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rver3\Compartido_Victoria\"/>
    </mc:Choice>
  </mc:AlternateContent>
  <xr:revisionPtr revIDLastSave="0" documentId="13_ncr:1_{6646C1D7-5F4F-4272-876E-42DC64B78C1F}" xr6:coauthVersionLast="45" xr6:coauthVersionMax="45" xr10:uidLastSave="{00000000-0000-0000-0000-000000000000}"/>
  <bookViews>
    <workbookView xWindow="3075" yWindow="3075" windowWidth="18900" windowHeight="11055" tabRatio="865" activeTab="7" xr2:uid="{00000000-000D-0000-FFFF-FFFF00000000}"/>
  </bookViews>
  <sheets>
    <sheet name="Credit memo (US)" sheetId="74" r:id="rId1"/>
    <sheet name="scrap" sheetId="13" r:id="rId2"/>
    <sheet name="sales(mx)" sheetId="21" r:id="rId3"/>
    <sheet name="sales(usa)" sheetId="3" r:id="rId4"/>
    <sheet name="total sales(usa&amp;mx)" sheetId="4" r:id="rId5"/>
    <sheet name="Sales man" sheetId="5" r:id="rId6"/>
    <sheet name="SG12" sheetId="134" r:id="rId7"/>
    <sheet name="SH1912" sheetId="130" r:id="rId8"/>
    <sheet name="owsh12" sheetId="131" r:id="rId9"/>
    <sheet name="osh12" sheetId="132" r:id="rId10"/>
    <sheet name="vboard12" sheetId="133" r:id="rId11"/>
    <sheet name="SG11" sheetId="129" r:id="rId12"/>
    <sheet name="SH1911" sheetId="125" r:id="rId13"/>
    <sheet name="owsh11" sheetId="126" r:id="rId14"/>
    <sheet name="osh11" sheetId="127" r:id="rId15"/>
    <sheet name="vboard11" sheetId="128" r:id="rId16"/>
    <sheet name="SG10" sheetId="124" r:id="rId17"/>
    <sheet name="SH1910" sheetId="120" r:id="rId18"/>
    <sheet name="owsh10" sheetId="121" r:id="rId19"/>
    <sheet name="osh10" sheetId="122" r:id="rId20"/>
    <sheet name="vboard10" sheetId="123" r:id="rId21"/>
    <sheet name="SG09" sheetId="119" r:id="rId22"/>
    <sheet name="SH1909" sheetId="115" r:id="rId23"/>
    <sheet name="owsh09" sheetId="116" r:id="rId24"/>
    <sheet name="osh09" sheetId="117" r:id="rId25"/>
    <sheet name="vboard09" sheetId="118" r:id="rId26"/>
    <sheet name="SG08" sheetId="114" r:id="rId27"/>
    <sheet name="SH1908" sheetId="110" r:id="rId28"/>
    <sheet name="owsh08" sheetId="111" r:id="rId29"/>
    <sheet name="osh08" sheetId="112" r:id="rId30"/>
    <sheet name="vboard08" sheetId="113" r:id="rId31"/>
    <sheet name="SG07" sheetId="109" r:id="rId32"/>
    <sheet name="SH1907" sheetId="103" r:id="rId33"/>
    <sheet name="owsh07" sheetId="104" r:id="rId34"/>
    <sheet name="osh07" sheetId="105" r:id="rId35"/>
    <sheet name="vboard07" sheetId="106" r:id="rId36"/>
    <sheet name="SG06" sheetId="108" r:id="rId37"/>
    <sheet name="SH1906" sheetId="98" r:id="rId38"/>
    <sheet name="owsh06" sheetId="99" r:id="rId39"/>
    <sheet name="osh06" sheetId="100" r:id="rId40"/>
    <sheet name="vboard06" sheetId="101" r:id="rId41"/>
    <sheet name="SG05" sheetId="102" r:id="rId42"/>
    <sheet name="SH1905" sheetId="93" r:id="rId43"/>
    <sheet name="owsh05" sheetId="90" r:id="rId44"/>
    <sheet name="osh05" sheetId="95" r:id="rId45"/>
    <sheet name="vboard05" sheetId="96" r:id="rId46"/>
    <sheet name="SG04" sheetId="92" r:id="rId47"/>
    <sheet name="SH1904" sheetId="86" r:id="rId48"/>
    <sheet name="owsh04" sheetId="87" r:id="rId49"/>
    <sheet name="osh04" sheetId="88" r:id="rId50"/>
    <sheet name="vboard04" sheetId="89" r:id="rId51"/>
    <sheet name="SG03" sheetId="85" r:id="rId52"/>
    <sheet name="SH1903" sheetId="81" r:id="rId53"/>
    <sheet name="owsh03" sheetId="82" r:id="rId54"/>
    <sheet name="osh03" sheetId="83" r:id="rId55"/>
    <sheet name="vboard03" sheetId="84" r:id="rId56"/>
    <sheet name="SG02" sheetId="80" r:id="rId57"/>
    <sheet name="SH1902" sheetId="75" r:id="rId58"/>
    <sheet name="owsh02" sheetId="77" r:id="rId59"/>
    <sheet name="osh02" sheetId="78" r:id="rId60"/>
    <sheet name="vboard02" sheetId="79" r:id="rId61"/>
    <sheet name="SG01" sheetId="76" r:id="rId62"/>
    <sheet name="SH1901" sheetId="7" r:id="rId63"/>
    <sheet name="owsh01" sheetId="16" r:id="rId64"/>
    <sheet name="osh01" sheetId="9" r:id="rId65"/>
    <sheet name="vboard01" sheetId="17" r:id="rId66"/>
    <sheet name="CM-SGM18" sheetId="18" r:id="rId67"/>
  </sheets>
  <definedNames>
    <definedName name="_xlnm._FilterDatabase" localSheetId="66" hidden="1">'CM-SGM18'!$A$4:$I$92</definedName>
    <definedName name="_xlnm._FilterDatabase" localSheetId="64" hidden="1">'osh01'!$A$6:$J$35</definedName>
    <definedName name="_xlnm._FilterDatabase" localSheetId="59" hidden="1">'osh02'!$A$6:$J$35</definedName>
    <definedName name="_xlnm._FilterDatabase" localSheetId="54" hidden="1">'osh03'!$A$6:$J$53</definedName>
    <definedName name="_xlnm._FilterDatabase" localSheetId="49" hidden="1">'osh04'!$A$6:$J$53</definedName>
    <definedName name="_xlnm._FilterDatabase" localSheetId="44" hidden="1">'osh05'!$A$6:$J$67</definedName>
    <definedName name="_xlnm._FilterDatabase" localSheetId="39" hidden="1">'osh06'!$A$6:$J$64</definedName>
    <definedName name="_xlnm._FilterDatabase" localSheetId="34" hidden="1">'osh07'!$A$6:$J$45</definedName>
    <definedName name="_xlnm._FilterDatabase" localSheetId="29" hidden="1">'osh08'!$A$6:$J$34</definedName>
    <definedName name="_xlnm._FilterDatabase" localSheetId="24" hidden="1">'osh09'!$A$6:$J$61</definedName>
    <definedName name="_xlnm._FilterDatabase" localSheetId="19" hidden="1">'osh10'!$A$6:$J$54</definedName>
    <definedName name="_xlnm._FilterDatabase" localSheetId="14" hidden="1">'osh11'!$A$6:$J$64</definedName>
    <definedName name="_xlnm._FilterDatabase" localSheetId="9" hidden="1">'osh12'!$A$6:$J$34</definedName>
    <definedName name="_xlnm._FilterDatabase" localSheetId="63" hidden="1">owsh01!$A$6:$J$86</definedName>
    <definedName name="_xlnm._FilterDatabase" localSheetId="58" hidden="1">owsh02!$A$6:$J$73</definedName>
    <definedName name="_xlnm._FilterDatabase" localSheetId="53" hidden="1">owsh03!$A$6:$J$76</definedName>
    <definedName name="_xlnm._FilterDatabase" localSheetId="48" hidden="1">owsh04!$A$6:$J$91</definedName>
    <definedName name="_xlnm._FilterDatabase" localSheetId="43" hidden="1">owsh05!$A$6:$J$79</definedName>
    <definedName name="_xlnm._FilterDatabase" localSheetId="38" hidden="1">owsh06!$A$6:$J$77</definedName>
    <definedName name="_xlnm._FilterDatabase" localSheetId="33" hidden="1">owsh07!$A$6:$J$85</definedName>
    <definedName name="_xlnm._FilterDatabase" localSheetId="28" hidden="1">owsh08!$A$6:$J$81</definedName>
    <definedName name="_xlnm._FilterDatabase" localSheetId="23" hidden="1">owsh09!$A$6:$J$70</definedName>
    <definedName name="_xlnm._FilterDatabase" localSheetId="18" hidden="1">owsh10!$A$6:$J$78</definedName>
    <definedName name="_xlnm._FilterDatabase" localSheetId="13" hidden="1">owsh11!$A$6:$J$77</definedName>
    <definedName name="_xlnm._FilterDatabase" localSheetId="8" hidden="1">owsh12!$A$6:$J$66</definedName>
    <definedName name="_xlnm._FilterDatabase" localSheetId="5" hidden="1">'Sales man'!$A$4:$N$18</definedName>
    <definedName name="_xlnm._FilterDatabase" localSheetId="2" hidden="1">'sales(mx)'!$B$4:$P$79</definedName>
    <definedName name="_xlnm._FilterDatabase" localSheetId="3" hidden="1">'sales(usa)'!$B$4:$P$159</definedName>
    <definedName name="_xlnm._FilterDatabase" localSheetId="1" hidden="1">scrap!$A$5:$L$42</definedName>
    <definedName name="_xlnm._FilterDatabase" localSheetId="61" hidden="1">'SG01'!$A$6:$N$68</definedName>
    <definedName name="_xlnm._FilterDatabase" localSheetId="56" hidden="1">'SG02'!$A$6:$N$56</definedName>
    <definedName name="_xlnm._FilterDatabase" localSheetId="51" hidden="1">'SG03'!$A$6:$N$118</definedName>
    <definedName name="_xlnm._FilterDatabase" localSheetId="46" hidden="1">'SG04'!$A$6:$N$112</definedName>
    <definedName name="_xlnm._FilterDatabase" localSheetId="41" hidden="1">'SG05'!$A$6:$N$136</definedName>
    <definedName name="_xlnm._FilterDatabase" localSheetId="36" hidden="1">'SG06'!$A$6:$N$88</definedName>
    <definedName name="_xlnm._FilterDatabase" localSheetId="31" hidden="1">'SG07'!$A$6:$N$97</definedName>
    <definedName name="_xlnm._FilterDatabase" localSheetId="26" hidden="1">'SG08'!$A$6:$N$65</definedName>
    <definedName name="_xlnm._FilterDatabase" localSheetId="21" hidden="1">'SG09'!$A$6:$N$58</definedName>
    <definedName name="_xlnm._FilterDatabase" localSheetId="16" hidden="1">'SG10'!$A$6:$N$66</definedName>
    <definedName name="_xlnm._FilterDatabase" localSheetId="11" hidden="1">'SG11'!$A$6:$N$67</definedName>
    <definedName name="_xlnm._FilterDatabase" localSheetId="6" hidden="1">'SG12'!$A$6:$N$71</definedName>
    <definedName name="_xlnm._FilterDatabase" localSheetId="62" hidden="1">'SH1901'!$A$6:$N$1028</definedName>
    <definedName name="_xlnm._FilterDatabase" localSheetId="57" hidden="1">'SH1902'!$A$6:$N$985</definedName>
    <definedName name="_xlnm._FilterDatabase" localSheetId="52" hidden="1">'SH1903'!$A$6:$N$1092</definedName>
    <definedName name="_xlnm._FilterDatabase" localSheetId="47" hidden="1">'SH1904'!$A$6:$N$1126</definedName>
    <definedName name="_xlnm._FilterDatabase" localSheetId="42" hidden="1">'SH1905'!$A$6:$N$1141</definedName>
    <definedName name="_xlnm._FilterDatabase" localSheetId="37" hidden="1">'SH1906'!$A$6:$N$1099</definedName>
    <definedName name="_xlnm._FilterDatabase" localSheetId="32" hidden="1">'SH1907'!$A$6:$N$1173</definedName>
    <definedName name="_xlnm._FilterDatabase" localSheetId="27" hidden="1">'SH1908'!$A$6:$N$1399</definedName>
    <definedName name="_xlnm._FilterDatabase" localSheetId="22" hidden="1">'SH1909'!$A$6:$N$1241</definedName>
    <definedName name="_xlnm._FilterDatabase" localSheetId="17" hidden="1">'SH1910'!$A$6:$N$1435</definedName>
    <definedName name="_xlnm._FilterDatabase" localSheetId="12" hidden="1">'SH1911'!$A$6:$N$1232</definedName>
    <definedName name="_xlnm._FilterDatabase" localSheetId="7" hidden="1">'SH1912'!$A$6:$N$834</definedName>
    <definedName name="_xlnm._FilterDatabase" localSheetId="4" hidden="1">'total sales(usa&amp;mx)'!$B$4:$R$238</definedName>
    <definedName name="_xlnm._FilterDatabase" localSheetId="65" hidden="1">vboard01!$A$6:$J$60</definedName>
    <definedName name="_xlnm._FilterDatabase" localSheetId="60" hidden="1">vboard02!$A$6:$J$62</definedName>
    <definedName name="_xlnm._FilterDatabase" localSheetId="55" hidden="1">vboard03!$A$6:$J$45</definedName>
    <definedName name="_xlnm._FilterDatabase" localSheetId="50" hidden="1">vboard04!$A$6:$J$54</definedName>
    <definedName name="_xlnm._FilterDatabase" localSheetId="45" hidden="1">vboard05!$A$6:$J$57</definedName>
    <definedName name="_xlnm._FilterDatabase" localSheetId="40" hidden="1">vboard06!$A$6:$J$57</definedName>
    <definedName name="_xlnm._FilterDatabase" localSheetId="35" hidden="1">vboard07!$A$6:$J$66</definedName>
    <definedName name="_xlnm._FilterDatabase" localSheetId="30" hidden="1">vboard08!$A$6:$J$106</definedName>
    <definedName name="_xlnm._FilterDatabase" localSheetId="25" hidden="1">vboard09!$A$6:$J$105</definedName>
    <definedName name="_xlnm._FilterDatabase" localSheetId="20" hidden="1">vboard10!$A$6:$J$105</definedName>
    <definedName name="_xlnm._FilterDatabase" localSheetId="15" hidden="1">vboard11!$A$6:$J$77</definedName>
    <definedName name="_xlnm._FilterDatabase" localSheetId="10" hidden="1">vboard12!$A$6:$J$40</definedName>
    <definedName name="_xlnm.Print_Area" localSheetId="5">'Sales man'!$A$1:$N$19</definedName>
    <definedName name="_xlnm.Print_Area" localSheetId="3">'sales(usa)'!$B$4:$L$64</definedName>
    <definedName name="_xlnm.Print_Area" localSheetId="1">scrap!$A$46:$J$53</definedName>
    <definedName name="_xlnm.Print_Area" localSheetId="37">'SH1906'!$D$437:$E$1096</definedName>
    <definedName name="_xlnm.Print_Area" localSheetId="32">'SH1907'!#REF!</definedName>
    <definedName name="_xlnm.Print_Area" localSheetId="27">'SH1908'!#REF!</definedName>
    <definedName name="_xlnm.Print_Area" localSheetId="22">'SH1909'!#REF!</definedName>
    <definedName name="_xlnm.Print_Area" localSheetId="17">'SH1910'!#REF!</definedName>
    <definedName name="_xlnm.Print_Area" localSheetId="12">'SH1911'!#REF!</definedName>
    <definedName name="_xlnm.Print_Area" localSheetId="7">'SH1912'!#REF!</definedName>
    <definedName name="_xlnm.Print_Area" localSheetId="4">'total sales(usa&amp;mx)'!$B$4:$O$178</definedName>
    <definedName name="_xlnm.Print_Titles" localSheetId="64">'osh01'!$5:$6</definedName>
    <definedName name="_xlnm.Print_Titles" localSheetId="59">'osh02'!$5:$6</definedName>
    <definedName name="_xlnm.Print_Titles" localSheetId="54">'osh03'!$5:$6</definedName>
    <definedName name="_xlnm.Print_Titles" localSheetId="49">'osh04'!$5:$6</definedName>
    <definedName name="_xlnm.Print_Titles" localSheetId="44">'osh05'!$5:$6</definedName>
    <definedName name="_xlnm.Print_Titles" localSheetId="39">'osh06'!$5:$6</definedName>
    <definedName name="_xlnm.Print_Titles" localSheetId="34">'osh07'!$5:$6</definedName>
    <definedName name="_xlnm.Print_Titles" localSheetId="29">'osh08'!$5:$6</definedName>
    <definedName name="_xlnm.Print_Titles" localSheetId="24">'osh09'!$5:$6</definedName>
    <definedName name="_xlnm.Print_Titles" localSheetId="19">'osh10'!$5:$6</definedName>
    <definedName name="_xlnm.Print_Titles" localSheetId="14">'osh11'!$5:$6</definedName>
    <definedName name="_xlnm.Print_Titles" localSheetId="9">'osh12'!$5:$6</definedName>
    <definedName name="_xlnm.Print_Titles" localSheetId="63">owsh01!$5:$6</definedName>
    <definedName name="_xlnm.Print_Titles" localSheetId="58">owsh02!$5:$6</definedName>
    <definedName name="_xlnm.Print_Titles" localSheetId="53">owsh03!$5:$6</definedName>
    <definedName name="_xlnm.Print_Titles" localSheetId="48">owsh04!$5:$6</definedName>
    <definedName name="_xlnm.Print_Titles" localSheetId="43">owsh05!$5:$6</definedName>
    <definedName name="_xlnm.Print_Titles" localSheetId="38">owsh06!$5:$6</definedName>
    <definedName name="_xlnm.Print_Titles" localSheetId="33">owsh07!$5:$6</definedName>
    <definedName name="_xlnm.Print_Titles" localSheetId="28">owsh08!$5:$6</definedName>
    <definedName name="_xlnm.Print_Titles" localSheetId="23">owsh09!$5:$6</definedName>
    <definedName name="_xlnm.Print_Titles" localSheetId="18">owsh10!$5:$6</definedName>
    <definedName name="_xlnm.Print_Titles" localSheetId="13">owsh11!$5:$6</definedName>
    <definedName name="_xlnm.Print_Titles" localSheetId="8">owsh12!$5:$6</definedName>
    <definedName name="_xlnm.Print_Titles" localSheetId="61">'SG01'!$5:$6</definedName>
    <definedName name="_xlnm.Print_Titles" localSheetId="56">'SG02'!$5:$6</definedName>
    <definedName name="_xlnm.Print_Titles" localSheetId="51">'SG03'!$5:$6</definedName>
    <definedName name="_xlnm.Print_Titles" localSheetId="46">'SG04'!$5:$6</definedName>
    <definedName name="_xlnm.Print_Titles" localSheetId="41">'SG05'!$5:$6</definedName>
    <definedName name="_xlnm.Print_Titles" localSheetId="36">'SG06'!$5:$6</definedName>
    <definedName name="_xlnm.Print_Titles" localSheetId="31">'SG07'!$5:$6</definedName>
    <definedName name="_xlnm.Print_Titles" localSheetId="26">'SG08'!$5:$6</definedName>
    <definedName name="_xlnm.Print_Titles" localSheetId="21">'SG09'!$5:$6</definedName>
    <definedName name="_xlnm.Print_Titles" localSheetId="16">'SG10'!$5:$6</definedName>
    <definedName name="_xlnm.Print_Titles" localSheetId="11">'SG11'!$5:$6</definedName>
    <definedName name="_xlnm.Print_Titles" localSheetId="6">'SG12'!$5:$6</definedName>
    <definedName name="_xlnm.Print_Titles" localSheetId="62">'SH1901'!$5:$6</definedName>
    <definedName name="_xlnm.Print_Titles" localSheetId="57">'SH1902'!$5:$6</definedName>
    <definedName name="_xlnm.Print_Titles" localSheetId="52">'SH1903'!$5:$6</definedName>
    <definedName name="_xlnm.Print_Titles" localSheetId="47">'SH1904'!$5:$6</definedName>
    <definedName name="_xlnm.Print_Titles" localSheetId="42">'SH1905'!$5:$6</definedName>
    <definedName name="_xlnm.Print_Titles" localSheetId="37">'SH1906'!$5:$6</definedName>
    <definedName name="_xlnm.Print_Titles" localSheetId="32">'SH1907'!$5:$6</definedName>
    <definedName name="_xlnm.Print_Titles" localSheetId="27">'SH1908'!$5:$6</definedName>
    <definedName name="_xlnm.Print_Titles" localSheetId="22">'SH1909'!$5:$6</definedName>
    <definedName name="_xlnm.Print_Titles" localSheetId="17">'SH1910'!$5:$6</definedName>
    <definedName name="_xlnm.Print_Titles" localSheetId="12">'SH1911'!$5:$6</definedName>
    <definedName name="_xlnm.Print_Titles" localSheetId="7">'SH1912'!$5:$6</definedName>
    <definedName name="_xlnm.Print_Titles" localSheetId="65">vboard01!$5:$6</definedName>
    <definedName name="_xlnm.Print_Titles" localSheetId="60">vboard02!$5:$6</definedName>
    <definedName name="_xlnm.Print_Titles" localSheetId="55">vboard03!$5:$6</definedName>
    <definedName name="_xlnm.Print_Titles" localSheetId="50">vboard04!$5:$6</definedName>
    <definedName name="_xlnm.Print_Titles" localSheetId="45">vboard05!$5:$6</definedName>
    <definedName name="_xlnm.Print_Titles" localSheetId="40">vboard06!$5:$6</definedName>
    <definedName name="_xlnm.Print_Titles" localSheetId="35">vboard07!$5:$6</definedName>
    <definedName name="_xlnm.Print_Titles" localSheetId="30">vboard08!$5:$6</definedName>
    <definedName name="_xlnm.Print_Titles" localSheetId="25">vboard09!$5:$6</definedName>
    <definedName name="_xlnm.Print_Titles" localSheetId="20">vboard10!$5:$6</definedName>
    <definedName name="_xlnm.Print_Titles" localSheetId="15">vboard11!$5:$6</definedName>
    <definedName name="_xlnm.Print_Titles" localSheetId="10">vboard12!$5:$6</definedName>
    <definedName name="Z_6CDD4029_CD4A_4A0B_A1A3_6F7BF4E45ABC_.wvu.FilterData" localSheetId="66" hidden="1">'CM-SGM18'!$A$4:$I$92</definedName>
    <definedName name="Z_72BE87FB_157D_4CA7_A8E3_A0D96866DB1C_.wvu.Cols" localSheetId="2" hidden="1">'sales(mx)'!$N:$N</definedName>
    <definedName name="Z_72BE87FB_157D_4CA7_A8E3_A0D96866DB1C_.wvu.Cols" localSheetId="3" hidden="1">'sales(usa)'!$E:$G</definedName>
    <definedName name="Z_72BE87FB_157D_4CA7_A8E3_A0D96866DB1C_.wvu.Cols" localSheetId="4" hidden="1">'total sales(usa&amp;mx)'!$E:$K</definedName>
    <definedName name="Z_72BE87FB_157D_4CA7_A8E3_A0D96866DB1C_.wvu.FilterData" localSheetId="66" hidden="1">'CM-SGM18'!$A$4:$I$92</definedName>
    <definedName name="Z_72BE87FB_157D_4CA7_A8E3_A0D96866DB1C_.wvu.FilterData" localSheetId="64" hidden="1">'osh01'!$A$6:$J$34</definedName>
    <definedName name="Z_72BE87FB_157D_4CA7_A8E3_A0D96866DB1C_.wvu.FilterData" localSheetId="59" hidden="1">'osh02'!$A$6:$J$34</definedName>
    <definedName name="Z_72BE87FB_157D_4CA7_A8E3_A0D96866DB1C_.wvu.FilterData" localSheetId="54" hidden="1">'osh03'!$A$6:$J$52</definedName>
    <definedName name="Z_72BE87FB_157D_4CA7_A8E3_A0D96866DB1C_.wvu.FilterData" localSheetId="49" hidden="1">'osh04'!$A$6:$J$52</definedName>
    <definedName name="Z_72BE87FB_157D_4CA7_A8E3_A0D96866DB1C_.wvu.FilterData" localSheetId="44" hidden="1">'osh05'!$A$6:$J$66</definedName>
    <definedName name="Z_72BE87FB_157D_4CA7_A8E3_A0D96866DB1C_.wvu.FilterData" localSheetId="39" hidden="1">'osh06'!$A$6:$J$63</definedName>
    <definedName name="Z_72BE87FB_157D_4CA7_A8E3_A0D96866DB1C_.wvu.FilterData" localSheetId="34" hidden="1">'osh07'!$A$6:$J$44</definedName>
    <definedName name="Z_72BE87FB_157D_4CA7_A8E3_A0D96866DB1C_.wvu.FilterData" localSheetId="29" hidden="1">'osh08'!$A$6:$J$33</definedName>
    <definedName name="Z_72BE87FB_157D_4CA7_A8E3_A0D96866DB1C_.wvu.FilterData" localSheetId="24" hidden="1">'osh09'!$A$6:$J$60</definedName>
    <definedName name="Z_72BE87FB_157D_4CA7_A8E3_A0D96866DB1C_.wvu.FilterData" localSheetId="19" hidden="1">'osh10'!$A$6:$J$53</definedName>
    <definedName name="Z_72BE87FB_157D_4CA7_A8E3_A0D96866DB1C_.wvu.FilterData" localSheetId="14" hidden="1">'osh11'!$A$6:$J$63</definedName>
    <definedName name="Z_72BE87FB_157D_4CA7_A8E3_A0D96866DB1C_.wvu.FilterData" localSheetId="9" hidden="1">'osh12'!$A$6:$J$33</definedName>
    <definedName name="Z_72BE87FB_157D_4CA7_A8E3_A0D96866DB1C_.wvu.FilterData" localSheetId="63" hidden="1">owsh01!$A$6:$J$85</definedName>
    <definedName name="Z_72BE87FB_157D_4CA7_A8E3_A0D96866DB1C_.wvu.FilterData" localSheetId="58" hidden="1">owsh02!$A$6:$J$72</definedName>
    <definedName name="Z_72BE87FB_157D_4CA7_A8E3_A0D96866DB1C_.wvu.FilterData" localSheetId="53" hidden="1">owsh03!$A$6:$J$75</definedName>
    <definedName name="Z_72BE87FB_157D_4CA7_A8E3_A0D96866DB1C_.wvu.FilterData" localSheetId="48" hidden="1">owsh04!$A$6:$J$90</definedName>
    <definedName name="Z_72BE87FB_157D_4CA7_A8E3_A0D96866DB1C_.wvu.FilterData" localSheetId="43" hidden="1">owsh05!$A$6:$J$78</definedName>
    <definedName name="Z_72BE87FB_157D_4CA7_A8E3_A0D96866DB1C_.wvu.FilterData" localSheetId="38" hidden="1">owsh06!$A$6:$J$76</definedName>
    <definedName name="Z_72BE87FB_157D_4CA7_A8E3_A0D96866DB1C_.wvu.FilterData" localSheetId="33" hidden="1">owsh07!$A$6:$J$84</definedName>
    <definedName name="Z_72BE87FB_157D_4CA7_A8E3_A0D96866DB1C_.wvu.FilterData" localSheetId="28" hidden="1">owsh08!$A$6:$J$80</definedName>
    <definedName name="Z_72BE87FB_157D_4CA7_A8E3_A0D96866DB1C_.wvu.FilterData" localSheetId="23" hidden="1">owsh09!$A$6:$J$69</definedName>
    <definedName name="Z_72BE87FB_157D_4CA7_A8E3_A0D96866DB1C_.wvu.FilterData" localSheetId="18" hidden="1">owsh10!$A$6:$J$77</definedName>
    <definedName name="Z_72BE87FB_157D_4CA7_A8E3_A0D96866DB1C_.wvu.FilterData" localSheetId="13" hidden="1">owsh11!$A$6:$J$76</definedName>
    <definedName name="Z_72BE87FB_157D_4CA7_A8E3_A0D96866DB1C_.wvu.FilterData" localSheetId="8" hidden="1">owsh12!$A$6:$J$65</definedName>
    <definedName name="Z_72BE87FB_157D_4CA7_A8E3_A0D96866DB1C_.wvu.FilterData" localSheetId="5" hidden="1">'Sales man'!$A$4:$N$18</definedName>
    <definedName name="Z_72BE87FB_157D_4CA7_A8E3_A0D96866DB1C_.wvu.FilterData" localSheetId="2" hidden="1">'sales(mx)'!$B$4:$P$77</definedName>
    <definedName name="Z_72BE87FB_157D_4CA7_A8E3_A0D96866DB1C_.wvu.FilterData" localSheetId="3" hidden="1">'sales(usa)'!$B$4:$P$157</definedName>
    <definedName name="Z_72BE87FB_157D_4CA7_A8E3_A0D96866DB1C_.wvu.FilterData" localSheetId="1" hidden="1">scrap!$A$5:$L$42</definedName>
    <definedName name="Z_72BE87FB_157D_4CA7_A8E3_A0D96866DB1C_.wvu.FilterData" localSheetId="61" hidden="1">'SG01'!$A$6:$N$68</definedName>
    <definedName name="Z_72BE87FB_157D_4CA7_A8E3_A0D96866DB1C_.wvu.FilterData" localSheetId="56" hidden="1">'SG02'!$A$6:$N$56</definedName>
    <definedName name="Z_72BE87FB_157D_4CA7_A8E3_A0D96866DB1C_.wvu.FilterData" localSheetId="51" hidden="1">'SG03'!$A$6:$N$118</definedName>
    <definedName name="Z_72BE87FB_157D_4CA7_A8E3_A0D96866DB1C_.wvu.FilterData" localSheetId="46" hidden="1">'SG04'!$A$6:$N$112</definedName>
    <definedName name="Z_72BE87FB_157D_4CA7_A8E3_A0D96866DB1C_.wvu.FilterData" localSheetId="41" hidden="1">'SG05'!$A$6:$N$136</definedName>
    <definedName name="Z_72BE87FB_157D_4CA7_A8E3_A0D96866DB1C_.wvu.FilterData" localSheetId="36" hidden="1">'SG06'!$A$6:$N$88</definedName>
    <definedName name="Z_72BE87FB_157D_4CA7_A8E3_A0D96866DB1C_.wvu.FilterData" localSheetId="31" hidden="1">'SG07'!$A$6:$N$97</definedName>
    <definedName name="Z_72BE87FB_157D_4CA7_A8E3_A0D96866DB1C_.wvu.FilterData" localSheetId="26" hidden="1">'SG08'!$A$6:$N$65</definedName>
    <definedName name="Z_72BE87FB_157D_4CA7_A8E3_A0D96866DB1C_.wvu.FilterData" localSheetId="21" hidden="1">'SG09'!$A$6:$N$58</definedName>
    <definedName name="Z_72BE87FB_157D_4CA7_A8E3_A0D96866DB1C_.wvu.FilterData" localSheetId="16" hidden="1">'SG10'!$A$6:$N$66</definedName>
    <definedName name="Z_72BE87FB_157D_4CA7_A8E3_A0D96866DB1C_.wvu.FilterData" localSheetId="11" hidden="1">'SG11'!$A$6:$N$67</definedName>
    <definedName name="Z_72BE87FB_157D_4CA7_A8E3_A0D96866DB1C_.wvu.FilterData" localSheetId="6" hidden="1">'SG12'!$A$6:$N$70</definedName>
    <definedName name="Z_72BE87FB_157D_4CA7_A8E3_A0D96866DB1C_.wvu.FilterData" localSheetId="62" hidden="1">'SH1901'!$A$6:$N$1027</definedName>
    <definedName name="Z_72BE87FB_157D_4CA7_A8E3_A0D96866DB1C_.wvu.FilterData" localSheetId="57" hidden="1">'SH1902'!$A$6:$N$984</definedName>
    <definedName name="Z_72BE87FB_157D_4CA7_A8E3_A0D96866DB1C_.wvu.FilterData" localSheetId="52" hidden="1">'SH1903'!$A$6:$N$1091</definedName>
    <definedName name="Z_72BE87FB_157D_4CA7_A8E3_A0D96866DB1C_.wvu.FilterData" localSheetId="47" hidden="1">'SH1904'!$A$6:$N$1125</definedName>
    <definedName name="Z_72BE87FB_157D_4CA7_A8E3_A0D96866DB1C_.wvu.FilterData" localSheetId="42" hidden="1">'SH1905'!$A$6:$N$1140</definedName>
    <definedName name="Z_72BE87FB_157D_4CA7_A8E3_A0D96866DB1C_.wvu.FilterData" localSheetId="37" hidden="1">'SH1906'!$A$6:$N$1098</definedName>
    <definedName name="Z_72BE87FB_157D_4CA7_A8E3_A0D96866DB1C_.wvu.FilterData" localSheetId="32" hidden="1">'SH1907'!$A$6:$N$1172</definedName>
    <definedName name="Z_72BE87FB_157D_4CA7_A8E3_A0D96866DB1C_.wvu.FilterData" localSheetId="27" hidden="1">'SH1908'!$A$6:$N$1398</definedName>
    <definedName name="Z_72BE87FB_157D_4CA7_A8E3_A0D96866DB1C_.wvu.FilterData" localSheetId="22" hidden="1">'SH1909'!$A$6:$N$1240</definedName>
    <definedName name="Z_72BE87FB_157D_4CA7_A8E3_A0D96866DB1C_.wvu.FilterData" localSheetId="17" hidden="1">'SH1910'!$A$6:$N$1434</definedName>
    <definedName name="Z_72BE87FB_157D_4CA7_A8E3_A0D96866DB1C_.wvu.FilterData" localSheetId="12" hidden="1">'SH1911'!$A$6:$N$1231</definedName>
    <definedName name="Z_72BE87FB_157D_4CA7_A8E3_A0D96866DB1C_.wvu.FilterData" localSheetId="7" hidden="1">'SH1912'!$A$6:$N$833</definedName>
    <definedName name="Z_72BE87FB_157D_4CA7_A8E3_A0D96866DB1C_.wvu.FilterData" localSheetId="4" hidden="1">'total sales(usa&amp;mx)'!$B$4:$R$229</definedName>
    <definedName name="Z_72BE87FB_157D_4CA7_A8E3_A0D96866DB1C_.wvu.FilterData" localSheetId="65" hidden="1">vboard01!$A$6:$J$60</definedName>
    <definedName name="Z_72BE87FB_157D_4CA7_A8E3_A0D96866DB1C_.wvu.FilterData" localSheetId="60" hidden="1">vboard02!$A$6:$J$62</definedName>
    <definedName name="Z_72BE87FB_157D_4CA7_A8E3_A0D96866DB1C_.wvu.FilterData" localSheetId="55" hidden="1">vboard03!$A$6:$J$45</definedName>
    <definedName name="Z_72BE87FB_157D_4CA7_A8E3_A0D96866DB1C_.wvu.FilterData" localSheetId="50" hidden="1">vboard04!$A$6:$J$54</definedName>
    <definedName name="Z_72BE87FB_157D_4CA7_A8E3_A0D96866DB1C_.wvu.FilterData" localSheetId="45" hidden="1">vboard05!$A$6:$J$57</definedName>
    <definedName name="Z_72BE87FB_157D_4CA7_A8E3_A0D96866DB1C_.wvu.FilterData" localSheetId="40" hidden="1">vboard06!$A$6:$J$57</definedName>
    <definedName name="Z_72BE87FB_157D_4CA7_A8E3_A0D96866DB1C_.wvu.FilterData" localSheetId="35" hidden="1">vboard07!$A$6:$J$66</definedName>
    <definedName name="Z_72BE87FB_157D_4CA7_A8E3_A0D96866DB1C_.wvu.FilterData" localSheetId="30" hidden="1">vboard08!$A$6:$J$106</definedName>
    <definedName name="Z_72BE87FB_157D_4CA7_A8E3_A0D96866DB1C_.wvu.FilterData" localSheetId="25" hidden="1">vboard09!$A$6:$J$105</definedName>
    <definedName name="Z_72BE87FB_157D_4CA7_A8E3_A0D96866DB1C_.wvu.FilterData" localSheetId="20" hidden="1">vboard10!$A$6:$J$105</definedName>
    <definedName name="Z_72BE87FB_157D_4CA7_A8E3_A0D96866DB1C_.wvu.FilterData" localSheetId="15" hidden="1">vboard11!$A$6:$J$77</definedName>
    <definedName name="Z_72BE87FB_157D_4CA7_A8E3_A0D96866DB1C_.wvu.FilterData" localSheetId="10" hidden="1">vboard12!$A$6:$J$40</definedName>
    <definedName name="Z_72BE87FB_157D_4CA7_A8E3_A0D96866DB1C_.wvu.PrintArea" localSheetId="1" hidden="1">scrap!$A$46:$I$68</definedName>
    <definedName name="Z_72BE87FB_157D_4CA7_A8E3_A0D96866DB1C_.wvu.PrintTitles" localSheetId="64" hidden="1">'osh01'!$5:$6</definedName>
    <definedName name="Z_72BE87FB_157D_4CA7_A8E3_A0D96866DB1C_.wvu.PrintTitles" localSheetId="59" hidden="1">'osh02'!$5:$6</definedName>
    <definedName name="Z_72BE87FB_157D_4CA7_A8E3_A0D96866DB1C_.wvu.PrintTitles" localSheetId="54" hidden="1">'osh03'!$5:$6</definedName>
    <definedName name="Z_72BE87FB_157D_4CA7_A8E3_A0D96866DB1C_.wvu.PrintTitles" localSheetId="49" hidden="1">'osh04'!$5:$6</definedName>
    <definedName name="Z_72BE87FB_157D_4CA7_A8E3_A0D96866DB1C_.wvu.PrintTitles" localSheetId="44" hidden="1">'osh05'!$5:$6</definedName>
    <definedName name="Z_72BE87FB_157D_4CA7_A8E3_A0D96866DB1C_.wvu.PrintTitles" localSheetId="39" hidden="1">'osh06'!$5:$6</definedName>
    <definedName name="Z_72BE87FB_157D_4CA7_A8E3_A0D96866DB1C_.wvu.PrintTitles" localSheetId="34" hidden="1">'osh07'!$5:$6</definedName>
    <definedName name="Z_72BE87FB_157D_4CA7_A8E3_A0D96866DB1C_.wvu.PrintTitles" localSheetId="29" hidden="1">'osh08'!$5:$6</definedName>
    <definedName name="Z_72BE87FB_157D_4CA7_A8E3_A0D96866DB1C_.wvu.PrintTitles" localSheetId="24" hidden="1">'osh09'!$5:$6</definedName>
    <definedName name="Z_72BE87FB_157D_4CA7_A8E3_A0D96866DB1C_.wvu.PrintTitles" localSheetId="19" hidden="1">'osh10'!$5:$6</definedName>
    <definedName name="Z_72BE87FB_157D_4CA7_A8E3_A0D96866DB1C_.wvu.PrintTitles" localSheetId="14" hidden="1">'osh11'!$5:$6</definedName>
    <definedName name="Z_72BE87FB_157D_4CA7_A8E3_A0D96866DB1C_.wvu.PrintTitles" localSheetId="9" hidden="1">'osh12'!$5:$6</definedName>
    <definedName name="Z_72BE87FB_157D_4CA7_A8E3_A0D96866DB1C_.wvu.PrintTitles" localSheetId="63" hidden="1">owsh01!$5:$6</definedName>
    <definedName name="Z_72BE87FB_157D_4CA7_A8E3_A0D96866DB1C_.wvu.PrintTitles" localSheetId="58" hidden="1">owsh02!$5:$6</definedName>
    <definedName name="Z_72BE87FB_157D_4CA7_A8E3_A0D96866DB1C_.wvu.PrintTitles" localSheetId="53" hidden="1">owsh03!$5:$6</definedName>
    <definedName name="Z_72BE87FB_157D_4CA7_A8E3_A0D96866DB1C_.wvu.PrintTitles" localSheetId="48" hidden="1">owsh04!$5:$6</definedName>
    <definedName name="Z_72BE87FB_157D_4CA7_A8E3_A0D96866DB1C_.wvu.PrintTitles" localSheetId="43" hidden="1">owsh05!$5:$6</definedName>
    <definedName name="Z_72BE87FB_157D_4CA7_A8E3_A0D96866DB1C_.wvu.PrintTitles" localSheetId="38" hidden="1">owsh06!$5:$6</definedName>
    <definedName name="Z_72BE87FB_157D_4CA7_A8E3_A0D96866DB1C_.wvu.PrintTitles" localSheetId="33" hidden="1">owsh07!$5:$6</definedName>
    <definedName name="Z_72BE87FB_157D_4CA7_A8E3_A0D96866DB1C_.wvu.PrintTitles" localSheetId="28" hidden="1">owsh08!$5:$6</definedName>
    <definedName name="Z_72BE87FB_157D_4CA7_A8E3_A0D96866DB1C_.wvu.PrintTitles" localSheetId="23" hidden="1">owsh09!$5:$6</definedName>
    <definedName name="Z_72BE87FB_157D_4CA7_A8E3_A0D96866DB1C_.wvu.PrintTitles" localSheetId="18" hidden="1">owsh10!$5:$6</definedName>
    <definedName name="Z_72BE87FB_157D_4CA7_A8E3_A0D96866DB1C_.wvu.PrintTitles" localSheetId="13" hidden="1">owsh11!$5:$6</definedName>
    <definedName name="Z_72BE87FB_157D_4CA7_A8E3_A0D96866DB1C_.wvu.PrintTitles" localSheetId="8" hidden="1">owsh12!$5:$6</definedName>
    <definedName name="Z_72BE87FB_157D_4CA7_A8E3_A0D96866DB1C_.wvu.PrintTitles" localSheetId="61" hidden="1">'SG01'!$5:$6</definedName>
    <definedName name="Z_72BE87FB_157D_4CA7_A8E3_A0D96866DB1C_.wvu.PrintTitles" localSheetId="56" hidden="1">'SG02'!$5:$6</definedName>
    <definedName name="Z_72BE87FB_157D_4CA7_A8E3_A0D96866DB1C_.wvu.PrintTitles" localSheetId="51" hidden="1">'SG03'!$5:$6</definedName>
    <definedName name="Z_72BE87FB_157D_4CA7_A8E3_A0D96866DB1C_.wvu.PrintTitles" localSheetId="46" hidden="1">'SG04'!$5:$6</definedName>
    <definedName name="Z_72BE87FB_157D_4CA7_A8E3_A0D96866DB1C_.wvu.PrintTitles" localSheetId="41" hidden="1">'SG05'!$5:$6</definedName>
    <definedName name="Z_72BE87FB_157D_4CA7_A8E3_A0D96866DB1C_.wvu.PrintTitles" localSheetId="36" hidden="1">'SG06'!$5:$6</definedName>
    <definedName name="Z_72BE87FB_157D_4CA7_A8E3_A0D96866DB1C_.wvu.PrintTitles" localSheetId="31" hidden="1">'SG07'!$5:$6</definedName>
    <definedName name="Z_72BE87FB_157D_4CA7_A8E3_A0D96866DB1C_.wvu.PrintTitles" localSheetId="26" hidden="1">'SG08'!$5:$6</definedName>
    <definedName name="Z_72BE87FB_157D_4CA7_A8E3_A0D96866DB1C_.wvu.PrintTitles" localSheetId="21" hidden="1">'SG09'!$5:$6</definedName>
    <definedName name="Z_72BE87FB_157D_4CA7_A8E3_A0D96866DB1C_.wvu.PrintTitles" localSheetId="16" hidden="1">'SG10'!$5:$6</definedName>
    <definedName name="Z_72BE87FB_157D_4CA7_A8E3_A0D96866DB1C_.wvu.PrintTitles" localSheetId="11" hidden="1">'SG11'!$5:$6</definedName>
    <definedName name="Z_72BE87FB_157D_4CA7_A8E3_A0D96866DB1C_.wvu.PrintTitles" localSheetId="6" hidden="1">'SG12'!$5:$6</definedName>
    <definedName name="Z_72BE87FB_157D_4CA7_A8E3_A0D96866DB1C_.wvu.PrintTitles" localSheetId="62" hidden="1">'SH1901'!$5:$6</definedName>
    <definedName name="Z_72BE87FB_157D_4CA7_A8E3_A0D96866DB1C_.wvu.PrintTitles" localSheetId="57" hidden="1">'SH1902'!$5:$6</definedName>
    <definedName name="Z_72BE87FB_157D_4CA7_A8E3_A0D96866DB1C_.wvu.PrintTitles" localSheetId="52" hidden="1">'SH1903'!$5:$6</definedName>
    <definedName name="Z_72BE87FB_157D_4CA7_A8E3_A0D96866DB1C_.wvu.PrintTitles" localSheetId="47" hidden="1">'SH1904'!$5:$6</definedName>
    <definedName name="Z_72BE87FB_157D_4CA7_A8E3_A0D96866DB1C_.wvu.PrintTitles" localSheetId="42" hidden="1">'SH1905'!$5:$6</definedName>
    <definedName name="Z_72BE87FB_157D_4CA7_A8E3_A0D96866DB1C_.wvu.PrintTitles" localSheetId="37" hidden="1">'SH1906'!$5:$6</definedName>
    <definedName name="Z_72BE87FB_157D_4CA7_A8E3_A0D96866DB1C_.wvu.PrintTitles" localSheetId="32" hidden="1">'SH1907'!$5:$6</definedName>
    <definedName name="Z_72BE87FB_157D_4CA7_A8E3_A0D96866DB1C_.wvu.PrintTitles" localSheetId="27" hidden="1">'SH1908'!$5:$6</definedName>
    <definedName name="Z_72BE87FB_157D_4CA7_A8E3_A0D96866DB1C_.wvu.PrintTitles" localSheetId="22" hidden="1">'SH1909'!$5:$6</definedName>
    <definedName name="Z_72BE87FB_157D_4CA7_A8E3_A0D96866DB1C_.wvu.PrintTitles" localSheetId="17" hidden="1">'SH1910'!$5:$6</definedName>
    <definedName name="Z_72BE87FB_157D_4CA7_A8E3_A0D96866DB1C_.wvu.PrintTitles" localSheetId="12" hidden="1">'SH1911'!$5:$6</definedName>
    <definedName name="Z_72BE87FB_157D_4CA7_A8E3_A0D96866DB1C_.wvu.PrintTitles" localSheetId="7" hidden="1">'SH1912'!$5:$6</definedName>
    <definedName name="Z_72BE87FB_157D_4CA7_A8E3_A0D96866DB1C_.wvu.PrintTitles" localSheetId="65" hidden="1">vboard01!$5:$6</definedName>
    <definedName name="Z_72BE87FB_157D_4CA7_A8E3_A0D96866DB1C_.wvu.PrintTitles" localSheetId="60" hidden="1">vboard02!$5:$6</definedName>
    <definedName name="Z_72BE87FB_157D_4CA7_A8E3_A0D96866DB1C_.wvu.PrintTitles" localSheetId="55" hidden="1">vboard03!$5:$6</definedName>
    <definedName name="Z_72BE87FB_157D_4CA7_A8E3_A0D96866DB1C_.wvu.PrintTitles" localSheetId="50" hidden="1">vboard04!$5:$6</definedName>
    <definedName name="Z_72BE87FB_157D_4CA7_A8E3_A0D96866DB1C_.wvu.PrintTitles" localSheetId="45" hidden="1">vboard05!$5:$6</definedName>
    <definedName name="Z_72BE87FB_157D_4CA7_A8E3_A0D96866DB1C_.wvu.PrintTitles" localSheetId="40" hidden="1">vboard06!$5:$6</definedName>
    <definedName name="Z_72BE87FB_157D_4CA7_A8E3_A0D96866DB1C_.wvu.PrintTitles" localSheetId="35" hidden="1">vboard07!$5:$6</definedName>
    <definedName name="Z_72BE87FB_157D_4CA7_A8E3_A0D96866DB1C_.wvu.PrintTitles" localSheetId="30" hidden="1">vboard08!$5:$6</definedName>
    <definedName name="Z_72BE87FB_157D_4CA7_A8E3_A0D96866DB1C_.wvu.PrintTitles" localSheetId="25" hidden="1">vboard09!$5:$6</definedName>
    <definedName name="Z_72BE87FB_157D_4CA7_A8E3_A0D96866DB1C_.wvu.PrintTitles" localSheetId="20" hidden="1">vboard10!$5:$6</definedName>
    <definedName name="Z_72BE87FB_157D_4CA7_A8E3_A0D96866DB1C_.wvu.PrintTitles" localSheetId="15" hidden="1">vboard11!$5:$6</definedName>
    <definedName name="Z_72BE87FB_157D_4CA7_A8E3_A0D96866DB1C_.wvu.PrintTitles" localSheetId="10" hidden="1">vboard12!$5:$6</definedName>
    <definedName name="Z_D70548BF_4FEB_4D84_A17C_4340358A0ADE_.wvu.Cols" localSheetId="2" hidden="1">'sales(mx)'!$D:$H,'sales(mx)'!$N:$N</definedName>
    <definedName name="Z_D70548BF_4FEB_4D84_A17C_4340358A0ADE_.wvu.Cols" localSheetId="3" hidden="1">'sales(usa)'!$E:$G</definedName>
    <definedName name="Z_D70548BF_4FEB_4D84_A17C_4340358A0ADE_.wvu.Cols" localSheetId="4" hidden="1">'total sales(usa&amp;mx)'!$E:$L,'total sales(usa&amp;mx)'!$P:$P</definedName>
    <definedName name="Z_D70548BF_4FEB_4D84_A17C_4340358A0ADE_.wvu.FilterData" localSheetId="66" hidden="1">'CM-SGM18'!$A$4:$I$92</definedName>
    <definedName name="Z_D70548BF_4FEB_4D84_A17C_4340358A0ADE_.wvu.FilterData" localSheetId="64" hidden="1">'osh01'!$A$6:$J$34</definedName>
    <definedName name="Z_D70548BF_4FEB_4D84_A17C_4340358A0ADE_.wvu.FilterData" localSheetId="59" hidden="1">'osh02'!$A$6:$J$34</definedName>
    <definedName name="Z_D70548BF_4FEB_4D84_A17C_4340358A0ADE_.wvu.FilterData" localSheetId="54" hidden="1">'osh03'!$A$6:$J$52</definedName>
    <definedName name="Z_D70548BF_4FEB_4D84_A17C_4340358A0ADE_.wvu.FilterData" localSheetId="49" hidden="1">'osh04'!$A$6:$J$52</definedName>
    <definedName name="Z_D70548BF_4FEB_4D84_A17C_4340358A0ADE_.wvu.FilterData" localSheetId="44" hidden="1">'osh05'!$A$6:$J$66</definedName>
    <definedName name="Z_D70548BF_4FEB_4D84_A17C_4340358A0ADE_.wvu.FilterData" localSheetId="39" hidden="1">'osh06'!$A$6:$J$63</definedName>
    <definedName name="Z_D70548BF_4FEB_4D84_A17C_4340358A0ADE_.wvu.FilterData" localSheetId="34" hidden="1">'osh07'!$A$6:$J$44</definedName>
    <definedName name="Z_D70548BF_4FEB_4D84_A17C_4340358A0ADE_.wvu.FilterData" localSheetId="29" hidden="1">'osh08'!$A$6:$J$33</definedName>
    <definedName name="Z_D70548BF_4FEB_4D84_A17C_4340358A0ADE_.wvu.FilterData" localSheetId="24" hidden="1">'osh09'!$A$6:$J$60</definedName>
    <definedName name="Z_D70548BF_4FEB_4D84_A17C_4340358A0ADE_.wvu.FilterData" localSheetId="19" hidden="1">'osh10'!$A$6:$J$53</definedName>
    <definedName name="Z_D70548BF_4FEB_4D84_A17C_4340358A0ADE_.wvu.FilterData" localSheetId="14" hidden="1">'osh11'!$A$6:$J$63</definedName>
    <definedName name="Z_D70548BF_4FEB_4D84_A17C_4340358A0ADE_.wvu.FilterData" localSheetId="9" hidden="1">'osh12'!$A$6:$J$33</definedName>
    <definedName name="Z_D70548BF_4FEB_4D84_A17C_4340358A0ADE_.wvu.FilterData" localSheetId="63" hidden="1">owsh01!$A$6:$J$85</definedName>
    <definedName name="Z_D70548BF_4FEB_4D84_A17C_4340358A0ADE_.wvu.FilterData" localSheetId="58" hidden="1">owsh02!$A$6:$J$72</definedName>
    <definedName name="Z_D70548BF_4FEB_4D84_A17C_4340358A0ADE_.wvu.FilterData" localSheetId="53" hidden="1">owsh03!$A$6:$J$75</definedName>
    <definedName name="Z_D70548BF_4FEB_4D84_A17C_4340358A0ADE_.wvu.FilterData" localSheetId="48" hidden="1">owsh04!$A$6:$J$90</definedName>
    <definedName name="Z_D70548BF_4FEB_4D84_A17C_4340358A0ADE_.wvu.FilterData" localSheetId="43" hidden="1">owsh05!$A$6:$J$78</definedName>
    <definedName name="Z_D70548BF_4FEB_4D84_A17C_4340358A0ADE_.wvu.FilterData" localSheetId="38" hidden="1">owsh06!$A$6:$J$76</definedName>
    <definedName name="Z_D70548BF_4FEB_4D84_A17C_4340358A0ADE_.wvu.FilterData" localSheetId="33" hidden="1">owsh07!$A$6:$J$84</definedName>
    <definedName name="Z_D70548BF_4FEB_4D84_A17C_4340358A0ADE_.wvu.FilterData" localSheetId="28" hidden="1">owsh08!$A$6:$J$80</definedName>
    <definedName name="Z_D70548BF_4FEB_4D84_A17C_4340358A0ADE_.wvu.FilterData" localSheetId="23" hidden="1">owsh09!$A$6:$J$69</definedName>
    <definedName name="Z_D70548BF_4FEB_4D84_A17C_4340358A0ADE_.wvu.FilterData" localSheetId="18" hidden="1">owsh10!$A$6:$J$77</definedName>
    <definedName name="Z_D70548BF_4FEB_4D84_A17C_4340358A0ADE_.wvu.FilterData" localSheetId="13" hidden="1">owsh11!$A$6:$J$76</definedName>
    <definedName name="Z_D70548BF_4FEB_4D84_A17C_4340358A0ADE_.wvu.FilterData" localSheetId="8" hidden="1">owsh12!$A$6:$J$65</definedName>
    <definedName name="Z_D70548BF_4FEB_4D84_A17C_4340358A0ADE_.wvu.FilterData" localSheetId="5" hidden="1">'Sales man'!$A$4:$N$18</definedName>
    <definedName name="Z_D70548BF_4FEB_4D84_A17C_4340358A0ADE_.wvu.FilterData" localSheetId="2" hidden="1">'sales(mx)'!$B$4:$P$77</definedName>
    <definedName name="Z_D70548BF_4FEB_4D84_A17C_4340358A0ADE_.wvu.FilterData" localSheetId="3" hidden="1">'sales(usa)'!$B$4:$P$157</definedName>
    <definedName name="Z_D70548BF_4FEB_4D84_A17C_4340358A0ADE_.wvu.FilterData" localSheetId="1" hidden="1">scrap!$A$5:$L$42</definedName>
    <definedName name="Z_D70548BF_4FEB_4D84_A17C_4340358A0ADE_.wvu.FilterData" localSheetId="61" hidden="1">'SG01'!$A$6:$N$68</definedName>
    <definedName name="Z_D70548BF_4FEB_4D84_A17C_4340358A0ADE_.wvu.FilterData" localSheetId="56" hidden="1">'SG02'!$A$6:$N$56</definedName>
    <definedName name="Z_D70548BF_4FEB_4D84_A17C_4340358A0ADE_.wvu.FilterData" localSheetId="51" hidden="1">'SG03'!$A$6:$N$118</definedName>
    <definedName name="Z_D70548BF_4FEB_4D84_A17C_4340358A0ADE_.wvu.FilterData" localSheetId="46" hidden="1">'SG04'!$A$6:$N$112</definedName>
    <definedName name="Z_D70548BF_4FEB_4D84_A17C_4340358A0ADE_.wvu.FilterData" localSheetId="41" hidden="1">'SG05'!$A$6:$N$136</definedName>
    <definedName name="Z_D70548BF_4FEB_4D84_A17C_4340358A0ADE_.wvu.FilterData" localSheetId="36" hidden="1">'SG06'!$A$6:$N$88</definedName>
    <definedName name="Z_D70548BF_4FEB_4D84_A17C_4340358A0ADE_.wvu.FilterData" localSheetId="31" hidden="1">'SG07'!$A$6:$N$97</definedName>
    <definedName name="Z_D70548BF_4FEB_4D84_A17C_4340358A0ADE_.wvu.FilterData" localSheetId="26" hidden="1">'SG08'!$A$6:$N$65</definedName>
    <definedName name="Z_D70548BF_4FEB_4D84_A17C_4340358A0ADE_.wvu.FilterData" localSheetId="21" hidden="1">'SG09'!$A$6:$N$58</definedName>
    <definedName name="Z_D70548BF_4FEB_4D84_A17C_4340358A0ADE_.wvu.FilterData" localSheetId="16" hidden="1">'SG10'!$A$6:$N$66</definedName>
    <definedName name="Z_D70548BF_4FEB_4D84_A17C_4340358A0ADE_.wvu.FilterData" localSheetId="11" hidden="1">'SG11'!$A$6:$N$67</definedName>
    <definedName name="Z_D70548BF_4FEB_4D84_A17C_4340358A0ADE_.wvu.FilterData" localSheetId="6" hidden="1">'SG12'!$A$6:$N$70</definedName>
    <definedName name="Z_D70548BF_4FEB_4D84_A17C_4340358A0ADE_.wvu.FilterData" localSheetId="62" hidden="1">'SH1901'!$A$6:$N$1027</definedName>
    <definedName name="Z_D70548BF_4FEB_4D84_A17C_4340358A0ADE_.wvu.FilterData" localSheetId="57" hidden="1">'SH1902'!$A$6:$N$984</definedName>
    <definedName name="Z_D70548BF_4FEB_4D84_A17C_4340358A0ADE_.wvu.FilterData" localSheetId="52" hidden="1">'SH1903'!$A$6:$N$1091</definedName>
    <definedName name="Z_D70548BF_4FEB_4D84_A17C_4340358A0ADE_.wvu.FilterData" localSheetId="47" hidden="1">'SH1904'!$A$6:$N$1125</definedName>
    <definedName name="Z_D70548BF_4FEB_4D84_A17C_4340358A0ADE_.wvu.FilterData" localSheetId="42" hidden="1">'SH1905'!$A$6:$N$1140</definedName>
    <definedName name="Z_D70548BF_4FEB_4D84_A17C_4340358A0ADE_.wvu.FilterData" localSheetId="37" hidden="1">'SH1906'!$A$6:$N$1098</definedName>
    <definedName name="Z_D70548BF_4FEB_4D84_A17C_4340358A0ADE_.wvu.FilterData" localSheetId="32" hidden="1">'SH1907'!$A$6:$N$1172</definedName>
    <definedName name="Z_D70548BF_4FEB_4D84_A17C_4340358A0ADE_.wvu.FilterData" localSheetId="27" hidden="1">'SH1908'!$A$6:$N$1398</definedName>
    <definedName name="Z_D70548BF_4FEB_4D84_A17C_4340358A0ADE_.wvu.FilterData" localSheetId="22" hidden="1">'SH1909'!$A$6:$N$1240</definedName>
    <definedName name="Z_D70548BF_4FEB_4D84_A17C_4340358A0ADE_.wvu.FilterData" localSheetId="17" hidden="1">'SH1910'!$A$6:$N$1434</definedName>
    <definedName name="Z_D70548BF_4FEB_4D84_A17C_4340358A0ADE_.wvu.FilterData" localSheetId="12" hidden="1">'SH1911'!$A$6:$N$1231</definedName>
    <definedName name="Z_D70548BF_4FEB_4D84_A17C_4340358A0ADE_.wvu.FilterData" localSheetId="7" hidden="1">'SH1912'!$A$6:$N$833</definedName>
    <definedName name="Z_D70548BF_4FEB_4D84_A17C_4340358A0ADE_.wvu.FilterData" localSheetId="4" hidden="1">'total sales(usa&amp;mx)'!$B$4:$R$229</definedName>
    <definedName name="Z_D70548BF_4FEB_4D84_A17C_4340358A0ADE_.wvu.FilterData" localSheetId="65" hidden="1">vboard01!$A$6:$J$60</definedName>
    <definedName name="Z_D70548BF_4FEB_4D84_A17C_4340358A0ADE_.wvu.FilterData" localSheetId="60" hidden="1">vboard02!$A$6:$J$62</definedName>
    <definedName name="Z_D70548BF_4FEB_4D84_A17C_4340358A0ADE_.wvu.FilterData" localSheetId="55" hidden="1">vboard03!$A$6:$J$45</definedName>
    <definedName name="Z_D70548BF_4FEB_4D84_A17C_4340358A0ADE_.wvu.FilterData" localSheetId="50" hidden="1">vboard04!$A$6:$J$54</definedName>
    <definedName name="Z_D70548BF_4FEB_4D84_A17C_4340358A0ADE_.wvu.FilterData" localSheetId="45" hidden="1">vboard05!$A$6:$J$57</definedName>
    <definedName name="Z_D70548BF_4FEB_4D84_A17C_4340358A0ADE_.wvu.FilterData" localSheetId="40" hidden="1">vboard06!$A$6:$J$57</definedName>
    <definedName name="Z_D70548BF_4FEB_4D84_A17C_4340358A0ADE_.wvu.FilterData" localSheetId="35" hidden="1">vboard07!$A$6:$J$66</definedName>
    <definedName name="Z_D70548BF_4FEB_4D84_A17C_4340358A0ADE_.wvu.FilterData" localSheetId="30" hidden="1">vboard08!$A$6:$J$106</definedName>
    <definedName name="Z_D70548BF_4FEB_4D84_A17C_4340358A0ADE_.wvu.FilterData" localSheetId="25" hidden="1">vboard09!$A$6:$J$105</definedName>
    <definedName name="Z_D70548BF_4FEB_4D84_A17C_4340358A0ADE_.wvu.FilterData" localSheetId="20" hidden="1">vboard10!$A$6:$J$105</definedName>
    <definedName name="Z_D70548BF_4FEB_4D84_A17C_4340358A0ADE_.wvu.FilterData" localSheetId="15" hidden="1">vboard11!$A$6:$J$77</definedName>
    <definedName name="Z_D70548BF_4FEB_4D84_A17C_4340358A0ADE_.wvu.FilterData" localSheetId="10" hidden="1">vboard12!$A$6:$J$40</definedName>
    <definedName name="Z_D70548BF_4FEB_4D84_A17C_4340358A0ADE_.wvu.PrintArea" localSheetId="1" hidden="1">scrap!$A$46:$I$68</definedName>
    <definedName name="Z_D70548BF_4FEB_4D84_A17C_4340358A0ADE_.wvu.PrintTitles" localSheetId="64" hidden="1">'osh01'!$5:$6</definedName>
    <definedName name="Z_D70548BF_4FEB_4D84_A17C_4340358A0ADE_.wvu.PrintTitles" localSheetId="59" hidden="1">'osh02'!$5:$6</definedName>
    <definedName name="Z_D70548BF_4FEB_4D84_A17C_4340358A0ADE_.wvu.PrintTitles" localSheetId="54" hidden="1">'osh03'!$5:$6</definedName>
    <definedName name="Z_D70548BF_4FEB_4D84_A17C_4340358A0ADE_.wvu.PrintTitles" localSheetId="49" hidden="1">'osh04'!$5:$6</definedName>
    <definedName name="Z_D70548BF_4FEB_4D84_A17C_4340358A0ADE_.wvu.PrintTitles" localSheetId="44" hidden="1">'osh05'!$5:$6</definedName>
    <definedName name="Z_D70548BF_4FEB_4D84_A17C_4340358A0ADE_.wvu.PrintTitles" localSheetId="39" hidden="1">'osh06'!$5:$6</definedName>
    <definedName name="Z_D70548BF_4FEB_4D84_A17C_4340358A0ADE_.wvu.PrintTitles" localSheetId="34" hidden="1">'osh07'!$5:$6</definedName>
    <definedName name="Z_D70548BF_4FEB_4D84_A17C_4340358A0ADE_.wvu.PrintTitles" localSheetId="29" hidden="1">'osh08'!$5:$6</definedName>
    <definedName name="Z_D70548BF_4FEB_4D84_A17C_4340358A0ADE_.wvu.PrintTitles" localSheetId="24" hidden="1">'osh09'!$5:$6</definedName>
    <definedName name="Z_D70548BF_4FEB_4D84_A17C_4340358A0ADE_.wvu.PrintTitles" localSheetId="19" hidden="1">'osh10'!$5:$6</definedName>
    <definedName name="Z_D70548BF_4FEB_4D84_A17C_4340358A0ADE_.wvu.PrintTitles" localSheetId="14" hidden="1">'osh11'!$5:$6</definedName>
    <definedName name="Z_D70548BF_4FEB_4D84_A17C_4340358A0ADE_.wvu.PrintTitles" localSheetId="9" hidden="1">'osh12'!$5:$6</definedName>
    <definedName name="Z_D70548BF_4FEB_4D84_A17C_4340358A0ADE_.wvu.PrintTitles" localSheetId="63" hidden="1">owsh01!$5:$6</definedName>
    <definedName name="Z_D70548BF_4FEB_4D84_A17C_4340358A0ADE_.wvu.PrintTitles" localSheetId="58" hidden="1">owsh02!$5:$6</definedName>
    <definedName name="Z_D70548BF_4FEB_4D84_A17C_4340358A0ADE_.wvu.PrintTitles" localSheetId="53" hidden="1">owsh03!$5:$6</definedName>
    <definedName name="Z_D70548BF_4FEB_4D84_A17C_4340358A0ADE_.wvu.PrintTitles" localSheetId="48" hidden="1">owsh04!$5:$6</definedName>
    <definedName name="Z_D70548BF_4FEB_4D84_A17C_4340358A0ADE_.wvu.PrintTitles" localSheetId="43" hidden="1">owsh05!$5:$6</definedName>
    <definedName name="Z_D70548BF_4FEB_4D84_A17C_4340358A0ADE_.wvu.PrintTitles" localSheetId="38" hidden="1">owsh06!$5:$6</definedName>
    <definedName name="Z_D70548BF_4FEB_4D84_A17C_4340358A0ADE_.wvu.PrintTitles" localSheetId="33" hidden="1">owsh07!$5:$6</definedName>
    <definedName name="Z_D70548BF_4FEB_4D84_A17C_4340358A0ADE_.wvu.PrintTitles" localSheetId="28" hidden="1">owsh08!$5:$6</definedName>
    <definedName name="Z_D70548BF_4FEB_4D84_A17C_4340358A0ADE_.wvu.PrintTitles" localSheetId="23" hidden="1">owsh09!$5:$6</definedName>
    <definedName name="Z_D70548BF_4FEB_4D84_A17C_4340358A0ADE_.wvu.PrintTitles" localSheetId="18" hidden="1">owsh10!$5:$6</definedName>
    <definedName name="Z_D70548BF_4FEB_4D84_A17C_4340358A0ADE_.wvu.PrintTitles" localSheetId="13" hidden="1">owsh11!$5:$6</definedName>
    <definedName name="Z_D70548BF_4FEB_4D84_A17C_4340358A0ADE_.wvu.PrintTitles" localSheetId="8" hidden="1">owsh12!$5:$6</definedName>
    <definedName name="Z_D70548BF_4FEB_4D84_A17C_4340358A0ADE_.wvu.PrintTitles" localSheetId="61" hidden="1">'SG01'!$5:$6</definedName>
    <definedName name="Z_D70548BF_4FEB_4D84_A17C_4340358A0ADE_.wvu.PrintTitles" localSheetId="56" hidden="1">'SG02'!$5:$6</definedName>
    <definedName name="Z_D70548BF_4FEB_4D84_A17C_4340358A0ADE_.wvu.PrintTitles" localSheetId="51" hidden="1">'SG03'!$5:$6</definedName>
    <definedName name="Z_D70548BF_4FEB_4D84_A17C_4340358A0ADE_.wvu.PrintTitles" localSheetId="46" hidden="1">'SG04'!$5:$6</definedName>
    <definedName name="Z_D70548BF_4FEB_4D84_A17C_4340358A0ADE_.wvu.PrintTitles" localSheetId="41" hidden="1">'SG05'!$5:$6</definedName>
    <definedName name="Z_D70548BF_4FEB_4D84_A17C_4340358A0ADE_.wvu.PrintTitles" localSheetId="36" hidden="1">'SG06'!$5:$6</definedName>
    <definedName name="Z_D70548BF_4FEB_4D84_A17C_4340358A0ADE_.wvu.PrintTitles" localSheetId="31" hidden="1">'SG07'!$5:$6</definedName>
    <definedName name="Z_D70548BF_4FEB_4D84_A17C_4340358A0ADE_.wvu.PrintTitles" localSheetId="26" hidden="1">'SG08'!$5:$6</definedName>
    <definedName name="Z_D70548BF_4FEB_4D84_A17C_4340358A0ADE_.wvu.PrintTitles" localSheetId="21" hidden="1">'SG09'!$5:$6</definedName>
    <definedName name="Z_D70548BF_4FEB_4D84_A17C_4340358A0ADE_.wvu.PrintTitles" localSheetId="16" hidden="1">'SG10'!$5:$6</definedName>
    <definedName name="Z_D70548BF_4FEB_4D84_A17C_4340358A0ADE_.wvu.PrintTitles" localSheetId="11" hidden="1">'SG11'!$5:$6</definedName>
    <definedName name="Z_D70548BF_4FEB_4D84_A17C_4340358A0ADE_.wvu.PrintTitles" localSheetId="6" hidden="1">'SG12'!$5:$6</definedName>
    <definedName name="Z_D70548BF_4FEB_4D84_A17C_4340358A0ADE_.wvu.PrintTitles" localSheetId="62" hidden="1">'SH1901'!$5:$6</definedName>
    <definedName name="Z_D70548BF_4FEB_4D84_A17C_4340358A0ADE_.wvu.PrintTitles" localSheetId="57" hidden="1">'SH1902'!$5:$6</definedName>
    <definedName name="Z_D70548BF_4FEB_4D84_A17C_4340358A0ADE_.wvu.PrintTitles" localSheetId="52" hidden="1">'SH1903'!$5:$6</definedName>
    <definedName name="Z_D70548BF_4FEB_4D84_A17C_4340358A0ADE_.wvu.PrintTitles" localSheetId="47" hidden="1">'SH1904'!$5:$6</definedName>
    <definedName name="Z_D70548BF_4FEB_4D84_A17C_4340358A0ADE_.wvu.PrintTitles" localSheetId="42" hidden="1">'SH1905'!$5:$6</definedName>
    <definedName name="Z_D70548BF_4FEB_4D84_A17C_4340358A0ADE_.wvu.PrintTitles" localSheetId="37" hidden="1">'SH1906'!$5:$6</definedName>
    <definedName name="Z_D70548BF_4FEB_4D84_A17C_4340358A0ADE_.wvu.PrintTitles" localSheetId="32" hidden="1">'SH1907'!$5:$6</definedName>
    <definedName name="Z_D70548BF_4FEB_4D84_A17C_4340358A0ADE_.wvu.PrintTitles" localSheetId="27" hidden="1">'SH1908'!$5:$6</definedName>
    <definedName name="Z_D70548BF_4FEB_4D84_A17C_4340358A0ADE_.wvu.PrintTitles" localSheetId="22" hidden="1">'SH1909'!$5:$6</definedName>
    <definedName name="Z_D70548BF_4FEB_4D84_A17C_4340358A0ADE_.wvu.PrintTitles" localSheetId="17" hidden="1">'SH1910'!$5:$6</definedName>
    <definedName name="Z_D70548BF_4FEB_4D84_A17C_4340358A0ADE_.wvu.PrintTitles" localSheetId="12" hidden="1">'SH1911'!$5:$6</definedName>
    <definedName name="Z_D70548BF_4FEB_4D84_A17C_4340358A0ADE_.wvu.PrintTitles" localSheetId="7" hidden="1">'SH1912'!$5:$6</definedName>
    <definedName name="Z_D70548BF_4FEB_4D84_A17C_4340358A0ADE_.wvu.PrintTitles" localSheetId="65" hidden="1">vboard01!$5:$6</definedName>
    <definedName name="Z_D70548BF_4FEB_4D84_A17C_4340358A0ADE_.wvu.PrintTitles" localSheetId="60" hidden="1">vboard02!$5:$6</definedName>
    <definedName name="Z_D70548BF_4FEB_4D84_A17C_4340358A0ADE_.wvu.PrintTitles" localSheetId="55" hidden="1">vboard03!$5:$6</definedName>
    <definedName name="Z_D70548BF_4FEB_4D84_A17C_4340358A0ADE_.wvu.PrintTitles" localSheetId="50" hidden="1">vboard04!$5:$6</definedName>
    <definedName name="Z_D70548BF_4FEB_4D84_A17C_4340358A0ADE_.wvu.PrintTitles" localSheetId="45" hidden="1">vboard05!$5:$6</definedName>
    <definedName name="Z_D70548BF_4FEB_4D84_A17C_4340358A0ADE_.wvu.PrintTitles" localSheetId="40" hidden="1">vboard06!$5:$6</definedName>
    <definedName name="Z_D70548BF_4FEB_4D84_A17C_4340358A0ADE_.wvu.PrintTitles" localSheetId="35" hidden="1">vboard07!$5:$6</definedName>
    <definedName name="Z_D70548BF_4FEB_4D84_A17C_4340358A0ADE_.wvu.PrintTitles" localSheetId="30" hidden="1">vboard08!$5:$6</definedName>
    <definedName name="Z_D70548BF_4FEB_4D84_A17C_4340358A0ADE_.wvu.PrintTitles" localSheetId="25" hidden="1">vboard09!$5:$6</definedName>
    <definedName name="Z_D70548BF_4FEB_4D84_A17C_4340358A0ADE_.wvu.PrintTitles" localSheetId="20" hidden="1">vboard10!$5:$6</definedName>
    <definedName name="Z_D70548BF_4FEB_4D84_A17C_4340358A0ADE_.wvu.PrintTitles" localSheetId="15" hidden="1">vboard11!$5:$6</definedName>
    <definedName name="Z_D70548BF_4FEB_4D84_A17C_4340358A0ADE_.wvu.PrintTitles" localSheetId="10" hidden="1">vboard12!$5:$6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42" i="4" l="1"/>
  <c r="P241" i="4"/>
  <c r="M49" i="13"/>
  <c r="M48" i="13"/>
  <c r="M47" i="13"/>
  <c r="F41" i="13"/>
  <c r="F40" i="13"/>
  <c r="F39" i="13"/>
  <c r="M12" i="5" l="1"/>
  <c r="M15" i="5"/>
  <c r="M17" i="5"/>
  <c r="Q161" i="4"/>
  <c r="Q162" i="4"/>
  <c r="P160" i="4"/>
  <c r="P161" i="4"/>
  <c r="P162" i="4"/>
  <c r="A161" i="4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O6" i="21"/>
  <c r="O7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H6" i="21" l="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L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D6" i="21"/>
  <c r="D7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3" i="21"/>
  <c r="N74" i="21"/>
  <c r="N75" i="21"/>
  <c r="N76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A73" i="21"/>
  <c r="A74" i="21" s="1"/>
  <c r="A75" i="21" s="1"/>
  <c r="A76" i="21" s="1"/>
  <c r="E70" i="134"/>
  <c r="N77" i="21" l="1"/>
  <c r="N79" i="21" s="1"/>
  <c r="O57" i="21"/>
  <c r="O38" i="21"/>
  <c r="N5" i="21"/>
  <c r="I70" i="134"/>
  <c r="H70" i="134"/>
  <c r="E52" i="134"/>
  <c r="E32" i="134"/>
  <c r="O77" i="21" l="1"/>
  <c r="G47" i="13"/>
  <c r="P181" i="4"/>
  <c r="P182" i="4"/>
  <c r="P183" i="4"/>
  <c r="P184" i="4"/>
  <c r="P185" i="4"/>
  <c r="P186" i="4"/>
  <c r="P187" i="4"/>
  <c r="P188" i="4"/>
  <c r="P189" i="4"/>
  <c r="P191" i="4"/>
  <c r="P192" i="4"/>
  <c r="P193" i="4"/>
  <c r="P194" i="4"/>
  <c r="P196" i="4"/>
  <c r="P198" i="4"/>
  <c r="P199" i="4"/>
  <c r="P202" i="4"/>
  <c r="P203" i="4"/>
  <c r="P204" i="4"/>
  <c r="P206" i="4"/>
  <c r="O96" i="3"/>
  <c r="O100" i="3"/>
  <c r="O102" i="3"/>
  <c r="O103" i="3"/>
  <c r="O104" i="3"/>
  <c r="O105" i="3"/>
  <c r="O108" i="3"/>
  <c r="O109" i="3"/>
  <c r="O110" i="3"/>
  <c r="O112" i="3"/>
  <c r="O116" i="3"/>
  <c r="O130" i="3"/>
  <c r="O133" i="3"/>
  <c r="O134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F832" i="130"/>
  <c r="F833" i="130" s="1"/>
  <c r="F834" i="130" s="1"/>
  <c r="N84" i="3"/>
  <c r="O84" i="3" s="1"/>
  <c r="N85" i="3"/>
  <c r="O85" i="3" s="1"/>
  <c r="N74" i="3"/>
  <c r="O74" i="3" s="1"/>
  <c r="N6" i="3"/>
  <c r="O6" i="3" s="1"/>
  <c r="N7" i="3"/>
  <c r="O7" i="3" s="1"/>
  <c r="N8" i="3"/>
  <c r="O8" i="3" s="1"/>
  <c r="N9" i="3"/>
  <c r="O9" i="3" s="1"/>
  <c r="N10" i="3"/>
  <c r="O10" i="3" s="1"/>
  <c r="N11" i="3"/>
  <c r="O11" i="3" s="1"/>
  <c r="N12" i="3"/>
  <c r="O12" i="3" s="1"/>
  <c r="N13" i="3"/>
  <c r="O13" i="3" s="1"/>
  <c r="N14" i="3"/>
  <c r="O14" i="3" s="1"/>
  <c r="N15" i="3"/>
  <c r="O15" i="3" s="1"/>
  <c r="N16" i="3"/>
  <c r="O16" i="3" s="1"/>
  <c r="N17" i="3"/>
  <c r="O17" i="3" s="1"/>
  <c r="N18" i="3"/>
  <c r="O18" i="3" s="1"/>
  <c r="N19" i="3"/>
  <c r="O19" i="3" s="1"/>
  <c r="N20" i="3"/>
  <c r="O20" i="3" s="1"/>
  <c r="N21" i="3"/>
  <c r="O21" i="3" s="1"/>
  <c r="N22" i="3"/>
  <c r="O22" i="3" s="1"/>
  <c r="N23" i="3"/>
  <c r="O23" i="3" s="1"/>
  <c r="N24" i="3"/>
  <c r="O24" i="3" s="1"/>
  <c r="N25" i="3"/>
  <c r="O25" i="3" s="1"/>
  <c r="N26" i="3"/>
  <c r="O26" i="3" s="1"/>
  <c r="N27" i="3"/>
  <c r="O27" i="3" s="1"/>
  <c r="N28" i="3"/>
  <c r="O28" i="3" s="1"/>
  <c r="N29" i="3"/>
  <c r="O29" i="3" s="1"/>
  <c r="N30" i="3"/>
  <c r="O30" i="3" s="1"/>
  <c r="N31" i="3"/>
  <c r="O31" i="3" s="1"/>
  <c r="N32" i="3"/>
  <c r="O32" i="3" s="1"/>
  <c r="N33" i="3"/>
  <c r="O33" i="3" s="1"/>
  <c r="N34" i="3"/>
  <c r="O34" i="3" s="1"/>
  <c r="N35" i="3"/>
  <c r="O35" i="3" s="1"/>
  <c r="N36" i="3"/>
  <c r="O36" i="3" s="1"/>
  <c r="N37" i="3"/>
  <c r="O37" i="3" s="1"/>
  <c r="N38" i="3"/>
  <c r="O38" i="3" s="1"/>
  <c r="N39" i="3"/>
  <c r="O39" i="3" s="1"/>
  <c r="N40" i="3"/>
  <c r="O40" i="3" s="1"/>
  <c r="N41" i="3"/>
  <c r="O41" i="3" s="1"/>
  <c r="N42" i="3"/>
  <c r="O42" i="3" s="1"/>
  <c r="N43" i="3"/>
  <c r="O43" i="3" s="1"/>
  <c r="N44" i="3"/>
  <c r="O44" i="3" s="1"/>
  <c r="N45" i="3"/>
  <c r="O45" i="3" s="1"/>
  <c r="N46" i="3"/>
  <c r="O46" i="3" s="1"/>
  <c r="N47" i="3"/>
  <c r="O47" i="3" s="1"/>
  <c r="N48" i="3"/>
  <c r="O48" i="3" s="1"/>
  <c r="N49" i="3"/>
  <c r="O49" i="3" s="1"/>
  <c r="N50" i="3"/>
  <c r="O50" i="3" s="1"/>
  <c r="N51" i="3"/>
  <c r="O51" i="3" s="1"/>
  <c r="N52" i="3"/>
  <c r="O52" i="3" s="1"/>
  <c r="N53" i="3"/>
  <c r="O53" i="3" s="1"/>
  <c r="N54" i="3"/>
  <c r="O54" i="3" s="1"/>
  <c r="N55" i="3"/>
  <c r="O55" i="3" s="1"/>
  <c r="N56" i="3"/>
  <c r="O56" i="3" s="1"/>
  <c r="N57" i="3"/>
  <c r="O57" i="3" s="1"/>
  <c r="N58" i="3"/>
  <c r="O58" i="3" s="1"/>
  <c r="N59" i="3"/>
  <c r="O59" i="3" s="1"/>
  <c r="N60" i="3"/>
  <c r="O60" i="3" s="1"/>
  <c r="N61" i="3"/>
  <c r="O61" i="3" s="1"/>
  <c r="N62" i="3"/>
  <c r="O62" i="3" s="1"/>
  <c r="N63" i="3"/>
  <c r="O63" i="3" s="1"/>
  <c r="N64" i="3"/>
  <c r="O64" i="3" s="1"/>
  <c r="N65" i="3"/>
  <c r="O65" i="3" s="1"/>
  <c r="N66" i="3"/>
  <c r="O66" i="3" s="1"/>
  <c r="N67" i="3"/>
  <c r="O67" i="3" s="1"/>
  <c r="N68" i="3"/>
  <c r="O68" i="3" s="1"/>
  <c r="N69" i="3"/>
  <c r="O69" i="3" s="1"/>
  <c r="N70" i="3"/>
  <c r="O70" i="3" s="1"/>
  <c r="N71" i="3"/>
  <c r="O71" i="3" s="1"/>
  <c r="N72" i="3"/>
  <c r="O72" i="3" s="1"/>
  <c r="N73" i="3"/>
  <c r="O73" i="3" s="1"/>
  <c r="N75" i="3"/>
  <c r="O75" i="3" s="1"/>
  <c r="N76" i="3"/>
  <c r="O76" i="3" s="1"/>
  <c r="N77" i="3"/>
  <c r="O77" i="3" s="1"/>
  <c r="N78" i="3"/>
  <c r="O78" i="3" s="1"/>
  <c r="N79" i="3"/>
  <c r="O79" i="3" s="1"/>
  <c r="N80" i="3"/>
  <c r="O80" i="3" s="1"/>
  <c r="N81" i="3"/>
  <c r="O81" i="3" s="1"/>
  <c r="N82" i="3"/>
  <c r="O82" i="3" s="1"/>
  <c r="N83" i="3"/>
  <c r="O83" i="3" s="1"/>
  <c r="N86" i="3"/>
  <c r="O86" i="3" s="1"/>
  <c r="N87" i="3"/>
  <c r="O87" i="3" s="1"/>
  <c r="N88" i="3"/>
  <c r="O88" i="3" s="1"/>
  <c r="N89" i="3"/>
  <c r="O89" i="3" s="1"/>
  <c r="N90" i="3"/>
  <c r="O90" i="3" s="1"/>
  <c r="N91" i="3"/>
  <c r="O91" i="3" s="1"/>
  <c r="N92" i="3"/>
  <c r="O92" i="3" s="1"/>
  <c r="N93" i="3"/>
  <c r="O93" i="3" s="1"/>
  <c r="N94" i="3"/>
  <c r="P92" i="4" s="1"/>
  <c r="N95" i="3"/>
  <c r="O95" i="3" s="1"/>
  <c r="N5" i="3"/>
  <c r="O5" i="3" s="1"/>
  <c r="N149" i="3"/>
  <c r="N152" i="3"/>
  <c r="N142" i="3"/>
  <c r="N135" i="3"/>
  <c r="P205" i="4" s="1"/>
  <c r="N138" i="3"/>
  <c r="N137" i="3"/>
  <c r="P207" i="4" s="1"/>
  <c r="N132" i="3"/>
  <c r="P200" i="4" s="1"/>
  <c r="N131" i="3"/>
  <c r="P201" i="4" s="1"/>
  <c r="N128" i="3"/>
  <c r="P197" i="4" s="1"/>
  <c r="N126" i="3"/>
  <c r="P195" i="4" s="1"/>
  <c r="N121" i="3"/>
  <c r="P190" i="4" s="1"/>
  <c r="N107" i="3"/>
  <c r="N106" i="3"/>
  <c r="N101" i="3"/>
  <c r="N99" i="3"/>
  <c r="N98" i="3"/>
  <c r="N97" i="3"/>
  <c r="P163" i="4" l="1"/>
  <c r="N157" i="3"/>
  <c r="O94" i="3"/>
  <c r="E65" i="131" l="1"/>
  <c r="E33" i="132"/>
  <c r="E40" i="133"/>
  <c r="E66" i="131" l="1"/>
  <c r="G7" i="130"/>
  <c r="F86" i="130"/>
  <c r="G388" i="130"/>
  <c r="F585" i="130"/>
  <c r="F640" i="130"/>
  <c r="G803" i="130"/>
  <c r="G804" i="130"/>
  <c r="G805" i="130"/>
  <c r="G806" i="130"/>
  <c r="G807" i="130"/>
  <c r="G808" i="130"/>
  <c r="G809" i="130"/>
  <c r="G810" i="130"/>
  <c r="G811" i="130"/>
  <c r="G812" i="130"/>
  <c r="G813" i="130"/>
  <c r="G814" i="130"/>
  <c r="G815" i="130"/>
  <c r="G816" i="130"/>
  <c r="G817" i="130"/>
  <c r="G818" i="130"/>
  <c r="G819" i="130"/>
  <c r="G820" i="130"/>
  <c r="G821" i="130"/>
  <c r="G822" i="130"/>
  <c r="G823" i="130"/>
  <c r="G824" i="130"/>
  <c r="G825" i="130"/>
  <c r="G826" i="130"/>
  <c r="G827" i="130"/>
  <c r="G828" i="130"/>
  <c r="G829" i="130"/>
  <c r="G830" i="130"/>
  <c r="G831" i="130"/>
  <c r="F12" i="131"/>
  <c r="F11" i="131"/>
  <c r="F10" i="131"/>
  <c r="F9" i="131"/>
  <c r="F8" i="131"/>
  <c r="F7" i="131"/>
  <c r="G772" i="130" l="1"/>
  <c r="G773" i="130"/>
  <c r="G774" i="130"/>
  <c r="G775" i="130"/>
  <c r="G776" i="130"/>
  <c r="G777" i="130"/>
  <c r="G778" i="130"/>
  <c r="G779" i="130"/>
  <c r="G780" i="130"/>
  <c r="G781" i="130"/>
  <c r="G782" i="130"/>
  <c r="G783" i="130"/>
  <c r="G784" i="130"/>
  <c r="G785" i="130"/>
  <c r="G786" i="130"/>
  <c r="G787" i="130"/>
  <c r="G788" i="130"/>
  <c r="G789" i="130"/>
  <c r="G790" i="130"/>
  <c r="G791" i="130"/>
  <c r="G792" i="130"/>
  <c r="G793" i="130"/>
  <c r="G794" i="130"/>
  <c r="G795" i="130"/>
  <c r="G796" i="130"/>
  <c r="G797" i="130"/>
  <c r="G798" i="130"/>
  <c r="G799" i="130"/>
  <c r="G800" i="130"/>
  <c r="G801" i="130"/>
  <c r="G802" i="130"/>
  <c r="J832" i="130" l="1"/>
  <c r="G9" i="130"/>
  <c r="G10" i="130"/>
  <c r="G11" i="130"/>
  <c r="G12" i="130"/>
  <c r="G13" i="130"/>
  <c r="G14" i="130"/>
  <c r="G15" i="130"/>
  <c r="G16" i="130"/>
  <c r="G17" i="130"/>
  <c r="G18" i="130"/>
  <c r="G19" i="130"/>
  <c r="G20" i="130"/>
  <c r="G21" i="130"/>
  <c r="G22" i="130"/>
  <c r="G23" i="130"/>
  <c r="G24" i="130"/>
  <c r="G25" i="130"/>
  <c r="G26" i="130"/>
  <c r="G27" i="130"/>
  <c r="G28" i="130"/>
  <c r="G29" i="130"/>
  <c r="G30" i="130"/>
  <c r="G31" i="130"/>
  <c r="G32" i="130"/>
  <c r="G33" i="130"/>
  <c r="G34" i="130"/>
  <c r="G35" i="130"/>
  <c r="G36" i="130"/>
  <c r="G37" i="130"/>
  <c r="G38" i="130"/>
  <c r="G39" i="130"/>
  <c r="G40" i="130"/>
  <c r="G41" i="130"/>
  <c r="G42" i="130"/>
  <c r="G43" i="130"/>
  <c r="G44" i="130"/>
  <c r="G45" i="130"/>
  <c r="G46" i="130"/>
  <c r="G47" i="130"/>
  <c r="G48" i="130"/>
  <c r="G49" i="130"/>
  <c r="G50" i="130"/>
  <c r="G51" i="130"/>
  <c r="G52" i="130"/>
  <c r="G53" i="130"/>
  <c r="G54" i="130"/>
  <c r="G55" i="130"/>
  <c r="G56" i="130"/>
  <c r="G57" i="130"/>
  <c r="G58" i="130"/>
  <c r="G59" i="130"/>
  <c r="G60" i="130"/>
  <c r="G61" i="130"/>
  <c r="G62" i="130"/>
  <c r="G63" i="130"/>
  <c r="G64" i="130"/>
  <c r="G65" i="130"/>
  <c r="G66" i="130"/>
  <c r="G67" i="130"/>
  <c r="G68" i="130"/>
  <c r="G69" i="130"/>
  <c r="G70" i="130"/>
  <c r="G71" i="130"/>
  <c r="G72" i="130"/>
  <c r="G73" i="130"/>
  <c r="G74" i="130"/>
  <c r="G75" i="130"/>
  <c r="G76" i="130"/>
  <c r="G77" i="130"/>
  <c r="G78" i="130"/>
  <c r="G79" i="130"/>
  <c r="G80" i="130"/>
  <c r="G81" i="130"/>
  <c r="G82" i="130"/>
  <c r="G83" i="130"/>
  <c r="G84" i="130"/>
  <c r="G85" i="130"/>
  <c r="G86" i="130"/>
  <c r="G87" i="130"/>
  <c r="G88" i="130"/>
  <c r="G89" i="130"/>
  <c r="G90" i="130"/>
  <c r="G91" i="130"/>
  <c r="G92" i="130"/>
  <c r="G94" i="130"/>
  <c r="G95" i="130"/>
  <c r="G96" i="130"/>
  <c r="G97" i="130"/>
  <c r="G98" i="130"/>
  <c r="G99" i="130"/>
  <c r="G100" i="130"/>
  <c r="G101" i="130"/>
  <c r="G102" i="130"/>
  <c r="G103" i="130"/>
  <c r="G104" i="130"/>
  <c r="G105" i="130"/>
  <c r="G106" i="130"/>
  <c r="G107" i="130"/>
  <c r="G108" i="130"/>
  <c r="G109" i="130"/>
  <c r="G110" i="130"/>
  <c r="G111" i="130"/>
  <c r="G112" i="130"/>
  <c r="G113" i="130"/>
  <c r="G114" i="130"/>
  <c r="G115" i="130"/>
  <c r="G116" i="130"/>
  <c r="G117" i="130"/>
  <c r="G118" i="130"/>
  <c r="G119" i="130"/>
  <c r="G120" i="130"/>
  <c r="G121" i="130"/>
  <c r="G122" i="130"/>
  <c r="G123" i="130"/>
  <c r="G124" i="130"/>
  <c r="G125" i="130"/>
  <c r="G126" i="130"/>
  <c r="G127" i="130"/>
  <c r="G128" i="130"/>
  <c r="G129" i="130"/>
  <c r="G130" i="130"/>
  <c r="G131" i="130"/>
  <c r="G132" i="130"/>
  <c r="G133" i="130"/>
  <c r="G134" i="130"/>
  <c r="G135" i="130"/>
  <c r="G136" i="130"/>
  <c r="G137" i="130"/>
  <c r="G138" i="130"/>
  <c r="G139" i="130"/>
  <c r="G140" i="130"/>
  <c r="G141" i="130"/>
  <c r="G142" i="130"/>
  <c r="G143" i="130"/>
  <c r="G144" i="130"/>
  <c r="G145" i="130"/>
  <c r="G146" i="130"/>
  <c r="G147" i="130"/>
  <c r="G148" i="130"/>
  <c r="G149" i="130"/>
  <c r="G150" i="130"/>
  <c r="G151" i="130"/>
  <c r="G152" i="130"/>
  <c r="G153" i="130"/>
  <c r="G154" i="130"/>
  <c r="G155" i="130"/>
  <c r="G156" i="130"/>
  <c r="G157" i="130"/>
  <c r="G158" i="130"/>
  <c r="G159" i="130"/>
  <c r="G160" i="130"/>
  <c r="G161" i="130"/>
  <c r="G162" i="130"/>
  <c r="G163" i="130"/>
  <c r="G164" i="130"/>
  <c r="G165" i="130"/>
  <c r="G166" i="130"/>
  <c r="G167" i="130"/>
  <c r="G168" i="130"/>
  <c r="G169" i="130"/>
  <c r="G170" i="130"/>
  <c r="G171" i="130"/>
  <c r="G172" i="130"/>
  <c r="G173" i="130"/>
  <c r="G174" i="130"/>
  <c r="G175" i="130"/>
  <c r="G176" i="130"/>
  <c r="G177" i="130"/>
  <c r="G178" i="130"/>
  <c r="G179" i="130"/>
  <c r="G180" i="130"/>
  <c r="G181" i="130"/>
  <c r="G182" i="130"/>
  <c r="G183" i="130"/>
  <c r="G184" i="130"/>
  <c r="G185" i="130"/>
  <c r="G186" i="130"/>
  <c r="G187" i="130"/>
  <c r="G188" i="130"/>
  <c r="G189" i="130"/>
  <c r="G190" i="130"/>
  <c r="G191" i="130"/>
  <c r="G192" i="130"/>
  <c r="G193" i="130"/>
  <c r="G194" i="130"/>
  <c r="G195" i="130"/>
  <c r="G196" i="130"/>
  <c r="G197" i="130"/>
  <c r="G198" i="130"/>
  <c r="G199" i="130"/>
  <c r="G200" i="130"/>
  <c r="G201" i="130"/>
  <c r="G202" i="130"/>
  <c r="G203" i="130"/>
  <c r="G204" i="130"/>
  <c r="G205" i="130"/>
  <c r="G206" i="130"/>
  <c r="G207" i="130"/>
  <c r="G208" i="130"/>
  <c r="G209" i="130"/>
  <c r="G210" i="130"/>
  <c r="G211" i="130"/>
  <c r="G212" i="130"/>
  <c r="G213" i="130"/>
  <c r="G214" i="130"/>
  <c r="G215" i="130"/>
  <c r="G216" i="130"/>
  <c r="G217" i="130"/>
  <c r="G218" i="130"/>
  <c r="G219" i="130"/>
  <c r="G220" i="130"/>
  <c r="G221" i="130"/>
  <c r="G222" i="130"/>
  <c r="G223" i="130"/>
  <c r="G224" i="130"/>
  <c r="G225" i="130"/>
  <c r="G226" i="130"/>
  <c r="G227" i="130"/>
  <c r="G228" i="130"/>
  <c r="G229" i="130"/>
  <c r="G230" i="130"/>
  <c r="G231" i="130"/>
  <c r="G232" i="130"/>
  <c r="G233" i="130"/>
  <c r="G234" i="130"/>
  <c r="G235" i="130"/>
  <c r="G236" i="130"/>
  <c r="G237" i="130"/>
  <c r="G238" i="130"/>
  <c r="G239" i="130"/>
  <c r="G240" i="130"/>
  <c r="G241" i="130"/>
  <c r="G242" i="130"/>
  <c r="G243" i="130"/>
  <c r="G244" i="130"/>
  <c r="G245" i="130"/>
  <c r="G246" i="130"/>
  <c r="G247" i="130"/>
  <c r="G248" i="130"/>
  <c r="G249" i="130"/>
  <c r="G250" i="130"/>
  <c r="G251" i="130"/>
  <c r="G252" i="130"/>
  <c r="G253" i="130"/>
  <c r="G254" i="130"/>
  <c r="G255" i="130"/>
  <c r="G256" i="130"/>
  <c r="G257" i="130"/>
  <c r="G258" i="130"/>
  <c r="G259" i="130"/>
  <c r="G260" i="130"/>
  <c r="G261" i="130"/>
  <c r="G262" i="130"/>
  <c r="G263" i="130"/>
  <c r="G264" i="130"/>
  <c r="G265" i="130"/>
  <c r="G266" i="130"/>
  <c r="G267" i="130"/>
  <c r="G268" i="130"/>
  <c r="G269" i="130"/>
  <c r="G270" i="130"/>
  <c r="G271" i="130"/>
  <c r="G272" i="130"/>
  <c r="G273" i="130"/>
  <c r="G274" i="130"/>
  <c r="G275" i="130"/>
  <c r="G276" i="130"/>
  <c r="G277" i="130"/>
  <c r="G278" i="130"/>
  <c r="G279" i="130"/>
  <c r="G280" i="130"/>
  <c r="G281" i="130"/>
  <c r="G282" i="130"/>
  <c r="G283" i="130"/>
  <c r="G284" i="130"/>
  <c r="G285" i="130"/>
  <c r="G286" i="130"/>
  <c r="G287" i="130"/>
  <c r="G288" i="130"/>
  <c r="G289" i="130"/>
  <c r="G290" i="130"/>
  <c r="G291" i="130"/>
  <c r="G292" i="130"/>
  <c r="G293" i="130"/>
  <c r="G294" i="130"/>
  <c r="G295" i="130"/>
  <c r="G296" i="130"/>
  <c r="G297" i="130"/>
  <c r="G298" i="130"/>
  <c r="G299" i="130"/>
  <c r="G300" i="130"/>
  <c r="G301" i="130"/>
  <c r="G302" i="130"/>
  <c r="G303" i="130"/>
  <c r="G304" i="130"/>
  <c r="G305" i="130"/>
  <c r="G306" i="130"/>
  <c r="G307" i="130"/>
  <c r="G308" i="130"/>
  <c r="G309" i="130"/>
  <c r="G310" i="130"/>
  <c r="G311" i="130"/>
  <c r="G312" i="130"/>
  <c r="G313" i="130"/>
  <c r="G314" i="130"/>
  <c r="G315" i="130"/>
  <c r="G316" i="130"/>
  <c r="G317" i="130"/>
  <c r="G318" i="130"/>
  <c r="G319" i="130"/>
  <c r="G320" i="130"/>
  <c r="G321" i="130"/>
  <c r="G322" i="130"/>
  <c r="G323" i="130"/>
  <c r="G324" i="130"/>
  <c r="G325" i="130"/>
  <c r="G326" i="130"/>
  <c r="G327" i="130"/>
  <c r="G328" i="130"/>
  <c r="G329" i="130"/>
  <c r="G330" i="130"/>
  <c r="G331" i="130"/>
  <c r="G332" i="130"/>
  <c r="G333" i="130"/>
  <c r="G334" i="130"/>
  <c r="G335" i="130"/>
  <c r="G336" i="130"/>
  <c r="G337" i="130"/>
  <c r="G338" i="130"/>
  <c r="G339" i="130"/>
  <c r="G340" i="130"/>
  <c r="G341" i="130"/>
  <c r="G342" i="130"/>
  <c r="G343" i="130"/>
  <c r="G344" i="130"/>
  <c r="G345" i="130"/>
  <c r="G346" i="130"/>
  <c r="G347" i="130"/>
  <c r="G348" i="130"/>
  <c r="G349" i="130"/>
  <c r="G350" i="130"/>
  <c r="G351" i="130"/>
  <c r="G352" i="130"/>
  <c r="G353" i="130"/>
  <c r="G354" i="130"/>
  <c r="G355" i="130"/>
  <c r="G356" i="130"/>
  <c r="G357" i="130"/>
  <c r="G358" i="130"/>
  <c r="G359" i="130"/>
  <c r="G360" i="130"/>
  <c r="G361" i="130"/>
  <c r="G362" i="130"/>
  <c r="G363" i="130"/>
  <c r="G364" i="130"/>
  <c r="G365" i="130"/>
  <c r="G366" i="130"/>
  <c r="G367" i="130"/>
  <c r="G368" i="130"/>
  <c r="G369" i="130"/>
  <c r="G370" i="130"/>
  <c r="G371" i="130"/>
  <c r="G372" i="130"/>
  <c r="G373" i="130"/>
  <c r="G374" i="130"/>
  <c r="G375" i="130"/>
  <c r="G376" i="130"/>
  <c r="G377" i="130"/>
  <c r="G378" i="130"/>
  <c r="G379" i="130"/>
  <c r="G380" i="130"/>
  <c r="G381" i="130"/>
  <c r="G382" i="130"/>
  <c r="G383" i="130"/>
  <c r="G384" i="130"/>
  <c r="G385" i="130"/>
  <c r="G386" i="130"/>
  <c r="G387" i="130"/>
  <c r="G389" i="130"/>
  <c r="G390" i="130"/>
  <c r="G391" i="130"/>
  <c r="G392" i="130"/>
  <c r="G393" i="130"/>
  <c r="G394" i="130"/>
  <c r="G395" i="130"/>
  <c r="G396" i="130"/>
  <c r="G397" i="130"/>
  <c r="G398" i="130"/>
  <c r="G399" i="130"/>
  <c r="G400" i="130"/>
  <c r="G401" i="130"/>
  <c r="G402" i="130"/>
  <c r="G403" i="130"/>
  <c r="G404" i="130"/>
  <c r="G405" i="130"/>
  <c r="G406" i="130"/>
  <c r="G407" i="130"/>
  <c r="G408" i="130"/>
  <c r="G409" i="130"/>
  <c r="G410" i="130"/>
  <c r="G411" i="130"/>
  <c r="G412" i="130"/>
  <c r="G413" i="130"/>
  <c r="G414" i="130"/>
  <c r="G415" i="130"/>
  <c r="G416" i="130"/>
  <c r="G417" i="130"/>
  <c r="G418" i="130"/>
  <c r="G419" i="130"/>
  <c r="G420" i="130"/>
  <c r="G421" i="130"/>
  <c r="G422" i="130"/>
  <c r="G423" i="130"/>
  <c r="G424" i="130"/>
  <c r="G425" i="130"/>
  <c r="G426" i="130"/>
  <c r="G427" i="130"/>
  <c r="G428" i="130"/>
  <c r="G429" i="130"/>
  <c r="G430" i="130"/>
  <c r="G431" i="130"/>
  <c r="G432" i="130"/>
  <c r="G433" i="130"/>
  <c r="G434" i="130"/>
  <c r="G436" i="130"/>
  <c r="G437" i="130"/>
  <c r="G438" i="130"/>
  <c r="G439" i="130"/>
  <c r="G440" i="130"/>
  <c r="G441" i="130"/>
  <c r="G442" i="130"/>
  <c r="G443" i="130"/>
  <c r="G444" i="130"/>
  <c r="G445" i="130"/>
  <c r="G446" i="130"/>
  <c r="G447" i="130"/>
  <c r="G448" i="130"/>
  <c r="G449" i="130"/>
  <c r="G450" i="130"/>
  <c r="G451" i="130"/>
  <c r="G452" i="130"/>
  <c r="G453" i="130"/>
  <c r="G454" i="130"/>
  <c r="G455" i="130"/>
  <c r="G456" i="130"/>
  <c r="G457" i="130"/>
  <c r="G458" i="130"/>
  <c r="G459" i="130"/>
  <c r="G460" i="130"/>
  <c r="G461" i="130"/>
  <c r="G462" i="130"/>
  <c r="G463" i="130"/>
  <c r="G464" i="130"/>
  <c r="G465" i="130"/>
  <c r="G466" i="130"/>
  <c r="G467" i="130"/>
  <c r="G468" i="130"/>
  <c r="G469" i="130"/>
  <c r="G470" i="130"/>
  <c r="G471" i="130"/>
  <c r="G472" i="130"/>
  <c r="G473" i="130"/>
  <c r="G474" i="130"/>
  <c r="G475" i="130"/>
  <c r="G476" i="130"/>
  <c r="G477" i="130"/>
  <c r="G478" i="130"/>
  <c r="G479" i="130"/>
  <c r="G480" i="130"/>
  <c r="G481" i="130"/>
  <c r="G482" i="130"/>
  <c r="G483" i="130"/>
  <c r="G484" i="130"/>
  <c r="G485" i="130"/>
  <c r="G486" i="130"/>
  <c r="G487" i="130"/>
  <c r="G488" i="130"/>
  <c r="G489" i="130"/>
  <c r="G490" i="130"/>
  <c r="G491" i="130"/>
  <c r="G492" i="130"/>
  <c r="G493" i="130"/>
  <c r="G494" i="130"/>
  <c r="G495" i="130"/>
  <c r="G496" i="130"/>
  <c r="G497" i="130"/>
  <c r="G498" i="130"/>
  <c r="G499" i="130"/>
  <c r="G500" i="130"/>
  <c r="G501" i="130"/>
  <c r="G502" i="130"/>
  <c r="G503" i="130"/>
  <c r="G504" i="130"/>
  <c r="G505" i="130"/>
  <c r="G506" i="130"/>
  <c r="G507" i="130"/>
  <c r="G508" i="130"/>
  <c r="G509" i="130"/>
  <c r="G510" i="130"/>
  <c r="G511" i="130"/>
  <c r="G512" i="130"/>
  <c r="G513" i="130"/>
  <c r="G514" i="130"/>
  <c r="G515" i="130"/>
  <c r="G516" i="130"/>
  <c r="G517" i="130"/>
  <c r="G518" i="130"/>
  <c r="G519" i="130"/>
  <c r="G520" i="130"/>
  <c r="G521" i="130"/>
  <c r="G522" i="130"/>
  <c r="G523" i="130"/>
  <c r="G524" i="130"/>
  <c r="G525" i="130"/>
  <c r="G526" i="130"/>
  <c r="G527" i="130"/>
  <c r="G528" i="130"/>
  <c r="G529" i="130"/>
  <c r="G530" i="130"/>
  <c r="G531" i="130"/>
  <c r="G532" i="130"/>
  <c r="G533" i="130"/>
  <c r="G534" i="130"/>
  <c r="G535" i="130"/>
  <c r="G536" i="130"/>
  <c r="G537" i="130"/>
  <c r="G538" i="130"/>
  <c r="G539" i="130"/>
  <c r="G540" i="130"/>
  <c r="G541" i="130"/>
  <c r="G542" i="130"/>
  <c r="G543" i="130"/>
  <c r="G544" i="130"/>
  <c r="G545" i="130"/>
  <c r="G546" i="130"/>
  <c r="G547" i="130"/>
  <c r="G548" i="130"/>
  <c r="G549" i="130"/>
  <c r="G550" i="130"/>
  <c r="G551" i="130"/>
  <c r="G552" i="130"/>
  <c r="G553" i="130"/>
  <c r="G554" i="130"/>
  <c r="G555" i="130"/>
  <c r="G556" i="130"/>
  <c r="G557" i="130"/>
  <c r="G558" i="130"/>
  <c r="G559" i="130"/>
  <c r="G560" i="130"/>
  <c r="G561" i="130"/>
  <c r="G562" i="130"/>
  <c r="G563" i="130"/>
  <c r="G564" i="130"/>
  <c r="G565" i="130"/>
  <c r="G566" i="130"/>
  <c r="G567" i="130"/>
  <c r="G568" i="130"/>
  <c r="G569" i="130"/>
  <c r="G570" i="130"/>
  <c r="G571" i="130"/>
  <c r="G572" i="130"/>
  <c r="G573" i="130"/>
  <c r="G574" i="130"/>
  <c r="G575" i="130"/>
  <c r="G576" i="130"/>
  <c r="G577" i="130"/>
  <c r="G578" i="130"/>
  <c r="G579" i="130"/>
  <c r="G580" i="130"/>
  <c r="G581" i="130"/>
  <c r="G582" i="130"/>
  <c r="G583" i="130"/>
  <c r="G584" i="130"/>
  <c r="G585" i="130"/>
  <c r="G586" i="130"/>
  <c r="G587" i="130"/>
  <c r="G588" i="130"/>
  <c r="G589" i="130"/>
  <c r="G590" i="130"/>
  <c r="G591" i="130"/>
  <c r="G592" i="130"/>
  <c r="G593" i="130"/>
  <c r="G594" i="130"/>
  <c r="G595" i="130"/>
  <c r="G596" i="130"/>
  <c r="G597" i="130"/>
  <c r="G598" i="130"/>
  <c r="G599" i="130"/>
  <c r="G600" i="130"/>
  <c r="G601" i="130"/>
  <c r="G602" i="130"/>
  <c r="G603" i="130"/>
  <c r="G604" i="130"/>
  <c r="G605" i="130"/>
  <c r="G606" i="130"/>
  <c r="G607" i="130"/>
  <c r="G608" i="130"/>
  <c r="G610" i="130"/>
  <c r="G611" i="130"/>
  <c r="G612" i="130"/>
  <c r="G613" i="130"/>
  <c r="G614" i="130"/>
  <c r="G615" i="130"/>
  <c r="G616" i="130"/>
  <c r="G617" i="130"/>
  <c r="G618" i="130"/>
  <c r="G619" i="130"/>
  <c r="G620" i="130"/>
  <c r="G621" i="130"/>
  <c r="G622" i="130"/>
  <c r="G623" i="130"/>
  <c r="G624" i="130"/>
  <c r="G625" i="130"/>
  <c r="G626" i="130"/>
  <c r="G627" i="130"/>
  <c r="G628" i="130"/>
  <c r="G629" i="130"/>
  <c r="G630" i="130"/>
  <c r="G631" i="130"/>
  <c r="G632" i="130"/>
  <c r="G633" i="130"/>
  <c r="G634" i="130"/>
  <c r="G635" i="130"/>
  <c r="G636" i="130"/>
  <c r="G637" i="130"/>
  <c r="G638" i="130"/>
  <c r="G639" i="130"/>
  <c r="G640" i="130"/>
  <c r="G641" i="130"/>
  <c r="G642" i="130"/>
  <c r="G643" i="130"/>
  <c r="G644" i="130"/>
  <c r="G645" i="130"/>
  <c r="G646" i="130"/>
  <c r="G647" i="130"/>
  <c r="G648" i="130"/>
  <c r="G649" i="130"/>
  <c r="G650" i="130"/>
  <c r="G651" i="130"/>
  <c r="G652" i="130"/>
  <c r="G653" i="130"/>
  <c r="G654" i="130"/>
  <c r="G655" i="130"/>
  <c r="G656" i="130"/>
  <c r="G657" i="130"/>
  <c r="G658" i="130"/>
  <c r="G659" i="130"/>
  <c r="G660" i="130"/>
  <c r="G661" i="130"/>
  <c r="G662" i="130"/>
  <c r="G663" i="130"/>
  <c r="G664" i="130"/>
  <c r="G665" i="130"/>
  <c r="G666" i="130"/>
  <c r="G667" i="130"/>
  <c r="G668" i="130"/>
  <c r="G669" i="130"/>
  <c r="G670" i="130"/>
  <c r="G671" i="130"/>
  <c r="G672" i="130"/>
  <c r="G673" i="130"/>
  <c r="G674" i="130"/>
  <c r="G675" i="130"/>
  <c r="G676" i="130"/>
  <c r="G677" i="130"/>
  <c r="G678" i="130"/>
  <c r="G679" i="130"/>
  <c r="G680" i="130"/>
  <c r="G681" i="130"/>
  <c r="G682" i="130"/>
  <c r="G683" i="130"/>
  <c r="G684" i="130"/>
  <c r="G685" i="130"/>
  <c r="G686" i="130"/>
  <c r="G687" i="130"/>
  <c r="G688" i="130"/>
  <c r="G689" i="130"/>
  <c r="G690" i="130"/>
  <c r="G691" i="130"/>
  <c r="G692" i="130"/>
  <c r="G693" i="130"/>
  <c r="G694" i="130"/>
  <c r="G695" i="130"/>
  <c r="G696" i="130"/>
  <c r="G697" i="130"/>
  <c r="G698" i="130"/>
  <c r="G699" i="130"/>
  <c r="G700" i="130"/>
  <c r="G701" i="130"/>
  <c r="G702" i="130"/>
  <c r="G703" i="130"/>
  <c r="G704" i="130"/>
  <c r="G705" i="130"/>
  <c r="G706" i="130"/>
  <c r="G707" i="130"/>
  <c r="G708" i="130"/>
  <c r="G709" i="130"/>
  <c r="G710" i="130"/>
  <c r="G711" i="130"/>
  <c r="G712" i="130"/>
  <c r="G713" i="130"/>
  <c r="G714" i="130"/>
  <c r="G715" i="130"/>
  <c r="G716" i="130"/>
  <c r="G717" i="130"/>
  <c r="G718" i="130"/>
  <c r="G719" i="130"/>
  <c r="G720" i="130"/>
  <c r="G721" i="130"/>
  <c r="G722" i="130"/>
  <c r="G723" i="130"/>
  <c r="G724" i="130"/>
  <c r="G725" i="130"/>
  <c r="G726" i="130"/>
  <c r="G727" i="130"/>
  <c r="G728" i="130"/>
  <c r="G729" i="130"/>
  <c r="G730" i="130"/>
  <c r="G731" i="130"/>
  <c r="G732" i="130"/>
  <c r="G733" i="130"/>
  <c r="G734" i="130"/>
  <c r="G735" i="130"/>
  <c r="G736" i="130"/>
  <c r="G737" i="130"/>
  <c r="G738" i="130"/>
  <c r="G739" i="130"/>
  <c r="G740" i="130"/>
  <c r="G741" i="130"/>
  <c r="G742" i="130"/>
  <c r="G743" i="130"/>
  <c r="G744" i="130"/>
  <c r="G745" i="130"/>
  <c r="G746" i="130"/>
  <c r="G747" i="130"/>
  <c r="G748" i="130"/>
  <c r="G749" i="130"/>
  <c r="G750" i="130"/>
  <c r="G751" i="130"/>
  <c r="G752" i="130"/>
  <c r="G753" i="130"/>
  <c r="G754" i="130"/>
  <c r="G755" i="130"/>
  <c r="G756" i="130"/>
  <c r="G757" i="130"/>
  <c r="G758" i="130"/>
  <c r="G759" i="130"/>
  <c r="G760" i="130"/>
  <c r="G761" i="130"/>
  <c r="G762" i="130"/>
  <c r="G763" i="130"/>
  <c r="G764" i="130"/>
  <c r="G765" i="130"/>
  <c r="G766" i="130"/>
  <c r="G767" i="130"/>
  <c r="G768" i="130"/>
  <c r="G769" i="130"/>
  <c r="G770" i="130"/>
  <c r="G771" i="130"/>
  <c r="F14" i="131"/>
  <c r="F15" i="131"/>
  <c r="F16" i="131"/>
  <c r="F17" i="131"/>
  <c r="F18" i="131"/>
  <c r="F19" i="131"/>
  <c r="F20" i="131"/>
  <c r="F21" i="131"/>
  <c r="F22" i="131"/>
  <c r="F23" i="131"/>
  <c r="F24" i="131"/>
  <c r="F25" i="131"/>
  <c r="F26" i="131"/>
  <c r="F27" i="131"/>
  <c r="F28" i="131"/>
  <c r="F29" i="131"/>
  <c r="F30" i="131"/>
  <c r="F31" i="131"/>
  <c r="F32" i="131"/>
  <c r="F33" i="131"/>
  <c r="F34" i="131"/>
  <c r="F35" i="131"/>
  <c r="F36" i="131"/>
  <c r="F37" i="131"/>
  <c r="F38" i="131"/>
  <c r="F39" i="131"/>
  <c r="F40" i="131"/>
  <c r="F41" i="131"/>
  <c r="F42" i="131"/>
  <c r="F43" i="131"/>
  <c r="F44" i="131"/>
  <c r="F45" i="131"/>
  <c r="F46" i="131"/>
  <c r="F47" i="131"/>
  <c r="F48" i="131"/>
  <c r="F49" i="131"/>
  <c r="F50" i="131"/>
  <c r="F51" i="131"/>
  <c r="F52" i="131"/>
  <c r="F53" i="131"/>
  <c r="F54" i="131"/>
  <c r="F55" i="131"/>
  <c r="F56" i="131"/>
  <c r="F57" i="131"/>
  <c r="F58" i="131"/>
  <c r="F59" i="131"/>
  <c r="F60" i="131"/>
  <c r="F61" i="131"/>
  <c r="F62" i="131"/>
  <c r="F63" i="131"/>
  <c r="F64" i="131"/>
  <c r="F8" i="132"/>
  <c r="F9" i="132"/>
  <c r="F10" i="132"/>
  <c r="F11" i="132"/>
  <c r="F12" i="132"/>
  <c r="F13" i="132"/>
  <c r="F14" i="132"/>
  <c r="F15" i="132"/>
  <c r="F16" i="132"/>
  <c r="F17" i="132"/>
  <c r="F18" i="132"/>
  <c r="F19" i="132"/>
  <c r="F20" i="132"/>
  <c r="F21" i="132"/>
  <c r="F22" i="132"/>
  <c r="F23" i="132"/>
  <c r="F24" i="132"/>
  <c r="F25" i="132"/>
  <c r="F26" i="132"/>
  <c r="F27" i="132"/>
  <c r="F28" i="132"/>
  <c r="F29" i="132"/>
  <c r="F30" i="132"/>
  <c r="F31" i="132"/>
  <c r="F32" i="132"/>
  <c r="F8" i="133"/>
  <c r="G8" i="133"/>
  <c r="F9" i="133"/>
  <c r="G9" i="133"/>
  <c r="F10" i="133"/>
  <c r="G10" i="133"/>
  <c r="F11" i="133"/>
  <c r="G11" i="133"/>
  <c r="F12" i="133"/>
  <c r="G12" i="133"/>
  <c r="F13" i="133"/>
  <c r="G13" i="133"/>
  <c r="F14" i="133"/>
  <c r="G14" i="133"/>
  <c r="F15" i="133"/>
  <c r="G15" i="133"/>
  <c r="F16" i="133"/>
  <c r="G16" i="133"/>
  <c r="F17" i="133"/>
  <c r="G17" i="133"/>
  <c r="F18" i="133"/>
  <c r="G18" i="133"/>
  <c r="F19" i="133"/>
  <c r="G19" i="133"/>
  <c r="F20" i="133"/>
  <c r="G20" i="133"/>
  <c r="F21" i="133"/>
  <c r="G21" i="133"/>
  <c r="F22" i="133"/>
  <c r="G22" i="133"/>
  <c r="F23" i="133"/>
  <c r="G23" i="133"/>
  <c r="F24" i="133"/>
  <c r="G24" i="133"/>
  <c r="F25" i="133"/>
  <c r="G25" i="133"/>
  <c r="F26" i="133"/>
  <c r="G26" i="133"/>
  <c r="F27" i="133"/>
  <c r="G27" i="133"/>
  <c r="F28" i="133"/>
  <c r="G28" i="133"/>
  <c r="F29" i="133"/>
  <c r="G29" i="133"/>
  <c r="F30" i="133"/>
  <c r="G30" i="133"/>
  <c r="F31" i="133"/>
  <c r="G31" i="133"/>
  <c r="F32" i="133"/>
  <c r="G32" i="133"/>
  <c r="F33" i="133"/>
  <c r="G33" i="133"/>
  <c r="F34" i="133"/>
  <c r="G34" i="133"/>
  <c r="F35" i="133"/>
  <c r="G35" i="133"/>
  <c r="F36" i="133"/>
  <c r="G36" i="133"/>
  <c r="F37" i="133"/>
  <c r="G37" i="133"/>
  <c r="F38" i="133"/>
  <c r="G38" i="133"/>
  <c r="F39" i="133"/>
  <c r="G39" i="133"/>
  <c r="F40" i="133"/>
  <c r="G7" i="133"/>
  <c r="F7" i="133"/>
  <c r="F7" i="132"/>
  <c r="F65" i="131"/>
  <c r="F13" i="131"/>
  <c r="I832" i="130"/>
  <c r="G8" i="130"/>
  <c r="O242" i="4" l="1"/>
  <c r="O241" i="4"/>
  <c r="F38" i="13"/>
  <c r="L49" i="13" s="1"/>
  <c r="F37" i="13"/>
  <c r="L48" i="13" s="1"/>
  <c r="F36" i="13"/>
  <c r="L47" i="13" s="1"/>
  <c r="P208" i="4" l="1"/>
  <c r="M154" i="3"/>
  <c r="M152" i="3"/>
  <c r="M149" i="3"/>
  <c r="M146" i="3"/>
  <c r="M142" i="3"/>
  <c r="M126" i="3"/>
  <c r="M138" i="3"/>
  <c r="O138" i="3" s="1"/>
  <c r="M137" i="3"/>
  <c r="O137" i="3" s="1"/>
  <c r="M135" i="3"/>
  <c r="L135" i="3"/>
  <c r="M132" i="3"/>
  <c r="M131" i="3"/>
  <c r="M125" i="3"/>
  <c r="L125" i="3"/>
  <c r="M121" i="3"/>
  <c r="M113" i="3"/>
  <c r="M107" i="3"/>
  <c r="M106" i="3"/>
  <c r="M98" i="3"/>
  <c r="M97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O92" i="4" s="1"/>
  <c r="M95" i="3"/>
  <c r="M5" i="3"/>
  <c r="G8" i="125"/>
  <c r="G9" i="125"/>
  <c r="G10" i="125"/>
  <c r="G11" i="125"/>
  <c r="G12" i="125"/>
  <c r="G13" i="125"/>
  <c r="G14" i="125"/>
  <c r="G15" i="125"/>
  <c r="G16" i="125"/>
  <c r="G17" i="125"/>
  <c r="G18" i="125"/>
  <c r="G19" i="125"/>
  <c r="G20" i="125"/>
  <c r="G21" i="125"/>
  <c r="G22" i="125"/>
  <c r="G23" i="125"/>
  <c r="G24" i="125"/>
  <c r="G25" i="125"/>
  <c r="G26" i="125"/>
  <c r="G27" i="125"/>
  <c r="G28" i="125"/>
  <c r="G29" i="125"/>
  <c r="G30" i="125"/>
  <c r="G31" i="125"/>
  <c r="G32" i="125"/>
  <c r="G33" i="125"/>
  <c r="G34" i="125"/>
  <c r="G35" i="125"/>
  <c r="G36" i="125"/>
  <c r="G37" i="125"/>
  <c r="G38" i="125"/>
  <c r="G39" i="125"/>
  <c r="G40" i="125"/>
  <c r="G41" i="125"/>
  <c r="G42" i="125"/>
  <c r="G43" i="125"/>
  <c r="G44" i="125"/>
  <c r="G45" i="125"/>
  <c r="G46" i="125"/>
  <c r="G47" i="125"/>
  <c r="G48" i="125"/>
  <c r="G49" i="125"/>
  <c r="G50" i="125"/>
  <c r="G51" i="125"/>
  <c r="G52" i="125"/>
  <c r="G53" i="125"/>
  <c r="G54" i="125"/>
  <c r="G55" i="125"/>
  <c r="G56" i="125"/>
  <c r="G57" i="125"/>
  <c r="G58" i="125"/>
  <c r="G59" i="125"/>
  <c r="G60" i="125"/>
  <c r="G61" i="125"/>
  <c r="G62" i="125"/>
  <c r="G63" i="125"/>
  <c r="G64" i="125"/>
  <c r="G65" i="125"/>
  <c r="G66" i="125"/>
  <c r="G67" i="125"/>
  <c r="G68" i="125"/>
  <c r="G69" i="125"/>
  <c r="G70" i="125"/>
  <c r="G71" i="125"/>
  <c r="G72" i="125"/>
  <c r="G73" i="125"/>
  <c r="G74" i="125"/>
  <c r="G75" i="125"/>
  <c r="G76" i="125"/>
  <c r="G77" i="125"/>
  <c r="G78" i="125"/>
  <c r="G79" i="125"/>
  <c r="G80" i="125"/>
  <c r="G81" i="125"/>
  <c r="G82" i="125"/>
  <c r="G83" i="125"/>
  <c r="G84" i="125"/>
  <c r="G85" i="125"/>
  <c r="G86" i="125"/>
  <c r="G87" i="125"/>
  <c r="G88" i="125"/>
  <c r="G89" i="125"/>
  <c r="G90" i="125"/>
  <c r="G91" i="125"/>
  <c r="G92" i="125"/>
  <c r="G93" i="125"/>
  <c r="G94" i="125"/>
  <c r="G95" i="125"/>
  <c r="G96" i="125"/>
  <c r="G97" i="125"/>
  <c r="G98" i="125"/>
  <c r="G99" i="125"/>
  <c r="G100" i="125"/>
  <c r="G101" i="125"/>
  <c r="G102" i="125"/>
  <c r="G103" i="125"/>
  <c r="G104" i="125"/>
  <c r="G105" i="125"/>
  <c r="G106" i="125"/>
  <c r="G107" i="125"/>
  <c r="G108" i="125"/>
  <c r="G109" i="125"/>
  <c r="G110" i="125"/>
  <c r="G111" i="125"/>
  <c r="G112" i="125"/>
  <c r="G113" i="125"/>
  <c r="G114" i="125"/>
  <c r="G115" i="125"/>
  <c r="G116" i="125"/>
  <c r="G117" i="125"/>
  <c r="G118" i="125"/>
  <c r="G119" i="125"/>
  <c r="G120" i="125"/>
  <c r="G121" i="125"/>
  <c r="G122" i="125"/>
  <c r="G123" i="125"/>
  <c r="G124" i="125"/>
  <c r="G125" i="125"/>
  <c r="G126" i="125"/>
  <c r="G127" i="125"/>
  <c r="G128" i="125"/>
  <c r="G129" i="125"/>
  <c r="G130" i="125"/>
  <c r="G131" i="125"/>
  <c r="G132" i="125"/>
  <c r="G133" i="125"/>
  <c r="G134" i="125"/>
  <c r="G135" i="125"/>
  <c r="G136" i="125"/>
  <c r="G137" i="125"/>
  <c r="G138" i="125"/>
  <c r="G139" i="125"/>
  <c r="G140" i="125"/>
  <c r="G141" i="125"/>
  <c r="G142" i="125"/>
  <c r="G143" i="125"/>
  <c r="G144" i="125"/>
  <c r="G145" i="125"/>
  <c r="G146" i="125"/>
  <c r="G147" i="125"/>
  <c r="G148" i="125"/>
  <c r="G149" i="125"/>
  <c r="G150" i="125"/>
  <c r="G151" i="125"/>
  <c r="G152" i="125"/>
  <c r="G153" i="125"/>
  <c r="G154" i="125"/>
  <c r="G155" i="125"/>
  <c r="G156" i="125"/>
  <c r="G157" i="125"/>
  <c r="G158" i="125"/>
  <c r="G159" i="125"/>
  <c r="G160" i="125"/>
  <c r="G161" i="125"/>
  <c r="G162" i="125"/>
  <c r="G163" i="125"/>
  <c r="G164" i="125"/>
  <c r="G165" i="125"/>
  <c r="G166" i="125"/>
  <c r="G167" i="125"/>
  <c r="G168" i="125"/>
  <c r="G169" i="125"/>
  <c r="G170" i="125"/>
  <c r="G171" i="125"/>
  <c r="G172" i="125"/>
  <c r="G173" i="125"/>
  <c r="G174" i="125"/>
  <c r="G175" i="125"/>
  <c r="G176" i="125"/>
  <c r="G177" i="125"/>
  <c r="G178" i="125"/>
  <c r="G179" i="125"/>
  <c r="G180" i="125"/>
  <c r="G181" i="125"/>
  <c r="G182" i="125"/>
  <c r="G183" i="125"/>
  <c r="G184" i="125"/>
  <c r="G185" i="125"/>
  <c r="G186" i="125"/>
  <c r="G187" i="125"/>
  <c r="G188" i="125"/>
  <c r="G189" i="125"/>
  <c r="G190" i="125"/>
  <c r="G191" i="125"/>
  <c r="G192" i="125"/>
  <c r="G193" i="125"/>
  <c r="G194" i="125"/>
  <c r="G195" i="125"/>
  <c r="G196" i="125"/>
  <c r="G197" i="125"/>
  <c r="G198" i="125"/>
  <c r="G199" i="125"/>
  <c r="G200" i="125"/>
  <c r="G201" i="125"/>
  <c r="G202" i="125"/>
  <c r="G203" i="125"/>
  <c r="G204" i="125"/>
  <c r="G205" i="125"/>
  <c r="G206" i="125"/>
  <c r="G207" i="125"/>
  <c r="G208" i="125"/>
  <c r="G209" i="125"/>
  <c r="G210" i="125"/>
  <c r="G211" i="125"/>
  <c r="G212" i="125"/>
  <c r="G213" i="125"/>
  <c r="G214" i="125"/>
  <c r="G215" i="125"/>
  <c r="G216" i="125"/>
  <c r="G217" i="125"/>
  <c r="G218" i="125"/>
  <c r="G219" i="125"/>
  <c r="G220" i="125"/>
  <c r="G221" i="125"/>
  <c r="G222" i="125"/>
  <c r="G223" i="125"/>
  <c r="G224" i="125"/>
  <c r="G225" i="125"/>
  <c r="G226" i="125"/>
  <c r="G227" i="125"/>
  <c r="G228" i="125"/>
  <c r="G229" i="125"/>
  <c r="G230" i="125"/>
  <c r="G231" i="125"/>
  <c r="G232" i="125"/>
  <c r="G233" i="125"/>
  <c r="G234" i="125"/>
  <c r="G235" i="125"/>
  <c r="G236" i="125"/>
  <c r="G237" i="125"/>
  <c r="G238" i="125"/>
  <c r="G239" i="125"/>
  <c r="G240" i="125"/>
  <c r="G241" i="125"/>
  <c r="G242" i="125"/>
  <c r="G243" i="125"/>
  <c r="G244" i="125"/>
  <c r="G245" i="125"/>
  <c r="G246" i="125"/>
  <c r="G247" i="125"/>
  <c r="G248" i="125"/>
  <c r="G249" i="125"/>
  <c r="G250" i="125"/>
  <c r="G251" i="125"/>
  <c r="G252" i="125"/>
  <c r="G253" i="125"/>
  <c r="G254" i="125"/>
  <c r="G255" i="125"/>
  <c r="G256" i="125"/>
  <c r="G257" i="125"/>
  <c r="G258" i="125"/>
  <c r="G259" i="125"/>
  <c r="G260" i="125"/>
  <c r="G261" i="125"/>
  <c r="G262" i="125"/>
  <c r="G263" i="125"/>
  <c r="G264" i="125"/>
  <c r="G265" i="125"/>
  <c r="G266" i="125"/>
  <c r="G267" i="125"/>
  <c r="G268" i="125"/>
  <c r="G269" i="125"/>
  <c r="G270" i="125"/>
  <c r="G271" i="125"/>
  <c r="G272" i="125"/>
  <c r="G273" i="125"/>
  <c r="G274" i="125"/>
  <c r="G275" i="125"/>
  <c r="G276" i="125"/>
  <c r="G277" i="125"/>
  <c r="G278" i="125"/>
  <c r="G279" i="125"/>
  <c r="G280" i="125"/>
  <c r="G281" i="125"/>
  <c r="G282" i="125"/>
  <c r="G283" i="125"/>
  <c r="G284" i="125"/>
  <c r="G285" i="125"/>
  <c r="G286" i="125"/>
  <c r="G287" i="125"/>
  <c r="G288" i="125"/>
  <c r="G289" i="125"/>
  <c r="G290" i="125"/>
  <c r="G291" i="125"/>
  <c r="G292" i="125"/>
  <c r="G293" i="125"/>
  <c r="G294" i="125"/>
  <c r="G295" i="125"/>
  <c r="G296" i="125"/>
  <c r="G297" i="125"/>
  <c r="G298" i="125"/>
  <c r="G299" i="125"/>
  <c r="G300" i="125"/>
  <c r="G301" i="125"/>
  <c r="G302" i="125"/>
  <c r="G303" i="125"/>
  <c r="G304" i="125"/>
  <c r="G305" i="125"/>
  <c r="G306" i="125"/>
  <c r="G307" i="125"/>
  <c r="G308" i="125"/>
  <c r="G309" i="125"/>
  <c r="G310" i="125"/>
  <c r="G311" i="125"/>
  <c r="G312" i="125"/>
  <c r="G313" i="125"/>
  <c r="G314" i="125"/>
  <c r="G315" i="125"/>
  <c r="G316" i="125"/>
  <c r="G317" i="125"/>
  <c r="G318" i="125"/>
  <c r="G319" i="125"/>
  <c r="G320" i="125"/>
  <c r="G321" i="125"/>
  <c r="G322" i="125"/>
  <c r="G323" i="125"/>
  <c r="G324" i="125"/>
  <c r="G325" i="125"/>
  <c r="G326" i="125"/>
  <c r="G327" i="125"/>
  <c r="G328" i="125"/>
  <c r="G329" i="125"/>
  <c r="G330" i="125"/>
  <c r="G331" i="125"/>
  <c r="G332" i="125"/>
  <c r="G333" i="125"/>
  <c r="G334" i="125"/>
  <c r="G335" i="125"/>
  <c r="G336" i="125"/>
  <c r="G337" i="125"/>
  <c r="G338" i="125"/>
  <c r="G339" i="125"/>
  <c r="G340" i="125"/>
  <c r="G341" i="125"/>
  <c r="G342" i="125"/>
  <c r="G343" i="125"/>
  <c r="G344" i="125"/>
  <c r="G345" i="125"/>
  <c r="G346" i="125"/>
  <c r="G347" i="125"/>
  <c r="G348" i="125"/>
  <c r="G349" i="125"/>
  <c r="G350" i="125"/>
  <c r="G351" i="125"/>
  <c r="G352" i="125"/>
  <c r="G353" i="125"/>
  <c r="G354" i="125"/>
  <c r="G355" i="125"/>
  <c r="G356" i="125"/>
  <c r="G357" i="125"/>
  <c r="G358" i="125"/>
  <c r="G359" i="125"/>
  <c r="G360" i="125"/>
  <c r="G361" i="125"/>
  <c r="G362" i="125"/>
  <c r="G363" i="125"/>
  <c r="G364" i="125"/>
  <c r="G365" i="125"/>
  <c r="G366" i="125"/>
  <c r="G367" i="125"/>
  <c r="G368" i="125"/>
  <c r="G369" i="125"/>
  <c r="G370" i="125"/>
  <c r="G371" i="125"/>
  <c r="G372" i="125"/>
  <c r="G373" i="125"/>
  <c r="G374" i="125"/>
  <c r="G375" i="125"/>
  <c r="G376" i="125"/>
  <c r="G377" i="125"/>
  <c r="G378" i="125"/>
  <c r="G379" i="125"/>
  <c r="G380" i="125"/>
  <c r="G381" i="125"/>
  <c r="G382" i="125"/>
  <c r="G383" i="125"/>
  <c r="G384" i="125"/>
  <c r="G385" i="125"/>
  <c r="G386" i="125"/>
  <c r="G387" i="125"/>
  <c r="G388" i="125"/>
  <c r="G389" i="125"/>
  <c r="G390" i="125"/>
  <c r="G391" i="125"/>
  <c r="G392" i="125"/>
  <c r="G393" i="125"/>
  <c r="G394" i="125"/>
  <c r="G395" i="125"/>
  <c r="G396" i="125"/>
  <c r="G397" i="125"/>
  <c r="G398" i="125"/>
  <c r="G399" i="125"/>
  <c r="G400" i="125"/>
  <c r="G401" i="125"/>
  <c r="G402" i="125"/>
  <c r="G403" i="125"/>
  <c r="G404" i="125"/>
  <c r="G405" i="125"/>
  <c r="G406" i="125"/>
  <c r="G407" i="125"/>
  <c r="G408" i="125"/>
  <c r="G409" i="125"/>
  <c r="G410" i="125"/>
  <c r="G411" i="125"/>
  <c r="G412" i="125"/>
  <c r="G413" i="125"/>
  <c r="G414" i="125"/>
  <c r="G415" i="125"/>
  <c r="G416" i="125"/>
  <c r="G417" i="125"/>
  <c r="G418" i="125"/>
  <c r="G419" i="125"/>
  <c r="G420" i="125"/>
  <c r="G421" i="125"/>
  <c r="G422" i="125"/>
  <c r="G423" i="125"/>
  <c r="G424" i="125"/>
  <c r="G425" i="125"/>
  <c r="G426" i="125"/>
  <c r="G427" i="125"/>
  <c r="G428" i="125"/>
  <c r="G429" i="125"/>
  <c r="G430" i="125"/>
  <c r="G431" i="125"/>
  <c r="G432" i="125"/>
  <c r="G433" i="125"/>
  <c r="G434" i="125"/>
  <c r="G435" i="125"/>
  <c r="G436" i="125"/>
  <c r="G437" i="125"/>
  <c r="G438" i="125"/>
  <c r="G439" i="125"/>
  <c r="G440" i="125"/>
  <c r="G441" i="125"/>
  <c r="G442" i="125"/>
  <c r="G443" i="125"/>
  <c r="G444" i="125"/>
  <c r="G445" i="125"/>
  <c r="G446" i="125"/>
  <c r="G447" i="125"/>
  <c r="G448" i="125"/>
  <c r="G449" i="125"/>
  <c r="G450" i="125"/>
  <c r="G451" i="125"/>
  <c r="G452" i="125"/>
  <c r="G453" i="125"/>
  <c r="G454" i="125"/>
  <c r="G455" i="125"/>
  <c r="G456" i="125"/>
  <c r="G457" i="125"/>
  <c r="G458" i="125"/>
  <c r="G459" i="125"/>
  <c r="G460" i="125"/>
  <c r="G461" i="125"/>
  <c r="G462" i="125"/>
  <c r="G463" i="125"/>
  <c r="G464" i="125"/>
  <c r="G465" i="125"/>
  <c r="G466" i="125"/>
  <c r="G467" i="125"/>
  <c r="G468" i="125"/>
  <c r="G469" i="125"/>
  <c r="G470" i="125"/>
  <c r="G471" i="125"/>
  <c r="G472" i="125"/>
  <c r="G473" i="125"/>
  <c r="G474" i="125"/>
  <c r="G475" i="125"/>
  <c r="G476" i="125"/>
  <c r="G477" i="125"/>
  <c r="G478" i="125"/>
  <c r="G479" i="125"/>
  <c r="G480" i="125"/>
  <c r="G481" i="125"/>
  <c r="G482" i="125"/>
  <c r="G483" i="125"/>
  <c r="G484" i="125"/>
  <c r="G485" i="125"/>
  <c r="G486" i="125"/>
  <c r="G487" i="125"/>
  <c r="G488" i="125"/>
  <c r="G489" i="125"/>
  <c r="G490" i="125"/>
  <c r="G491" i="125"/>
  <c r="G492" i="125"/>
  <c r="G493" i="125"/>
  <c r="G494" i="125"/>
  <c r="G495" i="125"/>
  <c r="G496" i="125"/>
  <c r="G497" i="125"/>
  <c r="G498" i="125"/>
  <c r="G499" i="125"/>
  <c r="G500" i="125"/>
  <c r="G501" i="125"/>
  <c r="G502" i="125"/>
  <c r="G503" i="125"/>
  <c r="G504" i="125"/>
  <c r="G505" i="125"/>
  <c r="G506" i="125"/>
  <c r="G507" i="125"/>
  <c r="G508" i="125"/>
  <c r="G509" i="125"/>
  <c r="G510" i="125"/>
  <c r="G511" i="125"/>
  <c r="G512" i="125"/>
  <c r="G513" i="125"/>
  <c r="G514" i="125"/>
  <c r="G515" i="125"/>
  <c r="G516" i="125"/>
  <c r="G517" i="125"/>
  <c r="G518" i="125"/>
  <c r="G519" i="125"/>
  <c r="G520" i="125"/>
  <c r="G521" i="125"/>
  <c r="G522" i="125"/>
  <c r="G523" i="125"/>
  <c r="G524" i="125"/>
  <c r="G525" i="125"/>
  <c r="G526" i="125"/>
  <c r="G527" i="125"/>
  <c r="G528" i="125"/>
  <c r="G529" i="125"/>
  <c r="G530" i="125"/>
  <c r="G531" i="125"/>
  <c r="G532" i="125"/>
  <c r="G533" i="125"/>
  <c r="G534" i="125"/>
  <c r="G535" i="125"/>
  <c r="G536" i="125"/>
  <c r="G537" i="125"/>
  <c r="G538" i="125"/>
  <c r="G539" i="125"/>
  <c r="G540" i="125"/>
  <c r="G541" i="125"/>
  <c r="G542" i="125"/>
  <c r="G543" i="125"/>
  <c r="G544" i="125"/>
  <c r="G545" i="125"/>
  <c r="G546" i="125"/>
  <c r="G547" i="125"/>
  <c r="G548" i="125"/>
  <c r="G549" i="125"/>
  <c r="G550" i="125"/>
  <c r="G551" i="125"/>
  <c r="G552" i="125"/>
  <c r="G553" i="125"/>
  <c r="G554" i="125"/>
  <c r="G555" i="125"/>
  <c r="G556" i="125"/>
  <c r="G557" i="125"/>
  <c r="G558" i="125"/>
  <c r="G559" i="125"/>
  <c r="G560" i="125"/>
  <c r="G561" i="125"/>
  <c r="G562" i="125"/>
  <c r="G563" i="125"/>
  <c r="G564" i="125"/>
  <c r="G565" i="125"/>
  <c r="G566" i="125"/>
  <c r="G567" i="125"/>
  <c r="G568" i="125"/>
  <c r="G569" i="125"/>
  <c r="G570" i="125"/>
  <c r="G571" i="125"/>
  <c r="G572" i="125"/>
  <c r="G573" i="125"/>
  <c r="G574" i="125"/>
  <c r="G575" i="125"/>
  <c r="G576" i="125"/>
  <c r="G577" i="125"/>
  <c r="G578" i="125"/>
  <c r="G579" i="125"/>
  <c r="G580" i="125"/>
  <c r="G581" i="125"/>
  <c r="G582" i="125"/>
  <c r="G583" i="125"/>
  <c r="G584" i="125"/>
  <c r="G585" i="125"/>
  <c r="G586" i="125"/>
  <c r="G587" i="125"/>
  <c r="G588" i="125"/>
  <c r="G589" i="125"/>
  <c r="G590" i="125"/>
  <c r="G591" i="125"/>
  <c r="G592" i="125"/>
  <c r="G593" i="125"/>
  <c r="G594" i="125"/>
  <c r="G595" i="125"/>
  <c r="G596" i="125"/>
  <c r="G597" i="125"/>
  <c r="G598" i="125"/>
  <c r="G599" i="125"/>
  <c r="G600" i="125"/>
  <c r="G601" i="125"/>
  <c r="G602" i="125"/>
  <c r="G603" i="125"/>
  <c r="G604" i="125"/>
  <c r="G605" i="125"/>
  <c r="G606" i="125"/>
  <c r="G607" i="125"/>
  <c r="G608" i="125"/>
  <c r="G609" i="125"/>
  <c r="G610" i="125"/>
  <c r="G611" i="125"/>
  <c r="G612" i="125"/>
  <c r="G613" i="125"/>
  <c r="G614" i="125"/>
  <c r="G615" i="125"/>
  <c r="G616" i="125"/>
  <c r="G617" i="125"/>
  <c r="G618" i="125"/>
  <c r="G619" i="125"/>
  <c r="G620" i="125"/>
  <c r="G621" i="125"/>
  <c r="G622" i="125"/>
  <c r="G623" i="125"/>
  <c r="G624" i="125"/>
  <c r="G625" i="125"/>
  <c r="G626" i="125"/>
  <c r="G627" i="125"/>
  <c r="G628" i="125"/>
  <c r="G629" i="125"/>
  <c r="G630" i="125"/>
  <c r="G631" i="125"/>
  <c r="G632" i="125"/>
  <c r="G633" i="125"/>
  <c r="G634" i="125"/>
  <c r="G635" i="125"/>
  <c r="G636" i="125"/>
  <c r="G637" i="125"/>
  <c r="G638" i="125"/>
  <c r="G639" i="125"/>
  <c r="G640" i="125"/>
  <c r="G641" i="125"/>
  <c r="G642" i="125"/>
  <c r="G643" i="125"/>
  <c r="G644" i="125"/>
  <c r="G645" i="125"/>
  <c r="G646" i="125"/>
  <c r="G647" i="125"/>
  <c r="G648" i="125"/>
  <c r="G649" i="125"/>
  <c r="G650" i="125"/>
  <c r="G651" i="125"/>
  <c r="G652" i="125"/>
  <c r="G653" i="125"/>
  <c r="G654" i="125"/>
  <c r="G655" i="125"/>
  <c r="G656" i="125"/>
  <c r="G657" i="125"/>
  <c r="G658" i="125"/>
  <c r="G659" i="125"/>
  <c r="G660" i="125"/>
  <c r="G661" i="125"/>
  <c r="G662" i="125"/>
  <c r="G663" i="125"/>
  <c r="G664" i="125"/>
  <c r="G665" i="125"/>
  <c r="G666" i="125"/>
  <c r="G667" i="125"/>
  <c r="G668" i="125"/>
  <c r="G669" i="125"/>
  <c r="G670" i="125"/>
  <c r="G671" i="125"/>
  <c r="G672" i="125"/>
  <c r="G673" i="125"/>
  <c r="G674" i="125"/>
  <c r="G675" i="125"/>
  <c r="G676" i="125"/>
  <c r="G677" i="125"/>
  <c r="G678" i="125"/>
  <c r="G679" i="125"/>
  <c r="G680" i="125"/>
  <c r="G681" i="125"/>
  <c r="G682" i="125"/>
  <c r="G683" i="125"/>
  <c r="G684" i="125"/>
  <c r="G685" i="125"/>
  <c r="G686" i="125"/>
  <c r="G687" i="125"/>
  <c r="G688" i="125"/>
  <c r="G689" i="125"/>
  <c r="G690" i="125"/>
  <c r="G691" i="125"/>
  <c r="G692" i="125"/>
  <c r="G693" i="125"/>
  <c r="G694" i="125"/>
  <c r="G695" i="125"/>
  <c r="G696" i="125"/>
  <c r="G697" i="125"/>
  <c r="G698" i="125"/>
  <c r="G699" i="125"/>
  <c r="G700" i="125"/>
  <c r="G701" i="125"/>
  <c r="G702" i="125"/>
  <c r="G703" i="125"/>
  <c r="G704" i="125"/>
  <c r="G705" i="125"/>
  <c r="G706" i="125"/>
  <c r="G707" i="125"/>
  <c r="G708" i="125"/>
  <c r="G709" i="125"/>
  <c r="G710" i="125"/>
  <c r="G711" i="125"/>
  <c r="G712" i="125"/>
  <c r="G713" i="125"/>
  <c r="G714" i="125"/>
  <c r="G715" i="125"/>
  <c r="G716" i="125"/>
  <c r="G717" i="125"/>
  <c r="G718" i="125"/>
  <c r="G719" i="125"/>
  <c r="G720" i="125"/>
  <c r="G721" i="125"/>
  <c r="G722" i="125"/>
  <c r="G723" i="125"/>
  <c r="G724" i="125"/>
  <c r="G725" i="125"/>
  <c r="G726" i="125"/>
  <c r="G727" i="125"/>
  <c r="G728" i="125"/>
  <c r="G729" i="125"/>
  <c r="G730" i="125"/>
  <c r="G731" i="125"/>
  <c r="G732" i="125"/>
  <c r="G733" i="125"/>
  <c r="G734" i="125"/>
  <c r="G735" i="125"/>
  <c r="G736" i="125"/>
  <c r="G737" i="125"/>
  <c r="G738" i="125"/>
  <c r="G739" i="125"/>
  <c r="G740" i="125"/>
  <c r="G741" i="125"/>
  <c r="G742" i="125"/>
  <c r="G743" i="125"/>
  <c r="G744" i="125"/>
  <c r="G745" i="125"/>
  <c r="G746" i="125"/>
  <c r="G747" i="125"/>
  <c r="G748" i="125"/>
  <c r="G749" i="125"/>
  <c r="G750" i="125"/>
  <c r="G751" i="125"/>
  <c r="G752" i="125"/>
  <c r="G753" i="125"/>
  <c r="G754" i="125"/>
  <c r="G755" i="125"/>
  <c r="G756" i="125"/>
  <c r="G757" i="125"/>
  <c r="G758" i="125"/>
  <c r="G759" i="125"/>
  <c r="G760" i="125"/>
  <c r="G761" i="125"/>
  <c r="G762" i="125"/>
  <c r="G763" i="125"/>
  <c r="G764" i="125"/>
  <c r="G765" i="125"/>
  <c r="G766" i="125"/>
  <c r="G767" i="125"/>
  <c r="G768" i="125"/>
  <c r="G769" i="125"/>
  <c r="G770" i="125"/>
  <c r="G771" i="125"/>
  <c r="G772" i="125"/>
  <c r="G773" i="125"/>
  <c r="G774" i="125"/>
  <c r="G775" i="125"/>
  <c r="G776" i="125"/>
  <c r="G777" i="125"/>
  <c r="G778" i="125"/>
  <c r="G779" i="125"/>
  <c r="G780" i="125"/>
  <c r="G781" i="125"/>
  <c r="G782" i="125"/>
  <c r="G783" i="125"/>
  <c r="G784" i="125"/>
  <c r="G785" i="125"/>
  <c r="G786" i="125"/>
  <c r="G787" i="125"/>
  <c r="G788" i="125"/>
  <c r="G789" i="125"/>
  <c r="G790" i="125"/>
  <c r="G791" i="125"/>
  <c r="G792" i="125"/>
  <c r="G793" i="125"/>
  <c r="G794" i="125"/>
  <c r="G795" i="125"/>
  <c r="G796" i="125"/>
  <c r="G797" i="125"/>
  <c r="G798" i="125"/>
  <c r="G799" i="125"/>
  <c r="G800" i="125"/>
  <c r="G801" i="125"/>
  <c r="G802" i="125"/>
  <c r="G803" i="125"/>
  <c r="G804" i="125"/>
  <c r="G805" i="125"/>
  <c r="G806" i="125"/>
  <c r="G807" i="125"/>
  <c r="G808" i="125"/>
  <c r="G809" i="125"/>
  <c r="G810" i="125"/>
  <c r="G811" i="125"/>
  <c r="G812" i="125"/>
  <c r="G813" i="125"/>
  <c r="G814" i="125"/>
  <c r="G815" i="125"/>
  <c r="G816" i="125"/>
  <c r="G817" i="125"/>
  <c r="G818" i="125"/>
  <c r="G819" i="125"/>
  <c r="G820" i="125"/>
  <c r="G821" i="125"/>
  <c r="G822" i="125"/>
  <c r="G823" i="125"/>
  <c r="G824" i="125"/>
  <c r="G825" i="125"/>
  <c r="G826" i="125"/>
  <c r="G827" i="125"/>
  <c r="G828" i="125"/>
  <c r="G829" i="125"/>
  <c r="G830" i="125"/>
  <c r="G831" i="125"/>
  <c r="G832" i="125"/>
  <c r="G833" i="125"/>
  <c r="G834" i="125"/>
  <c r="G835" i="125"/>
  <c r="G836" i="125"/>
  <c r="G837" i="125"/>
  <c r="G838" i="125"/>
  <c r="G839" i="125"/>
  <c r="G840" i="125"/>
  <c r="G841" i="125"/>
  <c r="G842" i="125"/>
  <c r="G843" i="125"/>
  <c r="G844" i="125"/>
  <c r="G845" i="125"/>
  <c r="G846" i="125"/>
  <c r="G847" i="125"/>
  <c r="G848" i="125"/>
  <c r="G849" i="125"/>
  <c r="G850" i="125"/>
  <c r="G851" i="125"/>
  <c r="G852" i="125"/>
  <c r="G853" i="125"/>
  <c r="G854" i="125"/>
  <c r="G855" i="125"/>
  <c r="G856" i="125"/>
  <c r="G857" i="125"/>
  <c r="G858" i="125"/>
  <c r="G859" i="125"/>
  <c r="G860" i="125"/>
  <c r="G861" i="125"/>
  <c r="G862" i="125"/>
  <c r="G863" i="125"/>
  <c r="G864" i="125"/>
  <c r="G865" i="125"/>
  <c r="G866" i="125"/>
  <c r="G867" i="125"/>
  <c r="G868" i="125"/>
  <c r="G869" i="125"/>
  <c r="G870" i="125"/>
  <c r="G871" i="125"/>
  <c r="G872" i="125"/>
  <c r="G873" i="125"/>
  <c r="G874" i="125"/>
  <c r="G875" i="125"/>
  <c r="G876" i="125"/>
  <c r="G877" i="125"/>
  <c r="G878" i="125"/>
  <c r="G879" i="125"/>
  <c r="G880" i="125"/>
  <c r="G881" i="125"/>
  <c r="G882" i="125"/>
  <c r="G883" i="125"/>
  <c r="G884" i="125"/>
  <c r="G885" i="125"/>
  <c r="G886" i="125"/>
  <c r="G887" i="125"/>
  <c r="G888" i="125"/>
  <c r="G889" i="125"/>
  <c r="G890" i="125"/>
  <c r="G891" i="125"/>
  <c r="G892" i="125"/>
  <c r="G893" i="125"/>
  <c r="G894" i="125"/>
  <c r="G895" i="125"/>
  <c r="G896" i="125"/>
  <c r="G897" i="125"/>
  <c r="G898" i="125"/>
  <c r="G899" i="125"/>
  <c r="G900" i="125"/>
  <c r="G901" i="125"/>
  <c r="G902" i="125"/>
  <c r="G903" i="125"/>
  <c r="G904" i="125"/>
  <c r="G905" i="125"/>
  <c r="G906" i="125"/>
  <c r="G907" i="125"/>
  <c r="G908" i="125"/>
  <c r="G909" i="125"/>
  <c r="G910" i="125"/>
  <c r="G911" i="125"/>
  <c r="G912" i="125"/>
  <c r="G913" i="125"/>
  <c r="G914" i="125"/>
  <c r="G915" i="125"/>
  <c r="G916" i="125"/>
  <c r="G917" i="125"/>
  <c r="G918" i="125"/>
  <c r="G919" i="125"/>
  <c r="G920" i="125"/>
  <c r="G921" i="125"/>
  <c r="G922" i="125"/>
  <c r="G923" i="125"/>
  <c r="G924" i="125"/>
  <c r="G925" i="125"/>
  <c r="G926" i="125"/>
  <c r="G927" i="125"/>
  <c r="G928" i="125"/>
  <c r="G929" i="125"/>
  <c r="G930" i="125"/>
  <c r="G931" i="125"/>
  <c r="G932" i="125"/>
  <c r="G933" i="125"/>
  <c r="G934" i="125"/>
  <c r="G935" i="125"/>
  <c r="G936" i="125"/>
  <c r="G937" i="125"/>
  <c r="G938" i="125"/>
  <c r="G939" i="125"/>
  <c r="G940" i="125"/>
  <c r="G941" i="125"/>
  <c r="G942" i="125"/>
  <c r="G943" i="125"/>
  <c r="G944" i="125"/>
  <c r="G945" i="125"/>
  <c r="G946" i="125"/>
  <c r="G947" i="125"/>
  <c r="G948" i="125"/>
  <c r="G949" i="125"/>
  <c r="G950" i="125"/>
  <c r="G951" i="125"/>
  <c r="G952" i="125"/>
  <c r="G953" i="125"/>
  <c r="G954" i="125"/>
  <c r="G955" i="125"/>
  <c r="G956" i="125"/>
  <c r="G957" i="125"/>
  <c r="G958" i="125"/>
  <c r="G959" i="125"/>
  <c r="G960" i="125"/>
  <c r="G961" i="125"/>
  <c r="G962" i="125"/>
  <c r="G963" i="125"/>
  <c r="G964" i="125"/>
  <c r="G965" i="125"/>
  <c r="G966" i="125"/>
  <c r="G967" i="125"/>
  <c r="G968" i="125"/>
  <c r="G969" i="125"/>
  <c r="G970" i="125"/>
  <c r="G971" i="125"/>
  <c r="G972" i="125"/>
  <c r="G973" i="125"/>
  <c r="G974" i="125"/>
  <c r="G975" i="125"/>
  <c r="G976" i="125"/>
  <c r="G977" i="125"/>
  <c r="G978" i="125"/>
  <c r="G979" i="125"/>
  <c r="G980" i="125"/>
  <c r="G981" i="125"/>
  <c r="G982" i="125"/>
  <c r="G983" i="125"/>
  <c r="G984" i="125"/>
  <c r="G985" i="125"/>
  <c r="G986" i="125"/>
  <c r="G987" i="125"/>
  <c r="G988" i="125"/>
  <c r="G989" i="125"/>
  <c r="G990" i="125"/>
  <c r="G991" i="125"/>
  <c r="G992" i="125"/>
  <c r="G993" i="125"/>
  <c r="G994" i="125"/>
  <c r="G995" i="125"/>
  <c r="G996" i="125"/>
  <c r="G997" i="125"/>
  <c r="G998" i="125"/>
  <c r="G999" i="125"/>
  <c r="G1000" i="125"/>
  <c r="G1001" i="125"/>
  <c r="G1002" i="125"/>
  <c r="G1003" i="125"/>
  <c r="G1004" i="125"/>
  <c r="G1005" i="125"/>
  <c r="G1006" i="125"/>
  <c r="G1007" i="125"/>
  <c r="G1008" i="125"/>
  <c r="G1009" i="125"/>
  <c r="G1010" i="125"/>
  <c r="G1011" i="125"/>
  <c r="G1012" i="125"/>
  <c r="G1013" i="125"/>
  <c r="G1014" i="125"/>
  <c r="G1015" i="125"/>
  <c r="G1016" i="125"/>
  <c r="G1017" i="125"/>
  <c r="G1018" i="125"/>
  <c r="G1019" i="125"/>
  <c r="G1020" i="125"/>
  <c r="G1021" i="125"/>
  <c r="G1022" i="125"/>
  <c r="G1023" i="125"/>
  <c r="G1024" i="125"/>
  <c r="G1025" i="125"/>
  <c r="G1026" i="125"/>
  <c r="G1027" i="125"/>
  <c r="G1028" i="125"/>
  <c r="G1029" i="125"/>
  <c r="G1030" i="125"/>
  <c r="G1031" i="125"/>
  <c r="G1032" i="125"/>
  <c r="G1033" i="125"/>
  <c r="G1034" i="125"/>
  <c r="G1035" i="125"/>
  <c r="G1036" i="125"/>
  <c r="G1037" i="125"/>
  <c r="G1038" i="125"/>
  <c r="G1039" i="125"/>
  <c r="G1040" i="125"/>
  <c r="G1041" i="125"/>
  <c r="G1042" i="125"/>
  <c r="G1043" i="125"/>
  <c r="G1044" i="125"/>
  <c r="G1045" i="125"/>
  <c r="G1046" i="125"/>
  <c r="G1047" i="125"/>
  <c r="G1048" i="125"/>
  <c r="G1049" i="125"/>
  <c r="G1050" i="125"/>
  <c r="G1051" i="125"/>
  <c r="G1052" i="125"/>
  <c r="G1053" i="125"/>
  <c r="G1054" i="125"/>
  <c r="G1055" i="125"/>
  <c r="G1056" i="125"/>
  <c r="G1057" i="125"/>
  <c r="G1058" i="125"/>
  <c r="G1059" i="125"/>
  <c r="G1060" i="125"/>
  <c r="G1061" i="125"/>
  <c r="G1062" i="125"/>
  <c r="G1063" i="125"/>
  <c r="G1064" i="125"/>
  <c r="G1065" i="125"/>
  <c r="G1066" i="125"/>
  <c r="G1067" i="125"/>
  <c r="G1068" i="125"/>
  <c r="G1069" i="125"/>
  <c r="G1070" i="125"/>
  <c r="G1071" i="125"/>
  <c r="G1072" i="125"/>
  <c r="G1073" i="125"/>
  <c r="G1074" i="125"/>
  <c r="G1075" i="125"/>
  <c r="G1076" i="125"/>
  <c r="G1077" i="125"/>
  <c r="G1078" i="125"/>
  <c r="G1079" i="125"/>
  <c r="G1080" i="125"/>
  <c r="G1081" i="125"/>
  <c r="G1082" i="125"/>
  <c r="G1083" i="125"/>
  <c r="G1084" i="125"/>
  <c r="G1085" i="125"/>
  <c r="G1086" i="125"/>
  <c r="G1087" i="125"/>
  <c r="G1088" i="125"/>
  <c r="G1089" i="125"/>
  <c r="G1090" i="125"/>
  <c r="G1091" i="125"/>
  <c r="G1092" i="125"/>
  <c r="G1093" i="125"/>
  <c r="G1094" i="125"/>
  <c r="G1095" i="125"/>
  <c r="G1096" i="125"/>
  <c r="G1097" i="125"/>
  <c r="G1098" i="125"/>
  <c r="G1099" i="125"/>
  <c r="G1100" i="125"/>
  <c r="G1101" i="125"/>
  <c r="G1102" i="125"/>
  <c r="G1103" i="125"/>
  <c r="G1104" i="125"/>
  <c r="G1105" i="125"/>
  <c r="G1106" i="125"/>
  <c r="G1107" i="125"/>
  <c r="G1108" i="125"/>
  <c r="G1109" i="125"/>
  <c r="G1110" i="125"/>
  <c r="G1111" i="125"/>
  <c r="G1112" i="125"/>
  <c r="G1113" i="125"/>
  <c r="G1114" i="125"/>
  <c r="G1115" i="125"/>
  <c r="G1116" i="125"/>
  <c r="G1117" i="125"/>
  <c r="G1118" i="125"/>
  <c r="G1119" i="125"/>
  <c r="G1120" i="125"/>
  <c r="G1121" i="125"/>
  <c r="G1122" i="125"/>
  <c r="G1123" i="125"/>
  <c r="G1124" i="125"/>
  <c r="G1125" i="125"/>
  <c r="G1126" i="125"/>
  <c r="G1127" i="125"/>
  <c r="G1128" i="125"/>
  <c r="G1129" i="125"/>
  <c r="G1130" i="125"/>
  <c r="G1131" i="125"/>
  <c r="G1132" i="125"/>
  <c r="G1133" i="125"/>
  <c r="G1134" i="125"/>
  <c r="G1135" i="125"/>
  <c r="G1136" i="125"/>
  <c r="G1137" i="125"/>
  <c r="G1138" i="125"/>
  <c r="G1139" i="125"/>
  <c r="G1140" i="125"/>
  <c r="G1141" i="125"/>
  <c r="G1142" i="125"/>
  <c r="G1143" i="125"/>
  <c r="G1144" i="125"/>
  <c r="G1145" i="125"/>
  <c r="G1146" i="125"/>
  <c r="G1147" i="125"/>
  <c r="G1148" i="125"/>
  <c r="G1149" i="125"/>
  <c r="G1150" i="125"/>
  <c r="G1151" i="125"/>
  <c r="G1152" i="125"/>
  <c r="G1153" i="125"/>
  <c r="G1154" i="125"/>
  <c r="G1155" i="125"/>
  <c r="G1156" i="125"/>
  <c r="G1157" i="125"/>
  <c r="G1158" i="125"/>
  <c r="G1159" i="125"/>
  <c r="G1160" i="125"/>
  <c r="G1161" i="125"/>
  <c r="G1162" i="125"/>
  <c r="G1163" i="125"/>
  <c r="G1164" i="125"/>
  <c r="G1165" i="125"/>
  <c r="G1166" i="125"/>
  <c r="G1167" i="125"/>
  <c r="G1168" i="125"/>
  <c r="G1169" i="125"/>
  <c r="G1170" i="125"/>
  <c r="G1171" i="125"/>
  <c r="G1172" i="125"/>
  <c r="G1173" i="125"/>
  <c r="G1174" i="125"/>
  <c r="G1175" i="125"/>
  <c r="G1176" i="125"/>
  <c r="G1177" i="125"/>
  <c r="G1178" i="125"/>
  <c r="G1179" i="125"/>
  <c r="G1180" i="125"/>
  <c r="G1181" i="125"/>
  <c r="G1182" i="125"/>
  <c r="G1183" i="125"/>
  <c r="G1184" i="125"/>
  <c r="G1185" i="125"/>
  <c r="G1186" i="125"/>
  <c r="G1187" i="125"/>
  <c r="G1188" i="125"/>
  <c r="G1189" i="125"/>
  <c r="G1190" i="125"/>
  <c r="G1191" i="125"/>
  <c r="G1192" i="125"/>
  <c r="G1193" i="125"/>
  <c r="G1194" i="125"/>
  <c r="G1195" i="125"/>
  <c r="G1196" i="125"/>
  <c r="G1197" i="125"/>
  <c r="G1198" i="125"/>
  <c r="G1199" i="125"/>
  <c r="G1200" i="125"/>
  <c r="G1201" i="125"/>
  <c r="G1202" i="125"/>
  <c r="G1203" i="125"/>
  <c r="G1204" i="125"/>
  <c r="G1205" i="125"/>
  <c r="G1206" i="125"/>
  <c r="G1207" i="125"/>
  <c r="G1208" i="125"/>
  <c r="G1209" i="125"/>
  <c r="G1210" i="125"/>
  <c r="G1211" i="125"/>
  <c r="G1212" i="125"/>
  <c r="G1213" i="125"/>
  <c r="G1214" i="125"/>
  <c r="G1215" i="125"/>
  <c r="G1216" i="125"/>
  <c r="G1217" i="125"/>
  <c r="G1218" i="125"/>
  <c r="G1219" i="125"/>
  <c r="G1220" i="125"/>
  <c r="G1221" i="125"/>
  <c r="G1222" i="125"/>
  <c r="G1223" i="125"/>
  <c r="G1224" i="125"/>
  <c r="G1225" i="125"/>
  <c r="G1226" i="125"/>
  <c r="G1227" i="125"/>
  <c r="G1228" i="125"/>
  <c r="G1229" i="125"/>
  <c r="G7" i="125"/>
  <c r="E76" i="126"/>
  <c r="E63" i="127"/>
  <c r="E77" i="128"/>
  <c r="G72" i="128"/>
  <c r="F71" i="128"/>
  <c r="F72" i="128"/>
  <c r="F73" i="128"/>
  <c r="O135" i="3" l="1"/>
  <c r="O207" i="4"/>
  <c r="Q207" i="4" s="1"/>
  <c r="O208" i="4"/>
  <c r="Q208" i="4" s="1"/>
  <c r="E77" i="126"/>
  <c r="G71" i="128"/>
  <c r="F745" i="125" l="1"/>
  <c r="M26" i="3" s="1"/>
  <c r="F375" i="125" l="1"/>
  <c r="F1230" i="125" l="1"/>
  <c r="M70" i="3"/>
  <c r="M157" i="3" s="1"/>
  <c r="F74" i="126"/>
  <c r="F75" i="126"/>
  <c r="E61" i="127"/>
  <c r="M5" i="21" l="1"/>
  <c r="I67" i="129"/>
  <c r="H67" i="129"/>
  <c r="E53" i="129"/>
  <c r="E34" i="129"/>
  <c r="E15" i="129"/>
  <c r="E7" i="129"/>
  <c r="E67" i="129" s="1"/>
  <c r="O159" i="4" l="1"/>
  <c r="F61" i="128"/>
  <c r="G61" i="128"/>
  <c r="F62" i="128"/>
  <c r="G62" i="128"/>
  <c r="F63" i="128"/>
  <c r="G63" i="128"/>
  <c r="F64" i="128"/>
  <c r="G64" i="128"/>
  <c r="F65" i="128"/>
  <c r="G65" i="128"/>
  <c r="F66" i="128"/>
  <c r="G66" i="128"/>
  <c r="F67" i="128"/>
  <c r="G67" i="128"/>
  <c r="F68" i="128"/>
  <c r="G68" i="128"/>
  <c r="F69" i="128"/>
  <c r="G69" i="128"/>
  <c r="F70" i="128"/>
  <c r="G70" i="128"/>
  <c r="G73" i="128"/>
  <c r="F74" i="128"/>
  <c r="G74" i="128"/>
  <c r="F75" i="128"/>
  <c r="G75" i="128"/>
  <c r="F76" i="128"/>
  <c r="G76" i="128"/>
  <c r="F77" i="128"/>
  <c r="F7" i="126" l="1"/>
  <c r="F8" i="126"/>
  <c r="F9" i="126"/>
  <c r="F10" i="126"/>
  <c r="F11" i="126"/>
  <c r="F12" i="126"/>
  <c r="F13" i="126"/>
  <c r="F14" i="126"/>
  <c r="F15" i="126"/>
  <c r="F16" i="126"/>
  <c r="F17" i="126"/>
  <c r="F18" i="126"/>
  <c r="F19" i="126"/>
  <c r="F20" i="126"/>
  <c r="F21" i="126"/>
  <c r="F22" i="126"/>
  <c r="F23" i="126"/>
  <c r="F24" i="126"/>
  <c r="F25" i="126"/>
  <c r="F26" i="126"/>
  <c r="F27" i="126"/>
  <c r="F28" i="126"/>
  <c r="F29" i="126"/>
  <c r="F30" i="126"/>
  <c r="F31" i="126"/>
  <c r="F32" i="126"/>
  <c r="F33" i="126"/>
  <c r="F34" i="126"/>
  <c r="F35" i="126"/>
  <c r="F36" i="126"/>
  <c r="F37" i="126"/>
  <c r="F38" i="126"/>
  <c r="F39" i="126"/>
  <c r="F40" i="126"/>
  <c r="F41" i="126"/>
  <c r="F42" i="126"/>
  <c r="F43" i="126"/>
  <c r="F44" i="126"/>
  <c r="F45" i="126"/>
  <c r="F46" i="126"/>
  <c r="F47" i="126"/>
  <c r="F48" i="126"/>
  <c r="F49" i="126"/>
  <c r="F50" i="126"/>
  <c r="F51" i="126"/>
  <c r="F52" i="126"/>
  <c r="F53" i="126"/>
  <c r="F54" i="126"/>
  <c r="F55" i="126"/>
  <c r="F56" i="126"/>
  <c r="F57" i="126"/>
  <c r="F58" i="126"/>
  <c r="F59" i="126"/>
  <c r="F60" i="126"/>
  <c r="F61" i="126"/>
  <c r="F62" i="126"/>
  <c r="F63" i="126"/>
  <c r="F64" i="126"/>
  <c r="F65" i="126"/>
  <c r="F66" i="126"/>
  <c r="F67" i="126"/>
  <c r="F68" i="126"/>
  <c r="F69" i="126"/>
  <c r="F70" i="126"/>
  <c r="F71" i="126"/>
  <c r="F72" i="126"/>
  <c r="F73" i="126"/>
  <c r="F7" i="127"/>
  <c r="F8" i="127"/>
  <c r="F9" i="127"/>
  <c r="F10" i="127"/>
  <c r="F11" i="127"/>
  <c r="F12" i="127"/>
  <c r="F13" i="127"/>
  <c r="F14" i="127"/>
  <c r="F15" i="127"/>
  <c r="F16" i="127"/>
  <c r="F17" i="127"/>
  <c r="F18" i="127"/>
  <c r="F19" i="127"/>
  <c r="F20" i="127"/>
  <c r="F21" i="127"/>
  <c r="F22" i="127"/>
  <c r="F23" i="127"/>
  <c r="F24" i="127"/>
  <c r="F25" i="127"/>
  <c r="F26" i="127"/>
  <c r="F27" i="127"/>
  <c r="F28" i="127"/>
  <c r="F29" i="127"/>
  <c r="F30" i="127"/>
  <c r="F31" i="127"/>
  <c r="F32" i="127"/>
  <c r="F33" i="127"/>
  <c r="F34" i="127"/>
  <c r="F35" i="127"/>
  <c r="F36" i="127"/>
  <c r="F37" i="127"/>
  <c r="F38" i="127"/>
  <c r="F39" i="127"/>
  <c r="F40" i="127"/>
  <c r="F41" i="127"/>
  <c r="F42" i="127"/>
  <c r="F43" i="127"/>
  <c r="F44" i="127"/>
  <c r="F45" i="127"/>
  <c r="F46" i="127"/>
  <c r="F47" i="127"/>
  <c r="F48" i="127"/>
  <c r="F49" i="127"/>
  <c r="F50" i="127"/>
  <c r="F51" i="127"/>
  <c r="F52" i="127"/>
  <c r="F53" i="127"/>
  <c r="F54" i="127"/>
  <c r="F55" i="127"/>
  <c r="F56" i="127"/>
  <c r="F57" i="127"/>
  <c r="F58" i="127"/>
  <c r="F59" i="127"/>
  <c r="F60" i="127"/>
  <c r="F61" i="127"/>
  <c r="F62" i="127"/>
  <c r="F12" i="128"/>
  <c r="G12" i="128"/>
  <c r="F13" i="128"/>
  <c r="G13" i="128"/>
  <c r="F14" i="128"/>
  <c r="G14" i="128"/>
  <c r="F15" i="128"/>
  <c r="G15" i="128"/>
  <c r="F16" i="128"/>
  <c r="G16" i="128"/>
  <c r="F17" i="128"/>
  <c r="G17" i="128"/>
  <c r="F18" i="128"/>
  <c r="G18" i="128"/>
  <c r="F19" i="128"/>
  <c r="G19" i="128"/>
  <c r="F20" i="128"/>
  <c r="G20" i="128"/>
  <c r="F21" i="128"/>
  <c r="G21" i="128"/>
  <c r="F22" i="128"/>
  <c r="G22" i="128"/>
  <c r="F23" i="128"/>
  <c r="G23" i="128"/>
  <c r="F24" i="128"/>
  <c r="G24" i="128"/>
  <c r="F25" i="128"/>
  <c r="G25" i="128"/>
  <c r="F26" i="128"/>
  <c r="G26" i="128"/>
  <c r="F27" i="128"/>
  <c r="G27" i="128"/>
  <c r="F28" i="128"/>
  <c r="G28" i="128"/>
  <c r="F29" i="128"/>
  <c r="G29" i="128"/>
  <c r="F30" i="128"/>
  <c r="G30" i="128"/>
  <c r="F31" i="128"/>
  <c r="G31" i="128"/>
  <c r="F32" i="128"/>
  <c r="G32" i="128"/>
  <c r="F33" i="128"/>
  <c r="G33" i="128"/>
  <c r="F34" i="128"/>
  <c r="G34" i="128"/>
  <c r="F35" i="128"/>
  <c r="G35" i="128"/>
  <c r="F36" i="128"/>
  <c r="G36" i="128"/>
  <c r="F37" i="128"/>
  <c r="G37" i="128"/>
  <c r="F38" i="128"/>
  <c r="G38" i="128"/>
  <c r="F39" i="128"/>
  <c r="G39" i="128"/>
  <c r="F40" i="128"/>
  <c r="G40" i="128"/>
  <c r="F41" i="128"/>
  <c r="G41" i="128"/>
  <c r="F42" i="128"/>
  <c r="G42" i="128"/>
  <c r="F43" i="128"/>
  <c r="G43" i="128"/>
  <c r="F44" i="128"/>
  <c r="G44" i="128"/>
  <c r="F45" i="128"/>
  <c r="G45" i="128"/>
  <c r="F46" i="128"/>
  <c r="G46" i="128"/>
  <c r="F47" i="128"/>
  <c r="G47" i="128"/>
  <c r="F48" i="128"/>
  <c r="G48" i="128"/>
  <c r="F49" i="128"/>
  <c r="G49" i="128"/>
  <c r="F50" i="128"/>
  <c r="G50" i="128"/>
  <c r="F51" i="128"/>
  <c r="G51" i="128"/>
  <c r="F52" i="128"/>
  <c r="G52" i="128"/>
  <c r="F53" i="128"/>
  <c r="G53" i="128"/>
  <c r="F54" i="128"/>
  <c r="G54" i="128"/>
  <c r="F55" i="128"/>
  <c r="G55" i="128"/>
  <c r="F56" i="128"/>
  <c r="G56" i="128"/>
  <c r="F57" i="128"/>
  <c r="G57" i="128"/>
  <c r="F58" i="128"/>
  <c r="G58" i="128"/>
  <c r="F59" i="128"/>
  <c r="G59" i="128"/>
  <c r="F60" i="128"/>
  <c r="G60" i="128"/>
  <c r="F7" i="128"/>
  <c r="G7" i="128"/>
  <c r="F8" i="128"/>
  <c r="G8" i="128"/>
  <c r="F9" i="128"/>
  <c r="G9" i="128"/>
  <c r="F10" i="128"/>
  <c r="G10" i="128"/>
  <c r="F11" i="128"/>
  <c r="G11" i="128"/>
  <c r="F76" i="126"/>
  <c r="J1230" i="125"/>
  <c r="I1230" i="125"/>
  <c r="F1231" i="125" l="1"/>
  <c r="O205" i="4"/>
  <c r="O206" i="4"/>
  <c r="C94" i="3"/>
  <c r="E105" i="123"/>
  <c r="L152" i="3"/>
  <c r="L149" i="3"/>
  <c r="L142" i="3"/>
  <c r="E78" i="121"/>
  <c r="E53" i="122"/>
  <c r="E77" i="121"/>
  <c r="L136" i="3"/>
  <c r="O136" i="3" s="1"/>
  <c r="L132" i="3"/>
  <c r="L131" i="3"/>
  <c r="K131" i="3"/>
  <c r="L128" i="3"/>
  <c r="K128" i="3"/>
  <c r="L126" i="3"/>
  <c r="K126" i="3"/>
  <c r="K125" i="3"/>
  <c r="L121" i="3"/>
  <c r="L113" i="3"/>
  <c r="O113" i="3" s="1"/>
  <c r="L108" i="3"/>
  <c r="L107" i="3"/>
  <c r="O107" i="3" s="1"/>
  <c r="L106" i="3"/>
  <c r="O106" i="3" s="1"/>
  <c r="K106" i="3"/>
  <c r="L101" i="3"/>
  <c r="O101" i="3" s="1"/>
  <c r="K101" i="3"/>
  <c r="L98" i="3"/>
  <c r="O98" i="3" s="1"/>
  <c r="L97" i="3"/>
  <c r="O97" i="3" s="1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N92" i="4" s="1"/>
  <c r="Q92" i="4" s="1"/>
  <c r="F1433" i="120"/>
  <c r="L5" i="3"/>
  <c r="D94" i="3" l="1"/>
  <c r="E94" i="3" s="1"/>
  <c r="F94" i="3" s="1"/>
  <c r="G94" i="3" s="1"/>
  <c r="H94" i="3" s="1"/>
  <c r="I94" i="3" s="1"/>
  <c r="J94" i="3" s="1"/>
  <c r="K94" i="3" s="1"/>
  <c r="N206" i="4"/>
  <c r="Q206" i="4" s="1"/>
  <c r="N205" i="4"/>
  <c r="Q205" i="4" s="1"/>
  <c r="L157" i="3"/>
  <c r="N159" i="4"/>
  <c r="Q159" i="4" s="1"/>
  <c r="A7" i="2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6" i="21"/>
  <c r="L5" i="21"/>
  <c r="I66" i="124"/>
  <c r="H66" i="124"/>
  <c r="E61" i="124"/>
  <c r="E48" i="124"/>
  <c r="E40" i="124"/>
  <c r="E21" i="124"/>
  <c r="E15" i="124"/>
  <c r="E66" i="124" s="1"/>
  <c r="F1434" i="120" s="1"/>
  <c r="L77" i="21" l="1"/>
  <c r="G7" i="120"/>
  <c r="I77" i="121" l="1"/>
  <c r="H77" i="121"/>
  <c r="N242" i="4" l="1"/>
  <c r="N241" i="4"/>
  <c r="K49" i="13"/>
  <c r="K48" i="13"/>
  <c r="K47" i="13"/>
  <c r="F56" i="120"/>
  <c r="F366" i="120"/>
  <c r="F694" i="120"/>
  <c r="F1246" i="120"/>
  <c r="F1324" i="120" l="1"/>
  <c r="F1410" i="120"/>
  <c r="E75" i="121"/>
  <c r="I53" i="122"/>
  <c r="H53" i="122"/>
  <c r="G984" i="120" l="1"/>
  <c r="G985" i="120"/>
  <c r="G986" i="120"/>
  <c r="G987" i="120"/>
  <c r="G988" i="120"/>
  <c r="G989" i="120"/>
  <c r="G990" i="120"/>
  <c r="G991" i="120"/>
  <c r="G992" i="120"/>
  <c r="G993" i="120"/>
  <c r="G994" i="120"/>
  <c r="G995" i="120"/>
  <c r="G996" i="120"/>
  <c r="G997" i="120"/>
  <c r="G998" i="120"/>
  <c r="G999" i="120"/>
  <c r="G1000" i="120"/>
  <c r="G1001" i="120"/>
  <c r="G1002" i="120"/>
  <c r="G1003" i="120"/>
  <c r="G1004" i="120"/>
  <c r="G1005" i="120"/>
  <c r="G1006" i="120"/>
  <c r="G1007" i="120"/>
  <c r="G1008" i="120"/>
  <c r="G1009" i="120"/>
  <c r="G1010" i="120"/>
  <c r="G1011" i="120"/>
  <c r="G1012" i="120"/>
  <c r="G1013" i="120"/>
  <c r="G1014" i="120"/>
  <c r="G1015" i="120"/>
  <c r="G1016" i="120"/>
  <c r="G1017" i="120"/>
  <c r="G1018" i="120"/>
  <c r="G1019" i="120"/>
  <c r="G1020" i="120"/>
  <c r="G1021" i="120"/>
  <c r="G1022" i="120"/>
  <c r="G1023" i="120"/>
  <c r="G1024" i="120"/>
  <c r="G1025" i="120"/>
  <c r="G1026" i="120"/>
  <c r="G1027" i="120"/>
  <c r="G1028" i="120"/>
  <c r="G1029" i="120"/>
  <c r="G1030" i="120"/>
  <c r="G1031" i="120"/>
  <c r="G1032" i="120"/>
  <c r="G1033" i="120"/>
  <c r="G1034" i="120"/>
  <c r="G1035" i="120"/>
  <c r="G1036" i="120"/>
  <c r="G1037" i="120"/>
  <c r="G1038" i="120"/>
  <c r="G1039" i="120"/>
  <c r="G1040" i="120"/>
  <c r="G1041" i="120"/>
  <c r="G1042" i="120"/>
  <c r="G1043" i="120"/>
  <c r="G1044" i="120"/>
  <c r="G1045" i="120"/>
  <c r="G1046" i="120"/>
  <c r="G1047" i="120"/>
  <c r="G1048" i="120"/>
  <c r="G1049" i="120"/>
  <c r="G1050" i="120"/>
  <c r="G1051" i="120"/>
  <c r="G1052" i="120"/>
  <c r="G1053" i="120"/>
  <c r="G1054" i="120"/>
  <c r="G1055" i="120"/>
  <c r="G1056" i="120"/>
  <c r="G1057" i="120"/>
  <c r="G1058" i="120"/>
  <c r="G1059" i="120"/>
  <c r="G1060" i="120"/>
  <c r="G1061" i="120"/>
  <c r="G1062" i="120"/>
  <c r="G1063" i="120"/>
  <c r="G1064" i="120"/>
  <c r="G1065" i="120"/>
  <c r="G1066" i="120"/>
  <c r="G1067" i="120"/>
  <c r="G1068" i="120"/>
  <c r="G1069" i="120"/>
  <c r="G1070" i="120"/>
  <c r="G1071" i="120"/>
  <c r="G1072" i="120"/>
  <c r="G1073" i="120"/>
  <c r="G1074" i="120"/>
  <c r="G1075" i="120"/>
  <c r="G1076" i="120"/>
  <c r="G1077" i="120"/>
  <c r="G1078" i="120"/>
  <c r="G1079" i="120"/>
  <c r="G1080" i="120"/>
  <c r="G1081" i="120"/>
  <c r="G1082" i="120"/>
  <c r="G1083" i="120"/>
  <c r="G1084" i="120"/>
  <c r="G1085" i="120"/>
  <c r="G1086" i="120"/>
  <c r="G1087" i="120"/>
  <c r="G1088" i="120"/>
  <c r="G1089" i="120"/>
  <c r="G1090" i="120"/>
  <c r="G1091" i="120"/>
  <c r="G1092" i="120"/>
  <c r="G1093" i="120"/>
  <c r="G1094" i="120"/>
  <c r="G1095" i="120"/>
  <c r="G1096" i="120"/>
  <c r="G1097" i="120"/>
  <c r="G1098" i="120"/>
  <c r="G1099" i="120"/>
  <c r="G1100" i="120"/>
  <c r="G1101" i="120"/>
  <c r="G1102" i="120"/>
  <c r="G1103" i="120"/>
  <c r="G1104" i="120"/>
  <c r="G1105" i="120"/>
  <c r="G1106" i="120"/>
  <c r="G1107" i="120"/>
  <c r="G1108" i="120"/>
  <c r="G1109" i="120"/>
  <c r="G1110" i="120"/>
  <c r="G1111" i="120"/>
  <c r="G1112" i="120"/>
  <c r="G1113" i="120"/>
  <c r="G1114" i="120"/>
  <c r="G1115" i="120"/>
  <c r="G1116" i="120"/>
  <c r="G1117" i="120"/>
  <c r="G1118" i="120"/>
  <c r="G1119" i="120"/>
  <c r="G1120" i="120"/>
  <c r="G1121" i="120"/>
  <c r="G1122" i="120"/>
  <c r="G1123" i="120"/>
  <c r="G1124" i="120"/>
  <c r="G1125" i="120"/>
  <c r="G1126" i="120"/>
  <c r="G1127" i="120"/>
  <c r="G1128" i="120"/>
  <c r="G1129" i="120"/>
  <c r="G1130" i="120"/>
  <c r="G1131" i="120"/>
  <c r="G1132" i="120"/>
  <c r="G1133" i="120"/>
  <c r="G1134" i="120"/>
  <c r="G1135" i="120"/>
  <c r="G1136" i="120"/>
  <c r="G1137" i="120"/>
  <c r="G1138" i="120"/>
  <c r="G1139" i="120"/>
  <c r="G1140" i="120"/>
  <c r="G1141" i="120"/>
  <c r="G1142" i="120"/>
  <c r="G1143" i="120"/>
  <c r="G1144" i="120"/>
  <c r="G1145" i="120"/>
  <c r="G1146" i="120"/>
  <c r="G1147" i="120"/>
  <c r="G1148" i="120"/>
  <c r="G1149" i="120"/>
  <c r="G1150" i="120"/>
  <c r="G1151" i="120"/>
  <c r="G1152" i="120"/>
  <c r="G1153" i="120"/>
  <c r="G1154" i="120"/>
  <c r="G1155" i="120"/>
  <c r="G1156" i="120"/>
  <c r="G1157" i="120"/>
  <c r="G1158" i="120"/>
  <c r="G1159" i="120"/>
  <c r="G1160" i="120"/>
  <c r="G1161" i="120"/>
  <c r="G1162" i="120"/>
  <c r="G1163" i="120"/>
  <c r="G1164" i="120"/>
  <c r="G1166" i="120"/>
  <c r="G1167" i="120"/>
  <c r="G1168" i="120"/>
  <c r="G1169" i="120"/>
  <c r="G1170" i="120"/>
  <c r="G1171" i="120"/>
  <c r="G1172" i="120"/>
  <c r="G1173" i="120"/>
  <c r="G1174" i="120"/>
  <c r="G1175" i="120"/>
  <c r="G1176" i="120"/>
  <c r="G1177" i="120"/>
  <c r="G1178" i="120"/>
  <c r="G1179" i="120"/>
  <c r="G1180" i="120"/>
  <c r="G1181" i="120"/>
  <c r="G1182" i="120"/>
  <c r="G1183" i="120"/>
  <c r="G1184" i="120"/>
  <c r="G1185" i="120"/>
  <c r="G1186" i="120"/>
  <c r="G1187" i="120"/>
  <c r="G1188" i="120"/>
  <c r="G1189" i="120"/>
  <c r="G1190" i="120"/>
  <c r="G1191" i="120"/>
  <c r="G1192" i="120"/>
  <c r="G1193" i="120"/>
  <c r="G1194" i="120"/>
  <c r="G1195" i="120"/>
  <c r="G1196" i="120"/>
  <c r="G1197" i="120"/>
  <c r="G1198" i="120"/>
  <c r="G1199" i="120"/>
  <c r="G1200" i="120"/>
  <c r="G1201" i="120"/>
  <c r="G1202" i="120"/>
  <c r="G1203" i="120"/>
  <c r="G1204" i="120"/>
  <c r="G1205" i="120"/>
  <c r="G1206" i="120"/>
  <c r="G1207" i="120"/>
  <c r="G1208" i="120"/>
  <c r="G1209" i="120"/>
  <c r="G1210" i="120"/>
  <c r="G1211" i="120"/>
  <c r="G1212" i="120"/>
  <c r="G1213" i="120"/>
  <c r="G1214" i="120"/>
  <c r="G1215" i="120"/>
  <c r="G1216" i="120"/>
  <c r="G1217" i="120"/>
  <c r="G1218" i="120"/>
  <c r="G1219" i="120"/>
  <c r="G1220" i="120"/>
  <c r="G1221" i="120"/>
  <c r="G1222" i="120"/>
  <c r="G1223" i="120"/>
  <c r="G1224" i="120"/>
  <c r="G1225" i="120"/>
  <c r="G1226" i="120"/>
  <c r="G1227" i="120"/>
  <c r="G1228" i="120"/>
  <c r="G1229" i="120"/>
  <c r="G1230" i="120"/>
  <c r="G1231" i="120"/>
  <c r="G1232" i="120"/>
  <c r="G1233" i="120"/>
  <c r="G1234" i="120"/>
  <c r="G1235" i="120"/>
  <c r="G1236" i="120"/>
  <c r="G1237" i="120"/>
  <c r="G1238" i="120"/>
  <c r="G1239" i="120"/>
  <c r="G1240" i="120"/>
  <c r="G1241" i="120"/>
  <c r="G1242" i="120"/>
  <c r="G1243" i="120"/>
  <c r="G1244" i="120"/>
  <c r="G1245" i="120"/>
  <c r="G1246" i="120"/>
  <c r="G1247" i="120"/>
  <c r="G1248" i="120"/>
  <c r="G1249" i="120"/>
  <c r="G1250" i="120"/>
  <c r="G1251" i="120"/>
  <c r="G1252" i="120"/>
  <c r="G1253" i="120"/>
  <c r="G1254" i="120"/>
  <c r="G1255" i="120"/>
  <c r="G1256" i="120"/>
  <c r="G1257" i="120"/>
  <c r="G1258" i="120"/>
  <c r="G1259" i="120"/>
  <c r="G1260" i="120"/>
  <c r="G1261" i="120"/>
  <c r="G1262" i="120"/>
  <c r="G1263" i="120"/>
  <c r="G1264" i="120"/>
  <c r="G1265" i="120"/>
  <c r="G1266" i="120"/>
  <c r="G1267" i="120"/>
  <c r="G1268" i="120"/>
  <c r="G1269" i="120"/>
  <c r="G1270" i="120"/>
  <c r="G1271" i="120"/>
  <c r="G1272" i="120"/>
  <c r="G1273" i="120"/>
  <c r="G1274" i="120"/>
  <c r="G1275" i="120"/>
  <c r="G1276" i="120"/>
  <c r="G1277" i="120"/>
  <c r="G1278" i="120"/>
  <c r="G1279" i="120"/>
  <c r="G1280" i="120"/>
  <c r="G1281" i="120"/>
  <c r="G1282" i="120"/>
  <c r="G1283" i="120"/>
  <c r="G1284" i="120"/>
  <c r="G1285" i="120"/>
  <c r="G1286" i="120"/>
  <c r="G1287" i="120"/>
  <c r="G1288" i="120"/>
  <c r="G1289" i="120"/>
  <c r="G1290" i="120"/>
  <c r="G1291" i="120"/>
  <c r="G1292" i="120"/>
  <c r="G1293" i="120"/>
  <c r="G1294" i="120"/>
  <c r="G1295" i="120"/>
  <c r="G1296" i="120"/>
  <c r="G1297" i="120"/>
  <c r="G1298" i="120"/>
  <c r="G1299" i="120"/>
  <c r="G1300" i="120"/>
  <c r="G1301" i="120"/>
  <c r="G1302" i="120"/>
  <c r="G1303" i="120"/>
  <c r="G1304" i="120"/>
  <c r="G1305" i="120"/>
  <c r="G1306" i="120"/>
  <c r="G1307" i="120"/>
  <c r="G1308" i="120"/>
  <c r="G1309" i="120"/>
  <c r="G1310" i="120"/>
  <c r="G1311" i="120"/>
  <c r="G1312" i="120"/>
  <c r="G1313" i="120"/>
  <c r="G1314" i="120"/>
  <c r="G1315" i="120"/>
  <c r="G1316" i="120"/>
  <c r="G1317" i="120"/>
  <c r="G1318" i="120"/>
  <c r="G1319" i="120"/>
  <c r="G1320" i="120"/>
  <c r="G1321" i="120"/>
  <c r="G1322" i="120"/>
  <c r="G1323" i="120"/>
  <c r="G1324" i="120"/>
  <c r="G1325" i="120"/>
  <c r="G1326" i="120"/>
  <c r="G1327" i="120"/>
  <c r="G1328" i="120"/>
  <c r="G1329" i="120"/>
  <c r="G1330" i="120"/>
  <c r="G1331" i="120"/>
  <c r="G1332" i="120"/>
  <c r="G1333" i="120"/>
  <c r="G1334" i="120"/>
  <c r="G1335" i="120"/>
  <c r="G1336" i="120"/>
  <c r="G1337" i="120"/>
  <c r="G1338" i="120"/>
  <c r="G1339" i="120"/>
  <c r="G1340" i="120"/>
  <c r="G1341" i="120"/>
  <c r="G1342" i="120"/>
  <c r="G1343" i="120"/>
  <c r="G1344" i="120"/>
  <c r="G1345" i="120"/>
  <c r="G1346" i="120"/>
  <c r="G1347" i="120"/>
  <c r="G1348" i="120"/>
  <c r="G1349" i="120"/>
  <c r="G1350" i="120"/>
  <c r="G1351" i="120"/>
  <c r="G1352" i="120"/>
  <c r="G1353" i="120"/>
  <c r="G1354" i="120"/>
  <c r="G1355" i="120"/>
  <c r="G1356" i="120"/>
  <c r="G1357" i="120"/>
  <c r="G1358" i="120"/>
  <c r="G1359" i="120"/>
  <c r="G1360" i="120"/>
  <c r="G1361" i="120"/>
  <c r="G1362" i="120"/>
  <c r="G1363" i="120"/>
  <c r="G1364" i="120"/>
  <c r="G1365" i="120"/>
  <c r="G1366" i="120"/>
  <c r="G1367" i="120"/>
  <c r="G1368" i="120"/>
  <c r="G1369" i="120"/>
  <c r="G1370" i="120"/>
  <c r="G1371" i="120"/>
  <c r="G1372" i="120"/>
  <c r="G1373" i="120"/>
  <c r="G1374" i="120"/>
  <c r="G1375" i="120"/>
  <c r="G1376" i="120"/>
  <c r="G1377" i="120"/>
  <c r="G1378" i="120"/>
  <c r="G1379" i="120"/>
  <c r="G1380" i="120"/>
  <c r="G1381" i="120"/>
  <c r="G1382" i="120"/>
  <c r="G1383" i="120"/>
  <c r="G1384" i="120"/>
  <c r="G1385" i="120"/>
  <c r="G1386" i="120"/>
  <c r="G1387" i="120"/>
  <c r="G1388" i="120"/>
  <c r="G1389" i="120"/>
  <c r="G1390" i="120"/>
  <c r="G1391" i="120"/>
  <c r="G1392" i="120"/>
  <c r="G1393" i="120"/>
  <c r="G1394" i="120"/>
  <c r="G1395" i="120"/>
  <c r="G1396" i="120"/>
  <c r="G1397" i="120"/>
  <c r="G1398" i="120"/>
  <c r="G1399" i="120"/>
  <c r="G1400" i="120"/>
  <c r="G1401" i="120"/>
  <c r="G1402" i="120"/>
  <c r="G1403" i="120"/>
  <c r="G1404" i="120"/>
  <c r="G1405" i="120"/>
  <c r="G1406" i="120"/>
  <c r="G1407" i="120"/>
  <c r="G1408" i="120"/>
  <c r="G1409" i="120"/>
  <c r="G1410" i="120"/>
  <c r="G1411" i="120"/>
  <c r="G1412" i="120"/>
  <c r="G1413" i="120"/>
  <c r="G1414" i="120"/>
  <c r="G1415" i="120"/>
  <c r="G1416" i="120"/>
  <c r="G1417" i="120"/>
  <c r="G1418" i="120"/>
  <c r="G1419" i="120"/>
  <c r="G1420" i="120"/>
  <c r="G1421" i="120"/>
  <c r="G1422" i="120"/>
  <c r="G1423" i="120"/>
  <c r="G1424" i="120"/>
  <c r="G1425" i="120"/>
  <c r="G1426" i="120"/>
  <c r="G1427" i="120"/>
  <c r="G1428" i="120"/>
  <c r="G1429" i="120"/>
  <c r="I105" i="123" l="1"/>
  <c r="H105" i="123"/>
  <c r="F7" i="123"/>
  <c r="G7" i="123"/>
  <c r="F8" i="123"/>
  <c r="G8" i="123"/>
  <c r="F9" i="123"/>
  <c r="G9" i="123"/>
  <c r="F10" i="123"/>
  <c r="G10" i="123"/>
  <c r="F11" i="123"/>
  <c r="G11" i="123"/>
  <c r="F12" i="123"/>
  <c r="G12" i="123"/>
  <c r="F13" i="123"/>
  <c r="G13" i="123"/>
  <c r="F14" i="123"/>
  <c r="G14" i="123"/>
  <c r="F15" i="123"/>
  <c r="G15" i="123"/>
  <c r="F16" i="123"/>
  <c r="G16" i="123"/>
  <c r="F17" i="123"/>
  <c r="G17" i="123"/>
  <c r="F18" i="123"/>
  <c r="G18" i="123"/>
  <c r="F19" i="123"/>
  <c r="G19" i="123"/>
  <c r="F20" i="123"/>
  <c r="G20" i="123"/>
  <c r="F21" i="123"/>
  <c r="G21" i="123"/>
  <c r="F22" i="123"/>
  <c r="G22" i="123"/>
  <c r="F23" i="123"/>
  <c r="G23" i="123"/>
  <c r="F24" i="123"/>
  <c r="G24" i="123"/>
  <c r="F25" i="123"/>
  <c r="G25" i="123"/>
  <c r="F26" i="123"/>
  <c r="G26" i="123"/>
  <c r="F27" i="123"/>
  <c r="G27" i="123"/>
  <c r="F28" i="123"/>
  <c r="G28" i="123"/>
  <c r="F29" i="123"/>
  <c r="G29" i="123"/>
  <c r="F30" i="123"/>
  <c r="G30" i="123"/>
  <c r="F31" i="123"/>
  <c r="G31" i="123"/>
  <c r="F32" i="123"/>
  <c r="G32" i="123"/>
  <c r="F33" i="123"/>
  <c r="G33" i="123"/>
  <c r="F34" i="123"/>
  <c r="G34" i="123"/>
  <c r="F35" i="123"/>
  <c r="G35" i="123"/>
  <c r="F36" i="123"/>
  <c r="G36" i="123"/>
  <c r="F37" i="123"/>
  <c r="G37" i="123"/>
  <c r="F38" i="123"/>
  <c r="G38" i="123"/>
  <c r="F39" i="123"/>
  <c r="G39" i="123"/>
  <c r="F40" i="123"/>
  <c r="G40" i="123"/>
  <c r="F41" i="123"/>
  <c r="G41" i="123"/>
  <c r="F42" i="123"/>
  <c r="G42" i="123"/>
  <c r="F43" i="123"/>
  <c r="G43" i="123"/>
  <c r="F44" i="123"/>
  <c r="G44" i="123"/>
  <c r="F45" i="123"/>
  <c r="G45" i="123"/>
  <c r="F46" i="123"/>
  <c r="G46" i="123"/>
  <c r="F47" i="123"/>
  <c r="G47" i="123"/>
  <c r="F48" i="123"/>
  <c r="G48" i="123"/>
  <c r="F49" i="123"/>
  <c r="G49" i="123"/>
  <c r="F50" i="123"/>
  <c r="G50" i="123"/>
  <c r="F51" i="123"/>
  <c r="G51" i="123"/>
  <c r="F52" i="123"/>
  <c r="G52" i="123"/>
  <c r="F53" i="123"/>
  <c r="G53" i="123"/>
  <c r="F54" i="123"/>
  <c r="G54" i="123"/>
  <c r="F55" i="123"/>
  <c r="G55" i="123"/>
  <c r="F56" i="123"/>
  <c r="G56" i="123"/>
  <c r="F57" i="123"/>
  <c r="G57" i="123"/>
  <c r="F58" i="123"/>
  <c r="G58" i="123"/>
  <c r="F59" i="123"/>
  <c r="G59" i="123"/>
  <c r="F60" i="123"/>
  <c r="G60" i="123"/>
  <c r="F61" i="123"/>
  <c r="G61" i="123"/>
  <c r="F62" i="123"/>
  <c r="G62" i="123"/>
  <c r="F63" i="123"/>
  <c r="G63" i="123"/>
  <c r="F64" i="123"/>
  <c r="G64" i="123"/>
  <c r="F65" i="123"/>
  <c r="G65" i="123"/>
  <c r="F66" i="123"/>
  <c r="G66" i="123"/>
  <c r="F67" i="123"/>
  <c r="G67" i="123"/>
  <c r="F68" i="123"/>
  <c r="G68" i="123"/>
  <c r="F69" i="123"/>
  <c r="G69" i="123"/>
  <c r="F70" i="123"/>
  <c r="G70" i="123"/>
  <c r="F71" i="123"/>
  <c r="G71" i="123"/>
  <c r="F72" i="123"/>
  <c r="G72" i="123"/>
  <c r="F73" i="123"/>
  <c r="G73" i="123"/>
  <c r="F74" i="123"/>
  <c r="G74" i="123"/>
  <c r="F75" i="123"/>
  <c r="G75" i="123"/>
  <c r="F76" i="123"/>
  <c r="G76" i="123"/>
  <c r="F77" i="123"/>
  <c r="G77" i="123"/>
  <c r="F78" i="123"/>
  <c r="G78" i="123"/>
  <c r="F79" i="123"/>
  <c r="G79" i="123"/>
  <c r="F80" i="123"/>
  <c r="G80" i="123"/>
  <c r="F81" i="123"/>
  <c r="G81" i="123"/>
  <c r="F82" i="123"/>
  <c r="G82" i="123"/>
  <c r="F83" i="123"/>
  <c r="G83" i="123"/>
  <c r="F84" i="123"/>
  <c r="G84" i="123"/>
  <c r="F85" i="123"/>
  <c r="G85" i="123"/>
  <c r="F86" i="123"/>
  <c r="G86" i="123"/>
  <c r="F87" i="123"/>
  <c r="G87" i="123"/>
  <c r="F88" i="123"/>
  <c r="G88" i="123"/>
  <c r="F89" i="123"/>
  <c r="G89" i="123"/>
  <c r="F90" i="123"/>
  <c r="G90" i="123"/>
  <c r="F91" i="123"/>
  <c r="G91" i="123"/>
  <c r="F92" i="123"/>
  <c r="G92" i="123"/>
  <c r="F93" i="123"/>
  <c r="G93" i="123"/>
  <c r="F94" i="123"/>
  <c r="G94" i="123"/>
  <c r="F95" i="123"/>
  <c r="G95" i="123"/>
  <c r="F96" i="123"/>
  <c r="G96" i="123"/>
  <c r="F97" i="123"/>
  <c r="G97" i="123"/>
  <c r="F98" i="123"/>
  <c r="G98" i="123"/>
  <c r="F99" i="123"/>
  <c r="G99" i="123"/>
  <c r="F100" i="123"/>
  <c r="G100" i="123"/>
  <c r="F101" i="123"/>
  <c r="G101" i="123"/>
  <c r="F102" i="123"/>
  <c r="G102" i="123"/>
  <c r="F103" i="123"/>
  <c r="G103" i="123"/>
  <c r="F104" i="123"/>
  <c r="G104" i="123"/>
  <c r="F7" i="122"/>
  <c r="F8" i="122"/>
  <c r="F9" i="122"/>
  <c r="F10" i="122"/>
  <c r="F11" i="122"/>
  <c r="F12" i="122"/>
  <c r="F13" i="122"/>
  <c r="F14" i="122"/>
  <c r="F15" i="122"/>
  <c r="F16" i="122"/>
  <c r="F17" i="122"/>
  <c r="F18" i="122"/>
  <c r="F19" i="122"/>
  <c r="F20" i="122"/>
  <c r="F21" i="122"/>
  <c r="F22" i="122"/>
  <c r="F23" i="122"/>
  <c r="F24" i="122"/>
  <c r="F25" i="122"/>
  <c r="F26" i="122"/>
  <c r="F27" i="122"/>
  <c r="F28" i="122"/>
  <c r="F29" i="122"/>
  <c r="F30" i="122"/>
  <c r="F31" i="122"/>
  <c r="F32" i="122"/>
  <c r="F33" i="122"/>
  <c r="F34" i="122"/>
  <c r="F35" i="122"/>
  <c r="F36" i="122"/>
  <c r="F37" i="122"/>
  <c r="F38" i="122"/>
  <c r="F39" i="122"/>
  <c r="F40" i="122"/>
  <c r="F41" i="122"/>
  <c r="F42" i="122"/>
  <c r="F43" i="122"/>
  <c r="F44" i="122"/>
  <c r="F45" i="122"/>
  <c r="F46" i="122"/>
  <c r="F47" i="122"/>
  <c r="F48" i="122"/>
  <c r="F49" i="122"/>
  <c r="F50" i="122"/>
  <c r="F51" i="122"/>
  <c r="F52" i="122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F31" i="121"/>
  <c r="F32" i="121"/>
  <c r="F33" i="121"/>
  <c r="F34" i="121"/>
  <c r="F35" i="121"/>
  <c r="F36" i="121"/>
  <c r="F37" i="121"/>
  <c r="F38" i="121"/>
  <c r="F39" i="121"/>
  <c r="F40" i="121"/>
  <c r="F41" i="121"/>
  <c r="F42" i="121"/>
  <c r="F43" i="121"/>
  <c r="F44" i="121"/>
  <c r="F45" i="121"/>
  <c r="F46" i="121"/>
  <c r="F47" i="121"/>
  <c r="F48" i="121"/>
  <c r="F49" i="121"/>
  <c r="F50" i="121"/>
  <c r="F51" i="121"/>
  <c r="F52" i="121"/>
  <c r="F53" i="121"/>
  <c r="F54" i="121"/>
  <c r="F55" i="121"/>
  <c r="F56" i="121"/>
  <c r="F57" i="121"/>
  <c r="F58" i="121"/>
  <c r="F59" i="121"/>
  <c r="F60" i="121"/>
  <c r="F61" i="121"/>
  <c r="F62" i="121"/>
  <c r="F63" i="121"/>
  <c r="F64" i="121"/>
  <c r="F65" i="121"/>
  <c r="F66" i="121"/>
  <c r="F67" i="121"/>
  <c r="F68" i="121"/>
  <c r="F69" i="121"/>
  <c r="F70" i="121"/>
  <c r="F71" i="121"/>
  <c r="F72" i="121"/>
  <c r="F73" i="121"/>
  <c r="F74" i="121"/>
  <c r="F75" i="121"/>
  <c r="F76" i="121"/>
  <c r="J1433" i="120"/>
  <c r="G536" i="120"/>
  <c r="G537" i="120"/>
  <c r="G538" i="120"/>
  <c r="G539" i="120"/>
  <c r="G540" i="120"/>
  <c r="G541" i="120"/>
  <c r="G542" i="120"/>
  <c r="G543" i="120"/>
  <c r="G544" i="120"/>
  <c r="G545" i="120"/>
  <c r="G546" i="120"/>
  <c r="G547" i="120"/>
  <c r="G548" i="120"/>
  <c r="G549" i="120"/>
  <c r="G550" i="120"/>
  <c r="G551" i="120"/>
  <c r="G552" i="120"/>
  <c r="G553" i="120"/>
  <c r="G554" i="120"/>
  <c r="G555" i="120"/>
  <c r="G556" i="120"/>
  <c r="G557" i="120"/>
  <c r="G558" i="120"/>
  <c r="G559" i="120"/>
  <c r="G560" i="120"/>
  <c r="G561" i="120"/>
  <c r="G562" i="120"/>
  <c r="G563" i="120"/>
  <c r="G564" i="120"/>
  <c r="G565" i="120"/>
  <c r="G566" i="120"/>
  <c r="G567" i="120"/>
  <c r="G568" i="120"/>
  <c r="G569" i="120"/>
  <c r="G570" i="120"/>
  <c r="G571" i="120"/>
  <c r="G572" i="120"/>
  <c r="G573" i="120"/>
  <c r="G574" i="120"/>
  <c r="G575" i="120"/>
  <c r="G576" i="120"/>
  <c r="G577" i="120"/>
  <c r="G578" i="120"/>
  <c r="G579" i="120"/>
  <c r="G580" i="120"/>
  <c r="G581" i="120"/>
  <c r="G582" i="120"/>
  <c r="G583" i="120"/>
  <c r="G584" i="120"/>
  <c r="G585" i="120"/>
  <c r="G586" i="120"/>
  <c r="G587" i="120"/>
  <c r="G588" i="120"/>
  <c r="G589" i="120"/>
  <c r="G590" i="120"/>
  <c r="G591" i="120"/>
  <c r="G592" i="120"/>
  <c r="G593" i="120"/>
  <c r="G594" i="120"/>
  <c r="G595" i="120"/>
  <c r="G596" i="120"/>
  <c r="G597" i="120"/>
  <c r="G598" i="120"/>
  <c r="G599" i="120"/>
  <c r="G600" i="120"/>
  <c r="G601" i="120"/>
  <c r="G602" i="120"/>
  <c r="G603" i="120"/>
  <c r="G604" i="120"/>
  <c r="G605" i="120"/>
  <c r="G606" i="120"/>
  <c r="G607" i="120"/>
  <c r="G608" i="120"/>
  <c r="G609" i="120"/>
  <c r="G610" i="120"/>
  <c r="G611" i="120"/>
  <c r="G612" i="120"/>
  <c r="G613" i="120"/>
  <c r="G614" i="120"/>
  <c r="G615" i="120"/>
  <c r="G616" i="120"/>
  <c r="G617" i="120"/>
  <c r="G618" i="120"/>
  <c r="G619" i="120"/>
  <c r="G620" i="120"/>
  <c r="G621" i="120"/>
  <c r="G622" i="120"/>
  <c r="G623" i="120"/>
  <c r="G624" i="120"/>
  <c r="G625" i="120"/>
  <c r="G626" i="120"/>
  <c r="G627" i="120"/>
  <c r="G628" i="120"/>
  <c r="G629" i="120"/>
  <c r="G630" i="120"/>
  <c r="G631" i="120"/>
  <c r="G632" i="120"/>
  <c r="G633" i="120"/>
  <c r="G634" i="120"/>
  <c r="G635" i="120"/>
  <c r="G636" i="120"/>
  <c r="G637" i="120"/>
  <c r="G638" i="120"/>
  <c r="G639" i="120"/>
  <c r="G640" i="120"/>
  <c r="G641" i="120"/>
  <c r="G642" i="120"/>
  <c r="G643" i="120"/>
  <c r="G644" i="120"/>
  <c r="G645" i="120"/>
  <c r="G646" i="120"/>
  <c r="G647" i="120"/>
  <c r="G648" i="120"/>
  <c r="G649" i="120"/>
  <c r="G650" i="120"/>
  <c r="G651" i="120"/>
  <c r="G652" i="120"/>
  <c r="G653" i="120"/>
  <c r="G654" i="120"/>
  <c r="G655" i="120"/>
  <c r="G656" i="120"/>
  <c r="G657" i="120"/>
  <c r="G658" i="120"/>
  <c r="G659" i="120"/>
  <c r="G660" i="120"/>
  <c r="G661" i="120"/>
  <c r="G662" i="120"/>
  <c r="G663" i="120"/>
  <c r="G664" i="120"/>
  <c r="G665" i="120"/>
  <c r="G666" i="120"/>
  <c r="G667" i="120"/>
  <c r="G668" i="120"/>
  <c r="G669" i="120"/>
  <c r="G670" i="120"/>
  <c r="G671" i="120"/>
  <c r="G672" i="120"/>
  <c r="G673" i="120"/>
  <c r="G674" i="120"/>
  <c r="G675" i="120"/>
  <c r="G676" i="120"/>
  <c r="G677" i="120"/>
  <c r="G678" i="120"/>
  <c r="G679" i="120"/>
  <c r="G680" i="120"/>
  <c r="G681" i="120"/>
  <c r="G682" i="120"/>
  <c r="G683" i="120"/>
  <c r="G684" i="120"/>
  <c r="G685" i="120"/>
  <c r="G686" i="120"/>
  <c r="G687" i="120"/>
  <c r="G688" i="120"/>
  <c r="G689" i="120"/>
  <c r="G690" i="120"/>
  <c r="G691" i="120"/>
  <c r="G692" i="120"/>
  <c r="G693" i="120"/>
  <c r="G694" i="120"/>
  <c r="G695" i="120"/>
  <c r="G696" i="120"/>
  <c r="G697" i="120"/>
  <c r="G698" i="120"/>
  <c r="G699" i="120"/>
  <c r="G700" i="120"/>
  <c r="G701" i="120"/>
  <c r="G702" i="120"/>
  <c r="G703" i="120"/>
  <c r="G704" i="120"/>
  <c r="G705" i="120"/>
  <c r="G706" i="120"/>
  <c r="G707" i="120"/>
  <c r="G708" i="120"/>
  <c r="G709" i="120"/>
  <c r="G710" i="120"/>
  <c r="G711" i="120"/>
  <c r="G712" i="120"/>
  <c r="G713" i="120"/>
  <c r="G714" i="120"/>
  <c r="G715" i="120"/>
  <c r="G716" i="120"/>
  <c r="G717" i="120"/>
  <c r="G718" i="120"/>
  <c r="G719" i="120"/>
  <c r="G720" i="120"/>
  <c r="G721" i="120"/>
  <c r="G722" i="120"/>
  <c r="G723" i="120"/>
  <c r="G724" i="120"/>
  <c r="G725" i="120"/>
  <c r="G726" i="120"/>
  <c r="G727" i="120"/>
  <c r="G728" i="120"/>
  <c r="G729" i="120"/>
  <c r="G730" i="120"/>
  <c r="G731" i="120"/>
  <c r="G732" i="120"/>
  <c r="G733" i="120"/>
  <c r="G734" i="120"/>
  <c r="G735" i="120"/>
  <c r="G736" i="120"/>
  <c r="G737" i="120"/>
  <c r="G738" i="120"/>
  <c r="G739" i="120"/>
  <c r="G740" i="120"/>
  <c r="G741" i="120"/>
  <c r="G742" i="120"/>
  <c r="G743" i="120"/>
  <c r="G744" i="120"/>
  <c r="G745" i="120"/>
  <c r="G746" i="120"/>
  <c r="G747" i="120"/>
  <c r="G748" i="120"/>
  <c r="G749" i="120"/>
  <c r="G750" i="120"/>
  <c r="G751" i="120"/>
  <c r="G752" i="120"/>
  <c r="G753" i="120"/>
  <c r="G754" i="120"/>
  <c r="G755" i="120"/>
  <c r="G756" i="120"/>
  <c r="G757" i="120"/>
  <c r="G758" i="120"/>
  <c r="G759" i="120"/>
  <c r="G760" i="120"/>
  <c r="G761" i="120"/>
  <c r="G762" i="120"/>
  <c r="G763" i="120"/>
  <c r="G764" i="120"/>
  <c r="G765" i="120"/>
  <c r="G766" i="120"/>
  <c r="G767" i="120"/>
  <c r="G768" i="120"/>
  <c r="G769" i="120"/>
  <c r="G770" i="120"/>
  <c r="G771" i="120"/>
  <c r="G772" i="120"/>
  <c r="G773" i="120"/>
  <c r="G774" i="120"/>
  <c r="G775" i="120"/>
  <c r="G776" i="120"/>
  <c r="G777" i="120"/>
  <c r="G778" i="120"/>
  <c r="G779" i="120"/>
  <c r="G780" i="120"/>
  <c r="G781" i="120"/>
  <c r="G782" i="120"/>
  <c r="G783" i="120"/>
  <c r="G784" i="120"/>
  <c r="G785" i="120"/>
  <c r="G786" i="120"/>
  <c r="G787" i="120"/>
  <c r="G788" i="120"/>
  <c r="G789" i="120"/>
  <c r="G790" i="120"/>
  <c r="G791" i="120"/>
  <c r="G792" i="120"/>
  <c r="G793" i="120"/>
  <c r="G794" i="120"/>
  <c r="G795" i="120"/>
  <c r="G796" i="120"/>
  <c r="G797" i="120"/>
  <c r="G798" i="120"/>
  <c r="G799" i="120"/>
  <c r="G800" i="120"/>
  <c r="G801" i="120"/>
  <c r="G802" i="120"/>
  <c r="G803" i="120"/>
  <c r="G804" i="120"/>
  <c r="G805" i="120"/>
  <c r="G806" i="120"/>
  <c r="G807" i="120"/>
  <c r="G808" i="120"/>
  <c r="G809" i="120"/>
  <c r="G810" i="120"/>
  <c r="G811" i="120"/>
  <c r="G812" i="120"/>
  <c r="G813" i="120"/>
  <c r="G814" i="120"/>
  <c r="G815" i="120"/>
  <c r="G816" i="120"/>
  <c r="G817" i="120"/>
  <c r="G818" i="120"/>
  <c r="G819" i="120"/>
  <c r="G820" i="120"/>
  <c r="G821" i="120"/>
  <c r="G822" i="120"/>
  <c r="G823" i="120"/>
  <c r="G824" i="120"/>
  <c r="G825" i="120"/>
  <c r="G826" i="120"/>
  <c r="G827" i="120"/>
  <c r="G828" i="120"/>
  <c r="G829" i="120"/>
  <c r="G830" i="120"/>
  <c r="G831" i="120"/>
  <c r="G832" i="120"/>
  <c r="G833" i="120"/>
  <c r="G834" i="120"/>
  <c r="G835" i="120"/>
  <c r="G836" i="120"/>
  <c r="G837" i="120"/>
  <c r="G838" i="120"/>
  <c r="G839" i="120"/>
  <c r="G840" i="120"/>
  <c r="G841" i="120"/>
  <c r="G842" i="120"/>
  <c r="G843" i="120"/>
  <c r="G844" i="120"/>
  <c r="G845" i="120"/>
  <c r="G846" i="120"/>
  <c r="G847" i="120"/>
  <c r="G848" i="120"/>
  <c r="G849" i="120"/>
  <c r="G850" i="120"/>
  <c r="G851" i="120"/>
  <c r="G852" i="120"/>
  <c r="G853" i="120"/>
  <c r="G854" i="120"/>
  <c r="G855" i="120"/>
  <c r="G856" i="120"/>
  <c r="G857" i="120"/>
  <c r="G858" i="120"/>
  <c r="G859" i="120"/>
  <c r="G860" i="120"/>
  <c r="G861" i="120"/>
  <c r="G862" i="120"/>
  <c r="G863" i="120"/>
  <c r="G864" i="120"/>
  <c r="G865" i="120"/>
  <c r="G866" i="120"/>
  <c r="G867" i="120"/>
  <c r="G868" i="120"/>
  <c r="G869" i="120"/>
  <c r="G870" i="120"/>
  <c r="G871" i="120"/>
  <c r="G872" i="120"/>
  <c r="G873" i="120"/>
  <c r="G874" i="120"/>
  <c r="G875" i="120"/>
  <c r="G876" i="120"/>
  <c r="G877" i="120"/>
  <c r="G878" i="120"/>
  <c r="G879" i="120"/>
  <c r="G880" i="120"/>
  <c r="G881" i="120"/>
  <c r="G882" i="120"/>
  <c r="G883" i="120"/>
  <c r="G884" i="120"/>
  <c r="G885" i="120"/>
  <c r="G886" i="120"/>
  <c r="G887" i="120"/>
  <c r="G888" i="120"/>
  <c r="G889" i="120"/>
  <c r="G890" i="120"/>
  <c r="G891" i="120"/>
  <c r="G892" i="120"/>
  <c r="G893" i="120"/>
  <c r="G894" i="120"/>
  <c r="G895" i="120"/>
  <c r="G896" i="120"/>
  <c r="G897" i="120"/>
  <c r="G898" i="120"/>
  <c r="G899" i="120"/>
  <c r="G900" i="120"/>
  <c r="G901" i="120"/>
  <c r="G902" i="120"/>
  <c r="G903" i="120"/>
  <c r="G904" i="120"/>
  <c r="G905" i="120"/>
  <c r="G906" i="120"/>
  <c r="G907" i="120"/>
  <c r="G908" i="120"/>
  <c r="G909" i="120"/>
  <c r="G910" i="120"/>
  <c r="G911" i="120"/>
  <c r="G912" i="120"/>
  <c r="G913" i="120"/>
  <c r="G914" i="120"/>
  <c r="G915" i="120"/>
  <c r="G916" i="120"/>
  <c r="G917" i="120"/>
  <c r="G918" i="120"/>
  <c r="G919" i="120"/>
  <c r="G920" i="120"/>
  <c r="G921" i="120"/>
  <c r="G922" i="120"/>
  <c r="G923" i="120"/>
  <c r="G924" i="120"/>
  <c r="G925" i="120"/>
  <c r="G926" i="120"/>
  <c r="G927" i="120"/>
  <c r="G928" i="120"/>
  <c r="G929" i="120"/>
  <c r="G930" i="120"/>
  <c r="G931" i="120"/>
  <c r="G932" i="120"/>
  <c r="G933" i="120"/>
  <c r="G934" i="120"/>
  <c r="G935" i="120"/>
  <c r="G936" i="120"/>
  <c r="G937" i="120"/>
  <c r="G938" i="120"/>
  <c r="G939" i="120"/>
  <c r="G940" i="120"/>
  <c r="G941" i="120"/>
  <c r="G942" i="120"/>
  <c r="G943" i="120"/>
  <c r="G944" i="120"/>
  <c r="G945" i="120"/>
  <c r="G946" i="120"/>
  <c r="G947" i="120"/>
  <c r="G948" i="120"/>
  <c r="G949" i="120"/>
  <c r="G950" i="120"/>
  <c r="G951" i="120"/>
  <c r="G952" i="120"/>
  <c r="G953" i="120"/>
  <c r="G954" i="120"/>
  <c r="G955" i="120"/>
  <c r="G956" i="120"/>
  <c r="G957" i="120"/>
  <c r="G958" i="120"/>
  <c r="G960" i="120"/>
  <c r="G961" i="120"/>
  <c r="G962" i="120"/>
  <c r="G963" i="120"/>
  <c r="G964" i="120"/>
  <c r="G965" i="120"/>
  <c r="G966" i="120"/>
  <c r="G967" i="120"/>
  <c r="G968" i="120"/>
  <c r="G969" i="120"/>
  <c r="G970" i="120"/>
  <c r="G971" i="120"/>
  <c r="G972" i="120"/>
  <c r="G973" i="120"/>
  <c r="G974" i="120"/>
  <c r="G975" i="120"/>
  <c r="G976" i="120"/>
  <c r="G977" i="120"/>
  <c r="G978" i="120"/>
  <c r="G979" i="120"/>
  <c r="G980" i="120"/>
  <c r="G981" i="120"/>
  <c r="G982" i="120"/>
  <c r="G983" i="120"/>
  <c r="G8" i="120"/>
  <c r="G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3" i="120"/>
  <c r="G54" i="120"/>
  <c r="G55" i="120"/>
  <c r="G56" i="120"/>
  <c r="G57" i="120"/>
  <c r="G5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G76" i="120"/>
  <c r="G77" i="120"/>
  <c r="G78" i="120"/>
  <c r="G79" i="120"/>
  <c r="G80" i="120"/>
  <c r="G81" i="120"/>
  <c r="G82" i="120"/>
  <c r="G83" i="120"/>
  <c r="G84" i="120"/>
  <c r="G85" i="120"/>
  <c r="G86" i="120"/>
  <c r="G87" i="120"/>
  <c r="G88" i="120"/>
  <c r="G89" i="120"/>
  <c r="G90" i="120"/>
  <c r="G91" i="120"/>
  <c r="G92" i="120"/>
  <c r="G93" i="120"/>
  <c r="G94" i="120"/>
  <c r="G95" i="120"/>
  <c r="G96" i="120"/>
  <c r="G97" i="120"/>
  <c r="G98" i="120"/>
  <c r="G99" i="120"/>
  <c r="G100" i="120"/>
  <c r="G101" i="120"/>
  <c r="G102" i="120"/>
  <c r="G103" i="120"/>
  <c r="G104" i="120"/>
  <c r="G105" i="120"/>
  <c r="G106" i="120"/>
  <c r="G107" i="120"/>
  <c r="G108" i="120"/>
  <c r="G109" i="120"/>
  <c r="G110" i="120"/>
  <c r="G111" i="120"/>
  <c r="G112" i="120"/>
  <c r="G113" i="120"/>
  <c r="G114" i="120"/>
  <c r="G115" i="120"/>
  <c r="G116" i="120"/>
  <c r="G117" i="120"/>
  <c r="G118" i="120"/>
  <c r="G119" i="120"/>
  <c r="G120" i="120"/>
  <c r="G121" i="120"/>
  <c r="G122" i="120"/>
  <c r="G123" i="120"/>
  <c r="G124" i="120"/>
  <c r="G125" i="120"/>
  <c r="G126" i="120"/>
  <c r="G127" i="120"/>
  <c r="G128" i="120"/>
  <c r="G129" i="120"/>
  <c r="G130" i="120"/>
  <c r="G131" i="120"/>
  <c r="G132" i="120"/>
  <c r="G133" i="120"/>
  <c r="G134" i="120"/>
  <c r="G135" i="120"/>
  <c r="G136" i="120"/>
  <c r="G137" i="120"/>
  <c r="G138" i="120"/>
  <c r="G139" i="120"/>
  <c r="G140" i="120"/>
  <c r="G141" i="120"/>
  <c r="G142" i="120"/>
  <c r="G143" i="120"/>
  <c r="G144" i="120"/>
  <c r="G145" i="120"/>
  <c r="G146" i="120"/>
  <c r="G147" i="120"/>
  <c r="G148" i="120"/>
  <c r="G149" i="120"/>
  <c r="G150" i="120"/>
  <c r="G151" i="120"/>
  <c r="G152" i="120"/>
  <c r="G153" i="120"/>
  <c r="G154" i="120"/>
  <c r="G155" i="120"/>
  <c r="G156" i="120"/>
  <c r="G157" i="120"/>
  <c r="G158" i="120"/>
  <c r="G159" i="120"/>
  <c r="G160" i="120"/>
  <c r="G161" i="120"/>
  <c r="G162" i="120"/>
  <c r="G163" i="120"/>
  <c r="G164" i="120"/>
  <c r="G165" i="120"/>
  <c r="G166" i="120"/>
  <c r="G167" i="120"/>
  <c r="G168" i="120"/>
  <c r="G169" i="120"/>
  <c r="G170" i="120"/>
  <c r="G171" i="120"/>
  <c r="G172" i="120"/>
  <c r="G173" i="120"/>
  <c r="G174" i="120"/>
  <c r="G175" i="120"/>
  <c r="G176" i="120"/>
  <c r="G177" i="120"/>
  <c r="G178" i="120"/>
  <c r="G179" i="120"/>
  <c r="G180" i="120"/>
  <c r="G181" i="120"/>
  <c r="G182" i="120"/>
  <c r="G183" i="120"/>
  <c r="G184" i="120"/>
  <c r="G185" i="120"/>
  <c r="G186" i="120"/>
  <c r="G187" i="120"/>
  <c r="G188" i="120"/>
  <c r="G189" i="120"/>
  <c r="G190" i="120"/>
  <c r="G191" i="120"/>
  <c r="G192" i="120"/>
  <c r="G193" i="120"/>
  <c r="G194" i="120"/>
  <c r="G195" i="120"/>
  <c r="G196" i="120"/>
  <c r="G197" i="120"/>
  <c r="G198" i="120"/>
  <c r="G199" i="120"/>
  <c r="G200" i="120"/>
  <c r="G201" i="120"/>
  <c r="G202" i="120"/>
  <c r="G203" i="120"/>
  <c r="G204" i="120"/>
  <c r="G205" i="120"/>
  <c r="G206" i="120"/>
  <c r="G207" i="120"/>
  <c r="G208" i="120"/>
  <c r="G209" i="120"/>
  <c r="G210" i="120"/>
  <c r="G211" i="120"/>
  <c r="G212" i="120"/>
  <c r="G213" i="120"/>
  <c r="G214" i="120"/>
  <c r="G215" i="120"/>
  <c r="G216" i="120"/>
  <c r="G217" i="120"/>
  <c r="G218" i="120"/>
  <c r="G219" i="120"/>
  <c r="G220" i="120"/>
  <c r="G221" i="120"/>
  <c r="G222" i="120"/>
  <c r="G223" i="120"/>
  <c r="G224" i="120"/>
  <c r="G225" i="120"/>
  <c r="G226" i="120"/>
  <c r="G227" i="120"/>
  <c r="G228" i="120"/>
  <c r="G229" i="120"/>
  <c r="G230" i="120"/>
  <c r="G231" i="120"/>
  <c r="G232" i="120"/>
  <c r="G233" i="120"/>
  <c r="G234" i="120"/>
  <c r="G235" i="120"/>
  <c r="G236" i="120"/>
  <c r="G237" i="120"/>
  <c r="G238" i="120"/>
  <c r="G239" i="120"/>
  <c r="G240" i="120"/>
  <c r="G241" i="120"/>
  <c r="G242" i="120"/>
  <c r="G243" i="120"/>
  <c r="G244" i="120"/>
  <c r="G245" i="120"/>
  <c r="G246" i="120"/>
  <c r="G247" i="120"/>
  <c r="G248" i="120"/>
  <c r="G249" i="120"/>
  <c r="G250" i="120"/>
  <c r="G251" i="120"/>
  <c r="G252" i="120"/>
  <c r="G253" i="120"/>
  <c r="G254" i="120"/>
  <c r="G255" i="120"/>
  <c r="G256" i="120"/>
  <c r="G257" i="120"/>
  <c r="G258" i="120"/>
  <c r="G259" i="120"/>
  <c r="G260" i="120"/>
  <c r="G261" i="120"/>
  <c r="G262" i="120"/>
  <c r="G263" i="120"/>
  <c r="G264" i="120"/>
  <c r="G265" i="120"/>
  <c r="G266" i="120"/>
  <c r="G267" i="120"/>
  <c r="G268" i="120"/>
  <c r="G269" i="120"/>
  <c r="G270" i="120"/>
  <c r="G271" i="120"/>
  <c r="G272" i="120"/>
  <c r="G273" i="120"/>
  <c r="G274" i="120"/>
  <c r="G275" i="120"/>
  <c r="G276" i="120"/>
  <c r="G277" i="120"/>
  <c r="G278" i="120"/>
  <c r="G279" i="120"/>
  <c r="G280" i="120"/>
  <c r="G281" i="120"/>
  <c r="G282" i="120"/>
  <c r="G283" i="120"/>
  <c r="G284" i="120"/>
  <c r="G285" i="120"/>
  <c r="G286" i="120"/>
  <c r="G287" i="120"/>
  <c r="G288" i="120"/>
  <c r="G289" i="120"/>
  <c r="G290" i="120"/>
  <c r="G291" i="120"/>
  <c r="G292" i="120"/>
  <c r="G293" i="120"/>
  <c r="G294" i="120"/>
  <c r="G295" i="120"/>
  <c r="G296" i="120"/>
  <c r="G297" i="120"/>
  <c r="G298" i="120"/>
  <c r="G299" i="120"/>
  <c r="G300" i="120"/>
  <c r="G301" i="120"/>
  <c r="G302" i="120"/>
  <c r="G303" i="120"/>
  <c r="G304" i="120"/>
  <c r="G305" i="120"/>
  <c r="G306" i="120"/>
  <c r="G307" i="120"/>
  <c r="G308" i="120"/>
  <c r="G309" i="120"/>
  <c r="G310" i="120"/>
  <c r="G311" i="120"/>
  <c r="G312" i="120"/>
  <c r="G313" i="120"/>
  <c r="G314" i="120"/>
  <c r="G315" i="120"/>
  <c r="G316" i="120"/>
  <c r="G317" i="120"/>
  <c r="G318" i="120"/>
  <c r="G319" i="120"/>
  <c r="G320" i="120"/>
  <c r="G321" i="120"/>
  <c r="G322" i="120"/>
  <c r="G323" i="120"/>
  <c r="G324" i="120"/>
  <c r="G325" i="120"/>
  <c r="G326" i="120"/>
  <c r="G327" i="120"/>
  <c r="G328" i="120"/>
  <c r="G329" i="120"/>
  <c r="G330" i="120"/>
  <c r="G331" i="120"/>
  <c r="G332" i="120"/>
  <c r="G333" i="120"/>
  <c r="G334" i="120"/>
  <c r="G335" i="120"/>
  <c r="G336" i="120"/>
  <c r="G337" i="120"/>
  <c r="G338" i="120"/>
  <c r="G339" i="120"/>
  <c r="G340" i="120"/>
  <c r="G341" i="120"/>
  <c r="G342" i="120"/>
  <c r="G343" i="120"/>
  <c r="G344" i="120"/>
  <c r="G345" i="120"/>
  <c r="G346" i="120"/>
  <c r="G347" i="120"/>
  <c r="G348" i="120"/>
  <c r="G349" i="120"/>
  <c r="G350" i="120"/>
  <c r="G351" i="120"/>
  <c r="G352" i="120"/>
  <c r="G353" i="120"/>
  <c r="G354" i="120"/>
  <c r="G355" i="120"/>
  <c r="G356" i="120"/>
  <c r="G357" i="120"/>
  <c r="G358" i="120"/>
  <c r="G359" i="120"/>
  <c r="G360" i="120"/>
  <c r="G361" i="120"/>
  <c r="G362" i="120"/>
  <c r="G363" i="120"/>
  <c r="G364" i="120"/>
  <c r="G365" i="120"/>
  <c r="G366" i="120"/>
  <c r="G367" i="120"/>
  <c r="G368" i="120"/>
  <c r="G369" i="120"/>
  <c r="G370" i="120"/>
  <c r="G371" i="120"/>
  <c r="G372" i="120"/>
  <c r="G373" i="120"/>
  <c r="G374" i="120"/>
  <c r="G375" i="120"/>
  <c r="G376" i="120"/>
  <c r="G377" i="120"/>
  <c r="G378" i="120"/>
  <c r="G379" i="120"/>
  <c r="G380" i="120"/>
  <c r="G381" i="120"/>
  <c r="G382" i="120"/>
  <c r="G383" i="120"/>
  <c r="G384" i="120"/>
  <c r="G385" i="120"/>
  <c r="G386" i="120"/>
  <c r="G387" i="120"/>
  <c r="G388" i="120"/>
  <c r="G389" i="120"/>
  <c r="G390" i="120"/>
  <c r="G391" i="120"/>
  <c r="G392" i="120"/>
  <c r="G393" i="120"/>
  <c r="G394" i="120"/>
  <c r="G395" i="120"/>
  <c r="G396" i="120"/>
  <c r="G397" i="120"/>
  <c r="G398" i="120"/>
  <c r="G399" i="120"/>
  <c r="G400" i="120"/>
  <c r="G401" i="120"/>
  <c r="G402" i="120"/>
  <c r="G403" i="120"/>
  <c r="G404" i="120"/>
  <c r="G405" i="120"/>
  <c r="G406" i="120"/>
  <c r="G407" i="120"/>
  <c r="G408" i="120"/>
  <c r="G409" i="120"/>
  <c r="G410" i="120"/>
  <c r="G411" i="120"/>
  <c r="G412" i="120"/>
  <c r="G413" i="120"/>
  <c r="G414" i="120"/>
  <c r="G415" i="120"/>
  <c r="G416" i="120"/>
  <c r="G417" i="120"/>
  <c r="G418" i="120"/>
  <c r="G419" i="120"/>
  <c r="G420" i="120"/>
  <c r="G421" i="120"/>
  <c r="G422" i="120"/>
  <c r="G423" i="120"/>
  <c r="G424" i="120"/>
  <c r="G425" i="120"/>
  <c r="G426" i="120"/>
  <c r="G427" i="120"/>
  <c r="G428" i="120"/>
  <c r="G429" i="120"/>
  <c r="G430" i="120"/>
  <c r="G431" i="120"/>
  <c r="G432" i="120"/>
  <c r="G433" i="120"/>
  <c r="G434" i="120"/>
  <c r="G435" i="120"/>
  <c r="G436" i="120"/>
  <c r="G437" i="120"/>
  <c r="G438" i="120"/>
  <c r="G439" i="120"/>
  <c r="G440" i="120"/>
  <c r="G441" i="120"/>
  <c r="G442" i="120"/>
  <c r="G443" i="120"/>
  <c r="G444" i="120"/>
  <c r="G445" i="120"/>
  <c r="G446" i="120"/>
  <c r="G447" i="120"/>
  <c r="G448" i="120"/>
  <c r="G449" i="120"/>
  <c r="G450" i="120"/>
  <c r="G451" i="120"/>
  <c r="G452" i="120"/>
  <c r="G453" i="120"/>
  <c r="G454" i="120"/>
  <c r="G455" i="120"/>
  <c r="G456" i="120"/>
  <c r="G457" i="120"/>
  <c r="G458" i="120"/>
  <c r="G459" i="120"/>
  <c r="G460" i="120"/>
  <c r="G461" i="120"/>
  <c r="G462" i="120"/>
  <c r="G463" i="120"/>
  <c r="G464" i="120"/>
  <c r="G465" i="120"/>
  <c r="G466" i="120"/>
  <c r="G467" i="120"/>
  <c r="G468" i="120"/>
  <c r="G469" i="120"/>
  <c r="G470" i="120"/>
  <c r="G471" i="120"/>
  <c r="G472" i="120"/>
  <c r="G473" i="120"/>
  <c r="G474" i="120"/>
  <c r="G475" i="120"/>
  <c r="G476" i="120"/>
  <c r="G477" i="120"/>
  <c r="G478" i="120"/>
  <c r="G479" i="120"/>
  <c r="G480" i="120"/>
  <c r="G481" i="120"/>
  <c r="G482" i="120"/>
  <c r="G483" i="120"/>
  <c r="G484" i="120"/>
  <c r="G485" i="120"/>
  <c r="G486" i="120"/>
  <c r="G487" i="120"/>
  <c r="G488" i="120"/>
  <c r="G489" i="120"/>
  <c r="G490" i="120"/>
  <c r="G491" i="120"/>
  <c r="G492" i="120"/>
  <c r="G493" i="120"/>
  <c r="G494" i="120"/>
  <c r="G495" i="120"/>
  <c r="G496" i="120"/>
  <c r="G497" i="120"/>
  <c r="G498" i="120"/>
  <c r="G499" i="120"/>
  <c r="G500" i="120"/>
  <c r="G501" i="120"/>
  <c r="G502" i="120"/>
  <c r="G503" i="120"/>
  <c r="G504" i="120"/>
  <c r="G505" i="120"/>
  <c r="G506" i="120"/>
  <c r="G507" i="120"/>
  <c r="G508" i="120"/>
  <c r="G509" i="120"/>
  <c r="G510" i="120"/>
  <c r="G511" i="120"/>
  <c r="G512" i="120"/>
  <c r="G513" i="120"/>
  <c r="G514" i="120"/>
  <c r="G515" i="120"/>
  <c r="G516" i="120"/>
  <c r="G517" i="120"/>
  <c r="G518" i="120"/>
  <c r="G519" i="120"/>
  <c r="G520" i="120"/>
  <c r="G521" i="120"/>
  <c r="G522" i="120"/>
  <c r="G523" i="120"/>
  <c r="G524" i="120"/>
  <c r="G525" i="120"/>
  <c r="G526" i="120"/>
  <c r="G527" i="120"/>
  <c r="G528" i="120"/>
  <c r="G529" i="120"/>
  <c r="G530" i="120"/>
  <c r="G531" i="120"/>
  <c r="G532" i="120"/>
  <c r="G533" i="120"/>
  <c r="G534" i="120"/>
  <c r="G535" i="120"/>
  <c r="H49" i="13" l="1"/>
  <c r="H48" i="13"/>
  <c r="H47" i="13"/>
  <c r="J49" i="13"/>
  <c r="J48" i="13"/>
  <c r="J47" i="13"/>
  <c r="F77" i="121" l="1"/>
  <c r="I1433" i="120"/>
  <c r="E58" i="119" l="1"/>
  <c r="M145" i="4"/>
  <c r="M137" i="4"/>
  <c r="M130" i="4"/>
  <c r="M146" i="4"/>
  <c r="M133" i="4"/>
  <c r="M127" i="4"/>
  <c r="M150" i="4"/>
  <c r="M143" i="4"/>
  <c r="M155" i="4"/>
  <c r="M153" i="4"/>
  <c r="M151" i="4"/>
  <c r="M144" i="4"/>
  <c r="M132" i="4"/>
  <c r="M134" i="4"/>
  <c r="M149" i="4"/>
  <c r="M129" i="4"/>
  <c r="M147" i="4"/>
  <c r="M123" i="4"/>
  <c r="M152" i="4"/>
  <c r="M142" i="4"/>
  <c r="M141" i="4"/>
  <c r="M138" i="4"/>
  <c r="M122" i="4"/>
  <c r="M154" i="4"/>
  <c r="M128" i="4"/>
  <c r="M140" i="4"/>
  <c r="M125" i="4"/>
  <c r="M124" i="4"/>
  <c r="M135" i="4"/>
  <c r="K5" i="21"/>
  <c r="I58" i="119"/>
  <c r="H58" i="119"/>
  <c r="E41" i="119"/>
  <c r="E37" i="119"/>
  <c r="E36" i="119"/>
  <c r="E22" i="119"/>
  <c r="E12" i="119"/>
  <c r="E11" i="119"/>
  <c r="E10" i="119"/>
  <c r="E9" i="119"/>
  <c r="M156" i="4" l="1"/>
  <c r="M158" i="4"/>
  <c r="M126" i="4"/>
  <c r="M139" i="4"/>
  <c r="M136" i="4"/>
  <c r="M131" i="4"/>
  <c r="M148" i="4"/>
  <c r="M157" i="4"/>
  <c r="K77" i="21"/>
  <c r="M242" i="4"/>
  <c r="M241" i="4"/>
  <c r="K156" i="3"/>
  <c r="K152" i="3"/>
  <c r="K149" i="3"/>
  <c r="K142" i="3"/>
  <c r="K132" i="3"/>
  <c r="K121" i="3"/>
  <c r="K113" i="3"/>
  <c r="K108" i="3"/>
  <c r="K98" i="3"/>
  <c r="K97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6" i="3"/>
  <c r="F69" i="115"/>
  <c r="F334" i="115"/>
  <c r="K70" i="3" l="1"/>
  <c r="K53" i="3"/>
  <c r="F570" i="115"/>
  <c r="K5" i="3" s="1"/>
  <c r="F708" i="115"/>
  <c r="K26" i="3" s="1"/>
  <c r="F718" i="115"/>
  <c r="F784" i="115"/>
  <c r="F959" i="115"/>
  <c r="K157" i="3" l="1"/>
  <c r="M250" i="4" s="1"/>
  <c r="F1239" i="115"/>
  <c r="F1240" i="115" s="1"/>
  <c r="I69" i="116"/>
  <c r="H69" i="116"/>
  <c r="E69" i="116"/>
  <c r="I60" i="117"/>
  <c r="H60" i="117"/>
  <c r="E60" i="117"/>
  <c r="I105" i="118"/>
  <c r="H105" i="118"/>
  <c r="E105" i="118"/>
  <c r="F52" i="116"/>
  <c r="F53" i="116"/>
  <c r="F54" i="116"/>
  <c r="F55" i="116"/>
  <c r="F56" i="116"/>
  <c r="F57" i="116"/>
  <c r="F58" i="116"/>
  <c r="F59" i="116"/>
  <c r="F60" i="116"/>
  <c r="F61" i="116"/>
  <c r="F62" i="116"/>
  <c r="F63" i="116"/>
  <c r="F64" i="116"/>
  <c r="F65" i="116"/>
  <c r="F66" i="116"/>
  <c r="F67" i="116"/>
  <c r="F68" i="116"/>
  <c r="F44" i="117"/>
  <c r="F45" i="117"/>
  <c r="F46" i="117"/>
  <c r="F47" i="117"/>
  <c r="F48" i="117"/>
  <c r="F49" i="117"/>
  <c r="F50" i="117"/>
  <c r="F51" i="117"/>
  <c r="F52" i="117"/>
  <c r="F53" i="117"/>
  <c r="F54" i="117"/>
  <c r="F55" i="117"/>
  <c r="F56" i="117"/>
  <c r="F57" i="117"/>
  <c r="F58" i="117"/>
  <c r="F59" i="117"/>
  <c r="E70" i="116" l="1"/>
  <c r="F83" i="118"/>
  <c r="G83" i="118"/>
  <c r="F84" i="118"/>
  <c r="G84" i="118"/>
  <c r="F85" i="118"/>
  <c r="G85" i="118"/>
  <c r="F86" i="118"/>
  <c r="G86" i="118"/>
  <c r="F87" i="118"/>
  <c r="G87" i="118"/>
  <c r="F88" i="118"/>
  <c r="G88" i="118"/>
  <c r="F89" i="118"/>
  <c r="G89" i="118"/>
  <c r="F90" i="118"/>
  <c r="G90" i="118"/>
  <c r="F91" i="118"/>
  <c r="G91" i="118"/>
  <c r="F92" i="118"/>
  <c r="G92" i="118"/>
  <c r="F93" i="118"/>
  <c r="G93" i="118"/>
  <c r="F94" i="118"/>
  <c r="G94" i="118"/>
  <c r="F95" i="118"/>
  <c r="G95" i="118"/>
  <c r="F96" i="118"/>
  <c r="G96" i="118"/>
  <c r="F97" i="118"/>
  <c r="G97" i="118"/>
  <c r="F98" i="118"/>
  <c r="G98" i="118"/>
  <c r="F99" i="118"/>
  <c r="G99" i="118"/>
  <c r="F100" i="118"/>
  <c r="G100" i="118"/>
  <c r="F101" i="118"/>
  <c r="G101" i="118"/>
  <c r="F102" i="118"/>
  <c r="G102" i="118"/>
  <c r="F103" i="118"/>
  <c r="G103" i="118"/>
  <c r="F104" i="118"/>
  <c r="G104" i="118"/>
  <c r="G561" i="115" l="1"/>
  <c r="G562" i="115"/>
  <c r="G563" i="115"/>
  <c r="G564" i="115"/>
  <c r="G565" i="115"/>
  <c r="G566" i="115"/>
  <c r="G567" i="115"/>
  <c r="G568" i="115"/>
  <c r="G569" i="115"/>
  <c r="G570" i="115"/>
  <c r="G571" i="115"/>
  <c r="G572" i="115"/>
  <c r="G573" i="115"/>
  <c r="G574" i="115"/>
  <c r="G575" i="115"/>
  <c r="G576" i="115"/>
  <c r="G577" i="115"/>
  <c r="G578" i="115"/>
  <c r="G579" i="115"/>
  <c r="G580" i="115"/>
  <c r="G581" i="115"/>
  <c r="G582" i="115"/>
  <c r="G583" i="115"/>
  <c r="G584" i="115"/>
  <c r="G585" i="115"/>
  <c r="G586" i="115"/>
  <c r="G587" i="115"/>
  <c r="G588" i="115"/>
  <c r="G589" i="115"/>
  <c r="G590" i="115"/>
  <c r="G591" i="115"/>
  <c r="G592" i="115"/>
  <c r="G593" i="115"/>
  <c r="G594" i="115"/>
  <c r="G595" i="115"/>
  <c r="G596" i="115"/>
  <c r="G597" i="115"/>
  <c r="G598" i="115"/>
  <c r="G599" i="115"/>
  <c r="G600" i="115"/>
  <c r="G601" i="115"/>
  <c r="G602" i="115"/>
  <c r="G603" i="115"/>
  <c r="G604" i="115"/>
  <c r="G605" i="115"/>
  <c r="G606" i="115"/>
  <c r="G607" i="115"/>
  <c r="G608" i="115"/>
  <c r="G609" i="115"/>
  <c r="G610" i="115"/>
  <c r="G611" i="115"/>
  <c r="G612" i="115"/>
  <c r="G613" i="115"/>
  <c r="G614" i="115"/>
  <c r="G615" i="115"/>
  <c r="G616" i="115"/>
  <c r="G617" i="115"/>
  <c r="G618" i="115"/>
  <c r="G619" i="115"/>
  <c r="G620" i="115"/>
  <c r="G621" i="115"/>
  <c r="G622" i="115"/>
  <c r="G623" i="115"/>
  <c r="G624" i="115"/>
  <c r="G625" i="115"/>
  <c r="G626" i="115"/>
  <c r="G627" i="115"/>
  <c r="G628" i="115"/>
  <c r="G629" i="115"/>
  <c r="G630" i="115"/>
  <c r="G631" i="115"/>
  <c r="G632" i="115"/>
  <c r="G633" i="115"/>
  <c r="G634" i="115"/>
  <c r="G635" i="115"/>
  <c r="G636" i="115"/>
  <c r="G637" i="115"/>
  <c r="G638" i="115"/>
  <c r="G639" i="115"/>
  <c r="G640" i="115"/>
  <c r="G641" i="115"/>
  <c r="G642" i="115"/>
  <c r="G643" i="115"/>
  <c r="G644" i="115"/>
  <c r="G645" i="115"/>
  <c r="G646" i="115"/>
  <c r="G647" i="115"/>
  <c r="G648" i="115"/>
  <c r="G649" i="115"/>
  <c r="G650" i="115"/>
  <c r="G651" i="115"/>
  <c r="G652" i="115"/>
  <c r="G653" i="115"/>
  <c r="G654" i="115"/>
  <c r="G655" i="115"/>
  <c r="G656" i="115"/>
  <c r="G657" i="115"/>
  <c r="G658" i="115"/>
  <c r="G659" i="115"/>
  <c r="G660" i="115"/>
  <c r="G661" i="115"/>
  <c r="G662" i="115"/>
  <c r="G663" i="115"/>
  <c r="G664" i="115"/>
  <c r="G665" i="115"/>
  <c r="G666" i="115"/>
  <c r="G667" i="115"/>
  <c r="G668" i="115"/>
  <c r="G669" i="115"/>
  <c r="G670" i="115"/>
  <c r="G671" i="115"/>
  <c r="G672" i="115"/>
  <c r="G673" i="115"/>
  <c r="G674" i="115"/>
  <c r="G675" i="115"/>
  <c r="G676" i="115"/>
  <c r="G677" i="115"/>
  <c r="G678" i="115"/>
  <c r="G679" i="115"/>
  <c r="G680" i="115"/>
  <c r="G681" i="115"/>
  <c r="G682" i="115"/>
  <c r="G683" i="115"/>
  <c r="G684" i="115"/>
  <c r="G685" i="115"/>
  <c r="G686" i="115"/>
  <c r="G687" i="115"/>
  <c r="G688" i="115"/>
  <c r="G689" i="115"/>
  <c r="G690" i="115"/>
  <c r="G691" i="115"/>
  <c r="G692" i="115"/>
  <c r="G693" i="115"/>
  <c r="G694" i="115"/>
  <c r="G695" i="115"/>
  <c r="G696" i="115"/>
  <c r="G697" i="115"/>
  <c r="G698" i="115"/>
  <c r="G699" i="115"/>
  <c r="G700" i="115"/>
  <c r="G701" i="115"/>
  <c r="G702" i="115"/>
  <c r="G703" i="115"/>
  <c r="G704" i="115"/>
  <c r="G705" i="115"/>
  <c r="G706" i="115"/>
  <c r="G707" i="115"/>
  <c r="G708" i="115"/>
  <c r="G709" i="115"/>
  <c r="G710" i="115"/>
  <c r="G711" i="115"/>
  <c r="G712" i="115"/>
  <c r="G713" i="115"/>
  <c r="G714" i="115"/>
  <c r="G715" i="115"/>
  <c r="G716" i="115"/>
  <c r="G717" i="115"/>
  <c r="G718" i="115"/>
  <c r="G719" i="115"/>
  <c r="G720" i="115"/>
  <c r="G721" i="115"/>
  <c r="G722" i="115"/>
  <c r="G723" i="115"/>
  <c r="G724" i="115"/>
  <c r="G725" i="115"/>
  <c r="G726" i="115"/>
  <c r="G727" i="115"/>
  <c r="G728" i="115"/>
  <c r="G729" i="115"/>
  <c r="G730" i="115"/>
  <c r="G731" i="115"/>
  <c r="G732" i="115"/>
  <c r="G733" i="115"/>
  <c r="G734" i="115"/>
  <c r="G735" i="115"/>
  <c r="G736" i="115"/>
  <c r="G737" i="115"/>
  <c r="G738" i="115"/>
  <c r="G739" i="115"/>
  <c r="G740" i="115"/>
  <c r="G741" i="115"/>
  <c r="G742" i="115"/>
  <c r="G743" i="115"/>
  <c r="G744" i="115"/>
  <c r="G745" i="115"/>
  <c r="G746" i="115"/>
  <c r="G747" i="115"/>
  <c r="G748" i="115"/>
  <c r="G749" i="115"/>
  <c r="G750" i="115"/>
  <c r="G751" i="115"/>
  <c r="G752" i="115"/>
  <c r="G753" i="115"/>
  <c r="G754" i="115"/>
  <c r="G755" i="115"/>
  <c r="G756" i="115"/>
  <c r="G757" i="115"/>
  <c r="G758" i="115"/>
  <c r="G759" i="115"/>
  <c r="G760" i="115"/>
  <c r="G761" i="115"/>
  <c r="G762" i="115"/>
  <c r="G763" i="115"/>
  <c r="G764" i="115"/>
  <c r="G765" i="115"/>
  <c r="G766" i="115"/>
  <c r="G767" i="115"/>
  <c r="G768" i="115"/>
  <c r="G769" i="115"/>
  <c r="G770" i="115"/>
  <c r="G771" i="115"/>
  <c r="G772" i="115"/>
  <c r="G773" i="115"/>
  <c r="G774" i="115"/>
  <c r="G775" i="115"/>
  <c r="G776" i="115"/>
  <c r="G777" i="115"/>
  <c r="G778" i="115"/>
  <c r="G779" i="115"/>
  <c r="G780" i="115"/>
  <c r="G781" i="115"/>
  <c r="G782" i="115"/>
  <c r="G783" i="115"/>
  <c r="G784" i="115"/>
  <c r="G785" i="115"/>
  <c r="G786" i="115"/>
  <c r="G787" i="115"/>
  <c r="G788" i="115"/>
  <c r="G789" i="115"/>
  <c r="G790" i="115"/>
  <c r="G791" i="115"/>
  <c r="G792" i="115"/>
  <c r="G793" i="115"/>
  <c r="G794" i="115"/>
  <c r="G795" i="115"/>
  <c r="G796" i="115"/>
  <c r="G797" i="115"/>
  <c r="G798" i="115"/>
  <c r="G799" i="115"/>
  <c r="G800" i="115"/>
  <c r="G801" i="115"/>
  <c r="G802" i="115"/>
  <c r="G803" i="115"/>
  <c r="G804" i="115"/>
  <c r="G805" i="115"/>
  <c r="G806" i="115"/>
  <c r="G807" i="115"/>
  <c r="G808" i="115"/>
  <c r="G809" i="115"/>
  <c r="G810" i="115"/>
  <c r="G811" i="115"/>
  <c r="G812" i="115"/>
  <c r="G813" i="115"/>
  <c r="G814" i="115"/>
  <c r="G815" i="115"/>
  <c r="G816" i="115"/>
  <c r="G817" i="115"/>
  <c r="G818" i="115"/>
  <c r="G819" i="115"/>
  <c r="G820" i="115"/>
  <c r="G821" i="115"/>
  <c r="G822" i="115"/>
  <c r="G823" i="115"/>
  <c r="G824" i="115"/>
  <c r="G825" i="115"/>
  <c r="G826" i="115"/>
  <c r="G827" i="115"/>
  <c r="G828" i="115"/>
  <c r="G829" i="115"/>
  <c r="G830" i="115"/>
  <c r="G831" i="115"/>
  <c r="G832" i="115"/>
  <c r="G833" i="115"/>
  <c r="G834" i="115"/>
  <c r="G835" i="115"/>
  <c r="G836" i="115"/>
  <c r="G837" i="115"/>
  <c r="G838" i="115"/>
  <c r="G839" i="115"/>
  <c r="G840" i="115"/>
  <c r="G841" i="115"/>
  <c r="G842" i="115"/>
  <c r="G843" i="115"/>
  <c r="G844" i="115"/>
  <c r="G845" i="115"/>
  <c r="G846" i="115"/>
  <c r="G847" i="115"/>
  <c r="G848" i="115"/>
  <c r="G849" i="115"/>
  <c r="G850" i="115"/>
  <c r="G851" i="115"/>
  <c r="G852" i="115"/>
  <c r="G853" i="115"/>
  <c r="G854" i="115"/>
  <c r="G855" i="115"/>
  <c r="G856" i="115"/>
  <c r="G857" i="115"/>
  <c r="G858" i="115"/>
  <c r="G859" i="115"/>
  <c r="G860" i="115"/>
  <c r="G861" i="115"/>
  <c r="G862" i="115"/>
  <c r="G863" i="115"/>
  <c r="G864" i="115"/>
  <c r="G865" i="115"/>
  <c r="G866" i="115"/>
  <c r="G867" i="115"/>
  <c r="G868" i="115"/>
  <c r="G869" i="115"/>
  <c r="G870" i="115"/>
  <c r="G871" i="115"/>
  <c r="G872" i="115"/>
  <c r="G873" i="115"/>
  <c r="G874" i="115"/>
  <c r="G875" i="115"/>
  <c r="G876" i="115"/>
  <c r="G877" i="115"/>
  <c r="G878" i="115"/>
  <c r="G879" i="115"/>
  <c r="G880" i="115"/>
  <c r="G881" i="115"/>
  <c r="G882" i="115"/>
  <c r="G883" i="115"/>
  <c r="G884" i="115"/>
  <c r="G885" i="115"/>
  <c r="G886" i="115"/>
  <c r="G887" i="115"/>
  <c r="G888" i="115"/>
  <c r="G889" i="115"/>
  <c r="G890" i="115"/>
  <c r="G891" i="115"/>
  <c r="G892" i="115"/>
  <c r="G893" i="115"/>
  <c r="G894" i="115"/>
  <c r="G895" i="115"/>
  <c r="G896" i="115"/>
  <c r="G897" i="115"/>
  <c r="G898" i="115"/>
  <c r="G899" i="115"/>
  <c r="G900" i="115"/>
  <c r="G901" i="115"/>
  <c r="G902" i="115"/>
  <c r="G903" i="115"/>
  <c r="G904" i="115"/>
  <c r="G905" i="115"/>
  <c r="G906" i="115"/>
  <c r="G907" i="115"/>
  <c r="G908" i="115"/>
  <c r="G909" i="115"/>
  <c r="G910" i="115"/>
  <c r="G911" i="115"/>
  <c r="G912" i="115"/>
  <c r="G913" i="115"/>
  <c r="G914" i="115"/>
  <c r="G915" i="115"/>
  <c r="G916" i="115"/>
  <c r="G917" i="115"/>
  <c r="G918" i="115"/>
  <c r="G919" i="115"/>
  <c r="G920" i="115"/>
  <c r="G921" i="115"/>
  <c r="G922" i="115"/>
  <c r="G923" i="115"/>
  <c r="G924" i="115"/>
  <c r="G925" i="115"/>
  <c r="G926" i="115"/>
  <c r="G927" i="115"/>
  <c r="G928" i="115"/>
  <c r="G929" i="115"/>
  <c r="G930" i="115"/>
  <c r="G931" i="115"/>
  <c r="G932" i="115"/>
  <c r="G933" i="115"/>
  <c r="G934" i="115"/>
  <c r="G935" i="115"/>
  <c r="G936" i="115"/>
  <c r="G937" i="115"/>
  <c r="G938" i="115"/>
  <c r="G939" i="115"/>
  <c r="G940" i="115"/>
  <c r="G941" i="115"/>
  <c r="G942" i="115"/>
  <c r="G943" i="115"/>
  <c r="G944" i="115"/>
  <c r="G945" i="115"/>
  <c r="G946" i="115"/>
  <c r="G947" i="115"/>
  <c r="G948" i="115"/>
  <c r="G949" i="115"/>
  <c r="G950" i="115"/>
  <c r="G951" i="115"/>
  <c r="G952" i="115"/>
  <c r="G953" i="115"/>
  <c r="G954" i="115"/>
  <c r="G955" i="115"/>
  <c r="G956" i="115"/>
  <c r="G957" i="115"/>
  <c r="G958" i="115"/>
  <c r="G959" i="115"/>
  <c r="G960" i="115"/>
  <c r="G961" i="115"/>
  <c r="G962" i="115"/>
  <c r="G963" i="115"/>
  <c r="G964" i="115"/>
  <c r="G965" i="115"/>
  <c r="G966" i="115"/>
  <c r="G967" i="115"/>
  <c r="G968" i="115"/>
  <c r="G969" i="115"/>
  <c r="G970" i="115"/>
  <c r="G971" i="115"/>
  <c r="G972" i="115"/>
  <c r="G973" i="115"/>
  <c r="G974" i="115"/>
  <c r="G975" i="115"/>
  <c r="G976" i="115"/>
  <c r="G977" i="115"/>
  <c r="G978" i="115"/>
  <c r="G979" i="115"/>
  <c r="G980" i="115"/>
  <c r="G981" i="115"/>
  <c r="G982" i="115"/>
  <c r="G983" i="115"/>
  <c r="G984" i="115"/>
  <c r="G985" i="115"/>
  <c r="G986" i="115"/>
  <c r="G987" i="115"/>
  <c r="G988" i="115"/>
  <c r="G989" i="115"/>
  <c r="G990" i="115"/>
  <c r="G991" i="115"/>
  <c r="G992" i="115"/>
  <c r="G993" i="115"/>
  <c r="G994" i="115"/>
  <c r="G995" i="115"/>
  <c r="G996" i="115"/>
  <c r="G997" i="115"/>
  <c r="G998" i="115"/>
  <c r="G999" i="115"/>
  <c r="G1000" i="115"/>
  <c r="G1001" i="115"/>
  <c r="G1002" i="115"/>
  <c r="G1003" i="115"/>
  <c r="G1004" i="115"/>
  <c r="G1005" i="115"/>
  <c r="G1006" i="115"/>
  <c r="G1007" i="115"/>
  <c r="G1008" i="115"/>
  <c r="G1009" i="115"/>
  <c r="G1010" i="115"/>
  <c r="G1011" i="115"/>
  <c r="G1012" i="115"/>
  <c r="G1013" i="115"/>
  <c r="G1014" i="115"/>
  <c r="G1015" i="115"/>
  <c r="G1016" i="115"/>
  <c r="G1017" i="115"/>
  <c r="G1018" i="115"/>
  <c r="G1019" i="115"/>
  <c r="G1020" i="115"/>
  <c r="G1021" i="115"/>
  <c r="G1022" i="115"/>
  <c r="G1023" i="115"/>
  <c r="G1024" i="115"/>
  <c r="G1025" i="115"/>
  <c r="G1026" i="115"/>
  <c r="G1027" i="115"/>
  <c r="G1028" i="115"/>
  <c r="G1029" i="115"/>
  <c r="G1030" i="115"/>
  <c r="G1031" i="115"/>
  <c r="G1032" i="115"/>
  <c r="G1033" i="115"/>
  <c r="G1034" i="115"/>
  <c r="G1035" i="115"/>
  <c r="G1036" i="115"/>
  <c r="G1037" i="115"/>
  <c r="G1038" i="115"/>
  <c r="G1039" i="115"/>
  <c r="G1040" i="115"/>
  <c r="G1041" i="115"/>
  <c r="G1042" i="115"/>
  <c r="G1043" i="115"/>
  <c r="G1044" i="115"/>
  <c r="G1045" i="115"/>
  <c r="G1046" i="115"/>
  <c r="G1047" i="115"/>
  <c r="G1048" i="115"/>
  <c r="G1049" i="115"/>
  <c r="G1050" i="115"/>
  <c r="G1051" i="115"/>
  <c r="G1052" i="115"/>
  <c r="G1053" i="115"/>
  <c r="G1054" i="115"/>
  <c r="G1055" i="115"/>
  <c r="G1056" i="115"/>
  <c r="G1057" i="115"/>
  <c r="G1058" i="115"/>
  <c r="G1059" i="115"/>
  <c r="G1060" i="115"/>
  <c r="G1061" i="115"/>
  <c r="G1062" i="115"/>
  <c r="G1063" i="115"/>
  <c r="G1064" i="115"/>
  <c r="G1065" i="115"/>
  <c r="G1066" i="115"/>
  <c r="G1067" i="115"/>
  <c r="G1068" i="115"/>
  <c r="G1069" i="115"/>
  <c r="G1070" i="115"/>
  <c r="G1071" i="115"/>
  <c r="G1072" i="115"/>
  <c r="G1073" i="115"/>
  <c r="G1074" i="115"/>
  <c r="G1075" i="115"/>
  <c r="G1076" i="115"/>
  <c r="G1077" i="115"/>
  <c r="G1078" i="115"/>
  <c r="G1079" i="115"/>
  <c r="G1080" i="115"/>
  <c r="G1081" i="115"/>
  <c r="G1082" i="115"/>
  <c r="G1083" i="115"/>
  <c r="G1084" i="115"/>
  <c r="G1085" i="115"/>
  <c r="G1086" i="115"/>
  <c r="G1087" i="115"/>
  <c r="G1088" i="115"/>
  <c r="G1089" i="115"/>
  <c r="G1090" i="115"/>
  <c r="G1091" i="115"/>
  <c r="G1092" i="115"/>
  <c r="G1093" i="115"/>
  <c r="G1094" i="115"/>
  <c r="G1095" i="115"/>
  <c r="G1096" i="115"/>
  <c r="G1097" i="115"/>
  <c r="G1098" i="115"/>
  <c r="G1099" i="115"/>
  <c r="G1100" i="115"/>
  <c r="G1101" i="115"/>
  <c r="G1102" i="115"/>
  <c r="G1103" i="115"/>
  <c r="G1104" i="115"/>
  <c r="G1105" i="115"/>
  <c r="G1106" i="115"/>
  <c r="G1107" i="115"/>
  <c r="G1108" i="115"/>
  <c r="G1109" i="115"/>
  <c r="G1110" i="115"/>
  <c r="G1111" i="115"/>
  <c r="G1112" i="115"/>
  <c r="G1113" i="115"/>
  <c r="G1114" i="115"/>
  <c r="G1115" i="115"/>
  <c r="G1116" i="115"/>
  <c r="G1117" i="115"/>
  <c r="G1118" i="115"/>
  <c r="G1119" i="115"/>
  <c r="G1120" i="115"/>
  <c r="G1121" i="115"/>
  <c r="G1122" i="115"/>
  <c r="G1123" i="115"/>
  <c r="G1124" i="115"/>
  <c r="G1125" i="115"/>
  <c r="G1126" i="115"/>
  <c r="G1127" i="115"/>
  <c r="G1128" i="115"/>
  <c r="G1129" i="115"/>
  <c r="G1130" i="115"/>
  <c r="G1131" i="115"/>
  <c r="G1132" i="115"/>
  <c r="G1133" i="115"/>
  <c r="G1134" i="115"/>
  <c r="G1135" i="115"/>
  <c r="G1136" i="115"/>
  <c r="G1137" i="115"/>
  <c r="G1138" i="115"/>
  <c r="G1139" i="115"/>
  <c r="G1140" i="115"/>
  <c r="G1141" i="115"/>
  <c r="G1142" i="115"/>
  <c r="G1143" i="115"/>
  <c r="G1144" i="115"/>
  <c r="G1145" i="115"/>
  <c r="G1146" i="115"/>
  <c r="G1147" i="115"/>
  <c r="G1148" i="115"/>
  <c r="G1149" i="115"/>
  <c r="G1150" i="115"/>
  <c r="G1151" i="115"/>
  <c r="G1152" i="115"/>
  <c r="G1153" i="115"/>
  <c r="G1154" i="115"/>
  <c r="G1155" i="115"/>
  <c r="G1156" i="115"/>
  <c r="G1157" i="115"/>
  <c r="G1158" i="115"/>
  <c r="G1159" i="115"/>
  <c r="G1160" i="115"/>
  <c r="G1161" i="115"/>
  <c r="G1162" i="115"/>
  <c r="G1163" i="115"/>
  <c r="G1164" i="115"/>
  <c r="G1165" i="115"/>
  <c r="G1166" i="115"/>
  <c r="G1167" i="115"/>
  <c r="G1168" i="115"/>
  <c r="G1169" i="115"/>
  <c r="G1170" i="115"/>
  <c r="G1171" i="115"/>
  <c r="G1172" i="115"/>
  <c r="G1173" i="115"/>
  <c r="G1174" i="115"/>
  <c r="G1175" i="115"/>
  <c r="G1176" i="115"/>
  <c r="G1177" i="115"/>
  <c r="G1178" i="115"/>
  <c r="G1179" i="115"/>
  <c r="G1180" i="115"/>
  <c r="G1181" i="115"/>
  <c r="G1182" i="115"/>
  <c r="G1183" i="115"/>
  <c r="G1184" i="115"/>
  <c r="G1185" i="115"/>
  <c r="G1186" i="115"/>
  <c r="G1187" i="115"/>
  <c r="G1188" i="115"/>
  <c r="G1189" i="115"/>
  <c r="G1190" i="115"/>
  <c r="G1191" i="115"/>
  <c r="G1192" i="115"/>
  <c r="G1193" i="115"/>
  <c r="G1194" i="115"/>
  <c r="G1195" i="115"/>
  <c r="G1196" i="115"/>
  <c r="G1197" i="115"/>
  <c r="G1198" i="115"/>
  <c r="G1199" i="115"/>
  <c r="G1200" i="115"/>
  <c r="G1201" i="115"/>
  <c r="G1202" i="115"/>
  <c r="G1203" i="115"/>
  <c r="G1204" i="115"/>
  <c r="G1205" i="115"/>
  <c r="G1206" i="115"/>
  <c r="G1207" i="115"/>
  <c r="G1208" i="115"/>
  <c r="G1209" i="115"/>
  <c r="G1210" i="115"/>
  <c r="G1211" i="115"/>
  <c r="G1212" i="115"/>
  <c r="G1213" i="115"/>
  <c r="G1214" i="115"/>
  <c r="G1215" i="115"/>
  <c r="G1216" i="115"/>
  <c r="G1217" i="115"/>
  <c r="G1218" i="115"/>
  <c r="G1219" i="115"/>
  <c r="G1220" i="115"/>
  <c r="G1221" i="115"/>
  <c r="G1222" i="115"/>
  <c r="G1223" i="115"/>
  <c r="G1224" i="115"/>
  <c r="G1225" i="115"/>
  <c r="G1226" i="115"/>
  <c r="G1227" i="115"/>
  <c r="G1228" i="115"/>
  <c r="G1229" i="115"/>
  <c r="G1230" i="115"/>
  <c r="G1231" i="115"/>
  <c r="G1232" i="115"/>
  <c r="G1233" i="115"/>
  <c r="G1234" i="115"/>
  <c r="G1235" i="115"/>
  <c r="G1236" i="115"/>
  <c r="G1237" i="115"/>
  <c r="G1238" i="115"/>
  <c r="G8" i="115"/>
  <c r="G9" i="115"/>
  <c r="G10" i="115"/>
  <c r="G11" i="115"/>
  <c r="G12" i="115"/>
  <c r="G13" i="115"/>
  <c r="G14" i="115"/>
  <c r="G15" i="115"/>
  <c r="G16" i="115"/>
  <c r="G17" i="115"/>
  <c r="G18" i="115"/>
  <c r="G19" i="115"/>
  <c r="G20" i="115"/>
  <c r="G21" i="115"/>
  <c r="G22" i="115"/>
  <c r="G23" i="115"/>
  <c r="G24" i="115"/>
  <c r="G25" i="115"/>
  <c r="G26" i="115"/>
  <c r="G27" i="115"/>
  <c r="G28" i="115"/>
  <c r="G29" i="115"/>
  <c r="G30" i="115"/>
  <c r="G31" i="115"/>
  <c r="G32" i="115"/>
  <c r="G33" i="115"/>
  <c r="G34" i="115"/>
  <c r="G35" i="115"/>
  <c r="G36" i="115"/>
  <c r="G37" i="115"/>
  <c r="G38" i="115"/>
  <c r="G39" i="115"/>
  <c r="G40" i="115"/>
  <c r="G41" i="115"/>
  <c r="G42" i="115"/>
  <c r="G43" i="115"/>
  <c r="G44" i="115"/>
  <c r="G45" i="115"/>
  <c r="G46" i="115"/>
  <c r="G47" i="115"/>
  <c r="G48" i="115"/>
  <c r="G49" i="115"/>
  <c r="G50" i="115"/>
  <c r="G51" i="115"/>
  <c r="G52" i="115"/>
  <c r="G53" i="115"/>
  <c r="G54" i="115"/>
  <c r="G55" i="115"/>
  <c r="G56" i="115"/>
  <c r="G57" i="115"/>
  <c r="G58" i="115"/>
  <c r="G59" i="115"/>
  <c r="G60" i="115"/>
  <c r="G61" i="115"/>
  <c r="G62" i="115"/>
  <c r="G63" i="115"/>
  <c r="G64" i="115"/>
  <c r="G65" i="115"/>
  <c r="G66" i="115"/>
  <c r="G67" i="115"/>
  <c r="G68" i="115"/>
  <c r="G69" i="115"/>
  <c r="G70" i="115"/>
  <c r="G71" i="115"/>
  <c r="G72" i="115"/>
  <c r="G73" i="115"/>
  <c r="G74" i="115"/>
  <c r="G75" i="115"/>
  <c r="G76" i="115"/>
  <c r="G77" i="115"/>
  <c r="G78" i="115"/>
  <c r="G79" i="115"/>
  <c r="G80" i="115"/>
  <c r="G81" i="115"/>
  <c r="G82" i="115"/>
  <c r="G83" i="115"/>
  <c r="G84" i="115"/>
  <c r="G85" i="115"/>
  <c r="G86" i="115"/>
  <c r="G87" i="115"/>
  <c r="G88" i="115"/>
  <c r="G89" i="115"/>
  <c r="G90" i="115"/>
  <c r="G91" i="115"/>
  <c r="G92" i="115"/>
  <c r="G93" i="115"/>
  <c r="G94" i="115"/>
  <c r="G95" i="115"/>
  <c r="G96" i="115"/>
  <c r="G97" i="115"/>
  <c r="G98" i="115"/>
  <c r="G99" i="115"/>
  <c r="G100" i="115"/>
  <c r="G101" i="115"/>
  <c r="G102" i="115"/>
  <c r="G103" i="115"/>
  <c r="G104" i="115"/>
  <c r="G105" i="115"/>
  <c r="G106" i="115"/>
  <c r="G107" i="115"/>
  <c r="G108" i="115"/>
  <c r="G109" i="115"/>
  <c r="G110" i="115"/>
  <c r="G111" i="115"/>
  <c r="G112" i="115"/>
  <c r="G113" i="115"/>
  <c r="G114" i="115"/>
  <c r="G115" i="115"/>
  <c r="G116" i="115"/>
  <c r="G117" i="115"/>
  <c r="G118" i="115"/>
  <c r="G119" i="115"/>
  <c r="G120" i="115"/>
  <c r="G121" i="115"/>
  <c r="G122" i="115"/>
  <c r="G123" i="115"/>
  <c r="G124" i="115"/>
  <c r="G125" i="115"/>
  <c r="G126" i="115"/>
  <c r="G127" i="115"/>
  <c r="G128" i="115"/>
  <c r="G129" i="115"/>
  <c r="G130" i="115"/>
  <c r="G131" i="115"/>
  <c r="G132" i="115"/>
  <c r="G133" i="115"/>
  <c r="G134" i="115"/>
  <c r="G135" i="115"/>
  <c r="G136" i="115"/>
  <c r="G137" i="115"/>
  <c r="G138" i="115"/>
  <c r="G139" i="115"/>
  <c r="G140" i="115"/>
  <c r="G141" i="115"/>
  <c r="G142" i="115"/>
  <c r="G143" i="115"/>
  <c r="G144" i="115"/>
  <c r="G145" i="115"/>
  <c r="G146" i="115"/>
  <c r="G147" i="115"/>
  <c r="G148" i="115"/>
  <c r="G149" i="115"/>
  <c r="G150" i="115"/>
  <c r="G151" i="115"/>
  <c r="G152" i="115"/>
  <c r="G153" i="115"/>
  <c r="G154" i="115"/>
  <c r="G155" i="115"/>
  <c r="G156" i="115"/>
  <c r="G157" i="115"/>
  <c r="G158" i="115"/>
  <c r="G159" i="115"/>
  <c r="G160" i="115"/>
  <c r="G161" i="115"/>
  <c r="G162" i="115"/>
  <c r="G163" i="115"/>
  <c r="G164" i="115"/>
  <c r="G165" i="115"/>
  <c r="G166" i="115"/>
  <c r="G167" i="115"/>
  <c r="G168" i="115"/>
  <c r="G169" i="115"/>
  <c r="G170" i="115"/>
  <c r="G171" i="115"/>
  <c r="G172" i="115"/>
  <c r="G173" i="115"/>
  <c r="G174" i="115"/>
  <c r="G175" i="115"/>
  <c r="G176" i="115"/>
  <c r="G177" i="115"/>
  <c r="G178" i="115"/>
  <c r="G179" i="115"/>
  <c r="G180" i="115"/>
  <c r="G181" i="115"/>
  <c r="G182" i="115"/>
  <c r="G183" i="115"/>
  <c r="G184" i="115"/>
  <c r="G185" i="115"/>
  <c r="G186" i="115"/>
  <c r="G187" i="115"/>
  <c r="G188" i="115"/>
  <c r="G189" i="115"/>
  <c r="G190" i="115"/>
  <c r="G191" i="115"/>
  <c r="G192" i="115"/>
  <c r="G193" i="115"/>
  <c r="G194" i="115"/>
  <c r="G195" i="115"/>
  <c r="G196" i="115"/>
  <c r="G197" i="115"/>
  <c r="G198" i="115"/>
  <c r="G199" i="115"/>
  <c r="G200" i="115"/>
  <c r="G201" i="115"/>
  <c r="G202" i="115"/>
  <c r="G203" i="115"/>
  <c r="G204" i="115"/>
  <c r="G205" i="115"/>
  <c r="G206" i="115"/>
  <c r="G207" i="115"/>
  <c r="G208" i="115"/>
  <c r="G209" i="115"/>
  <c r="G210" i="115"/>
  <c r="G211" i="115"/>
  <c r="G212" i="115"/>
  <c r="G213" i="115"/>
  <c r="G214" i="115"/>
  <c r="G215" i="115"/>
  <c r="G216" i="115"/>
  <c r="G217" i="115"/>
  <c r="G218" i="115"/>
  <c r="G219" i="115"/>
  <c r="G220" i="115"/>
  <c r="G221" i="115"/>
  <c r="G222" i="115"/>
  <c r="G223" i="115"/>
  <c r="G224" i="115"/>
  <c r="G225" i="115"/>
  <c r="G226" i="115"/>
  <c r="G227" i="115"/>
  <c r="G228" i="115"/>
  <c r="G229" i="115"/>
  <c r="G230" i="115"/>
  <c r="G231" i="115"/>
  <c r="G232" i="115"/>
  <c r="G233" i="115"/>
  <c r="G234" i="115"/>
  <c r="G235" i="115"/>
  <c r="G236" i="115"/>
  <c r="G237" i="115"/>
  <c r="G238" i="115"/>
  <c r="G239" i="115"/>
  <c r="G240" i="115"/>
  <c r="G241" i="115"/>
  <c r="G242" i="115"/>
  <c r="G243" i="115"/>
  <c r="G244" i="115"/>
  <c r="G245" i="115"/>
  <c r="G246" i="115"/>
  <c r="G247" i="115"/>
  <c r="G248" i="115"/>
  <c r="G249" i="115"/>
  <c r="G250" i="115"/>
  <c r="G251" i="115"/>
  <c r="G252" i="115"/>
  <c r="G253" i="115"/>
  <c r="G254" i="115"/>
  <c r="G255" i="115"/>
  <c r="G256" i="115"/>
  <c r="G257" i="115"/>
  <c r="G258" i="115"/>
  <c r="G259" i="115"/>
  <c r="G260" i="115"/>
  <c r="G261" i="115"/>
  <c r="G262" i="115"/>
  <c r="G263" i="115"/>
  <c r="G264" i="115"/>
  <c r="G265" i="115"/>
  <c r="G266" i="115"/>
  <c r="G267" i="115"/>
  <c r="G268" i="115"/>
  <c r="G269" i="115"/>
  <c r="G270" i="115"/>
  <c r="G271" i="115"/>
  <c r="G272" i="115"/>
  <c r="G273" i="115"/>
  <c r="G274" i="115"/>
  <c r="G275" i="115"/>
  <c r="G276" i="115"/>
  <c r="G277" i="115"/>
  <c r="G278" i="115"/>
  <c r="G279" i="115"/>
  <c r="G280" i="115"/>
  <c r="G281" i="115"/>
  <c r="G282" i="115"/>
  <c r="G283" i="115"/>
  <c r="G284" i="115"/>
  <c r="G285" i="115"/>
  <c r="G286" i="115"/>
  <c r="G287" i="115"/>
  <c r="G288" i="115"/>
  <c r="G289" i="115"/>
  <c r="G290" i="115"/>
  <c r="G291" i="115"/>
  <c r="G292" i="115"/>
  <c r="G293" i="115"/>
  <c r="G294" i="115"/>
  <c r="G295" i="115"/>
  <c r="G296" i="115"/>
  <c r="G297" i="115"/>
  <c r="G298" i="115"/>
  <c r="G299" i="115"/>
  <c r="G300" i="115"/>
  <c r="G301" i="115"/>
  <c r="G302" i="115"/>
  <c r="G303" i="115"/>
  <c r="G304" i="115"/>
  <c r="G305" i="115"/>
  <c r="G306" i="115"/>
  <c r="G307" i="115"/>
  <c r="G308" i="115"/>
  <c r="G309" i="115"/>
  <c r="G310" i="115"/>
  <c r="G311" i="115"/>
  <c r="G312" i="115"/>
  <c r="G313" i="115"/>
  <c r="G314" i="115"/>
  <c r="G315" i="115"/>
  <c r="G316" i="115"/>
  <c r="G317" i="115"/>
  <c r="G318" i="115"/>
  <c r="G319" i="115"/>
  <c r="G320" i="115"/>
  <c r="G321" i="115"/>
  <c r="G322" i="115"/>
  <c r="G323" i="115"/>
  <c r="G324" i="115"/>
  <c r="G325" i="115"/>
  <c r="G326" i="115"/>
  <c r="G327" i="115"/>
  <c r="G328" i="115"/>
  <c r="G329" i="115"/>
  <c r="G330" i="115"/>
  <c r="G331" i="115"/>
  <c r="G332" i="115"/>
  <c r="G333" i="115"/>
  <c r="G334" i="115"/>
  <c r="G335" i="115"/>
  <c r="G336" i="115"/>
  <c r="G337" i="115"/>
  <c r="G338" i="115"/>
  <c r="G339" i="115"/>
  <c r="G340" i="115"/>
  <c r="G341" i="115"/>
  <c r="G342" i="115"/>
  <c r="G343" i="115"/>
  <c r="G344" i="115"/>
  <c r="G345" i="115"/>
  <c r="G346" i="115"/>
  <c r="G347" i="115"/>
  <c r="G348" i="115"/>
  <c r="G349" i="115"/>
  <c r="G350" i="115"/>
  <c r="G351" i="115"/>
  <c r="G352" i="115"/>
  <c r="G353" i="115"/>
  <c r="G354" i="115"/>
  <c r="G355" i="115"/>
  <c r="G356" i="115"/>
  <c r="G357" i="115"/>
  <c r="G358" i="115"/>
  <c r="G359" i="115"/>
  <c r="G360" i="115"/>
  <c r="G361" i="115"/>
  <c r="G362" i="115"/>
  <c r="G363" i="115"/>
  <c r="G364" i="115"/>
  <c r="G365" i="115"/>
  <c r="G366" i="115"/>
  <c r="G367" i="115"/>
  <c r="G368" i="115"/>
  <c r="G369" i="115"/>
  <c r="G370" i="115"/>
  <c r="G371" i="115"/>
  <c r="G372" i="115"/>
  <c r="G373" i="115"/>
  <c r="G374" i="115"/>
  <c r="G375" i="115"/>
  <c r="G376" i="115"/>
  <c r="G377" i="115"/>
  <c r="G378" i="115"/>
  <c r="G379" i="115"/>
  <c r="G380" i="115"/>
  <c r="G381" i="115"/>
  <c r="G382" i="115"/>
  <c r="G383" i="115"/>
  <c r="G384" i="115"/>
  <c r="G385" i="115"/>
  <c r="G386" i="115"/>
  <c r="G387" i="115"/>
  <c r="G388" i="115"/>
  <c r="G389" i="115"/>
  <c r="G390" i="115"/>
  <c r="G391" i="115"/>
  <c r="G392" i="115"/>
  <c r="G393" i="115"/>
  <c r="G394" i="115"/>
  <c r="G395" i="115"/>
  <c r="G396" i="115"/>
  <c r="G397" i="115"/>
  <c r="G398" i="115"/>
  <c r="G399" i="115"/>
  <c r="G400" i="115"/>
  <c r="G401" i="115"/>
  <c r="G402" i="115"/>
  <c r="G403" i="115"/>
  <c r="G404" i="115"/>
  <c r="G405" i="115"/>
  <c r="G406" i="115"/>
  <c r="G407" i="115"/>
  <c r="G408" i="115"/>
  <c r="G409" i="115"/>
  <c r="G410" i="115"/>
  <c r="G411" i="115"/>
  <c r="G412" i="115"/>
  <c r="G413" i="115"/>
  <c r="G414" i="115"/>
  <c r="G415" i="115"/>
  <c r="G416" i="115"/>
  <c r="G417" i="115"/>
  <c r="G418" i="115"/>
  <c r="G419" i="115"/>
  <c r="G420" i="115"/>
  <c r="G421" i="115"/>
  <c r="G422" i="115"/>
  <c r="G423" i="115"/>
  <c r="G424" i="115"/>
  <c r="G425" i="115"/>
  <c r="G426" i="115"/>
  <c r="G427" i="115"/>
  <c r="G428" i="115"/>
  <c r="G429" i="115"/>
  <c r="G430" i="115"/>
  <c r="G431" i="115"/>
  <c r="G432" i="115"/>
  <c r="G433" i="115"/>
  <c r="G434" i="115"/>
  <c r="G435" i="115"/>
  <c r="G436" i="115"/>
  <c r="G437" i="115"/>
  <c r="G438" i="115"/>
  <c r="G439" i="115"/>
  <c r="G440" i="115"/>
  <c r="G441" i="115"/>
  <c r="G442" i="115"/>
  <c r="G443" i="115"/>
  <c r="G444" i="115"/>
  <c r="G445" i="115"/>
  <c r="G446" i="115"/>
  <c r="G447" i="115"/>
  <c r="G448" i="115"/>
  <c r="G449" i="115"/>
  <c r="G450" i="115"/>
  <c r="G451" i="115"/>
  <c r="G452" i="115"/>
  <c r="G453" i="115"/>
  <c r="G454" i="115"/>
  <c r="G455" i="115"/>
  <c r="G456" i="115"/>
  <c r="G457" i="115"/>
  <c r="G458" i="115"/>
  <c r="G459" i="115"/>
  <c r="G460" i="115"/>
  <c r="G461" i="115"/>
  <c r="G462" i="115"/>
  <c r="G463" i="115"/>
  <c r="G464" i="115"/>
  <c r="G465" i="115"/>
  <c r="G466" i="115"/>
  <c r="G467" i="115"/>
  <c r="G468" i="115"/>
  <c r="G469" i="115"/>
  <c r="G470" i="115"/>
  <c r="G471" i="115"/>
  <c r="G472" i="115"/>
  <c r="G473" i="115"/>
  <c r="G474" i="115"/>
  <c r="G475" i="115"/>
  <c r="G476" i="115"/>
  <c r="G477" i="115"/>
  <c r="G478" i="115"/>
  <c r="G479" i="115"/>
  <c r="G480" i="115"/>
  <c r="G481" i="115"/>
  <c r="G482" i="115"/>
  <c r="G483" i="115"/>
  <c r="G484" i="115"/>
  <c r="G485" i="115"/>
  <c r="G486" i="115"/>
  <c r="G487" i="115"/>
  <c r="G488" i="115"/>
  <c r="G489" i="115"/>
  <c r="G490" i="115"/>
  <c r="G491" i="115"/>
  <c r="G492" i="115"/>
  <c r="G493" i="115"/>
  <c r="G494" i="115"/>
  <c r="G495" i="115"/>
  <c r="G496" i="115"/>
  <c r="G497" i="115"/>
  <c r="G498" i="115"/>
  <c r="G499" i="115"/>
  <c r="G500" i="115"/>
  <c r="G501" i="115"/>
  <c r="G502" i="115"/>
  <c r="G503" i="115"/>
  <c r="G504" i="115"/>
  <c r="G505" i="115"/>
  <c r="G506" i="115"/>
  <c r="G507" i="115"/>
  <c r="G508" i="115"/>
  <c r="G509" i="115"/>
  <c r="G510" i="115"/>
  <c r="G511" i="115"/>
  <c r="G512" i="115"/>
  <c r="G513" i="115"/>
  <c r="G514" i="115"/>
  <c r="G515" i="115"/>
  <c r="G516" i="115"/>
  <c r="G517" i="115"/>
  <c r="G518" i="115"/>
  <c r="G519" i="115"/>
  <c r="G520" i="115"/>
  <c r="G521" i="115"/>
  <c r="G522" i="115"/>
  <c r="G523" i="115"/>
  <c r="G524" i="115"/>
  <c r="G525" i="115"/>
  <c r="G526" i="115"/>
  <c r="G527" i="115"/>
  <c r="G528" i="115"/>
  <c r="G529" i="115"/>
  <c r="G530" i="115"/>
  <c r="G531" i="115"/>
  <c r="G532" i="115"/>
  <c r="G533" i="115"/>
  <c r="G534" i="115"/>
  <c r="G535" i="115"/>
  <c r="G536" i="115"/>
  <c r="G537" i="115"/>
  <c r="G538" i="115"/>
  <c r="G539" i="115"/>
  <c r="G540" i="115"/>
  <c r="G541" i="115"/>
  <c r="G542" i="115"/>
  <c r="G543" i="115"/>
  <c r="G544" i="115"/>
  <c r="G545" i="115"/>
  <c r="G546" i="115"/>
  <c r="G547" i="115"/>
  <c r="G548" i="115"/>
  <c r="G549" i="115"/>
  <c r="G550" i="115"/>
  <c r="G551" i="115"/>
  <c r="G552" i="115"/>
  <c r="G553" i="115"/>
  <c r="G554" i="115"/>
  <c r="G555" i="115"/>
  <c r="G556" i="115"/>
  <c r="G557" i="115"/>
  <c r="G558" i="115"/>
  <c r="G559" i="115"/>
  <c r="G560" i="115"/>
  <c r="F8" i="116"/>
  <c r="F9" i="116"/>
  <c r="F10" i="116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30" i="116"/>
  <c r="F31" i="116"/>
  <c r="F32" i="116"/>
  <c r="F33" i="116"/>
  <c r="F34" i="116"/>
  <c r="F35" i="116"/>
  <c r="F36" i="116"/>
  <c r="F37" i="116"/>
  <c r="F38" i="116"/>
  <c r="F39" i="116"/>
  <c r="F40" i="116"/>
  <c r="F41" i="116"/>
  <c r="F42" i="116"/>
  <c r="F43" i="116"/>
  <c r="F44" i="116"/>
  <c r="F45" i="116"/>
  <c r="F46" i="116"/>
  <c r="F47" i="116"/>
  <c r="F48" i="116"/>
  <c r="F49" i="116"/>
  <c r="F50" i="116"/>
  <c r="F51" i="116"/>
  <c r="F8" i="117"/>
  <c r="F9" i="117"/>
  <c r="F10" i="117"/>
  <c r="F11" i="117"/>
  <c r="F12" i="117"/>
  <c r="F13" i="117"/>
  <c r="F14" i="117"/>
  <c r="F15" i="117"/>
  <c r="F16" i="117"/>
  <c r="F17" i="117"/>
  <c r="F18" i="117"/>
  <c r="F19" i="117"/>
  <c r="F20" i="117"/>
  <c r="F21" i="117"/>
  <c r="F22" i="117"/>
  <c r="F23" i="117"/>
  <c r="F24" i="117"/>
  <c r="F25" i="117"/>
  <c r="F26" i="117"/>
  <c r="F27" i="117"/>
  <c r="F28" i="117"/>
  <c r="F29" i="117"/>
  <c r="F30" i="117"/>
  <c r="F31" i="117"/>
  <c r="F32" i="117"/>
  <c r="F33" i="117"/>
  <c r="F34" i="117"/>
  <c r="F35" i="117"/>
  <c r="F36" i="117"/>
  <c r="F37" i="117"/>
  <c r="F38" i="117"/>
  <c r="F39" i="117"/>
  <c r="F40" i="117"/>
  <c r="F41" i="117"/>
  <c r="F42" i="117"/>
  <c r="F43" i="117"/>
  <c r="F8" i="118"/>
  <c r="G8" i="118"/>
  <c r="F9" i="118"/>
  <c r="G9" i="118"/>
  <c r="F10" i="118"/>
  <c r="G10" i="118"/>
  <c r="F11" i="118"/>
  <c r="G11" i="118"/>
  <c r="F12" i="118"/>
  <c r="G12" i="118"/>
  <c r="F13" i="118"/>
  <c r="G13" i="118"/>
  <c r="F14" i="118"/>
  <c r="G14" i="118"/>
  <c r="F15" i="118"/>
  <c r="G15" i="118"/>
  <c r="F16" i="118"/>
  <c r="G16" i="118"/>
  <c r="F17" i="118"/>
  <c r="G17" i="118"/>
  <c r="F18" i="118"/>
  <c r="G18" i="118"/>
  <c r="F19" i="118"/>
  <c r="G19" i="118"/>
  <c r="F20" i="118"/>
  <c r="G20" i="118"/>
  <c r="F21" i="118"/>
  <c r="G21" i="118"/>
  <c r="F22" i="118"/>
  <c r="G22" i="118"/>
  <c r="F23" i="118"/>
  <c r="G23" i="118"/>
  <c r="F24" i="118"/>
  <c r="G24" i="118"/>
  <c r="F25" i="118"/>
  <c r="G25" i="118"/>
  <c r="F26" i="118"/>
  <c r="G26" i="118"/>
  <c r="F27" i="118"/>
  <c r="G27" i="118"/>
  <c r="F28" i="118"/>
  <c r="G28" i="118"/>
  <c r="F29" i="118"/>
  <c r="G29" i="118"/>
  <c r="F30" i="118"/>
  <c r="G30" i="118"/>
  <c r="F31" i="118"/>
  <c r="G31" i="118"/>
  <c r="F32" i="118"/>
  <c r="G32" i="118"/>
  <c r="F33" i="118"/>
  <c r="G33" i="118"/>
  <c r="F34" i="118"/>
  <c r="G34" i="118"/>
  <c r="F35" i="118"/>
  <c r="G35" i="118"/>
  <c r="F36" i="118"/>
  <c r="G36" i="118"/>
  <c r="F37" i="118"/>
  <c r="G37" i="118"/>
  <c r="F38" i="118"/>
  <c r="G38" i="118"/>
  <c r="F39" i="118"/>
  <c r="G39" i="118"/>
  <c r="F40" i="118"/>
  <c r="G40" i="118"/>
  <c r="F41" i="118"/>
  <c r="G41" i="118"/>
  <c r="F42" i="118"/>
  <c r="G42" i="118"/>
  <c r="F43" i="118"/>
  <c r="G43" i="118"/>
  <c r="F44" i="118"/>
  <c r="G44" i="118"/>
  <c r="F45" i="118"/>
  <c r="G45" i="118"/>
  <c r="F46" i="118"/>
  <c r="G46" i="118"/>
  <c r="F47" i="118"/>
  <c r="G47" i="118"/>
  <c r="F48" i="118"/>
  <c r="G48" i="118"/>
  <c r="F49" i="118"/>
  <c r="G49" i="118"/>
  <c r="F50" i="118"/>
  <c r="G50" i="118"/>
  <c r="F51" i="118"/>
  <c r="G51" i="118"/>
  <c r="F52" i="118"/>
  <c r="G52" i="118"/>
  <c r="F53" i="118"/>
  <c r="G53" i="118"/>
  <c r="F54" i="118"/>
  <c r="G54" i="118"/>
  <c r="F55" i="118"/>
  <c r="G55" i="118"/>
  <c r="F56" i="118"/>
  <c r="G56" i="118"/>
  <c r="F57" i="118"/>
  <c r="G57" i="118"/>
  <c r="F58" i="118"/>
  <c r="G58" i="118"/>
  <c r="F59" i="118"/>
  <c r="G59" i="118"/>
  <c r="F60" i="118"/>
  <c r="G60" i="118"/>
  <c r="F61" i="118"/>
  <c r="G61" i="118"/>
  <c r="F62" i="118"/>
  <c r="G62" i="118"/>
  <c r="F63" i="118"/>
  <c r="G63" i="118"/>
  <c r="F64" i="118"/>
  <c r="G64" i="118"/>
  <c r="F65" i="118"/>
  <c r="G65" i="118"/>
  <c r="F66" i="118"/>
  <c r="G66" i="118"/>
  <c r="F67" i="118"/>
  <c r="G67" i="118"/>
  <c r="F68" i="118"/>
  <c r="G68" i="118"/>
  <c r="F69" i="118"/>
  <c r="G69" i="118"/>
  <c r="F70" i="118"/>
  <c r="G70" i="118"/>
  <c r="F71" i="118"/>
  <c r="G71" i="118"/>
  <c r="F72" i="118"/>
  <c r="G72" i="118"/>
  <c r="F73" i="118"/>
  <c r="G73" i="118"/>
  <c r="F74" i="118"/>
  <c r="G74" i="118"/>
  <c r="F75" i="118"/>
  <c r="G75" i="118"/>
  <c r="F76" i="118"/>
  <c r="G76" i="118"/>
  <c r="F77" i="118"/>
  <c r="G77" i="118"/>
  <c r="F78" i="118"/>
  <c r="G78" i="118"/>
  <c r="F79" i="118"/>
  <c r="G79" i="118"/>
  <c r="F80" i="118"/>
  <c r="G80" i="118"/>
  <c r="F81" i="118"/>
  <c r="G81" i="118"/>
  <c r="F82" i="118"/>
  <c r="G82" i="118"/>
  <c r="G7" i="118" l="1"/>
  <c r="F7" i="118"/>
  <c r="F7" i="117"/>
  <c r="F69" i="116"/>
  <c r="F7" i="116"/>
  <c r="J1239" i="115"/>
  <c r="I1239" i="115"/>
  <c r="G7" i="115"/>
  <c r="M79" i="4" l="1"/>
  <c r="N79" i="4"/>
  <c r="O79" i="4"/>
  <c r="P79" i="4"/>
  <c r="M80" i="4"/>
  <c r="N80" i="4"/>
  <c r="O80" i="4"/>
  <c r="P80" i="4"/>
  <c r="M81" i="4"/>
  <c r="N81" i="4"/>
  <c r="O81" i="4"/>
  <c r="P81" i="4"/>
  <c r="M82" i="4"/>
  <c r="N82" i="4"/>
  <c r="O82" i="4"/>
  <c r="P82" i="4"/>
  <c r="M83" i="4"/>
  <c r="N83" i="4"/>
  <c r="O83" i="4"/>
  <c r="P83" i="4"/>
  <c r="M84" i="4"/>
  <c r="N84" i="4"/>
  <c r="O84" i="4"/>
  <c r="P84" i="4"/>
  <c r="M85" i="4"/>
  <c r="N85" i="4"/>
  <c r="O85" i="4"/>
  <c r="P85" i="4"/>
  <c r="M86" i="4"/>
  <c r="N86" i="4"/>
  <c r="O86" i="4"/>
  <c r="P86" i="4"/>
  <c r="M87" i="4"/>
  <c r="N87" i="4"/>
  <c r="O87" i="4"/>
  <c r="P87" i="4"/>
  <c r="M88" i="4"/>
  <c r="N88" i="4"/>
  <c r="O88" i="4"/>
  <c r="P88" i="4"/>
  <c r="M89" i="4"/>
  <c r="N89" i="4"/>
  <c r="O89" i="4"/>
  <c r="P89" i="4"/>
  <c r="M90" i="4"/>
  <c r="N90" i="4"/>
  <c r="O90" i="4"/>
  <c r="P90" i="4"/>
  <c r="M91" i="4"/>
  <c r="N91" i="4"/>
  <c r="O91" i="4"/>
  <c r="P91" i="4"/>
  <c r="N156" i="4"/>
  <c r="O156" i="4"/>
  <c r="N157" i="4"/>
  <c r="O157" i="4"/>
  <c r="N158" i="4"/>
  <c r="O158" i="4"/>
  <c r="M228" i="4"/>
  <c r="N228" i="4"/>
  <c r="O228" i="4"/>
  <c r="P228" i="4"/>
  <c r="O203" i="4"/>
  <c r="O204" i="4"/>
  <c r="N203" i="4"/>
  <c r="N204" i="4"/>
  <c r="M201" i="4"/>
  <c r="M202" i="4"/>
  <c r="M203" i="4"/>
  <c r="M204" i="4"/>
  <c r="J6" i="3" l="1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8" i="3"/>
  <c r="J106" i="3"/>
  <c r="J113" i="3"/>
  <c r="J126" i="3"/>
  <c r="J128" i="3"/>
  <c r="J131" i="3"/>
  <c r="J132" i="3"/>
  <c r="J133" i="3"/>
  <c r="J134" i="3"/>
  <c r="J140" i="3"/>
  <c r="J142" i="3"/>
  <c r="J149" i="3"/>
  <c r="J152" i="3"/>
  <c r="I92" i="3"/>
  <c r="I93" i="3"/>
  <c r="H91" i="3"/>
  <c r="H92" i="3"/>
  <c r="H93" i="3"/>
  <c r="G91" i="3"/>
  <c r="G92" i="3"/>
  <c r="G93" i="3"/>
  <c r="F89" i="3"/>
  <c r="F90" i="3"/>
  <c r="F91" i="3"/>
  <c r="F92" i="3"/>
  <c r="F93" i="3"/>
  <c r="E88" i="3"/>
  <c r="E89" i="3"/>
  <c r="E90" i="3"/>
  <c r="E91" i="3"/>
  <c r="E92" i="3"/>
  <c r="E93" i="3"/>
  <c r="D88" i="3"/>
  <c r="D89" i="3"/>
  <c r="D90" i="3"/>
  <c r="D91" i="3"/>
  <c r="D92" i="3"/>
  <c r="D93" i="3"/>
  <c r="D96" i="3"/>
  <c r="C87" i="3"/>
  <c r="C88" i="3"/>
  <c r="C89" i="3"/>
  <c r="C90" i="3"/>
  <c r="C91" i="3"/>
  <c r="C92" i="3"/>
  <c r="C93" i="3"/>
  <c r="C96" i="3"/>
  <c r="H17" i="5"/>
  <c r="L115" i="4"/>
  <c r="L158" i="4" l="1"/>
  <c r="L104" i="4"/>
  <c r="L145" i="4"/>
  <c r="L137" i="4"/>
  <c r="L116" i="4"/>
  <c r="L102" i="4"/>
  <c r="L110" i="4"/>
  <c r="L146" i="4"/>
  <c r="L127" i="4"/>
  <c r="L94" i="4"/>
  <c r="L150" i="4"/>
  <c r="L99" i="4"/>
  <c r="L118" i="4"/>
  <c r="L107" i="4"/>
  <c r="L101" i="4"/>
  <c r="L153" i="4"/>
  <c r="L120" i="4"/>
  <c r="L151" i="4"/>
  <c r="L132" i="4"/>
  <c r="L98" i="4"/>
  <c r="L111" i="4"/>
  <c r="L156" i="4"/>
  <c r="L123" i="4"/>
  <c r="L103" i="4"/>
  <c r="L97" i="4"/>
  <c r="L152" i="4"/>
  <c r="L142" i="4"/>
  <c r="L114" i="4"/>
  <c r="L113" i="4"/>
  <c r="L138" i="4"/>
  <c r="L154" i="4"/>
  <c r="L128" i="4"/>
  <c r="L125" i="4"/>
  <c r="L124" i="4"/>
  <c r="L135" i="4"/>
  <c r="J5" i="21"/>
  <c r="I65" i="114"/>
  <c r="H65" i="114"/>
  <c r="E64" i="114"/>
  <c r="E63" i="114"/>
  <c r="L157" i="4" s="1"/>
  <c r="E55" i="114"/>
  <c r="E51" i="114"/>
  <c r="E35" i="114"/>
  <c r="E32" i="114"/>
  <c r="E24" i="114"/>
  <c r="E11" i="114"/>
  <c r="L141" i="4" l="1"/>
  <c r="L100" i="4"/>
  <c r="L149" i="4"/>
  <c r="L95" i="4"/>
  <c r="L140" i="4"/>
  <c r="L122" i="4"/>
  <c r="L108" i="4"/>
  <c r="L136" i="4"/>
  <c r="L117" i="4"/>
  <c r="L131" i="4"/>
  <c r="L148" i="4"/>
  <c r="L119" i="4"/>
  <c r="L134" i="4"/>
  <c r="L144" i="4"/>
  <c r="L155" i="4"/>
  <c r="L126" i="4"/>
  <c r="L112" i="4"/>
  <c r="L139" i="4"/>
  <c r="L121" i="4"/>
  <c r="L96" i="4"/>
  <c r="L106" i="4"/>
  <c r="L147" i="4"/>
  <c r="L143" i="4"/>
  <c r="L133" i="4"/>
  <c r="L130" i="4"/>
  <c r="E65" i="114"/>
  <c r="L109" i="4"/>
  <c r="L105" i="4"/>
  <c r="J77" i="21"/>
  <c r="L242" i="4"/>
  <c r="L241" i="4"/>
  <c r="F27" i="13"/>
  <c r="I47" i="13" s="1"/>
  <c r="F29" i="13"/>
  <c r="I49" i="13" s="1"/>
  <c r="F28" i="13"/>
  <c r="I48" i="13" s="1"/>
  <c r="L90" i="4"/>
  <c r="Q90" i="4" s="1"/>
  <c r="L91" i="4"/>
  <c r="Q91" i="4" s="1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Q204" i="4" s="1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227" i="4"/>
  <c r="J156" i="3"/>
  <c r="L228" i="4" s="1"/>
  <c r="J1397" i="110"/>
  <c r="L129" i="4" l="1"/>
  <c r="J5" i="3"/>
  <c r="E33" i="112"/>
  <c r="E106" i="113"/>
  <c r="F100" i="110" l="1"/>
  <c r="F419" i="110"/>
  <c r="F658" i="110" l="1"/>
  <c r="J26" i="3" l="1"/>
  <c r="F923" i="110"/>
  <c r="F926" i="110"/>
  <c r="J70" i="3" s="1"/>
  <c r="L70" i="4" s="1"/>
  <c r="L26" i="4" l="1"/>
  <c r="F1397" i="110"/>
  <c r="E11" i="111"/>
  <c r="E32" i="111"/>
  <c r="F8" i="112"/>
  <c r="F9" i="112"/>
  <c r="F10" i="112"/>
  <c r="F11" i="112"/>
  <c r="F12" i="112"/>
  <c r="F13" i="112"/>
  <c r="F14" i="112"/>
  <c r="F15" i="112"/>
  <c r="F16" i="112"/>
  <c r="F18" i="112"/>
  <c r="F19" i="112"/>
  <c r="F20" i="112"/>
  <c r="F21" i="112"/>
  <c r="F22" i="112"/>
  <c r="F23" i="112"/>
  <c r="F24" i="112"/>
  <c r="F25" i="112"/>
  <c r="F26" i="112"/>
  <c r="F27" i="112"/>
  <c r="F28" i="112"/>
  <c r="F29" i="112"/>
  <c r="F30" i="112"/>
  <c r="F31" i="112"/>
  <c r="F32" i="112"/>
  <c r="G8" i="113"/>
  <c r="G7" i="113"/>
  <c r="F8" i="113"/>
  <c r="F7" i="113"/>
  <c r="E80" i="111" l="1"/>
  <c r="E81" i="111" s="1"/>
  <c r="F1398" i="110" s="1"/>
  <c r="J97" i="3"/>
  <c r="F98" i="113"/>
  <c r="G98" i="113"/>
  <c r="F99" i="113"/>
  <c r="G99" i="113"/>
  <c r="F100" i="113"/>
  <c r="G100" i="113"/>
  <c r="F101" i="113"/>
  <c r="G101" i="113"/>
  <c r="F102" i="113"/>
  <c r="G102" i="113"/>
  <c r="F103" i="113"/>
  <c r="G103" i="113"/>
  <c r="F104" i="113"/>
  <c r="G104" i="113"/>
  <c r="F105" i="113"/>
  <c r="G105" i="113"/>
  <c r="L163" i="4" l="1"/>
  <c r="J157" i="3"/>
  <c r="F83" i="113"/>
  <c r="G83" i="113"/>
  <c r="F84" i="113"/>
  <c r="G84" i="113"/>
  <c r="F85" i="113"/>
  <c r="G85" i="113"/>
  <c r="F86" i="113"/>
  <c r="G86" i="113"/>
  <c r="F87" i="113"/>
  <c r="G87" i="113"/>
  <c r="F88" i="113"/>
  <c r="G88" i="113"/>
  <c r="F89" i="113"/>
  <c r="G89" i="113"/>
  <c r="F90" i="113"/>
  <c r="G90" i="113"/>
  <c r="F91" i="113"/>
  <c r="G91" i="113"/>
  <c r="F92" i="113"/>
  <c r="G92" i="113"/>
  <c r="F93" i="113"/>
  <c r="G93" i="113"/>
  <c r="F94" i="113"/>
  <c r="G94" i="113"/>
  <c r="F95" i="113"/>
  <c r="G95" i="113"/>
  <c r="F96" i="113"/>
  <c r="G96" i="113"/>
  <c r="F97" i="113"/>
  <c r="G97" i="113"/>
  <c r="F64" i="113" l="1"/>
  <c r="G64" i="113"/>
  <c r="F65" i="113"/>
  <c r="G65" i="113"/>
  <c r="F66" i="113"/>
  <c r="G66" i="113"/>
  <c r="F67" i="113"/>
  <c r="G67" i="113"/>
  <c r="F68" i="113"/>
  <c r="G68" i="113"/>
  <c r="F69" i="113"/>
  <c r="G69" i="113"/>
  <c r="F70" i="113"/>
  <c r="G70" i="113"/>
  <c r="F71" i="113"/>
  <c r="G71" i="113"/>
  <c r="F72" i="113"/>
  <c r="G72" i="113"/>
  <c r="F73" i="113"/>
  <c r="G73" i="113"/>
  <c r="F74" i="113"/>
  <c r="G74" i="113"/>
  <c r="F75" i="113"/>
  <c r="G75" i="113"/>
  <c r="F76" i="113"/>
  <c r="G76" i="113"/>
  <c r="F77" i="113"/>
  <c r="G77" i="113"/>
  <c r="F78" i="113"/>
  <c r="G78" i="113"/>
  <c r="F79" i="113"/>
  <c r="G79" i="113"/>
  <c r="F80" i="113"/>
  <c r="G80" i="113"/>
  <c r="F81" i="113"/>
  <c r="G81" i="113"/>
  <c r="F82" i="113"/>
  <c r="G82" i="113"/>
  <c r="G1350" i="110" l="1"/>
  <c r="G1351" i="110"/>
  <c r="G1352" i="110"/>
  <c r="G1353" i="110"/>
  <c r="G1354" i="110"/>
  <c r="G1355" i="110"/>
  <c r="G1356" i="110"/>
  <c r="G1357" i="110"/>
  <c r="G1358" i="110"/>
  <c r="G1359" i="110"/>
  <c r="G1360" i="110"/>
  <c r="G1361" i="110"/>
  <c r="G1362" i="110"/>
  <c r="G1363" i="110"/>
  <c r="G1364" i="110"/>
  <c r="G1365" i="110"/>
  <c r="G1366" i="110"/>
  <c r="G1367" i="110"/>
  <c r="G1368" i="110"/>
  <c r="G1369" i="110"/>
  <c r="G1370" i="110"/>
  <c r="G1371" i="110"/>
  <c r="G1372" i="110"/>
  <c r="G1373" i="110"/>
  <c r="G1374" i="110"/>
  <c r="G1375" i="110"/>
  <c r="G1376" i="110"/>
  <c r="G1377" i="110"/>
  <c r="G1378" i="110"/>
  <c r="G1379" i="110"/>
  <c r="G1380" i="110"/>
  <c r="G1381" i="110"/>
  <c r="G1382" i="110"/>
  <c r="G1383" i="110"/>
  <c r="G1384" i="110"/>
  <c r="G1385" i="110"/>
  <c r="G1386" i="110"/>
  <c r="G1387" i="110"/>
  <c r="G1388" i="110"/>
  <c r="G1389" i="110"/>
  <c r="G1390" i="110"/>
  <c r="G1391" i="110"/>
  <c r="G1392" i="110"/>
  <c r="G1393" i="110"/>
  <c r="G1394" i="110"/>
  <c r="G1395" i="110"/>
  <c r="G1396" i="110"/>
  <c r="G1282" i="110"/>
  <c r="G1283" i="110"/>
  <c r="G1284" i="110"/>
  <c r="G1285" i="110"/>
  <c r="G1286" i="110"/>
  <c r="G1287" i="110"/>
  <c r="G1288" i="110"/>
  <c r="G1289" i="110"/>
  <c r="G1290" i="110"/>
  <c r="G1291" i="110"/>
  <c r="G1292" i="110"/>
  <c r="G1293" i="110"/>
  <c r="G1294" i="110"/>
  <c r="G1295" i="110"/>
  <c r="G1296" i="110"/>
  <c r="G1297" i="110"/>
  <c r="G1298" i="110"/>
  <c r="G1299" i="110"/>
  <c r="G1300" i="110"/>
  <c r="G1301" i="110"/>
  <c r="G1302" i="110"/>
  <c r="G1303" i="110"/>
  <c r="G1304" i="110"/>
  <c r="G1305" i="110"/>
  <c r="G1306" i="110"/>
  <c r="G1307" i="110"/>
  <c r="G1308" i="110"/>
  <c r="G1309" i="110"/>
  <c r="G1310" i="110"/>
  <c r="G1311" i="110"/>
  <c r="G1312" i="110"/>
  <c r="G1313" i="110"/>
  <c r="G1314" i="110"/>
  <c r="G1315" i="110"/>
  <c r="G1316" i="110"/>
  <c r="G1317" i="110"/>
  <c r="G1318" i="110"/>
  <c r="G1319" i="110"/>
  <c r="G1320" i="110"/>
  <c r="G1321" i="110"/>
  <c r="G1322" i="110"/>
  <c r="G1323" i="110"/>
  <c r="G1324" i="110"/>
  <c r="G1325" i="110"/>
  <c r="G1326" i="110"/>
  <c r="G1327" i="110"/>
  <c r="G1328" i="110"/>
  <c r="G1329" i="110"/>
  <c r="G1330" i="110"/>
  <c r="G1331" i="110"/>
  <c r="G1332" i="110"/>
  <c r="G1333" i="110"/>
  <c r="G1334" i="110"/>
  <c r="G1335" i="110"/>
  <c r="G1336" i="110"/>
  <c r="G1337" i="110"/>
  <c r="G1338" i="110"/>
  <c r="G1339" i="110"/>
  <c r="G1340" i="110"/>
  <c r="G1341" i="110"/>
  <c r="G1342" i="110"/>
  <c r="G1343" i="110"/>
  <c r="G1344" i="110"/>
  <c r="G1345" i="110"/>
  <c r="G1346" i="110"/>
  <c r="G1347" i="110"/>
  <c r="G1348" i="110"/>
  <c r="G1349" i="110"/>
  <c r="G1045" i="110"/>
  <c r="G1046" i="110"/>
  <c r="G1047" i="110"/>
  <c r="G1048" i="110"/>
  <c r="G1049" i="110"/>
  <c r="G1050" i="110"/>
  <c r="G1051" i="110"/>
  <c r="G1052" i="110"/>
  <c r="G1053" i="110"/>
  <c r="G1054" i="110"/>
  <c r="G1055" i="110"/>
  <c r="G1056" i="110"/>
  <c r="G1057" i="110"/>
  <c r="G1058" i="110"/>
  <c r="G1059" i="110"/>
  <c r="G1060" i="110"/>
  <c r="G1061" i="110"/>
  <c r="G1062" i="110"/>
  <c r="G1063" i="110"/>
  <c r="G1064" i="110"/>
  <c r="G1065" i="110"/>
  <c r="G1066" i="110"/>
  <c r="G1067" i="110"/>
  <c r="G1068" i="110"/>
  <c r="G1069" i="110"/>
  <c r="G1070" i="110"/>
  <c r="G1071" i="110"/>
  <c r="G1072" i="110"/>
  <c r="G1073" i="110"/>
  <c r="G1074" i="110"/>
  <c r="G1075" i="110"/>
  <c r="G1076" i="110"/>
  <c r="G1077" i="110"/>
  <c r="G1078" i="110"/>
  <c r="G1079" i="110"/>
  <c r="G1080" i="110"/>
  <c r="G1081" i="110"/>
  <c r="G1082" i="110"/>
  <c r="G1083" i="110"/>
  <c r="G1084" i="110"/>
  <c r="G1085" i="110"/>
  <c r="G1086" i="110"/>
  <c r="G1087" i="110"/>
  <c r="G1088" i="110"/>
  <c r="G1089" i="110"/>
  <c r="G1090" i="110"/>
  <c r="G1091" i="110"/>
  <c r="G1092" i="110"/>
  <c r="G1093" i="110"/>
  <c r="G1094" i="110"/>
  <c r="G1095" i="110"/>
  <c r="G1096" i="110"/>
  <c r="G1097" i="110"/>
  <c r="G1098" i="110"/>
  <c r="G1099" i="110"/>
  <c r="G1100" i="110"/>
  <c r="G1101" i="110"/>
  <c r="G1102" i="110"/>
  <c r="G1103" i="110"/>
  <c r="G1104" i="110"/>
  <c r="G1105" i="110"/>
  <c r="G1106" i="110"/>
  <c r="G1107" i="110"/>
  <c r="G1108" i="110"/>
  <c r="G1109" i="110"/>
  <c r="G1110" i="110"/>
  <c r="G1111" i="110"/>
  <c r="G1112" i="110"/>
  <c r="G1113" i="110"/>
  <c r="G1114" i="110"/>
  <c r="G1115" i="110"/>
  <c r="G1116" i="110"/>
  <c r="G1117" i="110"/>
  <c r="G1118" i="110"/>
  <c r="G1119" i="110"/>
  <c r="G1120" i="110"/>
  <c r="G1121" i="110"/>
  <c r="G1122" i="110"/>
  <c r="G1123" i="110"/>
  <c r="G1124" i="110"/>
  <c r="G1125" i="110"/>
  <c r="G1126" i="110"/>
  <c r="G1127" i="110"/>
  <c r="G1128" i="110"/>
  <c r="G1129" i="110"/>
  <c r="G1130" i="110"/>
  <c r="G1131" i="110"/>
  <c r="G1132" i="110"/>
  <c r="G1133" i="110"/>
  <c r="G1134" i="110"/>
  <c r="G1135" i="110"/>
  <c r="G1136" i="110"/>
  <c r="G1137" i="110"/>
  <c r="G1138" i="110"/>
  <c r="G1139" i="110"/>
  <c r="G1140" i="110"/>
  <c r="G1141" i="110"/>
  <c r="G1142" i="110"/>
  <c r="G1143" i="110"/>
  <c r="G1144" i="110"/>
  <c r="G1145" i="110"/>
  <c r="G1146" i="110"/>
  <c r="G1147" i="110"/>
  <c r="G1148" i="110"/>
  <c r="G1149" i="110"/>
  <c r="G1150" i="110"/>
  <c r="G1151" i="110"/>
  <c r="G1152" i="110"/>
  <c r="G1153" i="110"/>
  <c r="G1154" i="110"/>
  <c r="G1155" i="110"/>
  <c r="G1156" i="110"/>
  <c r="G1157" i="110"/>
  <c r="G1158" i="110"/>
  <c r="G1159" i="110"/>
  <c r="G1160" i="110"/>
  <c r="G1161" i="110"/>
  <c r="G1162" i="110"/>
  <c r="G1163" i="110"/>
  <c r="G1164" i="110"/>
  <c r="G1165" i="110"/>
  <c r="G1166" i="110"/>
  <c r="G1167" i="110"/>
  <c r="G1168" i="110"/>
  <c r="G1169" i="110"/>
  <c r="G1170" i="110"/>
  <c r="G1171" i="110"/>
  <c r="G1172" i="110"/>
  <c r="G1173" i="110"/>
  <c r="G1174" i="110"/>
  <c r="G1175" i="110"/>
  <c r="G1176" i="110"/>
  <c r="G1177" i="110"/>
  <c r="G1178" i="110"/>
  <c r="G1179" i="110"/>
  <c r="G1180" i="110"/>
  <c r="G1181" i="110"/>
  <c r="G1182" i="110"/>
  <c r="G1183" i="110"/>
  <c r="G1184" i="110"/>
  <c r="G1185" i="110"/>
  <c r="G1186" i="110"/>
  <c r="G1187" i="110"/>
  <c r="G1188" i="110"/>
  <c r="G1189" i="110"/>
  <c r="G1190" i="110"/>
  <c r="G1191" i="110"/>
  <c r="G1192" i="110"/>
  <c r="G1193" i="110"/>
  <c r="G1194" i="110"/>
  <c r="G1195" i="110"/>
  <c r="G1196" i="110"/>
  <c r="G1197" i="110"/>
  <c r="G1198" i="110"/>
  <c r="G1199" i="110"/>
  <c r="G1200" i="110"/>
  <c r="G1201" i="110"/>
  <c r="G1202" i="110"/>
  <c r="G1203" i="110"/>
  <c r="G1204" i="110"/>
  <c r="G1205" i="110"/>
  <c r="G1206" i="110"/>
  <c r="G1207" i="110"/>
  <c r="G1208" i="110"/>
  <c r="G1209" i="110"/>
  <c r="G1210" i="110"/>
  <c r="G1211" i="110"/>
  <c r="G1212" i="110"/>
  <c r="G1213" i="110"/>
  <c r="G1214" i="110"/>
  <c r="G1215" i="110"/>
  <c r="G1216" i="110"/>
  <c r="G1217" i="110"/>
  <c r="G1218" i="110"/>
  <c r="G1219" i="110"/>
  <c r="G1220" i="110"/>
  <c r="G1221" i="110"/>
  <c r="G1222" i="110"/>
  <c r="G1223" i="110"/>
  <c r="G1224" i="110"/>
  <c r="G1225" i="110"/>
  <c r="G1226" i="110"/>
  <c r="G1227" i="110"/>
  <c r="G1228" i="110"/>
  <c r="G1229" i="110"/>
  <c r="G1230" i="110"/>
  <c r="G1231" i="110"/>
  <c r="G1232" i="110"/>
  <c r="G1233" i="110"/>
  <c r="G1234" i="110"/>
  <c r="G1235" i="110"/>
  <c r="G1236" i="110"/>
  <c r="G1237" i="110"/>
  <c r="G1238" i="110"/>
  <c r="G1239" i="110"/>
  <c r="G1240" i="110"/>
  <c r="G1241" i="110"/>
  <c r="G1242" i="110"/>
  <c r="G1243" i="110"/>
  <c r="G1244" i="110"/>
  <c r="G1245" i="110"/>
  <c r="G1246" i="110"/>
  <c r="G1247" i="110"/>
  <c r="G1248" i="110"/>
  <c r="G1249" i="110"/>
  <c r="G1250" i="110"/>
  <c r="G1251" i="110"/>
  <c r="G1252" i="110"/>
  <c r="G1253" i="110"/>
  <c r="G1254" i="110"/>
  <c r="G1255" i="110"/>
  <c r="G1256" i="110"/>
  <c r="G1257" i="110"/>
  <c r="G1258" i="110"/>
  <c r="G1259" i="110"/>
  <c r="G1260" i="110"/>
  <c r="G1261" i="110"/>
  <c r="G1262" i="110"/>
  <c r="G1263" i="110"/>
  <c r="G1264" i="110"/>
  <c r="G1265" i="110"/>
  <c r="G1266" i="110"/>
  <c r="G1267" i="110"/>
  <c r="G1268" i="110"/>
  <c r="G1269" i="110"/>
  <c r="G1270" i="110"/>
  <c r="G1271" i="110"/>
  <c r="G1272" i="110"/>
  <c r="G1273" i="110"/>
  <c r="G1274" i="110"/>
  <c r="G1275" i="110"/>
  <c r="G1276" i="110"/>
  <c r="G1277" i="110"/>
  <c r="G1278" i="110"/>
  <c r="G1279" i="110"/>
  <c r="G1280" i="110"/>
  <c r="G1281" i="110"/>
  <c r="G349" i="110"/>
  <c r="G350" i="110"/>
  <c r="G351" i="110"/>
  <c r="G352" i="110"/>
  <c r="G353" i="110"/>
  <c r="G354" i="110"/>
  <c r="G355" i="110"/>
  <c r="G356" i="110"/>
  <c r="G357" i="110"/>
  <c r="G358" i="110"/>
  <c r="G359" i="110"/>
  <c r="G360" i="110"/>
  <c r="G361" i="110"/>
  <c r="G362" i="110"/>
  <c r="G363" i="110"/>
  <c r="G364" i="110"/>
  <c r="G365" i="110"/>
  <c r="G366" i="110"/>
  <c r="G367" i="110"/>
  <c r="G368" i="110"/>
  <c r="G369" i="110"/>
  <c r="G370" i="110"/>
  <c r="G371" i="110"/>
  <c r="G372" i="110"/>
  <c r="G373" i="110"/>
  <c r="G374" i="110"/>
  <c r="G375" i="110"/>
  <c r="G376" i="110"/>
  <c r="G377" i="110"/>
  <c r="G378" i="110"/>
  <c r="G379" i="110"/>
  <c r="G380" i="110"/>
  <c r="G381" i="110"/>
  <c r="G382" i="110"/>
  <c r="G383" i="110"/>
  <c r="G384" i="110"/>
  <c r="G385" i="110"/>
  <c r="G386" i="110"/>
  <c r="G387" i="110"/>
  <c r="G388" i="110"/>
  <c r="G389" i="110"/>
  <c r="G390" i="110"/>
  <c r="G391" i="110"/>
  <c r="G392" i="110"/>
  <c r="G393" i="110"/>
  <c r="G394" i="110"/>
  <c r="G395" i="110"/>
  <c r="G396" i="110"/>
  <c r="G397" i="110"/>
  <c r="G398" i="110"/>
  <c r="G399" i="110"/>
  <c r="G400" i="110"/>
  <c r="G401" i="110"/>
  <c r="G402" i="110"/>
  <c r="G403" i="110"/>
  <c r="G404" i="110"/>
  <c r="G405" i="110"/>
  <c r="G406" i="110"/>
  <c r="G407" i="110"/>
  <c r="G408" i="110"/>
  <c r="G409" i="110"/>
  <c r="G410" i="110"/>
  <c r="G411" i="110"/>
  <c r="G412" i="110"/>
  <c r="G413" i="110"/>
  <c r="G414" i="110"/>
  <c r="G415" i="110"/>
  <c r="G416" i="110"/>
  <c r="G417" i="110"/>
  <c r="G418" i="110"/>
  <c r="G419" i="110"/>
  <c r="G420" i="110"/>
  <c r="G421" i="110"/>
  <c r="G422" i="110"/>
  <c r="G423" i="110"/>
  <c r="G424" i="110"/>
  <c r="G425" i="110"/>
  <c r="G426" i="110"/>
  <c r="G427" i="110"/>
  <c r="G428" i="110"/>
  <c r="G429" i="110"/>
  <c r="G430" i="110"/>
  <c r="G431" i="110"/>
  <c r="G432" i="110"/>
  <c r="G433" i="110"/>
  <c r="G434" i="110"/>
  <c r="G435" i="110"/>
  <c r="G436" i="110"/>
  <c r="G437" i="110"/>
  <c r="G438" i="110"/>
  <c r="G439" i="110"/>
  <c r="G440" i="110"/>
  <c r="G441" i="110"/>
  <c r="G442" i="110"/>
  <c r="G443" i="110"/>
  <c r="G444" i="110"/>
  <c r="G445" i="110"/>
  <c r="G446" i="110"/>
  <c r="G447" i="110"/>
  <c r="G448" i="110"/>
  <c r="G449" i="110"/>
  <c r="G450" i="110"/>
  <c r="G451" i="110"/>
  <c r="G452" i="110"/>
  <c r="G453" i="110"/>
  <c r="G454" i="110"/>
  <c r="G455" i="110"/>
  <c r="G456" i="110"/>
  <c r="G457" i="110"/>
  <c r="G458" i="110"/>
  <c r="G459" i="110"/>
  <c r="G460" i="110"/>
  <c r="G461" i="110"/>
  <c r="G462" i="110"/>
  <c r="G463" i="110"/>
  <c r="G464" i="110"/>
  <c r="G465" i="110"/>
  <c r="G466" i="110"/>
  <c r="G467" i="110"/>
  <c r="G468" i="110"/>
  <c r="G469" i="110"/>
  <c r="G470" i="110"/>
  <c r="G471" i="110"/>
  <c r="G472" i="110"/>
  <c r="G473" i="110"/>
  <c r="G474" i="110"/>
  <c r="G475" i="110"/>
  <c r="G476" i="110"/>
  <c r="G477" i="110"/>
  <c r="G478" i="110"/>
  <c r="G479" i="110"/>
  <c r="G480" i="110"/>
  <c r="G481" i="110"/>
  <c r="G482" i="110"/>
  <c r="G483" i="110"/>
  <c r="G484" i="110"/>
  <c r="G485" i="110"/>
  <c r="G486" i="110"/>
  <c r="G487" i="110"/>
  <c r="G488" i="110"/>
  <c r="G489" i="110"/>
  <c r="G490" i="110"/>
  <c r="G491" i="110"/>
  <c r="G492" i="110"/>
  <c r="G493" i="110"/>
  <c r="G494" i="110"/>
  <c r="G495" i="110"/>
  <c r="G496" i="110"/>
  <c r="G497" i="110"/>
  <c r="G498" i="110"/>
  <c r="G499" i="110"/>
  <c r="G500" i="110"/>
  <c r="G501" i="110"/>
  <c r="G502" i="110"/>
  <c r="G503" i="110"/>
  <c r="G504" i="110"/>
  <c r="G505" i="110"/>
  <c r="G506" i="110"/>
  <c r="G507" i="110"/>
  <c r="G508" i="110"/>
  <c r="G509" i="110"/>
  <c r="G510" i="110"/>
  <c r="G511" i="110"/>
  <c r="G512" i="110"/>
  <c r="G513" i="110"/>
  <c r="G514" i="110"/>
  <c r="G515" i="110"/>
  <c r="G516" i="110"/>
  <c r="G517" i="110"/>
  <c r="G518" i="110"/>
  <c r="G519" i="110"/>
  <c r="G520" i="110"/>
  <c r="G521" i="110"/>
  <c r="G522" i="110"/>
  <c r="G523" i="110"/>
  <c r="G524" i="110"/>
  <c r="G525" i="110"/>
  <c r="G526" i="110"/>
  <c r="G527" i="110"/>
  <c r="G528" i="110"/>
  <c r="G529" i="110"/>
  <c r="G530" i="110"/>
  <c r="G531" i="110"/>
  <c r="G532" i="110"/>
  <c r="G533" i="110"/>
  <c r="G534" i="110"/>
  <c r="G535" i="110"/>
  <c r="G536" i="110"/>
  <c r="G537" i="110"/>
  <c r="G538" i="110"/>
  <c r="G539" i="110"/>
  <c r="G540" i="110"/>
  <c r="G541" i="110"/>
  <c r="G542" i="110"/>
  <c r="G543" i="110"/>
  <c r="G544" i="110"/>
  <c r="G545" i="110"/>
  <c r="G546" i="110"/>
  <c r="G547" i="110"/>
  <c r="G548" i="110"/>
  <c r="G549" i="110"/>
  <c r="G550" i="110"/>
  <c r="G551" i="110"/>
  <c r="G552" i="110"/>
  <c r="G553" i="110"/>
  <c r="G554" i="110"/>
  <c r="G555" i="110"/>
  <c r="G556" i="110"/>
  <c r="G557" i="110"/>
  <c r="G558" i="110"/>
  <c r="G559" i="110"/>
  <c r="G560" i="110"/>
  <c r="G561" i="110"/>
  <c r="G562" i="110"/>
  <c r="G563" i="110"/>
  <c r="G564" i="110"/>
  <c r="G565" i="110"/>
  <c r="G566" i="110"/>
  <c r="G567" i="110"/>
  <c r="G568" i="110"/>
  <c r="G569" i="110"/>
  <c r="G570" i="110"/>
  <c r="G571" i="110"/>
  <c r="G572" i="110"/>
  <c r="G573" i="110"/>
  <c r="G574" i="110"/>
  <c r="G575" i="110"/>
  <c r="G576" i="110"/>
  <c r="G577" i="110"/>
  <c r="G578" i="110"/>
  <c r="G579" i="110"/>
  <c r="G580" i="110"/>
  <c r="G581" i="110"/>
  <c r="G582" i="110"/>
  <c r="G583" i="110"/>
  <c r="G584" i="110"/>
  <c r="G585" i="110"/>
  <c r="G586" i="110"/>
  <c r="G587" i="110"/>
  <c r="G588" i="110"/>
  <c r="G589" i="110"/>
  <c r="G590" i="110"/>
  <c r="G591" i="110"/>
  <c r="G592" i="110"/>
  <c r="G593" i="110"/>
  <c r="G594" i="110"/>
  <c r="G595" i="110"/>
  <c r="G596" i="110"/>
  <c r="G597" i="110"/>
  <c r="G598" i="110"/>
  <c r="G599" i="110"/>
  <c r="G600" i="110"/>
  <c r="G601" i="110"/>
  <c r="G602" i="110"/>
  <c r="G603" i="110"/>
  <c r="G604" i="110"/>
  <c r="G605" i="110"/>
  <c r="G606" i="110"/>
  <c r="G607" i="110"/>
  <c r="G608" i="110"/>
  <c r="G609" i="110"/>
  <c r="G610" i="110"/>
  <c r="G611" i="110"/>
  <c r="G612" i="110"/>
  <c r="G613" i="110"/>
  <c r="G614" i="110"/>
  <c r="G615" i="110"/>
  <c r="G616" i="110"/>
  <c r="G617" i="110"/>
  <c r="G618" i="110"/>
  <c r="G619" i="110"/>
  <c r="G620" i="110"/>
  <c r="G621" i="110"/>
  <c r="G622" i="110"/>
  <c r="G623" i="110"/>
  <c r="G624" i="110"/>
  <c r="G625" i="110"/>
  <c r="G626" i="110"/>
  <c r="G627" i="110"/>
  <c r="G628" i="110"/>
  <c r="G629" i="110"/>
  <c r="G630" i="110"/>
  <c r="G631" i="110"/>
  <c r="G632" i="110"/>
  <c r="G633" i="110"/>
  <c r="G634" i="110"/>
  <c r="G635" i="110"/>
  <c r="G636" i="110"/>
  <c r="G637" i="110"/>
  <c r="G638" i="110"/>
  <c r="G639" i="110"/>
  <c r="G640" i="110"/>
  <c r="G641" i="110"/>
  <c r="G642" i="110"/>
  <c r="G643" i="110"/>
  <c r="G644" i="110"/>
  <c r="G645" i="110"/>
  <c r="G646" i="110"/>
  <c r="G647" i="110"/>
  <c r="G648" i="110"/>
  <c r="G649" i="110"/>
  <c r="G650" i="110"/>
  <c r="G651" i="110"/>
  <c r="G652" i="110"/>
  <c r="G653" i="110"/>
  <c r="G654" i="110"/>
  <c r="G655" i="110"/>
  <c r="G656" i="110"/>
  <c r="G657" i="110"/>
  <c r="G658" i="110"/>
  <c r="G659" i="110"/>
  <c r="G660" i="110"/>
  <c r="G661" i="110"/>
  <c r="G662" i="110"/>
  <c r="G663" i="110"/>
  <c r="G664" i="110"/>
  <c r="G665" i="110"/>
  <c r="G666" i="110"/>
  <c r="G667" i="110"/>
  <c r="G668" i="110"/>
  <c r="G669" i="110"/>
  <c r="G670" i="110"/>
  <c r="G671" i="110"/>
  <c r="G672" i="110"/>
  <c r="G673" i="110"/>
  <c r="G674" i="110"/>
  <c r="G675" i="110"/>
  <c r="G676" i="110"/>
  <c r="G677" i="110"/>
  <c r="G678" i="110"/>
  <c r="G679" i="110"/>
  <c r="G680" i="110"/>
  <c r="G681" i="110"/>
  <c r="G682" i="110"/>
  <c r="G683" i="110"/>
  <c r="G684" i="110"/>
  <c r="G685" i="110"/>
  <c r="G686" i="110"/>
  <c r="G687" i="110"/>
  <c r="G688" i="110"/>
  <c r="G689" i="110"/>
  <c r="G690" i="110"/>
  <c r="G691" i="110"/>
  <c r="G692" i="110"/>
  <c r="G693" i="110"/>
  <c r="G694" i="110"/>
  <c r="G695" i="110"/>
  <c r="G696" i="110"/>
  <c r="G697" i="110"/>
  <c r="G698" i="110"/>
  <c r="G699" i="110"/>
  <c r="G700" i="110"/>
  <c r="G701" i="110"/>
  <c r="G702" i="110"/>
  <c r="G703" i="110"/>
  <c r="G704" i="110"/>
  <c r="G705" i="110"/>
  <c r="G706" i="110"/>
  <c r="G707" i="110"/>
  <c r="G708" i="110"/>
  <c r="G709" i="110"/>
  <c r="G710" i="110"/>
  <c r="G711" i="110"/>
  <c r="G712" i="110"/>
  <c r="G713" i="110"/>
  <c r="G714" i="110"/>
  <c r="G715" i="110"/>
  <c r="G716" i="110"/>
  <c r="G717" i="110"/>
  <c r="G718" i="110"/>
  <c r="G719" i="110"/>
  <c r="G720" i="110"/>
  <c r="G721" i="110"/>
  <c r="G722" i="110"/>
  <c r="G723" i="110"/>
  <c r="G724" i="110"/>
  <c r="G725" i="110"/>
  <c r="G726" i="110"/>
  <c r="G727" i="110"/>
  <c r="G728" i="110"/>
  <c r="G729" i="110"/>
  <c r="G730" i="110"/>
  <c r="G731" i="110"/>
  <c r="G732" i="110"/>
  <c r="G733" i="110"/>
  <c r="G734" i="110"/>
  <c r="G735" i="110"/>
  <c r="G736" i="110"/>
  <c r="G737" i="110"/>
  <c r="G738" i="110"/>
  <c r="G739" i="110"/>
  <c r="G740" i="110"/>
  <c r="G741" i="110"/>
  <c r="G742" i="110"/>
  <c r="G743" i="110"/>
  <c r="G744" i="110"/>
  <c r="G745" i="110"/>
  <c r="G746" i="110"/>
  <c r="G747" i="110"/>
  <c r="G748" i="110"/>
  <c r="G749" i="110"/>
  <c r="G750" i="110"/>
  <c r="G751" i="110"/>
  <c r="G752" i="110"/>
  <c r="G753" i="110"/>
  <c r="G754" i="110"/>
  <c r="G755" i="110"/>
  <c r="G756" i="110"/>
  <c r="G757" i="110"/>
  <c r="G758" i="110"/>
  <c r="G759" i="110"/>
  <c r="G760" i="110"/>
  <c r="G761" i="110"/>
  <c r="G762" i="110"/>
  <c r="G763" i="110"/>
  <c r="G764" i="110"/>
  <c r="G765" i="110"/>
  <c r="G766" i="110"/>
  <c r="G767" i="110"/>
  <c r="G768" i="110"/>
  <c r="G769" i="110"/>
  <c r="G770" i="110"/>
  <c r="G771" i="110"/>
  <c r="G772" i="110"/>
  <c r="G773" i="110"/>
  <c r="G774" i="110"/>
  <c r="G775" i="110"/>
  <c r="G776" i="110"/>
  <c r="G777" i="110"/>
  <c r="G778" i="110"/>
  <c r="G779" i="110"/>
  <c r="G780" i="110"/>
  <c r="G781" i="110"/>
  <c r="G782" i="110"/>
  <c r="G783" i="110"/>
  <c r="G784" i="110"/>
  <c r="G785" i="110"/>
  <c r="G786" i="110"/>
  <c r="G787" i="110"/>
  <c r="G788" i="110"/>
  <c r="G789" i="110"/>
  <c r="G790" i="110"/>
  <c r="G791" i="110"/>
  <c r="G792" i="110"/>
  <c r="G793" i="110"/>
  <c r="G794" i="110"/>
  <c r="G795" i="110"/>
  <c r="G796" i="110"/>
  <c r="G797" i="110"/>
  <c r="G798" i="110"/>
  <c r="G799" i="110"/>
  <c r="G800" i="110"/>
  <c r="G801" i="110"/>
  <c r="G802" i="110"/>
  <c r="G803" i="110"/>
  <c r="G804" i="110"/>
  <c r="G805" i="110"/>
  <c r="G806" i="110"/>
  <c r="G807" i="110"/>
  <c r="G808" i="110"/>
  <c r="G809" i="110"/>
  <c r="G810" i="110"/>
  <c r="G811" i="110"/>
  <c r="G812" i="110"/>
  <c r="G813" i="110"/>
  <c r="G814" i="110"/>
  <c r="G815" i="110"/>
  <c r="G816" i="110"/>
  <c r="G817" i="110"/>
  <c r="G818" i="110"/>
  <c r="G819" i="110"/>
  <c r="G820" i="110"/>
  <c r="G821" i="110"/>
  <c r="G822" i="110"/>
  <c r="G823" i="110"/>
  <c r="G824" i="110"/>
  <c r="G825" i="110"/>
  <c r="G826" i="110"/>
  <c r="G827" i="110"/>
  <c r="G828" i="110"/>
  <c r="G829" i="110"/>
  <c r="G830" i="110"/>
  <c r="G831" i="110"/>
  <c r="G832" i="110"/>
  <c r="G833" i="110"/>
  <c r="G834" i="110"/>
  <c r="G835" i="110"/>
  <c r="G836" i="110"/>
  <c r="G837" i="110"/>
  <c r="G838" i="110"/>
  <c r="G839" i="110"/>
  <c r="G840" i="110"/>
  <c r="G841" i="110"/>
  <c r="G842" i="110"/>
  <c r="G843" i="110"/>
  <c r="G844" i="110"/>
  <c r="G845" i="110"/>
  <c r="G846" i="110"/>
  <c r="G847" i="110"/>
  <c r="G848" i="110"/>
  <c r="G849" i="110"/>
  <c r="G850" i="110"/>
  <c r="G851" i="110"/>
  <c r="G852" i="110"/>
  <c r="G853" i="110"/>
  <c r="G854" i="110"/>
  <c r="G855" i="110"/>
  <c r="G856" i="110"/>
  <c r="G857" i="110"/>
  <c r="G858" i="110"/>
  <c r="G859" i="110"/>
  <c r="G860" i="110"/>
  <c r="G861" i="110"/>
  <c r="G862" i="110"/>
  <c r="G863" i="110"/>
  <c r="G864" i="110"/>
  <c r="G865" i="110"/>
  <c r="G866" i="110"/>
  <c r="G867" i="110"/>
  <c r="G868" i="110"/>
  <c r="G869" i="110"/>
  <c r="G870" i="110"/>
  <c r="G871" i="110"/>
  <c r="G872" i="110"/>
  <c r="G873" i="110"/>
  <c r="G874" i="110"/>
  <c r="G875" i="110"/>
  <c r="G876" i="110"/>
  <c r="G877" i="110"/>
  <c r="G878" i="110"/>
  <c r="G879" i="110"/>
  <c r="G880" i="110"/>
  <c r="G881" i="110"/>
  <c r="G882" i="110"/>
  <c r="G883" i="110"/>
  <c r="G884" i="110"/>
  <c r="G885" i="110"/>
  <c r="G886" i="110"/>
  <c r="G887" i="110"/>
  <c r="G888" i="110"/>
  <c r="G889" i="110"/>
  <c r="G890" i="110"/>
  <c r="G891" i="110"/>
  <c r="G892" i="110"/>
  <c r="G893" i="110"/>
  <c r="G894" i="110"/>
  <c r="G895" i="110"/>
  <c r="G896" i="110"/>
  <c r="G897" i="110"/>
  <c r="G898" i="110"/>
  <c r="G899" i="110"/>
  <c r="G900" i="110"/>
  <c r="G901" i="110"/>
  <c r="G902" i="110"/>
  <c r="G903" i="110"/>
  <c r="G904" i="110"/>
  <c r="G905" i="110"/>
  <c r="G906" i="110"/>
  <c r="G907" i="110"/>
  <c r="G908" i="110"/>
  <c r="G909" i="110"/>
  <c r="G910" i="110"/>
  <c r="G911" i="110"/>
  <c r="G912" i="110"/>
  <c r="G913" i="110"/>
  <c r="G914" i="110"/>
  <c r="G915" i="110"/>
  <c r="G916" i="110"/>
  <c r="G917" i="110"/>
  <c r="G918" i="110"/>
  <c r="G919" i="110"/>
  <c r="G920" i="110"/>
  <c r="G921" i="110"/>
  <c r="G922" i="110"/>
  <c r="G923" i="110"/>
  <c r="G924" i="110"/>
  <c r="G925" i="110"/>
  <c r="G926" i="110"/>
  <c r="G927" i="110"/>
  <c r="G928" i="110"/>
  <c r="G929" i="110"/>
  <c r="G930" i="110"/>
  <c r="G931" i="110"/>
  <c r="G932" i="110"/>
  <c r="G933" i="110"/>
  <c r="G934" i="110"/>
  <c r="G935" i="110"/>
  <c r="G936" i="110"/>
  <c r="G937" i="110"/>
  <c r="G938" i="110"/>
  <c r="G939" i="110"/>
  <c r="G940" i="110"/>
  <c r="G941" i="110"/>
  <c r="G942" i="110"/>
  <c r="G943" i="110"/>
  <c r="G944" i="110"/>
  <c r="G945" i="110"/>
  <c r="G946" i="110"/>
  <c r="G947" i="110"/>
  <c r="G948" i="110"/>
  <c r="G949" i="110"/>
  <c r="G950" i="110"/>
  <c r="G951" i="110"/>
  <c r="G952" i="110"/>
  <c r="G953" i="110"/>
  <c r="G954" i="110"/>
  <c r="G955" i="110"/>
  <c r="G956" i="110"/>
  <c r="G957" i="110"/>
  <c r="G958" i="110"/>
  <c r="G959" i="110"/>
  <c r="G960" i="110"/>
  <c r="G961" i="110"/>
  <c r="G962" i="110"/>
  <c r="G963" i="110"/>
  <c r="G964" i="110"/>
  <c r="G965" i="110"/>
  <c r="G966" i="110"/>
  <c r="G967" i="110"/>
  <c r="G968" i="110"/>
  <c r="G969" i="110"/>
  <c r="G970" i="110"/>
  <c r="G971" i="110"/>
  <c r="G972" i="110"/>
  <c r="G973" i="110"/>
  <c r="G974" i="110"/>
  <c r="G975" i="110"/>
  <c r="G976" i="110"/>
  <c r="G977" i="110"/>
  <c r="G978" i="110"/>
  <c r="G979" i="110"/>
  <c r="G980" i="110"/>
  <c r="G981" i="110"/>
  <c r="G982" i="110"/>
  <c r="G983" i="110"/>
  <c r="G984" i="110"/>
  <c r="G985" i="110"/>
  <c r="G986" i="110"/>
  <c r="G987" i="110"/>
  <c r="G988" i="110"/>
  <c r="G989" i="110"/>
  <c r="G990" i="110"/>
  <c r="G991" i="110"/>
  <c r="G992" i="110"/>
  <c r="G993" i="110"/>
  <c r="G994" i="110"/>
  <c r="G995" i="110"/>
  <c r="G996" i="110"/>
  <c r="G997" i="110"/>
  <c r="G998" i="110"/>
  <c r="G999" i="110"/>
  <c r="G1000" i="110"/>
  <c r="G1001" i="110"/>
  <c r="G1002" i="110"/>
  <c r="G1003" i="110"/>
  <c r="G1004" i="110"/>
  <c r="G1005" i="110"/>
  <c r="G1006" i="110"/>
  <c r="G1007" i="110"/>
  <c r="G1008" i="110"/>
  <c r="G1009" i="110"/>
  <c r="G1010" i="110"/>
  <c r="G1011" i="110"/>
  <c r="G1012" i="110"/>
  <c r="G1013" i="110"/>
  <c r="G1014" i="110"/>
  <c r="G1015" i="110"/>
  <c r="G1016" i="110"/>
  <c r="G1017" i="110"/>
  <c r="G1018" i="110"/>
  <c r="G1019" i="110"/>
  <c r="G1020" i="110"/>
  <c r="G1021" i="110"/>
  <c r="G1022" i="110"/>
  <c r="G1023" i="110"/>
  <c r="G1024" i="110"/>
  <c r="G1025" i="110"/>
  <c r="G1026" i="110"/>
  <c r="G1027" i="110"/>
  <c r="G1028" i="110"/>
  <c r="G1029" i="110"/>
  <c r="G1030" i="110"/>
  <c r="G1031" i="110"/>
  <c r="G1032" i="110"/>
  <c r="G1033" i="110"/>
  <c r="G1034" i="110"/>
  <c r="G1035" i="110"/>
  <c r="G1036" i="110"/>
  <c r="G1037" i="110"/>
  <c r="G1038" i="110"/>
  <c r="G1039" i="110"/>
  <c r="G1040" i="110"/>
  <c r="G1041" i="110"/>
  <c r="G1042" i="110"/>
  <c r="G1043" i="110"/>
  <c r="G1044" i="110"/>
  <c r="G306" i="110" l="1"/>
  <c r="G307" i="110"/>
  <c r="G308" i="110"/>
  <c r="G309" i="110"/>
  <c r="G310" i="110"/>
  <c r="G311" i="110"/>
  <c r="G312" i="110"/>
  <c r="G313" i="110"/>
  <c r="G314" i="110"/>
  <c r="G315" i="110"/>
  <c r="G316" i="110"/>
  <c r="G317" i="110"/>
  <c r="G318" i="110"/>
  <c r="G319" i="110"/>
  <c r="G320" i="110"/>
  <c r="G321" i="110"/>
  <c r="G322" i="110"/>
  <c r="G323" i="110"/>
  <c r="G324" i="110"/>
  <c r="G325" i="110"/>
  <c r="G326" i="110"/>
  <c r="G327" i="110"/>
  <c r="G328" i="110"/>
  <c r="G329" i="110"/>
  <c r="G330" i="110"/>
  <c r="G331" i="110"/>
  <c r="G332" i="110"/>
  <c r="G333" i="110"/>
  <c r="G334" i="110"/>
  <c r="G335" i="110"/>
  <c r="G336" i="110"/>
  <c r="G337" i="110"/>
  <c r="G338" i="110"/>
  <c r="G339" i="110"/>
  <c r="G340" i="110"/>
  <c r="G341" i="110"/>
  <c r="G342" i="110"/>
  <c r="G343" i="110"/>
  <c r="G344" i="110"/>
  <c r="G345" i="110"/>
  <c r="G346" i="110"/>
  <c r="G347" i="110"/>
  <c r="G348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85" i="110"/>
  <c r="G86" i="110"/>
  <c r="G87" i="110"/>
  <c r="G88" i="110"/>
  <c r="G89" i="110"/>
  <c r="G90" i="110"/>
  <c r="G91" i="110"/>
  <c r="G92" i="110"/>
  <c r="G93" i="110"/>
  <c r="G94" i="110"/>
  <c r="G95" i="110"/>
  <c r="G96" i="110"/>
  <c r="G97" i="110"/>
  <c r="G98" i="110"/>
  <c r="G99" i="110"/>
  <c r="G100" i="110"/>
  <c r="G101" i="110"/>
  <c r="G102" i="110"/>
  <c r="G103" i="110"/>
  <c r="G104" i="110"/>
  <c r="G105" i="110"/>
  <c r="G106" i="110"/>
  <c r="G107" i="110"/>
  <c r="G108" i="110"/>
  <c r="G109" i="110"/>
  <c r="G110" i="110"/>
  <c r="G111" i="110"/>
  <c r="G112" i="110"/>
  <c r="G113" i="110"/>
  <c r="G114" i="110"/>
  <c r="G115" i="110"/>
  <c r="G116" i="110"/>
  <c r="G117" i="110"/>
  <c r="G118" i="110"/>
  <c r="G119" i="110"/>
  <c r="G120" i="110"/>
  <c r="G121" i="110"/>
  <c r="G122" i="110"/>
  <c r="G123" i="110"/>
  <c r="G124" i="110"/>
  <c r="G125" i="110"/>
  <c r="G126" i="110"/>
  <c r="G127" i="110"/>
  <c r="G128" i="110"/>
  <c r="G129" i="110"/>
  <c r="G130" i="110"/>
  <c r="G131" i="110"/>
  <c r="G132" i="110"/>
  <c r="G133" i="110"/>
  <c r="G134" i="110"/>
  <c r="G135" i="110"/>
  <c r="G136" i="110"/>
  <c r="G137" i="110"/>
  <c r="G138" i="110"/>
  <c r="G139" i="110"/>
  <c r="G140" i="110"/>
  <c r="G141" i="110"/>
  <c r="G142" i="110"/>
  <c r="G143" i="110"/>
  <c r="G144" i="110"/>
  <c r="G145" i="110"/>
  <c r="G146" i="110"/>
  <c r="G147" i="110"/>
  <c r="G148" i="110"/>
  <c r="G149" i="110"/>
  <c r="G150" i="110"/>
  <c r="G151" i="110"/>
  <c r="G152" i="110"/>
  <c r="G153" i="110"/>
  <c r="G154" i="110"/>
  <c r="G155" i="110"/>
  <c r="G156" i="110"/>
  <c r="G157" i="110"/>
  <c r="G158" i="110"/>
  <c r="G159" i="110"/>
  <c r="G160" i="110"/>
  <c r="G161" i="110"/>
  <c r="G162" i="110"/>
  <c r="G163" i="110"/>
  <c r="G164" i="110"/>
  <c r="G165" i="110"/>
  <c r="G166" i="110"/>
  <c r="G167" i="110"/>
  <c r="G168" i="110"/>
  <c r="G169" i="110"/>
  <c r="G170" i="110"/>
  <c r="G171" i="110"/>
  <c r="G172" i="110"/>
  <c r="G173" i="110"/>
  <c r="G174" i="110"/>
  <c r="G175" i="110"/>
  <c r="G176" i="110"/>
  <c r="G177" i="110"/>
  <c r="G178" i="110"/>
  <c r="G179" i="110"/>
  <c r="G180" i="110"/>
  <c r="G181" i="110"/>
  <c r="G182" i="110"/>
  <c r="G183" i="110"/>
  <c r="G184" i="110"/>
  <c r="G185" i="110"/>
  <c r="G186" i="110"/>
  <c r="G187" i="110"/>
  <c r="G188" i="110"/>
  <c r="G189" i="110"/>
  <c r="G190" i="110"/>
  <c r="G191" i="110"/>
  <c r="G192" i="110"/>
  <c r="G193" i="110"/>
  <c r="G194" i="110"/>
  <c r="G195" i="110"/>
  <c r="G196" i="110"/>
  <c r="G197" i="110"/>
  <c r="G198" i="110"/>
  <c r="G199" i="110"/>
  <c r="G200" i="110"/>
  <c r="G201" i="110"/>
  <c r="G202" i="110"/>
  <c r="G203" i="110"/>
  <c r="G204" i="110"/>
  <c r="G205" i="110"/>
  <c r="G206" i="110"/>
  <c r="G207" i="110"/>
  <c r="G208" i="110"/>
  <c r="G209" i="110"/>
  <c r="G210" i="110"/>
  <c r="G211" i="110"/>
  <c r="G212" i="110"/>
  <c r="G213" i="110"/>
  <c r="G214" i="110"/>
  <c r="G215" i="110"/>
  <c r="G216" i="110"/>
  <c r="G217" i="110"/>
  <c r="G218" i="110"/>
  <c r="G219" i="110"/>
  <c r="G220" i="110"/>
  <c r="G221" i="110"/>
  <c r="G222" i="110"/>
  <c r="G223" i="110"/>
  <c r="G224" i="110"/>
  <c r="G225" i="110"/>
  <c r="G226" i="110"/>
  <c r="G227" i="110"/>
  <c r="G228" i="110"/>
  <c r="G229" i="110"/>
  <c r="G230" i="110"/>
  <c r="G231" i="110"/>
  <c r="G232" i="110"/>
  <c r="G233" i="110"/>
  <c r="G234" i="110"/>
  <c r="G235" i="110"/>
  <c r="G236" i="110"/>
  <c r="G237" i="110"/>
  <c r="G238" i="110"/>
  <c r="G239" i="110"/>
  <c r="G240" i="110"/>
  <c r="G241" i="110"/>
  <c r="G242" i="110"/>
  <c r="G243" i="110"/>
  <c r="G244" i="110"/>
  <c r="G245" i="110"/>
  <c r="G246" i="110"/>
  <c r="G247" i="110"/>
  <c r="G248" i="110"/>
  <c r="G249" i="110"/>
  <c r="G250" i="110"/>
  <c r="G251" i="110"/>
  <c r="G252" i="110"/>
  <c r="G253" i="110"/>
  <c r="G254" i="110"/>
  <c r="G255" i="110"/>
  <c r="G256" i="110"/>
  <c r="G257" i="110"/>
  <c r="G258" i="110"/>
  <c r="G259" i="110"/>
  <c r="G260" i="110"/>
  <c r="G261" i="110"/>
  <c r="G262" i="110"/>
  <c r="G263" i="110"/>
  <c r="G264" i="110"/>
  <c r="G265" i="110"/>
  <c r="G266" i="110"/>
  <c r="G267" i="110"/>
  <c r="G268" i="110"/>
  <c r="G269" i="110"/>
  <c r="G270" i="110"/>
  <c r="G271" i="110"/>
  <c r="G272" i="110"/>
  <c r="G273" i="110"/>
  <c r="G274" i="110"/>
  <c r="G275" i="110"/>
  <c r="G276" i="110"/>
  <c r="G277" i="110"/>
  <c r="G278" i="110"/>
  <c r="G279" i="110"/>
  <c r="G280" i="110"/>
  <c r="G281" i="110"/>
  <c r="G282" i="110"/>
  <c r="G283" i="110"/>
  <c r="G284" i="110"/>
  <c r="G285" i="110"/>
  <c r="G286" i="110"/>
  <c r="G287" i="110"/>
  <c r="G288" i="110"/>
  <c r="G289" i="110"/>
  <c r="G290" i="110"/>
  <c r="G291" i="110"/>
  <c r="G292" i="110"/>
  <c r="G293" i="110"/>
  <c r="G294" i="110"/>
  <c r="G295" i="110"/>
  <c r="G296" i="110"/>
  <c r="G297" i="110"/>
  <c r="G298" i="110"/>
  <c r="G299" i="110"/>
  <c r="G300" i="110"/>
  <c r="G301" i="110"/>
  <c r="G302" i="110"/>
  <c r="G303" i="110"/>
  <c r="G304" i="110"/>
  <c r="G305" i="110"/>
  <c r="F7" i="111"/>
  <c r="F8" i="111"/>
  <c r="F9" i="111"/>
  <c r="F10" i="111"/>
  <c r="F11" i="111"/>
  <c r="F12" i="111"/>
  <c r="F13" i="111"/>
  <c r="F14" i="111"/>
  <c r="F15" i="111"/>
  <c r="F16" i="111"/>
  <c r="F17" i="111"/>
  <c r="F18" i="111"/>
  <c r="F19" i="111"/>
  <c r="F20" i="111"/>
  <c r="F21" i="111"/>
  <c r="F22" i="111"/>
  <c r="F23" i="111"/>
  <c r="F24" i="111"/>
  <c r="F25" i="111"/>
  <c r="F26" i="111"/>
  <c r="F27" i="111"/>
  <c r="F28" i="111"/>
  <c r="F29" i="111"/>
  <c r="F30" i="111"/>
  <c r="F31" i="111"/>
  <c r="F32" i="111"/>
  <c r="F33" i="111"/>
  <c r="F34" i="111"/>
  <c r="F35" i="111"/>
  <c r="F36" i="111"/>
  <c r="F37" i="111"/>
  <c r="F38" i="111"/>
  <c r="F39" i="111"/>
  <c r="F40" i="111"/>
  <c r="F41" i="111"/>
  <c r="F42" i="111"/>
  <c r="F43" i="111"/>
  <c r="F44" i="111"/>
  <c r="F45" i="111"/>
  <c r="F46" i="111"/>
  <c r="F47" i="111"/>
  <c r="F48" i="111"/>
  <c r="F49" i="111"/>
  <c r="F50" i="111"/>
  <c r="F51" i="111"/>
  <c r="F52" i="111"/>
  <c r="F53" i="111"/>
  <c r="F54" i="111"/>
  <c r="F55" i="111"/>
  <c r="F56" i="111"/>
  <c r="F57" i="111"/>
  <c r="F58" i="111"/>
  <c r="F59" i="111"/>
  <c r="F60" i="111"/>
  <c r="F61" i="111"/>
  <c r="F62" i="111"/>
  <c r="F63" i="111"/>
  <c r="F64" i="111"/>
  <c r="F65" i="111"/>
  <c r="F66" i="111"/>
  <c r="F67" i="111"/>
  <c r="F68" i="111"/>
  <c r="F69" i="111"/>
  <c r="F70" i="111"/>
  <c r="F71" i="111"/>
  <c r="F72" i="111"/>
  <c r="F73" i="111"/>
  <c r="F74" i="111"/>
  <c r="F75" i="111"/>
  <c r="F76" i="111"/>
  <c r="F77" i="111"/>
  <c r="F78" i="111"/>
  <c r="F79" i="111"/>
  <c r="F9" i="113"/>
  <c r="G9" i="113"/>
  <c r="F10" i="113"/>
  <c r="G10" i="113"/>
  <c r="F11" i="113"/>
  <c r="G11" i="113"/>
  <c r="F12" i="113"/>
  <c r="G12" i="113"/>
  <c r="F13" i="113"/>
  <c r="G13" i="113"/>
  <c r="F14" i="113"/>
  <c r="G14" i="113"/>
  <c r="F15" i="113"/>
  <c r="G15" i="113"/>
  <c r="F16" i="113"/>
  <c r="G16" i="113"/>
  <c r="F17" i="113"/>
  <c r="G17" i="113"/>
  <c r="F18" i="113"/>
  <c r="G18" i="113"/>
  <c r="F19" i="113"/>
  <c r="G19" i="113"/>
  <c r="F20" i="113"/>
  <c r="G20" i="113"/>
  <c r="F21" i="113"/>
  <c r="G21" i="113"/>
  <c r="F22" i="113"/>
  <c r="G22" i="113"/>
  <c r="F23" i="113"/>
  <c r="G23" i="113"/>
  <c r="F24" i="113"/>
  <c r="G24" i="113"/>
  <c r="F25" i="113"/>
  <c r="G25" i="113"/>
  <c r="F26" i="113"/>
  <c r="G26" i="113"/>
  <c r="F27" i="113"/>
  <c r="G27" i="113"/>
  <c r="F28" i="113"/>
  <c r="G28" i="113"/>
  <c r="F29" i="113"/>
  <c r="G29" i="113"/>
  <c r="F30" i="113"/>
  <c r="G30" i="113"/>
  <c r="F31" i="113"/>
  <c r="G31" i="113"/>
  <c r="F32" i="113"/>
  <c r="G32" i="113"/>
  <c r="F33" i="113"/>
  <c r="G33" i="113"/>
  <c r="F34" i="113"/>
  <c r="G34" i="113"/>
  <c r="F35" i="113"/>
  <c r="G35" i="113"/>
  <c r="F36" i="113"/>
  <c r="G36" i="113"/>
  <c r="F37" i="113"/>
  <c r="G37" i="113"/>
  <c r="F38" i="113"/>
  <c r="G38" i="113"/>
  <c r="F39" i="113"/>
  <c r="G39" i="113"/>
  <c r="F40" i="113"/>
  <c r="G40" i="113"/>
  <c r="F41" i="113"/>
  <c r="G41" i="113"/>
  <c r="F42" i="113"/>
  <c r="G42" i="113"/>
  <c r="F43" i="113"/>
  <c r="G43" i="113"/>
  <c r="F44" i="113"/>
  <c r="G44" i="113"/>
  <c r="F45" i="113"/>
  <c r="G45" i="113"/>
  <c r="F46" i="113"/>
  <c r="G46" i="113"/>
  <c r="F47" i="113"/>
  <c r="G47" i="113"/>
  <c r="F48" i="113"/>
  <c r="G48" i="113"/>
  <c r="F49" i="113"/>
  <c r="G49" i="113"/>
  <c r="F50" i="113"/>
  <c r="G50" i="113"/>
  <c r="F51" i="113"/>
  <c r="G51" i="113"/>
  <c r="F52" i="113"/>
  <c r="G52" i="113"/>
  <c r="F53" i="113"/>
  <c r="G53" i="113"/>
  <c r="F54" i="113"/>
  <c r="G54" i="113"/>
  <c r="F55" i="113"/>
  <c r="G55" i="113"/>
  <c r="F56" i="113"/>
  <c r="G56" i="113"/>
  <c r="F57" i="113"/>
  <c r="G57" i="113"/>
  <c r="F58" i="113"/>
  <c r="G58" i="113"/>
  <c r="F59" i="113"/>
  <c r="G59" i="113"/>
  <c r="F60" i="113"/>
  <c r="G60" i="113"/>
  <c r="F61" i="113"/>
  <c r="G61" i="113"/>
  <c r="F62" i="113"/>
  <c r="G62" i="113"/>
  <c r="F63" i="113"/>
  <c r="G63" i="113"/>
  <c r="I106" i="113"/>
  <c r="H106" i="113"/>
  <c r="I33" i="112"/>
  <c r="H33" i="112"/>
  <c r="F7" i="112"/>
  <c r="I80" i="111"/>
  <c r="H80" i="111"/>
  <c r="F80" i="111"/>
  <c r="I1397" i="110"/>
  <c r="J1398" i="110" l="1"/>
  <c r="K157" i="4"/>
  <c r="Q157" i="4" s="1"/>
  <c r="I5" i="21"/>
  <c r="I97" i="109"/>
  <c r="H97" i="109"/>
  <c r="E95" i="109"/>
  <c r="E97" i="109" s="1"/>
  <c r="K158" i="4" l="1"/>
  <c r="Q158" i="4" s="1"/>
  <c r="I77" i="21"/>
  <c r="K242" i="4" l="1"/>
  <c r="K241" i="4"/>
  <c r="K166" i="4"/>
  <c r="K167" i="4"/>
  <c r="K169" i="4"/>
  <c r="K170" i="4"/>
  <c r="K171" i="4"/>
  <c r="K172" i="4"/>
  <c r="K174" i="4"/>
  <c r="K176" i="4"/>
  <c r="K177" i="4"/>
  <c r="K178" i="4"/>
  <c r="K179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6" i="4"/>
  <c r="K199" i="4"/>
  <c r="K209" i="4"/>
  <c r="K210" i="4"/>
  <c r="K211" i="4"/>
  <c r="K212" i="4"/>
  <c r="K213" i="4"/>
  <c r="K215" i="4"/>
  <c r="K216" i="4"/>
  <c r="K219" i="4"/>
  <c r="K220" i="4"/>
  <c r="K222" i="4"/>
  <c r="K223" i="4"/>
  <c r="K225" i="4"/>
  <c r="K227" i="4"/>
  <c r="I156" i="3"/>
  <c r="K228" i="4" s="1"/>
  <c r="Q228" i="4" s="1"/>
  <c r="I154" i="3"/>
  <c r="K226" i="4" s="1"/>
  <c r="I152" i="3"/>
  <c r="K224" i="4" s="1"/>
  <c r="I149" i="3"/>
  <c r="K221" i="4" s="1"/>
  <c r="I146" i="3"/>
  <c r="K218" i="4" s="1"/>
  <c r="I145" i="3"/>
  <c r="K217" i="4" s="1"/>
  <c r="I142" i="3"/>
  <c r="K214" i="4" s="1"/>
  <c r="I108" i="3"/>
  <c r="K175" i="4" s="1"/>
  <c r="I110" i="3"/>
  <c r="K180" i="4" s="1"/>
  <c r="I124" i="3"/>
  <c r="K193" i="4" s="1"/>
  <c r="I125" i="3"/>
  <c r="K194" i="4" s="1"/>
  <c r="I126" i="3"/>
  <c r="K195" i="4" s="1"/>
  <c r="I128" i="3"/>
  <c r="K197" i="4" s="1"/>
  <c r="I129" i="3"/>
  <c r="I131" i="3"/>
  <c r="K201" i="4" s="1"/>
  <c r="I132" i="3"/>
  <c r="K200" i="4" s="1"/>
  <c r="I133" i="3"/>
  <c r="K202" i="4" s="1"/>
  <c r="I106" i="3"/>
  <c r="K173" i="4" s="1"/>
  <c r="I102" i="3"/>
  <c r="K168" i="4" s="1"/>
  <c r="I99" i="3"/>
  <c r="K165" i="4" s="1"/>
  <c r="I98" i="3"/>
  <c r="K164" i="4" s="1"/>
  <c r="I7" i="3"/>
  <c r="K7" i="4" s="1"/>
  <c r="I8" i="3"/>
  <c r="K8" i="4" s="1"/>
  <c r="I9" i="3"/>
  <c r="K9" i="4" s="1"/>
  <c r="I10" i="3"/>
  <c r="K10" i="4" s="1"/>
  <c r="I11" i="3"/>
  <c r="K11" i="4" s="1"/>
  <c r="I12" i="3"/>
  <c r="K12" i="4" s="1"/>
  <c r="I13" i="3"/>
  <c r="K13" i="4" s="1"/>
  <c r="I14" i="3"/>
  <c r="K14" i="4" s="1"/>
  <c r="I15" i="3"/>
  <c r="K15" i="4" s="1"/>
  <c r="I16" i="3"/>
  <c r="K16" i="4" s="1"/>
  <c r="I17" i="3"/>
  <c r="K17" i="4" s="1"/>
  <c r="I18" i="3"/>
  <c r="K18" i="4" s="1"/>
  <c r="I19" i="3"/>
  <c r="K19" i="4" s="1"/>
  <c r="I20" i="3"/>
  <c r="K20" i="4" s="1"/>
  <c r="I21" i="3"/>
  <c r="K21" i="4" s="1"/>
  <c r="I23" i="3"/>
  <c r="K23" i="4" s="1"/>
  <c r="I24" i="3"/>
  <c r="K24" i="4" s="1"/>
  <c r="I25" i="3"/>
  <c r="K25" i="4" s="1"/>
  <c r="I27" i="3"/>
  <c r="K27" i="4" s="1"/>
  <c r="I28" i="3"/>
  <c r="K28" i="4" s="1"/>
  <c r="I29" i="3"/>
  <c r="K29" i="4" s="1"/>
  <c r="I30" i="3"/>
  <c r="K30" i="4" s="1"/>
  <c r="I31" i="3"/>
  <c r="K31" i="4" s="1"/>
  <c r="I32" i="3"/>
  <c r="K32" i="4" s="1"/>
  <c r="I33" i="3"/>
  <c r="K33" i="4" s="1"/>
  <c r="I34" i="3"/>
  <c r="K34" i="4" s="1"/>
  <c r="I35" i="3"/>
  <c r="K35" i="4" s="1"/>
  <c r="I36" i="3"/>
  <c r="K36" i="4" s="1"/>
  <c r="I37" i="3"/>
  <c r="K37" i="4" s="1"/>
  <c r="I38" i="3"/>
  <c r="K38" i="4" s="1"/>
  <c r="I39" i="3"/>
  <c r="K39" i="4" s="1"/>
  <c r="I40" i="3"/>
  <c r="K40" i="4" s="1"/>
  <c r="I41" i="3"/>
  <c r="K41" i="4" s="1"/>
  <c r="I42" i="3"/>
  <c r="K42" i="4" s="1"/>
  <c r="I43" i="3"/>
  <c r="K43" i="4" s="1"/>
  <c r="I44" i="3"/>
  <c r="K44" i="4" s="1"/>
  <c r="I45" i="3"/>
  <c r="K45" i="4" s="1"/>
  <c r="I46" i="3"/>
  <c r="K46" i="4" s="1"/>
  <c r="I47" i="3"/>
  <c r="K47" i="4" s="1"/>
  <c r="I48" i="3"/>
  <c r="K48" i="4" s="1"/>
  <c r="I49" i="3"/>
  <c r="K49" i="4" s="1"/>
  <c r="I50" i="3"/>
  <c r="K50" i="4" s="1"/>
  <c r="I51" i="3"/>
  <c r="K51" i="4" s="1"/>
  <c r="I52" i="3"/>
  <c r="K52" i="4" s="1"/>
  <c r="H16" i="5" s="1"/>
  <c r="I53" i="3"/>
  <c r="K53" i="4" s="1"/>
  <c r="I54" i="3"/>
  <c r="K54" i="4" s="1"/>
  <c r="I55" i="3"/>
  <c r="K55" i="4" s="1"/>
  <c r="I56" i="3"/>
  <c r="K56" i="4" s="1"/>
  <c r="I57" i="3"/>
  <c r="K57" i="4" s="1"/>
  <c r="I58" i="3"/>
  <c r="K58" i="4" s="1"/>
  <c r="I59" i="3"/>
  <c r="K59" i="4" s="1"/>
  <c r="I60" i="3"/>
  <c r="K60" i="4" s="1"/>
  <c r="I61" i="3"/>
  <c r="K61" i="4" s="1"/>
  <c r="I62" i="3"/>
  <c r="K62" i="4" s="1"/>
  <c r="I63" i="3"/>
  <c r="K63" i="4" s="1"/>
  <c r="I64" i="3"/>
  <c r="K64" i="4" s="1"/>
  <c r="I65" i="3"/>
  <c r="K65" i="4" s="1"/>
  <c r="I66" i="3"/>
  <c r="K66" i="4" s="1"/>
  <c r="I67" i="3"/>
  <c r="K67" i="4" s="1"/>
  <c r="I68" i="3"/>
  <c r="K68" i="4" s="1"/>
  <c r="I69" i="3"/>
  <c r="K69" i="4" s="1"/>
  <c r="I70" i="3"/>
  <c r="K70" i="4" s="1"/>
  <c r="I71" i="3"/>
  <c r="K71" i="4" s="1"/>
  <c r="I72" i="3"/>
  <c r="K72" i="4" s="1"/>
  <c r="I73" i="3"/>
  <c r="K73" i="4" s="1"/>
  <c r="I74" i="3"/>
  <c r="K74" i="4" s="1"/>
  <c r="I75" i="3"/>
  <c r="K75" i="4" s="1"/>
  <c r="I76" i="3"/>
  <c r="K76" i="4" s="1"/>
  <c r="I77" i="3"/>
  <c r="K77" i="4" s="1"/>
  <c r="I78" i="3"/>
  <c r="K78" i="4" s="1"/>
  <c r="I79" i="3"/>
  <c r="I80" i="3"/>
  <c r="K79" i="4" s="1"/>
  <c r="I81" i="3"/>
  <c r="I82" i="3"/>
  <c r="K80" i="4" s="1"/>
  <c r="I83" i="3"/>
  <c r="K81" i="4" s="1"/>
  <c r="I84" i="3"/>
  <c r="K82" i="4" s="1"/>
  <c r="I85" i="3"/>
  <c r="K83" i="4" s="1"/>
  <c r="I86" i="3"/>
  <c r="K84" i="4" s="1"/>
  <c r="I87" i="3"/>
  <c r="K85" i="4" s="1"/>
  <c r="I88" i="3"/>
  <c r="K86" i="4" s="1"/>
  <c r="I89" i="3"/>
  <c r="K87" i="4" s="1"/>
  <c r="I90" i="3"/>
  <c r="K88" i="4" s="1"/>
  <c r="I91" i="3"/>
  <c r="I96" i="3"/>
  <c r="I84" i="104"/>
  <c r="H84" i="104"/>
  <c r="I44" i="105"/>
  <c r="H44" i="105"/>
  <c r="I66" i="106"/>
  <c r="H66" i="106"/>
  <c r="G17" i="5"/>
  <c r="J115" i="4"/>
  <c r="J160" i="4"/>
  <c r="J104" i="4"/>
  <c r="J145" i="4"/>
  <c r="J137" i="4"/>
  <c r="G15" i="5" s="1"/>
  <c r="J116" i="4"/>
  <c r="J130" i="4"/>
  <c r="J110" i="4"/>
  <c r="J146" i="4"/>
  <c r="J133" i="4"/>
  <c r="J94" i="4"/>
  <c r="J150" i="4"/>
  <c r="J143" i="4"/>
  <c r="J99" i="4"/>
  <c r="J118" i="4"/>
  <c r="J107" i="4"/>
  <c r="J101" i="4"/>
  <c r="J153" i="4"/>
  <c r="J120" i="4"/>
  <c r="J151" i="4"/>
  <c r="J132" i="4"/>
  <c r="J98" i="4"/>
  <c r="J111" i="4"/>
  <c r="J156" i="4"/>
  <c r="J109" i="4"/>
  <c r="J129" i="4"/>
  <c r="J148" i="4"/>
  <c r="J123" i="4"/>
  <c r="J103" i="4"/>
  <c r="J131" i="4"/>
  <c r="J97" i="4"/>
  <c r="J152" i="4"/>
  <c r="J117" i="4"/>
  <c r="G12" i="5" s="1"/>
  <c r="J142" i="4"/>
  <c r="J136" i="4"/>
  <c r="J114" i="4"/>
  <c r="J139" i="4"/>
  <c r="J108" i="4"/>
  <c r="J112" i="4"/>
  <c r="J122" i="4"/>
  <c r="J126" i="4"/>
  <c r="J140" i="4"/>
  <c r="J125" i="4"/>
  <c r="J124" i="4"/>
  <c r="J135" i="4"/>
  <c r="H5" i="21"/>
  <c r="J105" i="4" s="1"/>
  <c r="J100" i="4" l="1"/>
  <c r="J149" i="4"/>
  <c r="J95" i="4"/>
  <c r="J128" i="4"/>
  <c r="J138" i="4"/>
  <c r="J141" i="4"/>
  <c r="J121" i="4"/>
  <c r="J96" i="4"/>
  <c r="J106" i="4"/>
  <c r="J147" i="4"/>
  <c r="J119" i="4"/>
  <c r="J134" i="4"/>
  <c r="J144" i="4"/>
  <c r="J155" i="4"/>
  <c r="J127" i="4"/>
  <c r="J102" i="4"/>
  <c r="J154" i="4"/>
  <c r="J113" i="4"/>
  <c r="K89" i="4"/>
  <c r="Q89" i="4" s="1"/>
  <c r="K203" i="4"/>
  <c r="K236" i="4"/>
  <c r="K198" i="4"/>
  <c r="I88" i="108"/>
  <c r="H88" i="108"/>
  <c r="E88" i="108"/>
  <c r="H11" i="5" l="1"/>
  <c r="E66" i="106"/>
  <c r="E44" i="105"/>
  <c r="J1171" i="103"/>
  <c r="G10" i="103" l="1"/>
  <c r="G9" i="103"/>
  <c r="G8" i="103"/>
  <c r="G7" i="103"/>
  <c r="F351" i="103" l="1"/>
  <c r="G1170" i="103"/>
  <c r="F189" i="103" l="1"/>
  <c r="F201" i="103"/>
  <c r="F350" i="103"/>
  <c r="G353" i="103"/>
  <c r="I22" i="3" l="1"/>
  <c r="K22" i="4" s="1"/>
  <c r="F499" i="103"/>
  <c r="F561" i="103"/>
  <c r="F774" i="103"/>
  <c r="I26" i="3" s="1"/>
  <c r="K26" i="4" s="1"/>
  <c r="E79" i="104" l="1"/>
  <c r="F8" i="105"/>
  <c r="F7" i="105"/>
  <c r="I97" i="3" l="1"/>
  <c r="E84" i="104"/>
  <c r="E85" i="104" s="1"/>
  <c r="F1070" i="103"/>
  <c r="F1117" i="103"/>
  <c r="I5" i="3" s="1"/>
  <c r="F1121" i="103"/>
  <c r="F1122" i="103"/>
  <c r="G1165" i="103"/>
  <c r="G1166" i="103"/>
  <c r="G1167" i="103"/>
  <c r="G1168" i="103"/>
  <c r="G1169" i="103"/>
  <c r="F58" i="106"/>
  <c r="G58" i="106"/>
  <c r="F59" i="106"/>
  <c r="G59" i="106"/>
  <c r="F60" i="106"/>
  <c r="G60" i="106"/>
  <c r="F61" i="106"/>
  <c r="G61" i="106"/>
  <c r="F62" i="106"/>
  <c r="G62" i="106"/>
  <c r="F63" i="106"/>
  <c r="G63" i="106"/>
  <c r="F64" i="106"/>
  <c r="G64" i="106"/>
  <c r="F65" i="106"/>
  <c r="G65" i="106"/>
  <c r="G1002" i="103"/>
  <c r="G1003" i="103"/>
  <c r="G1004" i="103"/>
  <c r="G1005" i="103"/>
  <c r="G1006" i="103"/>
  <c r="G1007" i="103"/>
  <c r="G1008" i="103"/>
  <c r="G1009" i="103"/>
  <c r="G1010" i="103"/>
  <c r="G1011" i="103"/>
  <c r="G1012" i="103"/>
  <c r="G1013" i="103"/>
  <c r="G1014" i="103"/>
  <c r="G1015" i="103"/>
  <c r="G1016" i="103"/>
  <c r="G1017" i="103"/>
  <c r="G1018" i="103"/>
  <c r="G1019" i="103"/>
  <c r="G1020" i="103"/>
  <c r="G1021" i="103"/>
  <c r="G1022" i="103"/>
  <c r="G1023" i="103"/>
  <c r="G1024" i="103"/>
  <c r="G1025" i="103"/>
  <c r="G1026" i="103"/>
  <c r="G1027" i="103"/>
  <c r="G1028" i="103"/>
  <c r="G1029" i="103"/>
  <c r="G1030" i="103"/>
  <c r="G1031" i="103"/>
  <c r="G1032" i="103"/>
  <c r="G1033" i="103"/>
  <c r="G1034" i="103"/>
  <c r="G1035" i="103"/>
  <c r="G1036" i="103"/>
  <c r="G1037" i="103"/>
  <c r="G1038" i="103"/>
  <c r="G1039" i="103"/>
  <c r="G1040" i="103"/>
  <c r="G1041" i="103"/>
  <c r="G1042" i="103"/>
  <c r="G1043" i="103"/>
  <c r="G1044" i="103"/>
  <c r="G1045" i="103"/>
  <c r="G1046" i="103"/>
  <c r="G1047" i="103"/>
  <c r="G1048" i="103"/>
  <c r="G1049" i="103"/>
  <c r="G1050" i="103"/>
  <c r="G1051" i="103"/>
  <c r="G1052" i="103"/>
  <c r="G1053" i="103"/>
  <c r="G1054" i="103"/>
  <c r="G1055" i="103"/>
  <c r="G1056" i="103"/>
  <c r="G1057" i="103"/>
  <c r="G1058" i="103"/>
  <c r="G1059" i="103"/>
  <c r="G1060" i="103"/>
  <c r="G1061" i="103"/>
  <c r="G1062" i="103"/>
  <c r="G1063" i="103"/>
  <c r="G1064" i="103"/>
  <c r="G1065" i="103"/>
  <c r="G1066" i="103"/>
  <c r="G1067" i="103"/>
  <c r="G1068" i="103"/>
  <c r="G1069" i="103"/>
  <c r="G1070" i="103"/>
  <c r="G1071" i="103"/>
  <c r="G1072" i="103"/>
  <c r="G1073" i="103"/>
  <c r="G1074" i="103"/>
  <c r="G1075" i="103"/>
  <c r="G1076" i="103"/>
  <c r="G1077" i="103"/>
  <c r="G1078" i="103"/>
  <c r="G1079" i="103"/>
  <c r="G1080" i="103"/>
  <c r="G1081" i="103"/>
  <c r="G1082" i="103"/>
  <c r="G1083" i="103"/>
  <c r="G1084" i="103"/>
  <c r="G1085" i="103"/>
  <c r="G1086" i="103"/>
  <c r="G1087" i="103"/>
  <c r="G1088" i="103"/>
  <c r="G1089" i="103"/>
  <c r="G1090" i="103"/>
  <c r="G1091" i="103"/>
  <c r="G1092" i="103"/>
  <c r="G1093" i="103"/>
  <c r="G1094" i="103"/>
  <c r="G1095" i="103"/>
  <c r="G1096" i="103"/>
  <c r="G1097" i="103"/>
  <c r="G1098" i="103"/>
  <c r="G1099" i="103"/>
  <c r="G1100" i="103"/>
  <c r="G1101" i="103"/>
  <c r="G1102" i="103"/>
  <c r="G1103" i="103"/>
  <c r="G1104" i="103"/>
  <c r="G1105" i="103"/>
  <c r="G1106" i="103"/>
  <c r="G1107" i="103"/>
  <c r="G1108" i="103"/>
  <c r="G1109" i="103"/>
  <c r="G1110" i="103"/>
  <c r="G1111" i="103"/>
  <c r="G1112" i="103"/>
  <c r="G1113" i="103"/>
  <c r="G1114" i="103"/>
  <c r="G1115" i="103"/>
  <c r="G1116" i="103"/>
  <c r="G1117" i="103"/>
  <c r="G1118" i="103"/>
  <c r="G1119" i="103"/>
  <c r="G1120" i="103"/>
  <c r="G1121" i="103"/>
  <c r="G1122" i="103"/>
  <c r="G1123" i="103"/>
  <c r="G1124" i="103"/>
  <c r="G1125" i="103"/>
  <c r="G1126" i="103"/>
  <c r="G1127" i="103"/>
  <c r="G1128" i="103"/>
  <c r="G1129" i="103"/>
  <c r="G1130" i="103"/>
  <c r="G1131" i="103"/>
  <c r="G1132" i="103"/>
  <c r="G1133" i="103"/>
  <c r="G1134" i="103"/>
  <c r="G1135" i="103"/>
  <c r="G1136" i="103"/>
  <c r="G1137" i="103"/>
  <c r="G1138" i="103"/>
  <c r="G1139" i="103"/>
  <c r="G1140" i="103"/>
  <c r="G1141" i="103"/>
  <c r="G1142" i="103"/>
  <c r="G1143" i="103"/>
  <c r="G1144" i="103"/>
  <c r="G1145" i="103"/>
  <c r="G1146" i="103"/>
  <c r="G1147" i="103"/>
  <c r="G1148" i="103"/>
  <c r="G1149" i="103"/>
  <c r="G1150" i="103"/>
  <c r="G1151" i="103"/>
  <c r="G1152" i="103"/>
  <c r="G1153" i="103"/>
  <c r="G1154" i="103"/>
  <c r="G1155" i="103"/>
  <c r="G1156" i="103"/>
  <c r="G1157" i="103"/>
  <c r="G1158" i="103"/>
  <c r="G1159" i="103"/>
  <c r="G1160" i="103"/>
  <c r="G1161" i="103"/>
  <c r="G1162" i="103"/>
  <c r="G1163" i="103"/>
  <c r="G1164" i="103"/>
  <c r="K5" i="4" l="1"/>
  <c r="I6" i="3"/>
  <c r="K6" i="4" s="1"/>
  <c r="F1171" i="103"/>
  <c r="F1172" i="103" s="1"/>
  <c r="G553" i="103"/>
  <c r="G554" i="103"/>
  <c r="G555" i="103"/>
  <c r="G556" i="103"/>
  <c r="G557" i="103"/>
  <c r="G558" i="103"/>
  <c r="G559" i="103"/>
  <c r="G560" i="103"/>
  <c r="G561" i="103"/>
  <c r="G562" i="103"/>
  <c r="G563" i="103"/>
  <c r="G564" i="103"/>
  <c r="G565" i="103"/>
  <c r="G566" i="103"/>
  <c r="G567" i="103"/>
  <c r="G568" i="103"/>
  <c r="G569" i="103"/>
  <c r="G570" i="103"/>
  <c r="G571" i="103"/>
  <c r="G572" i="103"/>
  <c r="G573" i="103"/>
  <c r="G574" i="103"/>
  <c r="G575" i="103"/>
  <c r="G576" i="103"/>
  <c r="G577" i="103"/>
  <c r="G578" i="103"/>
  <c r="G579" i="103"/>
  <c r="G580" i="103"/>
  <c r="G581" i="103"/>
  <c r="G582" i="103"/>
  <c r="G583" i="103"/>
  <c r="G584" i="103"/>
  <c r="G585" i="103"/>
  <c r="G586" i="103"/>
  <c r="G587" i="103"/>
  <c r="G588" i="103"/>
  <c r="G589" i="103"/>
  <c r="G590" i="103"/>
  <c r="G591" i="103"/>
  <c r="G592" i="103"/>
  <c r="G593" i="103"/>
  <c r="G594" i="103"/>
  <c r="G595" i="103"/>
  <c r="G596" i="103"/>
  <c r="G597" i="103"/>
  <c r="G598" i="103"/>
  <c r="G599" i="103"/>
  <c r="G600" i="103"/>
  <c r="G601" i="103"/>
  <c r="G602" i="103"/>
  <c r="G603" i="103"/>
  <c r="G604" i="103"/>
  <c r="G605" i="103"/>
  <c r="G606" i="103"/>
  <c r="G607" i="103"/>
  <c r="G608" i="103"/>
  <c r="G609" i="103"/>
  <c r="G610" i="103"/>
  <c r="G611" i="103"/>
  <c r="G612" i="103"/>
  <c r="G613" i="103"/>
  <c r="G614" i="103"/>
  <c r="G615" i="103"/>
  <c r="G616" i="103"/>
  <c r="G617" i="103"/>
  <c r="G618" i="103"/>
  <c r="G619" i="103"/>
  <c r="G620" i="103"/>
  <c r="G621" i="103"/>
  <c r="G622" i="103"/>
  <c r="G623" i="103"/>
  <c r="G624" i="103"/>
  <c r="G625" i="103"/>
  <c r="G626" i="103"/>
  <c r="G627" i="103"/>
  <c r="G628" i="103"/>
  <c r="G629" i="103"/>
  <c r="G630" i="103"/>
  <c r="G631" i="103"/>
  <c r="G632" i="103"/>
  <c r="G633" i="103"/>
  <c r="G634" i="103"/>
  <c r="G635" i="103"/>
  <c r="G636" i="103"/>
  <c r="G637" i="103"/>
  <c r="G638" i="103"/>
  <c r="G639" i="103"/>
  <c r="G640" i="103"/>
  <c r="G641" i="103"/>
  <c r="G642" i="103"/>
  <c r="G643" i="103"/>
  <c r="G644" i="103"/>
  <c r="G645" i="103"/>
  <c r="G646" i="103"/>
  <c r="G647" i="103"/>
  <c r="G648" i="103"/>
  <c r="G649" i="103"/>
  <c r="G650" i="103"/>
  <c r="G651" i="103"/>
  <c r="G652" i="103"/>
  <c r="G653" i="103"/>
  <c r="G654" i="103"/>
  <c r="G655" i="103"/>
  <c r="G656" i="103"/>
  <c r="G657" i="103"/>
  <c r="G658" i="103"/>
  <c r="G659" i="103"/>
  <c r="G660" i="103"/>
  <c r="G661" i="103"/>
  <c r="G662" i="103"/>
  <c r="G663" i="103"/>
  <c r="G664" i="103"/>
  <c r="G665" i="103"/>
  <c r="G666" i="103"/>
  <c r="G667" i="103"/>
  <c r="G668" i="103"/>
  <c r="G669" i="103"/>
  <c r="G670" i="103"/>
  <c r="G671" i="103"/>
  <c r="G672" i="103"/>
  <c r="G673" i="103"/>
  <c r="G674" i="103"/>
  <c r="G675" i="103"/>
  <c r="G676" i="103"/>
  <c r="G677" i="103"/>
  <c r="G678" i="103"/>
  <c r="G679" i="103"/>
  <c r="G680" i="103"/>
  <c r="G681" i="103"/>
  <c r="G682" i="103"/>
  <c r="G683" i="103"/>
  <c r="G684" i="103"/>
  <c r="G685" i="103"/>
  <c r="G686" i="103"/>
  <c r="G687" i="103"/>
  <c r="G688" i="103"/>
  <c r="G689" i="103"/>
  <c r="G690" i="103"/>
  <c r="G691" i="103"/>
  <c r="G692" i="103"/>
  <c r="G693" i="103"/>
  <c r="G694" i="103"/>
  <c r="G695" i="103"/>
  <c r="G696" i="103"/>
  <c r="G697" i="103"/>
  <c r="G698" i="103"/>
  <c r="G699" i="103"/>
  <c r="G700" i="103"/>
  <c r="G701" i="103"/>
  <c r="G702" i="103"/>
  <c r="G703" i="103"/>
  <c r="G704" i="103"/>
  <c r="G705" i="103"/>
  <c r="G706" i="103"/>
  <c r="G707" i="103"/>
  <c r="G708" i="103"/>
  <c r="G709" i="103"/>
  <c r="G710" i="103"/>
  <c r="G711" i="103"/>
  <c r="G712" i="103"/>
  <c r="G713" i="103"/>
  <c r="G714" i="103"/>
  <c r="G715" i="103"/>
  <c r="G716" i="103"/>
  <c r="G717" i="103"/>
  <c r="G718" i="103"/>
  <c r="G719" i="103"/>
  <c r="G720" i="103"/>
  <c r="G721" i="103"/>
  <c r="G722" i="103"/>
  <c r="G723" i="103"/>
  <c r="G724" i="103"/>
  <c r="G725" i="103"/>
  <c r="G726" i="103"/>
  <c r="G727" i="103"/>
  <c r="G728" i="103"/>
  <c r="G729" i="103"/>
  <c r="G730" i="103"/>
  <c r="G731" i="103"/>
  <c r="G732" i="103"/>
  <c r="G733" i="103"/>
  <c r="G734" i="103"/>
  <c r="G735" i="103"/>
  <c r="G736" i="103"/>
  <c r="G737" i="103"/>
  <c r="G738" i="103"/>
  <c r="G739" i="103"/>
  <c r="G740" i="103"/>
  <c r="G741" i="103"/>
  <c r="G742" i="103"/>
  <c r="G743" i="103"/>
  <c r="G744" i="103"/>
  <c r="G745" i="103"/>
  <c r="G746" i="103"/>
  <c r="G747" i="103"/>
  <c r="G748" i="103"/>
  <c r="G749" i="103"/>
  <c r="G750" i="103"/>
  <c r="G751" i="103"/>
  <c r="G752" i="103"/>
  <c r="G753" i="103"/>
  <c r="G754" i="103"/>
  <c r="G755" i="103"/>
  <c r="G756" i="103"/>
  <c r="G757" i="103"/>
  <c r="G758" i="103"/>
  <c r="G759" i="103"/>
  <c r="G760" i="103"/>
  <c r="G761" i="103"/>
  <c r="G762" i="103"/>
  <c r="G763" i="103"/>
  <c r="G764" i="103"/>
  <c r="G765" i="103"/>
  <c r="G766" i="103"/>
  <c r="G767" i="103"/>
  <c r="G768" i="103"/>
  <c r="G769" i="103"/>
  <c r="G770" i="103"/>
  <c r="G771" i="103"/>
  <c r="G772" i="103"/>
  <c r="G773" i="103"/>
  <c r="G774" i="103"/>
  <c r="G775" i="103"/>
  <c r="G776" i="103"/>
  <c r="G777" i="103"/>
  <c r="G778" i="103"/>
  <c r="G779" i="103"/>
  <c r="G780" i="103"/>
  <c r="G781" i="103"/>
  <c r="G782" i="103"/>
  <c r="G783" i="103"/>
  <c r="G784" i="103"/>
  <c r="G785" i="103"/>
  <c r="G786" i="103"/>
  <c r="G787" i="103"/>
  <c r="G788" i="103"/>
  <c r="G789" i="103"/>
  <c r="G790" i="103"/>
  <c r="G791" i="103"/>
  <c r="G792" i="103"/>
  <c r="G793" i="103"/>
  <c r="G794" i="103"/>
  <c r="G795" i="103"/>
  <c r="G796" i="103"/>
  <c r="G797" i="103"/>
  <c r="G798" i="103"/>
  <c r="G799" i="103"/>
  <c r="G800" i="103"/>
  <c r="G801" i="103"/>
  <c r="G802" i="103"/>
  <c r="G803" i="103"/>
  <c r="G804" i="103"/>
  <c r="G805" i="103"/>
  <c r="G806" i="103"/>
  <c r="G807" i="103"/>
  <c r="G808" i="103"/>
  <c r="G809" i="103"/>
  <c r="G810" i="103"/>
  <c r="G811" i="103"/>
  <c r="G812" i="103"/>
  <c r="G813" i="103"/>
  <c r="G814" i="103"/>
  <c r="G815" i="103"/>
  <c r="G816" i="103"/>
  <c r="G817" i="103"/>
  <c r="G818" i="103"/>
  <c r="G819" i="103"/>
  <c r="G820" i="103"/>
  <c r="G821" i="103"/>
  <c r="G822" i="103"/>
  <c r="G823" i="103"/>
  <c r="G824" i="103"/>
  <c r="G825" i="103"/>
  <c r="G826" i="103"/>
  <c r="G827" i="103"/>
  <c r="G828" i="103"/>
  <c r="G829" i="103"/>
  <c r="G830" i="103"/>
  <c r="G831" i="103"/>
  <c r="G832" i="103"/>
  <c r="G833" i="103"/>
  <c r="G834" i="103"/>
  <c r="G835" i="103"/>
  <c r="G836" i="103"/>
  <c r="G837" i="103"/>
  <c r="G838" i="103"/>
  <c r="G839" i="103"/>
  <c r="G840" i="103"/>
  <c r="G841" i="103"/>
  <c r="G842" i="103"/>
  <c r="G843" i="103"/>
  <c r="G844" i="103"/>
  <c r="G845" i="103"/>
  <c r="G846" i="103"/>
  <c r="G847" i="103"/>
  <c r="G848" i="103"/>
  <c r="G849" i="103"/>
  <c r="G850" i="103"/>
  <c r="G851" i="103"/>
  <c r="G852" i="103"/>
  <c r="G853" i="103"/>
  <c r="G854" i="103"/>
  <c r="G855" i="103"/>
  <c r="G856" i="103"/>
  <c r="G857" i="103"/>
  <c r="G858" i="103"/>
  <c r="G859" i="103"/>
  <c r="G860" i="103"/>
  <c r="G861" i="103"/>
  <c r="G862" i="103"/>
  <c r="G863" i="103"/>
  <c r="G864" i="103"/>
  <c r="G865" i="103"/>
  <c r="G866" i="103"/>
  <c r="G867" i="103"/>
  <c r="G868" i="103"/>
  <c r="G869" i="103"/>
  <c r="G870" i="103"/>
  <c r="G871" i="103"/>
  <c r="G872" i="103"/>
  <c r="G873" i="103"/>
  <c r="G874" i="103"/>
  <c r="G875" i="103"/>
  <c r="G876" i="103"/>
  <c r="G877" i="103"/>
  <c r="G878" i="103"/>
  <c r="G879" i="103"/>
  <c r="G880" i="103"/>
  <c r="G881" i="103"/>
  <c r="G882" i="103"/>
  <c r="G883" i="103"/>
  <c r="G884" i="103"/>
  <c r="G885" i="103"/>
  <c r="G886" i="103"/>
  <c r="G887" i="103"/>
  <c r="G888" i="103"/>
  <c r="G889" i="103"/>
  <c r="G890" i="103"/>
  <c r="G891" i="103"/>
  <c r="G892" i="103"/>
  <c r="G893" i="103"/>
  <c r="G894" i="103"/>
  <c r="G895" i="103"/>
  <c r="G896" i="103"/>
  <c r="G897" i="103"/>
  <c r="G898" i="103"/>
  <c r="G899" i="103"/>
  <c r="G900" i="103"/>
  <c r="G901" i="103"/>
  <c r="G902" i="103"/>
  <c r="G903" i="103"/>
  <c r="G904" i="103"/>
  <c r="G905" i="103"/>
  <c r="G906" i="103"/>
  <c r="G907" i="103"/>
  <c r="G908" i="103"/>
  <c r="G909" i="103"/>
  <c r="G910" i="103"/>
  <c r="G911" i="103"/>
  <c r="G912" i="103"/>
  <c r="G913" i="103"/>
  <c r="G914" i="103"/>
  <c r="G915" i="103"/>
  <c r="G916" i="103"/>
  <c r="G917" i="103"/>
  <c r="G918" i="103"/>
  <c r="G919" i="103"/>
  <c r="G920" i="103"/>
  <c r="G921" i="103"/>
  <c r="G922" i="103"/>
  <c r="G923" i="103"/>
  <c r="G924" i="103"/>
  <c r="G925" i="103"/>
  <c r="G926" i="103"/>
  <c r="G927" i="103"/>
  <c r="G928" i="103"/>
  <c r="G929" i="103"/>
  <c r="G930" i="103"/>
  <c r="G931" i="103"/>
  <c r="G932" i="103"/>
  <c r="G933" i="103"/>
  <c r="G934" i="103"/>
  <c r="G935" i="103"/>
  <c r="G936" i="103"/>
  <c r="G937" i="103"/>
  <c r="G938" i="103"/>
  <c r="G939" i="103"/>
  <c r="G940" i="103"/>
  <c r="G941" i="103"/>
  <c r="G942" i="103"/>
  <c r="G943" i="103"/>
  <c r="G944" i="103"/>
  <c r="G945" i="103"/>
  <c r="G946" i="103"/>
  <c r="G947" i="103"/>
  <c r="G948" i="103"/>
  <c r="G949" i="103"/>
  <c r="G950" i="103"/>
  <c r="G951" i="103"/>
  <c r="G952" i="103"/>
  <c r="G953" i="103"/>
  <c r="G954" i="103"/>
  <c r="G955" i="103"/>
  <c r="G956" i="103"/>
  <c r="G957" i="103"/>
  <c r="G958" i="103"/>
  <c r="G959" i="103"/>
  <c r="G960" i="103"/>
  <c r="G961" i="103"/>
  <c r="G962" i="103"/>
  <c r="G963" i="103"/>
  <c r="G965" i="103"/>
  <c r="G966" i="103"/>
  <c r="G967" i="103"/>
  <c r="G968" i="103"/>
  <c r="G969" i="103"/>
  <c r="G970" i="103"/>
  <c r="G971" i="103"/>
  <c r="G972" i="103"/>
  <c r="G973" i="103"/>
  <c r="G974" i="103"/>
  <c r="G975" i="103"/>
  <c r="G976" i="103"/>
  <c r="G977" i="103"/>
  <c r="G978" i="103"/>
  <c r="G979" i="103"/>
  <c r="G980" i="103"/>
  <c r="G981" i="103"/>
  <c r="G982" i="103"/>
  <c r="G983" i="103"/>
  <c r="G984" i="103"/>
  <c r="G985" i="103"/>
  <c r="G986" i="103"/>
  <c r="G987" i="103"/>
  <c r="G988" i="103"/>
  <c r="G989" i="103"/>
  <c r="G990" i="103"/>
  <c r="G991" i="103"/>
  <c r="G992" i="103"/>
  <c r="G993" i="103"/>
  <c r="G994" i="103"/>
  <c r="G995" i="103"/>
  <c r="G996" i="103"/>
  <c r="G997" i="103"/>
  <c r="G998" i="103"/>
  <c r="G999" i="103"/>
  <c r="G1000" i="103"/>
  <c r="G1001" i="103"/>
  <c r="F9" i="105"/>
  <c r="F10" i="105"/>
  <c r="F11" i="105"/>
  <c r="F12" i="105"/>
  <c r="F13" i="105"/>
  <c r="F14" i="105"/>
  <c r="F15" i="105"/>
  <c r="F16" i="105"/>
  <c r="F17" i="105"/>
  <c r="F18" i="105"/>
  <c r="F19" i="105"/>
  <c r="K232" i="4" l="1"/>
  <c r="I157" i="3"/>
  <c r="G268" i="103" l="1"/>
  <c r="G269" i="103"/>
  <c r="G270" i="103"/>
  <c r="G271" i="103"/>
  <c r="G272" i="103"/>
  <c r="G273" i="103"/>
  <c r="G274" i="103"/>
  <c r="G275" i="103"/>
  <c r="G276" i="103"/>
  <c r="G277" i="103"/>
  <c r="G278" i="103"/>
  <c r="G279" i="103"/>
  <c r="G280" i="103"/>
  <c r="G281" i="103"/>
  <c r="G282" i="103"/>
  <c r="G283" i="103"/>
  <c r="G284" i="103"/>
  <c r="G285" i="103"/>
  <c r="G286" i="103"/>
  <c r="G287" i="103"/>
  <c r="G288" i="103"/>
  <c r="G289" i="103"/>
  <c r="G290" i="103"/>
  <c r="G291" i="103"/>
  <c r="G292" i="103"/>
  <c r="G293" i="103"/>
  <c r="G294" i="103"/>
  <c r="G295" i="103"/>
  <c r="G296" i="103"/>
  <c r="G297" i="103"/>
  <c r="G298" i="103"/>
  <c r="G299" i="103"/>
  <c r="G300" i="103"/>
  <c r="G301" i="103"/>
  <c r="G302" i="103"/>
  <c r="G303" i="103"/>
  <c r="G304" i="103"/>
  <c r="G305" i="103"/>
  <c r="G306" i="103"/>
  <c r="G307" i="103"/>
  <c r="G308" i="103"/>
  <c r="G309" i="103"/>
  <c r="G310" i="103"/>
  <c r="G311" i="103"/>
  <c r="G312" i="103"/>
  <c r="G313" i="103"/>
  <c r="G314" i="103"/>
  <c r="G315" i="103"/>
  <c r="G316" i="103"/>
  <c r="G317" i="103"/>
  <c r="G318" i="103"/>
  <c r="G319" i="103"/>
  <c r="G320" i="103"/>
  <c r="G321" i="103"/>
  <c r="G322" i="103"/>
  <c r="G323" i="103"/>
  <c r="G324" i="103"/>
  <c r="G325" i="103"/>
  <c r="G326" i="103"/>
  <c r="G327" i="103"/>
  <c r="G328" i="103"/>
  <c r="G329" i="103"/>
  <c r="G330" i="103"/>
  <c r="G331" i="103"/>
  <c r="G332" i="103"/>
  <c r="G333" i="103"/>
  <c r="G334" i="103"/>
  <c r="G335" i="103"/>
  <c r="G336" i="103"/>
  <c r="G337" i="103"/>
  <c r="G338" i="103"/>
  <c r="G339" i="103"/>
  <c r="G340" i="103"/>
  <c r="G341" i="103"/>
  <c r="G342" i="103"/>
  <c r="G343" i="103"/>
  <c r="G344" i="103"/>
  <c r="G345" i="103"/>
  <c r="G346" i="103"/>
  <c r="G347" i="103"/>
  <c r="G348" i="103"/>
  <c r="G349" i="103"/>
  <c r="G351" i="103"/>
  <c r="G355" i="103"/>
  <c r="G356" i="103"/>
  <c r="G357" i="103"/>
  <c r="G358" i="103"/>
  <c r="G359" i="103"/>
  <c r="G360" i="103"/>
  <c r="G361" i="103"/>
  <c r="G362" i="103"/>
  <c r="G363" i="103"/>
  <c r="G364" i="103"/>
  <c r="G365" i="103"/>
  <c r="G366" i="103"/>
  <c r="G367" i="103"/>
  <c r="G368" i="103"/>
  <c r="G369" i="103"/>
  <c r="G370" i="103"/>
  <c r="G371" i="103"/>
  <c r="G372" i="103"/>
  <c r="G373" i="103"/>
  <c r="G374" i="103"/>
  <c r="G375" i="103"/>
  <c r="G376" i="103"/>
  <c r="G377" i="103"/>
  <c r="G378" i="103"/>
  <c r="G379" i="103"/>
  <c r="G380" i="103"/>
  <c r="G381" i="103"/>
  <c r="G382" i="103"/>
  <c r="G383" i="103"/>
  <c r="G384" i="103"/>
  <c r="G385" i="103"/>
  <c r="G386" i="103"/>
  <c r="G387" i="103"/>
  <c r="G388" i="103"/>
  <c r="G389" i="103"/>
  <c r="G390" i="103"/>
  <c r="G391" i="103"/>
  <c r="G392" i="103"/>
  <c r="G393" i="103"/>
  <c r="G394" i="103"/>
  <c r="G395" i="103"/>
  <c r="G396" i="103"/>
  <c r="G397" i="103"/>
  <c r="G398" i="103"/>
  <c r="G399" i="103"/>
  <c r="G400" i="103"/>
  <c r="G401" i="103"/>
  <c r="G402" i="103"/>
  <c r="G403" i="103"/>
  <c r="G404" i="103"/>
  <c r="G405" i="103"/>
  <c r="G406" i="103"/>
  <c r="G407" i="103"/>
  <c r="G408" i="103"/>
  <c r="G409" i="103"/>
  <c r="G410" i="103"/>
  <c r="G411" i="103"/>
  <c r="G412" i="103"/>
  <c r="G413" i="103"/>
  <c r="G414" i="103"/>
  <c r="G415" i="103"/>
  <c r="G416" i="103"/>
  <c r="G417" i="103"/>
  <c r="G418" i="103"/>
  <c r="G419" i="103"/>
  <c r="G420" i="103"/>
  <c r="G421" i="103"/>
  <c r="G422" i="103"/>
  <c r="G423" i="103"/>
  <c r="G424" i="103"/>
  <c r="G425" i="103"/>
  <c r="G426" i="103"/>
  <c r="G427" i="103"/>
  <c r="G428" i="103"/>
  <c r="G429" i="103"/>
  <c r="G430" i="103"/>
  <c r="G431" i="103"/>
  <c r="G432" i="103"/>
  <c r="G433" i="103"/>
  <c r="G434" i="103"/>
  <c r="G435" i="103"/>
  <c r="G436" i="103"/>
  <c r="G437" i="103"/>
  <c r="G438" i="103"/>
  <c r="G439" i="103"/>
  <c r="G440" i="103"/>
  <c r="G441" i="103"/>
  <c r="G442" i="103"/>
  <c r="G443" i="103"/>
  <c r="G444" i="103"/>
  <c r="G445" i="103"/>
  <c r="G446" i="103"/>
  <c r="G447" i="103"/>
  <c r="G448" i="103"/>
  <c r="G449" i="103"/>
  <c r="G450" i="103"/>
  <c r="G451" i="103"/>
  <c r="G452" i="103"/>
  <c r="G453" i="103"/>
  <c r="G454" i="103"/>
  <c r="G455" i="103"/>
  <c r="G456" i="103"/>
  <c r="G457" i="103"/>
  <c r="G458" i="103"/>
  <c r="G459" i="103"/>
  <c r="G460" i="103"/>
  <c r="G461" i="103"/>
  <c r="G462" i="103"/>
  <c r="G463" i="103"/>
  <c r="G464" i="103"/>
  <c r="G465" i="103"/>
  <c r="G466" i="103"/>
  <c r="G467" i="103"/>
  <c r="G468" i="103"/>
  <c r="G469" i="103"/>
  <c r="G470" i="103"/>
  <c r="G471" i="103"/>
  <c r="G472" i="103"/>
  <c r="G473" i="103"/>
  <c r="G474" i="103"/>
  <c r="G475" i="103"/>
  <c r="G476" i="103"/>
  <c r="G477" i="103"/>
  <c r="G478" i="103"/>
  <c r="G479" i="103"/>
  <c r="G480" i="103"/>
  <c r="G481" i="103"/>
  <c r="G482" i="103"/>
  <c r="G483" i="103"/>
  <c r="G484" i="103"/>
  <c r="G485" i="103"/>
  <c r="G486" i="103"/>
  <c r="G487" i="103"/>
  <c r="G488" i="103"/>
  <c r="G489" i="103"/>
  <c r="G490" i="103"/>
  <c r="G491" i="103"/>
  <c r="G492" i="103"/>
  <c r="G493" i="103"/>
  <c r="G494" i="103"/>
  <c r="G495" i="103"/>
  <c r="G496" i="103"/>
  <c r="G497" i="103"/>
  <c r="G498" i="103"/>
  <c r="G499" i="103"/>
  <c r="G500" i="103"/>
  <c r="G501" i="103"/>
  <c r="G502" i="103"/>
  <c r="G503" i="103"/>
  <c r="G504" i="103"/>
  <c r="G505" i="103"/>
  <c r="G506" i="103"/>
  <c r="G507" i="103"/>
  <c r="G508" i="103"/>
  <c r="G509" i="103"/>
  <c r="G510" i="103"/>
  <c r="G511" i="103"/>
  <c r="G512" i="103"/>
  <c r="G513" i="103"/>
  <c r="G514" i="103"/>
  <c r="G515" i="103"/>
  <c r="G516" i="103"/>
  <c r="G517" i="103"/>
  <c r="G518" i="103"/>
  <c r="G519" i="103"/>
  <c r="G520" i="103"/>
  <c r="G521" i="103"/>
  <c r="G522" i="103"/>
  <c r="G523" i="103"/>
  <c r="G524" i="103"/>
  <c r="G525" i="103"/>
  <c r="G526" i="103"/>
  <c r="G527" i="103"/>
  <c r="G528" i="103"/>
  <c r="G529" i="103"/>
  <c r="G530" i="103"/>
  <c r="G531" i="103"/>
  <c r="G532" i="103"/>
  <c r="G533" i="103"/>
  <c r="G534" i="103"/>
  <c r="G535" i="103"/>
  <c r="G536" i="103"/>
  <c r="G537" i="103"/>
  <c r="G538" i="103"/>
  <c r="G539" i="103"/>
  <c r="G540" i="103"/>
  <c r="G541" i="103"/>
  <c r="G542" i="103"/>
  <c r="G543" i="103"/>
  <c r="G544" i="103"/>
  <c r="G545" i="103"/>
  <c r="G546" i="103"/>
  <c r="G547" i="103"/>
  <c r="G548" i="103"/>
  <c r="G549" i="103"/>
  <c r="G550" i="103"/>
  <c r="G551" i="103"/>
  <c r="G552" i="103"/>
  <c r="G12" i="103"/>
  <c r="G13" i="103"/>
  <c r="G14" i="103"/>
  <c r="G15" i="103"/>
  <c r="G16" i="103"/>
  <c r="G17" i="103"/>
  <c r="G18" i="103"/>
  <c r="G19" i="103"/>
  <c r="G20" i="103"/>
  <c r="G21" i="103"/>
  <c r="G22" i="103"/>
  <c r="G23" i="103"/>
  <c r="G24" i="103"/>
  <c r="G25" i="103"/>
  <c r="G26" i="103"/>
  <c r="G27" i="103"/>
  <c r="G28" i="103"/>
  <c r="G29" i="103"/>
  <c r="G30" i="103"/>
  <c r="G31" i="103"/>
  <c r="G32" i="103"/>
  <c r="G33" i="103"/>
  <c r="G34" i="103"/>
  <c r="G35" i="103"/>
  <c r="G36" i="103"/>
  <c r="G37" i="103"/>
  <c r="G38" i="103"/>
  <c r="G39" i="103"/>
  <c r="G40" i="103"/>
  <c r="G41" i="103"/>
  <c r="G42" i="103"/>
  <c r="G43" i="103"/>
  <c r="G44" i="103"/>
  <c r="G45" i="103"/>
  <c r="G46" i="103"/>
  <c r="G47" i="103"/>
  <c r="G48" i="103"/>
  <c r="G49" i="103"/>
  <c r="G50" i="103"/>
  <c r="G51" i="103"/>
  <c r="G52" i="103"/>
  <c r="G53" i="103"/>
  <c r="G54" i="103"/>
  <c r="G55" i="103"/>
  <c r="G56" i="103"/>
  <c r="G57" i="103"/>
  <c r="G58" i="103"/>
  <c r="G59" i="103"/>
  <c r="G60" i="103"/>
  <c r="G61" i="103"/>
  <c r="G62" i="103"/>
  <c r="G63" i="103"/>
  <c r="G64" i="103"/>
  <c r="G65" i="103"/>
  <c r="G66" i="103"/>
  <c r="G67" i="103"/>
  <c r="G68" i="103"/>
  <c r="G69" i="103"/>
  <c r="G70" i="103"/>
  <c r="G71" i="103"/>
  <c r="G72" i="103"/>
  <c r="G73" i="103"/>
  <c r="G74" i="103"/>
  <c r="G75" i="103"/>
  <c r="G76" i="103"/>
  <c r="G77" i="103"/>
  <c r="G78" i="103"/>
  <c r="G79" i="103"/>
  <c r="G80" i="103"/>
  <c r="G81" i="103"/>
  <c r="G82" i="103"/>
  <c r="G83" i="103"/>
  <c r="G84" i="103"/>
  <c r="G85" i="103"/>
  <c r="G86" i="103"/>
  <c r="G87" i="103"/>
  <c r="G88" i="103"/>
  <c r="G89" i="103"/>
  <c r="G90" i="103"/>
  <c r="G91" i="103"/>
  <c r="G92" i="103"/>
  <c r="G93" i="103"/>
  <c r="G94" i="103"/>
  <c r="G95" i="103"/>
  <c r="G96" i="103"/>
  <c r="G97" i="103"/>
  <c r="G98" i="103"/>
  <c r="G99" i="103"/>
  <c r="G100" i="103"/>
  <c r="G101" i="103"/>
  <c r="G102" i="103"/>
  <c r="G103" i="103"/>
  <c r="G104" i="103"/>
  <c r="G105" i="103"/>
  <c r="G106" i="103"/>
  <c r="G107" i="103"/>
  <c r="G108" i="103"/>
  <c r="G109" i="103"/>
  <c r="G110" i="103"/>
  <c r="G111" i="103"/>
  <c r="G112" i="103"/>
  <c r="G113" i="103"/>
  <c r="G114" i="103"/>
  <c r="G115" i="103"/>
  <c r="G116" i="103"/>
  <c r="G117" i="103"/>
  <c r="G118" i="103"/>
  <c r="G119" i="103"/>
  <c r="G120" i="103"/>
  <c r="G121" i="103"/>
  <c r="G122" i="103"/>
  <c r="G123" i="103"/>
  <c r="G124" i="103"/>
  <c r="G125" i="103"/>
  <c r="G126" i="103"/>
  <c r="G127" i="103"/>
  <c r="G128" i="103"/>
  <c r="G129" i="103"/>
  <c r="G130" i="103"/>
  <c r="G131" i="103"/>
  <c r="G132" i="103"/>
  <c r="G133" i="103"/>
  <c r="G134" i="103"/>
  <c r="G135" i="103"/>
  <c r="G136" i="103"/>
  <c r="G137" i="103"/>
  <c r="G138" i="103"/>
  <c r="G139" i="103"/>
  <c r="G140" i="103"/>
  <c r="G141" i="103"/>
  <c r="G142" i="103"/>
  <c r="G143" i="103"/>
  <c r="G144" i="103"/>
  <c r="G145" i="103"/>
  <c r="G146" i="103"/>
  <c r="G147" i="103"/>
  <c r="G148" i="103"/>
  <c r="G149" i="103"/>
  <c r="G150" i="103"/>
  <c r="G151" i="103"/>
  <c r="G152" i="103"/>
  <c r="G153" i="103"/>
  <c r="G154" i="103"/>
  <c r="G155" i="103"/>
  <c r="G156" i="103"/>
  <c r="G157" i="103"/>
  <c r="G158" i="103"/>
  <c r="G159" i="103"/>
  <c r="G160" i="103"/>
  <c r="G161" i="103"/>
  <c r="G162" i="103"/>
  <c r="G163" i="103"/>
  <c r="G164" i="103"/>
  <c r="G165" i="103"/>
  <c r="G166" i="103"/>
  <c r="G167" i="103"/>
  <c r="G168" i="103"/>
  <c r="G169" i="103"/>
  <c r="G170" i="103"/>
  <c r="G171" i="103"/>
  <c r="G172" i="103"/>
  <c r="G173" i="103"/>
  <c r="G174" i="103"/>
  <c r="G175" i="103"/>
  <c r="G176" i="103"/>
  <c r="G177" i="103"/>
  <c r="G178" i="103"/>
  <c r="G179" i="103"/>
  <c r="G180" i="103"/>
  <c r="G181" i="103"/>
  <c r="G182" i="103"/>
  <c r="G183" i="103"/>
  <c r="G184" i="103"/>
  <c r="G185" i="103"/>
  <c r="G186" i="103"/>
  <c r="G187" i="103"/>
  <c r="G188" i="103"/>
  <c r="G189" i="103"/>
  <c r="G190" i="103"/>
  <c r="G191" i="103"/>
  <c r="G192" i="103"/>
  <c r="G193" i="103"/>
  <c r="G194" i="103"/>
  <c r="G195" i="103"/>
  <c r="G196" i="103"/>
  <c r="G197" i="103"/>
  <c r="G198" i="103"/>
  <c r="G199" i="103"/>
  <c r="G200" i="103"/>
  <c r="G201" i="103"/>
  <c r="G202" i="103"/>
  <c r="G203" i="103"/>
  <c r="G204" i="103"/>
  <c r="G205" i="103"/>
  <c r="G206" i="103"/>
  <c r="G207" i="103"/>
  <c r="G208" i="103"/>
  <c r="G209" i="103"/>
  <c r="G210" i="103"/>
  <c r="G211" i="103"/>
  <c r="G212" i="103"/>
  <c r="G213" i="103"/>
  <c r="G214" i="103"/>
  <c r="G215" i="103"/>
  <c r="G216" i="103"/>
  <c r="G217" i="103"/>
  <c r="G218" i="103"/>
  <c r="G219" i="103"/>
  <c r="G220" i="103"/>
  <c r="G221" i="103"/>
  <c r="G222" i="103"/>
  <c r="G223" i="103"/>
  <c r="G224" i="103"/>
  <c r="G225" i="103"/>
  <c r="G226" i="103"/>
  <c r="G227" i="103"/>
  <c r="G228" i="103"/>
  <c r="G229" i="103"/>
  <c r="G230" i="103"/>
  <c r="G231" i="103"/>
  <c r="G232" i="103"/>
  <c r="G233" i="103"/>
  <c r="G234" i="103"/>
  <c r="G235" i="103"/>
  <c r="G236" i="103"/>
  <c r="G237" i="103"/>
  <c r="G238" i="103"/>
  <c r="G239" i="103"/>
  <c r="G240" i="103"/>
  <c r="G241" i="103"/>
  <c r="G242" i="103"/>
  <c r="G243" i="103"/>
  <c r="G244" i="103"/>
  <c r="G245" i="103"/>
  <c r="G246" i="103"/>
  <c r="G247" i="103"/>
  <c r="G248" i="103"/>
  <c r="G249" i="103"/>
  <c r="G250" i="103"/>
  <c r="G251" i="103"/>
  <c r="G252" i="103"/>
  <c r="G253" i="103"/>
  <c r="G254" i="103"/>
  <c r="G255" i="103"/>
  <c r="G256" i="103"/>
  <c r="G257" i="103"/>
  <c r="G258" i="103"/>
  <c r="G259" i="103"/>
  <c r="G260" i="103"/>
  <c r="G261" i="103"/>
  <c r="G262" i="103"/>
  <c r="G263" i="103"/>
  <c r="G264" i="103"/>
  <c r="G265" i="103"/>
  <c r="G266" i="103"/>
  <c r="G267" i="103"/>
  <c r="G11" i="103"/>
  <c r="F7" i="104"/>
  <c r="F8" i="104"/>
  <c r="F9" i="104"/>
  <c r="F10" i="104"/>
  <c r="F11" i="104"/>
  <c r="F12" i="104"/>
  <c r="F13" i="104"/>
  <c r="F14" i="104"/>
  <c r="F15" i="104"/>
  <c r="F16" i="104"/>
  <c r="F17" i="104"/>
  <c r="F18" i="104"/>
  <c r="F19" i="104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F37" i="104"/>
  <c r="F38" i="104"/>
  <c r="F39" i="104"/>
  <c r="F40" i="104"/>
  <c r="F41" i="104"/>
  <c r="F42" i="104"/>
  <c r="F43" i="104"/>
  <c r="F44" i="104"/>
  <c r="F45" i="104"/>
  <c r="F46" i="104"/>
  <c r="F47" i="104"/>
  <c r="F48" i="104"/>
  <c r="F49" i="104"/>
  <c r="F50" i="104"/>
  <c r="F51" i="104"/>
  <c r="F52" i="104"/>
  <c r="F53" i="104"/>
  <c r="F54" i="104"/>
  <c r="F55" i="104"/>
  <c r="F56" i="104"/>
  <c r="F57" i="104"/>
  <c r="F58" i="104"/>
  <c r="F59" i="104"/>
  <c r="F60" i="104"/>
  <c r="F61" i="104"/>
  <c r="F62" i="104"/>
  <c r="F63" i="104"/>
  <c r="F64" i="104"/>
  <c r="F65" i="104"/>
  <c r="F66" i="104"/>
  <c r="F67" i="104"/>
  <c r="F68" i="104"/>
  <c r="F69" i="104"/>
  <c r="F70" i="104"/>
  <c r="F71" i="104"/>
  <c r="F72" i="104"/>
  <c r="F73" i="104"/>
  <c r="F74" i="104"/>
  <c r="F75" i="104"/>
  <c r="F76" i="104"/>
  <c r="F77" i="104"/>
  <c r="F78" i="104"/>
  <c r="F79" i="104"/>
  <c r="F80" i="104"/>
  <c r="F81" i="104"/>
  <c r="F82" i="104"/>
  <c r="F83" i="104"/>
  <c r="F84" i="104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F32" i="105"/>
  <c r="F33" i="105"/>
  <c r="F34" i="105"/>
  <c r="F35" i="105"/>
  <c r="F36" i="105"/>
  <c r="F37" i="105"/>
  <c r="F38" i="105"/>
  <c r="F39" i="105"/>
  <c r="F40" i="105"/>
  <c r="F41" i="105"/>
  <c r="F42" i="105"/>
  <c r="F43" i="105"/>
  <c r="F7" i="106"/>
  <c r="G7" i="106"/>
  <c r="F8" i="106"/>
  <c r="G8" i="106"/>
  <c r="F9" i="106"/>
  <c r="G9" i="106"/>
  <c r="F10" i="106"/>
  <c r="G10" i="106"/>
  <c r="F11" i="106"/>
  <c r="G11" i="106"/>
  <c r="F12" i="106"/>
  <c r="G12" i="106"/>
  <c r="F13" i="106"/>
  <c r="G13" i="106"/>
  <c r="F14" i="106"/>
  <c r="G14" i="106"/>
  <c r="F15" i="106"/>
  <c r="G15" i="106"/>
  <c r="F16" i="106"/>
  <c r="G16" i="106"/>
  <c r="F17" i="106"/>
  <c r="G17" i="106"/>
  <c r="F18" i="106"/>
  <c r="G18" i="106"/>
  <c r="F19" i="106"/>
  <c r="G19" i="106"/>
  <c r="F20" i="106"/>
  <c r="G20" i="106"/>
  <c r="F21" i="106"/>
  <c r="G21" i="106"/>
  <c r="F22" i="106"/>
  <c r="G22" i="106"/>
  <c r="F23" i="106"/>
  <c r="G23" i="106"/>
  <c r="F24" i="106"/>
  <c r="G24" i="106"/>
  <c r="F25" i="106"/>
  <c r="G25" i="106"/>
  <c r="F26" i="106"/>
  <c r="G26" i="106"/>
  <c r="F27" i="106"/>
  <c r="G27" i="106"/>
  <c r="F28" i="106"/>
  <c r="G28" i="106"/>
  <c r="F29" i="106"/>
  <c r="G29" i="106"/>
  <c r="F30" i="106"/>
  <c r="G30" i="106"/>
  <c r="F31" i="106"/>
  <c r="G31" i="106"/>
  <c r="F32" i="106"/>
  <c r="G32" i="106"/>
  <c r="F33" i="106"/>
  <c r="G33" i="106"/>
  <c r="F34" i="106"/>
  <c r="G34" i="106"/>
  <c r="F35" i="106"/>
  <c r="G35" i="106"/>
  <c r="F36" i="106"/>
  <c r="G36" i="106"/>
  <c r="F37" i="106"/>
  <c r="G37" i="106"/>
  <c r="F38" i="106"/>
  <c r="G38" i="106"/>
  <c r="F39" i="106"/>
  <c r="G39" i="106"/>
  <c r="F40" i="106"/>
  <c r="G40" i="106"/>
  <c r="F41" i="106"/>
  <c r="G41" i="106"/>
  <c r="F42" i="106"/>
  <c r="G42" i="106"/>
  <c r="F43" i="106"/>
  <c r="G43" i="106"/>
  <c r="F44" i="106"/>
  <c r="G44" i="106"/>
  <c r="F45" i="106"/>
  <c r="G45" i="106"/>
  <c r="F46" i="106"/>
  <c r="G46" i="106"/>
  <c r="F47" i="106"/>
  <c r="G47" i="106"/>
  <c r="F48" i="106"/>
  <c r="G48" i="106"/>
  <c r="F49" i="106"/>
  <c r="G49" i="106"/>
  <c r="F50" i="106"/>
  <c r="G50" i="106"/>
  <c r="F51" i="106"/>
  <c r="G51" i="106"/>
  <c r="F52" i="106"/>
  <c r="G52" i="106"/>
  <c r="F53" i="106"/>
  <c r="G53" i="106"/>
  <c r="F54" i="106"/>
  <c r="G54" i="106"/>
  <c r="F55" i="106"/>
  <c r="G55" i="106"/>
  <c r="F56" i="106"/>
  <c r="G56" i="106"/>
  <c r="F57" i="106"/>
  <c r="G57" i="106"/>
  <c r="I1171" i="103" l="1"/>
  <c r="J1172" i="103" l="1"/>
  <c r="I63" i="100" l="1"/>
  <c r="H63" i="100"/>
  <c r="J242" i="4"/>
  <c r="J241" i="4"/>
  <c r="F22" i="13"/>
  <c r="G48" i="13" s="1"/>
  <c r="F23" i="13"/>
  <c r="F21" i="13"/>
  <c r="K156" i="4"/>
  <c r="J174" i="4"/>
  <c r="J176" i="4"/>
  <c r="J177" i="4"/>
  <c r="J178" i="4"/>
  <c r="J179" i="4"/>
  <c r="J181" i="4"/>
  <c r="J182" i="4"/>
  <c r="J184" i="4"/>
  <c r="J185" i="4"/>
  <c r="J186" i="4"/>
  <c r="J187" i="4"/>
  <c r="J188" i="4"/>
  <c r="J189" i="4"/>
  <c r="J191" i="4"/>
  <c r="J192" i="4"/>
  <c r="J196" i="4"/>
  <c r="J199" i="4"/>
  <c r="J202" i="4"/>
  <c r="J209" i="4"/>
  <c r="J210" i="4"/>
  <c r="J211" i="4"/>
  <c r="J213" i="4"/>
  <c r="J215" i="4"/>
  <c r="J216" i="4"/>
  <c r="J217" i="4"/>
  <c r="J219" i="4"/>
  <c r="J220" i="4"/>
  <c r="J222" i="4"/>
  <c r="J223" i="4"/>
  <c r="J225" i="4"/>
  <c r="J227" i="4"/>
  <c r="H146" i="3"/>
  <c r="J218" i="4" s="1"/>
  <c r="H154" i="3"/>
  <c r="J226" i="4" s="1"/>
  <c r="H152" i="3"/>
  <c r="J224" i="4" s="1"/>
  <c r="H149" i="3"/>
  <c r="J221" i="4" s="1"/>
  <c r="H142" i="3"/>
  <c r="J214" i="4" s="1"/>
  <c r="H140" i="3"/>
  <c r="J212" i="4" s="1"/>
  <c r="H106" i="3"/>
  <c r="E63" i="100"/>
  <c r="H121" i="3"/>
  <c r="J190" i="4" s="1"/>
  <c r="H124" i="3"/>
  <c r="J193" i="4" s="1"/>
  <c r="H125" i="3"/>
  <c r="J194" i="4" s="1"/>
  <c r="H126" i="3"/>
  <c r="J195" i="4" s="1"/>
  <c r="H128" i="3"/>
  <c r="J197" i="4" s="1"/>
  <c r="H129" i="3"/>
  <c r="H132" i="3"/>
  <c r="J200" i="4" s="1"/>
  <c r="H115" i="3"/>
  <c r="J183" i="4" s="1"/>
  <c r="H110" i="3"/>
  <c r="J180" i="4" s="1"/>
  <c r="H108" i="3"/>
  <c r="J175" i="4" s="1"/>
  <c r="H102" i="3"/>
  <c r="H99" i="3"/>
  <c r="H98" i="3"/>
  <c r="G99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J73" i="4" s="1"/>
  <c r="H74" i="3"/>
  <c r="J74" i="4" s="1"/>
  <c r="H75" i="3"/>
  <c r="J75" i="4" s="1"/>
  <c r="H76" i="3"/>
  <c r="J76" i="4" s="1"/>
  <c r="H77" i="3"/>
  <c r="J77" i="4" s="1"/>
  <c r="H78" i="3"/>
  <c r="J78" i="4" s="1"/>
  <c r="H79" i="3"/>
  <c r="H80" i="3"/>
  <c r="J79" i="4" s="1"/>
  <c r="H81" i="3"/>
  <c r="H82" i="3"/>
  <c r="J80" i="4" s="1"/>
  <c r="H83" i="3"/>
  <c r="J81" i="4" s="1"/>
  <c r="H84" i="3"/>
  <c r="J82" i="4" s="1"/>
  <c r="H85" i="3"/>
  <c r="J83" i="4" s="1"/>
  <c r="H86" i="3"/>
  <c r="J84" i="4" s="1"/>
  <c r="H87" i="3"/>
  <c r="J85" i="4" s="1"/>
  <c r="H88" i="3"/>
  <c r="J86" i="4" s="1"/>
  <c r="H89" i="3"/>
  <c r="J87" i="4" s="1"/>
  <c r="H90" i="3"/>
  <c r="J88" i="4" s="1"/>
  <c r="H5" i="3"/>
  <c r="G192" i="98"/>
  <c r="I76" i="99"/>
  <c r="H76" i="99"/>
  <c r="I57" i="101"/>
  <c r="H57" i="101"/>
  <c r="E57" i="101"/>
  <c r="J198" i="4" l="1"/>
  <c r="G452" i="98" l="1"/>
  <c r="J1097" i="98" l="1"/>
  <c r="G10" i="98"/>
  <c r="G11" i="98"/>
  <c r="G12" i="98"/>
  <c r="G13" i="98"/>
  <c r="G14" i="98"/>
  <c r="G15" i="98"/>
  <c r="G16" i="98"/>
  <c r="G17" i="98"/>
  <c r="G18" i="98"/>
  <c r="G19" i="98"/>
  <c r="G20" i="98"/>
  <c r="G21" i="98"/>
  <c r="G22" i="98"/>
  <c r="G23" i="98"/>
  <c r="G24" i="98"/>
  <c r="G25" i="98"/>
  <c r="G26" i="98"/>
  <c r="G27" i="98"/>
  <c r="G28" i="98"/>
  <c r="G29" i="98"/>
  <c r="G30" i="98"/>
  <c r="G31" i="98"/>
  <c r="G32" i="98"/>
  <c r="G33" i="98"/>
  <c r="G34" i="98"/>
  <c r="G35" i="98"/>
  <c r="G36" i="98"/>
  <c r="G37" i="98"/>
  <c r="G38" i="98"/>
  <c r="G39" i="98"/>
  <c r="G40" i="98"/>
  <c r="G41" i="98"/>
  <c r="G42" i="98"/>
  <c r="G43" i="98"/>
  <c r="G44" i="98"/>
  <c r="G45" i="98"/>
  <c r="G46" i="98"/>
  <c r="G47" i="98"/>
  <c r="G48" i="98"/>
  <c r="G49" i="98"/>
  <c r="G50" i="98"/>
  <c r="G51" i="98"/>
  <c r="G52" i="98"/>
  <c r="G53" i="98"/>
  <c r="G54" i="98"/>
  <c r="G55" i="98"/>
  <c r="G56" i="98"/>
  <c r="G57" i="98"/>
  <c r="G58" i="98"/>
  <c r="G59" i="98"/>
  <c r="G60" i="98"/>
  <c r="G61" i="98"/>
  <c r="G62" i="98"/>
  <c r="G63" i="98"/>
  <c r="G64" i="98"/>
  <c r="G65" i="98"/>
  <c r="G66" i="98"/>
  <c r="G67" i="98"/>
  <c r="G68" i="98"/>
  <c r="G69" i="98"/>
  <c r="G70" i="98"/>
  <c r="G71" i="98"/>
  <c r="G72" i="98"/>
  <c r="G73" i="98"/>
  <c r="G74" i="98"/>
  <c r="G75" i="98"/>
  <c r="G76" i="98"/>
  <c r="G77" i="98"/>
  <c r="G78" i="98"/>
  <c r="G79" i="98"/>
  <c r="G80" i="98"/>
  <c r="G81" i="98"/>
  <c r="G82" i="98"/>
  <c r="G83" i="98"/>
  <c r="G84" i="98"/>
  <c r="G85" i="98"/>
  <c r="G86" i="98"/>
  <c r="G87" i="98"/>
  <c r="G88" i="98"/>
  <c r="G89" i="98"/>
  <c r="G90" i="98"/>
  <c r="G91" i="98"/>
  <c r="G92" i="98"/>
  <c r="G93" i="98"/>
  <c r="G94" i="98"/>
  <c r="G95" i="98"/>
  <c r="G96" i="98"/>
  <c r="G97" i="98"/>
  <c r="G98" i="98"/>
  <c r="G99" i="98"/>
  <c r="G100" i="98"/>
  <c r="G101" i="98"/>
  <c r="G102" i="98"/>
  <c r="G103" i="98"/>
  <c r="G104" i="98"/>
  <c r="G105" i="98"/>
  <c r="G106" i="98"/>
  <c r="G107" i="98"/>
  <c r="G108" i="98"/>
  <c r="G109" i="98"/>
  <c r="G110" i="98"/>
  <c r="G111" i="98"/>
  <c r="G112" i="98"/>
  <c r="G113" i="98"/>
  <c r="G114" i="98"/>
  <c r="G115" i="98"/>
  <c r="G116" i="98"/>
  <c r="G117" i="98"/>
  <c r="G118" i="98"/>
  <c r="G119" i="98"/>
  <c r="G120" i="98"/>
  <c r="G121" i="98"/>
  <c r="G122" i="98"/>
  <c r="G123" i="98"/>
  <c r="G124" i="98"/>
  <c r="G125" i="98"/>
  <c r="G126" i="98"/>
  <c r="G127" i="98"/>
  <c r="G128" i="98"/>
  <c r="G129" i="98"/>
  <c r="G130" i="98"/>
  <c r="G131" i="98"/>
  <c r="G132" i="98"/>
  <c r="G133" i="98"/>
  <c r="G134" i="98"/>
  <c r="G135" i="98"/>
  <c r="G136" i="98"/>
  <c r="G137" i="98"/>
  <c r="G138" i="98"/>
  <c r="G139" i="98"/>
  <c r="G140" i="98"/>
  <c r="G141" i="98"/>
  <c r="G142" i="98"/>
  <c r="G143" i="98"/>
  <c r="G144" i="98"/>
  <c r="G145" i="98"/>
  <c r="G146" i="98"/>
  <c r="G147" i="98"/>
  <c r="G148" i="98"/>
  <c r="G149" i="98"/>
  <c r="G150" i="98"/>
  <c r="G151" i="98"/>
  <c r="G152" i="98"/>
  <c r="G153" i="98"/>
  <c r="G154" i="98"/>
  <c r="G155" i="98"/>
  <c r="G156" i="98"/>
  <c r="G157" i="98"/>
  <c r="G158" i="98"/>
  <c r="G159" i="98"/>
  <c r="G160" i="98"/>
  <c r="G161" i="98"/>
  <c r="G162" i="98"/>
  <c r="G163" i="98"/>
  <c r="G164" i="98"/>
  <c r="G165" i="98"/>
  <c r="G166" i="98"/>
  <c r="G167" i="98"/>
  <c r="G168" i="98"/>
  <c r="G169" i="98"/>
  <c r="G170" i="98"/>
  <c r="G171" i="98"/>
  <c r="G172" i="98"/>
  <c r="G173" i="98"/>
  <c r="G174" i="98"/>
  <c r="G175" i="98"/>
  <c r="G176" i="98"/>
  <c r="G177" i="98"/>
  <c r="G178" i="98"/>
  <c r="G179" i="98"/>
  <c r="G180" i="98"/>
  <c r="G181" i="98"/>
  <c r="G182" i="98"/>
  <c r="G183" i="98"/>
  <c r="G184" i="98"/>
  <c r="G185" i="98"/>
  <c r="G186" i="98"/>
  <c r="G187" i="98"/>
  <c r="G188" i="98"/>
  <c r="G189" i="98"/>
  <c r="G190" i="98"/>
  <c r="G191" i="98"/>
  <c r="G193" i="98"/>
  <c r="G194" i="98"/>
  <c r="G195" i="98"/>
  <c r="G196" i="98"/>
  <c r="G197" i="98"/>
  <c r="G198" i="98"/>
  <c r="G199" i="98"/>
  <c r="G200" i="98"/>
  <c r="G201" i="98"/>
  <c r="G202" i="98"/>
  <c r="G203" i="98"/>
  <c r="G204" i="98"/>
  <c r="G205" i="98"/>
  <c r="G206" i="98"/>
  <c r="G207" i="98"/>
  <c r="G208" i="98"/>
  <c r="G209" i="98"/>
  <c r="G210" i="98"/>
  <c r="G211" i="98"/>
  <c r="G212" i="98"/>
  <c r="G213" i="98"/>
  <c r="G214" i="98"/>
  <c r="G215" i="98"/>
  <c r="G216" i="98"/>
  <c r="G217" i="98"/>
  <c r="G218" i="98"/>
  <c r="G219" i="98"/>
  <c r="G220" i="98"/>
  <c r="G221" i="98"/>
  <c r="G222" i="98"/>
  <c r="G223" i="98"/>
  <c r="G224" i="98"/>
  <c r="G225" i="98"/>
  <c r="G226" i="98"/>
  <c r="G227" i="98"/>
  <c r="G228" i="98"/>
  <c r="G229" i="98"/>
  <c r="G230" i="98"/>
  <c r="G231" i="98"/>
  <c r="G232" i="98"/>
  <c r="G233" i="98"/>
  <c r="G234" i="98"/>
  <c r="G235" i="98"/>
  <c r="G236" i="98"/>
  <c r="G237" i="98"/>
  <c r="G238" i="98"/>
  <c r="G239" i="98"/>
  <c r="G240" i="98"/>
  <c r="G241" i="98"/>
  <c r="G242" i="98"/>
  <c r="G243" i="98"/>
  <c r="G244" i="98"/>
  <c r="G245" i="98"/>
  <c r="G246" i="98"/>
  <c r="G247" i="98"/>
  <c r="G248" i="98"/>
  <c r="G249" i="98"/>
  <c r="G250" i="98"/>
  <c r="G251" i="98"/>
  <c r="G252" i="98"/>
  <c r="G253" i="98"/>
  <c r="G254" i="98"/>
  <c r="G255" i="98"/>
  <c r="G256" i="98"/>
  <c r="G257" i="98"/>
  <c r="G258" i="98"/>
  <c r="G259" i="98"/>
  <c r="G260" i="98"/>
  <c r="G261" i="98"/>
  <c r="G262" i="98"/>
  <c r="G263" i="98"/>
  <c r="G264" i="98"/>
  <c r="G265" i="98"/>
  <c r="G266" i="98"/>
  <c r="G267" i="98"/>
  <c r="G268" i="98"/>
  <c r="G269" i="98"/>
  <c r="G270" i="98"/>
  <c r="G271" i="98"/>
  <c r="G272" i="98"/>
  <c r="G273" i="98"/>
  <c r="G274" i="98"/>
  <c r="G275" i="98"/>
  <c r="G276" i="98"/>
  <c r="G277" i="98"/>
  <c r="G278" i="98"/>
  <c r="G279" i="98"/>
  <c r="G280" i="98"/>
  <c r="G281" i="98"/>
  <c r="G282" i="98"/>
  <c r="G283" i="98"/>
  <c r="G284" i="98"/>
  <c r="G285" i="98"/>
  <c r="G286" i="98"/>
  <c r="G287" i="98"/>
  <c r="G288" i="98"/>
  <c r="G289" i="98"/>
  <c r="G290" i="98"/>
  <c r="G291" i="98"/>
  <c r="G292" i="98"/>
  <c r="G293" i="98"/>
  <c r="G294" i="98"/>
  <c r="G295" i="98"/>
  <c r="G296" i="98"/>
  <c r="G297" i="98"/>
  <c r="G298" i="98"/>
  <c r="G299" i="98"/>
  <c r="G300" i="98"/>
  <c r="G301" i="98"/>
  <c r="G302" i="98"/>
  <c r="G303" i="98"/>
  <c r="G304" i="98"/>
  <c r="G305" i="98"/>
  <c r="G306" i="98"/>
  <c r="G307" i="98"/>
  <c r="G308" i="98"/>
  <c r="G309" i="98"/>
  <c r="G310" i="98"/>
  <c r="G311" i="98"/>
  <c r="G312" i="98"/>
  <c r="G313" i="98"/>
  <c r="G314" i="98"/>
  <c r="G315" i="98"/>
  <c r="G316" i="98"/>
  <c r="G317" i="98"/>
  <c r="G318" i="98"/>
  <c r="G319" i="98"/>
  <c r="G320" i="98"/>
  <c r="G321" i="98"/>
  <c r="G322" i="98"/>
  <c r="G323" i="98"/>
  <c r="G324" i="98"/>
  <c r="G325" i="98"/>
  <c r="G326" i="98"/>
  <c r="G327" i="98"/>
  <c r="G328" i="98"/>
  <c r="G329" i="98"/>
  <c r="G330" i="98"/>
  <c r="G331" i="98"/>
  <c r="G332" i="98"/>
  <c r="G333" i="98"/>
  <c r="G334" i="98"/>
  <c r="G335" i="98"/>
  <c r="G336" i="98"/>
  <c r="G337" i="98"/>
  <c r="G338" i="98"/>
  <c r="G339" i="98"/>
  <c r="G340" i="98"/>
  <c r="G341" i="98"/>
  <c r="G342" i="98"/>
  <c r="G343" i="98"/>
  <c r="G344" i="98"/>
  <c r="G345" i="98"/>
  <c r="G346" i="98"/>
  <c r="G347" i="98"/>
  <c r="G348" i="98"/>
  <c r="G349" i="98"/>
  <c r="G350" i="98"/>
  <c r="G351" i="98"/>
  <c r="G352" i="98"/>
  <c r="G353" i="98"/>
  <c r="G354" i="98"/>
  <c r="G355" i="98"/>
  <c r="G356" i="98"/>
  <c r="G357" i="98"/>
  <c r="G358" i="98"/>
  <c r="G359" i="98"/>
  <c r="G360" i="98"/>
  <c r="G361" i="98"/>
  <c r="G362" i="98"/>
  <c r="G363" i="98"/>
  <c r="G364" i="98"/>
  <c r="G365" i="98"/>
  <c r="G366" i="98"/>
  <c r="G367" i="98"/>
  <c r="G368" i="98"/>
  <c r="G369" i="98"/>
  <c r="G370" i="98"/>
  <c r="G371" i="98"/>
  <c r="G372" i="98"/>
  <c r="G373" i="98"/>
  <c r="G374" i="98"/>
  <c r="G375" i="98"/>
  <c r="G376" i="98"/>
  <c r="G377" i="98"/>
  <c r="G378" i="98"/>
  <c r="G379" i="98"/>
  <c r="G380" i="98"/>
  <c r="G381" i="98"/>
  <c r="G382" i="98"/>
  <c r="G383" i="98"/>
  <c r="G384" i="98"/>
  <c r="G385" i="98"/>
  <c r="G386" i="98"/>
  <c r="G387" i="98"/>
  <c r="G388" i="98"/>
  <c r="G389" i="98"/>
  <c r="G390" i="98"/>
  <c r="G391" i="98"/>
  <c r="G392" i="98"/>
  <c r="G393" i="98"/>
  <c r="G394" i="98"/>
  <c r="G395" i="98"/>
  <c r="G396" i="98"/>
  <c r="G397" i="98"/>
  <c r="G398" i="98"/>
  <c r="G399" i="98"/>
  <c r="G400" i="98"/>
  <c r="G401" i="98"/>
  <c r="G402" i="98"/>
  <c r="G403" i="98"/>
  <c r="G404" i="98"/>
  <c r="G405" i="98"/>
  <c r="G406" i="98"/>
  <c r="G407" i="98"/>
  <c r="G408" i="98"/>
  <c r="G409" i="98"/>
  <c r="G410" i="98"/>
  <c r="G411" i="98"/>
  <c r="G412" i="98"/>
  <c r="G413" i="98"/>
  <c r="G414" i="98"/>
  <c r="G415" i="98"/>
  <c r="G416" i="98"/>
  <c r="G417" i="98"/>
  <c r="G418" i="98"/>
  <c r="G419" i="98"/>
  <c r="G420" i="98"/>
  <c r="G421" i="98"/>
  <c r="G422" i="98"/>
  <c r="G423" i="98"/>
  <c r="G424" i="98"/>
  <c r="G425" i="98"/>
  <c r="G426" i="98"/>
  <c r="G427" i="98"/>
  <c r="G428" i="98"/>
  <c r="G429" i="98"/>
  <c r="G430" i="98"/>
  <c r="G431" i="98"/>
  <c r="G432" i="98"/>
  <c r="G433" i="98"/>
  <c r="G434" i="98"/>
  <c r="G435" i="98"/>
  <c r="G436" i="98"/>
  <c r="G437" i="98"/>
  <c r="G438" i="98"/>
  <c r="G439" i="98"/>
  <c r="G440" i="98"/>
  <c r="G441" i="98"/>
  <c r="G442" i="98"/>
  <c r="G443" i="98"/>
  <c r="G444" i="98"/>
  <c r="G445" i="98"/>
  <c r="G446" i="98"/>
  <c r="G447" i="98"/>
  <c r="G448" i="98"/>
  <c r="G449" i="98"/>
  <c r="G450" i="98"/>
  <c r="G451" i="98"/>
  <c r="G453" i="98"/>
  <c r="G454" i="98"/>
  <c r="G455" i="98"/>
  <c r="G456" i="98"/>
  <c r="G457" i="98"/>
  <c r="G458" i="98"/>
  <c r="G459" i="98"/>
  <c r="G460" i="98"/>
  <c r="G461" i="98"/>
  <c r="G462" i="98"/>
  <c r="G463" i="98"/>
  <c r="G464" i="98"/>
  <c r="G465" i="98"/>
  <c r="G466" i="98"/>
  <c r="G467" i="98"/>
  <c r="G468" i="98"/>
  <c r="G469" i="98"/>
  <c r="G470" i="98"/>
  <c r="G471" i="98"/>
  <c r="G472" i="98"/>
  <c r="G473" i="98"/>
  <c r="G474" i="98"/>
  <c r="G475" i="98"/>
  <c r="G476" i="98"/>
  <c r="G477" i="98"/>
  <c r="G478" i="98"/>
  <c r="G479" i="98"/>
  <c r="G480" i="98"/>
  <c r="G481" i="98"/>
  <c r="G482" i="98"/>
  <c r="G483" i="98"/>
  <c r="G484" i="98"/>
  <c r="G485" i="98"/>
  <c r="G486" i="98"/>
  <c r="G487" i="98"/>
  <c r="G488" i="98"/>
  <c r="G489" i="98"/>
  <c r="G490" i="98"/>
  <c r="G491" i="98"/>
  <c r="G492" i="98"/>
  <c r="G493" i="98"/>
  <c r="G494" i="98"/>
  <c r="G495" i="98"/>
  <c r="G496" i="98"/>
  <c r="G497" i="98"/>
  <c r="G498" i="98"/>
  <c r="G499" i="98"/>
  <c r="G500" i="98"/>
  <c r="G501" i="98"/>
  <c r="G502" i="98"/>
  <c r="G503" i="98"/>
  <c r="G504" i="98"/>
  <c r="G505" i="98"/>
  <c r="G506" i="98"/>
  <c r="G507" i="98"/>
  <c r="G508" i="98"/>
  <c r="G509" i="98"/>
  <c r="G510" i="98"/>
  <c r="G511" i="98"/>
  <c r="G512" i="98"/>
  <c r="G513" i="98"/>
  <c r="G514" i="98"/>
  <c r="G515" i="98"/>
  <c r="G516" i="98"/>
  <c r="G517" i="98"/>
  <c r="G518" i="98"/>
  <c r="G519" i="98"/>
  <c r="G520" i="98"/>
  <c r="G521" i="98"/>
  <c r="G522" i="98"/>
  <c r="G523" i="98"/>
  <c r="G524" i="98"/>
  <c r="G525" i="98"/>
  <c r="G526" i="98"/>
  <c r="G527" i="98"/>
  <c r="G528" i="98"/>
  <c r="G529" i="98"/>
  <c r="G530" i="98"/>
  <c r="G531" i="98"/>
  <c r="G532" i="98"/>
  <c r="G533" i="98"/>
  <c r="G534" i="98"/>
  <c r="G535" i="98"/>
  <c r="G536" i="98"/>
  <c r="G537" i="98"/>
  <c r="G538" i="98"/>
  <c r="G539" i="98"/>
  <c r="G540" i="98"/>
  <c r="G541" i="98"/>
  <c r="G542" i="98"/>
  <c r="G543" i="98"/>
  <c r="G544" i="98"/>
  <c r="G545" i="98"/>
  <c r="G546" i="98"/>
  <c r="G547" i="98"/>
  <c r="G548" i="98"/>
  <c r="G549" i="98"/>
  <c r="G550" i="98"/>
  <c r="G551" i="98"/>
  <c r="G552" i="98"/>
  <c r="G553" i="98"/>
  <c r="G554" i="98"/>
  <c r="G555" i="98"/>
  <c r="G556" i="98"/>
  <c r="G557" i="98"/>
  <c r="G558" i="98"/>
  <c r="G559" i="98"/>
  <c r="G560" i="98"/>
  <c r="G561" i="98"/>
  <c r="G562" i="98"/>
  <c r="G563" i="98"/>
  <c r="G564" i="98"/>
  <c r="G565" i="98"/>
  <c r="G566" i="98"/>
  <c r="G567" i="98"/>
  <c r="G568" i="98"/>
  <c r="G569" i="98"/>
  <c r="G570" i="98"/>
  <c r="G571" i="98"/>
  <c r="G572" i="98"/>
  <c r="G573" i="98"/>
  <c r="G574" i="98"/>
  <c r="G575" i="98"/>
  <c r="G576" i="98"/>
  <c r="G577" i="98"/>
  <c r="G578" i="98"/>
  <c r="G579" i="98"/>
  <c r="G580" i="98"/>
  <c r="G581" i="98"/>
  <c r="G582" i="98"/>
  <c r="G583" i="98"/>
  <c r="G584" i="98"/>
  <c r="G585" i="98"/>
  <c r="G586" i="98"/>
  <c r="G587" i="98"/>
  <c r="G588" i="98"/>
  <c r="G589" i="98"/>
  <c r="G590" i="98"/>
  <c r="G591" i="98"/>
  <c r="G592" i="98"/>
  <c r="G593" i="98"/>
  <c r="G594" i="98"/>
  <c r="G595" i="98"/>
  <c r="G596" i="98"/>
  <c r="G597" i="98"/>
  <c r="G598" i="98"/>
  <c r="G599" i="98"/>
  <c r="G600" i="98"/>
  <c r="G601" i="98"/>
  <c r="G602" i="98"/>
  <c r="G603" i="98"/>
  <c r="G604" i="98"/>
  <c r="G605" i="98"/>
  <c r="G606" i="98"/>
  <c r="G607" i="98"/>
  <c r="G608" i="98"/>
  <c r="G609" i="98"/>
  <c r="G610" i="98"/>
  <c r="G611" i="98"/>
  <c r="G612" i="98"/>
  <c r="G613" i="98"/>
  <c r="G614" i="98"/>
  <c r="G615" i="98"/>
  <c r="G616" i="98"/>
  <c r="G617" i="98"/>
  <c r="G618" i="98"/>
  <c r="G619" i="98"/>
  <c r="G620" i="98"/>
  <c r="G621" i="98"/>
  <c r="G622" i="98"/>
  <c r="G623" i="98"/>
  <c r="G624" i="98"/>
  <c r="G625" i="98"/>
  <c r="G626" i="98"/>
  <c r="G627" i="98"/>
  <c r="G628" i="98"/>
  <c r="G629" i="98"/>
  <c r="G630" i="98"/>
  <c r="G631" i="98"/>
  <c r="G632" i="98"/>
  <c r="G633" i="98"/>
  <c r="G634" i="98"/>
  <c r="G635" i="98"/>
  <c r="G636" i="98"/>
  <c r="G637" i="98"/>
  <c r="G638" i="98"/>
  <c r="G639" i="98"/>
  <c r="G640" i="98"/>
  <c r="G641" i="98"/>
  <c r="G642" i="98"/>
  <c r="G643" i="98"/>
  <c r="G644" i="98"/>
  <c r="G645" i="98"/>
  <c r="G646" i="98"/>
  <c r="G647" i="98"/>
  <c r="G648" i="98"/>
  <c r="G649" i="98"/>
  <c r="G650" i="98"/>
  <c r="G651" i="98"/>
  <c r="G652" i="98"/>
  <c r="G653" i="98"/>
  <c r="G654" i="98"/>
  <c r="G655" i="98"/>
  <c r="G656" i="98"/>
  <c r="G657" i="98"/>
  <c r="G658" i="98"/>
  <c r="G659" i="98"/>
  <c r="G660" i="98"/>
  <c r="G661" i="98"/>
  <c r="G662" i="98"/>
  <c r="G663" i="98"/>
  <c r="G664" i="98"/>
  <c r="G665" i="98"/>
  <c r="G666" i="98"/>
  <c r="G667" i="98"/>
  <c r="G668" i="98"/>
  <c r="G669" i="98"/>
  <c r="G670" i="98"/>
  <c r="G671" i="98"/>
  <c r="G672" i="98"/>
  <c r="G673" i="98"/>
  <c r="G674" i="98"/>
  <c r="G675" i="98"/>
  <c r="G676" i="98"/>
  <c r="G677" i="98"/>
  <c r="G678" i="98"/>
  <c r="G679" i="98"/>
  <c r="G680" i="98"/>
  <c r="G681" i="98"/>
  <c r="G682" i="98"/>
  <c r="G683" i="98"/>
  <c r="G684" i="98"/>
  <c r="G685" i="98"/>
  <c r="G686" i="98"/>
  <c r="G687" i="98"/>
  <c r="G688" i="98"/>
  <c r="G689" i="98"/>
  <c r="G690" i="98"/>
  <c r="G691" i="98"/>
  <c r="G692" i="98"/>
  <c r="G693" i="98"/>
  <c r="G694" i="98"/>
  <c r="G695" i="98"/>
  <c r="G696" i="98"/>
  <c r="G697" i="98"/>
  <c r="G698" i="98"/>
  <c r="G699" i="98"/>
  <c r="G700" i="98"/>
  <c r="G701" i="98"/>
  <c r="G702" i="98"/>
  <c r="G703" i="98"/>
  <c r="G704" i="98"/>
  <c r="G705" i="98"/>
  <c r="G706" i="98"/>
  <c r="G707" i="98"/>
  <c r="G708" i="98"/>
  <c r="G709" i="98"/>
  <c r="G710" i="98"/>
  <c r="G711" i="98"/>
  <c r="G712" i="98"/>
  <c r="G713" i="98"/>
  <c r="G714" i="98"/>
  <c r="G715" i="98"/>
  <c r="G716" i="98"/>
  <c r="G717" i="98"/>
  <c r="G718" i="98"/>
  <c r="G719" i="98"/>
  <c r="G720" i="98"/>
  <c r="G721" i="98"/>
  <c r="G722" i="98"/>
  <c r="G723" i="98"/>
  <c r="G724" i="98"/>
  <c r="G725" i="98"/>
  <c r="G726" i="98"/>
  <c r="G727" i="98"/>
  <c r="G728" i="98"/>
  <c r="G729" i="98"/>
  <c r="G730" i="98"/>
  <c r="G731" i="98"/>
  <c r="G732" i="98"/>
  <c r="G733" i="98"/>
  <c r="G734" i="98"/>
  <c r="G735" i="98"/>
  <c r="G736" i="98"/>
  <c r="G737" i="98"/>
  <c r="G738" i="98"/>
  <c r="G739" i="98"/>
  <c r="G740" i="98"/>
  <c r="G741" i="98"/>
  <c r="G742" i="98"/>
  <c r="G743" i="98"/>
  <c r="G744" i="98"/>
  <c r="G745" i="98"/>
  <c r="G746" i="98"/>
  <c r="G747" i="98"/>
  <c r="G748" i="98"/>
  <c r="G749" i="98"/>
  <c r="G750" i="98"/>
  <c r="G751" i="98"/>
  <c r="G752" i="98"/>
  <c r="G753" i="98"/>
  <c r="G754" i="98"/>
  <c r="G755" i="98"/>
  <c r="G756" i="98"/>
  <c r="G757" i="98"/>
  <c r="G758" i="98"/>
  <c r="G759" i="98"/>
  <c r="G760" i="98"/>
  <c r="G761" i="98"/>
  <c r="G762" i="98"/>
  <c r="G763" i="98"/>
  <c r="G764" i="98"/>
  <c r="G765" i="98"/>
  <c r="G766" i="98"/>
  <c r="G767" i="98"/>
  <c r="G768" i="98"/>
  <c r="G769" i="98"/>
  <c r="G770" i="98"/>
  <c r="G771" i="98"/>
  <c r="G772" i="98"/>
  <c r="G773" i="98"/>
  <c r="G774" i="98"/>
  <c r="G775" i="98"/>
  <c r="G776" i="98"/>
  <c r="G777" i="98"/>
  <c r="G778" i="98"/>
  <c r="G779" i="98"/>
  <c r="G780" i="98"/>
  <c r="G781" i="98"/>
  <c r="G782" i="98"/>
  <c r="G783" i="98"/>
  <c r="G784" i="98"/>
  <c r="G785" i="98"/>
  <c r="G786" i="98"/>
  <c r="G787" i="98"/>
  <c r="G788" i="98"/>
  <c r="G789" i="98"/>
  <c r="G790" i="98"/>
  <c r="G791" i="98"/>
  <c r="G792" i="98"/>
  <c r="G793" i="98"/>
  <c r="G794" i="98"/>
  <c r="G795" i="98"/>
  <c r="G796" i="98"/>
  <c r="G797" i="98"/>
  <c r="G798" i="98"/>
  <c r="G799" i="98"/>
  <c r="G800" i="98"/>
  <c r="G801" i="98"/>
  <c r="G802" i="98"/>
  <c r="G803" i="98"/>
  <c r="G804" i="98"/>
  <c r="G805" i="98"/>
  <c r="G806" i="98"/>
  <c r="G807" i="98"/>
  <c r="G808" i="98"/>
  <c r="G809" i="98"/>
  <c r="G810" i="98"/>
  <c r="G811" i="98"/>
  <c r="G812" i="98"/>
  <c r="G813" i="98"/>
  <c r="G814" i="98"/>
  <c r="G815" i="98"/>
  <c r="G816" i="98"/>
  <c r="G817" i="98"/>
  <c r="G818" i="98"/>
  <c r="G819" i="98"/>
  <c r="G820" i="98"/>
  <c r="G821" i="98"/>
  <c r="G822" i="98"/>
  <c r="G823" i="98"/>
  <c r="G824" i="98"/>
  <c r="G825" i="98"/>
  <c r="G826" i="98"/>
  <c r="G827" i="98"/>
  <c r="G828" i="98"/>
  <c r="G829" i="98"/>
  <c r="G830" i="98"/>
  <c r="G831" i="98"/>
  <c r="G832" i="98"/>
  <c r="G833" i="98"/>
  <c r="G834" i="98"/>
  <c r="G835" i="98"/>
  <c r="G836" i="98"/>
  <c r="G837" i="98"/>
  <c r="G838" i="98"/>
  <c r="G839" i="98"/>
  <c r="G840" i="98"/>
  <c r="G841" i="98"/>
  <c r="G842" i="98"/>
  <c r="G843" i="98"/>
  <c r="G844" i="98"/>
  <c r="G845" i="98"/>
  <c r="G846" i="98"/>
  <c r="G847" i="98"/>
  <c r="G848" i="98"/>
  <c r="G849" i="98"/>
  <c r="G850" i="98"/>
  <c r="G851" i="98"/>
  <c r="G852" i="98"/>
  <c r="G853" i="98"/>
  <c r="G854" i="98"/>
  <c r="G855" i="98"/>
  <c r="G856" i="98"/>
  <c r="G857" i="98"/>
  <c r="G858" i="98"/>
  <c r="G859" i="98"/>
  <c r="G860" i="98"/>
  <c r="G861" i="98"/>
  <c r="G862" i="98"/>
  <c r="G863" i="98"/>
  <c r="G864" i="98"/>
  <c r="G865" i="98"/>
  <c r="G866" i="98"/>
  <c r="G867" i="98"/>
  <c r="G868" i="98"/>
  <c r="G869" i="98"/>
  <c r="G870" i="98"/>
  <c r="G871" i="98"/>
  <c r="G872" i="98"/>
  <c r="G873" i="98"/>
  <c r="G874" i="98"/>
  <c r="G875" i="98"/>
  <c r="G876" i="98"/>
  <c r="G877" i="98"/>
  <c r="G878" i="98"/>
  <c r="G879" i="98"/>
  <c r="G880" i="98"/>
  <c r="G881" i="98"/>
  <c r="G882" i="98"/>
  <c r="G883" i="98"/>
  <c r="G884" i="98"/>
  <c r="G885" i="98"/>
  <c r="G886" i="98"/>
  <c r="G887" i="98"/>
  <c r="G888" i="98"/>
  <c r="G889" i="98"/>
  <c r="G890" i="98"/>
  <c r="G891" i="98"/>
  <c r="G892" i="98"/>
  <c r="G893" i="98"/>
  <c r="G894" i="98"/>
  <c r="G895" i="98"/>
  <c r="G896" i="98"/>
  <c r="G897" i="98"/>
  <c r="G898" i="98"/>
  <c r="G899" i="98"/>
  <c r="G900" i="98"/>
  <c r="G901" i="98"/>
  <c r="G902" i="98"/>
  <c r="G903" i="98"/>
  <c r="G904" i="98"/>
  <c r="G905" i="98"/>
  <c r="G906" i="98"/>
  <c r="G907" i="98"/>
  <c r="G908" i="98"/>
  <c r="G909" i="98"/>
  <c r="G910" i="98"/>
  <c r="G911" i="98"/>
  <c r="G912" i="98"/>
  <c r="G913" i="98"/>
  <c r="G914" i="98"/>
  <c r="G915" i="98"/>
  <c r="G916" i="98"/>
  <c r="G917" i="98"/>
  <c r="G918" i="98"/>
  <c r="G919" i="98"/>
  <c r="G920" i="98"/>
  <c r="G921" i="98"/>
  <c r="G922" i="98"/>
  <c r="G923" i="98"/>
  <c r="G924" i="98"/>
  <c r="G925" i="98"/>
  <c r="G926" i="98"/>
  <c r="G927" i="98"/>
  <c r="G928" i="98"/>
  <c r="G929" i="98"/>
  <c r="G930" i="98"/>
  <c r="G931" i="98"/>
  <c r="G932" i="98"/>
  <c r="G933" i="98"/>
  <c r="G934" i="98"/>
  <c r="G935" i="98"/>
  <c r="G936" i="98"/>
  <c r="G937" i="98"/>
  <c r="G938" i="98"/>
  <c r="G939" i="98"/>
  <c r="G940" i="98"/>
  <c r="G941" i="98"/>
  <c r="G942" i="98"/>
  <c r="G943" i="98"/>
  <c r="G944" i="98"/>
  <c r="G945" i="98"/>
  <c r="G946" i="98"/>
  <c r="G947" i="98"/>
  <c r="G948" i="98"/>
  <c r="G949" i="98"/>
  <c r="G950" i="98"/>
  <c r="G951" i="98"/>
  <c r="G952" i="98"/>
  <c r="G953" i="98"/>
  <c r="G954" i="98"/>
  <c r="G955" i="98"/>
  <c r="G956" i="98"/>
  <c r="G957" i="98"/>
  <c r="G958" i="98"/>
  <c r="G959" i="98"/>
  <c r="G960" i="98"/>
  <c r="G961" i="98"/>
  <c r="G962" i="98"/>
  <c r="G963" i="98"/>
  <c r="G964" i="98"/>
  <c r="G965" i="98"/>
  <c r="G966" i="98"/>
  <c r="G967" i="98"/>
  <c r="G968" i="98"/>
  <c r="G969" i="98"/>
  <c r="G970" i="98"/>
  <c r="G971" i="98"/>
  <c r="G972" i="98"/>
  <c r="G973" i="98"/>
  <c r="G974" i="98"/>
  <c r="G975" i="98"/>
  <c r="G976" i="98"/>
  <c r="G977" i="98"/>
  <c r="G978" i="98"/>
  <c r="G979" i="98"/>
  <c r="G980" i="98"/>
  <c r="G981" i="98"/>
  <c r="G982" i="98"/>
  <c r="G983" i="98"/>
  <c r="G984" i="98"/>
  <c r="G985" i="98"/>
  <c r="G986" i="98"/>
  <c r="G987" i="98"/>
  <c r="G988" i="98"/>
  <c r="G989" i="98"/>
  <c r="G990" i="98"/>
  <c r="G991" i="98"/>
  <c r="G992" i="98"/>
  <c r="G993" i="98"/>
  <c r="G994" i="98"/>
  <c r="G995" i="98"/>
  <c r="G996" i="98"/>
  <c r="G997" i="98"/>
  <c r="G998" i="98"/>
  <c r="G999" i="98"/>
  <c r="G1000" i="98"/>
  <c r="G1001" i="98"/>
  <c r="G1002" i="98"/>
  <c r="G1003" i="98"/>
  <c r="G1004" i="98"/>
  <c r="G1005" i="98"/>
  <c r="G1006" i="98"/>
  <c r="G1007" i="98"/>
  <c r="G1008" i="98"/>
  <c r="G1009" i="98"/>
  <c r="G1010" i="98"/>
  <c r="G1011" i="98"/>
  <c r="G1012" i="98"/>
  <c r="G1013" i="98"/>
  <c r="G1014" i="98"/>
  <c r="G1015" i="98"/>
  <c r="G1016" i="98"/>
  <c r="G1017" i="98"/>
  <c r="G1018" i="98"/>
  <c r="G1019" i="98"/>
  <c r="G1020" i="98"/>
  <c r="G1021" i="98"/>
  <c r="G1022" i="98"/>
  <c r="G1023" i="98"/>
  <c r="G1024" i="98"/>
  <c r="G1025" i="98"/>
  <c r="G1026" i="98"/>
  <c r="G1027" i="98"/>
  <c r="G1028" i="98"/>
  <c r="G1029" i="98"/>
  <c r="G1030" i="98"/>
  <c r="G1031" i="98"/>
  <c r="G1032" i="98"/>
  <c r="G1033" i="98"/>
  <c r="G1034" i="98"/>
  <c r="G1035" i="98"/>
  <c r="G1036" i="98"/>
  <c r="G1037" i="98"/>
  <c r="G1038" i="98"/>
  <c r="G1039" i="98"/>
  <c r="G1040" i="98"/>
  <c r="G1041" i="98"/>
  <c r="G1042" i="98"/>
  <c r="G1043" i="98"/>
  <c r="G1044" i="98"/>
  <c r="G1045" i="98"/>
  <c r="G1046" i="98"/>
  <c r="G1047" i="98"/>
  <c r="G1048" i="98"/>
  <c r="G1049" i="98"/>
  <c r="G1050" i="98"/>
  <c r="G1051" i="98"/>
  <c r="G1052" i="98"/>
  <c r="G1053" i="98"/>
  <c r="G1054" i="98"/>
  <c r="G1055" i="98"/>
  <c r="G1056" i="98"/>
  <c r="G1057" i="98"/>
  <c r="G1058" i="98"/>
  <c r="G1059" i="98"/>
  <c r="G1060" i="98"/>
  <c r="G1061" i="98"/>
  <c r="G1062" i="98"/>
  <c r="G1063" i="98"/>
  <c r="G1064" i="98"/>
  <c r="G1065" i="98"/>
  <c r="G1066" i="98"/>
  <c r="G1067" i="98"/>
  <c r="G1068" i="98"/>
  <c r="G1069" i="98"/>
  <c r="G1070" i="98"/>
  <c r="G1071" i="98"/>
  <c r="G1072" i="98"/>
  <c r="G1073" i="98"/>
  <c r="G1074" i="98"/>
  <c r="G1075" i="98"/>
  <c r="G1076" i="98"/>
  <c r="G1077" i="98"/>
  <c r="G1078" i="98"/>
  <c r="G1079" i="98"/>
  <c r="G1080" i="98"/>
  <c r="G1081" i="98"/>
  <c r="G1082" i="98"/>
  <c r="G1083" i="98"/>
  <c r="G1084" i="98"/>
  <c r="G1085" i="98"/>
  <c r="G1086" i="98"/>
  <c r="G1087" i="98"/>
  <c r="G1088" i="98"/>
  <c r="G1089" i="98"/>
  <c r="G1090" i="98"/>
  <c r="G1091" i="98"/>
  <c r="G1092" i="98"/>
  <c r="G1093" i="98"/>
  <c r="G1094" i="98"/>
  <c r="G1095" i="98"/>
  <c r="G1096" i="98"/>
  <c r="G7" i="98"/>
  <c r="G8" i="98"/>
  <c r="F93" i="98" l="1"/>
  <c r="F390" i="98" l="1"/>
  <c r="F640" i="98"/>
  <c r="F1002" i="98" l="1"/>
  <c r="F1033" i="98"/>
  <c r="H26" i="3" s="1"/>
  <c r="F1097" i="98" l="1"/>
  <c r="H6" i="3"/>
  <c r="E70" i="99"/>
  <c r="G37" i="101"/>
  <c r="F37" i="101"/>
  <c r="E76" i="99" l="1"/>
  <c r="E77" i="99" s="1"/>
  <c r="H131" i="3" s="1"/>
  <c r="J201" i="4" s="1"/>
  <c r="H97" i="3"/>
  <c r="G9" i="98"/>
  <c r="F1098" i="98" l="1"/>
  <c r="F62" i="99"/>
  <c r="F63" i="99"/>
  <c r="F64" i="99"/>
  <c r="F65" i="99"/>
  <c r="F66" i="99"/>
  <c r="F67" i="99"/>
  <c r="F68" i="99"/>
  <c r="F69" i="99"/>
  <c r="F70" i="99"/>
  <c r="F71" i="99"/>
  <c r="F72" i="99"/>
  <c r="F73" i="99"/>
  <c r="F74" i="99"/>
  <c r="F75" i="99"/>
  <c r="F47" i="99"/>
  <c r="F48" i="99"/>
  <c r="F49" i="99"/>
  <c r="F50" i="99"/>
  <c r="F51" i="99"/>
  <c r="F52" i="99"/>
  <c r="F53" i="99"/>
  <c r="F54" i="99"/>
  <c r="F55" i="99"/>
  <c r="F56" i="99"/>
  <c r="F57" i="99"/>
  <c r="F58" i="99"/>
  <c r="F59" i="99"/>
  <c r="F60" i="99"/>
  <c r="F61" i="99"/>
  <c r="F61" i="100"/>
  <c r="F62" i="100"/>
  <c r="F41" i="101"/>
  <c r="G41" i="101"/>
  <c r="F42" i="101"/>
  <c r="G42" i="101"/>
  <c r="F43" i="101"/>
  <c r="G43" i="101"/>
  <c r="F44" i="101"/>
  <c r="G44" i="101"/>
  <c r="F45" i="101"/>
  <c r="G45" i="101"/>
  <c r="F46" i="101"/>
  <c r="G46" i="101"/>
  <c r="F47" i="101"/>
  <c r="G47" i="101"/>
  <c r="F48" i="101"/>
  <c r="G48" i="101"/>
  <c r="F49" i="101"/>
  <c r="G49" i="101"/>
  <c r="F50" i="101"/>
  <c r="G50" i="101"/>
  <c r="F51" i="101"/>
  <c r="G51" i="101"/>
  <c r="F52" i="101"/>
  <c r="G52" i="101"/>
  <c r="F53" i="101"/>
  <c r="G53" i="101"/>
  <c r="F54" i="101"/>
  <c r="G54" i="101"/>
  <c r="F55" i="101"/>
  <c r="G55" i="101"/>
  <c r="F56" i="101"/>
  <c r="G56" i="101"/>
  <c r="G5" i="21" l="1"/>
  <c r="I136" i="102"/>
  <c r="H136" i="102"/>
  <c r="E119" i="102"/>
  <c r="E97" i="102"/>
  <c r="E80" i="102"/>
  <c r="E78" i="102"/>
  <c r="E54" i="102"/>
  <c r="E48" i="102"/>
  <c r="E41" i="102"/>
  <c r="E136" i="102" l="1"/>
  <c r="F7" i="99"/>
  <c r="F8" i="99"/>
  <c r="F9" i="99"/>
  <c r="F10" i="99"/>
  <c r="F11" i="99"/>
  <c r="F12" i="99"/>
  <c r="F13" i="99"/>
  <c r="F14" i="99"/>
  <c r="F15" i="99"/>
  <c r="F16" i="99"/>
  <c r="F17" i="99"/>
  <c r="F18" i="99"/>
  <c r="F19" i="99"/>
  <c r="F20" i="99"/>
  <c r="F21" i="99"/>
  <c r="F22" i="99"/>
  <c r="F23" i="99"/>
  <c r="F24" i="99"/>
  <c r="F25" i="99"/>
  <c r="F26" i="99"/>
  <c r="F27" i="99"/>
  <c r="F28" i="99"/>
  <c r="F29" i="99"/>
  <c r="F30" i="99"/>
  <c r="F31" i="99"/>
  <c r="F32" i="99"/>
  <c r="F33" i="99"/>
  <c r="F34" i="99"/>
  <c r="F35" i="99"/>
  <c r="F36" i="99"/>
  <c r="F37" i="99"/>
  <c r="F38" i="99"/>
  <c r="F39" i="99"/>
  <c r="F40" i="99"/>
  <c r="F41" i="99"/>
  <c r="F42" i="99"/>
  <c r="F43" i="99"/>
  <c r="F44" i="99"/>
  <c r="F45" i="99"/>
  <c r="F46" i="99"/>
  <c r="F7" i="100"/>
  <c r="F8" i="100"/>
  <c r="F9" i="100"/>
  <c r="F10" i="100"/>
  <c r="F11" i="100"/>
  <c r="F12" i="100"/>
  <c r="F13" i="100"/>
  <c r="F14" i="100"/>
  <c r="F15" i="100"/>
  <c r="F16" i="100"/>
  <c r="F17" i="100"/>
  <c r="F18" i="100"/>
  <c r="F19" i="100"/>
  <c r="F20" i="100"/>
  <c r="F21" i="100"/>
  <c r="F22" i="100"/>
  <c r="F23" i="100"/>
  <c r="F24" i="100"/>
  <c r="F25" i="100"/>
  <c r="F26" i="100"/>
  <c r="F27" i="100"/>
  <c r="F28" i="100"/>
  <c r="F29" i="100"/>
  <c r="F30" i="100"/>
  <c r="F31" i="100"/>
  <c r="F32" i="100"/>
  <c r="F33" i="100"/>
  <c r="F34" i="100"/>
  <c r="F35" i="100"/>
  <c r="F36" i="100"/>
  <c r="F37" i="100"/>
  <c r="F38" i="100"/>
  <c r="F39" i="100"/>
  <c r="F40" i="100"/>
  <c r="F41" i="100"/>
  <c r="F42" i="100"/>
  <c r="F43" i="100"/>
  <c r="F44" i="100"/>
  <c r="F45" i="100"/>
  <c r="F46" i="100"/>
  <c r="F47" i="100"/>
  <c r="F48" i="100"/>
  <c r="F49" i="100"/>
  <c r="F50" i="100"/>
  <c r="F51" i="100"/>
  <c r="F52" i="100"/>
  <c r="F53" i="100"/>
  <c r="F54" i="100"/>
  <c r="F55" i="100"/>
  <c r="F56" i="100"/>
  <c r="F57" i="100"/>
  <c r="F58" i="100"/>
  <c r="F59" i="100"/>
  <c r="F60" i="100"/>
  <c r="F7" i="101"/>
  <c r="G7" i="101"/>
  <c r="F8" i="101"/>
  <c r="G8" i="101"/>
  <c r="F9" i="101"/>
  <c r="G9" i="101"/>
  <c r="F10" i="101"/>
  <c r="G10" i="101"/>
  <c r="F11" i="101"/>
  <c r="G11" i="101"/>
  <c r="F12" i="101"/>
  <c r="G12" i="101"/>
  <c r="F13" i="101"/>
  <c r="G13" i="101"/>
  <c r="F14" i="101"/>
  <c r="G14" i="101"/>
  <c r="F15" i="101"/>
  <c r="G15" i="101"/>
  <c r="F16" i="101"/>
  <c r="G16" i="101"/>
  <c r="F17" i="101"/>
  <c r="G17" i="101"/>
  <c r="F18" i="101"/>
  <c r="G18" i="101"/>
  <c r="F19" i="101"/>
  <c r="G19" i="101"/>
  <c r="F20" i="101"/>
  <c r="G20" i="101"/>
  <c r="F21" i="101"/>
  <c r="G21" i="101"/>
  <c r="F22" i="101"/>
  <c r="G22" i="101"/>
  <c r="F23" i="101"/>
  <c r="G23" i="101"/>
  <c r="F24" i="101"/>
  <c r="G24" i="101"/>
  <c r="F25" i="101"/>
  <c r="G25" i="101"/>
  <c r="F26" i="101"/>
  <c r="G26" i="101"/>
  <c r="F27" i="101"/>
  <c r="G27" i="101"/>
  <c r="F28" i="101"/>
  <c r="G28" i="101"/>
  <c r="F29" i="101"/>
  <c r="G29" i="101"/>
  <c r="F30" i="101"/>
  <c r="G30" i="101"/>
  <c r="F31" i="101"/>
  <c r="G31" i="101"/>
  <c r="F32" i="101"/>
  <c r="G32" i="101"/>
  <c r="F33" i="101"/>
  <c r="G33" i="101"/>
  <c r="F34" i="101"/>
  <c r="G34" i="101"/>
  <c r="F35" i="101"/>
  <c r="G35" i="101"/>
  <c r="F36" i="101"/>
  <c r="G36" i="101"/>
  <c r="F38" i="101"/>
  <c r="G38" i="101"/>
  <c r="F39" i="101"/>
  <c r="G39" i="101"/>
  <c r="F40" i="101"/>
  <c r="G40" i="101"/>
  <c r="I1097" i="98"/>
  <c r="J1098" i="98" l="1"/>
  <c r="I115" i="4"/>
  <c r="I156" i="4"/>
  <c r="Q156" i="4" s="1"/>
  <c r="I104" i="4"/>
  <c r="I145" i="4"/>
  <c r="I137" i="4"/>
  <c r="I116" i="4"/>
  <c r="I130" i="4"/>
  <c r="I102" i="4"/>
  <c r="I110" i="4"/>
  <c r="I146" i="4"/>
  <c r="I133" i="4"/>
  <c r="I127" i="4"/>
  <c r="I94" i="4"/>
  <c r="I150" i="4"/>
  <c r="I143" i="4"/>
  <c r="I155" i="4"/>
  <c r="I99" i="4"/>
  <c r="I118" i="4"/>
  <c r="I107" i="4"/>
  <c r="I101" i="4"/>
  <c r="I153" i="4"/>
  <c r="I120" i="4"/>
  <c r="I151" i="4"/>
  <c r="I144" i="4"/>
  <c r="I95" i="4"/>
  <c r="I132" i="4"/>
  <c r="I98" i="4"/>
  <c r="I134" i="4"/>
  <c r="I149" i="4"/>
  <c r="I111" i="4"/>
  <c r="I119" i="4"/>
  <c r="I100" i="4"/>
  <c r="I129" i="4"/>
  <c r="I147" i="4"/>
  <c r="I148" i="4"/>
  <c r="I123" i="4"/>
  <c r="I103" i="4"/>
  <c r="I106" i="4"/>
  <c r="I131" i="4"/>
  <c r="I97" i="4"/>
  <c r="I152" i="4"/>
  <c r="I96" i="4"/>
  <c r="I117" i="4"/>
  <c r="I142" i="4"/>
  <c r="I121" i="4"/>
  <c r="I136" i="4"/>
  <c r="I114" i="4"/>
  <c r="I113" i="4"/>
  <c r="I141" i="4"/>
  <c r="I139" i="4"/>
  <c r="I108" i="4"/>
  <c r="I138" i="4"/>
  <c r="I112" i="4"/>
  <c r="I122" i="4"/>
  <c r="I154" i="4"/>
  <c r="I128" i="4"/>
  <c r="I126" i="4"/>
  <c r="I140" i="4"/>
  <c r="I125" i="4"/>
  <c r="I124" i="4"/>
  <c r="I135" i="4"/>
  <c r="I105" i="4"/>
  <c r="I109" i="4"/>
  <c r="G77" i="21" l="1"/>
  <c r="I242" i="4" l="1"/>
  <c r="I241" i="4"/>
  <c r="H241" i="4"/>
  <c r="H242" i="4"/>
  <c r="F20" i="13"/>
  <c r="F49" i="13" s="1"/>
  <c r="F19" i="13"/>
  <c r="F48" i="13" s="1"/>
  <c r="F18" i="13"/>
  <c r="F47" i="13" s="1"/>
  <c r="F50" i="13" s="1"/>
  <c r="L225" i="4" l="1"/>
  <c r="M225" i="4"/>
  <c r="N225" i="4"/>
  <c r="O225" i="4"/>
  <c r="P225" i="4"/>
  <c r="L226" i="4"/>
  <c r="M226" i="4"/>
  <c r="N226" i="4"/>
  <c r="O226" i="4"/>
  <c r="P226" i="4"/>
  <c r="M227" i="4"/>
  <c r="N227" i="4"/>
  <c r="O227" i="4"/>
  <c r="P227" i="4"/>
  <c r="K148" i="4"/>
  <c r="N148" i="4"/>
  <c r="O148" i="4"/>
  <c r="K149" i="4"/>
  <c r="N149" i="4"/>
  <c r="O149" i="4"/>
  <c r="K150" i="4"/>
  <c r="N150" i="4"/>
  <c r="O150" i="4"/>
  <c r="K151" i="4"/>
  <c r="N151" i="4"/>
  <c r="O151" i="4"/>
  <c r="K152" i="4"/>
  <c r="N152" i="4"/>
  <c r="O152" i="4"/>
  <c r="K153" i="4"/>
  <c r="N153" i="4"/>
  <c r="O153" i="4"/>
  <c r="K154" i="4"/>
  <c r="N154" i="4"/>
  <c r="O154" i="4"/>
  <c r="K155" i="4"/>
  <c r="N155" i="4"/>
  <c r="O155" i="4"/>
  <c r="E66" i="95"/>
  <c r="F270" i="93"/>
  <c r="J5" i="4" l="1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G9" i="5" s="1"/>
  <c r="J42" i="4"/>
  <c r="J43" i="4"/>
  <c r="J44" i="4"/>
  <c r="J45" i="4"/>
  <c r="J46" i="4"/>
  <c r="J47" i="4"/>
  <c r="J48" i="4"/>
  <c r="J49" i="4"/>
  <c r="J50" i="4"/>
  <c r="J51" i="4"/>
  <c r="J52" i="4"/>
  <c r="G16" i="5" s="1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93" i="4"/>
  <c r="F17" i="5"/>
  <c r="I210" i="4"/>
  <c r="I211" i="4"/>
  <c r="I213" i="4"/>
  <c r="I215" i="4"/>
  <c r="I216" i="4"/>
  <c r="I217" i="4"/>
  <c r="I219" i="4"/>
  <c r="I220" i="4"/>
  <c r="I222" i="4"/>
  <c r="I223" i="4"/>
  <c r="I225" i="4"/>
  <c r="I226" i="4"/>
  <c r="I227" i="4"/>
  <c r="I166" i="4"/>
  <c r="I167" i="4"/>
  <c r="I169" i="4"/>
  <c r="I170" i="4"/>
  <c r="I171" i="4"/>
  <c r="I172" i="4"/>
  <c r="I173" i="4"/>
  <c r="I174" i="4"/>
  <c r="I176" i="4"/>
  <c r="I177" i="4"/>
  <c r="I178" i="4"/>
  <c r="I179" i="4"/>
  <c r="I181" i="4"/>
  <c r="I182" i="4"/>
  <c r="I184" i="4"/>
  <c r="I185" i="4"/>
  <c r="I186" i="4"/>
  <c r="I187" i="4"/>
  <c r="I188" i="4"/>
  <c r="I189" i="4"/>
  <c r="I191" i="4"/>
  <c r="I192" i="4"/>
  <c r="I194" i="4"/>
  <c r="I196" i="4"/>
  <c r="I198" i="4"/>
  <c r="I199" i="4"/>
  <c r="I202" i="4"/>
  <c r="G152" i="3"/>
  <c r="I224" i="4" s="1"/>
  <c r="G149" i="3"/>
  <c r="I221" i="4" s="1"/>
  <c r="G146" i="3"/>
  <c r="I218" i="4" s="1"/>
  <c r="G142" i="3"/>
  <c r="I214" i="4" s="1"/>
  <c r="G140" i="3"/>
  <c r="I212" i="4" s="1"/>
  <c r="E57" i="96"/>
  <c r="G131" i="3"/>
  <c r="I201" i="4" s="1"/>
  <c r="F131" i="3"/>
  <c r="G132" i="3"/>
  <c r="I200" i="4" s="1"/>
  <c r="G128" i="3"/>
  <c r="I197" i="4" s="1"/>
  <c r="E128" i="3"/>
  <c r="G126" i="3"/>
  <c r="I195" i="4" s="1"/>
  <c r="F126" i="3"/>
  <c r="G124" i="3"/>
  <c r="I193" i="4" s="1"/>
  <c r="F124" i="3"/>
  <c r="G121" i="3"/>
  <c r="I190" i="4" s="1"/>
  <c r="G115" i="3"/>
  <c r="I183" i="4" s="1"/>
  <c r="G110" i="3"/>
  <c r="I180" i="4" s="1"/>
  <c r="G108" i="3"/>
  <c r="I175" i="4" s="1"/>
  <c r="G102" i="3"/>
  <c r="I168" i="4" s="1"/>
  <c r="F102" i="3"/>
  <c r="I165" i="4"/>
  <c r="F99" i="3"/>
  <c r="G98" i="3"/>
  <c r="I164" i="4" s="1"/>
  <c r="G96" i="3"/>
  <c r="I203" i="4" s="1"/>
  <c r="G6" i="3"/>
  <c r="I6" i="4" s="1"/>
  <c r="G7" i="3"/>
  <c r="I7" i="4" s="1"/>
  <c r="G8" i="3"/>
  <c r="I8" i="4" s="1"/>
  <c r="G9" i="3"/>
  <c r="I9" i="4" s="1"/>
  <c r="G10" i="3"/>
  <c r="I10" i="4" s="1"/>
  <c r="G11" i="3"/>
  <c r="I11" i="4" s="1"/>
  <c r="G12" i="3"/>
  <c r="I12" i="4" s="1"/>
  <c r="G13" i="3"/>
  <c r="I13" i="4" s="1"/>
  <c r="G14" i="3"/>
  <c r="I14" i="4" s="1"/>
  <c r="G15" i="3"/>
  <c r="I15" i="4" s="1"/>
  <c r="G16" i="3"/>
  <c r="I16" i="4" s="1"/>
  <c r="G17" i="3"/>
  <c r="I17" i="4" s="1"/>
  <c r="G18" i="3"/>
  <c r="I18" i="4" s="1"/>
  <c r="G19" i="3"/>
  <c r="I19" i="4" s="1"/>
  <c r="G20" i="3"/>
  <c r="I20" i="4" s="1"/>
  <c r="G21" i="3"/>
  <c r="I21" i="4" s="1"/>
  <c r="G22" i="3"/>
  <c r="I22" i="4" s="1"/>
  <c r="G23" i="3"/>
  <c r="I23" i="4" s="1"/>
  <c r="G24" i="3"/>
  <c r="I24" i="4" s="1"/>
  <c r="G25" i="3"/>
  <c r="I25" i="4" s="1"/>
  <c r="G27" i="3"/>
  <c r="I27" i="4" s="1"/>
  <c r="G28" i="3"/>
  <c r="I28" i="4" s="1"/>
  <c r="G29" i="3"/>
  <c r="I29" i="4" s="1"/>
  <c r="G30" i="3"/>
  <c r="I30" i="4" s="1"/>
  <c r="G31" i="3"/>
  <c r="I31" i="4" s="1"/>
  <c r="G32" i="3"/>
  <c r="I32" i="4" s="1"/>
  <c r="G33" i="3"/>
  <c r="I33" i="4" s="1"/>
  <c r="G34" i="3"/>
  <c r="I34" i="4" s="1"/>
  <c r="G35" i="3"/>
  <c r="I35" i="4" s="1"/>
  <c r="G36" i="3"/>
  <c r="I36" i="4" s="1"/>
  <c r="G37" i="3"/>
  <c r="I37" i="4" s="1"/>
  <c r="G38" i="3"/>
  <c r="I38" i="4" s="1"/>
  <c r="G39" i="3"/>
  <c r="I39" i="4" s="1"/>
  <c r="G40" i="3"/>
  <c r="I40" i="4" s="1"/>
  <c r="G41" i="3"/>
  <c r="I41" i="4" s="1"/>
  <c r="G42" i="3"/>
  <c r="I42" i="4" s="1"/>
  <c r="G43" i="3"/>
  <c r="I43" i="4" s="1"/>
  <c r="G44" i="3"/>
  <c r="I44" i="4" s="1"/>
  <c r="G45" i="3"/>
  <c r="I45" i="4" s="1"/>
  <c r="G46" i="3"/>
  <c r="I46" i="4" s="1"/>
  <c r="G47" i="3"/>
  <c r="I47" i="4" s="1"/>
  <c r="G48" i="3"/>
  <c r="I48" i="4" s="1"/>
  <c r="G49" i="3"/>
  <c r="I49" i="4" s="1"/>
  <c r="G50" i="3"/>
  <c r="I50" i="4" s="1"/>
  <c r="G51" i="3"/>
  <c r="I51" i="4" s="1"/>
  <c r="G52" i="3"/>
  <c r="I52" i="4" s="1"/>
  <c r="F16" i="5" s="1"/>
  <c r="G53" i="3"/>
  <c r="I53" i="4" s="1"/>
  <c r="G54" i="3"/>
  <c r="I54" i="4" s="1"/>
  <c r="G55" i="3"/>
  <c r="I55" i="4" s="1"/>
  <c r="G56" i="3"/>
  <c r="I56" i="4" s="1"/>
  <c r="G57" i="3"/>
  <c r="I57" i="4" s="1"/>
  <c r="G58" i="3"/>
  <c r="I58" i="4" s="1"/>
  <c r="G59" i="3"/>
  <c r="I59" i="4" s="1"/>
  <c r="G60" i="3"/>
  <c r="I60" i="4" s="1"/>
  <c r="G61" i="3"/>
  <c r="I61" i="4" s="1"/>
  <c r="G62" i="3"/>
  <c r="I62" i="4" s="1"/>
  <c r="G63" i="3"/>
  <c r="I63" i="4" s="1"/>
  <c r="G64" i="3"/>
  <c r="I64" i="4" s="1"/>
  <c r="G65" i="3"/>
  <c r="I65" i="4" s="1"/>
  <c r="G66" i="3"/>
  <c r="I66" i="4" s="1"/>
  <c r="G67" i="3"/>
  <c r="I67" i="4" s="1"/>
  <c r="G68" i="3"/>
  <c r="I68" i="4" s="1"/>
  <c r="G69" i="3"/>
  <c r="I69" i="4" s="1"/>
  <c r="G70" i="3"/>
  <c r="I70" i="4" s="1"/>
  <c r="G71" i="3"/>
  <c r="I71" i="4" s="1"/>
  <c r="G72" i="3"/>
  <c r="I72" i="4" s="1"/>
  <c r="G73" i="3"/>
  <c r="G74" i="3"/>
  <c r="I74" i="4" s="1"/>
  <c r="G75" i="3"/>
  <c r="I75" i="4" s="1"/>
  <c r="G76" i="3"/>
  <c r="I76" i="4" s="1"/>
  <c r="G77" i="3"/>
  <c r="I77" i="4" s="1"/>
  <c r="G78" i="3"/>
  <c r="I78" i="4" s="1"/>
  <c r="G79" i="3"/>
  <c r="G80" i="3"/>
  <c r="I79" i="4" s="1"/>
  <c r="G81" i="3"/>
  <c r="G82" i="3"/>
  <c r="I80" i="4" s="1"/>
  <c r="G83" i="3"/>
  <c r="I81" i="4" s="1"/>
  <c r="G84" i="3"/>
  <c r="I82" i="4" s="1"/>
  <c r="G85" i="3"/>
  <c r="I83" i="4" s="1"/>
  <c r="G86" i="3"/>
  <c r="I84" i="4" s="1"/>
  <c r="G87" i="3"/>
  <c r="I85" i="4" s="1"/>
  <c r="G88" i="3"/>
  <c r="I86" i="4" s="1"/>
  <c r="Q86" i="4" s="1"/>
  <c r="G89" i="3"/>
  <c r="G90" i="3"/>
  <c r="G5" i="3"/>
  <c r="I88" i="4" l="1"/>
  <c r="Q88" i="4" s="1"/>
  <c r="I87" i="4"/>
  <c r="Q87" i="4" s="1"/>
  <c r="G14" i="5"/>
  <c r="I73" i="4"/>
  <c r="G11" i="5"/>
  <c r="F11" i="5"/>
  <c r="E69" i="90"/>
  <c r="E78" i="90" l="1"/>
  <c r="E79" i="90" s="1"/>
  <c r="G97" i="3"/>
  <c r="F734" i="93"/>
  <c r="F1009" i="93"/>
  <c r="J1139" i="93" l="1"/>
  <c r="I78" i="90"/>
  <c r="H78" i="90"/>
  <c r="F74" i="90"/>
  <c r="F75" i="90"/>
  <c r="F76" i="90"/>
  <c r="F77" i="90"/>
  <c r="G1034" i="93" l="1"/>
  <c r="G1035" i="93"/>
  <c r="G1036" i="93"/>
  <c r="G1037" i="93"/>
  <c r="G1038" i="93"/>
  <c r="G1039" i="93"/>
  <c r="G1040" i="93"/>
  <c r="G1041" i="93"/>
  <c r="G1042" i="93"/>
  <c r="G1043" i="93"/>
  <c r="G1044" i="93"/>
  <c r="G1045" i="93"/>
  <c r="G1046" i="93"/>
  <c r="G1047" i="93"/>
  <c r="G1048" i="93"/>
  <c r="G1049" i="93"/>
  <c r="G1050" i="93"/>
  <c r="G1051" i="93"/>
  <c r="G1052" i="93"/>
  <c r="G1053" i="93"/>
  <c r="G1054" i="93"/>
  <c r="G1055" i="93"/>
  <c r="G1056" i="93"/>
  <c r="G1057" i="93"/>
  <c r="G1058" i="93"/>
  <c r="G1059" i="93"/>
  <c r="G1060" i="93"/>
  <c r="G1061" i="93"/>
  <c r="G1062" i="93"/>
  <c r="G1063" i="93"/>
  <c r="G1064" i="93"/>
  <c r="G1065" i="93"/>
  <c r="G1066" i="93"/>
  <c r="G1067" i="93"/>
  <c r="G1068" i="93"/>
  <c r="G1069" i="93"/>
  <c r="G1070" i="93"/>
  <c r="G1071" i="93"/>
  <c r="G1072" i="93"/>
  <c r="G1073" i="93"/>
  <c r="G1074" i="93"/>
  <c r="G1075" i="93"/>
  <c r="G1076" i="93"/>
  <c r="G1077" i="93"/>
  <c r="G1078" i="93"/>
  <c r="G1079" i="93"/>
  <c r="G1080" i="93"/>
  <c r="G1081" i="93"/>
  <c r="G1082" i="93"/>
  <c r="G1083" i="93"/>
  <c r="G1084" i="93"/>
  <c r="G1085" i="93"/>
  <c r="G1086" i="93"/>
  <c r="G1087" i="93"/>
  <c r="G1088" i="93"/>
  <c r="G1089" i="93"/>
  <c r="G1090" i="93"/>
  <c r="G1091" i="93"/>
  <c r="G1092" i="93"/>
  <c r="G1093" i="93"/>
  <c r="G1094" i="93"/>
  <c r="G1095" i="93"/>
  <c r="G1096" i="93"/>
  <c r="G1097" i="93"/>
  <c r="G1098" i="93"/>
  <c r="G1099" i="93"/>
  <c r="G1100" i="93"/>
  <c r="G1101" i="93"/>
  <c r="G1102" i="93"/>
  <c r="G1103" i="93"/>
  <c r="G1104" i="93"/>
  <c r="G1105" i="93"/>
  <c r="G1106" i="93"/>
  <c r="G1107" i="93"/>
  <c r="G1108" i="93"/>
  <c r="G1109" i="93"/>
  <c r="G1110" i="93"/>
  <c r="G1111" i="93"/>
  <c r="G1112" i="93"/>
  <c r="G1113" i="93"/>
  <c r="G1114" i="93"/>
  <c r="G1115" i="93"/>
  <c r="G1116" i="93"/>
  <c r="G1117" i="93"/>
  <c r="G1118" i="93"/>
  <c r="G1119" i="93"/>
  <c r="G1120" i="93"/>
  <c r="G1121" i="93"/>
  <c r="G1122" i="93"/>
  <c r="G1123" i="93"/>
  <c r="G1124" i="93"/>
  <c r="G1125" i="93"/>
  <c r="G1126" i="93"/>
  <c r="G1127" i="93"/>
  <c r="G1128" i="93"/>
  <c r="G1129" i="93"/>
  <c r="G1130" i="93"/>
  <c r="G1131" i="93"/>
  <c r="G1132" i="93"/>
  <c r="G1133" i="93"/>
  <c r="G1134" i="93"/>
  <c r="G1135" i="93"/>
  <c r="G1136" i="93"/>
  <c r="G1137" i="93"/>
  <c r="G1138" i="93"/>
  <c r="G733" i="93"/>
  <c r="G734" i="93"/>
  <c r="G735" i="93"/>
  <c r="G736" i="93"/>
  <c r="G737" i="93"/>
  <c r="G738" i="93"/>
  <c r="G739" i="93"/>
  <c r="G740" i="93"/>
  <c r="G741" i="93"/>
  <c r="G742" i="93"/>
  <c r="G743" i="93"/>
  <c r="G744" i="93"/>
  <c r="G745" i="93"/>
  <c r="G746" i="93"/>
  <c r="G747" i="93"/>
  <c r="G748" i="93"/>
  <c r="G749" i="93"/>
  <c r="G750" i="93"/>
  <c r="G751" i="93"/>
  <c r="G752" i="93"/>
  <c r="G753" i="93"/>
  <c r="G754" i="93"/>
  <c r="G755" i="93"/>
  <c r="G756" i="93"/>
  <c r="G757" i="93"/>
  <c r="G758" i="93"/>
  <c r="G759" i="93"/>
  <c r="G760" i="93"/>
  <c r="G761" i="93"/>
  <c r="G762" i="93"/>
  <c r="G763" i="93"/>
  <c r="G764" i="93"/>
  <c r="G765" i="93"/>
  <c r="G766" i="93"/>
  <c r="G767" i="93"/>
  <c r="G768" i="93"/>
  <c r="G769" i="93"/>
  <c r="G770" i="93"/>
  <c r="G771" i="93"/>
  <c r="G772" i="93"/>
  <c r="G773" i="93"/>
  <c r="G774" i="93"/>
  <c r="G775" i="93"/>
  <c r="G776" i="93"/>
  <c r="G777" i="93"/>
  <c r="G778" i="93"/>
  <c r="G779" i="93"/>
  <c r="G780" i="93"/>
  <c r="G781" i="93"/>
  <c r="G782" i="93"/>
  <c r="G783" i="93"/>
  <c r="G784" i="93"/>
  <c r="G785" i="93"/>
  <c r="G786" i="93"/>
  <c r="G787" i="93"/>
  <c r="G788" i="93"/>
  <c r="G789" i="93"/>
  <c r="G790" i="93"/>
  <c r="G791" i="93"/>
  <c r="G792" i="93"/>
  <c r="G793" i="93"/>
  <c r="G794" i="93"/>
  <c r="G795" i="93"/>
  <c r="G796" i="93"/>
  <c r="G797" i="93"/>
  <c r="G798" i="93"/>
  <c r="G799" i="93"/>
  <c r="G800" i="93"/>
  <c r="G801" i="93"/>
  <c r="G802" i="93"/>
  <c r="G803" i="93"/>
  <c r="G804" i="93"/>
  <c r="G805" i="93"/>
  <c r="G806" i="93"/>
  <c r="G807" i="93"/>
  <c r="G808" i="93"/>
  <c r="G809" i="93"/>
  <c r="G810" i="93"/>
  <c r="G811" i="93"/>
  <c r="G812" i="93"/>
  <c r="G813" i="93"/>
  <c r="G814" i="93"/>
  <c r="G815" i="93"/>
  <c r="G816" i="93"/>
  <c r="G817" i="93"/>
  <c r="G818" i="93"/>
  <c r="G819" i="93"/>
  <c r="G820" i="93"/>
  <c r="G821" i="93"/>
  <c r="G822" i="93"/>
  <c r="G823" i="93"/>
  <c r="G824" i="93"/>
  <c r="G825" i="93"/>
  <c r="G826" i="93"/>
  <c r="G827" i="93"/>
  <c r="G828" i="93"/>
  <c r="G829" i="93"/>
  <c r="G830" i="93"/>
  <c r="G831" i="93"/>
  <c r="G832" i="93"/>
  <c r="G833" i="93"/>
  <c r="G834" i="93"/>
  <c r="G835" i="93"/>
  <c r="G836" i="93"/>
  <c r="G837" i="93"/>
  <c r="G838" i="93"/>
  <c r="G839" i="93"/>
  <c r="G840" i="93"/>
  <c r="G841" i="93"/>
  <c r="G842" i="93"/>
  <c r="G843" i="93"/>
  <c r="G844" i="93"/>
  <c r="G845" i="93"/>
  <c r="G846" i="93"/>
  <c r="G847" i="93"/>
  <c r="G848" i="93"/>
  <c r="G849" i="93"/>
  <c r="G850" i="93"/>
  <c r="G851" i="93"/>
  <c r="G852" i="93"/>
  <c r="G853" i="93"/>
  <c r="G854" i="93"/>
  <c r="G855" i="93"/>
  <c r="G856" i="93"/>
  <c r="G857" i="93"/>
  <c r="G858" i="93"/>
  <c r="G859" i="93"/>
  <c r="G860" i="93"/>
  <c r="G861" i="93"/>
  <c r="G862" i="93"/>
  <c r="G863" i="93"/>
  <c r="G864" i="93"/>
  <c r="G865" i="93"/>
  <c r="G866" i="93"/>
  <c r="G867" i="93"/>
  <c r="G868" i="93"/>
  <c r="G869" i="93"/>
  <c r="G870" i="93"/>
  <c r="G871" i="93"/>
  <c r="G872" i="93"/>
  <c r="G873" i="93"/>
  <c r="G874" i="93"/>
  <c r="G875" i="93"/>
  <c r="G876" i="93"/>
  <c r="G877" i="93"/>
  <c r="G878" i="93"/>
  <c r="G879" i="93"/>
  <c r="G880" i="93"/>
  <c r="G881" i="93"/>
  <c r="G882" i="93"/>
  <c r="G883" i="93"/>
  <c r="G884" i="93"/>
  <c r="G885" i="93"/>
  <c r="G886" i="93"/>
  <c r="G887" i="93"/>
  <c r="G888" i="93"/>
  <c r="G889" i="93"/>
  <c r="G890" i="93"/>
  <c r="G891" i="93"/>
  <c r="G892" i="93"/>
  <c r="G893" i="93"/>
  <c r="G894" i="93"/>
  <c r="G895" i="93"/>
  <c r="G896" i="93"/>
  <c r="G897" i="93"/>
  <c r="G898" i="93"/>
  <c r="G899" i="93"/>
  <c r="G900" i="93"/>
  <c r="G901" i="93"/>
  <c r="G902" i="93"/>
  <c r="G903" i="93"/>
  <c r="G904" i="93"/>
  <c r="G905" i="93"/>
  <c r="G906" i="93"/>
  <c r="G907" i="93"/>
  <c r="G908" i="93"/>
  <c r="G909" i="93"/>
  <c r="G910" i="93"/>
  <c r="G911" i="93"/>
  <c r="G912" i="93"/>
  <c r="G913" i="93"/>
  <c r="G914" i="93"/>
  <c r="G915" i="93"/>
  <c r="G916" i="93"/>
  <c r="G917" i="93"/>
  <c r="G918" i="93"/>
  <c r="G919" i="93"/>
  <c r="G920" i="93"/>
  <c r="G921" i="93"/>
  <c r="G922" i="93"/>
  <c r="G923" i="93"/>
  <c r="G924" i="93"/>
  <c r="G925" i="93"/>
  <c r="G926" i="93"/>
  <c r="G927" i="93"/>
  <c r="G928" i="93"/>
  <c r="G929" i="93"/>
  <c r="G930" i="93"/>
  <c r="G931" i="93"/>
  <c r="G932" i="93"/>
  <c r="G933" i="93"/>
  <c r="G934" i="93"/>
  <c r="G935" i="93"/>
  <c r="G936" i="93"/>
  <c r="G937" i="93"/>
  <c r="G938" i="93"/>
  <c r="G939" i="93"/>
  <c r="G940" i="93"/>
  <c r="G941" i="93"/>
  <c r="G942" i="93"/>
  <c r="G943" i="93"/>
  <c r="G944" i="93"/>
  <c r="G945" i="93"/>
  <c r="G946" i="93"/>
  <c r="G947" i="93"/>
  <c r="G948" i="93"/>
  <c r="G949" i="93"/>
  <c r="G950" i="93"/>
  <c r="G951" i="93"/>
  <c r="G952" i="93"/>
  <c r="G953" i="93"/>
  <c r="G954" i="93"/>
  <c r="G955" i="93"/>
  <c r="G956" i="93"/>
  <c r="G957" i="93"/>
  <c r="G958" i="93"/>
  <c r="G959" i="93"/>
  <c r="G960" i="93"/>
  <c r="G961" i="93"/>
  <c r="G962" i="93"/>
  <c r="G963" i="93"/>
  <c r="G964" i="93"/>
  <c r="G965" i="93"/>
  <c r="G966" i="93"/>
  <c r="G967" i="93"/>
  <c r="G968" i="93"/>
  <c r="G969" i="93"/>
  <c r="G970" i="93"/>
  <c r="G971" i="93"/>
  <c r="G972" i="93"/>
  <c r="G973" i="93"/>
  <c r="G974" i="93"/>
  <c r="G975" i="93"/>
  <c r="G976" i="93"/>
  <c r="G977" i="93"/>
  <c r="G978" i="93"/>
  <c r="G979" i="93"/>
  <c r="G980" i="93"/>
  <c r="G981" i="93"/>
  <c r="G982" i="93"/>
  <c r="G983" i="93"/>
  <c r="G984" i="93"/>
  <c r="G985" i="93"/>
  <c r="G986" i="93"/>
  <c r="G987" i="93"/>
  <c r="G988" i="93"/>
  <c r="G989" i="93"/>
  <c r="G990" i="93"/>
  <c r="G991" i="93"/>
  <c r="G992" i="93"/>
  <c r="G993" i="93"/>
  <c r="G994" i="93"/>
  <c r="G995" i="93"/>
  <c r="G996" i="93"/>
  <c r="G997" i="93"/>
  <c r="G998" i="93"/>
  <c r="G999" i="93"/>
  <c r="G1000" i="93"/>
  <c r="G1001" i="93"/>
  <c r="G1002" i="93"/>
  <c r="G1003" i="93"/>
  <c r="G1004" i="93"/>
  <c r="G1005" i="93"/>
  <c r="G1006" i="93"/>
  <c r="G1007" i="93"/>
  <c r="G1008" i="93"/>
  <c r="G1009" i="93"/>
  <c r="G1010" i="93"/>
  <c r="G1011" i="93"/>
  <c r="G1012" i="93"/>
  <c r="G1013" i="93"/>
  <c r="G1014" i="93"/>
  <c r="G1015" i="93"/>
  <c r="G1016" i="93"/>
  <c r="G1017" i="93"/>
  <c r="G1018" i="93"/>
  <c r="G1019" i="93"/>
  <c r="G1020" i="93"/>
  <c r="G1021" i="93"/>
  <c r="G1022" i="93"/>
  <c r="G1023" i="93"/>
  <c r="G1024" i="93"/>
  <c r="G1025" i="93"/>
  <c r="G1026" i="93"/>
  <c r="G1027" i="93"/>
  <c r="G1028" i="93"/>
  <c r="G1029" i="93"/>
  <c r="G1030" i="93"/>
  <c r="G1031" i="93"/>
  <c r="G1032" i="93"/>
  <c r="G1033" i="93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57" i="95"/>
  <c r="F58" i="95"/>
  <c r="F59" i="95"/>
  <c r="F60" i="95"/>
  <c r="F61" i="95"/>
  <c r="F62" i="95"/>
  <c r="F63" i="95"/>
  <c r="F64" i="95"/>
  <c r="F65" i="95"/>
  <c r="F43" i="95"/>
  <c r="F44" i="95"/>
  <c r="F45" i="95"/>
  <c r="F46" i="95"/>
  <c r="F47" i="95"/>
  <c r="F48" i="95"/>
  <c r="F49" i="95"/>
  <c r="F50" i="95"/>
  <c r="F51" i="95"/>
  <c r="F52" i="95"/>
  <c r="F53" i="95"/>
  <c r="F54" i="95"/>
  <c r="F55" i="95"/>
  <c r="F56" i="95"/>
  <c r="F53" i="96"/>
  <c r="G53" i="96"/>
  <c r="F54" i="96"/>
  <c r="G54" i="96"/>
  <c r="F55" i="96"/>
  <c r="G55" i="96"/>
  <c r="F56" i="96"/>
  <c r="G56" i="96"/>
  <c r="F208" i="93" l="1"/>
  <c r="G26" i="3" l="1"/>
  <c r="G157" i="3" s="1"/>
  <c r="F1139" i="93"/>
  <c r="F1140" i="93" s="1"/>
  <c r="G210" i="93"/>
  <c r="G211" i="93"/>
  <c r="G212" i="93"/>
  <c r="G213" i="93"/>
  <c r="G214" i="93"/>
  <c r="G215" i="93"/>
  <c r="G216" i="93"/>
  <c r="G217" i="93"/>
  <c r="G218" i="93"/>
  <c r="G219" i="93"/>
  <c r="G220" i="93"/>
  <c r="G221" i="93"/>
  <c r="G222" i="93"/>
  <c r="G223" i="93"/>
  <c r="G224" i="93"/>
  <c r="G225" i="93"/>
  <c r="G226" i="93"/>
  <c r="G227" i="93"/>
  <c r="G228" i="93"/>
  <c r="G229" i="93"/>
  <c r="G230" i="93"/>
  <c r="G231" i="93"/>
  <c r="G232" i="93"/>
  <c r="G233" i="93"/>
  <c r="G234" i="93"/>
  <c r="G235" i="93"/>
  <c r="G236" i="93"/>
  <c r="G237" i="93"/>
  <c r="G238" i="93"/>
  <c r="G239" i="93"/>
  <c r="G240" i="93"/>
  <c r="G241" i="93"/>
  <c r="G242" i="93"/>
  <c r="G243" i="93"/>
  <c r="G244" i="93"/>
  <c r="G245" i="93"/>
  <c r="G246" i="93"/>
  <c r="G247" i="93"/>
  <c r="G248" i="93"/>
  <c r="G249" i="93"/>
  <c r="G250" i="93"/>
  <c r="G251" i="93"/>
  <c r="G252" i="93"/>
  <c r="G253" i="93"/>
  <c r="G254" i="93"/>
  <c r="G255" i="93"/>
  <c r="G256" i="93"/>
  <c r="G257" i="93"/>
  <c r="G258" i="93"/>
  <c r="G259" i="93"/>
  <c r="G260" i="93"/>
  <c r="G261" i="93"/>
  <c r="G262" i="93"/>
  <c r="G263" i="93"/>
  <c r="G264" i="93"/>
  <c r="G265" i="93"/>
  <c r="G266" i="93"/>
  <c r="G267" i="93"/>
  <c r="G268" i="93"/>
  <c r="G269" i="93"/>
  <c r="G270" i="93"/>
  <c r="G271" i="93"/>
  <c r="G272" i="93"/>
  <c r="G273" i="93"/>
  <c r="G274" i="93"/>
  <c r="G275" i="93"/>
  <c r="G276" i="93"/>
  <c r="G277" i="93"/>
  <c r="G278" i="93"/>
  <c r="G279" i="93"/>
  <c r="G280" i="93"/>
  <c r="G281" i="93"/>
  <c r="G282" i="93"/>
  <c r="G283" i="93"/>
  <c r="G284" i="93"/>
  <c r="G285" i="93"/>
  <c r="G286" i="93"/>
  <c r="G287" i="93"/>
  <c r="G289" i="93"/>
  <c r="G290" i="93"/>
  <c r="G291" i="93"/>
  <c r="G292" i="93"/>
  <c r="G293" i="93"/>
  <c r="G294" i="93"/>
  <c r="G295" i="93"/>
  <c r="G296" i="93"/>
  <c r="G297" i="93"/>
  <c r="G298" i="93"/>
  <c r="G299" i="93"/>
  <c r="G300" i="93"/>
  <c r="G301" i="93"/>
  <c r="G302" i="93"/>
  <c r="G303" i="93"/>
  <c r="G304" i="93"/>
  <c r="G305" i="93"/>
  <c r="G306" i="93"/>
  <c r="G307" i="93"/>
  <c r="G308" i="93"/>
  <c r="G309" i="93"/>
  <c r="G310" i="93"/>
  <c r="G311" i="93"/>
  <c r="G312" i="93"/>
  <c r="G313" i="93"/>
  <c r="G314" i="93"/>
  <c r="G315" i="93"/>
  <c r="G316" i="93"/>
  <c r="G317" i="93"/>
  <c r="G318" i="93"/>
  <c r="G319" i="93"/>
  <c r="G320" i="93"/>
  <c r="G321" i="93"/>
  <c r="G322" i="93"/>
  <c r="G323" i="93"/>
  <c r="G324" i="93"/>
  <c r="G325" i="93"/>
  <c r="G326" i="93"/>
  <c r="G327" i="93"/>
  <c r="G328" i="93"/>
  <c r="G329" i="93"/>
  <c r="G330" i="93"/>
  <c r="G331" i="93"/>
  <c r="G332" i="93"/>
  <c r="G333" i="93"/>
  <c r="G334" i="93"/>
  <c r="G335" i="93"/>
  <c r="G336" i="93"/>
  <c r="G337" i="93"/>
  <c r="G338" i="93"/>
  <c r="G339" i="93"/>
  <c r="G340" i="93"/>
  <c r="G341" i="93"/>
  <c r="G342" i="93"/>
  <c r="G343" i="93"/>
  <c r="G344" i="93"/>
  <c r="G345" i="93"/>
  <c r="G346" i="93"/>
  <c r="G347" i="93"/>
  <c r="G348" i="93"/>
  <c r="G349" i="93"/>
  <c r="G350" i="93"/>
  <c r="G351" i="93"/>
  <c r="G352" i="93"/>
  <c r="G353" i="93"/>
  <c r="G354" i="93"/>
  <c r="G355" i="93"/>
  <c r="G356" i="93"/>
  <c r="G357" i="93"/>
  <c r="G358" i="93"/>
  <c r="G359" i="93"/>
  <c r="G360" i="93"/>
  <c r="G361" i="93"/>
  <c r="G362" i="93"/>
  <c r="G363" i="93"/>
  <c r="G364" i="93"/>
  <c r="G365" i="93"/>
  <c r="G366" i="93"/>
  <c r="G367" i="93"/>
  <c r="G368" i="93"/>
  <c r="G369" i="93"/>
  <c r="G370" i="93"/>
  <c r="G371" i="93"/>
  <c r="G372" i="93"/>
  <c r="G373" i="93"/>
  <c r="G374" i="93"/>
  <c r="G375" i="93"/>
  <c r="G376" i="93"/>
  <c r="G377" i="93"/>
  <c r="G378" i="93"/>
  <c r="G379" i="93"/>
  <c r="G380" i="93"/>
  <c r="G381" i="93"/>
  <c r="G382" i="93"/>
  <c r="G383" i="93"/>
  <c r="G384" i="93"/>
  <c r="G385" i="93"/>
  <c r="G386" i="93"/>
  <c r="G387" i="93"/>
  <c r="G388" i="93"/>
  <c r="G389" i="93"/>
  <c r="G390" i="93"/>
  <c r="G391" i="93"/>
  <c r="G392" i="93"/>
  <c r="G393" i="93"/>
  <c r="G394" i="93"/>
  <c r="G395" i="93"/>
  <c r="G396" i="93"/>
  <c r="G397" i="93"/>
  <c r="G398" i="93"/>
  <c r="G399" i="93"/>
  <c r="G400" i="93"/>
  <c r="G401" i="93"/>
  <c r="G402" i="93"/>
  <c r="G403" i="93"/>
  <c r="G404" i="93"/>
  <c r="G405" i="93"/>
  <c r="G406" i="93"/>
  <c r="G407" i="93"/>
  <c r="G408" i="93"/>
  <c r="G409" i="93"/>
  <c r="G410" i="93"/>
  <c r="G411" i="93"/>
  <c r="G412" i="93"/>
  <c r="G413" i="93"/>
  <c r="G414" i="93"/>
  <c r="G415" i="93"/>
  <c r="G416" i="93"/>
  <c r="G417" i="93"/>
  <c r="G418" i="93"/>
  <c r="G419" i="93"/>
  <c r="G420" i="93"/>
  <c r="G421" i="93"/>
  <c r="G422" i="93"/>
  <c r="G423" i="93"/>
  <c r="G424" i="93"/>
  <c r="G425" i="93"/>
  <c r="G426" i="93"/>
  <c r="G427" i="93"/>
  <c r="G428" i="93"/>
  <c r="G429" i="93"/>
  <c r="G430" i="93"/>
  <c r="G431" i="93"/>
  <c r="G432" i="93"/>
  <c r="G433" i="93"/>
  <c r="G434" i="93"/>
  <c r="G435" i="93"/>
  <c r="G436" i="93"/>
  <c r="G437" i="93"/>
  <c r="G438" i="93"/>
  <c r="G439" i="93"/>
  <c r="G440" i="93"/>
  <c r="G441" i="93"/>
  <c r="G442" i="93"/>
  <c r="G443" i="93"/>
  <c r="G444" i="93"/>
  <c r="G445" i="93"/>
  <c r="G446" i="93"/>
  <c r="G447" i="93"/>
  <c r="G448" i="93"/>
  <c r="G449" i="93"/>
  <c r="G450" i="93"/>
  <c r="G451" i="93"/>
  <c r="G452" i="93"/>
  <c r="G453" i="93"/>
  <c r="G454" i="93"/>
  <c r="G455" i="93"/>
  <c r="G456" i="93"/>
  <c r="G457" i="93"/>
  <c r="G458" i="93"/>
  <c r="G459" i="93"/>
  <c r="G460" i="93"/>
  <c r="G461" i="93"/>
  <c r="G462" i="93"/>
  <c r="G463" i="93"/>
  <c r="G464" i="93"/>
  <c r="G465" i="93"/>
  <c r="G466" i="93"/>
  <c r="G467" i="93"/>
  <c r="G468" i="93"/>
  <c r="G469" i="93"/>
  <c r="G470" i="93"/>
  <c r="G471" i="93"/>
  <c r="G472" i="93"/>
  <c r="G473" i="93"/>
  <c r="G474" i="93"/>
  <c r="G475" i="93"/>
  <c r="G476" i="93"/>
  <c r="G477" i="93"/>
  <c r="G478" i="93"/>
  <c r="G479" i="93"/>
  <c r="G480" i="93"/>
  <c r="G481" i="93"/>
  <c r="G482" i="93"/>
  <c r="G483" i="93"/>
  <c r="G484" i="93"/>
  <c r="G485" i="93"/>
  <c r="G486" i="93"/>
  <c r="G487" i="93"/>
  <c r="G488" i="93"/>
  <c r="G489" i="93"/>
  <c r="G490" i="93"/>
  <c r="G491" i="93"/>
  <c r="G492" i="93"/>
  <c r="G493" i="93"/>
  <c r="G494" i="93"/>
  <c r="G495" i="93"/>
  <c r="G496" i="93"/>
  <c r="G497" i="93"/>
  <c r="G498" i="93"/>
  <c r="G499" i="93"/>
  <c r="G500" i="93"/>
  <c r="G501" i="93"/>
  <c r="G502" i="93"/>
  <c r="G503" i="93"/>
  <c r="G504" i="93"/>
  <c r="G505" i="93"/>
  <c r="G506" i="93"/>
  <c r="G507" i="93"/>
  <c r="G508" i="93"/>
  <c r="G509" i="93"/>
  <c r="G510" i="93"/>
  <c r="G511" i="93"/>
  <c r="G512" i="93"/>
  <c r="G513" i="93"/>
  <c r="G514" i="93"/>
  <c r="G515" i="93"/>
  <c r="G516" i="93"/>
  <c r="G517" i="93"/>
  <c r="G518" i="93"/>
  <c r="G519" i="93"/>
  <c r="G520" i="93"/>
  <c r="G521" i="93"/>
  <c r="G522" i="93"/>
  <c r="G523" i="93"/>
  <c r="G524" i="93"/>
  <c r="G525" i="93"/>
  <c r="G526" i="93"/>
  <c r="G527" i="93"/>
  <c r="G528" i="93"/>
  <c r="G529" i="93"/>
  <c r="G530" i="93"/>
  <c r="G531" i="93"/>
  <c r="G532" i="93"/>
  <c r="G533" i="93"/>
  <c r="G534" i="93"/>
  <c r="G535" i="93"/>
  <c r="G536" i="93"/>
  <c r="G537" i="93"/>
  <c r="G538" i="93"/>
  <c r="G539" i="93"/>
  <c r="G540" i="93"/>
  <c r="G541" i="93"/>
  <c r="G542" i="93"/>
  <c r="G543" i="93"/>
  <c r="G544" i="93"/>
  <c r="G545" i="93"/>
  <c r="G546" i="93"/>
  <c r="G547" i="93"/>
  <c r="G548" i="93"/>
  <c r="G549" i="93"/>
  <c r="G550" i="93"/>
  <c r="G551" i="93"/>
  <c r="G552" i="93"/>
  <c r="G553" i="93"/>
  <c r="G554" i="93"/>
  <c r="G555" i="93"/>
  <c r="G556" i="93"/>
  <c r="G557" i="93"/>
  <c r="G558" i="93"/>
  <c r="G559" i="93"/>
  <c r="G560" i="93"/>
  <c r="G561" i="93"/>
  <c r="G562" i="93"/>
  <c r="G563" i="93"/>
  <c r="G564" i="93"/>
  <c r="G565" i="93"/>
  <c r="G566" i="93"/>
  <c r="G567" i="93"/>
  <c r="G568" i="93"/>
  <c r="G569" i="93"/>
  <c r="G570" i="93"/>
  <c r="G571" i="93"/>
  <c r="G572" i="93"/>
  <c r="G573" i="93"/>
  <c r="G574" i="93"/>
  <c r="G575" i="93"/>
  <c r="G576" i="93"/>
  <c r="G577" i="93"/>
  <c r="G578" i="93"/>
  <c r="G579" i="93"/>
  <c r="G580" i="93"/>
  <c r="G581" i="93"/>
  <c r="G582" i="93"/>
  <c r="G583" i="93"/>
  <c r="G584" i="93"/>
  <c r="G585" i="93"/>
  <c r="G586" i="93"/>
  <c r="G587" i="93"/>
  <c r="G588" i="93"/>
  <c r="G589" i="93"/>
  <c r="G590" i="93"/>
  <c r="G591" i="93"/>
  <c r="G592" i="93"/>
  <c r="G593" i="93"/>
  <c r="G594" i="93"/>
  <c r="G595" i="93"/>
  <c r="G596" i="93"/>
  <c r="G597" i="93"/>
  <c r="G598" i="93"/>
  <c r="G599" i="93"/>
  <c r="G600" i="93"/>
  <c r="G601" i="93"/>
  <c r="G602" i="93"/>
  <c r="G603" i="93"/>
  <c r="G604" i="93"/>
  <c r="G605" i="93"/>
  <c r="G606" i="93"/>
  <c r="G607" i="93"/>
  <c r="G608" i="93"/>
  <c r="G609" i="93"/>
  <c r="G610" i="93"/>
  <c r="G611" i="93"/>
  <c r="G612" i="93"/>
  <c r="G613" i="93"/>
  <c r="G614" i="93"/>
  <c r="G615" i="93"/>
  <c r="G616" i="93"/>
  <c r="G617" i="93"/>
  <c r="G618" i="93"/>
  <c r="G619" i="93"/>
  <c r="G620" i="93"/>
  <c r="G621" i="93"/>
  <c r="G622" i="93"/>
  <c r="G623" i="93"/>
  <c r="G624" i="93"/>
  <c r="G625" i="93"/>
  <c r="G626" i="93"/>
  <c r="G627" i="93"/>
  <c r="G628" i="93"/>
  <c r="G629" i="93"/>
  <c r="G630" i="93"/>
  <c r="G631" i="93"/>
  <c r="G632" i="93"/>
  <c r="G633" i="93"/>
  <c r="G634" i="93"/>
  <c r="G635" i="93"/>
  <c r="G636" i="93"/>
  <c r="G637" i="93"/>
  <c r="G638" i="93"/>
  <c r="G639" i="93"/>
  <c r="G640" i="93"/>
  <c r="G641" i="93"/>
  <c r="G642" i="93"/>
  <c r="G643" i="93"/>
  <c r="G644" i="93"/>
  <c r="G645" i="93"/>
  <c r="G646" i="93"/>
  <c r="G647" i="93"/>
  <c r="G648" i="93"/>
  <c r="G649" i="93"/>
  <c r="G650" i="93"/>
  <c r="G651" i="93"/>
  <c r="G652" i="93"/>
  <c r="G653" i="93"/>
  <c r="G654" i="93"/>
  <c r="G655" i="93"/>
  <c r="G656" i="93"/>
  <c r="G657" i="93"/>
  <c r="G658" i="93"/>
  <c r="G659" i="93"/>
  <c r="G660" i="93"/>
  <c r="G661" i="93"/>
  <c r="G662" i="93"/>
  <c r="G663" i="93"/>
  <c r="G664" i="93"/>
  <c r="G665" i="93"/>
  <c r="G666" i="93"/>
  <c r="G667" i="93"/>
  <c r="G668" i="93"/>
  <c r="G669" i="93"/>
  <c r="G670" i="93"/>
  <c r="G671" i="93"/>
  <c r="G672" i="93"/>
  <c r="G673" i="93"/>
  <c r="G674" i="93"/>
  <c r="G675" i="93"/>
  <c r="G676" i="93"/>
  <c r="G677" i="93"/>
  <c r="G678" i="93"/>
  <c r="G679" i="93"/>
  <c r="G680" i="93"/>
  <c r="G681" i="93"/>
  <c r="G682" i="93"/>
  <c r="G683" i="93"/>
  <c r="G684" i="93"/>
  <c r="G685" i="93"/>
  <c r="G686" i="93"/>
  <c r="G687" i="93"/>
  <c r="G688" i="93"/>
  <c r="G689" i="93"/>
  <c r="G690" i="93"/>
  <c r="G691" i="93"/>
  <c r="G692" i="93"/>
  <c r="G693" i="93"/>
  <c r="G694" i="93"/>
  <c r="G695" i="93"/>
  <c r="G696" i="93"/>
  <c r="G697" i="93"/>
  <c r="G698" i="93"/>
  <c r="G699" i="93"/>
  <c r="G700" i="93"/>
  <c r="G701" i="93"/>
  <c r="G702" i="93"/>
  <c r="G703" i="93"/>
  <c r="G704" i="93"/>
  <c r="G705" i="93"/>
  <c r="G706" i="93"/>
  <c r="G707" i="93"/>
  <c r="G708" i="93"/>
  <c r="G709" i="93"/>
  <c r="G710" i="93"/>
  <c r="G711" i="93"/>
  <c r="G712" i="93"/>
  <c r="G713" i="93"/>
  <c r="G714" i="93"/>
  <c r="G715" i="93"/>
  <c r="G716" i="93"/>
  <c r="G717" i="93"/>
  <c r="G718" i="93"/>
  <c r="G719" i="93"/>
  <c r="G720" i="93"/>
  <c r="G721" i="93"/>
  <c r="G722" i="93"/>
  <c r="G723" i="93"/>
  <c r="G724" i="93"/>
  <c r="G725" i="93"/>
  <c r="G726" i="93"/>
  <c r="G727" i="93"/>
  <c r="G728" i="93"/>
  <c r="G729" i="93"/>
  <c r="G730" i="93"/>
  <c r="G731" i="93"/>
  <c r="G732" i="93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I26" i="4" l="1"/>
  <c r="F14" i="96"/>
  <c r="G14" i="96"/>
  <c r="E17" i="5" l="1"/>
  <c r="D17" i="5"/>
  <c r="G135" i="93" l="1"/>
  <c r="G136" i="93"/>
  <c r="G137" i="93"/>
  <c r="G138" i="93"/>
  <c r="G139" i="93"/>
  <c r="G140" i="93"/>
  <c r="G141" i="93"/>
  <c r="G142" i="93"/>
  <c r="G143" i="93"/>
  <c r="G144" i="93"/>
  <c r="G145" i="93"/>
  <c r="G146" i="93"/>
  <c r="G147" i="93"/>
  <c r="G148" i="93"/>
  <c r="G149" i="93"/>
  <c r="G150" i="93"/>
  <c r="G151" i="93"/>
  <c r="G152" i="93"/>
  <c r="G153" i="93"/>
  <c r="G154" i="93"/>
  <c r="G155" i="93"/>
  <c r="G156" i="93"/>
  <c r="G157" i="93"/>
  <c r="G158" i="93"/>
  <c r="G159" i="93"/>
  <c r="G160" i="93"/>
  <c r="G161" i="93"/>
  <c r="G162" i="93"/>
  <c r="G163" i="93"/>
  <c r="G164" i="93"/>
  <c r="G165" i="93"/>
  <c r="G166" i="93"/>
  <c r="G167" i="93"/>
  <c r="G168" i="93"/>
  <c r="G169" i="93"/>
  <c r="G170" i="93"/>
  <c r="G171" i="93"/>
  <c r="G172" i="93"/>
  <c r="G173" i="93"/>
  <c r="G174" i="93"/>
  <c r="G175" i="93"/>
  <c r="G176" i="93"/>
  <c r="G177" i="93"/>
  <c r="G178" i="93"/>
  <c r="G179" i="93"/>
  <c r="G180" i="93"/>
  <c r="G181" i="93"/>
  <c r="G182" i="93"/>
  <c r="G183" i="93"/>
  <c r="G184" i="93"/>
  <c r="G185" i="93"/>
  <c r="G186" i="93"/>
  <c r="G187" i="93"/>
  <c r="G188" i="93"/>
  <c r="G189" i="93"/>
  <c r="G190" i="93"/>
  <c r="G191" i="93"/>
  <c r="G192" i="93"/>
  <c r="G193" i="93"/>
  <c r="G194" i="93"/>
  <c r="G195" i="93"/>
  <c r="G196" i="93"/>
  <c r="G197" i="93"/>
  <c r="G198" i="93"/>
  <c r="G199" i="93"/>
  <c r="G200" i="93"/>
  <c r="G201" i="93"/>
  <c r="G202" i="93"/>
  <c r="G203" i="93"/>
  <c r="G204" i="93"/>
  <c r="G205" i="93"/>
  <c r="G206" i="93"/>
  <c r="G207" i="93"/>
  <c r="G208" i="93"/>
  <c r="G209" i="93"/>
  <c r="I57" i="96"/>
  <c r="H57" i="96"/>
  <c r="F7" i="96"/>
  <c r="G7" i="96"/>
  <c r="F8" i="96"/>
  <c r="G8" i="96"/>
  <c r="F9" i="96"/>
  <c r="G9" i="96"/>
  <c r="F10" i="96"/>
  <c r="G10" i="96"/>
  <c r="F11" i="96"/>
  <c r="G11" i="96"/>
  <c r="F12" i="96"/>
  <c r="G12" i="96"/>
  <c r="F13" i="96"/>
  <c r="G13" i="96"/>
  <c r="F15" i="96"/>
  <c r="G15" i="96"/>
  <c r="F16" i="96"/>
  <c r="G16" i="96"/>
  <c r="F17" i="96"/>
  <c r="G17" i="96"/>
  <c r="F18" i="96"/>
  <c r="G18" i="96"/>
  <c r="F19" i="96"/>
  <c r="G19" i="96"/>
  <c r="F20" i="96"/>
  <c r="G20" i="96"/>
  <c r="F21" i="96"/>
  <c r="G21" i="96"/>
  <c r="F22" i="96"/>
  <c r="G22" i="96"/>
  <c r="F23" i="96"/>
  <c r="G23" i="96"/>
  <c r="F24" i="96"/>
  <c r="G24" i="96"/>
  <c r="F25" i="96"/>
  <c r="G25" i="96"/>
  <c r="F26" i="96"/>
  <c r="G26" i="96"/>
  <c r="F27" i="96"/>
  <c r="G27" i="96"/>
  <c r="F28" i="96"/>
  <c r="G28" i="96"/>
  <c r="F29" i="96"/>
  <c r="G29" i="96"/>
  <c r="F30" i="96"/>
  <c r="G30" i="96"/>
  <c r="F31" i="96"/>
  <c r="G31" i="96"/>
  <c r="F32" i="96"/>
  <c r="G32" i="96"/>
  <c r="F33" i="96"/>
  <c r="G33" i="96"/>
  <c r="F34" i="96"/>
  <c r="G34" i="96"/>
  <c r="F35" i="96"/>
  <c r="G35" i="96"/>
  <c r="F36" i="96"/>
  <c r="G36" i="96"/>
  <c r="F37" i="96"/>
  <c r="G37" i="96"/>
  <c r="F38" i="96"/>
  <c r="G38" i="96"/>
  <c r="F39" i="96"/>
  <c r="G39" i="96"/>
  <c r="F40" i="96"/>
  <c r="G40" i="96"/>
  <c r="F41" i="96"/>
  <c r="G41" i="96"/>
  <c r="F42" i="96"/>
  <c r="G42" i="96"/>
  <c r="F43" i="96"/>
  <c r="G43" i="96"/>
  <c r="F44" i="96"/>
  <c r="G44" i="96"/>
  <c r="F45" i="96"/>
  <c r="G45" i="96"/>
  <c r="F46" i="96"/>
  <c r="G46" i="96"/>
  <c r="F47" i="96"/>
  <c r="G47" i="96"/>
  <c r="F48" i="96"/>
  <c r="G48" i="96"/>
  <c r="F49" i="96"/>
  <c r="G49" i="96"/>
  <c r="F50" i="96"/>
  <c r="G50" i="96"/>
  <c r="F51" i="96"/>
  <c r="G51" i="96"/>
  <c r="F52" i="96"/>
  <c r="G52" i="96"/>
  <c r="I66" i="95"/>
  <c r="H66" i="95"/>
  <c r="F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0" i="95"/>
  <c r="F21" i="95"/>
  <c r="F22" i="95"/>
  <c r="F23" i="95"/>
  <c r="F24" i="95"/>
  <c r="F25" i="95"/>
  <c r="F26" i="95"/>
  <c r="F27" i="95"/>
  <c r="F28" i="95"/>
  <c r="F29" i="95"/>
  <c r="F30" i="95"/>
  <c r="F31" i="95"/>
  <c r="F32" i="95"/>
  <c r="F33" i="95"/>
  <c r="F34" i="95"/>
  <c r="F35" i="95"/>
  <c r="F36" i="95"/>
  <c r="F37" i="95"/>
  <c r="F38" i="95"/>
  <c r="F39" i="95"/>
  <c r="F40" i="95"/>
  <c r="F41" i="95"/>
  <c r="F42" i="95"/>
  <c r="G7" i="93"/>
  <c r="G8" i="93"/>
  <c r="G9" i="93"/>
  <c r="G10" i="93"/>
  <c r="G11" i="93"/>
  <c r="G12" i="93"/>
  <c r="G13" i="93"/>
  <c r="G14" i="93"/>
  <c r="G15" i="93"/>
  <c r="G16" i="93"/>
  <c r="G17" i="93"/>
  <c r="G18" i="93"/>
  <c r="G19" i="93"/>
  <c r="G20" i="93"/>
  <c r="G21" i="93"/>
  <c r="G22" i="93"/>
  <c r="G23" i="93"/>
  <c r="G24" i="93"/>
  <c r="G25" i="93"/>
  <c r="G26" i="93"/>
  <c r="G27" i="93"/>
  <c r="G28" i="93"/>
  <c r="G29" i="93"/>
  <c r="G30" i="93"/>
  <c r="G31" i="93"/>
  <c r="G32" i="93"/>
  <c r="G33" i="93"/>
  <c r="G34" i="93"/>
  <c r="G35" i="93"/>
  <c r="G36" i="93"/>
  <c r="G37" i="93"/>
  <c r="G38" i="93"/>
  <c r="G39" i="93"/>
  <c r="G40" i="93"/>
  <c r="G41" i="93"/>
  <c r="G42" i="93"/>
  <c r="G43" i="93"/>
  <c r="G44" i="93"/>
  <c r="G45" i="93"/>
  <c r="G46" i="93"/>
  <c r="G47" i="93"/>
  <c r="G48" i="93"/>
  <c r="G49" i="93"/>
  <c r="G50" i="93"/>
  <c r="G51" i="93"/>
  <c r="G52" i="93"/>
  <c r="G53" i="93"/>
  <c r="G54" i="93"/>
  <c r="G55" i="93"/>
  <c r="G56" i="93"/>
  <c r="G57" i="93"/>
  <c r="G58" i="93"/>
  <c r="G59" i="93"/>
  <c r="G60" i="93"/>
  <c r="G61" i="93"/>
  <c r="G62" i="93"/>
  <c r="G63" i="93"/>
  <c r="G64" i="93"/>
  <c r="G65" i="93"/>
  <c r="G66" i="93"/>
  <c r="G67" i="93"/>
  <c r="G68" i="93"/>
  <c r="G69" i="93"/>
  <c r="G70" i="93"/>
  <c r="G71" i="93"/>
  <c r="G72" i="93"/>
  <c r="G73" i="93"/>
  <c r="G74" i="93"/>
  <c r="G75" i="93"/>
  <c r="G76" i="93"/>
  <c r="G77" i="93"/>
  <c r="G78" i="93"/>
  <c r="G79" i="93"/>
  <c r="G80" i="93"/>
  <c r="G81" i="93"/>
  <c r="G82" i="93"/>
  <c r="G83" i="93"/>
  <c r="G84" i="93"/>
  <c r="G85" i="93"/>
  <c r="G86" i="93"/>
  <c r="G87" i="93"/>
  <c r="G88" i="93"/>
  <c r="G89" i="93"/>
  <c r="G90" i="93"/>
  <c r="G91" i="93"/>
  <c r="G92" i="93"/>
  <c r="G93" i="93"/>
  <c r="G94" i="93"/>
  <c r="G95" i="93"/>
  <c r="G96" i="93"/>
  <c r="G97" i="93"/>
  <c r="G98" i="93"/>
  <c r="G99" i="93"/>
  <c r="G100" i="93"/>
  <c r="G101" i="93"/>
  <c r="G102" i="93"/>
  <c r="G103" i="93"/>
  <c r="G104" i="93"/>
  <c r="G105" i="93"/>
  <c r="G106" i="93"/>
  <c r="G107" i="93"/>
  <c r="G108" i="93"/>
  <c r="G109" i="93"/>
  <c r="G110" i="93"/>
  <c r="G111" i="93"/>
  <c r="G112" i="93"/>
  <c r="G113" i="93"/>
  <c r="G114" i="93"/>
  <c r="G115" i="93"/>
  <c r="G116" i="93"/>
  <c r="G117" i="93"/>
  <c r="G118" i="93"/>
  <c r="G119" i="93"/>
  <c r="G120" i="93"/>
  <c r="G121" i="93"/>
  <c r="G122" i="93"/>
  <c r="G123" i="93"/>
  <c r="G124" i="93"/>
  <c r="G125" i="93"/>
  <c r="G126" i="93"/>
  <c r="G127" i="93"/>
  <c r="G128" i="93"/>
  <c r="G129" i="93"/>
  <c r="G130" i="93"/>
  <c r="G131" i="93"/>
  <c r="G132" i="93"/>
  <c r="G133" i="93"/>
  <c r="G134" i="93"/>
  <c r="I1139" i="93"/>
  <c r="J1124" i="86"/>
  <c r="F17" i="13"/>
  <c r="E49" i="13" s="1"/>
  <c r="F16" i="13"/>
  <c r="E48" i="13" s="1"/>
  <c r="F15" i="13"/>
  <c r="E47" i="13" s="1"/>
  <c r="E50" i="13" s="1"/>
  <c r="J1140" i="93" l="1"/>
  <c r="H155" i="4"/>
  <c r="Q155" i="4" s="1"/>
  <c r="H154" i="4"/>
  <c r="Q154" i="4" s="1"/>
  <c r="F5" i="21"/>
  <c r="I112" i="92"/>
  <c r="H112" i="92"/>
  <c r="E104" i="92"/>
  <c r="E92" i="92"/>
  <c r="E72" i="92"/>
  <c r="E56" i="92"/>
  <c r="E53" i="92"/>
  <c r="E46" i="92"/>
  <c r="E35" i="92"/>
  <c r="E18" i="92"/>
  <c r="E17" i="92"/>
  <c r="E13" i="92"/>
  <c r="F77" i="21" l="1"/>
  <c r="E112" i="92"/>
  <c r="G103" i="86"/>
  <c r="G102" i="86"/>
  <c r="G7" i="86"/>
  <c r="F107" i="3" l="1"/>
  <c r="H147" i="4"/>
  <c r="H148" i="4"/>
  <c r="H149" i="4"/>
  <c r="H150" i="4"/>
  <c r="H151" i="4"/>
  <c r="H152" i="4"/>
  <c r="H153" i="4"/>
  <c r="H210" i="4"/>
  <c r="H213" i="4"/>
  <c r="H223" i="4"/>
  <c r="H209" i="4"/>
  <c r="H199" i="4"/>
  <c r="H202" i="4"/>
  <c r="F8" i="3"/>
  <c r="H8" i="4" s="1"/>
  <c r="F9" i="3"/>
  <c r="H9" i="4" s="1"/>
  <c r="F10" i="3"/>
  <c r="H10" i="4" s="1"/>
  <c r="F11" i="3"/>
  <c r="H11" i="4" s="1"/>
  <c r="F12" i="3"/>
  <c r="H12" i="4" s="1"/>
  <c r="F13" i="3"/>
  <c r="H13" i="4" s="1"/>
  <c r="F14" i="3"/>
  <c r="H14" i="4" s="1"/>
  <c r="F15" i="3"/>
  <c r="H15" i="4" s="1"/>
  <c r="F16" i="3"/>
  <c r="H16" i="4" s="1"/>
  <c r="F17" i="3"/>
  <c r="H17" i="4" s="1"/>
  <c r="F18" i="3"/>
  <c r="H18" i="4" s="1"/>
  <c r="F19" i="3"/>
  <c r="H19" i="4" s="1"/>
  <c r="F20" i="3"/>
  <c r="H20" i="4" s="1"/>
  <c r="F21" i="3"/>
  <c r="H21" i="4" s="1"/>
  <c r="F155" i="3"/>
  <c r="H227" i="4" s="1"/>
  <c r="F152" i="3"/>
  <c r="H224" i="4" s="1"/>
  <c r="F149" i="3"/>
  <c r="H221" i="4" s="1"/>
  <c r="F142" i="3"/>
  <c r="H214" i="4" s="1"/>
  <c r="H235" i="4" s="1"/>
  <c r="F140" i="3"/>
  <c r="H212" i="4" s="1"/>
  <c r="F98" i="3"/>
  <c r="F115" i="3"/>
  <c r="F125" i="3"/>
  <c r="F110" i="3"/>
  <c r="F121" i="3"/>
  <c r="F106" i="3"/>
  <c r="H201" i="4"/>
  <c r="F132" i="3"/>
  <c r="H200" i="4" s="1"/>
  <c r="F7" i="3"/>
  <c r="H7" i="4" s="1"/>
  <c r="F22" i="3"/>
  <c r="H22" i="4" s="1"/>
  <c r="F23" i="3"/>
  <c r="H23" i="4" s="1"/>
  <c r="F24" i="3"/>
  <c r="H24" i="4" s="1"/>
  <c r="F25" i="3"/>
  <c r="H25" i="4" s="1"/>
  <c r="F27" i="3"/>
  <c r="H27" i="4" s="1"/>
  <c r="F28" i="3"/>
  <c r="H28" i="4" s="1"/>
  <c r="F29" i="3"/>
  <c r="H29" i="4" s="1"/>
  <c r="F30" i="3"/>
  <c r="H30" i="4" s="1"/>
  <c r="F31" i="3"/>
  <c r="H31" i="4" s="1"/>
  <c r="F32" i="3"/>
  <c r="H32" i="4" s="1"/>
  <c r="F33" i="3"/>
  <c r="H33" i="4" s="1"/>
  <c r="F34" i="3"/>
  <c r="H34" i="4" s="1"/>
  <c r="F35" i="3"/>
  <c r="H35" i="4" s="1"/>
  <c r="F36" i="3"/>
  <c r="H36" i="4" s="1"/>
  <c r="F37" i="3"/>
  <c r="H37" i="4" s="1"/>
  <c r="F38" i="3"/>
  <c r="H38" i="4" s="1"/>
  <c r="F39" i="3"/>
  <c r="H39" i="4" s="1"/>
  <c r="F40" i="3"/>
  <c r="H40" i="4" s="1"/>
  <c r="F41" i="3"/>
  <c r="H41" i="4" s="1"/>
  <c r="F42" i="3"/>
  <c r="H42" i="4" s="1"/>
  <c r="F43" i="3"/>
  <c r="H43" i="4" s="1"/>
  <c r="F44" i="3"/>
  <c r="H44" i="4" s="1"/>
  <c r="F45" i="3"/>
  <c r="H45" i="4" s="1"/>
  <c r="F46" i="3"/>
  <c r="H46" i="4" s="1"/>
  <c r="F47" i="3"/>
  <c r="H47" i="4" s="1"/>
  <c r="F48" i="3"/>
  <c r="H48" i="4" s="1"/>
  <c r="F49" i="3"/>
  <c r="H49" i="4" s="1"/>
  <c r="F50" i="3"/>
  <c r="H50" i="4" s="1"/>
  <c r="F51" i="3"/>
  <c r="H51" i="4" s="1"/>
  <c r="F52" i="3"/>
  <c r="H52" i="4" s="1"/>
  <c r="E16" i="5" s="1"/>
  <c r="F53" i="3"/>
  <c r="H53" i="4" s="1"/>
  <c r="F54" i="3"/>
  <c r="H54" i="4" s="1"/>
  <c r="F55" i="3"/>
  <c r="H55" i="4" s="1"/>
  <c r="F56" i="3"/>
  <c r="H56" i="4" s="1"/>
  <c r="F57" i="3"/>
  <c r="H57" i="4" s="1"/>
  <c r="F58" i="3"/>
  <c r="H58" i="4" s="1"/>
  <c r="F59" i="3"/>
  <c r="H59" i="4" s="1"/>
  <c r="F60" i="3"/>
  <c r="H60" i="4" s="1"/>
  <c r="F61" i="3"/>
  <c r="H61" i="4" s="1"/>
  <c r="F62" i="3"/>
  <c r="H62" i="4" s="1"/>
  <c r="F63" i="3"/>
  <c r="H63" i="4" s="1"/>
  <c r="F64" i="3"/>
  <c r="H64" i="4" s="1"/>
  <c r="F65" i="3"/>
  <c r="H65" i="4" s="1"/>
  <c r="F66" i="3"/>
  <c r="H66" i="4" s="1"/>
  <c r="F67" i="3"/>
  <c r="H67" i="4" s="1"/>
  <c r="F68" i="3"/>
  <c r="H68" i="4" s="1"/>
  <c r="F69" i="3"/>
  <c r="H69" i="4" s="1"/>
  <c r="F70" i="3"/>
  <c r="H70" i="4" s="1"/>
  <c r="F71" i="3"/>
  <c r="H71" i="4" s="1"/>
  <c r="F72" i="3"/>
  <c r="H72" i="4" s="1"/>
  <c r="F73" i="3"/>
  <c r="H73" i="4" s="1"/>
  <c r="F74" i="3"/>
  <c r="H74" i="4" s="1"/>
  <c r="F75" i="3"/>
  <c r="H75" i="4" s="1"/>
  <c r="F76" i="3"/>
  <c r="H76" i="4" s="1"/>
  <c r="F77" i="3"/>
  <c r="H77" i="4" s="1"/>
  <c r="F78" i="3"/>
  <c r="H78" i="4" s="1"/>
  <c r="F79" i="3"/>
  <c r="F80" i="3"/>
  <c r="H79" i="4" s="1"/>
  <c r="F81" i="3"/>
  <c r="F82" i="3"/>
  <c r="H80" i="4" s="1"/>
  <c r="F83" i="3"/>
  <c r="H81" i="4" s="1"/>
  <c r="F84" i="3"/>
  <c r="H82" i="4" s="1"/>
  <c r="F85" i="3"/>
  <c r="H83" i="4" s="1"/>
  <c r="F86" i="3"/>
  <c r="H84" i="4" s="1"/>
  <c r="F87" i="3"/>
  <c r="H85" i="4" s="1"/>
  <c r="F88" i="3"/>
  <c r="F5" i="3"/>
  <c r="F154" i="3" l="1"/>
  <c r="H226" i="4" s="1"/>
  <c r="F153" i="3"/>
  <c r="H225" i="4" s="1"/>
  <c r="F150" i="3"/>
  <c r="H222" i="4" s="1"/>
  <c r="F148" i="3"/>
  <c r="H220" i="4" s="1"/>
  <c r="F147" i="3"/>
  <c r="H219" i="4" s="1"/>
  <c r="F146" i="3"/>
  <c r="H218" i="4" s="1"/>
  <c r="F145" i="3"/>
  <c r="H217" i="4" s="1"/>
  <c r="F144" i="3"/>
  <c r="H216" i="4" s="1"/>
  <c r="F143" i="3"/>
  <c r="H215" i="4" s="1"/>
  <c r="F139" i="3"/>
  <c r="H211" i="4" s="1"/>
  <c r="F129" i="3"/>
  <c r="F128" i="3"/>
  <c r="F113" i="3"/>
  <c r="F105" i="3"/>
  <c r="F101" i="3"/>
  <c r="F96" i="3"/>
  <c r="H203" i="4" s="1"/>
  <c r="H236" i="4" l="1"/>
  <c r="I54" i="89"/>
  <c r="H54" i="89"/>
  <c r="I90" i="87"/>
  <c r="H90" i="87"/>
  <c r="E54" i="89"/>
  <c r="F89" i="87" l="1"/>
  <c r="G174" i="86"/>
  <c r="G175" i="86"/>
  <c r="G176" i="86"/>
  <c r="G177" i="86"/>
  <c r="G178" i="86"/>
  <c r="G179" i="86"/>
  <c r="G180" i="86"/>
  <c r="G181" i="86"/>
  <c r="G182" i="86"/>
  <c r="G183" i="86"/>
  <c r="G184" i="86"/>
  <c r="G185" i="86"/>
  <c r="G186" i="86"/>
  <c r="G187" i="86"/>
  <c r="G188" i="86"/>
  <c r="G189" i="86"/>
  <c r="G190" i="86"/>
  <c r="G191" i="86"/>
  <c r="G192" i="86"/>
  <c r="G193" i="86"/>
  <c r="G194" i="86"/>
  <c r="G195" i="86"/>
  <c r="G196" i="86"/>
  <c r="G197" i="86"/>
  <c r="G198" i="86"/>
  <c r="G199" i="86"/>
  <c r="G200" i="86"/>
  <c r="G201" i="86"/>
  <c r="G202" i="86"/>
  <c r="G203" i="86"/>
  <c r="G204" i="86"/>
  <c r="G205" i="86"/>
  <c r="G206" i="86"/>
  <c r="G207" i="86"/>
  <c r="G208" i="86"/>
  <c r="G209" i="86"/>
  <c r="G210" i="86"/>
  <c r="G211" i="86"/>
  <c r="G212" i="86"/>
  <c r="G213" i="86"/>
  <c r="G214" i="86"/>
  <c r="G215" i="86"/>
  <c r="G216" i="86"/>
  <c r="G217" i="86"/>
  <c r="G218" i="86"/>
  <c r="G219" i="86"/>
  <c r="G220" i="86"/>
  <c r="G221" i="86"/>
  <c r="G222" i="86"/>
  <c r="G223" i="86"/>
  <c r="G224" i="86"/>
  <c r="G225" i="86"/>
  <c r="G226" i="86"/>
  <c r="G227" i="86"/>
  <c r="G228" i="86"/>
  <c r="G229" i="86"/>
  <c r="G230" i="86"/>
  <c r="G231" i="86"/>
  <c r="G232" i="86"/>
  <c r="G233" i="86"/>
  <c r="G234" i="86"/>
  <c r="G235" i="86"/>
  <c r="G236" i="86"/>
  <c r="G237" i="86"/>
  <c r="G238" i="86"/>
  <c r="G239" i="86"/>
  <c r="G240" i="86"/>
  <c r="G241" i="86"/>
  <c r="G242" i="86"/>
  <c r="G243" i="86"/>
  <c r="G244" i="86"/>
  <c r="G245" i="86"/>
  <c r="G246" i="86"/>
  <c r="G247" i="86"/>
  <c r="G248" i="86"/>
  <c r="G249" i="86"/>
  <c r="G250" i="86"/>
  <c r="G251" i="86"/>
  <c r="G252" i="86"/>
  <c r="G253" i="86"/>
  <c r="G254" i="86"/>
  <c r="G255" i="86"/>
  <c r="G256" i="86"/>
  <c r="G257" i="86"/>
  <c r="G258" i="86"/>
  <c r="G259" i="86"/>
  <c r="G260" i="86"/>
  <c r="G261" i="86"/>
  <c r="G262" i="86"/>
  <c r="G263" i="86"/>
  <c r="G264" i="86"/>
  <c r="G265" i="86"/>
  <c r="G266" i="86"/>
  <c r="G267" i="86"/>
  <c r="G268" i="86"/>
  <c r="G269" i="86"/>
  <c r="G270" i="86"/>
  <c r="G271" i="86"/>
  <c r="G272" i="86"/>
  <c r="G273" i="86"/>
  <c r="G274" i="86"/>
  <c r="G275" i="86"/>
  <c r="G276" i="86"/>
  <c r="G277" i="86"/>
  <c r="G278" i="86"/>
  <c r="G279" i="86"/>
  <c r="G280" i="86"/>
  <c r="G281" i="86"/>
  <c r="G282" i="86"/>
  <c r="G283" i="86"/>
  <c r="G284" i="86"/>
  <c r="G285" i="86"/>
  <c r="G286" i="86"/>
  <c r="G287" i="86"/>
  <c r="G288" i="86"/>
  <c r="G289" i="86"/>
  <c r="G290" i="86"/>
  <c r="G291" i="86"/>
  <c r="G292" i="86"/>
  <c r="G293" i="86"/>
  <c r="G294" i="86"/>
  <c r="G295" i="86"/>
  <c r="G296" i="86"/>
  <c r="G297" i="86"/>
  <c r="G298" i="86"/>
  <c r="G299" i="86"/>
  <c r="G300" i="86"/>
  <c r="G301" i="86"/>
  <c r="G302" i="86"/>
  <c r="G303" i="86"/>
  <c r="G304" i="86"/>
  <c r="G305" i="86"/>
  <c r="G306" i="86"/>
  <c r="G307" i="86"/>
  <c r="G308" i="86"/>
  <c r="G309" i="86"/>
  <c r="G310" i="86"/>
  <c r="G311" i="86"/>
  <c r="G312" i="86"/>
  <c r="G313" i="86"/>
  <c r="G314" i="86"/>
  <c r="G315" i="86"/>
  <c r="G316" i="86"/>
  <c r="G317" i="86"/>
  <c r="G318" i="86"/>
  <c r="G319" i="86"/>
  <c r="G320" i="86"/>
  <c r="G321" i="86"/>
  <c r="G322" i="86"/>
  <c r="G323" i="86"/>
  <c r="G324" i="86"/>
  <c r="G325" i="86"/>
  <c r="G326" i="86"/>
  <c r="G327" i="86"/>
  <c r="G328" i="86"/>
  <c r="G329" i="86"/>
  <c r="G330" i="86"/>
  <c r="G331" i="86"/>
  <c r="G332" i="86"/>
  <c r="G333" i="86"/>
  <c r="G334" i="86"/>
  <c r="G335" i="86"/>
  <c r="G336" i="86"/>
  <c r="G337" i="86"/>
  <c r="G338" i="86"/>
  <c r="G339" i="86"/>
  <c r="G340" i="86"/>
  <c r="G341" i="86"/>
  <c r="G342" i="86"/>
  <c r="G343" i="86"/>
  <c r="G344" i="86"/>
  <c r="G345" i="86"/>
  <c r="G346" i="86"/>
  <c r="G347" i="86"/>
  <c r="G348" i="86"/>
  <c r="G349" i="86"/>
  <c r="G350" i="86"/>
  <c r="G351" i="86"/>
  <c r="G352" i="86"/>
  <c r="G353" i="86"/>
  <c r="G354" i="86"/>
  <c r="G355" i="86"/>
  <c r="G356" i="86"/>
  <c r="G357" i="86"/>
  <c r="G358" i="86"/>
  <c r="G359" i="86"/>
  <c r="G360" i="86"/>
  <c r="G361" i="86"/>
  <c r="G362" i="86"/>
  <c r="G363" i="86"/>
  <c r="G364" i="86"/>
  <c r="G365" i="86"/>
  <c r="G366" i="86"/>
  <c r="G367" i="86"/>
  <c r="G368" i="86"/>
  <c r="G369" i="86"/>
  <c r="G370" i="86"/>
  <c r="G371" i="86"/>
  <c r="G372" i="86"/>
  <c r="G373" i="86"/>
  <c r="G374" i="86"/>
  <c r="G375" i="86"/>
  <c r="G376" i="86"/>
  <c r="G377" i="86"/>
  <c r="G378" i="86"/>
  <c r="G379" i="86"/>
  <c r="G380" i="86"/>
  <c r="G381" i="86"/>
  <c r="G382" i="86"/>
  <c r="G383" i="86"/>
  <c r="G384" i="86"/>
  <c r="G385" i="86"/>
  <c r="G386" i="86"/>
  <c r="G387" i="86"/>
  <c r="G388" i="86"/>
  <c r="G389" i="86"/>
  <c r="G390" i="86"/>
  <c r="G391" i="86"/>
  <c r="G392" i="86"/>
  <c r="G393" i="86"/>
  <c r="G394" i="86"/>
  <c r="G395" i="86"/>
  <c r="G396" i="86"/>
  <c r="G397" i="86"/>
  <c r="G398" i="86"/>
  <c r="G399" i="86"/>
  <c r="G400" i="86"/>
  <c r="G401" i="86"/>
  <c r="G402" i="86"/>
  <c r="G403" i="86"/>
  <c r="G404" i="86"/>
  <c r="G405" i="86"/>
  <c r="G406" i="86"/>
  <c r="G407" i="86"/>
  <c r="G408" i="86"/>
  <c r="G409" i="86"/>
  <c r="G410" i="86"/>
  <c r="G411" i="86"/>
  <c r="G412" i="86"/>
  <c r="G413" i="86"/>
  <c r="G414" i="86"/>
  <c r="G415" i="86"/>
  <c r="G416" i="86"/>
  <c r="G417" i="86"/>
  <c r="G418" i="86"/>
  <c r="G419" i="86"/>
  <c r="G420" i="86"/>
  <c r="G421" i="86"/>
  <c r="G422" i="86"/>
  <c r="G423" i="86"/>
  <c r="G424" i="86"/>
  <c r="G425" i="86"/>
  <c r="G426" i="86"/>
  <c r="G427" i="86"/>
  <c r="G428" i="86"/>
  <c r="G429" i="86"/>
  <c r="G430" i="86"/>
  <c r="G431" i="86"/>
  <c r="G432" i="86"/>
  <c r="G433" i="86"/>
  <c r="G434" i="86"/>
  <c r="G435" i="86"/>
  <c r="G436" i="86"/>
  <c r="G437" i="86"/>
  <c r="G438" i="86"/>
  <c r="G439" i="86"/>
  <c r="G440" i="86"/>
  <c r="G441" i="86"/>
  <c r="G442" i="86"/>
  <c r="G443" i="86"/>
  <c r="G444" i="86"/>
  <c r="G445" i="86"/>
  <c r="G446" i="86"/>
  <c r="G447" i="86"/>
  <c r="G448" i="86"/>
  <c r="G449" i="86"/>
  <c r="G450" i="86"/>
  <c r="G451" i="86"/>
  <c r="G452" i="86"/>
  <c r="G453" i="86"/>
  <c r="G454" i="86"/>
  <c r="G455" i="86"/>
  <c r="G456" i="86"/>
  <c r="G457" i="86"/>
  <c r="G458" i="86"/>
  <c r="G459" i="86"/>
  <c r="G460" i="86"/>
  <c r="G461" i="86"/>
  <c r="G462" i="86"/>
  <c r="G463" i="86"/>
  <c r="G464" i="86"/>
  <c r="G465" i="86"/>
  <c r="G466" i="86"/>
  <c r="G467" i="86"/>
  <c r="G468" i="86"/>
  <c r="G469" i="86"/>
  <c r="G470" i="86"/>
  <c r="G471" i="86"/>
  <c r="G472" i="86"/>
  <c r="G473" i="86"/>
  <c r="G474" i="86"/>
  <c r="G475" i="86"/>
  <c r="G476" i="86"/>
  <c r="G477" i="86"/>
  <c r="G478" i="86"/>
  <c r="G479" i="86"/>
  <c r="G480" i="86"/>
  <c r="G481" i="86"/>
  <c r="G482" i="86"/>
  <c r="G483" i="86"/>
  <c r="G484" i="86"/>
  <c r="G485" i="86"/>
  <c r="G486" i="86"/>
  <c r="G487" i="86"/>
  <c r="G488" i="86"/>
  <c r="G489" i="86"/>
  <c r="G490" i="86"/>
  <c r="G491" i="86"/>
  <c r="G492" i="86"/>
  <c r="G493" i="86"/>
  <c r="G494" i="86"/>
  <c r="G495" i="86"/>
  <c r="G496" i="86"/>
  <c r="G497" i="86"/>
  <c r="G498" i="86"/>
  <c r="G499" i="86"/>
  <c r="G500" i="86"/>
  <c r="G501" i="86"/>
  <c r="G502" i="86"/>
  <c r="G503" i="86"/>
  <c r="G504" i="86"/>
  <c r="G505" i="86"/>
  <c r="G506" i="86"/>
  <c r="G507" i="86"/>
  <c r="G508" i="86"/>
  <c r="G509" i="86"/>
  <c r="G510" i="86"/>
  <c r="G511" i="86"/>
  <c r="G512" i="86"/>
  <c r="G513" i="86"/>
  <c r="G514" i="86"/>
  <c r="G515" i="86"/>
  <c r="G516" i="86"/>
  <c r="G517" i="86"/>
  <c r="G518" i="86"/>
  <c r="G519" i="86"/>
  <c r="G520" i="86"/>
  <c r="G521" i="86"/>
  <c r="G522" i="86"/>
  <c r="G523" i="86"/>
  <c r="G524" i="86"/>
  <c r="G525" i="86"/>
  <c r="G526" i="86"/>
  <c r="G527" i="86"/>
  <c r="G528" i="86"/>
  <c r="G529" i="86"/>
  <c r="G530" i="86"/>
  <c r="G531" i="86"/>
  <c r="G532" i="86"/>
  <c r="G533" i="86"/>
  <c r="G534" i="86"/>
  <c r="G535" i="86"/>
  <c r="G536" i="86"/>
  <c r="G537" i="86"/>
  <c r="G538" i="86"/>
  <c r="G539" i="86"/>
  <c r="G540" i="86"/>
  <c r="G541" i="86"/>
  <c r="G542" i="86"/>
  <c r="G543" i="86"/>
  <c r="G544" i="86"/>
  <c r="G545" i="86"/>
  <c r="G546" i="86"/>
  <c r="G547" i="86"/>
  <c r="G548" i="86"/>
  <c r="G549" i="86"/>
  <c r="G550" i="86"/>
  <c r="G551" i="86"/>
  <c r="G552" i="86"/>
  <c r="G553" i="86"/>
  <c r="G554" i="86"/>
  <c r="G555" i="86"/>
  <c r="G556" i="86"/>
  <c r="G557" i="86"/>
  <c r="G558" i="86"/>
  <c r="G559" i="86"/>
  <c r="G560" i="86"/>
  <c r="G561" i="86"/>
  <c r="G562" i="86"/>
  <c r="G563" i="86"/>
  <c r="G564" i="86"/>
  <c r="G565" i="86"/>
  <c r="G566" i="86"/>
  <c r="G567" i="86"/>
  <c r="G568" i="86"/>
  <c r="G569" i="86"/>
  <c r="G570" i="86"/>
  <c r="G571" i="86"/>
  <c r="G572" i="86"/>
  <c r="G573" i="86"/>
  <c r="G574" i="86"/>
  <c r="G575" i="86"/>
  <c r="G576" i="86"/>
  <c r="G577" i="86"/>
  <c r="G578" i="86"/>
  <c r="G579" i="86"/>
  <c r="G580" i="86"/>
  <c r="G581" i="86"/>
  <c r="G582" i="86"/>
  <c r="G583" i="86"/>
  <c r="G584" i="86"/>
  <c r="G585" i="86"/>
  <c r="G586" i="86"/>
  <c r="G587" i="86"/>
  <c r="G588" i="86"/>
  <c r="G589" i="86"/>
  <c r="G590" i="86"/>
  <c r="G591" i="86"/>
  <c r="G592" i="86"/>
  <c r="G593" i="86"/>
  <c r="G594" i="86"/>
  <c r="G595" i="86"/>
  <c r="G596" i="86"/>
  <c r="G597" i="86"/>
  <c r="G598" i="86"/>
  <c r="G599" i="86"/>
  <c r="G600" i="86"/>
  <c r="G601" i="86"/>
  <c r="G602" i="86"/>
  <c r="G603" i="86"/>
  <c r="G604" i="86"/>
  <c r="G605" i="86"/>
  <c r="G606" i="86"/>
  <c r="G607" i="86"/>
  <c r="G608" i="86"/>
  <c r="G609" i="86"/>
  <c r="G610" i="86"/>
  <c r="G611" i="86"/>
  <c r="G612" i="86"/>
  <c r="G613" i="86"/>
  <c r="G614" i="86"/>
  <c r="G615" i="86"/>
  <c r="G616" i="86"/>
  <c r="G617" i="86"/>
  <c r="G618" i="86"/>
  <c r="G619" i="86"/>
  <c r="G620" i="86"/>
  <c r="G621" i="86"/>
  <c r="G622" i="86"/>
  <c r="G623" i="86"/>
  <c r="G624" i="86"/>
  <c r="G625" i="86"/>
  <c r="G626" i="86"/>
  <c r="G627" i="86"/>
  <c r="G628" i="86"/>
  <c r="G629" i="86"/>
  <c r="G630" i="86"/>
  <c r="G631" i="86"/>
  <c r="G632" i="86"/>
  <c r="G633" i="86"/>
  <c r="G634" i="86"/>
  <c r="G635" i="86"/>
  <c r="G636" i="86"/>
  <c r="G637" i="86"/>
  <c r="G638" i="86"/>
  <c r="G639" i="86"/>
  <c r="G640" i="86"/>
  <c r="G641" i="86"/>
  <c r="G642" i="86"/>
  <c r="G643" i="86"/>
  <c r="G644" i="86"/>
  <c r="G645" i="86"/>
  <c r="G646" i="86"/>
  <c r="G647" i="86"/>
  <c r="G648" i="86"/>
  <c r="G649" i="86"/>
  <c r="G650" i="86"/>
  <c r="G651" i="86"/>
  <c r="G652" i="86"/>
  <c r="G653" i="86"/>
  <c r="G654" i="86"/>
  <c r="G655" i="86"/>
  <c r="G656" i="86"/>
  <c r="G657" i="86"/>
  <c r="G658" i="86"/>
  <c r="G659" i="86"/>
  <c r="G660" i="86"/>
  <c r="G661" i="86"/>
  <c r="G662" i="86"/>
  <c r="G663" i="86"/>
  <c r="G664" i="86"/>
  <c r="G665" i="86"/>
  <c r="G666" i="86"/>
  <c r="G667" i="86"/>
  <c r="G668" i="86"/>
  <c r="G669" i="86"/>
  <c r="G670" i="86"/>
  <c r="G671" i="86"/>
  <c r="G672" i="86"/>
  <c r="G673" i="86"/>
  <c r="G674" i="86"/>
  <c r="G675" i="86"/>
  <c r="G676" i="86"/>
  <c r="G677" i="86"/>
  <c r="G678" i="86"/>
  <c r="G679" i="86"/>
  <c r="G680" i="86"/>
  <c r="G681" i="86"/>
  <c r="G682" i="86"/>
  <c r="G683" i="86"/>
  <c r="G684" i="86"/>
  <c r="G685" i="86"/>
  <c r="G686" i="86"/>
  <c r="G687" i="86"/>
  <c r="G688" i="86"/>
  <c r="G689" i="86"/>
  <c r="G690" i="86"/>
  <c r="G691" i="86"/>
  <c r="G692" i="86"/>
  <c r="G693" i="86"/>
  <c r="G694" i="86"/>
  <c r="G695" i="86"/>
  <c r="G696" i="86"/>
  <c r="G697" i="86"/>
  <c r="G698" i="86"/>
  <c r="G699" i="86"/>
  <c r="G700" i="86"/>
  <c r="G701" i="86"/>
  <c r="G702" i="86"/>
  <c r="G703" i="86"/>
  <c r="G704" i="86"/>
  <c r="G705" i="86"/>
  <c r="G706" i="86"/>
  <c r="G707" i="86"/>
  <c r="G708" i="86"/>
  <c r="G709" i="86"/>
  <c r="G710" i="86"/>
  <c r="G711" i="86"/>
  <c r="G712" i="86"/>
  <c r="G713" i="86"/>
  <c r="G714" i="86"/>
  <c r="G715" i="86"/>
  <c r="G716" i="86"/>
  <c r="G717" i="86"/>
  <c r="G718" i="86"/>
  <c r="G719" i="86"/>
  <c r="G720" i="86"/>
  <c r="G721" i="86"/>
  <c r="G722" i="86"/>
  <c r="G723" i="86"/>
  <c r="G724" i="86"/>
  <c r="G725" i="86"/>
  <c r="G726" i="86"/>
  <c r="G727" i="86"/>
  <c r="G728" i="86"/>
  <c r="G729" i="86"/>
  <c r="G730" i="86"/>
  <c r="G731" i="86"/>
  <c r="G732" i="86"/>
  <c r="G733" i="86"/>
  <c r="G734" i="86"/>
  <c r="G735" i="86"/>
  <c r="G736" i="86"/>
  <c r="G737" i="86"/>
  <c r="G738" i="86"/>
  <c r="G739" i="86"/>
  <c r="G740" i="86"/>
  <c r="G741" i="86"/>
  <c r="G742" i="86"/>
  <c r="G743" i="86"/>
  <c r="G744" i="86"/>
  <c r="G745" i="86"/>
  <c r="G746" i="86"/>
  <c r="G747" i="86"/>
  <c r="G748" i="86"/>
  <c r="G749" i="86"/>
  <c r="G750" i="86"/>
  <c r="G751" i="86"/>
  <c r="G752" i="86"/>
  <c r="G753" i="86"/>
  <c r="G754" i="86"/>
  <c r="G755" i="86"/>
  <c r="G756" i="86"/>
  <c r="G757" i="86"/>
  <c r="G758" i="86"/>
  <c r="G759" i="86"/>
  <c r="G760" i="86"/>
  <c r="G761" i="86"/>
  <c r="G762" i="86"/>
  <c r="G763" i="86"/>
  <c r="G764" i="86"/>
  <c r="G765" i="86"/>
  <c r="G766" i="86"/>
  <c r="G767" i="86"/>
  <c r="G768" i="86"/>
  <c r="G769" i="86"/>
  <c r="G770" i="86"/>
  <c r="G771" i="86"/>
  <c r="G772" i="86"/>
  <c r="G773" i="86"/>
  <c r="G774" i="86"/>
  <c r="G775" i="86"/>
  <c r="G776" i="86"/>
  <c r="G777" i="86"/>
  <c r="G778" i="86"/>
  <c r="G779" i="86"/>
  <c r="G780" i="86"/>
  <c r="G781" i="86"/>
  <c r="G782" i="86"/>
  <c r="G783" i="86"/>
  <c r="G784" i="86"/>
  <c r="G785" i="86"/>
  <c r="G786" i="86"/>
  <c r="G787" i="86"/>
  <c r="G788" i="86"/>
  <c r="G789" i="86"/>
  <c r="G790" i="86"/>
  <c r="G791" i="86"/>
  <c r="G792" i="86"/>
  <c r="G793" i="86"/>
  <c r="G794" i="86"/>
  <c r="G795" i="86"/>
  <c r="G796" i="86"/>
  <c r="G797" i="86"/>
  <c r="G798" i="86"/>
  <c r="G799" i="86"/>
  <c r="G800" i="86"/>
  <c r="G801" i="86"/>
  <c r="G802" i="86"/>
  <c r="G803" i="86"/>
  <c r="G804" i="86"/>
  <c r="G805" i="86"/>
  <c r="G806" i="86"/>
  <c r="G807" i="86"/>
  <c r="G808" i="86"/>
  <c r="G809" i="86"/>
  <c r="G810" i="86"/>
  <c r="G811" i="86"/>
  <c r="G812" i="86"/>
  <c r="G813" i="86"/>
  <c r="G814" i="86"/>
  <c r="G815" i="86"/>
  <c r="G816" i="86"/>
  <c r="G817" i="86"/>
  <c r="G818" i="86"/>
  <c r="G819" i="86"/>
  <c r="G820" i="86"/>
  <c r="G821" i="86"/>
  <c r="G822" i="86"/>
  <c r="G823" i="86"/>
  <c r="G824" i="86"/>
  <c r="G825" i="86"/>
  <c r="G826" i="86"/>
  <c r="G827" i="86"/>
  <c r="G828" i="86"/>
  <c r="G829" i="86"/>
  <c r="G830" i="86"/>
  <c r="G831" i="86"/>
  <c r="G832" i="86"/>
  <c r="G833" i="86"/>
  <c r="G834" i="86"/>
  <c r="G835" i="86"/>
  <c r="G836" i="86"/>
  <c r="G837" i="86"/>
  <c r="G838" i="86"/>
  <c r="G839" i="86"/>
  <c r="G840" i="86"/>
  <c r="G841" i="86"/>
  <c r="G842" i="86"/>
  <c r="G843" i="86"/>
  <c r="G844" i="86"/>
  <c r="G845" i="86"/>
  <c r="G846" i="86"/>
  <c r="G847" i="86"/>
  <c r="G848" i="86"/>
  <c r="G849" i="86"/>
  <c r="G850" i="86"/>
  <c r="G851" i="86"/>
  <c r="G852" i="86"/>
  <c r="G853" i="86"/>
  <c r="G854" i="86"/>
  <c r="G855" i="86"/>
  <c r="G856" i="86"/>
  <c r="G857" i="86"/>
  <c r="G858" i="86"/>
  <c r="G859" i="86"/>
  <c r="G860" i="86"/>
  <c r="G861" i="86"/>
  <c r="G862" i="86"/>
  <c r="G863" i="86"/>
  <c r="G864" i="86"/>
  <c r="G865" i="86"/>
  <c r="G866" i="86"/>
  <c r="G867" i="86"/>
  <c r="G868" i="86"/>
  <c r="G869" i="86"/>
  <c r="G870" i="86"/>
  <c r="G871" i="86"/>
  <c r="G872" i="86"/>
  <c r="G873" i="86"/>
  <c r="G874" i="86"/>
  <c r="G875" i="86"/>
  <c r="G876" i="86"/>
  <c r="G877" i="86"/>
  <c r="G878" i="86"/>
  <c r="G879" i="86"/>
  <c r="G880" i="86"/>
  <c r="G881" i="86"/>
  <c r="G882" i="86"/>
  <c r="G883" i="86"/>
  <c r="G884" i="86"/>
  <c r="G885" i="86"/>
  <c r="G886" i="86"/>
  <c r="G887" i="86"/>
  <c r="G888" i="86"/>
  <c r="G889" i="86"/>
  <c r="G890" i="86"/>
  <c r="G891" i="86"/>
  <c r="G892" i="86"/>
  <c r="G893" i="86"/>
  <c r="G894" i="86"/>
  <c r="G895" i="86"/>
  <c r="G896" i="86"/>
  <c r="G897" i="86"/>
  <c r="G898" i="86"/>
  <c r="G899" i="86"/>
  <c r="G900" i="86"/>
  <c r="G901" i="86"/>
  <c r="G902" i="86"/>
  <c r="G903" i="86"/>
  <c r="G904" i="86"/>
  <c r="G905" i="86"/>
  <c r="G906" i="86"/>
  <c r="G907" i="86"/>
  <c r="G908" i="86"/>
  <c r="G909" i="86"/>
  <c r="G910" i="86"/>
  <c r="G911" i="86"/>
  <c r="G912" i="86"/>
  <c r="G913" i="86"/>
  <c r="G914" i="86"/>
  <c r="G915" i="86"/>
  <c r="G916" i="86"/>
  <c r="G917" i="86"/>
  <c r="G918" i="86"/>
  <c r="G919" i="86"/>
  <c r="G920" i="86"/>
  <c r="G921" i="86"/>
  <c r="G922" i="86"/>
  <c r="G923" i="86"/>
  <c r="G924" i="86"/>
  <c r="G925" i="86"/>
  <c r="G926" i="86"/>
  <c r="G927" i="86"/>
  <c r="G928" i="86"/>
  <c r="G929" i="86"/>
  <c r="G930" i="86"/>
  <c r="G931" i="86"/>
  <c r="G932" i="86"/>
  <c r="G933" i="86"/>
  <c r="G934" i="86"/>
  <c r="G935" i="86"/>
  <c r="G936" i="86"/>
  <c r="G937" i="86"/>
  <c r="G938" i="86"/>
  <c r="G939" i="86"/>
  <c r="G940" i="86"/>
  <c r="G941" i="86"/>
  <c r="G942" i="86"/>
  <c r="G943" i="86"/>
  <c r="G944" i="86"/>
  <c r="G945" i="86"/>
  <c r="G946" i="86"/>
  <c r="G947" i="86"/>
  <c r="G948" i="86"/>
  <c r="G949" i="86"/>
  <c r="G950" i="86"/>
  <c r="G951" i="86"/>
  <c r="G952" i="86"/>
  <c r="G953" i="86"/>
  <c r="G954" i="86"/>
  <c r="G955" i="86"/>
  <c r="G956" i="86"/>
  <c r="G957" i="86"/>
  <c r="G958" i="86"/>
  <c r="G959" i="86"/>
  <c r="G960" i="86"/>
  <c r="G961" i="86"/>
  <c r="G962" i="86"/>
  <c r="G963" i="86"/>
  <c r="G964" i="86"/>
  <c r="G965" i="86"/>
  <c r="G966" i="86"/>
  <c r="G967" i="86"/>
  <c r="G968" i="86"/>
  <c r="G969" i="86"/>
  <c r="G970" i="86"/>
  <c r="G971" i="86"/>
  <c r="G972" i="86"/>
  <c r="G973" i="86"/>
  <c r="G974" i="86"/>
  <c r="G975" i="86"/>
  <c r="G976" i="86"/>
  <c r="G977" i="86"/>
  <c r="G978" i="86"/>
  <c r="G979" i="86"/>
  <c r="G980" i="86"/>
  <c r="G981" i="86"/>
  <c r="G982" i="86"/>
  <c r="G983" i="86"/>
  <c r="G984" i="86"/>
  <c r="G985" i="86"/>
  <c r="G986" i="86"/>
  <c r="G987" i="86"/>
  <c r="G988" i="86"/>
  <c r="G989" i="86"/>
  <c r="G990" i="86"/>
  <c r="G991" i="86"/>
  <c r="G992" i="86"/>
  <c r="G993" i="86"/>
  <c r="G994" i="86"/>
  <c r="G995" i="86"/>
  <c r="G996" i="86"/>
  <c r="G997" i="86"/>
  <c r="G998" i="86"/>
  <c r="G999" i="86"/>
  <c r="G1000" i="86"/>
  <c r="G1001" i="86"/>
  <c r="G1002" i="86"/>
  <c r="G1003" i="86"/>
  <c r="G1004" i="86"/>
  <c r="G1005" i="86"/>
  <c r="G1006" i="86"/>
  <c r="G1007" i="86"/>
  <c r="G1008" i="86"/>
  <c r="G1009" i="86"/>
  <c r="G1010" i="86"/>
  <c r="G1011" i="86"/>
  <c r="G1012" i="86"/>
  <c r="G1013" i="86"/>
  <c r="G1014" i="86"/>
  <c r="G1015" i="86"/>
  <c r="G1016" i="86"/>
  <c r="G1017" i="86"/>
  <c r="G1018" i="86"/>
  <c r="G1019" i="86"/>
  <c r="G1020" i="86"/>
  <c r="G1021" i="86"/>
  <c r="G1022" i="86"/>
  <c r="G1023" i="86"/>
  <c r="G1024" i="86"/>
  <c r="G1025" i="86"/>
  <c r="G1026" i="86"/>
  <c r="G1027" i="86"/>
  <c r="G1028" i="86"/>
  <c r="G1029" i="86"/>
  <c r="G1030" i="86"/>
  <c r="G1031" i="86"/>
  <c r="G1032" i="86"/>
  <c r="G1033" i="86"/>
  <c r="G1034" i="86"/>
  <c r="G1035" i="86"/>
  <c r="G1036" i="86"/>
  <c r="G1037" i="86"/>
  <c r="G1038" i="86"/>
  <c r="G1039" i="86"/>
  <c r="G1040" i="86"/>
  <c r="G1041" i="86"/>
  <c r="G1042" i="86"/>
  <c r="G1043" i="86"/>
  <c r="G1044" i="86"/>
  <c r="G1045" i="86"/>
  <c r="G1046" i="86"/>
  <c r="G1047" i="86"/>
  <c r="G1048" i="86"/>
  <c r="G1049" i="86"/>
  <c r="G1050" i="86"/>
  <c r="G1051" i="86"/>
  <c r="G1052" i="86"/>
  <c r="G1053" i="86"/>
  <c r="G1054" i="86"/>
  <c r="G1055" i="86"/>
  <c r="G1056" i="86"/>
  <c r="G1057" i="86"/>
  <c r="G1058" i="86"/>
  <c r="G1059" i="86"/>
  <c r="G1060" i="86"/>
  <c r="G1061" i="86"/>
  <c r="G1062" i="86"/>
  <c r="G1063" i="86"/>
  <c r="G1064" i="86"/>
  <c r="G1065" i="86"/>
  <c r="G1066" i="86"/>
  <c r="G1067" i="86"/>
  <c r="G1068" i="86"/>
  <c r="G1069" i="86"/>
  <c r="G1070" i="86"/>
  <c r="G1071" i="86"/>
  <c r="G1072" i="86"/>
  <c r="G1073" i="86"/>
  <c r="G1074" i="86"/>
  <c r="G1075" i="86"/>
  <c r="G1076" i="86"/>
  <c r="G1077" i="86"/>
  <c r="G1078" i="86"/>
  <c r="G1079" i="86"/>
  <c r="G1080" i="86"/>
  <c r="G1081" i="86"/>
  <c r="G1082" i="86"/>
  <c r="G1083" i="86"/>
  <c r="G1084" i="86"/>
  <c r="G1085" i="86"/>
  <c r="G1086" i="86"/>
  <c r="G1087" i="86"/>
  <c r="G1088" i="86"/>
  <c r="G1089" i="86"/>
  <c r="G1090" i="86"/>
  <c r="G1091" i="86"/>
  <c r="G1092" i="86"/>
  <c r="G1093" i="86"/>
  <c r="G1094" i="86"/>
  <c r="G1095" i="86"/>
  <c r="G1096" i="86"/>
  <c r="G1097" i="86"/>
  <c r="G1098" i="86"/>
  <c r="G1099" i="86"/>
  <c r="G1100" i="86"/>
  <c r="G1101" i="86"/>
  <c r="G1102" i="86"/>
  <c r="G1103" i="86"/>
  <c r="G1104" i="86"/>
  <c r="G1105" i="86"/>
  <c r="G1106" i="86"/>
  <c r="G1107" i="86"/>
  <c r="G1108" i="86"/>
  <c r="G1109" i="86"/>
  <c r="G1110" i="86"/>
  <c r="G1111" i="86"/>
  <c r="G1112" i="86"/>
  <c r="G1113" i="86"/>
  <c r="G1114" i="86"/>
  <c r="G1115" i="86"/>
  <c r="G1116" i="86"/>
  <c r="G1117" i="86"/>
  <c r="G1118" i="86"/>
  <c r="G1119" i="86"/>
  <c r="G1120" i="86"/>
  <c r="G1121" i="86"/>
  <c r="G1122" i="86"/>
  <c r="G1123" i="86"/>
  <c r="G8" i="86"/>
  <c r="E52" i="88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F1050" i="86" l="1"/>
  <c r="F1049" i="86"/>
  <c r="F6" i="3" s="1"/>
  <c r="H6" i="4" s="1"/>
  <c r="E80" i="87"/>
  <c r="F1058" i="86"/>
  <c r="F839" i="86"/>
  <c r="F97" i="3" l="1"/>
  <c r="E90" i="87"/>
  <c r="E91" i="87" s="1"/>
  <c r="F14" i="13"/>
  <c r="F626" i="86"/>
  <c r="F82" i="87" l="1"/>
  <c r="F83" i="87"/>
  <c r="F84" i="87"/>
  <c r="F85" i="87"/>
  <c r="F86" i="87"/>
  <c r="F87" i="87"/>
  <c r="F88" i="87"/>
  <c r="G490" i="81"/>
  <c r="F358" i="86" l="1"/>
  <c r="F68" i="86"/>
  <c r="F1124" i="86" l="1"/>
  <c r="F1125" i="86" s="1"/>
  <c r="F26" i="3"/>
  <c r="H26" i="4" s="1"/>
  <c r="G9" i="86"/>
  <c r="D49" i="13" l="1"/>
  <c r="F43" i="89" l="1"/>
  <c r="G43" i="89"/>
  <c r="F44" i="89"/>
  <c r="G44" i="89"/>
  <c r="F45" i="89"/>
  <c r="G45" i="89"/>
  <c r="F46" i="89"/>
  <c r="G46" i="89"/>
  <c r="F47" i="89"/>
  <c r="G47" i="89"/>
  <c r="F48" i="89"/>
  <c r="G48" i="89"/>
  <c r="F49" i="89"/>
  <c r="G49" i="89"/>
  <c r="F50" i="89"/>
  <c r="G50" i="89"/>
  <c r="F51" i="89"/>
  <c r="G51" i="89"/>
  <c r="F52" i="89"/>
  <c r="G52" i="89"/>
  <c r="F53" i="89"/>
  <c r="G53" i="89"/>
  <c r="F7" i="89"/>
  <c r="G7" i="89"/>
  <c r="F8" i="89"/>
  <c r="G8" i="89"/>
  <c r="F9" i="89"/>
  <c r="G9" i="89"/>
  <c r="F10" i="89"/>
  <c r="G10" i="89"/>
  <c r="F11" i="89"/>
  <c r="G11" i="89"/>
  <c r="F12" i="89"/>
  <c r="G12" i="89"/>
  <c r="F13" i="89"/>
  <c r="G13" i="89"/>
  <c r="F14" i="89"/>
  <c r="G14" i="89"/>
  <c r="F15" i="89"/>
  <c r="G15" i="89"/>
  <c r="F16" i="89"/>
  <c r="G16" i="89"/>
  <c r="F17" i="89"/>
  <c r="G17" i="89"/>
  <c r="F18" i="89"/>
  <c r="G18" i="89"/>
  <c r="F19" i="89"/>
  <c r="G19" i="89"/>
  <c r="F20" i="89"/>
  <c r="G20" i="89"/>
  <c r="F21" i="89"/>
  <c r="G21" i="89"/>
  <c r="F22" i="89"/>
  <c r="G22" i="89"/>
  <c r="F23" i="89"/>
  <c r="G23" i="89"/>
  <c r="F24" i="89"/>
  <c r="G24" i="89"/>
  <c r="F25" i="89"/>
  <c r="G25" i="89"/>
  <c r="F26" i="89"/>
  <c r="G26" i="89"/>
  <c r="F27" i="89"/>
  <c r="G27" i="89"/>
  <c r="F28" i="89"/>
  <c r="G28" i="89"/>
  <c r="F29" i="89"/>
  <c r="G29" i="89"/>
  <c r="F30" i="89"/>
  <c r="G30" i="89"/>
  <c r="F31" i="89"/>
  <c r="G31" i="89"/>
  <c r="F32" i="89"/>
  <c r="G32" i="89"/>
  <c r="F33" i="89"/>
  <c r="G33" i="89"/>
  <c r="F34" i="89"/>
  <c r="G34" i="89"/>
  <c r="F35" i="89"/>
  <c r="G35" i="89"/>
  <c r="F36" i="89"/>
  <c r="G36" i="89"/>
  <c r="F37" i="89"/>
  <c r="G37" i="89"/>
  <c r="F38" i="89"/>
  <c r="G38" i="89"/>
  <c r="F39" i="89"/>
  <c r="G39" i="89"/>
  <c r="F40" i="89"/>
  <c r="G40" i="89"/>
  <c r="F41" i="89"/>
  <c r="G41" i="89"/>
  <c r="F42" i="89"/>
  <c r="G42" i="89"/>
  <c r="F7" i="88"/>
  <c r="F8" i="88"/>
  <c r="F9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7" i="87"/>
  <c r="F8" i="87"/>
  <c r="F9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G34" i="86" l="1"/>
  <c r="G35" i="86"/>
  <c r="G36" i="86"/>
  <c r="G37" i="86"/>
  <c r="G38" i="86"/>
  <c r="G39" i="86"/>
  <c r="G40" i="86"/>
  <c r="G41" i="86"/>
  <c r="G42" i="86"/>
  <c r="G43" i="86"/>
  <c r="G44" i="86"/>
  <c r="G45" i="86"/>
  <c r="G46" i="86"/>
  <c r="G47" i="86"/>
  <c r="G48" i="86"/>
  <c r="G49" i="86"/>
  <c r="G50" i="86"/>
  <c r="G51" i="86"/>
  <c r="G52" i="86"/>
  <c r="G53" i="86"/>
  <c r="G54" i="86"/>
  <c r="G55" i="86"/>
  <c r="G56" i="86"/>
  <c r="G57" i="86"/>
  <c r="G58" i="86"/>
  <c r="G59" i="86"/>
  <c r="G60" i="86"/>
  <c r="G61" i="86"/>
  <c r="G62" i="86"/>
  <c r="G63" i="86"/>
  <c r="G64" i="86"/>
  <c r="G65" i="86"/>
  <c r="G66" i="86"/>
  <c r="G67" i="86"/>
  <c r="G68" i="86"/>
  <c r="G69" i="86"/>
  <c r="G70" i="86"/>
  <c r="G71" i="86"/>
  <c r="G72" i="86"/>
  <c r="G73" i="86"/>
  <c r="G74" i="86"/>
  <c r="G75" i="86"/>
  <c r="G76" i="86"/>
  <c r="G77" i="86"/>
  <c r="G78" i="86"/>
  <c r="G79" i="86"/>
  <c r="G80" i="86"/>
  <c r="G81" i="86"/>
  <c r="G82" i="86"/>
  <c r="G83" i="86"/>
  <c r="G84" i="86"/>
  <c r="G85" i="86"/>
  <c r="G86" i="86"/>
  <c r="G87" i="86"/>
  <c r="G88" i="86"/>
  <c r="G89" i="86"/>
  <c r="G90" i="86"/>
  <c r="G91" i="86"/>
  <c r="G92" i="86"/>
  <c r="G93" i="86"/>
  <c r="G94" i="86"/>
  <c r="G95" i="86"/>
  <c r="G96" i="86"/>
  <c r="G97" i="86"/>
  <c r="G98" i="86"/>
  <c r="G99" i="86"/>
  <c r="G100" i="86"/>
  <c r="G101" i="86"/>
  <c r="G104" i="86"/>
  <c r="G105" i="86"/>
  <c r="G106" i="86"/>
  <c r="G107" i="86"/>
  <c r="G108" i="86"/>
  <c r="G109" i="86"/>
  <c r="G110" i="86"/>
  <c r="G111" i="86"/>
  <c r="G112" i="86"/>
  <c r="G113" i="86"/>
  <c r="G114" i="86"/>
  <c r="G115" i="86"/>
  <c r="G116" i="86"/>
  <c r="G117" i="86"/>
  <c r="G118" i="86"/>
  <c r="G119" i="86"/>
  <c r="G120" i="86"/>
  <c r="G121" i="86"/>
  <c r="G122" i="86"/>
  <c r="G123" i="86"/>
  <c r="G124" i="86"/>
  <c r="G125" i="86"/>
  <c r="G126" i="86"/>
  <c r="G127" i="86"/>
  <c r="G128" i="86"/>
  <c r="G129" i="86"/>
  <c r="G130" i="86"/>
  <c r="G131" i="86"/>
  <c r="G132" i="86"/>
  <c r="G133" i="86"/>
  <c r="G134" i="86"/>
  <c r="G135" i="86"/>
  <c r="G136" i="86"/>
  <c r="G137" i="86"/>
  <c r="G138" i="86"/>
  <c r="G139" i="86"/>
  <c r="G140" i="86"/>
  <c r="G141" i="86"/>
  <c r="G142" i="86"/>
  <c r="G143" i="86"/>
  <c r="G144" i="86"/>
  <c r="G145" i="86"/>
  <c r="G146" i="86"/>
  <c r="G147" i="86"/>
  <c r="G148" i="86"/>
  <c r="G149" i="86"/>
  <c r="G150" i="86"/>
  <c r="G151" i="86"/>
  <c r="G152" i="86"/>
  <c r="G153" i="86"/>
  <c r="G154" i="86"/>
  <c r="G155" i="86"/>
  <c r="G156" i="86"/>
  <c r="G157" i="86"/>
  <c r="G158" i="86"/>
  <c r="G159" i="86"/>
  <c r="G160" i="86"/>
  <c r="G161" i="86"/>
  <c r="G162" i="86"/>
  <c r="G163" i="86"/>
  <c r="G164" i="86"/>
  <c r="G165" i="86"/>
  <c r="G166" i="86"/>
  <c r="G167" i="86"/>
  <c r="G168" i="86"/>
  <c r="G169" i="86"/>
  <c r="G170" i="86"/>
  <c r="G171" i="86"/>
  <c r="G172" i="86"/>
  <c r="G173" i="86"/>
  <c r="G10" i="86"/>
  <c r="G11" i="86"/>
  <c r="G12" i="86"/>
  <c r="G13" i="86"/>
  <c r="G14" i="86"/>
  <c r="G15" i="86"/>
  <c r="G16" i="86"/>
  <c r="G17" i="86"/>
  <c r="G18" i="86"/>
  <c r="G19" i="86"/>
  <c r="G20" i="86"/>
  <c r="G21" i="86"/>
  <c r="G22" i="86"/>
  <c r="G23" i="86"/>
  <c r="G24" i="86"/>
  <c r="G25" i="86"/>
  <c r="G26" i="86"/>
  <c r="G27" i="86"/>
  <c r="G28" i="86"/>
  <c r="G29" i="86"/>
  <c r="G30" i="86"/>
  <c r="G31" i="86"/>
  <c r="G32" i="86"/>
  <c r="G33" i="86"/>
  <c r="I52" i="88"/>
  <c r="H52" i="88"/>
  <c r="I1124" i="86"/>
  <c r="G242" i="4"/>
  <c r="G241" i="4"/>
  <c r="F13" i="13"/>
  <c r="D48" i="13" s="1"/>
  <c r="F12" i="13"/>
  <c r="D47" i="13" s="1"/>
  <c r="G115" i="4"/>
  <c r="G210" i="4"/>
  <c r="G213" i="4"/>
  <c r="G223" i="4"/>
  <c r="E7" i="3"/>
  <c r="G7" i="4" s="1"/>
  <c r="E8" i="3"/>
  <c r="G8" i="4" s="1"/>
  <c r="E9" i="3"/>
  <c r="G9" i="4" s="1"/>
  <c r="E10" i="3"/>
  <c r="G10" i="4" s="1"/>
  <c r="E11" i="3"/>
  <c r="G11" i="4" s="1"/>
  <c r="E12" i="3"/>
  <c r="G12" i="4" s="1"/>
  <c r="E13" i="3"/>
  <c r="G13" i="4" s="1"/>
  <c r="E14" i="3"/>
  <c r="G14" i="4" s="1"/>
  <c r="E15" i="3"/>
  <c r="G15" i="4" s="1"/>
  <c r="E16" i="3"/>
  <c r="G16" i="4" s="1"/>
  <c r="E17" i="3"/>
  <c r="G17" i="4" s="1"/>
  <c r="E18" i="3"/>
  <c r="G18" i="4" s="1"/>
  <c r="E19" i="3"/>
  <c r="G19" i="4" s="1"/>
  <c r="E20" i="3"/>
  <c r="G20" i="4" s="1"/>
  <c r="E21" i="3"/>
  <c r="G21" i="4" s="1"/>
  <c r="E22" i="3"/>
  <c r="G22" i="4" s="1"/>
  <c r="E23" i="3"/>
  <c r="G23" i="4" s="1"/>
  <c r="E24" i="3"/>
  <c r="G24" i="4" s="1"/>
  <c r="E25" i="3"/>
  <c r="G25" i="4" s="1"/>
  <c r="E27" i="3"/>
  <c r="G27" i="4" s="1"/>
  <c r="E28" i="3"/>
  <c r="G28" i="4" s="1"/>
  <c r="E29" i="3"/>
  <c r="G29" i="4" s="1"/>
  <c r="E30" i="3"/>
  <c r="G30" i="4" s="1"/>
  <c r="E31" i="3"/>
  <c r="G31" i="4" s="1"/>
  <c r="E32" i="3"/>
  <c r="G32" i="4" s="1"/>
  <c r="E33" i="3"/>
  <c r="G33" i="4" s="1"/>
  <c r="E34" i="3"/>
  <c r="G34" i="4" s="1"/>
  <c r="E35" i="3"/>
  <c r="G35" i="4" s="1"/>
  <c r="E36" i="3"/>
  <c r="G36" i="4" s="1"/>
  <c r="E37" i="3"/>
  <c r="G37" i="4" s="1"/>
  <c r="E38" i="3"/>
  <c r="G38" i="4" s="1"/>
  <c r="E39" i="3"/>
  <c r="G39" i="4" s="1"/>
  <c r="E40" i="3"/>
  <c r="G40" i="4" s="1"/>
  <c r="E41" i="3"/>
  <c r="G41" i="4" s="1"/>
  <c r="E42" i="3"/>
  <c r="G42" i="4" s="1"/>
  <c r="E43" i="3"/>
  <c r="G43" i="4" s="1"/>
  <c r="E44" i="3"/>
  <c r="G44" i="4" s="1"/>
  <c r="E45" i="3"/>
  <c r="G45" i="4" s="1"/>
  <c r="E46" i="3"/>
  <c r="G46" i="4" s="1"/>
  <c r="E47" i="3"/>
  <c r="G47" i="4" s="1"/>
  <c r="E48" i="3"/>
  <c r="G48" i="4" s="1"/>
  <c r="E49" i="3"/>
  <c r="G49" i="4" s="1"/>
  <c r="E50" i="3"/>
  <c r="G50" i="4" s="1"/>
  <c r="E51" i="3"/>
  <c r="G51" i="4" s="1"/>
  <c r="E52" i="3"/>
  <c r="G52" i="4" s="1"/>
  <c r="D16" i="5" s="1"/>
  <c r="E53" i="3"/>
  <c r="G53" i="4" s="1"/>
  <c r="E54" i="3"/>
  <c r="G54" i="4" s="1"/>
  <c r="E55" i="3"/>
  <c r="G55" i="4" s="1"/>
  <c r="E56" i="3"/>
  <c r="G56" i="4" s="1"/>
  <c r="E57" i="3"/>
  <c r="G57" i="4" s="1"/>
  <c r="E58" i="3"/>
  <c r="G58" i="4" s="1"/>
  <c r="E59" i="3"/>
  <c r="G59" i="4" s="1"/>
  <c r="E60" i="3"/>
  <c r="G60" i="4" s="1"/>
  <c r="E61" i="3"/>
  <c r="G61" i="4" s="1"/>
  <c r="E62" i="3"/>
  <c r="G62" i="4" s="1"/>
  <c r="E63" i="3"/>
  <c r="G63" i="4" s="1"/>
  <c r="E64" i="3"/>
  <c r="G64" i="4" s="1"/>
  <c r="E65" i="3"/>
  <c r="G65" i="4" s="1"/>
  <c r="E66" i="3"/>
  <c r="G66" i="4" s="1"/>
  <c r="E67" i="3"/>
  <c r="G67" i="4" s="1"/>
  <c r="E68" i="3"/>
  <c r="G68" i="4" s="1"/>
  <c r="E69" i="3"/>
  <c r="G69" i="4" s="1"/>
  <c r="E70" i="3"/>
  <c r="G70" i="4" s="1"/>
  <c r="E71" i="3"/>
  <c r="G71" i="4" s="1"/>
  <c r="E72" i="3"/>
  <c r="G72" i="4" s="1"/>
  <c r="E73" i="3"/>
  <c r="G73" i="4" s="1"/>
  <c r="E74" i="3"/>
  <c r="G74" i="4" s="1"/>
  <c r="E75" i="3"/>
  <c r="G75" i="4" s="1"/>
  <c r="E76" i="3"/>
  <c r="G76" i="4" s="1"/>
  <c r="E77" i="3"/>
  <c r="G77" i="4" s="1"/>
  <c r="E78" i="3"/>
  <c r="G78" i="4" s="1"/>
  <c r="E79" i="3"/>
  <c r="E80" i="3"/>
  <c r="G79" i="4" s="1"/>
  <c r="E81" i="3"/>
  <c r="E82" i="3"/>
  <c r="G80" i="4" s="1"/>
  <c r="E83" i="3"/>
  <c r="G81" i="4" s="1"/>
  <c r="E84" i="3"/>
  <c r="G82" i="4" s="1"/>
  <c r="E85" i="3"/>
  <c r="G83" i="4" s="1"/>
  <c r="E86" i="3"/>
  <c r="G84" i="4" s="1"/>
  <c r="E87" i="3"/>
  <c r="G85" i="4" s="1"/>
  <c r="E45" i="84"/>
  <c r="E52" i="83"/>
  <c r="G104" i="4"/>
  <c r="G145" i="4"/>
  <c r="G137" i="4"/>
  <c r="D15" i="5" s="1"/>
  <c r="G116" i="4"/>
  <c r="G102" i="4"/>
  <c r="G146" i="4"/>
  <c r="G127" i="4"/>
  <c r="G150" i="4"/>
  <c r="G107" i="4"/>
  <c r="G101" i="4"/>
  <c r="G120" i="4"/>
  <c r="G144" i="4"/>
  <c r="G132" i="4"/>
  <c r="G134" i="4"/>
  <c r="G111" i="4"/>
  <c r="G100" i="4"/>
  <c r="G147" i="4"/>
  <c r="G123" i="4"/>
  <c r="G106" i="4"/>
  <c r="G97" i="4"/>
  <c r="G96" i="4"/>
  <c r="G142" i="4"/>
  <c r="G121" i="4"/>
  <c r="G114" i="4"/>
  <c r="G141" i="4"/>
  <c r="G108" i="4"/>
  <c r="G138" i="4"/>
  <c r="G122" i="4"/>
  <c r="G128" i="4"/>
  <c r="G126" i="4"/>
  <c r="G140" i="4"/>
  <c r="G125" i="4"/>
  <c r="G124" i="4"/>
  <c r="G135" i="4"/>
  <c r="E5" i="21"/>
  <c r="G105" i="4" s="1"/>
  <c r="I118" i="85"/>
  <c r="H118" i="85"/>
  <c r="E103" i="85"/>
  <c r="E101" i="85"/>
  <c r="E80" i="85"/>
  <c r="E54" i="85"/>
  <c r="E16" i="85"/>
  <c r="G109" i="4" l="1"/>
  <c r="G113" i="4"/>
  <c r="G152" i="4"/>
  <c r="G103" i="4"/>
  <c r="G129" i="4"/>
  <c r="G149" i="4"/>
  <c r="G95" i="4"/>
  <c r="G143" i="4"/>
  <c r="G133" i="4"/>
  <c r="G130" i="4"/>
  <c r="G99" i="4"/>
  <c r="G112" i="4"/>
  <c r="G139" i="4"/>
  <c r="G136" i="4"/>
  <c r="G117" i="4"/>
  <c r="D12" i="5" s="1"/>
  <c r="G131" i="4"/>
  <c r="G148" i="4"/>
  <c r="G119" i="4"/>
  <c r="G98" i="4"/>
  <c r="G151" i="4"/>
  <c r="G118" i="4"/>
  <c r="G94" i="4"/>
  <c r="G110" i="4"/>
  <c r="G153" i="4"/>
  <c r="Q153" i="4" s="1"/>
  <c r="J1125" i="86"/>
  <c r="E118" i="85"/>
  <c r="E77" i="21" l="1"/>
  <c r="G199" i="4"/>
  <c r="G202" i="4"/>
  <c r="E140" i="3"/>
  <c r="G212" i="4" s="1"/>
  <c r="E155" i="3"/>
  <c r="G227" i="4" s="1"/>
  <c r="E154" i="3"/>
  <c r="G226" i="4" s="1"/>
  <c r="E153" i="3"/>
  <c r="G225" i="4" s="1"/>
  <c r="E152" i="3"/>
  <c r="G224" i="4" s="1"/>
  <c r="E149" i="3"/>
  <c r="G221" i="4" s="1"/>
  <c r="E146" i="3"/>
  <c r="G218" i="4" s="1"/>
  <c r="E142" i="3"/>
  <c r="G214" i="4" s="1"/>
  <c r="E126" i="3"/>
  <c r="E125" i="3"/>
  <c r="E121" i="3"/>
  <c r="G235" i="4" l="1"/>
  <c r="E115" i="3"/>
  <c r="D128" i="3"/>
  <c r="E102" i="3"/>
  <c r="E129" i="3"/>
  <c r="E131" i="3"/>
  <c r="G201" i="4" s="1"/>
  <c r="E113" i="3"/>
  <c r="E106" i="3"/>
  <c r="E98" i="3"/>
  <c r="E132" i="3"/>
  <c r="G200" i="4" s="1"/>
  <c r="E107" i="3"/>
  <c r="E99" i="3"/>
  <c r="E96" i="3"/>
  <c r="G203" i="4" s="1"/>
  <c r="E5" i="3"/>
  <c r="E150" i="3"/>
  <c r="G222" i="4" s="1"/>
  <c r="E148" i="3"/>
  <c r="G220" i="4" s="1"/>
  <c r="E147" i="3"/>
  <c r="G219" i="4" s="1"/>
  <c r="E145" i="3"/>
  <c r="G217" i="4" s="1"/>
  <c r="E144" i="3"/>
  <c r="G216" i="4" s="1"/>
  <c r="E143" i="3"/>
  <c r="G215" i="4" s="1"/>
  <c r="E139" i="3"/>
  <c r="G211" i="4" s="1"/>
  <c r="E124" i="3"/>
  <c r="E112" i="3"/>
  <c r="E110" i="3"/>
  <c r="E109" i="3"/>
  <c r="E108" i="3"/>
  <c r="E105" i="3"/>
  <c r="E104" i="3"/>
  <c r="E103" i="3"/>
  <c r="E101" i="3"/>
  <c r="F72" i="82" l="1"/>
  <c r="F73" i="82"/>
  <c r="F74" i="82"/>
  <c r="F895" i="81" l="1"/>
  <c r="F897" i="81"/>
  <c r="E6" i="3" s="1"/>
  <c r="G6" i="4" s="1"/>
  <c r="F898" i="81"/>
  <c r="F899" i="81"/>
  <c r="G891" i="81"/>
  <c r="G892" i="81"/>
  <c r="G893" i="81"/>
  <c r="G894" i="81"/>
  <c r="G895" i="81"/>
  <c r="G896" i="81"/>
  <c r="G897" i="81"/>
  <c r="G898" i="81"/>
  <c r="G899" i="81"/>
  <c r="G900" i="81"/>
  <c r="G901" i="81"/>
  <c r="G902" i="81"/>
  <c r="G903" i="81"/>
  <c r="G904" i="81"/>
  <c r="G905" i="81"/>
  <c r="G906" i="81"/>
  <c r="G907" i="81"/>
  <c r="G908" i="81"/>
  <c r="G909" i="81"/>
  <c r="G910" i="81"/>
  <c r="G911" i="81"/>
  <c r="G912" i="81"/>
  <c r="G913" i="81"/>
  <c r="G914" i="81"/>
  <c r="G915" i="81"/>
  <c r="G916" i="81"/>
  <c r="G917" i="81"/>
  <c r="G918" i="81"/>
  <c r="G919" i="81"/>
  <c r="G920" i="81"/>
  <c r="G921" i="81"/>
  <c r="G922" i="81"/>
  <c r="G923" i="81"/>
  <c r="G924" i="81"/>
  <c r="G925" i="81"/>
  <c r="G926" i="81"/>
  <c r="G927" i="81"/>
  <c r="G928" i="81"/>
  <c r="G929" i="81"/>
  <c r="G930" i="81"/>
  <c r="G931" i="81"/>
  <c r="G932" i="81"/>
  <c r="G933" i="81"/>
  <c r="G934" i="81"/>
  <c r="G935" i="81"/>
  <c r="G936" i="81"/>
  <c r="G937" i="81"/>
  <c r="G938" i="81"/>
  <c r="G939" i="81"/>
  <c r="G940" i="81"/>
  <c r="G941" i="81"/>
  <c r="G942" i="81"/>
  <c r="G943" i="81"/>
  <c r="G944" i="81"/>
  <c r="G945" i="81"/>
  <c r="G946" i="81"/>
  <c r="G947" i="81"/>
  <c r="G948" i="81"/>
  <c r="G949" i="81"/>
  <c r="G950" i="81"/>
  <c r="G951" i="81"/>
  <c r="G952" i="81"/>
  <c r="G953" i="81"/>
  <c r="G954" i="81"/>
  <c r="G955" i="81"/>
  <c r="G956" i="81"/>
  <c r="G957" i="81"/>
  <c r="G958" i="81"/>
  <c r="G959" i="81"/>
  <c r="G960" i="81"/>
  <c r="G961" i="81"/>
  <c r="G962" i="81"/>
  <c r="G963" i="81"/>
  <c r="G964" i="81"/>
  <c r="G965" i="81"/>
  <c r="G966" i="81"/>
  <c r="G967" i="81"/>
  <c r="G968" i="81"/>
  <c r="G969" i="81"/>
  <c r="G970" i="81"/>
  <c r="G971" i="81"/>
  <c r="G972" i="81"/>
  <c r="G973" i="81"/>
  <c r="G974" i="81"/>
  <c r="G975" i="81"/>
  <c r="G976" i="81"/>
  <c r="G977" i="81"/>
  <c r="G978" i="81"/>
  <c r="G979" i="81"/>
  <c r="G980" i="81"/>
  <c r="G981" i="81"/>
  <c r="G982" i="81"/>
  <c r="G983" i="81"/>
  <c r="G984" i="81"/>
  <c r="G985" i="81"/>
  <c r="G986" i="81"/>
  <c r="G987" i="81"/>
  <c r="G988" i="81"/>
  <c r="G989" i="81"/>
  <c r="G990" i="81"/>
  <c r="G991" i="81"/>
  <c r="G992" i="81"/>
  <c r="G993" i="81"/>
  <c r="G994" i="81"/>
  <c r="G995" i="81"/>
  <c r="G996" i="81"/>
  <c r="G997" i="81"/>
  <c r="G998" i="81"/>
  <c r="G999" i="81"/>
  <c r="G1000" i="81"/>
  <c r="G1001" i="81"/>
  <c r="G1002" i="81"/>
  <c r="G1003" i="81"/>
  <c r="G1004" i="81"/>
  <c r="G1005" i="81"/>
  <c r="G1006" i="81"/>
  <c r="G1007" i="81"/>
  <c r="G1008" i="81"/>
  <c r="G1009" i="81"/>
  <c r="G1010" i="81"/>
  <c r="G1011" i="81"/>
  <c r="G1012" i="81"/>
  <c r="G1013" i="81"/>
  <c r="G1014" i="81"/>
  <c r="G1015" i="81"/>
  <c r="G1016" i="81"/>
  <c r="G1017" i="81"/>
  <c r="G1018" i="81"/>
  <c r="G1019" i="81"/>
  <c r="G1020" i="81"/>
  <c r="G1021" i="81"/>
  <c r="G1022" i="81"/>
  <c r="G1023" i="81"/>
  <c r="G1024" i="81"/>
  <c r="G1025" i="81"/>
  <c r="G1026" i="81"/>
  <c r="G1027" i="81"/>
  <c r="G1028" i="81"/>
  <c r="G1029" i="81"/>
  <c r="G1030" i="81"/>
  <c r="G1031" i="81"/>
  <c r="G1032" i="81"/>
  <c r="G1033" i="81"/>
  <c r="G1034" i="81"/>
  <c r="G1035" i="81"/>
  <c r="G1036" i="81"/>
  <c r="G1037" i="81"/>
  <c r="G1038" i="81"/>
  <c r="G1039" i="81"/>
  <c r="G1040" i="81"/>
  <c r="G1041" i="81"/>
  <c r="G1042" i="81"/>
  <c r="G1043" i="81"/>
  <c r="G1044" i="81"/>
  <c r="G1045" i="81"/>
  <c r="G1046" i="81"/>
  <c r="G1047" i="81"/>
  <c r="G1048" i="81"/>
  <c r="G1049" i="81"/>
  <c r="G1050" i="81"/>
  <c r="G1051" i="81"/>
  <c r="G1052" i="81"/>
  <c r="G1053" i="81"/>
  <c r="G1054" i="81"/>
  <c r="G1055" i="81"/>
  <c r="G1056" i="81"/>
  <c r="G1057" i="81"/>
  <c r="G1058" i="81"/>
  <c r="G1059" i="81"/>
  <c r="G1060" i="81"/>
  <c r="G1061" i="81"/>
  <c r="G1062" i="81"/>
  <c r="G1063" i="81"/>
  <c r="G1064" i="81"/>
  <c r="G1065" i="81"/>
  <c r="G1066" i="81"/>
  <c r="G1067" i="81"/>
  <c r="G1068" i="81"/>
  <c r="G1069" i="81"/>
  <c r="G1070" i="81"/>
  <c r="G1071" i="81"/>
  <c r="G1072" i="81"/>
  <c r="G1073" i="81"/>
  <c r="G1074" i="81"/>
  <c r="G1075" i="81"/>
  <c r="G1076" i="81"/>
  <c r="G1077" i="81"/>
  <c r="G1078" i="81"/>
  <c r="G1079" i="81"/>
  <c r="G1080" i="81"/>
  <c r="G1081" i="81"/>
  <c r="G1082" i="81"/>
  <c r="G1083" i="81"/>
  <c r="G1084" i="81"/>
  <c r="G1085" i="81"/>
  <c r="G1086" i="81"/>
  <c r="G1087" i="81"/>
  <c r="G1088" i="81"/>
  <c r="G1089" i="81"/>
  <c r="E61" i="82"/>
  <c r="E65" i="82"/>
  <c r="E67" i="82"/>
  <c r="F69" i="82"/>
  <c r="F70" i="82"/>
  <c r="F71" i="82"/>
  <c r="F39" i="83"/>
  <c r="F40" i="83"/>
  <c r="F41" i="83"/>
  <c r="F42" i="83"/>
  <c r="F43" i="83"/>
  <c r="F44" i="83"/>
  <c r="F45" i="83"/>
  <c r="F46" i="83"/>
  <c r="F47" i="83"/>
  <c r="F48" i="83"/>
  <c r="F49" i="83"/>
  <c r="F50" i="83"/>
  <c r="F51" i="83"/>
  <c r="H96" i="3" l="1"/>
  <c r="E75" i="82"/>
  <c r="E76" i="82" s="1"/>
  <c r="E97" i="3"/>
  <c r="G297" i="81"/>
  <c r="G7" i="81"/>
  <c r="G8" i="81"/>
  <c r="J203" i="4" l="1"/>
  <c r="H157" i="3"/>
  <c r="G9" i="81"/>
  <c r="F34" i="81"/>
  <c r="F182" i="81" l="1"/>
  <c r="F303" i="81" l="1"/>
  <c r="E26" i="3" l="1"/>
  <c r="G26" i="4" s="1"/>
  <c r="F1090" i="81"/>
  <c r="F1091" i="81" s="1"/>
  <c r="G823" i="81"/>
  <c r="G824" i="81"/>
  <c r="G825" i="81"/>
  <c r="G826" i="81"/>
  <c r="G827" i="81"/>
  <c r="G828" i="81"/>
  <c r="G829" i="81"/>
  <c r="G830" i="81"/>
  <c r="G831" i="81"/>
  <c r="G832" i="81"/>
  <c r="G833" i="81"/>
  <c r="G834" i="81"/>
  <c r="G835" i="81"/>
  <c r="G836" i="81"/>
  <c r="G837" i="81"/>
  <c r="G838" i="81"/>
  <c r="G839" i="81"/>
  <c r="G840" i="81"/>
  <c r="G841" i="81"/>
  <c r="G842" i="81"/>
  <c r="G843" i="81"/>
  <c r="G844" i="81"/>
  <c r="G845" i="81"/>
  <c r="G846" i="81"/>
  <c r="G847" i="81"/>
  <c r="G848" i="81"/>
  <c r="G849" i="81"/>
  <c r="G850" i="81"/>
  <c r="G851" i="81"/>
  <c r="G852" i="81"/>
  <c r="G853" i="81"/>
  <c r="G854" i="81"/>
  <c r="G855" i="81"/>
  <c r="G856" i="81"/>
  <c r="G857" i="81"/>
  <c r="G858" i="81"/>
  <c r="G859" i="81"/>
  <c r="G860" i="81"/>
  <c r="G861" i="81"/>
  <c r="G862" i="81"/>
  <c r="G863" i="81"/>
  <c r="G864" i="81"/>
  <c r="G865" i="81"/>
  <c r="G866" i="81"/>
  <c r="G867" i="81"/>
  <c r="G868" i="81"/>
  <c r="G869" i="81"/>
  <c r="G870" i="81"/>
  <c r="G871" i="81"/>
  <c r="G872" i="81"/>
  <c r="G873" i="81"/>
  <c r="G874" i="81"/>
  <c r="G875" i="81"/>
  <c r="G876" i="81"/>
  <c r="G877" i="81"/>
  <c r="G878" i="81"/>
  <c r="G879" i="81"/>
  <c r="G880" i="81"/>
  <c r="G881" i="81"/>
  <c r="G882" i="81"/>
  <c r="G883" i="81"/>
  <c r="G884" i="81"/>
  <c r="G885" i="81"/>
  <c r="G886" i="81"/>
  <c r="G887" i="81"/>
  <c r="G888" i="81"/>
  <c r="G889" i="81"/>
  <c r="G890" i="81"/>
  <c r="G743" i="81"/>
  <c r="G744" i="81"/>
  <c r="G745" i="81"/>
  <c r="G746" i="81"/>
  <c r="G747" i="81"/>
  <c r="G748" i="81"/>
  <c r="G749" i="81"/>
  <c r="G750" i="81"/>
  <c r="G751" i="81"/>
  <c r="G752" i="81"/>
  <c r="G753" i="81"/>
  <c r="G754" i="81"/>
  <c r="G755" i="81"/>
  <c r="G756" i="81"/>
  <c r="G757" i="81"/>
  <c r="G758" i="81"/>
  <c r="G759" i="81"/>
  <c r="G760" i="81"/>
  <c r="G761" i="81"/>
  <c r="G762" i="81"/>
  <c r="G763" i="81"/>
  <c r="G764" i="81"/>
  <c r="G765" i="81"/>
  <c r="G766" i="81"/>
  <c r="G767" i="81"/>
  <c r="G768" i="81"/>
  <c r="G769" i="81"/>
  <c r="G770" i="81"/>
  <c r="G771" i="81"/>
  <c r="G772" i="81"/>
  <c r="G773" i="81"/>
  <c r="G774" i="81"/>
  <c r="G775" i="81"/>
  <c r="G776" i="81"/>
  <c r="G777" i="81"/>
  <c r="G778" i="81"/>
  <c r="G779" i="81"/>
  <c r="G780" i="81"/>
  <c r="G781" i="81"/>
  <c r="G782" i="81"/>
  <c r="G783" i="81"/>
  <c r="G784" i="81"/>
  <c r="G785" i="81"/>
  <c r="G786" i="81"/>
  <c r="G787" i="81"/>
  <c r="G788" i="81"/>
  <c r="G789" i="81"/>
  <c r="G790" i="81"/>
  <c r="G791" i="81"/>
  <c r="G792" i="81"/>
  <c r="G793" i="81"/>
  <c r="G794" i="81"/>
  <c r="G795" i="81"/>
  <c r="G796" i="81"/>
  <c r="G797" i="81"/>
  <c r="G798" i="81"/>
  <c r="G799" i="81"/>
  <c r="G800" i="81"/>
  <c r="G801" i="81"/>
  <c r="G802" i="81"/>
  <c r="G803" i="81"/>
  <c r="G804" i="81"/>
  <c r="G805" i="81"/>
  <c r="G806" i="81"/>
  <c r="G807" i="81"/>
  <c r="G808" i="81"/>
  <c r="G809" i="81"/>
  <c r="G810" i="81"/>
  <c r="G811" i="81"/>
  <c r="G812" i="81"/>
  <c r="G813" i="81"/>
  <c r="G814" i="81"/>
  <c r="G815" i="81"/>
  <c r="G816" i="81"/>
  <c r="G817" i="81"/>
  <c r="G818" i="81"/>
  <c r="G819" i="81"/>
  <c r="G820" i="81"/>
  <c r="G821" i="81"/>
  <c r="G822" i="81"/>
  <c r="J1090" i="81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91" i="81"/>
  <c r="G92" i="81"/>
  <c r="G93" i="81"/>
  <c r="G94" i="81"/>
  <c r="G95" i="81"/>
  <c r="G96" i="81"/>
  <c r="G97" i="81"/>
  <c r="G98" i="81"/>
  <c r="G99" i="81"/>
  <c r="G100" i="81"/>
  <c r="G101" i="81"/>
  <c r="G102" i="81"/>
  <c r="G103" i="81"/>
  <c r="G104" i="81"/>
  <c r="G105" i="81"/>
  <c r="G106" i="81"/>
  <c r="G107" i="81"/>
  <c r="G108" i="81"/>
  <c r="G109" i="81"/>
  <c r="G110" i="81"/>
  <c r="G111" i="81"/>
  <c r="G112" i="81"/>
  <c r="G113" i="81"/>
  <c r="G114" i="81"/>
  <c r="G115" i="81"/>
  <c r="G116" i="81"/>
  <c r="G117" i="81"/>
  <c r="G118" i="81"/>
  <c r="G119" i="81"/>
  <c r="G120" i="81"/>
  <c r="G121" i="81"/>
  <c r="G122" i="81"/>
  <c r="G123" i="81"/>
  <c r="G124" i="81"/>
  <c r="G125" i="81"/>
  <c r="G126" i="81"/>
  <c r="G127" i="81"/>
  <c r="G128" i="81"/>
  <c r="G129" i="81"/>
  <c r="G130" i="81"/>
  <c r="G131" i="81"/>
  <c r="G132" i="81"/>
  <c r="G133" i="81"/>
  <c r="G134" i="81"/>
  <c r="G135" i="81"/>
  <c r="G136" i="81"/>
  <c r="G137" i="81"/>
  <c r="G138" i="81"/>
  <c r="G139" i="81"/>
  <c r="G140" i="81"/>
  <c r="G141" i="81"/>
  <c r="G142" i="81"/>
  <c r="G143" i="81"/>
  <c r="G144" i="81"/>
  <c r="G145" i="81"/>
  <c r="G146" i="81"/>
  <c r="G147" i="81"/>
  <c r="G148" i="81"/>
  <c r="G149" i="81"/>
  <c r="G150" i="81"/>
  <c r="G151" i="81"/>
  <c r="G152" i="81"/>
  <c r="G153" i="81"/>
  <c r="G154" i="81"/>
  <c r="G155" i="81"/>
  <c r="G156" i="81"/>
  <c r="G157" i="81"/>
  <c r="G158" i="81"/>
  <c r="G159" i="81"/>
  <c r="G160" i="81"/>
  <c r="G161" i="81"/>
  <c r="G162" i="81"/>
  <c r="G163" i="81"/>
  <c r="G164" i="81"/>
  <c r="G165" i="81"/>
  <c r="G166" i="81"/>
  <c r="G167" i="81"/>
  <c r="G168" i="81"/>
  <c r="G169" i="81"/>
  <c r="G170" i="81"/>
  <c r="G171" i="81"/>
  <c r="G172" i="81"/>
  <c r="G173" i="81"/>
  <c r="G174" i="81"/>
  <c r="G175" i="81"/>
  <c r="G176" i="81"/>
  <c r="G177" i="81"/>
  <c r="G178" i="81"/>
  <c r="G179" i="81"/>
  <c r="G180" i="81"/>
  <c r="G181" i="81"/>
  <c r="G182" i="81"/>
  <c r="G183" i="81"/>
  <c r="G184" i="81"/>
  <c r="G185" i="81"/>
  <c r="G186" i="81"/>
  <c r="G187" i="81"/>
  <c r="G188" i="81"/>
  <c r="G189" i="81"/>
  <c r="G190" i="81"/>
  <c r="G191" i="81"/>
  <c r="G192" i="81"/>
  <c r="G193" i="81"/>
  <c r="G194" i="81"/>
  <c r="G195" i="81"/>
  <c r="G196" i="81"/>
  <c r="G197" i="81"/>
  <c r="G198" i="81"/>
  <c r="G199" i="81"/>
  <c r="G200" i="81"/>
  <c r="G201" i="81"/>
  <c r="G202" i="81"/>
  <c r="G203" i="81"/>
  <c r="G204" i="81"/>
  <c r="G205" i="81"/>
  <c r="G206" i="81"/>
  <c r="G207" i="81"/>
  <c r="G208" i="81"/>
  <c r="G209" i="81"/>
  <c r="G210" i="81"/>
  <c r="G211" i="81"/>
  <c r="G212" i="81"/>
  <c r="G213" i="81"/>
  <c r="G214" i="81"/>
  <c r="G215" i="81"/>
  <c r="G216" i="81"/>
  <c r="G217" i="81"/>
  <c r="G218" i="81"/>
  <c r="G219" i="81"/>
  <c r="G220" i="81"/>
  <c r="G221" i="81"/>
  <c r="G222" i="81"/>
  <c r="G223" i="81"/>
  <c r="G224" i="81"/>
  <c r="G225" i="81"/>
  <c r="G226" i="81"/>
  <c r="G227" i="81"/>
  <c r="G228" i="81"/>
  <c r="G229" i="81"/>
  <c r="G230" i="81"/>
  <c r="G231" i="81"/>
  <c r="G232" i="81"/>
  <c r="G233" i="81"/>
  <c r="G234" i="81"/>
  <c r="G235" i="81"/>
  <c r="G236" i="81"/>
  <c r="G237" i="81"/>
  <c r="G238" i="81"/>
  <c r="G239" i="81"/>
  <c r="G240" i="81"/>
  <c r="G241" i="81"/>
  <c r="G242" i="81"/>
  <c r="G243" i="81"/>
  <c r="G244" i="81"/>
  <c r="G245" i="81"/>
  <c r="G246" i="81"/>
  <c r="G247" i="81"/>
  <c r="G248" i="81"/>
  <c r="G249" i="81"/>
  <c r="G250" i="81"/>
  <c r="G251" i="81"/>
  <c r="G252" i="81"/>
  <c r="G253" i="81"/>
  <c r="G254" i="81"/>
  <c r="G255" i="81"/>
  <c r="G256" i="81"/>
  <c r="G257" i="81"/>
  <c r="G258" i="81"/>
  <c r="G259" i="81"/>
  <c r="G260" i="81"/>
  <c r="G261" i="81"/>
  <c r="G262" i="81"/>
  <c r="G263" i="81"/>
  <c r="G264" i="81"/>
  <c r="G265" i="81"/>
  <c r="G266" i="81"/>
  <c r="G267" i="81"/>
  <c r="G268" i="81"/>
  <c r="G269" i="81"/>
  <c r="G270" i="81"/>
  <c r="G271" i="81"/>
  <c r="G272" i="81"/>
  <c r="G273" i="81"/>
  <c r="G274" i="81"/>
  <c r="G275" i="81"/>
  <c r="G276" i="81"/>
  <c r="G277" i="81"/>
  <c r="G278" i="81"/>
  <c r="G279" i="81"/>
  <c r="G280" i="81"/>
  <c r="G281" i="81"/>
  <c r="G282" i="81"/>
  <c r="G283" i="81"/>
  <c r="G284" i="81"/>
  <c r="G285" i="81"/>
  <c r="G286" i="81"/>
  <c r="G287" i="81"/>
  <c r="G288" i="81"/>
  <c r="G289" i="81"/>
  <c r="G290" i="81"/>
  <c r="G291" i="81"/>
  <c r="G292" i="81"/>
  <c r="G293" i="81"/>
  <c r="G294" i="81"/>
  <c r="G295" i="81"/>
  <c r="G296" i="81"/>
  <c r="G298" i="81"/>
  <c r="G299" i="81"/>
  <c r="G300" i="81"/>
  <c r="G301" i="81"/>
  <c r="G302" i="81"/>
  <c r="G303" i="81"/>
  <c r="G304" i="81"/>
  <c r="G305" i="81"/>
  <c r="G306" i="81"/>
  <c r="G307" i="81"/>
  <c r="G308" i="81"/>
  <c r="G309" i="81"/>
  <c r="G310" i="81"/>
  <c r="G311" i="81"/>
  <c r="G312" i="81"/>
  <c r="G313" i="81"/>
  <c r="G314" i="81"/>
  <c r="G315" i="81"/>
  <c r="G316" i="81"/>
  <c r="G317" i="81"/>
  <c r="G318" i="81"/>
  <c r="G319" i="81"/>
  <c r="G320" i="81"/>
  <c r="G321" i="81"/>
  <c r="G322" i="81"/>
  <c r="G323" i="81"/>
  <c r="G324" i="81"/>
  <c r="G325" i="81"/>
  <c r="G326" i="81"/>
  <c r="G327" i="81"/>
  <c r="G328" i="81"/>
  <c r="G329" i="81"/>
  <c r="G330" i="81"/>
  <c r="G331" i="81"/>
  <c r="G332" i="81"/>
  <c r="G333" i="81"/>
  <c r="G334" i="81"/>
  <c r="G335" i="81"/>
  <c r="G336" i="81"/>
  <c r="G337" i="81"/>
  <c r="G338" i="81"/>
  <c r="G339" i="81"/>
  <c r="G340" i="81"/>
  <c r="G341" i="81"/>
  <c r="G342" i="81"/>
  <c r="G343" i="81"/>
  <c r="G344" i="81"/>
  <c r="G345" i="81"/>
  <c r="G346" i="81"/>
  <c r="G347" i="81"/>
  <c r="G348" i="81"/>
  <c r="G349" i="81"/>
  <c r="G350" i="81"/>
  <c r="G351" i="81"/>
  <c r="G352" i="81"/>
  <c r="G353" i="81"/>
  <c r="G354" i="81"/>
  <c r="G355" i="81"/>
  <c r="G356" i="81"/>
  <c r="G357" i="81"/>
  <c r="G358" i="81"/>
  <c r="G359" i="81"/>
  <c r="G360" i="81"/>
  <c r="G361" i="81"/>
  <c r="G362" i="81"/>
  <c r="G363" i="81"/>
  <c r="G364" i="81"/>
  <c r="G365" i="81"/>
  <c r="G366" i="81"/>
  <c r="G367" i="81"/>
  <c r="G368" i="81"/>
  <c r="G369" i="81"/>
  <c r="G370" i="81"/>
  <c r="G371" i="81"/>
  <c r="G372" i="81"/>
  <c r="G373" i="81"/>
  <c r="G374" i="81"/>
  <c r="G375" i="81"/>
  <c r="G376" i="81"/>
  <c r="G377" i="81"/>
  <c r="G378" i="81"/>
  <c r="G379" i="81"/>
  <c r="G380" i="81"/>
  <c r="G381" i="81"/>
  <c r="G382" i="81"/>
  <c r="G383" i="81"/>
  <c r="G384" i="81"/>
  <c r="G385" i="81"/>
  <c r="G386" i="81"/>
  <c r="G387" i="81"/>
  <c r="G388" i="81"/>
  <c r="G389" i="81"/>
  <c r="G390" i="81"/>
  <c r="G391" i="81"/>
  <c r="G392" i="81"/>
  <c r="G393" i="81"/>
  <c r="G394" i="81"/>
  <c r="G395" i="81"/>
  <c r="G396" i="81"/>
  <c r="G397" i="81"/>
  <c r="G398" i="81"/>
  <c r="G399" i="81"/>
  <c r="G400" i="81"/>
  <c r="G401" i="81"/>
  <c r="G402" i="81"/>
  <c r="G403" i="81"/>
  <c r="G404" i="81"/>
  <c r="G405" i="81"/>
  <c r="G406" i="81"/>
  <c r="G407" i="81"/>
  <c r="G408" i="81"/>
  <c r="G409" i="81"/>
  <c r="G410" i="81"/>
  <c r="G411" i="81"/>
  <c r="G412" i="81"/>
  <c r="G413" i="81"/>
  <c r="G414" i="81"/>
  <c r="G415" i="81"/>
  <c r="G416" i="81"/>
  <c r="G417" i="81"/>
  <c r="G418" i="81"/>
  <c r="G419" i="81"/>
  <c r="G420" i="81"/>
  <c r="G421" i="81"/>
  <c r="G422" i="81"/>
  <c r="G423" i="81"/>
  <c r="G424" i="81"/>
  <c r="G425" i="81"/>
  <c r="G426" i="81"/>
  <c r="G427" i="81"/>
  <c r="G428" i="81"/>
  <c r="G429" i="81"/>
  <c r="G430" i="81"/>
  <c r="G431" i="81"/>
  <c r="G432" i="81"/>
  <c r="G433" i="81"/>
  <c r="G434" i="81"/>
  <c r="G435" i="81"/>
  <c r="G436" i="81"/>
  <c r="G437" i="81"/>
  <c r="G438" i="81"/>
  <c r="G439" i="81"/>
  <c r="G440" i="81"/>
  <c r="G441" i="81"/>
  <c r="G442" i="81"/>
  <c r="G443" i="81"/>
  <c r="G444" i="81"/>
  <c r="G445" i="81"/>
  <c r="G446" i="81"/>
  <c r="G447" i="81"/>
  <c r="G448" i="81"/>
  <c r="G449" i="81"/>
  <c r="G450" i="81"/>
  <c r="G451" i="81"/>
  <c r="G452" i="81"/>
  <c r="G453" i="81"/>
  <c r="G454" i="81"/>
  <c r="G455" i="81"/>
  <c r="G456" i="81"/>
  <c r="G457" i="81"/>
  <c r="G458" i="81"/>
  <c r="G459" i="81"/>
  <c r="G460" i="81"/>
  <c r="G461" i="81"/>
  <c r="G462" i="81"/>
  <c r="G463" i="81"/>
  <c r="G464" i="81"/>
  <c r="G465" i="81"/>
  <c r="G466" i="81"/>
  <c r="G467" i="81"/>
  <c r="G468" i="81"/>
  <c r="G469" i="81"/>
  <c r="G470" i="81"/>
  <c r="G471" i="81"/>
  <c r="G472" i="81"/>
  <c r="G473" i="81"/>
  <c r="G474" i="81"/>
  <c r="G475" i="81"/>
  <c r="G476" i="81"/>
  <c r="G477" i="81"/>
  <c r="G478" i="81"/>
  <c r="G479" i="81"/>
  <c r="G480" i="81"/>
  <c r="G481" i="81"/>
  <c r="G482" i="81"/>
  <c r="G483" i="81"/>
  <c r="G484" i="81"/>
  <c r="G485" i="81"/>
  <c r="G486" i="81"/>
  <c r="G487" i="81"/>
  <c r="G488" i="81"/>
  <c r="G489" i="81"/>
  <c r="G491" i="81"/>
  <c r="G492" i="81"/>
  <c r="G493" i="81"/>
  <c r="G494" i="81"/>
  <c r="G495" i="81"/>
  <c r="G496" i="81"/>
  <c r="G497" i="81"/>
  <c r="G498" i="81"/>
  <c r="G499" i="81"/>
  <c r="G500" i="81"/>
  <c r="G501" i="81"/>
  <c r="G502" i="81"/>
  <c r="G503" i="81"/>
  <c r="G504" i="81"/>
  <c r="G505" i="81"/>
  <c r="G506" i="81"/>
  <c r="G507" i="81"/>
  <c r="G508" i="81"/>
  <c r="G509" i="81"/>
  <c r="G510" i="81"/>
  <c r="G511" i="81"/>
  <c r="G512" i="81"/>
  <c r="G513" i="81"/>
  <c r="G514" i="81"/>
  <c r="G515" i="81"/>
  <c r="G516" i="81"/>
  <c r="G517" i="81"/>
  <c r="G518" i="81"/>
  <c r="G519" i="81"/>
  <c r="G520" i="81"/>
  <c r="G521" i="81"/>
  <c r="G522" i="81"/>
  <c r="G523" i="81"/>
  <c r="G524" i="81"/>
  <c r="G525" i="81"/>
  <c r="G526" i="81"/>
  <c r="G527" i="81"/>
  <c r="G528" i="81"/>
  <c r="G529" i="81"/>
  <c r="G530" i="81"/>
  <c r="G531" i="81"/>
  <c r="G532" i="81"/>
  <c r="G533" i="81"/>
  <c r="G534" i="81"/>
  <c r="G535" i="81"/>
  <c r="G536" i="81"/>
  <c r="G537" i="81"/>
  <c r="G538" i="81"/>
  <c r="G539" i="81"/>
  <c r="G540" i="81"/>
  <c r="G541" i="81"/>
  <c r="G542" i="81"/>
  <c r="G543" i="81"/>
  <c r="G544" i="81"/>
  <c r="G545" i="81"/>
  <c r="G546" i="81"/>
  <c r="G547" i="81"/>
  <c r="G548" i="81"/>
  <c r="G549" i="81"/>
  <c r="G550" i="81"/>
  <c r="G551" i="81"/>
  <c r="G552" i="81"/>
  <c r="G553" i="81"/>
  <c r="G554" i="81"/>
  <c r="G555" i="81"/>
  <c r="G556" i="81"/>
  <c r="G557" i="81"/>
  <c r="G558" i="81"/>
  <c r="G559" i="81"/>
  <c r="G560" i="81"/>
  <c r="G561" i="81"/>
  <c r="G562" i="81"/>
  <c r="G563" i="81"/>
  <c r="G564" i="81"/>
  <c r="G565" i="81"/>
  <c r="G566" i="81"/>
  <c r="G567" i="81"/>
  <c r="G568" i="81"/>
  <c r="G569" i="81"/>
  <c r="G570" i="81"/>
  <c r="G571" i="81"/>
  <c r="G572" i="81"/>
  <c r="G573" i="81"/>
  <c r="G574" i="81"/>
  <c r="G575" i="81"/>
  <c r="G576" i="81"/>
  <c r="G577" i="81"/>
  <c r="G578" i="81"/>
  <c r="G579" i="81"/>
  <c r="G580" i="81"/>
  <c r="G581" i="81"/>
  <c r="G582" i="81"/>
  <c r="G583" i="81"/>
  <c r="G584" i="81"/>
  <c r="G585" i="81"/>
  <c r="G586" i="81"/>
  <c r="G587" i="81"/>
  <c r="G588" i="81"/>
  <c r="G589" i="81"/>
  <c r="G590" i="81"/>
  <c r="G591" i="81"/>
  <c r="G592" i="81"/>
  <c r="G593" i="81"/>
  <c r="G594" i="81"/>
  <c r="G595" i="81"/>
  <c r="G596" i="81"/>
  <c r="G597" i="81"/>
  <c r="G598" i="81"/>
  <c r="G599" i="81"/>
  <c r="G600" i="81"/>
  <c r="G601" i="81"/>
  <c r="G602" i="81"/>
  <c r="G603" i="81"/>
  <c r="G604" i="81"/>
  <c r="G605" i="81"/>
  <c r="G606" i="81"/>
  <c r="G607" i="81"/>
  <c r="G608" i="81"/>
  <c r="G609" i="81"/>
  <c r="G610" i="81"/>
  <c r="G611" i="81"/>
  <c r="G612" i="81"/>
  <c r="G613" i="81"/>
  <c r="G614" i="81"/>
  <c r="G615" i="81"/>
  <c r="G616" i="81"/>
  <c r="G617" i="81"/>
  <c r="G618" i="81"/>
  <c r="G619" i="81"/>
  <c r="G620" i="81"/>
  <c r="G621" i="81"/>
  <c r="G622" i="81"/>
  <c r="G623" i="81"/>
  <c r="G624" i="81"/>
  <c r="G625" i="81"/>
  <c r="G626" i="81"/>
  <c r="G627" i="81"/>
  <c r="G628" i="81"/>
  <c r="G629" i="81"/>
  <c r="G630" i="81"/>
  <c r="G631" i="81"/>
  <c r="G632" i="81"/>
  <c r="G633" i="81"/>
  <c r="G634" i="81"/>
  <c r="G635" i="81"/>
  <c r="G636" i="81"/>
  <c r="G637" i="81"/>
  <c r="G638" i="81"/>
  <c r="G639" i="81"/>
  <c r="G640" i="81"/>
  <c r="G641" i="81"/>
  <c r="G642" i="81"/>
  <c r="G643" i="81"/>
  <c r="G644" i="81"/>
  <c r="G645" i="81"/>
  <c r="G646" i="81"/>
  <c r="G647" i="81"/>
  <c r="G648" i="81"/>
  <c r="G649" i="81"/>
  <c r="G650" i="81"/>
  <c r="G651" i="81"/>
  <c r="G652" i="81"/>
  <c r="G653" i="81"/>
  <c r="G654" i="81"/>
  <c r="G655" i="81"/>
  <c r="G656" i="81"/>
  <c r="G657" i="81"/>
  <c r="G658" i="81"/>
  <c r="G659" i="81"/>
  <c r="G660" i="81"/>
  <c r="G661" i="81"/>
  <c r="G662" i="81"/>
  <c r="G663" i="81"/>
  <c r="G664" i="81"/>
  <c r="G665" i="81"/>
  <c r="G666" i="81"/>
  <c r="G667" i="81"/>
  <c r="G668" i="81"/>
  <c r="G669" i="81"/>
  <c r="G670" i="81"/>
  <c r="G671" i="81"/>
  <c r="G672" i="81"/>
  <c r="G673" i="81"/>
  <c r="G674" i="81"/>
  <c r="G675" i="81"/>
  <c r="G676" i="81"/>
  <c r="G677" i="81"/>
  <c r="G678" i="81"/>
  <c r="G679" i="81"/>
  <c r="G680" i="81"/>
  <c r="G681" i="81"/>
  <c r="G682" i="81"/>
  <c r="G683" i="81"/>
  <c r="G684" i="81"/>
  <c r="G685" i="81"/>
  <c r="G686" i="81"/>
  <c r="G687" i="81"/>
  <c r="G688" i="81"/>
  <c r="G689" i="81"/>
  <c r="G690" i="81"/>
  <c r="G691" i="81"/>
  <c r="G692" i="81"/>
  <c r="G693" i="81"/>
  <c r="G694" i="81"/>
  <c r="G695" i="81"/>
  <c r="G696" i="81"/>
  <c r="G697" i="81"/>
  <c r="G698" i="81"/>
  <c r="G699" i="81"/>
  <c r="G700" i="81"/>
  <c r="G701" i="81"/>
  <c r="G702" i="81"/>
  <c r="G703" i="81"/>
  <c r="G704" i="81"/>
  <c r="G705" i="81"/>
  <c r="G706" i="81"/>
  <c r="G707" i="81"/>
  <c r="G708" i="81"/>
  <c r="G709" i="81"/>
  <c r="G710" i="81"/>
  <c r="G711" i="81"/>
  <c r="G712" i="81"/>
  <c r="G713" i="81"/>
  <c r="G714" i="81"/>
  <c r="G715" i="81"/>
  <c r="G716" i="81"/>
  <c r="G717" i="81"/>
  <c r="G718" i="81"/>
  <c r="G719" i="81"/>
  <c r="G720" i="81"/>
  <c r="G721" i="81"/>
  <c r="G722" i="81"/>
  <c r="G723" i="81"/>
  <c r="G724" i="81"/>
  <c r="G725" i="81"/>
  <c r="G726" i="81"/>
  <c r="G727" i="81"/>
  <c r="G728" i="81"/>
  <c r="G729" i="81"/>
  <c r="G730" i="81"/>
  <c r="G731" i="81"/>
  <c r="G732" i="81"/>
  <c r="G733" i="81"/>
  <c r="G734" i="81"/>
  <c r="G735" i="81"/>
  <c r="G736" i="81"/>
  <c r="G737" i="81"/>
  <c r="G738" i="81"/>
  <c r="G739" i="81"/>
  <c r="G740" i="81"/>
  <c r="G741" i="81"/>
  <c r="G742" i="81"/>
  <c r="I75" i="82"/>
  <c r="H75" i="82"/>
  <c r="F7" i="82"/>
  <c r="F8" i="82"/>
  <c r="F9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I45" i="84"/>
  <c r="H45" i="84"/>
  <c r="I52" i="83"/>
  <c r="H52" i="83"/>
  <c r="F7" i="83"/>
  <c r="F8" i="83"/>
  <c r="F9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7" i="84"/>
  <c r="G7" i="84"/>
  <c r="F8" i="84"/>
  <c r="G8" i="84"/>
  <c r="F9" i="84"/>
  <c r="G9" i="84"/>
  <c r="F10" i="84"/>
  <c r="G10" i="84"/>
  <c r="F11" i="84"/>
  <c r="G11" i="84"/>
  <c r="F12" i="84"/>
  <c r="G12" i="84"/>
  <c r="F13" i="84"/>
  <c r="G13" i="84"/>
  <c r="F14" i="84"/>
  <c r="G14" i="84"/>
  <c r="F15" i="84"/>
  <c r="G15" i="84"/>
  <c r="F16" i="84"/>
  <c r="G16" i="84"/>
  <c r="F17" i="84"/>
  <c r="G17" i="84"/>
  <c r="F18" i="84"/>
  <c r="G18" i="84"/>
  <c r="F19" i="84"/>
  <c r="G19" i="84"/>
  <c r="F20" i="84"/>
  <c r="G20" i="84"/>
  <c r="F21" i="84"/>
  <c r="G21" i="84"/>
  <c r="F22" i="84"/>
  <c r="G22" i="84"/>
  <c r="F23" i="84"/>
  <c r="G23" i="84"/>
  <c r="F24" i="84"/>
  <c r="G24" i="84"/>
  <c r="F25" i="84"/>
  <c r="G25" i="84"/>
  <c r="F26" i="84"/>
  <c r="G26" i="84"/>
  <c r="F27" i="84"/>
  <c r="G27" i="84"/>
  <c r="F28" i="84"/>
  <c r="G28" i="84"/>
  <c r="F29" i="84"/>
  <c r="G29" i="84"/>
  <c r="F30" i="84"/>
  <c r="G30" i="84"/>
  <c r="F31" i="84"/>
  <c r="G31" i="84"/>
  <c r="F32" i="84"/>
  <c r="G32" i="84"/>
  <c r="F33" i="84"/>
  <c r="G33" i="84"/>
  <c r="F34" i="84"/>
  <c r="G34" i="84"/>
  <c r="F35" i="84"/>
  <c r="G35" i="84"/>
  <c r="F36" i="84"/>
  <c r="G36" i="84"/>
  <c r="F37" i="84"/>
  <c r="G37" i="84"/>
  <c r="F38" i="84"/>
  <c r="G38" i="84"/>
  <c r="F39" i="84"/>
  <c r="G39" i="84"/>
  <c r="F40" i="84"/>
  <c r="G40" i="84"/>
  <c r="F41" i="84"/>
  <c r="G41" i="84"/>
  <c r="F42" i="84"/>
  <c r="G42" i="84"/>
  <c r="F43" i="84"/>
  <c r="G43" i="84"/>
  <c r="F44" i="84"/>
  <c r="G44" i="84"/>
  <c r="I1090" i="81" l="1"/>
  <c r="F242" i="4" l="1"/>
  <c r="F241" i="4"/>
  <c r="C17" i="5" l="1"/>
  <c r="F243" i="4"/>
  <c r="F11" i="13"/>
  <c r="C49" i="13" s="1"/>
  <c r="F10" i="13"/>
  <c r="C48" i="13" s="1"/>
  <c r="F9" i="13"/>
  <c r="C47" i="13" s="1"/>
  <c r="F210" i="4"/>
  <c r="F212" i="4"/>
  <c r="F213" i="4"/>
  <c r="F223" i="4"/>
  <c r="F199" i="4"/>
  <c r="F202" i="4"/>
  <c r="F166" i="4"/>
  <c r="F171" i="4"/>
  <c r="F178" i="4"/>
  <c r="F184" i="4"/>
  <c r="F189" i="4"/>
  <c r="F115" i="4"/>
  <c r="D142" i="3"/>
  <c r="F214" i="4" s="1"/>
  <c r="D155" i="3"/>
  <c r="F227" i="4" s="1"/>
  <c r="D154" i="3"/>
  <c r="F226" i="4" s="1"/>
  <c r="D153" i="3"/>
  <c r="F225" i="4" s="1"/>
  <c r="D152" i="3"/>
  <c r="F224" i="4" s="1"/>
  <c r="D149" i="3"/>
  <c r="F221" i="4" s="1"/>
  <c r="D146" i="3"/>
  <c r="F218" i="4" s="1"/>
  <c r="D124" i="3"/>
  <c r="F193" i="4" s="1"/>
  <c r="D126" i="3"/>
  <c r="F195" i="4" s="1"/>
  <c r="F197" i="4"/>
  <c r="D129" i="3"/>
  <c r="F198" i="4" s="1"/>
  <c r="D131" i="3"/>
  <c r="F201" i="4" s="1"/>
  <c r="D132" i="3"/>
  <c r="F200" i="4" s="1"/>
  <c r="D121" i="3"/>
  <c r="F190" i="4" s="1"/>
  <c r="D113" i="3"/>
  <c r="F181" i="4" s="1"/>
  <c r="D99" i="3"/>
  <c r="F165" i="4" s="1"/>
  <c r="D98" i="3"/>
  <c r="F164" i="4" s="1"/>
  <c r="F203" i="4"/>
  <c r="I62" i="79"/>
  <c r="H62" i="79"/>
  <c r="E62" i="79"/>
  <c r="E34" i="78"/>
  <c r="D7" i="3"/>
  <c r="F7" i="4" s="1"/>
  <c r="D8" i="3"/>
  <c r="F8" i="4" s="1"/>
  <c r="D9" i="3"/>
  <c r="F9" i="4" s="1"/>
  <c r="D10" i="3"/>
  <c r="F10" i="4" s="1"/>
  <c r="D11" i="3"/>
  <c r="F11" i="4" s="1"/>
  <c r="D12" i="3"/>
  <c r="F12" i="4" s="1"/>
  <c r="D13" i="3"/>
  <c r="F13" i="4" s="1"/>
  <c r="D14" i="3"/>
  <c r="F14" i="4" s="1"/>
  <c r="D15" i="3"/>
  <c r="F15" i="4" s="1"/>
  <c r="D16" i="3"/>
  <c r="F16" i="4" s="1"/>
  <c r="D17" i="3"/>
  <c r="F17" i="4" s="1"/>
  <c r="D18" i="3"/>
  <c r="F18" i="4" s="1"/>
  <c r="D19" i="3"/>
  <c r="F19" i="4" s="1"/>
  <c r="D20" i="3"/>
  <c r="F20" i="4" s="1"/>
  <c r="D21" i="3"/>
  <c r="F21" i="4" s="1"/>
  <c r="D22" i="3"/>
  <c r="F22" i="4" s="1"/>
  <c r="D23" i="3"/>
  <c r="F23" i="4" s="1"/>
  <c r="D24" i="3"/>
  <c r="F24" i="4" s="1"/>
  <c r="D25" i="3"/>
  <c r="F25" i="4" s="1"/>
  <c r="D27" i="3"/>
  <c r="F27" i="4" s="1"/>
  <c r="D28" i="3"/>
  <c r="F28" i="4" s="1"/>
  <c r="D29" i="3"/>
  <c r="F29" i="4" s="1"/>
  <c r="D30" i="3"/>
  <c r="F30" i="4" s="1"/>
  <c r="D31" i="3"/>
  <c r="F31" i="4" s="1"/>
  <c r="D32" i="3"/>
  <c r="F32" i="4" s="1"/>
  <c r="D33" i="3"/>
  <c r="F33" i="4" s="1"/>
  <c r="D34" i="3"/>
  <c r="F34" i="4" s="1"/>
  <c r="D35" i="3"/>
  <c r="F35" i="4" s="1"/>
  <c r="D36" i="3"/>
  <c r="F36" i="4" s="1"/>
  <c r="D37" i="3"/>
  <c r="F37" i="4" s="1"/>
  <c r="D38" i="3"/>
  <c r="F38" i="4" s="1"/>
  <c r="D39" i="3"/>
  <c r="F39" i="4" s="1"/>
  <c r="D40" i="3"/>
  <c r="F40" i="4" s="1"/>
  <c r="D41" i="3"/>
  <c r="F41" i="4" s="1"/>
  <c r="D42" i="3"/>
  <c r="F42" i="4" s="1"/>
  <c r="D43" i="3"/>
  <c r="F43" i="4" s="1"/>
  <c r="D44" i="3"/>
  <c r="F44" i="4" s="1"/>
  <c r="D45" i="3"/>
  <c r="F45" i="4" s="1"/>
  <c r="D46" i="3"/>
  <c r="F46" i="4" s="1"/>
  <c r="D47" i="3"/>
  <c r="F47" i="4" s="1"/>
  <c r="D48" i="3"/>
  <c r="F48" i="4" s="1"/>
  <c r="D49" i="3"/>
  <c r="F49" i="4" s="1"/>
  <c r="D50" i="3"/>
  <c r="F50" i="4" s="1"/>
  <c r="D51" i="3"/>
  <c r="F51" i="4" s="1"/>
  <c r="D52" i="3"/>
  <c r="F52" i="4" s="1"/>
  <c r="C16" i="5" s="1"/>
  <c r="D53" i="3"/>
  <c r="F53" i="4" s="1"/>
  <c r="D54" i="3"/>
  <c r="F54" i="4" s="1"/>
  <c r="D55" i="3"/>
  <c r="F55" i="4" s="1"/>
  <c r="D56" i="3"/>
  <c r="F56" i="4" s="1"/>
  <c r="D57" i="3"/>
  <c r="F57" i="4" s="1"/>
  <c r="D58" i="3"/>
  <c r="F58" i="4" s="1"/>
  <c r="D59" i="3"/>
  <c r="F59" i="4" s="1"/>
  <c r="D60" i="3"/>
  <c r="F60" i="4" s="1"/>
  <c r="D61" i="3"/>
  <c r="F61" i="4" s="1"/>
  <c r="D62" i="3"/>
  <c r="F62" i="4" s="1"/>
  <c r="D63" i="3"/>
  <c r="F63" i="4" s="1"/>
  <c r="D64" i="3"/>
  <c r="F64" i="4" s="1"/>
  <c r="D65" i="3"/>
  <c r="F65" i="4" s="1"/>
  <c r="D66" i="3"/>
  <c r="F66" i="4" s="1"/>
  <c r="D67" i="3"/>
  <c r="F67" i="4" s="1"/>
  <c r="D68" i="3"/>
  <c r="F68" i="4" s="1"/>
  <c r="D69" i="3"/>
  <c r="F69" i="4" s="1"/>
  <c r="D70" i="3"/>
  <c r="F70" i="4" s="1"/>
  <c r="D71" i="3"/>
  <c r="F71" i="4" s="1"/>
  <c r="D72" i="3"/>
  <c r="F72" i="4" s="1"/>
  <c r="D73" i="3"/>
  <c r="F73" i="4" s="1"/>
  <c r="D74" i="3"/>
  <c r="F74" i="4" s="1"/>
  <c r="D75" i="3"/>
  <c r="F75" i="4" s="1"/>
  <c r="D76" i="3"/>
  <c r="F76" i="4" s="1"/>
  <c r="D77" i="3"/>
  <c r="F77" i="4" s="1"/>
  <c r="D78" i="3"/>
  <c r="F78" i="4" s="1"/>
  <c r="D79" i="3"/>
  <c r="D80" i="3"/>
  <c r="F79" i="4" s="1"/>
  <c r="D81" i="3"/>
  <c r="D82" i="3"/>
  <c r="F80" i="4" s="1"/>
  <c r="D83" i="3"/>
  <c r="F81" i="4" s="1"/>
  <c r="D84" i="3"/>
  <c r="F82" i="4" s="1"/>
  <c r="D85" i="3"/>
  <c r="F83" i="4" s="1"/>
  <c r="D86" i="3"/>
  <c r="F84" i="4" s="1"/>
  <c r="D87" i="3"/>
  <c r="D5" i="3"/>
  <c r="D150" i="3"/>
  <c r="F222" i="4" s="1"/>
  <c r="D148" i="3"/>
  <c r="F220" i="4" s="1"/>
  <c r="D147" i="3"/>
  <c r="F219" i="4" s="1"/>
  <c r="D145" i="3"/>
  <c r="F217" i="4" s="1"/>
  <c r="D144" i="3"/>
  <c r="F216" i="4" s="1"/>
  <c r="D143" i="3"/>
  <c r="F215" i="4" s="1"/>
  <c r="D139" i="3"/>
  <c r="F211" i="4" s="1"/>
  <c r="D125" i="3"/>
  <c r="F194" i="4" s="1"/>
  <c r="D119" i="3"/>
  <c r="F187" i="4" s="1"/>
  <c r="D115" i="3"/>
  <c r="F183" i="4" s="1"/>
  <c r="D114" i="3"/>
  <c r="F182" i="4" s="1"/>
  <c r="D112" i="3"/>
  <c r="F179" i="4" s="1"/>
  <c r="D111" i="3"/>
  <c r="F177" i="4" s="1"/>
  <c r="D110" i="3"/>
  <c r="F180" i="4" s="1"/>
  <c r="D109" i="3"/>
  <c r="F176" i="4" s="1"/>
  <c r="D108" i="3"/>
  <c r="F175" i="4" s="1"/>
  <c r="D107" i="3"/>
  <c r="F174" i="4" s="1"/>
  <c r="D106" i="3"/>
  <c r="F173" i="4" s="1"/>
  <c r="D105" i="3"/>
  <c r="F172" i="4" s="1"/>
  <c r="D104" i="3"/>
  <c r="F170" i="4" s="1"/>
  <c r="D103" i="3"/>
  <c r="F169" i="4" s="1"/>
  <c r="D102" i="3"/>
  <c r="F168" i="4" s="1"/>
  <c r="D101" i="3"/>
  <c r="F167" i="4" s="1"/>
  <c r="F85" i="4" l="1"/>
  <c r="Q85" i="4" s="1"/>
  <c r="F235" i="4"/>
  <c r="J10" i="75"/>
  <c r="F104" i="4" l="1"/>
  <c r="F145" i="4"/>
  <c r="F116" i="4"/>
  <c r="F110" i="4"/>
  <c r="F133" i="4"/>
  <c r="F94" i="4"/>
  <c r="F150" i="4"/>
  <c r="F143" i="4"/>
  <c r="F118" i="4"/>
  <c r="F107" i="4"/>
  <c r="F120" i="4"/>
  <c r="F151" i="4"/>
  <c r="F132" i="4"/>
  <c r="F98" i="4"/>
  <c r="F111" i="4"/>
  <c r="F119" i="4"/>
  <c r="F147" i="4"/>
  <c r="F148" i="4"/>
  <c r="F106" i="4"/>
  <c r="F131" i="4"/>
  <c r="F96" i="4"/>
  <c r="F117" i="4"/>
  <c r="C12" i="5" s="1"/>
  <c r="F121" i="4"/>
  <c r="F136" i="4"/>
  <c r="F141" i="4"/>
  <c r="F139" i="4"/>
  <c r="F138" i="4"/>
  <c r="F112" i="4"/>
  <c r="F128" i="4"/>
  <c r="F126" i="4"/>
  <c r="F140" i="4"/>
  <c r="F125" i="4"/>
  <c r="F124" i="4"/>
  <c r="F135" i="4"/>
  <c r="D5" i="21"/>
  <c r="F105" i="4" s="1"/>
  <c r="I56" i="80"/>
  <c r="H56" i="80"/>
  <c r="E36" i="80"/>
  <c r="E28" i="80"/>
  <c r="E27" i="80"/>
  <c r="E26" i="80"/>
  <c r="E12" i="80"/>
  <c r="F109" i="4" l="1"/>
  <c r="F146" i="4"/>
  <c r="F108" i="4"/>
  <c r="F97" i="4"/>
  <c r="F100" i="4"/>
  <c r="F134" i="4"/>
  <c r="F144" i="4"/>
  <c r="C14" i="5" s="1"/>
  <c r="F113" i="4"/>
  <c r="F152" i="4"/>
  <c r="F103" i="4"/>
  <c r="F149" i="4"/>
  <c r="F95" i="4"/>
  <c r="F101" i="4"/>
  <c r="F130" i="4"/>
  <c r="F122" i="4"/>
  <c r="F114" i="4"/>
  <c r="F142" i="4"/>
  <c r="F123" i="4"/>
  <c r="F99" i="4"/>
  <c r="F127" i="4"/>
  <c r="F102" i="4"/>
  <c r="E56" i="80"/>
  <c r="J1091" i="81" s="1"/>
  <c r="I72" i="77"/>
  <c r="H72" i="77"/>
  <c r="I34" i="78"/>
  <c r="H34" i="78"/>
  <c r="F61" i="79"/>
  <c r="G61" i="79"/>
  <c r="J945" i="75"/>
  <c r="J897" i="75"/>
  <c r="J853" i="75"/>
  <c r="J843" i="75"/>
  <c r="J834" i="75"/>
  <c r="J830" i="75"/>
  <c r="G853" i="75"/>
  <c r="G830" i="75"/>
  <c r="F137" i="4" l="1"/>
  <c r="C15" i="5" s="1"/>
  <c r="C10" i="5"/>
  <c r="F129" i="4"/>
  <c r="J7" i="75"/>
  <c r="J98" i="75"/>
  <c r="J9" i="75"/>
  <c r="J8" i="75"/>
  <c r="G9" i="75"/>
  <c r="G8" i="75"/>
  <c r="G7" i="75"/>
  <c r="G832" i="75"/>
  <c r="J832" i="75"/>
  <c r="G59" i="79" l="1"/>
  <c r="G60" i="79"/>
  <c r="F59" i="79"/>
  <c r="F60" i="79"/>
  <c r="F576" i="75"/>
  <c r="F784" i="75"/>
  <c r="J784" i="75" s="1"/>
  <c r="F854" i="75"/>
  <c r="F869" i="75"/>
  <c r="J869" i="75" s="1"/>
  <c r="F902" i="75"/>
  <c r="J902" i="75" s="1"/>
  <c r="G737" i="75"/>
  <c r="J737" i="75"/>
  <c r="G738" i="75"/>
  <c r="J738" i="75"/>
  <c r="G739" i="75"/>
  <c r="J739" i="75"/>
  <c r="G740" i="75"/>
  <c r="J740" i="75"/>
  <c r="G741" i="75"/>
  <c r="J741" i="75"/>
  <c r="G742" i="75"/>
  <c r="J742" i="75"/>
  <c r="G743" i="75"/>
  <c r="J743" i="75"/>
  <c r="G744" i="75"/>
  <c r="J744" i="75"/>
  <c r="G745" i="75"/>
  <c r="J745" i="75"/>
  <c r="G746" i="75"/>
  <c r="J746" i="75"/>
  <c r="G747" i="75"/>
  <c r="J747" i="75"/>
  <c r="G748" i="75"/>
  <c r="J748" i="75"/>
  <c r="G749" i="75"/>
  <c r="J749" i="75"/>
  <c r="G750" i="75"/>
  <c r="J750" i="75"/>
  <c r="G751" i="75"/>
  <c r="J751" i="75"/>
  <c r="G752" i="75"/>
  <c r="J752" i="75"/>
  <c r="G753" i="75"/>
  <c r="J753" i="75"/>
  <c r="G754" i="75"/>
  <c r="J754" i="75"/>
  <c r="G755" i="75"/>
  <c r="J755" i="75"/>
  <c r="G756" i="75"/>
  <c r="J756" i="75"/>
  <c r="G757" i="75"/>
  <c r="J757" i="75"/>
  <c r="G758" i="75"/>
  <c r="J758" i="75"/>
  <c r="G759" i="75"/>
  <c r="J759" i="75"/>
  <c r="G760" i="75"/>
  <c r="J760" i="75"/>
  <c r="G761" i="75"/>
  <c r="J761" i="75"/>
  <c r="G762" i="75"/>
  <c r="J762" i="75"/>
  <c r="G763" i="75"/>
  <c r="J763" i="75"/>
  <c r="G764" i="75"/>
  <c r="J764" i="75"/>
  <c r="G765" i="75"/>
  <c r="J765" i="75"/>
  <c r="G766" i="75"/>
  <c r="J766" i="75"/>
  <c r="G767" i="75"/>
  <c r="J767" i="75"/>
  <c r="G768" i="75"/>
  <c r="J768" i="75"/>
  <c r="G769" i="75"/>
  <c r="J769" i="75"/>
  <c r="G770" i="75"/>
  <c r="J770" i="75"/>
  <c r="G771" i="75"/>
  <c r="J771" i="75"/>
  <c r="G772" i="75"/>
  <c r="J772" i="75"/>
  <c r="G773" i="75"/>
  <c r="J773" i="75"/>
  <c r="G774" i="75"/>
  <c r="J774" i="75"/>
  <c r="G775" i="75"/>
  <c r="J775" i="75"/>
  <c r="G776" i="75"/>
  <c r="J776" i="75"/>
  <c r="G777" i="75"/>
  <c r="J777" i="75"/>
  <c r="G778" i="75"/>
  <c r="J778" i="75"/>
  <c r="G779" i="75"/>
  <c r="J779" i="75"/>
  <c r="G780" i="75"/>
  <c r="J780" i="75"/>
  <c r="G781" i="75"/>
  <c r="J781" i="75"/>
  <c r="G782" i="75"/>
  <c r="J782" i="75"/>
  <c r="G783" i="75"/>
  <c r="J783" i="75"/>
  <c r="G784" i="75"/>
  <c r="G785" i="75"/>
  <c r="J785" i="75"/>
  <c r="G786" i="75"/>
  <c r="J786" i="75"/>
  <c r="G787" i="75"/>
  <c r="J787" i="75"/>
  <c r="G788" i="75"/>
  <c r="J788" i="75"/>
  <c r="G789" i="75"/>
  <c r="J789" i="75"/>
  <c r="G790" i="75"/>
  <c r="J790" i="75"/>
  <c r="G791" i="75"/>
  <c r="J791" i="75"/>
  <c r="G792" i="75"/>
  <c r="J792" i="75"/>
  <c r="G793" i="75"/>
  <c r="J793" i="75"/>
  <c r="G794" i="75"/>
  <c r="J794" i="75"/>
  <c r="G795" i="75"/>
  <c r="J795" i="75"/>
  <c r="G796" i="75"/>
  <c r="J796" i="75"/>
  <c r="G797" i="75"/>
  <c r="J797" i="75"/>
  <c r="G798" i="75"/>
  <c r="J798" i="75"/>
  <c r="G799" i="75"/>
  <c r="J799" i="75"/>
  <c r="G800" i="75"/>
  <c r="J800" i="75"/>
  <c r="G801" i="75"/>
  <c r="J801" i="75"/>
  <c r="G802" i="75"/>
  <c r="J802" i="75"/>
  <c r="G803" i="75"/>
  <c r="J803" i="75"/>
  <c r="G804" i="75"/>
  <c r="J804" i="75"/>
  <c r="G805" i="75"/>
  <c r="J805" i="75"/>
  <c r="G806" i="75"/>
  <c r="J806" i="75"/>
  <c r="G807" i="75"/>
  <c r="J807" i="75"/>
  <c r="G808" i="75"/>
  <c r="J808" i="75"/>
  <c r="G809" i="75"/>
  <c r="J809" i="75"/>
  <c r="G810" i="75"/>
  <c r="J810" i="75"/>
  <c r="G811" i="75"/>
  <c r="J811" i="75"/>
  <c r="G812" i="75"/>
  <c r="J812" i="75"/>
  <c r="G813" i="75"/>
  <c r="J813" i="75"/>
  <c r="G814" i="75"/>
  <c r="J814" i="75"/>
  <c r="G815" i="75"/>
  <c r="J815" i="75"/>
  <c r="G816" i="75"/>
  <c r="J816" i="75"/>
  <c r="G817" i="75"/>
  <c r="J817" i="75"/>
  <c r="G818" i="75"/>
  <c r="J818" i="75"/>
  <c r="G819" i="75"/>
  <c r="J819" i="75"/>
  <c r="G820" i="75"/>
  <c r="J820" i="75"/>
  <c r="G821" i="75"/>
  <c r="J821" i="75"/>
  <c r="G822" i="75"/>
  <c r="J822" i="75"/>
  <c r="G823" i="75"/>
  <c r="J823" i="75"/>
  <c r="G824" i="75"/>
  <c r="J824" i="75"/>
  <c r="G825" i="75"/>
  <c r="J825" i="75"/>
  <c r="G826" i="75"/>
  <c r="J826" i="75"/>
  <c r="G827" i="75"/>
  <c r="J827" i="75"/>
  <c r="G828" i="75"/>
  <c r="J828" i="75"/>
  <c r="G829" i="75"/>
  <c r="J829" i="75"/>
  <c r="G831" i="75"/>
  <c r="J831" i="75"/>
  <c r="G833" i="75"/>
  <c r="J833" i="75"/>
  <c r="G834" i="75"/>
  <c r="G835" i="75"/>
  <c r="J835" i="75"/>
  <c r="G836" i="75"/>
  <c r="J836" i="75"/>
  <c r="G837" i="75"/>
  <c r="J837" i="75"/>
  <c r="G838" i="75"/>
  <c r="J838" i="75"/>
  <c r="G839" i="75"/>
  <c r="J839" i="75"/>
  <c r="G840" i="75"/>
  <c r="J840" i="75"/>
  <c r="G841" i="75"/>
  <c r="J841" i="75"/>
  <c r="G842" i="75"/>
  <c r="J842" i="75"/>
  <c r="G843" i="75"/>
  <c r="G844" i="75"/>
  <c r="J844" i="75"/>
  <c r="G845" i="75"/>
  <c r="J845" i="75"/>
  <c r="G846" i="75"/>
  <c r="J846" i="75"/>
  <c r="G847" i="75"/>
  <c r="J847" i="75"/>
  <c r="G848" i="75"/>
  <c r="J848" i="75"/>
  <c r="G849" i="75"/>
  <c r="J849" i="75"/>
  <c r="G850" i="75"/>
  <c r="J850" i="75"/>
  <c r="G851" i="75"/>
  <c r="J851" i="75"/>
  <c r="G852" i="75"/>
  <c r="J852" i="75"/>
  <c r="G854" i="75"/>
  <c r="G855" i="75"/>
  <c r="J855" i="75"/>
  <c r="G856" i="75"/>
  <c r="J856" i="75"/>
  <c r="G857" i="75"/>
  <c r="J857" i="75"/>
  <c r="G858" i="75"/>
  <c r="J858" i="75"/>
  <c r="G859" i="75"/>
  <c r="J859" i="75"/>
  <c r="G860" i="75"/>
  <c r="J860" i="75"/>
  <c r="G861" i="75"/>
  <c r="J861" i="75"/>
  <c r="G862" i="75"/>
  <c r="J862" i="75"/>
  <c r="G863" i="75"/>
  <c r="J863" i="75"/>
  <c r="G864" i="75"/>
  <c r="J864" i="75"/>
  <c r="G865" i="75"/>
  <c r="J865" i="75"/>
  <c r="G866" i="75"/>
  <c r="J866" i="75"/>
  <c r="G867" i="75"/>
  <c r="J867" i="75"/>
  <c r="G868" i="75"/>
  <c r="J868" i="75"/>
  <c r="G869" i="75"/>
  <c r="G870" i="75"/>
  <c r="J870" i="75"/>
  <c r="G871" i="75"/>
  <c r="J871" i="75"/>
  <c r="G872" i="75"/>
  <c r="J872" i="75"/>
  <c r="G873" i="75"/>
  <c r="J873" i="75"/>
  <c r="G874" i="75"/>
  <c r="J874" i="75"/>
  <c r="G875" i="75"/>
  <c r="J875" i="75"/>
  <c r="G876" i="75"/>
  <c r="J876" i="75"/>
  <c r="G877" i="75"/>
  <c r="J877" i="75"/>
  <c r="G878" i="75"/>
  <c r="J878" i="75"/>
  <c r="G879" i="75"/>
  <c r="J879" i="75"/>
  <c r="G880" i="75"/>
  <c r="J880" i="75"/>
  <c r="G881" i="75"/>
  <c r="J881" i="75"/>
  <c r="G882" i="75"/>
  <c r="J882" i="75"/>
  <c r="G883" i="75"/>
  <c r="J883" i="75"/>
  <c r="G884" i="75"/>
  <c r="J884" i="75"/>
  <c r="G885" i="75"/>
  <c r="J885" i="75"/>
  <c r="G886" i="75"/>
  <c r="J886" i="75"/>
  <c r="G887" i="75"/>
  <c r="J887" i="75"/>
  <c r="G888" i="75"/>
  <c r="J888" i="75"/>
  <c r="G889" i="75"/>
  <c r="J889" i="75"/>
  <c r="G890" i="75"/>
  <c r="J890" i="75"/>
  <c r="G891" i="75"/>
  <c r="J891" i="75"/>
  <c r="G892" i="75"/>
  <c r="J892" i="75"/>
  <c r="G893" i="75"/>
  <c r="J893" i="75"/>
  <c r="G894" i="75"/>
  <c r="J894" i="75"/>
  <c r="G895" i="75"/>
  <c r="J895" i="75"/>
  <c r="G896" i="75"/>
  <c r="J896" i="75"/>
  <c r="G897" i="75"/>
  <c r="G898" i="75"/>
  <c r="J898" i="75"/>
  <c r="G899" i="75"/>
  <c r="J899" i="75"/>
  <c r="G900" i="75"/>
  <c r="J900" i="75"/>
  <c r="G901" i="75"/>
  <c r="J901" i="75"/>
  <c r="G902" i="75"/>
  <c r="G903" i="75"/>
  <c r="J903" i="75"/>
  <c r="G904" i="75"/>
  <c r="J904" i="75"/>
  <c r="G905" i="75"/>
  <c r="J905" i="75"/>
  <c r="G906" i="75"/>
  <c r="J906" i="75"/>
  <c r="G907" i="75"/>
  <c r="J907" i="75"/>
  <c r="G908" i="75"/>
  <c r="J908" i="75"/>
  <c r="G909" i="75"/>
  <c r="J909" i="75"/>
  <c r="G910" i="75"/>
  <c r="J910" i="75"/>
  <c r="G911" i="75"/>
  <c r="J911" i="75"/>
  <c r="G912" i="75"/>
  <c r="J912" i="75"/>
  <c r="G913" i="75"/>
  <c r="J913" i="75"/>
  <c r="G914" i="75"/>
  <c r="J914" i="75"/>
  <c r="G915" i="75"/>
  <c r="J915" i="75"/>
  <c r="G916" i="75"/>
  <c r="J916" i="75"/>
  <c r="G917" i="75"/>
  <c r="J917" i="75"/>
  <c r="G918" i="75"/>
  <c r="J918" i="75"/>
  <c r="G919" i="75"/>
  <c r="J919" i="75"/>
  <c r="G920" i="75"/>
  <c r="J920" i="75"/>
  <c r="G921" i="75"/>
  <c r="J921" i="75"/>
  <c r="G922" i="75"/>
  <c r="J922" i="75"/>
  <c r="G923" i="75"/>
  <c r="J923" i="75"/>
  <c r="G924" i="75"/>
  <c r="J924" i="75"/>
  <c r="G925" i="75"/>
  <c r="J925" i="75"/>
  <c r="G926" i="75"/>
  <c r="J926" i="75"/>
  <c r="G927" i="75"/>
  <c r="J927" i="75"/>
  <c r="G928" i="75"/>
  <c r="J928" i="75"/>
  <c r="G929" i="75"/>
  <c r="J929" i="75"/>
  <c r="G930" i="75"/>
  <c r="J930" i="75"/>
  <c r="G931" i="75"/>
  <c r="J931" i="75"/>
  <c r="G932" i="75"/>
  <c r="J932" i="75"/>
  <c r="G933" i="75"/>
  <c r="J933" i="75"/>
  <c r="G934" i="75"/>
  <c r="J934" i="75"/>
  <c r="G935" i="75"/>
  <c r="J935" i="75"/>
  <c r="G936" i="75"/>
  <c r="J936" i="75"/>
  <c r="G937" i="75"/>
  <c r="J937" i="75"/>
  <c r="G938" i="75"/>
  <c r="J938" i="75"/>
  <c r="G939" i="75"/>
  <c r="J939" i="75"/>
  <c r="G940" i="75"/>
  <c r="J940" i="75"/>
  <c r="G941" i="75"/>
  <c r="J941" i="75"/>
  <c r="G942" i="75"/>
  <c r="J942" i="75"/>
  <c r="G943" i="75"/>
  <c r="J943" i="75"/>
  <c r="G944" i="75"/>
  <c r="J944" i="75"/>
  <c r="G945" i="75"/>
  <c r="G946" i="75"/>
  <c r="J946" i="75"/>
  <c r="G947" i="75"/>
  <c r="J947" i="75"/>
  <c r="G948" i="75"/>
  <c r="J948" i="75"/>
  <c r="G949" i="75"/>
  <c r="J949" i="75"/>
  <c r="G950" i="75"/>
  <c r="J950" i="75"/>
  <c r="G951" i="75"/>
  <c r="J951" i="75"/>
  <c r="G952" i="75"/>
  <c r="J952" i="75"/>
  <c r="G953" i="75"/>
  <c r="J953" i="75"/>
  <c r="G954" i="75"/>
  <c r="J954" i="75"/>
  <c r="G955" i="75"/>
  <c r="J955" i="75"/>
  <c r="G956" i="75"/>
  <c r="J956" i="75"/>
  <c r="G957" i="75"/>
  <c r="J957" i="75"/>
  <c r="G958" i="75"/>
  <c r="J958" i="75"/>
  <c r="G959" i="75"/>
  <c r="J959" i="75"/>
  <c r="G960" i="75"/>
  <c r="J960" i="75"/>
  <c r="G961" i="75"/>
  <c r="J961" i="75"/>
  <c r="G962" i="75"/>
  <c r="J962" i="75"/>
  <c r="G963" i="75"/>
  <c r="J963" i="75"/>
  <c r="G964" i="75"/>
  <c r="J964" i="75"/>
  <c r="G965" i="75"/>
  <c r="J965" i="75"/>
  <c r="G966" i="75"/>
  <c r="J966" i="75"/>
  <c r="G967" i="75"/>
  <c r="J967" i="75"/>
  <c r="G968" i="75"/>
  <c r="J968" i="75"/>
  <c r="G969" i="75"/>
  <c r="J969" i="75"/>
  <c r="G970" i="75"/>
  <c r="J970" i="75"/>
  <c r="G971" i="75"/>
  <c r="J971" i="75"/>
  <c r="G972" i="75"/>
  <c r="J972" i="75"/>
  <c r="G973" i="75"/>
  <c r="J973" i="75"/>
  <c r="G974" i="75"/>
  <c r="J974" i="75"/>
  <c r="G975" i="75"/>
  <c r="J975" i="75"/>
  <c r="G976" i="75"/>
  <c r="J976" i="75"/>
  <c r="G977" i="75"/>
  <c r="J977" i="75"/>
  <c r="G978" i="75"/>
  <c r="J978" i="75"/>
  <c r="G979" i="75"/>
  <c r="J979" i="75"/>
  <c r="G980" i="75"/>
  <c r="J980" i="75"/>
  <c r="G981" i="75"/>
  <c r="J981" i="75"/>
  <c r="G982" i="75"/>
  <c r="J982" i="75"/>
  <c r="E62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J854" i="75" l="1"/>
  <c r="D6" i="3"/>
  <c r="F6" i="4" s="1"/>
  <c r="E72" i="77"/>
  <c r="E73" i="77" s="1"/>
  <c r="D97" i="3"/>
  <c r="F163" i="4" s="1"/>
  <c r="G10" i="75"/>
  <c r="J72" i="75" l="1"/>
  <c r="J74" i="75"/>
  <c r="J75" i="75"/>
  <c r="J76" i="75"/>
  <c r="J77" i="75"/>
  <c r="J78" i="75"/>
  <c r="J79" i="75"/>
  <c r="J80" i="75"/>
  <c r="J81" i="75"/>
  <c r="J82" i="75"/>
  <c r="J83" i="75"/>
  <c r="J84" i="75"/>
  <c r="J85" i="75"/>
  <c r="J86" i="75"/>
  <c r="J87" i="75"/>
  <c r="J88" i="75"/>
  <c r="J89" i="75"/>
  <c r="J90" i="75"/>
  <c r="J91" i="75"/>
  <c r="J92" i="75"/>
  <c r="J93" i="75"/>
  <c r="J94" i="75"/>
  <c r="J95" i="75"/>
  <c r="J96" i="75"/>
  <c r="J97" i="75"/>
  <c r="J99" i="75"/>
  <c r="J100" i="75"/>
  <c r="J101" i="75"/>
  <c r="J102" i="75"/>
  <c r="J103" i="75"/>
  <c r="J104" i="75"/>
  <c r="J105" i="75"/>
  <c r="J106" i="75"/>
  <c r="J107" i="75"/>
  <c r="J108" i="75"/>
  <c r="J109" i="75"/>
  <c r="J110" i="75"/>
  <c r="J111" i="75"/>
  <c r="J112" i="75"/>
  <c r="J113" i="75"/>
  <c r="J114" i="75"/>
  <c r="J115" i="75"/>
  <c r="J116" i="75"/>
  <c r="J117" i="75"/>
  <c r="J118" i="75"/>
  <c r="J119" i="75"/>
  <c r="J120" i="75"/>
  <c r="J121" i="75"/>
  <c r="J122" i="75"/>
  <c r="J123" i="75"/>
  <c r="J124" i="75"/>
  <c r="J125" i="75"/>
  <c r="J126" i="75"/>
  <c r="J127" i="75"/>
  <c r="J128" i="75"/>
  <c r="J129" i="75"/>
  <c r="J130" i="75"/>
  <c r="J131" i="75"/>
  <c r="J132" i="75"/>
  <c r="J133" i="75"/>
  <c r="J134" i="75"/>
  <c r="J135" i="75"/>
  <c r="J136" i="75"/>
  <c r="J137" i="75"/>
  <c r="J138" i="75"/>
  <c r="J139" i="75"/>
  <c r="J140" i="75"/>
  <c r="J141" i="75"/>
  <c r="J142" i="75"/>
  <c r="J143" i="75"/>
  <c r="J144" i="75"/>
  <c r="J145" i="75"/>
  <c r="J146" i="75"/>
  <c r="J147" i="75"/>
  <c r="J148" i="75"/>
  <c r="J149" i="75"/>
  <c r="J150" i="75"/>
  <c r="J151" i="75"/>
  <c r="J152" i="75"/>
  <c r="J153" i="75"/>
  <c r="J154" i="75"/>
  <c r="J155" i="75"/>
  <c r="J156" i="75"/>
  <c r="J157" i="75"/>
  <c r="J158" i="75"/>
  <c r="J159" i="75"/>
  <c r="J160" i="75"/>
  <c r="J161" i="75"/>
  <c r="J162" i="75"/>
  <c r="J163" i="75"/>
  <c r="J164" i="75"/>
  <c r="J165" i="75"/>
  <c r="J166" i="75"/>
  <c r="J167" i="75"/>
  <c r="J168" i="75"/>
  <c r="J169" i="75"/>
  <c r="J170" i="75"/>
  <c r="J171" i="75"/>
  <c r="J172" i="75"/>
  <c r="J173" i="75"/>
  <c r="J174" i="75"/>
  <c r="J175" i="75"/>
  <c r="J176" i="75"/>
  <c r="J177" i="75"/>
  <c r="J178" i="75"/>
  <c r="J179" i="75"/>
  <c r="J180" i="75"/>
  <c r="J181" i="75"/>
  <c r="J182" i="75"/>
  <c r="J183" i="75"/>
  <c r="J184" i="75"/>
  <c r="J185" i="75"/>
  <c r="J186" i="75"/>
  <c r="J187" i="75"/>
  <c r="J188" i="75"/>
  <c r="J189" i="75"/>
  <c r="J190" i="75"/>
  <c r="J191" i="75"/>
  <c r="J192" i="75"/>
  <c r="J193" i="75"/>
  <c r="J194" i="75"/>
  <c r="J195" i="75"/>
  <c r="J196" i="75"/>
  <c r="J197" i="75"/>
  <c r="J198" i="75"/>
  <c r="J199" i="75"/>
  <c r="J200" i="75"/>
  <c r="J201" i="75"/>
  <c r="J202" i="75"/>
  <c r="J203" i="75"/>
  <c r="J204" i="75"/>
  <c r="J205" i="75"/>
  <c r="J206" i="75"/>
  <c r="J207" i="75"/>
  <c r="J208" i="75"/>
  <c r="J209" i="75"/>
  <c r="J210" i="75"/>
  <c r="J211" i="75"/>
  <c r="J212" i="75"/>
  <c r="J213" i="75"/>
  <c r="J214" i="75"/>
  <c r="J215" i="75"/>
  <c r="J216" i="75"/>
  <c r="J217" i="75"/>
  <c r="J218" i="75"/>
  <c r="J219" i="75"/>
  <c r="J220" i="75"/>
  <c r="J221" i="75"/>
  <c r="J222" i="75"/>
  <c r="J223" i="75"/>
  <c r="J224" i="75"/>
  <c r="J225" i="75"/>
  <c r="J226" i="75"/>
  <c r="J227" i="75"/>
  <c r="J228" i="75"/>
  <c r="J229" i="75"/>
  <c r="J230" i="75"/>
  <c r="J231" i="75"/>
  <c r="J232" i="75"/>
  <c r="J233" i="75"/>
  <c r="J234" i="75"/>
  <c r="J235" i="75"/>
  <c r="J236" i="75"/>
  <c r="J237" i="75"/>
  <c r="J238" i="75"/>
  <c r="J239" i="75"/>
  <c r="J240" i="75"/>
  <c r="J241" i="75"/>
  <c r="J242" i="75"/>
  <c r="J243" i="75"/>
  <c r="J244" i="75"/>
  <c r="J245" i="75"/>
  <c r="J246" i="75"/>
  <c r="J247" i="75"/>
  <c r="J248" i="75"/>
  <c r="J249" i="75"/>
  <c r="J250" i="75"/>
  <c r="J251" i="75"/>
  <c r="J252" i="75"/>
  <c r="J253" i="75"/>
  <c r="J254" i="75"/>
  <c r="J255" i="75"/>
  <c r="J256" i="75"/>
  <c r="J257" i="75"/>
  <c r="J258" i="75"/>
  <c r="J259" i="75"/>
  <c r="J260" i="75"/>
  <c r="J261" i="75"/>
  <c r="J262" i="75"/>
  <c r="J263" i="75"/>
  <c r="J264" i="75"/>
  <c r="J265" i="75"/>
  <c r="J266" i="75"/>
  <c r="J267" i="75"/>
  <c r="J268" i="75"/>
  <c r="J269" i="75"/>
  <c r="J270" i="75"/>
  <c r="J271" i="75"/>
  <c r="J272" i="75"/>
  <c r="J273" i="75"/>
  <c r="J274" i="75"/>
  <c r="J275" i="75"/>
  <c r="J276" i="75"/>
  <c r="J277" i="75"/>
  <c r="J278" i="75"/>
  <c r="J279" i="75"/>
  <c r="J280" i="75"/>
  <c r="J281" i="75"/>
  <c r="J282" i="75"/>
  <c r="J283" i="75"/>
  <c r="J284" i="75"/>
  <c r="J285" i="75"/>
  <c r="J286" i="75"/>
  <c r="J287" i="75"/>
  <c r="J288" i="75"/>
  <c r="J289" i="75"/>
  <c r="J290" i="75"/>
  <c r="J291" i="75"/>
  <c r="J292" i="75"/>
  <c r="J293" i="75"/>
  <c r="J294" i="75"/>
  <c r="J295" i="75"/>
  <c r="J296" i="75"/>
  <c r="J297" i="75"/>
  <c r="J298" i="75"/>
  <c r="J299" i="75"/>
  <c r="J300" i="75"/>
  <c r="J301" i="75"/>
  <c r="J302" i="75"/>
  <c r="J303" i="75"/>
  <c r="J304" i="75"/>
  <c r="J305" i="75"/>
  <c r="J306" i="75"/>
  <c r="J307" i="75"/>
  <c r="J308" i="75"/>
  <c r="J309" i="75"/>
  <c r="J310" i="75"/>
  <c r="J311" i="75"/>
  <c r="J312" i="75"/>
  <c r="J313" i="75"/>
  <c r="J314" i="75"/>
  <c r="J315" i="75"/>
  <c r="J316" i="75"/>
  <c r="J317" i="75"/>
  <c r="J318" i="75"/>
  <c r="J319" i="75"/>
  <c r="J320" i="75"/>
  <c r="J321" i="75"/>
  <c r="J322" i="75"/>
  <c r="J323" i="75"/>
  <c r="J324" i="75"/>
  <c r="J325" i="75"/>
  <c r="J326" i="75"/>
  <c r="J327" i="75"/>
  <c r="J328" i="75"/>
  <c r="J329" i="75"/>
  <c r="J330" i="75"/>
  <c r="J331" i="75"/>
  <c r="J332" i="75"/>
  <c r="J333" i="75"/>
  <c r="J334" i="75"/>
  <c r="J335" i="75"/>
  <c r="J336" i="75"/>
  <c r="J337" i="75"/>
  <c r="J338" i="75"/>
  <c r="J339" i="75"/>
  <c r="J340" i="75"/>
  <c r="J341" i="75"/>
  <c r="J342" i="75"/>
  <c r="J343" i="75"/>
  <c r="J344" i="75"/>
  <c r="J345" i="75"/>
  <c r="J346" i="75"/>
  <c r="J347" i="75"/>
  <c r="J348" i="75"/>
  <c r="J349" i="75"/>
  <c r="J350" i="75"/>
  <c r="J351" i="75"/>
  <c r="J352" i="75"/>
  <c r="J353" i="75"/>
  <c r="J354" i="75"/>
  <c r="J355" i="75"/>
  <c r="J356" i="75"/>
  <c r="J357" i="75"/>
  <c r="J358" i="75"/>
  <c r="J359" i="75"/>
  <c r="J360" i="75"/>
  <c r="J361" i="75"/>
  <c r="J362" i="75"/>
  <c r="J363" i="75"/>
  <c r="J364" i="75"/>
  <c r="J365" i="75"/>
  <c r="J366" i="75"/>
  <c r="J367" i="75"/>
  <c r="J368" i="75"/>
  <c r="J369" i="75"/>
  <c r="J370" i="75"/>
  <c r="J371" i="75"/>
  <c r="J372" i="75"/>
  <c r="J373" i="75"/>
  <c r="J374" i="75"/>
  <c r="J375" i="75"/>
  <c r="J376" i="75"/>
  <c r="J377" i="75"/>
  <c r="J378" i="75"/>
  <c r="J379" i="75"/>
  <c r="J380" i="75"/>
  <c r="J381" i="75"/>
  <c r="J382" i="75"/>
  <c r="J383" i="75"/>
  <c r="J384" i="75"/>
  <c r="J385" i="75"/>
  <c r="J386" i="75"/>
  <c r="J387" i="75"/>
  <c r="J388" i="75"/>
  <c r="J389" i="75"/>
  <c r="J390" i="75"/>
  <c r="J391" i="75"/>
  <c r="J392" i="75"/>
  <c r="J393" i="75"/>
  <c r="J394" i="75"/>
  <c r="J395" i="75"/>
  <c r="J396" i="75"/>
  <c r="J397" i="75"/>
  <c r="J398" i="75"/>
  <c r="J399" i="75"/>
  <c r="J400" i="75"/>
  <c r="J401" i="75"/>
  <c r="J402" i="75"/>
  <c r="J403" i="75"/>
  <c r="J404" i="75"/>
  <c r="J405" i="75"/>
  <c r="J406" i="75"/>
  <c r="J407" i="75"/>
  <c r="J408" i="75"/>
  <c r="J409" i="75"/>
  <c r="J410" i="75"/>
  <c r="J411" i="75"/>
  <c r="J412" i="75"/>
  <c r="J413" i="75"/>
  <c r="J414" i="75"/>
  <c r="J415" i="75"/>
  <c r="J416" i="75"/>
  <c r="J417" i="75"/>
  <c r="J418" i="75"/>
  <c r="J419" i="75"/>
  <c r="J420" i="75"/>
  <c r="J421" i="75"/>
  <c r="J422" i="75"/>
  <c r="J423" i="75"/>
  <c r="J424" i="75"/>
  <c r="J425" i="75"/>
  <c r="J426" i="75"/>
  <c r="J427" i="75"/>
  <c r="J428" i="75"/>
  <c r="J429" i="75"/>
  <c r="J430" i="75"/>
  <c r="J431" i="75"/>
  <c r="J432" i="75"/>
  <c r="J433" i="75"/>
  <c r="J434" i="75"/>
  <c r="J435" i="75"/>
  <c r="J436" i="75"/>
  <c r="J437" i="75"/>
  <c r="J438" i="75"/>
  <c r="J439" i="75"/>
  <c r="J440" i="75"/>
  <c r="J441" i="75"/>
  <c r="J442" i="75"/>
  <c r="J443" i="75"/>
  <c r="J444" i="75"/>
  <c r="J445" i="75"/>
  <c r="J446" i="75"/>
  <c r="J447" i="75"/>
  <c r="J448" i="75"/>
  <c r="J449" i="75"/>
  <c r="J450" i="75"/>
  <c r="J451" i="75"/>
  <c r="J452" i="75"/>
  <c r="J453" i="75"/>
  <c r="J454" i="75"/>
  <c r="J455" i="75"/>
  <c r="J456" i="75"/>
  <c r="J457" i="75"/>
  <c r="J458" i="75"/>
  <c r="J459" i="75"/>
  <c r="J460" i="75"/>
  <c r="J461" i="75"/>
  <c r="J462" i="75"/>
  <c r="J463" i="75"/>
  <c r="J464" i="75"/>
  <c r="J465" i="75"/>
  <c r="J466" i="75"/>
  <c r="J467" i="75"/>
  <c r="J468" i="75"/>
  <c r="J469" i="75"/>
  <c r="J470" i="75"/>
  <c r="J471" i="75"/>
  <c r="J472" i="75"/>
  <c r="J473" i="75"/>
  <c r="J474" i="75"/>
  <c r="J475" i="75"/>
  <c r="J476" i="75"/>
  <c r="J477" i="75"/>
  <c r="J478" i="75"/>
  <c r="J479" i="75"/>
  <c r="J480" i="75"/>
  <c r="J481" i="75"/>
  <c r="J482" i="75"/>
  <c r="J483" i="75"/>
  <c r="J484" i="75"/>
  <c r="J485" i="75"/>
  <c r="J486" i="75"/>
  <c r="J487" i="75"/>
  <c r="J488" i="75"/>
  <c r="J489" i="75"/>
  <c r="J490" i="75"/>
  <c r="J491" i="75"/>
  <c r="J492" i="75"/>
  <c r="J493" i="75"/>
  <c r="J494" i="75"/>
  <c r="J495" i="75"/>
  <c r="J496" i="75"/>
  <c r="J497" i="75"/>
  <c r="J498" i="75"/>
  <c r="J499" i="75"/>
  <c r="J500" i="75"/>
  <c r="J501" i="75"/>
  <c r="J502" i="75"/>
  <c r="J503" i="75"/>
  <c r="J504" i="75"/>
  <c r="J505" i="75"/>
  <c r="J506" i="75"/>
  <c r="J507" i="75"/>
  <c r="J508" i="75"/>
  <c r="J509" i="75"/>
  <c r="J510" i="75"/>
  <c r="J511" i="75"/>
  <c r="J512" i="75"/>
  <c r="J513" i="75"/>
  <c r="J514" i="75"/>
  <c r="J515" i="75"/>
  <c r="J516" i="75"/>
  <c r="J517" i="75"/>
  <c r="J518" i="75"/>
  <c r="J519" i="75"/>
  <c r="J520" i="75"/>
  <c r="J521" i="75"/>
  <c r="J522" i="75"/>
  <c r="J523" i="75"/>
  <c r="J524" i="75"/>
  <c r="J525" i="75"/>
  <c r="J526" i="75"/>
  <c r="J527" i="75"/>
  <c r="J528" i="75"/>
  <c r="J529" i="75"/>
  <c r="J530" i="75"/>
  <c r="J531" i="75"/>
  <c r="J532" i="75"/>
  <c r="J533" i="75"/>
  <c r="J534" i="75"/>
  <c r="J535" i="75"/>
  <c r="J536" i="75"/>
  <c r="J537" i="75"/>
  <c r="J538" i="75"/>
  <c r="J539" i="75"/>
  <c r="J540" i="75"/>
  <c r="J541" i="75"/>
  <c r="J542" i="75"/>
  <c r="J543" i="75"/>
  <c r="J544" i="75"/>
  <c r="J545" i="75"/>
  <c r="J546" i="75"/>
  <c r="J547" i="75"/>
  <c r="J548" i="75"/>
  <c r="J549" i="75"/>
  <c r="J550" i="75"/>
  <c r="J551" i="75"/>
  <c r="J552" i="75"/>
  <c r="J553" i="75"/>
  <c r="J554" i="75"/>
  <c r="J555" i="75"/>
  <c r="J556" i="75"/>
  <c r="J557" i="75"/>
  <c r="J558" i="75"/>
  <c r="J559" i="75"/>
  <c r="J560" i="75"/>
  <c r="J561" i="75"/>
  <c r="J562" i="75"/>
  <c r="J563" i="75"/>
  <c r="J564" i="75"/>
  <c r="J565" i="75"/>
  <c r="J566" i="75"/>
  <c r="J567" i="75"/>
  <c r="J568" i="75"/>
  <c r="J569" i="75"/>
  <c r="J570" i="75"/>
  <c r="J571" i="75"/>
  <c r="J572" i="75"/>
  <c r="J573" i="75"/>
  <c r="J574" i="75"/>
  <c r="J575" i="75"/>
  <c r="J576" i="75"/>
  <c r="J577" i="75"/>
  <c r="J578" i="75"/>
  <c r="J579" i="75"/>
  <c r="J580" i="75"/>
  <c r="J581" i="75"/>
  <c r="J582" i="75"/>
  <c r="J583" i="75"/>
  <c r="J584" i="75"/>
  <c r="J585" i="75"/>
  <c r="J586" i="75"/>
  <c r="J587" i="75"/>
  <c r="J588" i="75"/>
  <c r="J589" i="75"/>
  <c r="J590" i="75"/>
  <c r="J591" i="75"/>
  <c r="J592" i="75"/>
  <c r="J593" i="75"/>
  <c r="J594" i="75"/>
  <c r="J595" i="75"/>
  <c r="J596" i="75"/>
  <c r="J597" i="75"/>
  <c r="J598" i="75"/>
  <c r="J599" i="75"/>
  <c r="J600" i="75"/>
  <c r="J601" i="75"/>
  <c r="J602" i="75"/>
  <c r="J603" i="75"/>
  <c r="J604" i="75"/>
  <c r="J605" i="75"/>
  <c r="J606" i="75"/>
  <c r="J607" i="75"/>
  <c r="J608" i="75"/>
  <c r="J609" i="75"/>
  <c r="J610" i="75"/>
  <c r="J611" i="75"/>
  <c r="J612" i="75"/>
  <c r="J613" i="75"/>
  <c r="J614" i="75"/>
  <c r="J615" i="75"/>
  <c r="J616" i="75"/>
  <c r="J617" i="75"/>
  <c r="J618" i="75"/>
  <c r="J619" i="75"/>
  <c r="J620" i="75"/>
  <c r="J621" i="75"/>
  <c r="J622" i="75"/>
  <c r="J623" i="75"/>
  <c r="J624" i="75"/>
  <c r="J625" i="75"/>
  <c r="J626" i="75"/>
  <c r="J627" i="75"/>
  <c r="J628" i="75"/>
  <c r="J629" i="75"/>
  <c r="J630" i="75"/>
  <c r="J631" i="75"/>
  <c r="J632" i="75"/>
  <c r="J633" i="75"/>
  <c r="J634" i="75"/>
  <c r="J635" i="75"/>
  <c r="J636" i="75"/>
  <c r="J637" i="75"/>
  <c r="J638" i="75"/>
  <c r="J639" i="75"/>
  <c r="J640" i="75"/>
  <c r="J641" i="75"/>
  <c r="J642" i="75"/>
  <c r="J643" i="75"/>
  <c r="J644" i="75"/>
  <c r="J645" i="75"/>
  <c r="J646" i="75"/>
  <c r="J647" i="75"/>
  <c r="J648" i="75"/>
  <c r="J649" i="75"/>
  <c r="J650" i="75"/>
  <c r="J651" i="75"/>
  <c r="J652" i="75"/>
  <c r="J653" i="75"/>
  <c r="J654" i="75"/>
  <c r="J655" i="75"/>
  <c r="J656" i="75"/>
  <c r="J657" i="75"/>
  <c r="J658" i="75"/>
  <c r="J659" i="75"/>
  <c r="J660" i="75"/>
  <c r="J661" i="75"/>
  <c r="J662" i="75"/>
  <c r="J663" i="75"/>
  <c r="J664" i="75"/>
  <c r="J665" i="75"/>
  <c r="J666" i="75"/>
  <c r="J667" i="75"/>
  <c r="J668" i="75"/>
  <c r="J669" i="75"/>
  <c r="J670" i="75"/>
  <c r="J671" i="75"/>
  <c r="J672" i="75"/>
  <c r="J673" i="75"/>
  <c r="J674" i="75"/>
  <c r="J675" i="75"/>
  <c r="J676" i="75"/>
  <c r="J677" i="75"/>
  <c r="J678" i="75"/>
  <c r="J679" i="75"/>
  <c r="J680" i="75"/>
  <c r="J681" i="75"/>
  <c r="J682" i="75"/>
  <c r="J683" i="75"/>
  <c r="J684" i="75"/>
  <c r="J685" i="75"/>
  <c r="J686" i="75"/>
  <c r="J687" i="75"/>
  <c r="J688" i="75"/>
  <c r="J689" i="75"/>
  <c r="J690" i="75"/>
  <c r="J691" i="75"/>
  <c r="J692" i="75"/>
  <c r="J693" i="75"/>
  <c r="J694" i="75"/>
  <c r="J695" i="75"/>
  <c r="J696" i="75"/>
  <c r="J697" i="75"/>
  <c r="J698" i="75"/>
  <c r="J699" i="75"/>
  <c r="J700" i="75"/>
  <c r="J701" i="75"/>
  <c r="J702" i="75"/>
  <c r="J703" i="75"/>
  <c r="J704" i="75"/>
  <c r="J705" i="75"/>
  <c r="J706" i="75"/>
  <c r="J707" i="75"/>
  <c r="J708" i="75"/>
  <c r="J709" i="75"/>
  <c r="J710" i="75"/>
  <c r="J711" i="75"/>
  <c r="J712" i="75"/>
  <c r="J713" i="75"/>
  <c r="J714" i="75"/>
  <c r="J715" i="75"/>
  <c r="J716" i="75"/>
  <c r="J717" i="75"/>
  <c r="J718" i="75"/>
  <c r="J719" i="75"/>
  <c r="J720" i="75"/>
  <c r="J721" i="75"/>
  <c r="J722" i="75"/>
  <c r="J723" i="75"/>
  <c r="J724" i="75"/>
  <c r="J725" i="75"/>
  <c r="J726" i="75"/>
  <c r="J727" i="75"/>
  <c r="J728" i="75"/>
  <c r="J729" i="75"/>
  <c r="J730" i="75"/>
  <c r="J731" i="75"/>
  <c r="J732" i="75"/>
  <c r="J733" i="75"/>
  <c r="J734" i="75"/>
  <c r="J735" i="75"/>
  <c r="J736" i="75"/>
  <c r="F73" i="75"/>
  <c r="J73" i="75" l="1"/>
  <c r="D26" i="3"/>
  <c r="F26" i="4" s="1"/>
  <c r="C8" i="5" s="1"/>
  <c r="F983" i="75"/>
  <c r="F984" i="75" s="1"/>
  <c r="J586" i="7"/>
  <c r="J585" i="7"/>
  <c r="J537" i="7"/>
  <c r="G537" i="7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F7" i="77"/>
  <c r="F8" i="77"/>
  <c r="F9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7" i="78"/>
  <c r="F8" i="78"/>
  <c r="F9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7" i="79"/>
  <c r="G7" i="79"/>
  <c r="F8" i="79"/>
  <c r="G8" i="79"/>
  <c r="F9" i="79"/>
  <c r="G9" i="79"/>
  <c r="F10" i="79"/>
  <c r="G10" i="79"/>
  <c r="F11" i="79"/>
  <c r="G11" i="79"/>
  <c r="F12" i="79"/>
  <c r="G12" i="79"/>
  <c r="F13" i="79"/>
  <c r="G13" i="79"/>
  <c r="F14" i="79"/>
  <c r="G14" i="79"/>
  <c r="F15" i="79"/>
  <c r="G15" i="79"/>
  <c r="F16" i="79"/>
  <c r="G16" i="79"/>
  <c r="F17" i="79"/>
  <c r="G17" i="79"/>
  <c r="F18" i="79"/>
  <c r="G18" i="79"/>
  <c r="F19" i="79"/>
  <c r="G19" i="79"/>
  <c r="F20" i="79"/>
  <c r="G20" i="79"/>
  <c r="F21" i="79"/>
  <c r="G21" i="79"/>
  <c r="F22" i="79"/>
  <c r="G22" i="79"/>
  <c r="F23" i="79"/>
  <c r="G23" i="79"/>
  <c r="F24" i="79"/>
  <c r="G24" i="79"/>
  <c r="F25" i="79"/>
  <c r="G25" i="79"/>
  <c r="F26" i="79"/>
  <c r="G26" i="79"/>
  <c r="F27" i="79"/>
  <c r="G27" i="79"/>
  <c r="F28" i="79"/>
  <c r="G28" i="79"/>
  <c r="F29" i="79"/>
  <c r="G29" i="79"/>
  <c r="F30" i="79"/>
  <c r="G30" i="79"/>
  <c r="F31" i="79"/>
  <c r="G31" i="79"/>
  <c r="F32" i="79"/>
  <c r="G32" i="79"/>
  <c r="F33" i="79"/>
  <c r="G33" i="79"/>
  <c r="F34" i="79"/>
  <c r="G34" i="79"/>
  <c r="F35" i="79"/>
  <c r="G35" i="79"/>
  <c r="F36" i="79"/>
  <c r="G36" i="79"/>
  <c r="F37" i="79"/>
  <c r="G37" i="79"/>
  <c r="F38" i="79"/>
  <c r="G38" i="79"/>
  <c r="F39" i="79"/>
  <c r="G39" i="79"/>
  <c r="F40" i="79"/>
  <c r="G40" i="79"/>
  <c r="F41" i="79"/>
  <c r="G41" i="79"/>
  <c r="F42" i="79"/>
  <c r="G42" i="79"/>
  <c r="F43" i="79"/>
  <c r="G43" i="79"/>
  <c r="F44" i="79"/>
  <c r="G44" i="79"/>
  <c r="F45" i="79"/>
  <c r="G45" i="79"/>
  <c r="F46" i="79"/>
  <c r="G46" i="79"/>
  <c r="F47" i="79"/>
  <c r="G47" i="79"/>
  <c r="F48" i="79"/>
  <c r="G48" i="79"/>
  <c r="F49" i="79"/>
  <c r="G49" i="79"/>
  <c r="F50" i="79"/>
  <c r="G50" i="79"/>
  <c r="F51" i="79"/>
  <c r="G51" i="79"/>
  <c r="F52" i="79"/>
  <c r="G52" i="79"/>
  <c r="F53" i="79"/>
  <c r="G53" i="79"/>
  <c r="F54" i="79"/>
  <c r="G54" i="79"/>
  <c r="F55" i="79"/>
  <c r="G55" i="79"/>
  <c r="F56" i="79"/>
  <c r="G56" i="79"/>
  <c r="F57" i="79"/>
  <c r="G57" i="79"/>
  <c r="F58" i="79"/>
  <c r="G58" i="79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G103" i="75"/>
  <c r="G104" i="75"/>
  <c r="G105" i="75"/>
  <c r="G106" i="75"/>
  <c r="G107" i="75"/>
  <c r="G108" i="75"/>
  <c r="G109" i="75"/>
  <c r="G110" i="75"/>
  <c r="G111" i="75"/>
  <c r="G112" i="75"/>
  <c r="G113" i="75"/>
  <c r="G114" i="75"/>
  <c r="G115" i="75"/>
  <c r="G116" i="75"/>
  <c r="G117" i="75"/>
  <c r="G118" i="75"/>
  <c r="G119" i="75"/>
  <c r="G120" i="75"/>
  <c r="G121" i="75"/>
  <c r="G122" i="75"/>
  <c r="G123" i="75"/>
  <c r="G124" i="75"/>
  <c r="G125" i="75"/>
  <c r="G126" i="75"/>
  <c r="G127" i="75"/>
  <c r="G128" i="75"/>
  <c r="G129" i="75"/>
  <c r="G130" i="75"/>
  <c r="G131" i="75"/>
  <c r="G132" i="75"/>
  <c r="G133" i="75"/>
  <c r="G134" i="75"/>
  <c r="G135" i="75"/>
  <c r="G136" i="75"/>
  <c r="G137" i="75"/>
  <c r="G138" i="75"/>
  <c r="G139" i="75"/>
  <c r="G140" i="75"/>
  <c r="G141" i="75"/>
  <c r="G142" i="75"/>
  <c r="G143" i="75"/>
  <c r="G144" i="75"/>
  <c r="G145" i="75"/>
  <c r="G146" i="75"/>
  <c r="G147" i="75"/>
  <c r="G148" i="75"/>
  <c r="G149" i="75"/>
  <c r="G150" i="75"/>
  <c r="G151" i="75"/>
  <c r="G152" i="75"/>
  <c r="G153" i="75"/>
  <c r="G154" i="75"/>
  <c r="G155" i="75"/>
  <c r="G156" i="75"/>
  <c r="G157" i="75"/>
  <c r="G158" i="75"/>
  <c r="G159" i="75"/>
  <c r="G160" i="75"/>
  <c r="G161" i="75"/>
  <c r="G162" i="75"/>
  <c r="G163" i="75"/>
  <c r="G164" i="75"/>
  <c r="G165" i="75"/>
  <c r="G166" i="75"/>
  <c r="G167" i="75"/>
  <c r="G168" i="75"/>
  <c r="G169" i="75"/>
  <c r="G170" i="75"/>
  <c r="G171" i="75"/>
  <c r="G172" i="75"/>
  <c r="G173" i="75"/>
  <c r="G174" i="75"/>
  <c r="G175" i="75"/>
  <c r="G176" i="75"/>
  <c r="G177" i="75"/>
  <c r="G178" i="75"/>
  <c r="G179" i="75"/>
  <c r="G180" i="75"/>
  <c r="G181" i="75"/>
  <c r="G182" i="75"/>
  <c r="G183" i="75"/>
  <c r="G184" i="75"/>
  <c r="G185" i="75"/>
  <c r="G186" i="75"/>
  <c r="G187" i="75"/>
  <c r="G188" i="75"/>
  <c r="G189" i="75"/>
  <c r="G190" i="75"/>
  <c r="G191" i="75"/>
  <c r="G192" i="75"/>
  <c r="G193" i="75"/>
  <c r="G194" i="75"/>
  <c r="G195" i="75"/>
  <c r="G196" i="75"/>
  <c r="G197" i="75"/>
  <c r="G198" i="75"/>
  <c r="G199" i="75"/>
  <c r="G200" i="75"/>
  <c r="G201" i="75"/>
  <c r="G202" i="75"/>
  <c r="G203" i="75"/>
  <c r="G204" i="75"/>
  <c r="G205" i="75"/>
  <c r="G206" i="75"/>
  <c r="G207" i="75"/>
  <c r="G208" i="75"/>
  <c r="G209" i="75"/>
  <c r="G210" i="75"/>
  <c r="G211" i="75"/>
  <c r="G212" i="75"/>
  <c r="G213" i="75"/>
  <c r="G214" i="75"/>
  <c r="G215" i="75"/>
  <c r="G216" i="75"/>
  <c r="G217" i="75"/>
  <c r="G218" i="75"/>
  <c r="G219" i="75"/>
  <c r="G220" i="75"/>
  <c r="G221" i="75"/>
  <c r="G222" i="75"/>
  <c r="G223" i="75"/>
  <c r="G224" i="75"/>
  <c r="G225" i="75"/>
  <c r="G226" i="75"/>
  <c r="G227" i="75"/>
  <c r="G228" i="75"/>
  <c r="G229" i="75"/>
  <c r="G230" i="75"/>
  <c r="G231" i="75"/>
  <c r="G232" i="75"/>
  <c r="G233" i="75"/>
  <c r="G234" i="75"/>
  <c r="G235" i="75"/>
  <c r="G236" i="75"/>
  <c r="G237" i="75"/>
  <c r="G238" i="75"/>
  <c r="G239" i="75"/>
  <c r="G240" i="75"/>
  <c r="G241" i="75"/>
  <c r="G242" i="75"/>
  <c r="G243" i="75"/>
  <c r="G244" i="75"/>
  <c r="G245" i="75"/>
  <c r="G246" i="75"/>
  <c r="G247" i="75"/>
  <c r="G248" i="75"/>
  <c r="G249" i="75"/>
  <c r="G250" i="75"/>
  <c r="G251" i="75"/>
  <c r="G252" i="75"/>
  <c r="G253" i="75"/>
  <c r="G254" i="75"/>
  <c r="G255" i="75"/>
  <c r="G256" i="75"/>
  <c r="G257" i="75"/>
  <c r="G258" i="75"/>
  <c r="G259" i="75"/>
  <c r="G260" i="75"/>
  <c r="G261" i="75"/>
  <c r="G262" i="75"/>
  <c r="G263" i="75"/>
  <c r="G264" i="75"/>
  <c r="G265" i="75"/>
  <c r="G266" i="75"/>
  <c r="G267" i="75"/>
  <c r="G268" i="75"/>
  <c r="G269" i="75"/>
  <c r="G270" i="75"/>
  <c r="G271" i="75"/>
  <c r="G272" i="75"/>
  <c r="G273" i="75"/>
  <c r="G274" i="75"/>
  <c r="G275" i="75"/>
  <c r="G276" i="75"/>
  <c r="G277" i="75"/>
  <c r="G278" i="75"/>
  <c r="G279" i="75"/>
  <c r="G280" i="75"/>
  <c r="G281" i="75"/>
  <c r="G282" i="75"/>
  <c r="G283" i="75"/>
  <c r="G284" i="75"/>
  <c r="G285" i="75"/>
  <c r="G286" i="75"/>
  <c r="G287" i="75"/>
  <c r="G288" i="75"/>
  <c r="G289" i="75"/>
  <c r="G290" i="75"/>
  <c r="G291" i="75"/>
  <c r="G292" i="75"/>
  <c r="G293" i="75"/>
  <c r="G294" i="75"/>
  <c r="G295" i="75"/>
  <c r="G296" i="75"/>
  <c r="G297" i="75"/>
  <c r="G298" i="75"/>
  <c r="G299" i="75"/>
  <c r="G300" i="75"/>
  <c r="G301" i="75"/>
  <c r="G302" i="75"/>
  <c r="G303" i="75"/>
  <c r="G304" i="75"/>
  <c r="G305" i="75"/>
  <c r="G306" i="75"/>
  <c r="G307" i="75"/>
  <c r="G308" i="75"/>
  <c r="G309" i="75"/>
  <c r="G310" i="75"/>
  <c r="G311" i="75"/>
  <c r="G312" i="75"/>
  <c r="G313" i="75"/>
  <c r="G314" i="75"/>
  <c r="G315" i="75"/>
  <c r="G316" i="75"/>
  <c r="G317" i="75"/>
  <c r="G318" i="75"/>
  <c r="G319" i="75"/>
  <c r="G320" i="75"/>
  <c r="G321" i="75"/>
  <c r="G322" i="75"/>
  <c r="G323" i="75"/>
  <c r="G324" i="75"/>
  <c r="G325" i="75"/>
  <c r="G326" i="75"/>
  <c r="G327" i="75"/>
  <c r="G328" i="75"/>
  <c r="G329" i="75"/>
  <c r="G330" i="75"/>
  <c r="G331" i="75"/>
  <c r="G332" i="75"/>
  <c r="G333" i="75"/>
  <c r="G334" i="75"/>
  <c r="G335" i="75"/>
  <c r="G336" i="75"/>
  <c r="G337" i="75"/>
  <c r="G338" i="75"/>
  <c r="G339" i="75"/>
  <c r="G340" i="75"/>
  <c r="G341" i="75"/>
  <c r="G342" i="75"/>
  <c r="G343" i="75"/>
  <c r="G344" i="75"/>
  <c r="G345" i="75"/>
  <c r="G346" i="75"/>
  <c r="G347" i="75"/>
  <c r="G348" i="75"/>
  <c r="G349" i="75"/>
  <c r="G350" i="75"/>
  <c r="G351" i="75"/>
  <c r="G352" i="75"/>
  <c r="G353" i="75"/>
  <c r="G354" i="75"/>
  <c r="G355" i="75"/>
  <c r="G356" i="75"/>
  <c r="G357" i="75"/>
  <c r="G358" i="75"/>
  <c r="G359" i="75"/>
  <c r="G360" i="75"/>
  <c r="G361" i="75"/>
  <c r="G362" i="75"/>
  <c r="G363" i="75"/>
  <c r="G364" i="75"/>
  <c r="G365" i="75"/>
  <c r="G366" i="75"/>
  <c r="G367" i="75"/>
  <c r="G368" i="75"/>
  <c r="G369" i="75"/>
  <c r="G370" i="75"/>
  <c r="G371" i="75"/>
  <c r="G372" i="75"/>
  <c r="G373" i="75"/>
  <c r="G374" i="75"/>
  <c r="G375" i="75"/>
  <c r="G376" i="75"/>
  <c r="G377" i="75"/>
  <c r="G378" i="75"/>
  <c r="G379" i="75"/>
  <c r="G380" i="75"/>
  <c r="G381" i="75"/>
  <c r="G382" i="75"/>
  <c r="G383" i="75"/>
  <c r="G384" i="75"/>
  <c r="G385" i="75"/>
  <c r="G386" i="75"/>
  <c r="G387" i="75"/>
  <c r="G388" i="75"/>
  <c r="G389" i="75"/>
  <c r="G390" i="75"/>
  <c r="G391" i="75"/>
  <c r="G392" i="75"/>
  <c r="G393" i="75"/>
  <c r="G394" i="75"/>
  <c r="G395" i="75"/>
  <c r="G396" i="75"/>
  <c r="G397" i="75"/>
  <c r="G398" i="75"/>
  <c r="G399" i="75"/>
  <c r="G400" i="75"/>
  <c r="G401" i="75"/>
  <c r="G402" i="75"/>
  <c r="G403" i="75"/>
  <c r="G404" i="75"/>
  <c r="G405" i="75"/>
  <c r="G406" i="75"/>
  <c r="G407" i="75"/>
  <c r="G408" i="75"/>
  <c r="G409" i="75"/>
  <c r="G410" i="75"/>
  <c r="G411" i="75"/>
  <c r="G412" i="75"/>
  <c r="G413" i="75"/>
  <c r="G414" i="75"/>
  <c r="G415" i="75"/>
  <c r="G416" i="75"/>
  <c r="G417" i="75"/>
  <c r="G418" i="75"/>
  <c r="G419" i="75"/>
  <c r="G420" i="75"/>
  <c r="G421" i="75"/>
  <c r="G422" i="75"/>
  <c r="G423" i="75"/>
  <c r="G424" i="75"/>
  <c r="G425" i="75"/>
  <c r="G426" i="75"/>
  <c r="G427" i="75"/>
  <c r="G428" i="75"/>
  <c r="G429" i="75"/>
  <c r="G430" i="75"/>
  <c r="G431" i="75"/>
  <c r="G432" i="75"/>
  <c r="G433" i="75"/>
  <c r="G434" i="75"/>
  <c r="G435" i="75"/>
  <c r="G436" i="75"/>
  <c r="G437" i="75"/>
  <c r="G438" i="75"/>
  <c r="G439" i="75"/>
  <c r="G440" i="75"/>
  <c r="G441" i="75"/>
  <c r="G442" i="75"/>
  <c r="G443" i="75"/>
  <c r="G444" i="75"/>
  <c r="G445" i="75"/>
  <c r="G446" i="75"/>
  <c r="G447" i="75"/>
  <c r="G448" i="75"/>
  <c r="G449" i="75"/>
  <c r="G450" i="75"/>
  <c r="G451" i="75"/>
  <c r="G452" i="75"/>
  <c r="G453" i="75"/>
  <c r="G454" i="75"/>
  <c r="G455" i="75"/>
  <c r="G456" i="75"/>
  <c r="G457" i="75"/>
  <c r="G458" i="75"/>
  <c r="G459" i="75"/>
  <c r="G460" i="75"/>
  <c r="G461" i="75"/>
  <c r="G462" i="75"/>
  <c r="G463" i="75"/>
  <c r="G464" i="75"/>
  <c r="G465" i="75"/>
  <c r="G466" i="75"/>
  <c r="G467" i="75"/>
  <c r="G468" i="75"/>
  <c r="G469" i="75"/>
  <c r="G470" i="75"/>
  <c r="G471" i="75"/>
  <c r="G472" i="75"/>
  <c r="G473" i="75"/>
  <c r="G474" i="75"/>
  <c r="G475" i="75"/>
  <c r="G476" i="75"/>
  <c r="G477" i="75"/>
  <c r="G478" i="75"/>
  <c r="G479" i="75"/>
  <c r="G480" i="75"/>
  <c r="G481" i="75"/>
  <c r="G482" i="75"/>
  <c r="G483" i="75"/>
  <c r="G484" i="75"/>
  <c r="G485" i="75"/>
  <c r="G486" i="75"/>
  <c r="G487" i="75"/>
  <c r="G488" i="75"/>
  <c r="G489" i="75"/>
  <c r="G490" i="75"/>
  <c r="G491" i="75"/>
  <c r="G492" i="75"/>
  <c r="G493" i="75"/>
  <c r="G494" i="75"/>
  <c r="G495" i="75"/>
  <c r="G496" i="75"/>
  <c r="G497" i="75"/>
  <c r="G498" i="75"/>
  <c r="G499" i="75"/>
  <c r="G500" i="75"/>
  <c r="G501" i="75"/>
  <c r="G502" i="75"/>
  <c r="G503" i="75"/>
  <c r="G504" i="75"/>
  <c r="G505" i="75"/>
  <c r="G506" i="75"/>
  <c r="G507" i="75"/>
  <c r="G508" i="75"/>
  <c r="G509" i="75"/>
  <c r="G510" i="75"/>
  <c r="G511" i="75"/>
  <c r="G512" i="75"/>
  <c r="G513" i="75"/>
  <c r="G514" i="75"/>
  <c r="G515" i="75"/>
  <c r="G516" i="75"/>
  <c r="G517" i="75"/>
  <c r="G518" i="75"/>
  <c r="G519" i="75"/>
  <c r="G520" i="75"/>
  <c r="G521" i="75"/>
  <c r="G522" i="75"/>
  <c r="G523" i="75"/>
  <c r="G524" i="75"/>
  <c r="G525" i="75"/>
  <c r="G526" i="75"/>
  <c r="G527" i="75"/>
  <c r="G528" i="75"/>
  <c r="G529" i="75"/>
  <c r="G530" i="75"/>
  <c r="G531" i="75"/>
  <c r="G532" i="75"/>
  <c r="G533" i="75"/>
  <c r="G534" i="75"/>
  <c r="G535" i="75"/>
  <c r="G536" i="75"/>
  <c r="G537" i="75"/>
  <c r="G538" i="75"/>
  <c r="G539" i="75"/>
  <c r="G540" i="75"/>
  <c r="G541" i="75"/>
  <c r="G542" i="75"/>
  <c r="G543" i="75"/>
  <c r="G544" i="75"/>
  <c r="G545" i="75"/>
  <c r="G546" i="75"/>
  <c r="G547" i="75"/>
  <c r="G548" i="75"/>
  <c r="G549" i="75"/>
  <c r="G550" i="75"/>
  <c r="G551" i="75"/>
  <c r="G552" i="75"/>
  <c r="G553" i="75"/>
  <c r="G554" i="75"/>
  <c r="G555" i="75"/>
  <c r="G556" i="75"/>
  <c r="G557" i="75"/>
  <c r="G558" i="75"/>
  <c r="G559" i="75"/>
  <c r="G560" i="75"/>
  <c r="G561" i="75"/>
  <c r="G562" i="75"/>
  <c r="G563" i="75"/>
  <c r="G564" i="75"/>
  <c r="G565" i="75"/>
  <c r="G566" i="75"/>
  <c r="G567" i="75"/>
  <c r="G568" i="75"/>
  <c r="G569" i="75"/>
  <c r="G570" i="75"/>
  <c r="G571" i="75"/>
  <c r="G572" i="75"/>
  <c r="G573" i="75"/>
  <c r="G574" i="75"/>
  <c r="G575" i="75"/>
  <c r="G576" i="75"/>
  <c r="G577" i="75"/>
  <c r="G578" i="75"/>
  <c r="G579" i="75"/>
  <c r="G580" i="75"/>
  <c r="G581" i="75"/>
  <c r="G582" i="75"/>
  <c r="G583" i="75"/>
  <c r="G584" i="75"/>
  <c r="G585" i="75"/>
  <c r="G586" i="75"/>
  <c r="G587" i="75"/>
  <c r="G588" i="75"/>
  <c r="G589" i="75"/>
  <c r="G590" i="75"/>
  <c r="G591" i="75"/>
  <c r="G592" i="75"/>
  <c r="G593" i="75"/>
  <c r="G594" i="75"/>
  <c r="G595" i="75"/>
  <c r="G596" i="75"/>
  <c r="G597" i="75"/>
  <c r="G598" i="75"/>
  <c r="G599" i="75"/>
  <c r="G600" i="75"/>
  <c r="G601" i="75"/>
  <c r="G602" i="75"/>
  <c r="G603" i="75"/>
  <c r="G604" i="75"/>
  <c r="G605" i="75"/>
  <c r="G606" i="75"/>
  <c r="G607" i="75"/>
  <c r="G608" i="75"/>
  <c r="G609" i="75"/>
  <c r="G610" i="75"/>
  <c r="G611" i="75"/>
  <c r="G612" i="75"/>
  <c r="G613" i="75"/>
  <c r="G614" i="75"/>
  <c r="G615" i="75"/>
  <c r="G616" i="75"/>
  <c r="G617" i="75"/>
  <c r="G618" i="75"/>
  <c r="G619" i="75"/>
  <c r="G620" i="75"/>
  <c r="G621" i="75"/>
  <c r="G622" i="75"/>
  <c r="G623" i="75"/>
  <c r="G624" i="75"/>
  <c r="G625" i="75"/>
  <c r="G626" i="75"/>
  <c r="G627" i="75"/>
  <c r="G628" i="75"/>
  <c r="G629" i="75"/>
  <c r="G630" i="75"/>
  <c r="G631" i="75"/>
  <c r="G632" i="75"/>
  <c r="G633" i="75"/>
  <c r="G634" i="75"/>
  <c r="G635" i="75"/>
  <c r="G636" i="75"/>
  <c r="G637" i="75"/>
  <c r="G638" i="75"/>
  <c r="G639" i="75"/>
  <c r="G640" i="75"/>
  <c r="G641" i="75"/>
  <c r="G642" i="75"/>
  <c r="G643" i="75"/>
  <c r="G644" i="75"/>
  <c r="G645" i="75"/>
  <c r="G646" i="75"/>
  <c r="G647" i="75"/>
  <c r="G648" i="75"/>
  <c r="G649" i="75"/>
  <c r="G650" i="75"/>
  <c r="G651" i="75"/>
  <c r="G652" i="75"/>
  <c r="G653" i="75"/>
  <c r="G654" i="75"/>
  <c r="G655" i="75"/>
  <c r="G656" i="75"/>
  <c r="G657" i="75"/>
  <c r="G658" i="75"/>
  <c r="G659" i="75"/>
  <c r="G660" i="75"/>
  <c r="G661" i="75"/>
  <c r="G662" i="75"/>
  <c r="G663" i="75"/>
  <c r="G664" i="75"/>
  <c r="G665" i="75"/>
  <c r="G666" i="75"/>
  <c r="G667" i="75"/>
  <c r="G668" i="75"/>
  <c r="G669" i="75"/>
  <c r="G670" i="75"/>
  <c r="G671" i="75"/>
  <c r="G672" i="75"/>
  <c r="G673" i="75"/>
  <c r="G674" i="75"/>
  <c r="G675" i="75"/>
  <c r="G676" i="75"/>
  <c r="G677" i="75"/>
  <c r="G678" i="75"/>
  <c r="G679" i="75"/>
  <c r="G680" i="75"/>
  <c r="G681" i="75"/>
  <c r="G682" i="75"/>
  <c r="G683" i="75"/>
  <c r="G684" i="75"/>
  <c r="G685" i="75"/>
  <c r="G686" i="75"/>
  <c r="G687" i="75"/>
  <c r="G688" i="75"/>
  <c r="G689" i="75"/>
  <c r="G690" i="75"/>
  <c r="G691" i="75"/>
  <c r="G692" i="75"/>
  <c r="G693" i="75"/>
  <c r="G694" i="75"/>
  <c r="G695" i="75"/>
  <c r="G696" i="75"/>
  <c r="G697" i="75"/>
  <c r="G698" i="75"/>
  <c r="G699" i="75"/>
  <c r="G700" i="75"/>
  <c r="G701" i="75"/>
  <c r="G702" i="75"/>
  <c r="G703" i="75"/>
  <c r="G704" i="75"/>
  <c r="G705" i="75"/>
  <c r="G706" i="75"/>
  <c r="G707" i="75"/>
  <c r="G708" i="75"/>
  <c r="G709" i="75"/>
  <c r="G710" i="75"/>
  <c r="G711" i="75"/>
  <c r="G712" i="75"/>
  <c r="G713" i="75"/>
  <c r="G714" i="75"/>
  <c r="G715" i="75"/>
  <c r="G716" i="75"/>
  <c r="G717" i="75"/>
  <c r="G718" i="75"/>
  <c r="G719" i="75"/>
  <c r="G720" i="75"/>
  <c r="G721" i="75"/>
  <c r="G722" i="75"/>
  <c r="G723" i="75"/>
  <c r="G724" i="75"/>
  <c r="G725" i="75"/>
  <c r="G726" i="75"/>
  <c r="G727" i="75"/>
  <c r="G728" i="75"/>
  <c r="G729" i="75"/>
  <c r="G730" i="75"/>
  <c r="G731" i="75"/>
  <c r="G732" i="75"/>
  <c r="G733" i="75"/>
  <c r="G734" i="75"/>
  <c r="G735" i="75"/>
  <c r="G736" i="75"/>
  <c r="B17" i="5" l="1"/>
  <c r="E60" i="17"/>
  <c r="E242" i="4"/>
  <c r="E241" i="4"/>
  <c r="E115" i="4"/>
  <c r="E223" i="4"/>
  <c r="E199" i="4"/>
  <c r="E202" i="4"/>
  <c r="C128" i="3"/>
  <c r="O128" i="3" s="1"/>
  <c r="C131" i="3"/>
  <c r="O131" i="3" s="1"/>
  <c r="C132" i="3"/>
  <c r="O132" i="3" s="1"/>
  <c r="C108" i="3"/>
  <c r="C106" i="3"/>
  <c r="C102" i="3"/>
  <c r="C97" i="3"/>
  <c r="C154" i="3"/>
  <c r="E226" i="4" s="1"/>
  <c r="Q226" i="4" s="1"/>
  <c r="C155" i="3"/>
  <c r="E227" i="4" s="1"/>
  <c r="Q227" i="4" s="1"/>
  <c r="C153" i="3"/>
  <c r="E225" i="4" s="1"/>
  <c r="Q225" i="4" s="1"/>
  <c r="E203" i="4"/>
  <c r="Q203" i="4" s="1"/>
  <c r="C5" i="3"/>
  <c r="E200" i="4" l="1"/>
  <c r="E201" i="4"/>
  <c r="E243" i="4"/>
  <c r="E82" i="4"/>
  <c r="Q82" i="4" s="1"/>
  <c r="E71" i="4"/>
  <c r="E72" i="4"/>
  <c r="E73" i="4"/>
  <c r="E74" i="4"/>
  <c r="E75" i="4"/>
  <c r="E76" i="4"/>
  <c r="E77" i="4"/>
  <c r="E78" i="4"/>
  <c r="E79" i="4"/>
  <c r="Q79" i="4" s="1"/>
  <c r="E80" i="4"/>
  <c r="Q80" i="4" s="1"/>
  <c r="E81" i="4"/>
  <c r="Q81" i="4" s="1"/>
  <c r="E83" i="4"/>
  <c r="Q83" i="4" s="1"/>
  <c r="E84" i="4"/>
  <c r="Q84" i="4" s="1"/>
  <c r="E85" i="16"/>
  <c r="E34" i="9"/>
  <c r="F7" i="13"/>
  <c r="B48" i="13" s="1"/>
  <c r="F8" i="13"/>
  <c r="B49" i="13" s="1"/>
  <c r="F6" i="13"/>
  <c r="B47" i="13" s="1"/>
  <c r="F108" i="3" l="1"/>
  <c r="F104" i="3"/>
  <c r="E111" i="3"/>
  <c r="E119" i="3"/>
  <c r="E114" i="3"/>
  <c r="E86" i="16"/>
  <c r="F112" i="3" s="1"/>
  <c r="E148" i="4"/>
  <c r="Q148" i="4" s="1"/>
  <c r="E100" i="4"/>
  <c r="E149" i="4"/>
  <c r="Q149" i="4" s="1"/>
  <c r="E134" i="4"/>
  <c r="E144" i="4"/>
  <c r="E150" i="4"/>
  <c r="Q150" i="4" s="1"/>
  <c r="E139" i="4"/>
  <c r="E136" i="4"/>
  <c r="E117" i="4"/>
  <c r="E140" i="4"/>
  <c r="E135" i="4"/>
  <c r="C5" i="21"/>
  <c r="E105" i="4" s="1"/>
  <c r="B12" i="5" l="1"/>
  <c r="F109" i="3"/>
  <c r="F103" i="3"/>
  <c r="E112" i="4"/>
  <c r="E151" i="4"/>
  <c r="Q151" i="4" s="1"/>
  <c r="E152" i="4"/>
  <c r="Q152" i="4" s="1"/>
  <c r="E138" i="4"/>
  <c r="E137" i="4"/>
  <c r="E118" i="4"/>
  <c r="E123" i="4"/>
  <c r="E124" i="4"/>
  <c r="E128" i="4"/>
  <c r="E131" i="4"/>
  <c r="E142" i="4"/>
  <c r="E114" i="4"/>
  <c r="E108" i="4"/>
  <c r="E116" i="4"/>
  <c r="E146" i="4"/>
  <c r="E107" i="4"/>
  <c r="E95" i="4"/>
  <c r="E103" i="4"/>
  <c r="E110" i="4"/>
  <c r="E97" i="4"/>
  <c r="E113" i="4"/>
  <c r="E104" i="4"/>
  <c r="E130" i="4"/>
  <c r="E133" i="4"/>
  <c r="E143" i="4"/>
  <c r="E101" i="4"/>
  <c r="E132" i="4"/>
  <c r="E111" i="4"/>
  <c r="E147" i="4"/>
  <c r="E106" i="4"/>
  <c r="E126" i="4"/>
  <c r="E94" i="4"/>
  <c r="E125" i="4"/>
  <c r="E122" i="4"/>
  <c r="E96" i="4"/>
  <c r="E121" i="4"/>
  <c r="E141" i="4"/>
  <c r="E145" i="4"/>
  <c r="E102" i="4"/>
  <c r="E127" i="4"/>
  <c r="E99" i="4"/>
  <c r="E120" i="4"/>
  <c r="E98" i="4"/>
  <c r="E119" i="4"/>
  <c r="I68" i="76"/>
  <c r="H68" i="76"/>
  <c r="E61" i="76"/>
  <c r="E38" i="76"/>
  <c r="E34" i="76"/>
  <c r="E15" i="76"/>
  <c r="E11" i="76"/>
  <c r="B15" i="5" l="1"/>
  <c r="E68" i="76"/>
  <c r="I983" i="75"/>
  <c r="J71" i="75"/>
  <c r="G71" i="75"/>
  <c r="J70" i="75"/>
  <c r="G70" i="75"/>
  <c r="J69" i="75"/>
  <c r="G69" i="75"/>
  <c r="J68" i="75"/>
  <c r="G68" i="75"/>
  <c r="J67" i="75"/>
  <c r="G67" i="75"/>
  <c r="J66" i="75"/>
  <c r="G66" i="75"/>
  <c r="J65" i="75"/>
  <c r="G65" i="75"/>
  <c r="J64" i="75"/>
  <c r="G64" i="75"/>
  <c r="J63" i="75"/>
  <c r="G63" i="75"/>
  <c r="J62" i="75"/>
  <c r="G62" i="75"/>
  <c r="J61" i="75"/>
  <c r="G61" i="75"/>
  <c r="J60" i="75"/>
  <c r="G60" i="75"/>
  <c r="J59" i="75"/>
  <c r="G59" i="75"/>
  <c r="J58" i="75"/>
  <c r="G58" i="75"/>
  <c r="J57" i="75"/>
  <c r="G57" i="75"/>
  <c r="J56" i="75"/>
  <c r="G56" i="75"/>
  <c r="J55" i="75"/>
  <c r="G55" i="75"/>
  <c r="J54" i="75"/>
  <c r="G54" i="75"/>
  <c r="J53" i="75"/>
  <c r="G53" i="75"/>
  <c r="J52" i="75"/>
  <c r="G52" i="75"/>
  <c r="J51" i="75"/>
  <c r="G51" i="75"/>
  <c r="J50" i="75"/>
  <c r="G50" i="75"/>
  <c r="J49" i="75"/>
  <c r="G49" i="75"/>
  <c r="J48" i="75"/>
  <c r="G48" i="75"/>
  <c r="J47" i="75"/>
  <c r="G47" i="75"/>
  <c r="J46" i="75"/>
  <c r="G46" i="75"/>
  <c r="J45" i="75"/>
  <c r="G45" i="75"/>
  <c r="J44" i="75"/>
  <c r="G44" i="75"/>
  <c r="J43" i="75"/>
  <c r="G43" i="75"/>
  <c r="J42" i="75"/>
  <c r="G42" i="75"/>
  <c r="J41" i="75"/>
  <c r="G41" i="75"/>
  <c r="J40" i="75"/>
  <c r="G40" i="75"/>
  <c r="J39" i="75"/>
  <c r="G39" i="75"/>
  <c r="J38" i="75"/>
  <c r="G38" i="75"/>
  <c r="J37" i="75"/>
  <c r="G37" i="75"/>
  <c r="J36" i="75"/>
  <c r="G36" i="75"/>
  <c r="J35" i="75"/>
  <c r="G35" i="75"/>
  <c r="J34" i="75"/>
  <c r="G34" i="75"/>
  <c r="J33" i="75"/>
  <c r="G33" i="75"/>
  <c r="J32" i="75"/>
  <c r="G32" i="75"/>
  <c r="J31" i="75"/>
  <c r="G31" i="75"/>
  <c r="J30" i="75"/>
  <c r="G30" i="75"/>
  <c r="J29" i="75"/>
  <c r="G29" i="75"/>
  <c r="J28" i="75"/>
  <c r="G28" i="75"/>
  <c r="J27" i="75"/>
  <c r="G27" i="75"/>
  <c r="J26" i="75"/>
  <c r="G26" i="75"/>
  <c r="J25" i="75"/>
  <c r="G25" i="75"/>
  <c r="J24" i="75"/>
  <c r="G24" i="75"/>
  <c r="J23" i="75"/>
  <c r="G23" i="75"/>
  <c r="J22" i="75"/>
  <c r="G22" i="75"/>
  <c r="J21" i="75"/>
  <c r="G21" i="75"/>
  <c r="J20" i="75"/>
  <c r="G20" i="75"/>
  <c r="J19" i="75"/>
  <c r="G19" i="75"/>
  <c r="J18" i="75"/>
  <c r="G18" i="75"/>
  <c r="J17" i="75"/>
  <c r="G17" i="75"/>
  <c r="J16" i="75"/>
  <c r="G16" i="75"/>
  <c r="J15" i="75"/>
  <c r="G15" i="75"/>
  <c r="J14" i="75"/>
  <c r="G14" i="75"/>
  <c r="J13" i="75"/>
  <c r="G13" i="75"/>
  <c r="J12" i="75"/>
  <c r="G12" i="75"/>
  <c r="J11" i="75"/>
  <c r="G11" i="75"/>
  <c r="E129" i="4" l="1"/>
  <c r="J983" i="75"/>
  <c r="E109" i="4"/>
  <c r="F81" i="16"/>
  <c r="F82" i="16"/>
  <c r="F83" i="16"/>
  <c r="F84" i="16"/>
  <c r="G341" i="7" l="1"/>
  <c r="J341" i="7"/>
  <c r="F438" i="7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211" i="7" l="1"/>
  <c r="F302" i="7"/>
  <c r="F1026" i="7" l="1"/>
  <c r="F1027" i="7" s="1"/>
  <c r="C26" i="3"/>
  <c r="E5" i="4"/>
  <c r="E232" i="4" s="1"/>
  <c r="E6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B16" i="5" s="1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C98" i="3"/>
  <c r="C99" i="3"/>
  <c r="O99" i="3" s="1"/>
  <c r="C101" i="3"/>
  <c r="C103" i="3"/>
  <c r="C104" i="3"/>
  <c r="C105" i="3"/>
  <c r="C107" i="3"/>
  <c r="C109" i="3"/>
  <c r="C110" i="3"/>
  <c r="C111" i="3"/>
  <c r="C112" i="3"/>
  <c r="C113" i="3"/>
  <c r="C114" i="3"/>
  <c r="C115" i="3"/>
  <c r="O115" i="3" s="1"/>
  <c r="C117" i="3"/>
  <c r="C118" i="3"/>
  <c r="C119" i="3"/>
  <c r="C120" i="3"/>
  <c r="C121" i="3"/>
  <c r="O121" i="3" s="1"/>
  <c r="C122" i="3"/>
  <c r="C123" i="3"/>
  <c r="C124" i="3"/>
  <c r="O124" i="3" s="1"/>
  <c r="C125" i="3"/>
  <c r="O125" i="3" s="1"/>
  <c r="C126" i="3"/>
  <c r="O126" i="3" s="1"/>
  <c r="C127" i="3"/>
  <c r="C129" i="3"/>
  <c r="O129" i="3" s="1"/>
  <c r="C139" i="3"/>
  <c r="C142" i="3"/>
  <c r="C143" i="3"/>
  <c r="C144" i="3"/>
  <c r="C145" i="3"/>
  <c r="C146" i="3"/>
  <c r="C147" i="3"/>
  <c r="C148" i="3"/>
  <c r="C149" i="3"/>
  <c r="C150" i="3"/>
  <c r="E222" i="4" s="1"/>
  <c r="C152" i="3"/>
  <c r="E224" i="4" s="1"/>
  <c r="P3" i="21"/>
  <c r="E26" i="4" l="1"/>
  <c r="D120" i="3"/>
  <c r="F188" i="4" s="1"/>
  <c r="D123" i="3"/>
  <c r="F192" i="4" s="1"/>
  <c r="C11" i="5" s="1"/>
  <c r="D127" i="3"/>
  <c r="E127" i="3" s="1"/>
  <c r="F127" i="3" s="1"/>
  <c r="D122" i="3"/>
  <c r="E122" i="3" s="1"/>
  <c r="D118" i="3"/>
  <c r="F186" i="4" s="1"/>
  <c r="D117" i="3"/>
  <c r="E117" i="3" s="1"/>
  <c r="F117" i="3" s="1"/>
  <c r="C157" i="3"/>
  <c r="E7" i="4"/>
  <c r="P94" i="4"/>
  <c r="P93" i="4"/>
  <c r="F196" i="4" l="1"/>
  <c r="O127" i="3"/>
  <c r="O117" i="3"/>
  <c r="F191" i="4"/>
  <c r="D157" i="3"/>
  <c r="F185" i="4"/>
  <c r="E123" i="3"/>
  <c r="E118" i="3"/>
  <c r="E120" i="3"/>
  <c r="P210" i="4"/>
  <c r="P211" i="4"/>
  <c r="P213" i="4"/>
  <c r="P215" i="4"/>
  <c r="P216" i="4"/>
  <c r="P217" i="4"/>
  <c r="P218" i="4"/>
  <c r="P219" i="4"/>
  <c r="P220" i="4"/>
  <c r="P222" i="4"/>
  <c r="P209" i="4"/>
  <c r="P166" i="4"/>
  <c r="P167" i="4"/>
  <c r="P169" i="4"/>
  <c r="P170" i="4"/>
  <c r="P171" i="4"/>
  <c r="P172" i="4"/>
  <c r="P174" i="4"/>
  <c r="P175" i="4"/>
  <c r="P176" i="4"/>
  <c r="P178" i="4"/>
  <c r="P179" i="4"/>
  <c r="P180" i="4"/>
  <c r="C7" i="5" l="1"/>
  <c r="E157" i="3"/>
  <c r="O160" i="4"/>
  <c r="P224" i="4" l="1"/>
  <c r="P223" i="4"/>
  <c r="P221" i="4"/>
  <c r="P214" i="4"/>
  <c r="P212" i="4"/>
  <c r="P177" i="4"/>
  <c r="P173" i="4"/>
  <c r="P165" i="4"/>
  <c r="P164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M9" i="5" s="1"/>
  <c r="P42" i="4"/>
  <c r="P43" i="4"/>
  <c r="P44" i="4"/>
  <c r="P45" i="4"/>
  <c r="P46" i="4"/>
  <c r="P47" i="4"/>
  <c r="P48" i="4"/>
  <c r="P49" i="4"/>
  <c r="P50" i="4"/>
  <c r="P51" i="4"/>
  <c r="P52" i="4"/>
  <c r="M16" i="5" s="1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5" i="4"/>
  <c r="M10" i="5" l="1"/>
  <c r="M7" i="5"/>
  <c r="M14" i="5"/>
  <c r="M11" i="5"/>
  <c r="P236" i="4"/>
  <c r="P168" i="4" l="1"/>
  <c r="M13" i="5" s="1"/>
  <c r="P6" i="4"/>
  <c r="M6" i="5" s="1"/>
  <c r="P234" i="4" l="1"/>
  <c r="P26" i="4"/>
  <c r="M8" i="5" s="1"/>
  <c r="P229" i="4" l="1"/>
  <c r="P233" i="4"/>
  <c r="L17" i="5"/>
  <c r="O115" i="4" l="1"/>
  <c r="O104" i="4"/>
  <c r="O145" i="4"/>
  <c r="O137" i="4"/>
  <c r="L15" i="5" s="1"/>
  <c r="O116" i="4"/>
  <c r="O130" i="4"/>
  <c r="O102" i="4"/>
  <c r="O110" i="4"/>
  <c r="O146" i="4"/>
  <c r="O133" i="4"/>
  <c r="O127" i="4"/>
  <c r="O94" i="4"/>
  <c r="O143" i="4"/>
  <c r="O99" i="4"/>
  <c r="O118" i="4"/>
  <c r="O107" i="4"/>
  <c r="O101" i="4"/>
  <c r="O120" i="4"/>
  <c r="O144" i="4"/>
  <c r="O95" i="4"/>
  <c r="O132" i="4"/>
  <c r="O98" i="4"/>
  <c r="O134" i="4"/>
  <c r="O111" i="4"/>
  <c r="O119" i="4"/>
  <c r="O100" i="4"/>
  <c r="O129" i="4"/>
  <c r="O147" i="4"/>
  <c r="O123" i="4"/>
  <c r="O103" i="4"/>
  <c r="O106" i="4"/>
  <c r="O131" i="4"/>
  <c r="O97" i="4"/>
  <c r="O96" i="4"/>
  <c r="O117" i="4"/>
  <c r="L12" i="5" s="1"/>
  <c r="O142" i="4"/>
  <c r="O121" i="4"/>
  <c r="O136" i="4"/>
  <c r="O114" i="4"/>
  <c r="O113" i="4"/>
  <c r="O139" i="4"/>
  <c r="O108" i="4"/>
  <c r="O93" i="4"/>
  <c r="O138" i="4"/>
  <c r="O112" i="4"/>
  <c r="O122" i="4"/>
  <c r="O128" i="4"/>
  <c r="O126" i="4"/>
  <c r="O140" i="4"/>
  <c r="O125" i="4"/>
  <c r="O124" i="4"/>
  <c r="O135" i="4"/>
  <c r="O105" i="4"/>
  <c r="O141" i="4"/>
  <c r="O109" i="4" l="1"/>
  <c r="O165" i="4"/>
  <c r="O166" i="4"/>
  <c r="O167" i="4"/>
  <c r="O168" i="4"/>
  <c r="O169" i="4"/>
  <c r="O170" i="4"/>
  <c r="O171" i="4"/>
  <c r="O172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1" i="4"/>
  <c r="O192" i="4"/>
  <c r="O193" i="4"/>
  <c r="O196" i="4"/>
  <c r="O199" i="4"/>
  <c r="O202" i="4"/>
  <c r="O210" i="4"/>
  <c r="O211" i="4"/>
  <c r="O213" i="4"/>
  <c r="O215" i="4"/>
  <c r="O216" i="4"/>
  <c r="O217" i="4"/>
  <c r="O219" i="4"/>
  <c r="O220" i="4"/>
  <c r="O222" i="4"/>
  <c r="O223" i="4"/>
  <c r="O218" i="4"/>
  <c r="O224" i="4"/>
  <c r="O221" i="4"/>
  <c r="O214" i="4"/>
  <c r="O212" i="4"/>
  <c r="O190" i="4"/>
  <c r="O201" i="4"/>
  <c r="O194" i="4"/>
  <c r="O195" i="4"/>
  <c r="O198" i="4"/>
  <c r="O197" i="4"/>
  <c r="O200" i="4"/>
  <c r="O174" i="4"/>
  <c r="O173" i="4"/>
  <c r="O164" i="4"/>
  <c r="O163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L16" i="5" l="1"/>
  <c r="O234" i="4"/>
  <c r="L13" i="5"/>
  <c r="L11" i="5"/>
  <c r="L14" i="5"/>
  <c r="L10" i="5"/>
  <c r="L7" i="5"/>
  <c r="L6" i="5"/>
  <c r="O26" i="4" l="1"/>
  <c r="L8" i="5" l="1"/>
  <c r="O233" i="4"/>
  <c r="K17" i="5"/>
  <c r="N185" i="4"/>
  <c r="N210" i="4"/>
  <c r="N211" i="4"/>
  <c r="N213" i="4"/>
  <c r="N215" i="4"/>
  <c r="N216" i="4"/>
  <c r="N217" i="4"/>
  <c r="N218" i="4"/>
  <c r="N219" i="4"/>
  <c r="N220" i="4"/>
  <c r="N222" i="4"/>
  <c r="N223" i="4"/>
  <c r="N196" i="4"/>
  <c r="N199" i="4"/>
  <c r="N115" i="4"/>
  <c r="N221" i="4"/>
  <c r="N224" i="4"/>
  <c r="N214" i="4"/>
  <c r="N235" i="4" s="1"/>
  <c r="N212" i="4"/>
  <c r="N197" i="4"/>
  <c r="N198" i="4"/>
  <c r="N200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K16" i="5" s="1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202" i="4" l="1"/>
  <c r="Q202" i="4" s="1"/>
  <c r="N201" i="4"/>
  <c r="Q201" i="4" s="1"/>
  <c r="N126" i="4" l="1"/>
  <c r="N128" i="4"/>
  <c r="N122" i="4"/>
  <c r="N112" i="4"/>
  <c r="N138" i="4"/>
  <c r="N108" i="4"/>
  <c r="N139" i="4"/>
  <c r="N113" i="4"/>
  <c r="N114" i="4"/>
  <c r="N136" i="4"/>
  <c r="N121" i="4"/>
  <c r="N142" i="4"/>
  <c r="N117" i="4"/>
  <c r="K12" i="5" s="1"/>
  <c r="N96" i="4"/>
  <c r="N97" i="4"/>
  <c r="N131" i="4"/>
  <c r="N106" i="4"/>
  <c r="N103" i="4"/>
  <c r="N123" i="4"/>
  <c r="N147" i="4"/>
  <c r="N129" i="4"/>
  <c r="N100" i="4"/>
  <c r="N119" i="4"/>
  <c r="N111" i="4"/>
  <c r="N134" i="4"/>
  <c r="N98" i="4"/>
  <c r="N132" i="4"/>
  <c r="N95" i="4"/>
  <c r="N144" i="4"/>
  <c r="N120" i="4"/>
  <c r="N101" i="4"/>
  <c r="N107" i="4"/>
  <c r="N118" i="4"/>
  <c r="N99" i="4"/>
  <c r="N143" i="4"/>
  <c r="N94" i="4"/>
  <c r="N127" i="4"/>
  <c r="N133" i="4"/>
  <c r="N146" i="4"/>
  <c r="N110" i="4"/>
  <c r="N102" i="4"/>
  <c r="N130" i="4"/>
  <c r="N116" i="4"/>
  <c r="N145" i="4"/>
  <c r="N104" i="4"/>
  <c r="N140" i="4"/>
  <c r="N125" i="4"/>
  <c r="N124" i="4"/>
  <c r="N135" i="4"/>
  <c r="N105" i="4"/>
  <c r="N141" i="4"/>
  <c r="N137" i="4"/>
  <c r="K15" i="5" s="1"/>
  <c r="N109" i="4" l="1"/>
  <c r="N26" i="4" l="1"/>
  <c r="M196" i="4" l="1"/>
  <c r="M197" i="4"/>
  <c r="M199" i="4"/>
  <c r="Q199" i="4" s="1"/>
  <c r="M115" i="4"/>
  <c r="M222" i="4"/>
  <c r="M198" i="4"/>
  <c r="M200" i="4"/>
  <c r="Q200" i="4" s="1"/>
  <c r="M223" i="4"/>
  <c r="M224" i="4"/>
  <c r="M195" i="4"/>
  <c r="M64" i="4"/>
  <c r="Q64" i="4" s="1"/>
  <c r="M65" i="4"/>
  <c r="Q65" i="4" s="1"/>
  <c r="M66" i="4"/>
  <c r="Q66" i="4" s="1"/>
  <c r="M67" i="4"/>
  <c r="Q67" i="4" s="1"/>
  <c r="M68" i="4"/>
  <c r="Q68" i="4" s="1"/>
  <c r="M69" i="4"/>
  <c r="Q69" i="4" s="1"/>
  <c r="M70" i="4"/>
  <c r="Q70" i="4" s="1"/>
  <c r="M71" i="4"/>
  <c r="Q71" i="4" s="1"/>
  <c r="M72" i="4"/>
  <c r="Q72" i="4" s="1"/>
  <c r="M73" i="4"/>
  <c r="Q73" i="4" s="1"/>
  <c r="M74" i="4"/>
  <c r="Q74" i="4" s="1"/>
  <c r="M75" i="4"/>
  <c r="Q75" i="4" s="1"/>
  <c r="M76" i="4"/>
  <c r="Q76" i="4" s="1"/>
  <c r="M77" i="4"/>
  <c r="Q77" i="4" s="1"/>
  <c r="M112" i="4"/>
  <c r="M108" i="4"/>
  <c r="M113" i="4"/>
  <c r="M114" i="4"/>
  <c r="M121" i="4"/>
  <c r="M117" i="4"/>
  <c r="J12" i="5" s="1"/>
  <c r="M96" i="4"/>
  <c r="M97" i="4"/>
  <c r="M106" i="4"/>
  <c r="M103" i="4"/>
  <c r="M100" i="4"/>
  <c r="M119" i="4"/>
  <c r="M111" i="4"/>
  <c r="M98" i="4"/>
  <c r="M95" i="4"/>
  <c r="M120" i="4"/>
  <c r="M101" i="4"/>
  <c r="M107" i="4"/>
  <c r="M118" i="4"/>
  <c r="M99" i="4"/>
  <c r="M94" i="4"/>
  <c r="M110" i="4"/>
  <c r="M102" i="4"/>
  <c r="M116" i="4"/>
  <c r="J15" i="5"/>
  <c r="M104" i="4"/>
  <c r="M105" i="4"/>
  <c r="M78" i="4" l="1"/>
  <c r="Q78" i="4" s="1"/>
  <c r="M109" i="4" l="1"/>
  <c r="L160" i="4" l="1"/>
  <c r="L234" i="4" s="1"/>
  <c r="L209" i="4" l="1"/>
  <c r="L210" i="4"/>
  <c r="L211" i="4"/>
  <c r="L213" i="4"/>
  <c r="L215" i="4"/>
  <c r="L216" i="4"/>
  <c r="L219" i="4"/>
  <c r="L224" i="4"/>
  <c r="Q224" i="4" s="1"/>
  <c r="L222" i="4"/>
  <c r="Q222" i="4" s="1"/>
  <c r="L221" i="4"/>
  <c r="L214" i="4"/>
  <c r="L212" i="4"/>
  <c r="I16" i="5"/>
  <c r="L217" i="4"/>
  <c r="L220" i="4"/>
  <c r="L218" i="4"/>
  <c r="L223" i="4" l="1"/>
  <c r="Q223" i="4" s="1"/>
  <c r="I11" i="5"/>
  <c r="L250" i="4"/>
  <c r="I17" i="5"/>
  <c r="L5" i="4"/>
  <c r="L236" i="4" l="1"/>
  <c r="I7" i="5" l="1"/>
  <c r="I12" i="5"/>
  <c r="L93" i="4"/>
  <c r="L233" i="4" l="1"/>
  <c r="L229" i="4"/>
  <c r="I8" i="5"/>
  <c r="I15" i="5"/>
  <c r="I14" i="5"/>
  <c r="I5" i="5"/>
  <c r="I9" i="5"/>
  <c r="I10" i="5" l="1"/>
  <c r="L249" i="4"/>
  <c r="H92" i="18" l="1"/>
  <c r="G92" i="18"/>
  <c r="E92" i="18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I2" i="18"/>
  <c r="H125" i="74"/>
  <c r="G125" i="74"/>
  <c r="E125" i="74"/>
  <c r="A6" i="74"/>
  <c r="A7" i="74" s="1"/>
  <c r="A8" i="74" s="1"/>
  <c r="A9" i="74" s="1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A56" i="74" s="1"/>
  <c r="A57" i="74" s="1"/>
  <c r="A58" i="74" s="1"/>
  <c r="A59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79" i="74" s="1"/>
  <c r="A80" i="74" s="1"/>
  <c r="A81" i="74" s="1"/>
  <c r="A82" i="74" s="1"/>
  <c r="A83" i="74" s="1"/>
  <c r="A84" i="74" s="1"/>
  <c r="A85" i="74" s="1"/>
  <c r="A86" i="74" s="1"/>
  <c r="A87" i="74" s="1"/>
  <c r="A88" i="74" s="1"/>
  <c r="A89" i="74" s="1"/>
  <c r="A90" i="74" s="1"/>
  <c r="A91" i="74" s="1"/>
  <c r="A92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2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117" i="74" s="1"/>
  <c r="A118" i="74" s="1"/>
  <c r="A119" i="74" s="1"/>
  <c r="A120" i="74" s="1"/>
  <c r="A121" i="74" s="1"/>
  <c r="A122" i="74" s="1"/>
  <c r="A123" i="74" s="1"/>
  <c r="A124" i="74" s="1"/>
  <c r="I2" i="74"/>
  <c r="G49" i="13"/>
  <c r="G50" i="13" s="1"/>
  <c r="I42" i="13"/>
  <c r="H42" i="13"/>
  <c r="D42" i="13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L2" i="13"/>
  <c r="H60" i="17"/>
  <c r="I59" i="17"/>
  <c r="G59" i="17"/>
  <c r="F59" i="17"/>
  <c r="I58" i="17"/>
  <c r="G58" i="17"/>
  <c r="F58" i="17"/>
  <c r="I57" i="17"/>
  <c r="G57" i="17"/>
  <c r="F57" i="17"/>
  <c r="I56" i="17"/>
  <c r="G56" i="17"/>
  <c r="F56" i="17"/>
  <c r="I55" i="17"/>
  <c r="G55" i="17"/>
  <c r="F55" i="17"/>
  <c r="I54" i="17"/>
  <c r="G54" i="17"/>
  <c r="F54" i="17"/>
  <c r="I53" i="17"/>
  <c r="G53" i="17"/>
  <c r="F53" i="17"/>
  <c r="I52" i="17"/>
  <c r="G52" i="17"/>
  <c r="F52" i="17"/>
  <c r="I51" i="17"/>
  <c r="G51" i="17"/>
  <c r="F51" i="17"/>
  <c r="I50" i="17"/>
  <c r="G50" i="17"/>
  <c r="F50" i="17"/>
  <c r="I49" i="17"/>
  <c r="G49" i="17"/>
  <c r="F49" i="17"/>
  <c r="I48" i="17"/>
  <c r="G48" i="17"/>
  <c r="F48" i="17"/>
  <c r="I47" i="17"/>
  <c r="G47" i="17"/>
  <c r="F47" i="17"/>
  <c r="I46" i="17"/>
  <c r="G46" i="17"/>
  <c r="F46" i="17"/>
  <c r="I45" i="17"/>
  <c r="G45" i="17"/>
  <c r="F45" i="17"/>
  <c r="I44" i="17"/>
  <c r="G44" i="17"/>
  <c r="F44" i="17"/>
  <c r="I43" i="17"/>
  <c r="G43" i="17"/>
  <c r="F43" i="17"/>
  <c r="I42" i="17"/>
  <c r="G42" i="17"/>
  <c r="F42" i="17"/>
  <c r="I41" i="17"/>
  <c r="G41" i="17"/>
  <c r="F41" i="17"/>
  <c r="I40" i="17"/>
  <c r="G40" i="17"/>
  <c r="F40" i="17"/>
  <c r="I39" i="17"/>
  <c r="G39" i="17"/>
  <c r="F39" i="17"/>
  <c r="I38" i="17"/>
  <c r="G38" i="17"/>
  <c r="F38" i="17"/>
  <c r="I37" i="17"/>
  <c r="G37" i="17"/>
  <c r="F37" i="17"/>
  <c r="I36" i="17"/>
  <c r="G36" i="17"/>
  <c r="F36" i="17"/>
  <c r="I35" i="17"/>
  <c r="G35" i="17"/>
  <c r="F35" i="17"/>
  <c r="I34" i="17"/>
  <c r="G34" i="17"/>
  <c r="F34" i="17"/>
  <c r="I33" i="17"/>
  <c r="G33" i="17"/>
  <c r="F33" i="17"/>
  <c r="I32" i="17"/>
  <c r="G32" i="17"/>
  <c r="F32" i="17"/>
  <c r="I31" i="17"/>
  <c r="G31" i="17"/>
  <c r="F31" i="17"/>
  <c r="I30" i="17"/>
  <c r="G30" i="17"/>
  <c r="F30" i="17"/>
  <c r="I29" i="17"/>
  <c r="G29" i="17"/>
  <c r="F29" i="17"/>
  <c r="I28" i="17"/>
  <c r="G28" i="17"/>
  <c r="F28" i="17"/>
  <c r="I27" i="17"/>
  <c r="G27" i="17"/>
  <c r="F27" i="17"/>
  <c r="I26" i="17"/>
  <c r="G26" i="17"/>
  <c r="F26" i="17"/>
  <c r="I25" i="17"/>
  <c r="G25" i="17"/>
  <c r="F25" i="17"/>
  <c r="I24" i="17"/>
  <c r="G24" i="17"/>
  <c r="F24" i="17"/>
  <c r="I23" i="17"/>
  <c r="G23" i="17"/>
  <c r="F23" i="17"/>
  <c r="I22" i="17"/>
  <c r="G22" i="17"/>
  <c r="F22" i="17"/>
  <c r="I21" i="17"/>
  <c r="G21" i="17"/>
  <c r="F21" i="17"/>
  <c r="I20" i="17"/>
  <c r="G20" i="17"/>
  <c r="F20" i="17"/>
  <c r="I19" i="17"/>
  <c r="G19" i="17"/>
  <c r="F19" i="17"/>
  <c r="I18" i="17"/>
  <c r="G18" i="17"/>
  <c r="F18" i="17"/>
  <c r="I17" i="17"/>
  <c r="G17" i="17"/>
  <c r="F17" i="17"/>
  <c r="I16" i="17"/>
  <c r="G16" i="17"/>
  <c r="F16" i="17"/>
  <c r="I15" i="17"/>
  <c r="G15" i="17"/>
  <c r="F15" i="17"/>
  <c r="I14" i="17"/>
  <c r="G14" i="17"/>
  <c r="F14" i="17"/>
  <c r="I13" i="17"/>
  <c r="G13" i="17"/>
  <c r="F13" i="17"/>
  <c r="I12" i="17"/>
  <c r="G12" i="17"/>
  <c r="F12" i="17"/>
  <c r="I11" i="17"/>
  <c r="G11" i="17"/>
  <c r="F11" i="17"/>
  <c r="I10" i="17"/>
  <c r="G10" i="17"/>
  <c r="F10" i="17"/>
  <c r="I9" i="17"/>
  <c r="G9" i="17"/>
  <c r="F9" i="17"/>
  <c r="I8" i="17"/>
  <c r="G8" i="17"/>
  <c r="F8" i="17"/>
  <c r="A8" i="17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I7" i="17"/>
  <c r="G7" i="17"/>
  <c r="F7" i="17"/>
  <c r="H34" i="9"/>
  <c r="I33" i="9"/>
  <c r="F33" i="9"/>
  <c r="I32" i="9"/>
  <c r="F32" i="9"/>
  <c r="I31" i="9"/>
  <c r="F31" i="9"/>
  <c r="I30" i="9"/>
  <c r="F30" i="9"/>
  <c r="I29" i="9"/>
  <c r="F29" i="9"/>
  <c r="I28" i="9"/>
  <c r="F28" i="9"/>
  <c r="I27" i="9"/>
  <c r="F27" i="9"/>
  <c r="I26" i="9"/>
  <c r="F26" i="9"/>
  <c r="I25" i="9"/>
  <c r="F25" i="9"/>
  <c r="I24" i="9"/>
  <c r="F24" i="9"/>
  <c r="I23" i="9"/>
  <c r="F23" i="9"/>
  <c r="I22" i="9"/>
  <c r="F22" i="9"/>
  <c r="I21" i="9"/>
  <c r="F21" i="9"/>
  <c r="I20" i="9"/>
  <c r="F20" i="9"/>
  <c r="I19" i="9"/>
  <c r="F19" i="9"/>
  <c r="I18" i="9"/>
  <c r="F18" i="9"/>
  <c r="I17" i="9"/>
  <c r="F17" i="9"/>
  <c r="I16" i="9"/>
  <c r="F16" i="9"/>
  <c r="I15" i="9"/>
  <c r="F15" i="9"/>
  <c r="I14" i="9"/>
  <c r="F14" i="9"/>
  <c r="I13" i="9"/>
  <c r="F13" i="9"/>
  <c r="I12" i="9"/>
  <c r="F12" i="9"/>
  <c r="I11" i="9"/>
  <c r="F11" i="9"/>
  <c r="I10" i="9"/>
  <c r="F10" i="9"/>
  <c r="I9" i="9"/>
  <c r="F9" i="9"/>
  <c r="I8" i="9"/>
  <c r="F8" i="9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I7" i="9"/>
  <c r="F7" i="9"/>
  <c r="H85" i="16"/>
  <c r="I64" i="16"/>
  <c r="F64" i="16"/>
  <c r="I63" i="16"/>
  <c r="F63" i="16"/>
  <c r="I62" i="16"/>
  <c r="F62" i="16"/>
  <c r="I61" i="16"/>
  <c r="F61" i="16"/>
  <c r="I60" i="16"/>
  <c r="F60" i="16"/>
  <c r="I59" i="16"/>
  <c r="F59" i="16"/>
  <c r="I58" i="16"/>
  <c r="F58" i="16"/>
  <c r="I57" i="16"/>
  <c r="F57" i="16"/>
  <c r="I56" i="16"/>
  <c r="F56" i="16"/>
  <c r="I55" i="16"/>
  <c r="F55" i="16"/>
  <c r="I54" i="16"/>
  <c r="F54" i="16"/>
  <c r="I53" i="16"/>
  <c r="F53" i="16"/>
  <c r="I52" i="16"/>
  <c r="F52" i="16"/>
  <c r="I51" i="16"/>
  <c r="F51" i="16"/>
  <c r="I50" i="16"/>
  <c r="F50" i="16"/>
  <c r="I49" i="16"/>
  <c r="F49" i="16"/>
  <c r="I48" i="16"/>
  <c r="F48" i="16"/>
  <c r="I47" i="16"/>
  <c r="F47" i="16"/>
  <c r="I46" i="16"/>
  <c r="F46" i="16"/>
  <c r="I45" i="16"/>
  <c r="F45" i="16"/>
  <c r="I44" i="16"/>
  <c r="F44" i="16"/>
  <c r="I43" i="16"/>
  <c r="F43" i="16"/>
  <c r="I42" i="16"/>
  <c r="F42" i="16"/>
  <c r="I41" i="16"/>
  <c r="F41" i="16"/>
  <c r="I40" i="16"/>
  <c r="F40" i="16"/>
  <c r="I39" i="16"/>
  <c r="F39" i="16"/>
  <c r="I38" i="16"/>
  <c r="F38" i="16"/>
  <c r="I37" i="16"/>
  <c r="F37" i="16"/>
  <c r="I36" i="16"/>
  <c r="F36" i="16"/>
  <c r="I35" i="16"/>
  <c r="F35" i="16"/>
  <c r="I34" i="16"/>
  <c r="F34" i="16"/>
  <c r="I33" i="16"/>
  <c r="F33" i="16"/>
  <c r="I32" i="16"/>
  <c r="F32" i="16"/>
  <c r="I31" i="16"/>
  <c r="F31" i="16"/>
  <c r="I30" i="16"/>
  <c r="F30" i="16"/>
  <c r="I29" i="16"/>
  <c r="F29" i="16"/>
  <c r="I28" i="16"/>
  <c r="F28" i="16"/>
  <c r="I27" i="16"/>
  <c r="F27" i="16"/>
  <c r="I26" i="16"/>
  <c r="F26" i="16"/>
  <c r="I25" i="16"/>
  <c r="F25" i="16"/>
  <c r="I24" i="16"/>
  <c r="F24" i="16"/>
  <c r="I23" i="16"/>
  <c r="F23" i="16"/>
  <c r="I22" i="16"/>
  <c r="F22" i="16"/>
  <c r="I21" i="16"/>
  <c r="F21" i="16"/>
  <c r="I20" i="16"/>
  <c r="F20" i="16"/>
  <c r="I19" i="16"/>
  <c r="F19" i="16"/>
  <c r="I18" i="16"/>
  <c r="F18" i="16"/>
  <c r="I17" i="16"/>
  <c r="F17" i="16"/>
  <c r="I16" i="16"/>
  <c r="F16" i="16"/>
  <c r="I15" i="16"/>
  <c r="F15" i="16"/>
  <c r="I14" i="16"/>
  <c r="F14" i="16"/>
  <c r="I13" i="16"/>
  <c r="F13" i="16"/>
  <c r="I12" i="16"/>
  <c r="F12" i="16"/>
  <c r="I11" i="16"/>
  <c r="F11" i="16"/>
  <c r="I10" i="16"/>
  <c r="F10" i="16"/>
  <c r="I9" i="16"/>
  <c r="F9" i="16"/>
  <c r="A9" i="16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I8" i="16"/>
  <c r="F8" i="16"/>
  <c r="I7" i="16"/>
  <c r="F7" i="16"/>
  <c r="I1026" i="7"/>
  <c r="J1025" i="7"/>
  <c r="G1025" i="7"/>
  <c r="J1024" i="7"/>
  <c r="G1024" i="7"/>
  <c r="J1023" i="7"/>
  <c r="G1023" i="7"/>
  <c r="J1022" i="7"/>
  <c r="G1022" i="7"/>
  <c r="J1021" i="7"/>
  <c r="G1021" i="7"/>
  <c r="J1020" i="7"/>
  <c r="G1020" i="7"/>
  <c r="J1003" i="7"/>
  <c r="G1003" i="7"/>
  <c r="J1002" i="7"/>
  <c r="G1002" i="7"/>
  <c r="J1001" i="7"/>
  <c r="G1001" i="7"/>
  <c r="J1000" i="7"/>
  <c r="G1000" i="7"/>
  <c r="J999" i="7"/>
  <c r="G999" i="7"/>
  <c r="J998" i="7"/>
  <c r="G998" i="7"/>
  <c r="J997" i="7"/>
  <c r="G997" i="7"/>
  <c r="J996" i="7"/>
  <c r="G996" i="7"/>
  <c r="J995" i="7"/>
  <c r="G995" i="7"/>
  <c r="J994" i="7"/>
  <c r="G994" i="7"/>
  <c r="J993" i="7"/>
  <c r="G993" i="7"/>
  <c r="J992" i="7"/>
  <c r="G992" i="7"/>
  <c r="J991" i="7"/>
  <c r="G991" i="7"/>
  <c r="J990" i="7"/>
  <c r="G990" i="7"/>
  <c r="J989" i="7"/>
  <c r="G989" i="7"/>
  <c r="J988" i="7"/>
  <c r="G988" i="7"/>
  <c r="J987" i="7"/>
  <c r="G987" i="7"/>
  <c r="J986" i="7"/>
  <c r="G986" i="7"/>
  <c r="J985" i="7"/>
  <c r="G985" i="7"/>
  <c r="J984" i="7"/>
  <c r="G984" i="7"/>
  <c r="J983" i="7"/>
  <c r="G983" i="7"/>
  <c r="J982" i="7"/>
  <c r="G982" i="7"/>
  <c r="J981" i="7"/>
  <c r="G981" i="7"/>
  <c r="J980" i="7"/>
  <c r="G980" i="7"/>
  <c r="J979" i="7"/>
  <c r="G979" i="7"/>
  <c r="J978" i="7"/>
  <c r="G978" i="7"/>
  <c r="J977" i="7"/>
  <c r="G977" i="7"/>
  <c r="J976" i="7"/>
  <c r="G976" i="7"/>
  <c r="J975" i="7"/>
  <c r="G975" i="7"/>
  <c r="J974" i="7"/>
  <c r="G974" i="7"/>
  <c r="J973" i="7"/>
  <c r="G973" i="7"/>
  <c r="J972" i="7"/>
  <c r="G972" i="7"/>
  <c r="J971" i="7"/>
  <c r="G971" i="7"/>
  <c r="J970" i="7"/>
  <c r="G970" i="7"/>
  <c r="J969" i="7"/>
  <c r="G969" i="7"/>
  <c r="J968" i="7"/>
  <c r="G968" i="7"/>
  <c r="J967" i="7"/>
  <c r="G967" i="7"/>
  <c r="J966" i="7"/>
  <c r="G966" i="7"/>
  <c r="J965" i="7"/>
  <c r="G965" i="7"/>
  <c r="J964" i="7"/>
  <c r="G964" i="7"/>
  <c r="J963" i="7"/>
  <c r="G963" i="7"/>
  <c r="J962" i="7"/>
  <c r="G962" i="7"/>
  <c r="J961" i="7"/>
  <c r="G961" i="7"/>
  <c r="J960" i="7"/>
  <c r="G960" i="7"/>
  <c r="J959" i="7"/>
  <c r="G959" i="7"/>
  <c r="J958" i="7"/>
  <c r="G958" i="7"/>
  <c r="J957" i="7"/>
  <c r="G957" i="7"/>
  <c r="J956" i="7"/>
  <c r="G956" i="7"/>
  <c r="J955" i="7"/>
  <c r="G955" i="7"/>
  <c r="J954" i="7"/>
  <c r="G954" i="7"/>
  <c r="J953" i="7"/>
  <c r="G953" i="7"/>
  <c r="J952" i="7"/>
  <c r="G952" i="7"/>
  <c r="J951" i="7"/>
  <c r="G951" i="7"/>
  <c r="J950" i="7"/>
  <c r="G950" i="7"/>
  <c r="J949" i="7"/>
  <c r="G949" i="7"/>
  <c r="J948" i="7"/>
  <c r="G948" i="7"/>
  <c r="J947" i="7"/>
  <c r="G947" i="7"/>
  <c r="J946" i="7"/>
  <c r="G946" i="7"/>
  <c r="J945" i="7"/>
  <c r="G945" i="7"/>
  <c r="J944" i="7"/>
  <c r="G944" i="7"/>
  <c r="J943" i="7"/>
  <c r="G943" i="7"/>
  <c r="J942" i="7"/>
  <c r="G942" i="7"/>
  <c r="J941" i="7"/>
  <c r="G941" i="7"/>
  <c r="J940" i="7"/>
  <c r="G940" i="7"/>
  <c r="J939" i="7"/>
  <c r="G939" i="7"/>
  <c r="J938" i="7"/>
  <c r="G938" i="7"/>
  <c r="J937" i="7"/>
  <c r="G937" i="7"/>
  <c r="J936" i="7"/>
  <c r="G936" i="7"/>
  <c r="J935" i="7"/>
  <c r="G935" i="7"/>
  <c r="J934" i="7"/>
  <c r="G934" i="7"/>
  <c r="J933" i="7"/>
  <c r="G933" i="7"/>
  <c r="J932" i="7"/>
  <c r="G932" i="7"/>
  <c r="J931" i="7"/>
  <c r="G931" i="7"/>
  <c r="J930" i="7"/>
  <c r="G930" i="7"/>
  <c r="J929" i="7"/>
  <c r="G929" i="7"/>
  <c r="J928" i="7"/>
  <c r="G928" i="7"/>
  <c r="J927" i="7"/>
  <c r="G927" i="7"/>
  <c r="J926" i="7"/>
  <c r="G926" i="7"/>
  <c r="J925" i="7"/>
  <c r="G925" i="7"/>
  <c r="J924" i="7"/>
  <c r="G924" i="7"/>
  <c r="J923" i="7"/>
  <c r="G923" i="7"/>
  <c r="J922" i="7"/>
  <c r="G922" i="7"/>
  <c r="J921" i="7"/>
  <c r="G921" i="7"/>
  <c r="J920" i="7"/>
  <c r="G920" i="7"/>
  <c r="J919" i="7"/>
  <c r="G919" i="7"/>
  <c r="J918" i="7"/>
  <c r="G918" i="7"/>
  <c r="J917" i="7"/>
  <c r="G917" i="7"/>
  <c r="J916" i="7"/>
  <c r="G916" i="7"/>
  <c r="J915" i="7"/>
  <c r="G915" i="7"/>
  <c r="J914" i="7"/>
  <c r="G914" i="7"/>
  <c r="J913" i="7"/>
  <c r="G913" i="7"/>
  <c r="J912" i="7"/>
  <c r="G912" i="7"/>
  <c r="M911" i="7"/>
  <c r="J911" i="7"/>
  <c r="G911" i="7"/>
  <c r="J910" i="7"/>
  <c r="G910" i="7"/>
  <c r="J909" i="7"/>
  <c r="G909" i="7"/>
  <c r="J908" i="7"/>
  <c r="G908" i="7"/>
  <c r="J907" i="7"/>
  <c r="G907" i="7"/>
  <c r="J906" i="7"/>
  <c r="G906" i="7"/>
  <c r="J905" i="7"/>
  <c r="G905" i="7"/>
  <c r="J904" i="7"/>
  <c r="G904" i="7"/>
  <c r="J903" i="7"/>
  <c r="G903" i="7"/>
  <c r="J902" i="7"/>
  <c r="G902" i="7"/>
  <c r="J901" i="7"/>
  <c r="G901" i="7"/>
  <c r="J900" i="7"/>
  <c r="G900" i="7"/>
  <c r="J899" i="7"/>
  <c r="G899" i="7"/>
  <c r="J898" i="7"/>
  <c r="G898" i="7"/>
  <c r="G897" i="7"/>
  <c r="J897" i="7"/>
  <c r="J896" i="7"/>
  <c r="G896" i="7"/>
  <c r="J895" i="7"/>
  <c r="G895" i="7"/>
  <c r="J894" i="7"/>
  <c r="G894" i="7"/>
  <c r="J893" i="7"/>
  <c r="G893" i="7"/>
  <c r="J892" i="7"/>
  <c r="G892" i="7"/>
  <c r="J891" i="7"/>
  <c r="G891" i="7"/>
  <c r="J890" i="7"/>
  <c r="G890" i="7"/>
  <c r="J889" i="7"/>
  <c r="G889" i="7"/>
  <c r="J888" i="7"/>
  <c r="G888" i="7"/>
  <c r="J887" i="7"/>
  <c r="G887" i="7"/>
  <c r="J886" i="7"/>
  <c r="G886" i="7"/>
  <c r="M885" i="7"/>
  <c r="J885" i="7"/>
  <c r="G885" i="7"/>
  <c r="M884" i="7"/>
  <c r="J884" i="7"/>
  <c r="G884" i="7"/>
  <c r="M883" i="7"/>
  <c r="J883" i="7"/>
  <c r="G883" i="7"/>
  <c r="M882" i="7"/>
  <c r="J882" i="7"/>
  <c r="G882" i="7"/>
  <c r="M881" i="7"/>
  <c r="J881" i="7"/>
  <c r="G881" i="7"/>
  <c r="M880" i="7"/>
  <c r="J880" i="7"/>
  <c r="G880" i="7"/>
  <c r="M879" i="7"/>
  <c r="J879" i="7"/>
  <c r="G879" i="7"/>
  <c r="M878" i="7"/>
  <c r="J878" i="7"/>
  <c r="G878" i="7"/>
  <c r="M877" i="7"/>
  <c r="J877" i="7"/>
  <c r="G877" i="7"/>
  <c r="M876" i="7"/>
  <c r="J876" i="7"/>
  <c r="G876" i="7"/>
  <c r="M875" i="7"/>
  <c r="J875" i="7"/>
  <c r="G875" i="7"/>
  <c r="M874" i="7"/>
  <c r="J874" i="7"/>
  <c r="G874" i="7"/>
  <c r="M873" i="7"/>
  <c r="J873" i="7"/>
  <c r="G873" i="7"/>
  <c r="M872" i="7"/>
  <c r="J872" i="7"/>
  <c r="G872" i="7"/>
  <c r="M871" i="7"/>
  <c r="J871" i="7"/>
  <c r="G871" i="7"/>
  <c r="M870" i="7"/>
  <c r="J870" i="7"/>
  <c r="G870" i="7"/>
  <c r="M869" i="7"/>
  <c r="J869" i="7"/>
  <c r="G869" i="7"/>
  <c r="M868" i="7"/>
  <c r="J868" i="7"/>
  <c r="G868" i="7"/>
  <c r="M867" i="7"/>
  <c r="J867" i="7"/>
  <c r="G867" i="7"/>
  <c r="M866" i="7"/>
  <c r="J866" i="7"/>
  <c r="G866" i="7"/>
  <c r="M865" i="7"/>
  <c r="J865" i="7"/>
  <c r="G865" i="7"/>
  <c r="M864" i="7"/>
  <c r="J864" i="7"/>
  <c r="G864" i="7"/>
  <c r="M863" i="7"/>
  <c r="J863" i="7"/>
  <c r="G863" i="7"/>
  <c r="M862" i="7"/>
  <c r="J862" i="7"/>
  <c r="G862" i="7"/>
  <c r="M861" i="7"/>
  <c r="J861" i="7"/>
  <c r="G861" i="7"/>
  <c r="M860" i="7"/>
  <c r="J860" i="7"/>
  <c r="G860" i="7"/>
  <c r="M859" i="7"/>
  <c r="J859" i="7"/>
  <c r="G859" i="7"/>
  <c r="M858" i="7"/>
  <c r="J858" i="7"/>
  <c r="G858" i="7"/>
  <c r="M857" i="7"/>
  <c r="J857" i="7"/>
  <c r="G857" i="7"/>
  <c r="M856" i="7"/>
  <c r="J856" i="7"/>
  <c r="G856" i="7"/>
  <c r="M855" i="7"/>
  <c r="J855" i="7"/>
  <c r="G855" i="7"/>
  <c r="M854" i="7"/>
  <c r="J854" i="7"/>
  <c r="G854" i="7"/>
  <c r="M853" i="7"/>
  <c r="J853" i="7"/>
  <c r="G853" i="7"/>
  <c r="M852" i="7"/>
  <c r="J852" i="7"/>
  <c r="G852" i="7"/>
  <c r="M851" i="7"/>
  <c r="J851" i="7"/>
  <c r="G851" i="7"/>
  <c r="M850" i="7"/>
  <c r="J850" i="7"/>
  <c r="G850" i="7"/>
  <c r="M849" i="7"/>
  <c r="J849" i="7"/>
  <c r="G849" i="7"/>
  <c r="M848" i="7"/>
  <c r="J848" i="7"/>
  <c r="G848" i="7"/>
  <c r="M847" i="7"/>
  <c r="J847" i="7"/>
  <c r="G847" i="7"/>
  <c r="M846" i="7"/>
  <c r="J846" i="7"/>
  <c r="G846" i="7"/>
  <c r="M845" i="7"/>
  <c r="J845" i="7"/>
  <c r="G845" i="7"/>
  <c r="M844" i="7"/>
  <c r="J844" i="7"/>
  <c r="G844" i="7"/>
  <c r="M843" i="7"/>
  <c r="J843" i="7"/>
  <c r="G843" i="7"/>
  <c r="M842" i="7"/>
  <c r="J842" i="7"/>
  <c r="G842" i="7"/>
  <c r="M841" i="7"/>
  <c r="J841" i="7"/>
  <c r="G841" i="7"/>
  <c r="M840" i="7"/>
  <c r="J840" i="7"/>
  <c r="G840" i="7"/>
  <c r="M839" i="7"/>
  <c r="J839" i="7"/>
  <c r="G839" i="7"/>
  <c r="M838" i="7"/>
  <c r="J838" i="7"/>
  <c r="G838" i="7"/>
  <c r="M837" i="7"/>
  <c r="J837" i="7"/>
  <c r="G837" i="7"/>
  <c r="M836" i="7"/>
  <c r="J836" i="7"/>
  <c r="G836" i="7"/>
  <c r="M835" i="7"/>
  <c r="J835" i="7"/>
  <c r="G835" i="7"/>
  <c r="M834" i="7"/>
  <c r="J834" i="7"/>
  <c r="G834" i="7"/>
  <c r="M833" i="7"/>
  <c r="J833" i="7"/>
  <c r="G833" i="7"/>
  <c r="M832" i="7"/>
  <c r="J832" i="7"/>
  <c r="G832" i="7"/>
  <c r="M831" i="7"/>
  <c r="J831" i="7"/>
  <c r="G831" i="7"/>
  <c r="M830" i="7"/>
  <c r="J830" i="7"/>
  <c r="G830" i="7"/>
  <c r="M829" i="7"/>
  <c r="J829" i="7"/>
  <c r="G829" i="7"/>
  <c r="M828" i="7"/>
  <c r="J828" i="7"/>
  <c r="G828" i="7"/>
  <c r="M827" i="7"/>
  <c r="J827" i="7"/>
  <c r="G827" i="7"/>
  <c r="M826" i="7"/>
  <c r="J826" i="7"/>
  <c r="G826" i="7"/>
  <c r="M825" i="7"/>
  <c r="J825" i="7"/>
  <c r="G825" i="7"/>
  <c r="M824" i="7"/>
  <c r="J824" i="7"/>
  <c r="G824" i="7"/>
  <c r="M823" i="7"/>
  <c r="J823" i="7"/>
  <c r="G823" i="7"/>
  <c r="M822" i="7"/>
  <c r="J822" i="7"/>
  <c r="G822" i="7"/>
  <c r="M821" i="7"/>
  <c r="J821" i="7"/>
  <c r="G821" i="7"/>
  <c r="M820" i="7"/>
  <c r="J820" i="7"/>
  <c r="G820" i="7"/>
  <c r="M819" i="7"/>
  <c r="J819" i="7"/>
  <c r="G819" i="7"/>
  <c r="M818" i="7"/>
  <c r="J818" i="7"/>
  <c r="G818" i="7"/>
  <c r="M817" i="7"/>
  <c r="J817" i="7"/>
  <c r="G817" i="7"/>
  <c r="M816" i="7"/>
  <c r="J816" i="7"/>
  <c r="G816" i="7"/>
  <c r="M815" i="7"/>
  <c r="J815" i="7"/>
  <c r="G815" i="7"/>
  <c r="J814" i="7"/>
  <c r="G814" i="7"/>
  <c r="M813" i="7"/>
  <c r="J813" i="7"/>
  <c r="G813" i="7"/>
  <c r="M812" i="7"/>
  <c r="J812" i="7"/>
  <c r="G812" i="7"/>
  <c r="M811" i="7"/>
  <c r="J811" i="7"/>
  <c r="G811" i="7"/>
  <c r="M810" i="7"/>
  <c r="J810" i="7"/>
  <c r="G810" i="7"/>
  <c r="M809" i="7"/>
  <c r="J809" i="7"/>
  <c r="G809" i="7"/>
  <c r="M808" i="7"/>
  <c r="J808" i="7"/>
  <c r="G808" i="7"/>
  <c r="M807" i="7"/>
  <c r="J807" i="7"/>
  <c r="G807" i="7"/>
  <c r="M806" i="7"/>
  <c r="J806" i="7"/>
  <c r="G806" i="7"/>
  <c r="M805" i="7"/>
  <c r="J805" i="7"/>
  <c r="G805" i="7"/>
  <c r="M804" i="7"/>
  <c r="J804" i="7"/>
  <c r="G804" i="7"/>
  <c r="M803" i="7"/>
  <c r="J803" i="7"/>
  <c r="G803" i="7"/>
  <c r="M802" i="7"/>
  <c r="J802" i="7"/>
  <c r="G802" i="7"/>
  <c r="M801" i="7"/>
  <c r="J801" i="7"/>
  <c r="G801" i="7"/>
  <c r="M800" i="7"/>
  <c r="J800" i="7"/>
  <c r="G800" i="7"/>
  <c r="M799" i="7"/>
  <c r="J799" i="7"/>
  <c r="G799" i="7"/>
  <c r="M798" i="7"/>
  <c r="J798" i="7"/>
  <c r="G798" i="7"/>
  <c r="M797" i="7"/>
  <c r="J797" i="7"/>
  <c r="G797" i="7"/>
  <c r="M796" i="7"/>
  <c r="J796" i="7"/>
  <c r="G796" i="7"/>
  <c r="M795" i="7"/>
  <c r="J795" i="7"/>
  <c r="G795" i="7"/>
  <c r="M794" i="7"/>
  <c r="J794" i="7"/>
  <c r="G794" i="7"/>
  <c r="M793" i="7"/>
  <c r="J793" i="7"/>
  <c r="G793" i="7"/>
  <c r="M792" i="7"/>
  <c r="J792" i="7"/>
  <c r="G792" i="7"/>
  <c r="M791" i="7"/>
  <c r="J791" i="7"/>
  <c r="G791" i="7"/>
  <c r="M790" i="7"/>
  <c r="J790" i="7"/>
  <c r="G790" i="7"/>
  <c r="M789" i="7"/>
  <c r="J789" i="7"/>
  <c r="G789" i="7"/>
  <c r="M788" i="7"/>
  <c r="J788" i="7"/>
  <c r="G788" i="7"/>
  <c r="M787" i="7"/>
  <c r="J787" i="7"/>
  <c r="G787" i="7"/>
  <c r="M786" i="7"/>
  <c r="J786" i="7"/>
  <c r="G786" i="7"/>
  <c r="M785" i="7"/>
  <c r="J785" i="7"/>
  <c r="G785" i="7"/>
  <c r="M784" i="7"/>
  <c r="J784" i="7"/>
  <c r="G784" i="7"/>
  <c r="M783" i="7"/>
  <c r="J783" i="7"/>
  <c r="G783" i="7"/>
  <c r="M782" i="7"/>
  <c r="J782" i="7"/>
  <c r="G782" i="7"/>
  <c r="M781" i="7"/>
  <c r="J781" i="7"/>
  <c r="G781" i="7"/>
  <c r="M780" i="7"/>
  <c r="J780" i="7"/>
  <c r="G780" i="7"/>
  <c r="M779" i="7"/>
  <c r="J779" i="7"/>
  <c r="G779" i="7"/>
  <c r="M778" i="7"/>
  <c r="J778" i="7"/>
  <c r="G778" i="7"/>
  <c r="M777" i="7"/>
  <c r="J777" i="7"/>
  <c r="G777" i="7"/>
  <c r="M776" i="7"/>
  <c r="J776" i="7"/>
  <c r="G776" i="7"/>
  <c r="M775" i="7"/>
  <c r="J775" i="7"/>
  <c r="G775" i="7"/>
  <c r="M774" i="7"/>
  <c r="J774" i="7"/>
  <c r="G774" i="7"/>
  <c r="M773" i="7"/>
  <c r="J773" i="7"/>
  <c r="G773" i="7"/>
  <c r="M772" i="7"/>
  <c r="J772" i="7"/>
  <c r="G772" i="7"/>
  <c r="M771" i="7"/>
  <c r="J771" i="7"/>
  <c r="G771" i="7"/>
  <c r="M770" i="7"/>
  <c r="J770" i="7"/>
  <c r="G770" i="7"/>
  <c r="M769" i="7"/>
  <c r="J769" i="7"/>
  <c r="G769" i="7"/>
  <c r="M768" i="7"/>
  <c r="J768" i="7"/>
  <c r="G768" i="7"/>
  <c r="M767" i="7"/>
  <c r="J767" i="7"/>
  <c r="G767" i="7"/>
  <c r="M766" i="7"/>
  <c r="J766" i="7"/>
  <c r="G766" i="7"/>
  <c r="M765" i="7"/>
  <c r="J765" i="7"/>
  <c r="G765" i="7"/>
  <c r="M764" i="7"/>
  <c r="J764" i="7"/>
  <c r="G764" i="7"/>
  <c r="M763" i="7"/>
  <c r="J763" i="7"/>
  <c r="G763" i="7"/>
  <c r="M762" i="7"/>
  <c r="J762" i="7"/>
  <c r="G762" i="7"/>
  <c r="M761" i="7"/>
  <c r="J761" i="7"/>
  <c r="G761" i="7"/>
  <c r="M760" i="7"/>
  <c r="J760" i="7"/>
  <c r="G760" i="7"/>
  <c r="M759" i="7"/>
  <c r="J759" i="7"/>
  <c r="G759" i="7"/>
  <c r="M758" i="7"/>
  <c r="G758" i="7"/>
  <c r="J758" i="7"/>
  <c r="M757" i="7"/>
  <c r="J757" i="7"/>
  <c r="G757" i="7"/>
  <c r="M756" i="7"/>
  <c r="J756" i="7"/>
  <c r="G756" i="7"/>
  <c r="M755" i="7"/>
  <c r="J755" i="7"/>
  <c r="G755" i="7"/>
  <c r="M754" i="7"/>
  <c r="J754" i="7"/>
  <c r="G754" i="7"/>
  <c r="M753" i="7"/>
  <c r="J753" i="7"/>
  <c r="G753" i="7"/>
  <c r="M752" i="7"/>
  <c r="J752" i="7"/>
  <c r="G752" i="7"/>
  <c r="M751" i="7"/>
  <c r="J751" i="7"/>
  <c r="G751" i="7"/>
  <c r="M750" i="7"/>
  <c r="J750" i="7"/>
  <c r="G750" i="7"/>
  <c r="M749" i="7"/>
  <c r="J749" i="7"/>
  <c r="G749" i="7"/>
  <c r="M748" i="7"/>
  <c r="J748" i="7"/>
  <c r="G748" i="7"/>
  <c r="M747" i="7"/>
  <c r="J747" i="7"/>
  <c r="G747" i="7"/>
  <c r="M746" i="7"/>
  <c r="J746" i="7"/>
  <c r="G746" i="7"/>
  <c r="M745" i="7"/>
  <c r="J745" i="7"/>
  <c r="G745" i="7"/>
  <c r="M744" i="7"/>
  <c r="J744" i="7"/>
  <c r="G744" i="7"/>
  <c r="M743" i="7"/>
  <c r="J743" i="7"/>
  <c r="G743" i="7"/>
  <c r="M742" i="7"/>
  <c r="J742" i="7"/>
  <c r="G742" i="7"/>
  <c r="M741" i="7"/>
  <c r="J741" i="7"/>
  <c r="G741" i="7"/>
  <c r="M740" i="7"/>
  <c r="J740" i="7"/>
  <c r="G740" i="7"/>
  <c r="M739" i="7"/>
  <c r="J739" i="7"/>
  <c r="G739" i="7"/>
  <c r="M738" i="7"/>
  <c r="J738" i="7"/>
  <c r="G738" i="7"/>
  <c r="M737" i="7"/>
  <c r="G737" i="7"/>
  <c r="J737" i="7"/>
  <c r="M736" i="7"/>
  <c r="J736" i="7"/>
  <c r="G736" i="7"/>
  <c r="J735" i="7"/>
  <c r="G735" i="7"/>
  <c r="J734" i="7"/>
  <c r="G734" i="7"/>
  <c r="J733" i="7"/>
  <c r="G733" i="7"/>
  <c r="J732" i="7"/>
  <c r="G732" i="7"/>
  <c r="J731" i="7"/>
  <c r="G731" i="7"/>
  <c r="J730" i="7"/>
  <c r="G730" i="7"/>
  <c r="J729" i="7"/>
  <c r="G729" i="7"/>
  <c r="J728" i="7"/>
  <c r="G728" i="7"/>
  <c r="M727" i="7"/>
  <c r="J727" i="7"/>
  <c r="G727" i="7"/>
  <c r="J726" i="7"/>
  <c r="G726" i="7"/>
  <c r="J725" i="7"/>
  <c r="G725" i="7"/>
  <c r="J724" i="7"/>
  <c r="G724" i="7"/>
  <c r="J723" i="7"/>
  <c r="G723" i="7"/>
  <c r="M722" i="7"/>
  <c r="J722" i="7"/>
  <c r="G722" i="7"/>
  <c r="J721" i="7"/>
  <c r="G721" i="7"/>
  <c r="J720" i="7"/>
  <c r="G720" i="7"/>
  <c r="J719" i="7"/>
  <c r="G719" i="7"/>
  <c r="J718" i="7"/>
  <c r="G718" i="7"/>
  <c r="J717" i="7"/>
  <c r="G717" i="7"/>
  <c r="J716" i="7"/>
  <c r="G716" i="7"/>
  <c r="J715" i="7"/>
  <c r="G715" i="7"/>
  <c r="J714" i="7"/>
  <c r="G714" i="7"/>
  <c r="J713" i="7"/>
  <c r="G713" i="7"/>
  <c r="J712" i="7"/>
  <c r="G712" i="7"/>
  <c r="J711" i="7"/>
  <c r="G711" i="7"/>
  <c r="J710" i="7"/>
  <c r="G710" i="7"/>
  <c r="J709" i="7"/>
  <c r="G709" i="7"/>
  <c r="J708" i="7"/>
  <c r="G708" i="7"/>
  <c r="J707" i="7"/>
  <c r="G707" i="7"/>
  <c r="J706" i="7"/>
  <c r="G706" i="7"/>
  <c r="J705" i="7"/>
  <c r="G705" i="7"/>
  <c r="J704" i="7"/>
  <c r="G704" i="7"/>
  <c r="J703" i="7"/>
  <c r="G703" i="7"/>
  <c r="J702" i="7"/>
  <c r="G702" i="7"/>
  <c r="J701" i="7"/>
  <c r="G701" i="7"/>
  <c r="J700" i="7"/>
  <c r="G700" i="7"/>
  <c r="J699" i="7"/>
  <c r="G699" i="7"/>
  <c r="M698" i="7"/>
  <c r="J698" i="7"/>
  <c r="G698" i="7"/>
  <c r="M697" i="7"/>
  <c r="J697" i="7"/>
  <c r="G697" i="7"/>
  <c r="M696" i="7"/>
  <c r="J696" i="7"/>
  <c r="G696" i="7"/>
  <c r="M695" i="7"/>
  <c r="J695" i="7"/>
  <c r="G695" i="7"/>
  <c r="M694" i="7"/>
  <c r="J694" i="7"/>
  <c r="G694" i="7"/>
  <c r="J693" i="7"/>
  <c r="G693" i="7"/>
  <c r="M692" i="7"/>
  <c r="J692" i="7"/>
  <c r="G692" i="7"/>
  <c r="M691" i="7"/>
  <c r="J691" i="7"/>
  <c r="G691" i="7"/>
  <c r="M690" i="7"/>
  <c r="J690" i="7"/>
  <c r="G690" i="7"/>
  <c r="M689" i="7"/>
  <c r="J689" i="7"/>
  <c r="G689" i="7"/>
  <c r="M688" i="7"/>
  <c r="J688" i="7"/>
  <c r="G688" i="7"/>
  <c r="M687" i="7"/>
  <c r="J687" i="7"/>
  <c r="G687" i="7"/>
  <c r="M686" i="7"/>
  <c r="J686" i="7"/>
  <c r="G686" i="7"/>
  <c r="M685" i="7"/>
  <c r="J685" i="7"/>
  <c r="G685" i="7"/>
  <c r="M684" i="7"/>
  <c r="J684" i="7"/>
  <c r="G684" i="7"/>
  <c r="M683" i="7"/>
  <c r="J683" i="7"/>
  <c r="G683" i="7"/>
  <c r="M682" i="7"/>
  <c r="J682" i="7"/>
  <c r="G682" i="7"/>
  <c r="M681" i="7"/>
  <c r="J681" i="7"/>
  <c r="G681" i="7"/>
  <c r="M680" i="7"/>
  <c r="J680" i="7"/>
  <c r="G680" i="7"/>
  <c r="M679" i="7"/>
  <c r="J679" i="7"/>
  <c r="G679" i="7"/>
  <c r="M678" i="7"/>
  <c r="J678" i="7"/>
  <c r="G678" i="7"/>
  <c r="M677" i="7"/>
  <c r="J677" i="7"/>
  <c r="G677" i="7"/>
  <c r="M676" i="7"/>
  <c r="J676" i="7"/>
  <c r="G676" i="7"/>
  <c r="M675" i="7"/>
  <c r="J675" i="7"/>
  <c r="G675" i="7"/>
  <c r="M674" i="7"/>
  <c r="J674" i="7"/>
  <c r="G674" i="7"/>
  <c r="M673" i="7"/>
  <c r="J673" i="7"/>
  <c r="G673" i="7"/>
  <c r="M672" i="7"/>
  <c r="J672" i="7"/>
  <c r="G672" i="7"/>
  <c r="M671" i="7"/>
  <c r="J671" i="7"/>
  <c r="G671" i="7"/>
  <c r="M670" i="7"/>
  <c r="J670" i="7"/>
  <c r="G670" i="7"/>
  <c r="M669" i="7"/>
  <c r="J669" i="7"/>
  <c r="G669" i="7"/>
  <c r="M668" i="7"/>
  <c r="J668" i="7"/>
  <c r="G668" i="7"/>
  <c r="M667" i="7"/>
  <c r="J667" i="7"/>
  <c r="G667" i="7"/>
  <c r="M666" i="7"/>
  <c r="J666" i="7"/>
  <c r="G666" i="7"/>
  <c r="M665" i="7"/>
  <c r="J665" i="7"/>
  <c r="G665" i="7"/>
  <c r="M664" i="7"/>
  <c r="J664" i="7"/>
  <c r="G664" i="7"/>
  <c r="M663" i="7"/>
  <c r="J663" i="7"/>
  <c r="G663" i="7"/>
  <c r="M662" i="7"/>
  <c r="J662" i="7"/>
  <c r="G662" i="7"/>
  <c r="M661" i="7"/>
  <c r="J661" i="7"/>
  <c r="G661" i="7"/>
  <c r="M660" i="7"/>
  <c r="J660" i="7"/>
  <c r="G660" i="7"/>
  <c r="M659" i="7"/>
  <c r="J659" i="7"/>
  <c r="G659" i="7"/>
  <c r="M658" i="7"/>
  <c r="J658" i="7"/>
  <c r="G658" i="7"/>
  <c r="M657" i="7"/>
  <c r="J657" i="7"/>
  <c r="G657" i="7"/>
  <c r="M656" i="7"/>
  <c r="J656" i="7"/>
  <c r="G656" i="7"/>
  <c r="M655" i="7"/>
  <c r="J655" i="7"/>
  <c r="G655" i="7"/>
  <c r="M654" i="7"/>
  <c r="J654" i="7"/>
  <c r="G654" i="7"/>
  <c r="M653" i="7"/>
  <c r="J653" i="7"/>
  <c r="G653" i="7"/>
  <c r="M652" i="7"/>
  <c r="J652" i="7"/>
  <c r="G652" i="7"/>
  <c r="M651" i="7"/>
  <c r="J651" i="7"/>
  <c r="G651" i="7"/>
  <c r="M650" i="7"/>
  <c r="J650" i="7"/>
  <c r="G650" i="7"/>
  <c r="M649" i="7"/>
  <c r="J649" i="7"/>
  <c r="G649" i="7"/>
  <c r="M648" i="7"/>
  <c r="J648" i="7"/>
  <c r="G648" i="7"/>
  <c r="M647" i="7"/>
  <c r="J647" i="7"/>
  <c r="G647" i="7"/>
  <c r="M646" i="7"/>
  <c r="J646" i="7"/>
  <c r="G646" i="7"/>
  <c r="M645" i="7"/>
  <c r="G645" i="7"/>
  <c r="J645" i="7"/>
  <c r="M644" i="7"/>
  <c r="J644" i="7"/>
  <c r="G644" i="7"/>
  <c r="M643" i="7"/>
  <c r="J643" i="7"/>
  <c r="G643" i="7"/>
  <c r="M642" i="7"/>
  <c r="J642" i="7"/>
  <c r="G642" i="7"/>
  <c r="M641" i="7"/>
  <c r="J641" i="7"/>
  <c r="G641" i="7"/>
  <c r="M640" i="7"/>
  <c r="J640" i="7"/>
  <c r="G640" i="7"/>
  <c r="M639" i="7"/>
  <c r="J639" i="7"/>
  <c r="G639" i="7"/>
  <c r="M638" i="7"/>
  <c r="J638" i="7"/>
  <c r="G638" i="7"/>
  <c r="M637" i="7"/>
  <c r="J637" i="7"/>
  <c r="G637" i="7"/>
  <c r="M636" i="7"/>
  <c r="J636" i="7"/>
  <c r="G636" i="7"/>
  <c r="M635" i="7"/>
  <c r="J635" i="7"/>
  <c r="G635" i="7"/>
  <c r="M634" i="7"/>
  <c r="J634" i="7"/>
  <c r="G634" i="7"/>
  <c r="M633" i="7"/>
  <c r="J633" i="7"/>
  <c r="G633" i="7"/>
  <c r="M632" i="7"/>
  <c r="J632" i="7"/>
  <c r="G632" i="7"/>
  <c r="M631" i="7"/>
  <c r="J631" i="7"/>
  <c r="G631" i="7"/>
  <c r="M630" i="7"/>
  <c r="J630" i="7"/>
  <c r="G630" i="7"/>
  <c r="M629" i="7"/>
  <c r="J629" i="7"/>
  <c r="G629" i="7"/>
  <c r="M628" i="7"/>
  <c r="J628" i="7"/>
  <c r="G628" i="7"/>
  <c r="M627" i="7"/>
  <c r="J627" i="7"/>
  <c r="G627" i="7"/>
  <c r="M626" i="7"/>
  <c r="J626" i="7"/>
  <c r="G626" i="7"/>
  <c r="M625" i="7"/>
  <c r="J625" i="7"/>
  <c r="G625" i="7"/>
  <c r="M624" i="7"/>
  <c r="J624" i="7"/>
  <c r="G624" i="7"/>
  <c r="M623" i="7"/>
  <c r="J623" i="7"/>
  <c r="G623" i="7"/>
  <c r="M622" i="7"/>
  <c r="J622" i="7"/>
  <c r="G622" i="7"/>
  <c r="M621" i="7"/>
  <c r="J621" i="7"/>
  <c r="G621" i="7"/>
  <c r="M620" i="7"/>
  <c r="J620" i="7"/>
  <c r="G620" i="7"/>
  <c r="M619" i="7"/>
  <c r="J619" i="7"/>
  <c r="G619" i="7"/>
  <c r="M618" i="7"/>
  <c r="J618" i="7"/>
  <c r="G618" i="7"/>
  <c r="M617" i="7"/>
  <c r="J617" i="7"/>
  <c r="G617" i="7"/>
  <c r="M616" i="7"/>
  <c r="J616" i="7"/>
  <c r="G616" i="7"/>
  <c r="M615" i="7"/>
  <c r="J615" i="7"/>
  <c r="G615" i="7"/>
  <c r="M614" i="7"/>
  <c r="J614" i="7"/>
  <c r="G614" i="7"/>
  <c r="M613" i="7"/>
  <c r="J613" i="7"/>
  <c r="G613" i="7"/>
  <c r="M612" i="7"/>
  <c r="J612" i="7"/>
  <c r="G612" i="7"/>
  <c r="M611" i="7"/>
  <c r="J611" i="7"/>
  <c r="G611" i="7"/>
  <c r="M610" i="7"/>
  <c r="J610" i="7"/>
  <c r="G610" i="7"/>
  <c r="M609" i="7"/>
  <c r="J609" i="7"/>
  <c r="G609" i="7"/>
  <c r="M608" i="7"/>
  <c r="J608" i="7"/>
  <c r="G608" i="7"/>
  <c r="M607" i="7"/>
  <c r="J607" i="7"/>
  <c r="G607" i="7"/>
  <c r="M606" i="7"/>
  <c r="J606" i="7"/>
  <c r="G606" i="7"/>
  <c r="M605" i="7"/>
  <c r="J605" i="7"/>
  <c r="G605" i="7"/>
  <c r="M604" i="7"/>
  <c r="J604" i="7"/>
  <c r="G604" i="7"/>
  <c r="M603" i="7"/>
  <c r="J603" i="7"/>
  <c r="G603" i="7"/>
  <c r="M602" i="7"/>
  <c r="J602" i="7"/>
  <c r="G602" i="7"/>
  <c r="M601" i="7"/>
  <c r="J601" i="7"/>
  <c r="G601" i="7"/>
  <c r="M600" i="7"/>
  <c r="J600" i="7"/>
  <c r="G600" i="7"/>
  <c r="M599" i="7"/>
  <c r="J599" i="7"/>
  <c r="G599" i="7"/>
  <c r="M598" i="7"/>
  <c r="J598" i="7"/>
  <c r="G598" i="7"/>
  <c r="M597" i="7"/>
  <c r="J597" i="7"/>
  <c r="G597" i="7"/>
  <c r="M596" i="7"/>
  <c r="J596" i="7"/>
  <c r="G596" i="7"/>
  <c r="M595" i="7"/>
  <c r="J595" i="7"/>
  <c r="G595" i="7"/>
  <c r="M594" i="7"/>
  <c r="J594" i="7"/>
  <c r="G594" i="7"/>
  <c r="M593" i="7"/>
  <c r="J593" i="7"/>
  <c r="G593" i="7"/>
  <c r="M592" i="7"/>
  <c r="J592" i="7"/>
  <c r="G592" i="7"/>
  <c r="M591" i="7"/>
  <c r="J591" i="7"/>
  <c r="G591" i="7"/>
  <c r="M590" i="7"/>
  <c r="J590" i="7"/>
  <c r="G590" i="7"/>
  <c r="M589" i="7"/>
  <c r="J589" i="7"/>
  <c r="G589" i="7"/>
  <c r="M588" i="7"/>
  <c r="J588" i="7"/>
  <c r="G588" i="7"/>
  <c r="M587" i="7"/>
  <c r="J587" i="7"/>
  <c r="G587" i="7"/>
  <c r="M584" i="7"/>
  <c r="J584" i="7"/>
  <c r="G584" i="7"/>
  <c r="M583" i="7"/>
  <c r="J583" i="7"/>
  <c r="G583" i="7"/>
  <c r="M582" i="7"/>
  <c r="J582" i="7"/>
  <c r="G582" i="7"/>
  <c r="M581" i="7"/>
  <c r="J581" i="7"/>
  <c r="G581" i="7"/>
  <c r="M580" i="7"/>
  <c r="J580" i="7"/>
  <c r="G580" i="7"/>
  <c r="M579" i="7"/>
  <c r="J579" i="7"/>
  <c r="G579" i="7"/>
  <c r="M578" i="7"/>
  <c r="J578" i="7"/>
  <c r="G578" i="7"/>
  <c r="M577" i="7"/>
  <c r="J577" i="7"/>
  <c r="G577" i="7"/>
  <c r="J576" i="7"/>
  <c r="G576" i="7"/>
  <c r="M575" i="7"/>
  <c r="J575" i="7"/>
  <c r="G575" i="7"/>
  <c r="M574" i="7"/>
  <c r="J574" i="7"/>
  <c r="G574" i="7"/>
  <c r="M573" i="7"/>
  <c r="J573" i="7"/>
  <c r="G573" i="7"/>
  <c r="M572" i="7"/>
  <c r="J572" i="7"/>
  <c r="G572" i="7"/>
  <c r="M571" i="7"/>
  <c r="J571" i="7"/>
  <c r="G571" i="7"/>
  <c r="M570" i="7"/>
  <c r="J570" i="7"/>
  <c r="G570" i="7"/>
  <c r="M569" i="7"/>
  <c r="J569" i="7"/>
  <c r="G569" i="7"/>
  <c r="M568" i="7"/>
  <c r="J568" i="7"/>
  <c r="G568" i="7"/>
  <c r="M567" i="7"/>
  <c r="J567" i="7"/>
  <c r="G567" i="7"/>
  <c r="M566" i="7"/>
  <c r="J566" i="7"/>
  <c r="G566" i="7"/>
  <c r="M565" i="7"/>
  <c r="J565" i="7"/>
  <c r="G565" i="7"/>
  <c r="M564" i="7"/>
  <c r="J564" i="7"/>
  <c r="G564" i="7"/>
  <c r="M563" i="7"/>
  <c r="J563" i="7"/>
  <c r="G563" i="7"/>
  <c r="M562" i="7"/>
  <c r="J562" i="7"/>
  <c r="G562" i="7"/>
  <c r="M561" i="7"/>
  <c r="J561" i="7"/>
  <c r="G561" i="7"/>
  <c r="M560" i="7"/>
  <c r="J560" i="7"/>
  <c r="G560" i="7"/>
  <c r="M559" i="7"/>
  <c r="J559" i="7"/>
  <c r="G559" i="7"/>
  <c r="M558" i="7"/>
  <c r="J558" i="7"/>
  <c r="G558" i="7"/>
  <c r="M557" i="7"/>
  <c r="J557" i="7"/>
  <c r="G557" i="7"/>
  <c r="M556" i="7"/>
  <c r="J556" i="7"/>
  <c r="G556" i="7"/>
  <c r="M555" i="7"/>
  <c r="J555" i="7"/>
  <c r="G555" i="7"/>
  <c r="M554" i="7"/>
  <c r="J554" i="7"/>
  <c r="G554" i="7"/>
  <c r="M553" i="7"/>
  <c r="J553" i="7"/>
  <c r="G553" i="7"/>
  <c r="M552" i="7"/>
  <c r="J552" i="7"/>
  <c r="G552" i="7"/>
  <c r="M551" i="7"/>
  <c r="J551" i="7"/>
  <c r="G551" i="7"/>
  <c r="M550" i="7"/>
  <c r="J550" i="7"/>
  <c r="G550" i="7"/>
  <c r="M549" i="7"/>
  <c r="J549" i="7"/>
  <c r="G549" i="7"/>
  <c r="M548" i="7"/>
  <c r="J548" i="7"/>
  <c r="G548" i="7"/>
  <c r="M547" i="7"/>
  <c r="J547" i="7"/>
  <c r="G547" i="7"/>
  <c r="M546" i="7"/>
  <c r="J546" i="7"/>
  <c r="G546" i="7"/>
  <c r="M545" i="7"/>
  <c r="J545" i="7"/>
  <c r="G545" i="7"/>
  <c r="M544" i="7"/>
  <c r="J544" i="7"/>
  <c r="G544" i="7"/>
  <c r="M543" i="7"/>
  <c r="J543" i="7"/>
  <c r="G543" i="7"/>
  <c r="M542" i="7"/>
  <c r="J542" i="7"/>
  <c r="G542" i="7"/>
  <c r="M541" i="7"/>
  <c r="J541" i="7"/>
  <c r="G541" i="7"/>
  <c r="M540" i="7"/>
  <c r="J540" i="7"/>
  <c r="G540" i="7"/>
  <c r="M539" i="7"/>
  <c r="J539" i="7"/>
  <c r="G539" i="7"/>
  <c r="M538" i="7"/>
  <c r="J538" i="7"/>
  <c r="G538" i="7"/>
  <c r="M536" i="7"/>
  <c r="J536" i="7"/>
  <c r="G536" i="7"/>
  <c r="M535" i="7"/>
  <c r="J535" i="7"/>
  <c r="G535" i="7"/>
  <c r="M534" i="7"/>
  <c r="J534" i="7"/>
  <c r="G534" i="7"/>
  <c r="M533" i="7"/>
  <c r="J533" i="7"/>
  <c r="G533" i="7"/>
  <c r="M532" i="7"/>
  <c r="J532" i="7"/>
  <c r="G532" i="7"/>
  <c r="M531" i="7"/>
  <c r="J531" i="7"/>
  <c r="G531" i="7"/>
  <c r="M530" i="7"/>
  <c r="J530" i="7"/>
  <c r="G530" i="7"/>
  <c r="M529" i="7"/>
  <c r="J529" i="7"/>
  <c r="G529" i="7"/>
  <c r="M528" i="7"/>
  <c r="J528" i="7"/>
  <c r="G528" i="7"/>
  <c r="M527" i="7"/>
  <c r="J527" i="7"/>
  <c r="G527" i="7"/>
  <c r="M526" i="7"/>
  <c r="J526" i="7"/>
  <c r="G526" i="7"/>
  <c r="M525" i="7"/>
  <c r="J525" i="7"/>
  <c r="G525" i="7"/>
  <c r="M524" i="7"/>
  <c r="J524" i="7"/>
  <c r="G524" i="7"/>
  <c r="M523" i="7"/>
  <c r="J523" i="7"/>
  <c r="G523" i="7"/>
  <c r="M522" i="7"/>
  <c r="J522" i="7"/>
  <c r="G522" i="7"/>
  <c r="M521" i="7"/>
  <c r="J521" i="7"/>
  <c r="G521" i="7"/>
  <c r="M520" i="7"/>
  <c r="J520" i="7"/>
  <c r="G520" i="7"/>
  <c r="M519" i="7"/>
  <c r="J519" i="7"/>
  <c r="G519" i="7"/>
  <c r="M518" i="7"/>
  <c r="J518" i="7"/>
  <c r="G518" i="7"/>
  <c r="M517" i="7"/>
  <c r="J517" i="7"/>
  <c r="G517" i="7"/>
  <c r="M516" i="7"/>
  <c r="J516" i="7"/>
  <c r="G516" i="7"/>
  <c r="M515" i="7"/>
  <c r="J515" i="7"/>
  <c r="G515" i="7"/>
  <c r="M514" i="7"/>
  <c r="J514" i="7"/>
  <c r="G514" i="7"/>
  <c r="M513" i="7"/>
  <c r="J513" i="7"/>
  <c r="G513" i="7"/>
  <c r="M512" i="7"/>
  <c r="J512" i="7"/>
  <c r="G512" i="7"/>
  <c r="M511" i="7"/>
  <c r="J511" i="7"/>
  <c r="G511" i="7"/>
  <c r="M510" i="7"/>
  <c r="J510" i="7"/>
  <c r="G510" i="7"/>
  <c r="M509" i="7"/>
  <c r="J509" i="7"/>
  <c r="G509" i="7"/>
  <c r="M508" i="7"/>
  <c r="J508" i="7"/>
  <c r="G508" i="7"/>
  <c r="M507" i="7"/>
  <c r="J507" i="7"/>
  <c r="G507" i="7"/>
  <c r="M506" i="7"/>
  <c r="J506" i="7"/>
  <c r="G506" i="7"/>
  <c r="M505" i="7"/>
  <c r="J505" i="7"/>
  <c r="G505" i="7"/>
  <c r="M504" i="7"/>
  <c r="J504" i="7"/>
  <c r="G504" i="7"/>
  <c r="M503" i="7"/>
  <c r="J503" i="7"/>
  <c r="G503" i="7"/>
  <c r="M502" i="7"/>
  <c r="J502" i="7"/>
  <c r="G502" i="7"/>
  <c r="M501" i="7"/>
  <c r="J501" i="7"/>
  <c r="G501" i="7"/>
  <c r="M500" i="7"/>
  <c r="J500" i="7"/>
  <c r="G500" i="7"/>
  <c r="M499" i="7"/>
  <c r="J499" i="7"/>
  <c r="G499" i="7"/>
  <c r="M498" i="7"/>
  <c r="J498" i="7"/>
  <c r="G498" i="7"/>
  <c r="M497" i="7"/>
  <c r="J497" i="7"/>
  <c r="G497" i="7"/>
  <c r="M496" i="7"/>
  <c r="J496" i="7"/>
  <c r="G496" i="7"/>
  <c r="M495" i="7"/>
  <c r="J495" i="7"/>
  <c r="G495" i="7"/>
  <c r="M494" i="7"/>
  <c r="J494" i="7"/>
  <c r="G494" i="7"/>
  <c r="M493" i="7"/>
  <c r="J493" i="7"/>
  <c r="G493" i="7"/>
  <c r="M492" i="7"/>
  <c r="J492" i="7"/>
  <c r="G492" i="7"/>
  <c r="M491" i="7"/>
  <c r="J491" i="7"/>
  <c r="G491" i="7"/>
  <c r="M490" i="7"/>
  <c r="J490" i="7"/>
  <c r="G490" i="7"/>
  <c r="M489" i="7"/>
  <c r="J489" i="7"/>
  <c r="G489" i="7"/>
  <c r="M488" i="7"/>
  <c r="J488" i="7"/>
  <c r="G488" i="7"/>
  <c r="M487" i="7"/>
  <c r="J487" i="7"/>
  <c r="G487" i="7"/>
  <c r="M486" i="7"/>
  <c r="J486" i="7"/>
  <c r="G486" i="7"/>
  <c r="M485" i="7"/>
  <c r="J485" i="7"/>
  <c r="G485" i="7"/>
  <c r="M484" i="7"/>
  <c r="J484" i="7"/>
  <c r="G484" i="7"/>
  <c r="M483" i="7"/>
  <c r="J483" i="7"/>
  <c r="G483" i="7"/>
  <c r="M482" i="7"/>
  <c r="J482" i="7"/>
  <c r="G482" i="7"/>
  <c r="M481" i="7"/>
  <c r="J481" i="7"/>
  <c r="G481" i="7"/>
  <c r="M480" i="7"/>
  <c r="J480" i="7"/>
  <c r="G480" i="7"/>
  <c r="M479" i="7"/>
  <c r="J479" i="7"/>
  <c r="G479" i="7"/>
  <c r="M478" i="7"/>
  <c r="J478" i="7"/>
  <c r="G478" i="7"/>
  <c r="M477" i="7"/>
  <c r="J477" i="7"/>
  <c r="G477" i="7"/>
  <c r="M476" i="7"/>
  <c r="J476" i="7"/>
  <c r="G476" i="7"/>
  <c r="M475" i="7"/>
  <c r="J475" i="7"/>
  <c r="G475" i="7"/>
  <c r="M474" i="7"/>
  <c r="J474" i="7"/>
  <c r="G474" i="7"/>
  <c r="M473" i="7"/>
  <c r="J473" i="7"/>
  <c r="G473" i="7"/>
  <c r="M472" i="7"/>
  <c r="J472" i="7"/>
  <c r="G472" i="7"/>
  <c r="M471" i="7"/>
  <c r="G471" i="7"/>
  <c r="J471" i="7"/>
  <c r="M470" i="7"/>
  <c r="J470" i="7"/>
  <c r="G470" i="7"/>
  <c r="M469" i="7"/>
  <c r="J469" i="7"/>
  <c r="G469" i="7"/>
  <c r="M468" i="7"/>
  <c r="J468" i="7"/>
  <c r="G468" i="7"/>
  <c r="M467" i="7"/>
  <c r="J467" i="7"/>
  <c r="G467" i="7"/>
  <c r="M466" i="7"/>
  <c r="J466" i="7"/>
  <c r="G466" i="7"/>
  <c r="M465" i="7"/>
  <c r="J465" i="7"/>
  <c r="G465" i="7"/>
  <c r="M464" i="7"/>
  <c r="J464" i="7"/>
  <c r="G464" i="7"/>
  <c r="M463" i="7"/>
  <c r="J463" i="7"/>
  <c r="G463" i="7"/>
  <c r="M462" i="7"/>
  <c r="J462" i="7"/>
  <c r="G462" i="7"/>
  <c r="M461" i="7"/>
  <c r="J461" i="7"/>
  <c r="G461" i="7"/>
  <c r="M460" i="7"/>
  <c r="J460" i="7"/>
  <c r="G460" i="7"/>
  <c r="M459" i="7"/>
  <c r="J459" i="7"/>
  <c r="G459" i="7"/>
  <c r="M458" i="7"/>
  <c r="J458" i="7"/>
  <c r="G458" i="7"/>
  <c r="M457" i="7"/>
  <c r="J457" i="7"/>
  <c r="G457" i="7"/>
  <c r="M456" i="7"/>
  <c r="J456" i="7"/>
  <c r="G456" i="7"/>
  <c r="M455" i="7"/>
  <c r="J455" i="7"/>
  <c r="G455" i="7"/>
  <c r="M454" i="7"/>
  <c r="J454" i="7"/>
  <c r="G454" i="7"/>
  <c r="M453" i="7"/>
  <c r="J453" i="7"/>
  <c r="G453" i="7"/>
  <c r="M452" i="7"/>
  <c r="J452" i="7"/>
  <c r="G452" i="7"/>
  <c r="M451" i="7"/>
  <c r="J451" i="7"/>
  <c r="G451" i="7"/>
  <c r="J450" i="7"/>
  <c r="G450" i="7"/>
  <c r="M449" i="7"/>
  <c r="J449" i="7"/>
  <c r="G449" i="7"/>
  <c r="M448" i="7"/>
  <c r="J448" i="7"/>
  <c r="G448" i="7"/>
  <c r="M447" i="7"/>
  <c r="G447" i="7"/>
  <c r="J447" i="7"/>
  <c r="M446" i="7"/>
  <c r="J446" i="7"/>
  <c r="G446" i="7"/>
  <c r="J445" i="7"/>
  <c r="G445" i="7"/>
  <c r="M444" i="7"/>
  <c r="J444" i="7"/>
  <c r="G444" i="7"/>
  <c r="M443" i="7"/>
  <c r="J443" i="7"/>
  <c r="G443" i="7"/>
  <c r="M442" i="7"/>
  <c r="J442" i="7"/>
  <c r="G442" i="7"/>
  <c r="M441" i="7"/>
  <c r="J441" i="7"/>
  <c r="G441" i="7"/>
  <c r="M440" i="7"/>
  <c r="J440" i="7"/>
  <c r="G440" i="7"/>
  <c r="M439" i="7"/>
  <c r="J439" i="7"/>
  <c r="G439" i="7"/>
  <c r="M438" i="7"/>
  <c r="J438" i="7"/>
  <c r="G438" i="7"/>
  <c r="M437" i="7"/>
  <c r="J437" i="7"/>
  <c r="G437" i="7"/>
  <c r="M436" i="7"/>
  <c r="J436" i="7"/>
  <c r="G436" i="7"/>
  <c r="M435" i="7"/>
  <c r="J435" i="7"/>
  <c r="G435" i="7"/>
  <c r="M434" i="7"/>
  <c r="J434" i="7"/>
  <c r="G434" i="7"/>
  <c r="M433" i="7"/>
  <c r="J433" i="7"/>
  <c r="G433" i="7"/>
  <c r="M432" i="7"/>
  <c r="J432" i="7"/>
  <c r="G432" i="7"/>
  <c r="M431" i="7"/>
  <c r="J431" i="7"/>
  <c r="G431" i="7"/>
  <c r="M430" i="7"/>
  <c r="J430" i="7"/>
  <c r="G430" i="7"/>
  <c r="M429" i="7"/>
  <c r="J429" i="7"/>
  <c r="G429" i="7"/>
  <c r="M428" i="7"/>
  <c r="J428" i="7"/>
  <c r="G428" i="7"/>
  <c r="M427" i="7"/>
  <c r="J427" i="7"/>
  <c r="G427" i="7"/>
  <c r="M426" i="7"/>
  <c r="J426" i="7"/>
  <c r="G426" i="7"/>
  <c r="M425" i="7"/>
  <c r="J425" i="7"/>
  <c r="G425" i="7"/>
  <c r="M424" i="7"/>
  <c r="J424" i="7"/>
  <c r="G424" i="7"/>
  <c r="M423" i="7"/>
  <c r="J423" i="7"/>
  <c r="G423" i="7"/>
  <c r="M422" i="7"/>
  <c r="J422" i="7"/>
  <c r="G422" i="7"/>
  <c r="M421" i="7"/>
  <c r="J421" i="7"/>
  <c r="G421" i="7"/>
  <c r="M420" i="7"/>
  <c r="J420" i="7"/>
  <c r="G420" i="7"/>
  <c r="M419" i="7"/>
  <c r="J419" i="7"/>
  <c r="G419" i="7"/>
  <c r="M418" i="7"/>
  <c r="J418" i="7"/>
  <c r="G418" i="7"/>
  <c r="M417" i="7"/>
  <c r="J417" i="7"/>
  <c r="G417" i="7"/>
  <c r="M416" i="7"/>
  <c r="J416" i="7"/>
  <c r="G416" i="7"/>
  <c r="M415" i="7"/>
  <c r="J415" i="7"/>
  <c r="G415" i="7"/>
  <c r="M414" i="7"/>
  <c r="J414" i="7"/>
  <c r="G414" i="7"/>
  <c r="M413" i="7"/>
  <c r="J413" i="7"/>
  <c r="G413" i="7"/>
  <c r="M412" i="7"/>
  <c r="J412" i="7"/>
  <c r="G412" i="7"/>
  <c r="M411" i="7"/>
  <c r="J411" i="7"/>
  <c r="G411" i="7"/>
  <c r="M410" i="7"/>
  <c r="J410" i="7"/>
  <c r="G410" i="7"/>
  <c r="M409" i="7"/>
  <c r="J409" i="7"/>
  <c r="G409" i="7"/>
  <c r="M408" i="7"/>
  <c r="J408" i="7"/>
  <c r="G408" i="7"/>
  <c r="M407" i="7"/>
  <c r="J407" i="7"/>
  <c r="G407" i="7"/>
  <c r="M406" i="7"/>
  <c r="J406" i="7"/>
  <c r="G406" i="7"/>
  <c r="M405" i="7"/>
  <c r="J405" i="7"/>
  <c r="G405" i="7"/>
  <c r="M404" i="7"/>
  <c r="J404" i="7"/>
  <c r="G404" i="7"/>
  <c r="M403" i="7"/>
  <c r="J403" i="7"/>
  <c r="G403" i="7"/>
  <c r="M402" i="7"/>
  <c r="J402" i="7"/>
  <c r="G402" i="7"/>
  <c r="M401" i="7"/>
  <c r="J401" i="7"/>
  <c r="G401" i="7"/>
  <c r="M400" i="7"/>
  <c r="J400" i="7"/>
  <c r="G400" i="7"/>
  <c r="M399" i="7"/>
  <c r="J399" i="7"/>
  <c r="G399" i="7"/>
  <c r="M398" i="7"/>
  <c r="J398" i="7"/>
  <c r="G398" i="7"/>
  <c r="M397" i="7"/>
  <c r="J397" i="7"/>
  <c r="G397" i="7"/>
  <c r="M396" i="7"/>
  <c r="J396" i="7"/>
  <c r="G396" i="7"/>
  <c r="M395" i="7"/>
  <c r="J395" i="7"/>
  <c r="G395" i="7"/>
  <c r="M394" i="7"/>
  <c r="J394" i="7"/>
  <c r="G394" i="7"/>
  <c r="M393" i="7"/>
  <c r="J393" i="7"/>
  <c r="G393" i="7"/>
  <c r="M392" i="7"/>
  <c r="J392" i="7"/>
  <c r="G392" i="7"/>
  <c r="M391" i="7"/>
  <c r="J391" i="7"/>
  <c r="G391" i="7"/>
  <c r="M390" i="7"/>
  <c r="J390" i="7"/>
  <c r="G390" i="7"/>
  <c r="M389" i="7"/>
  <c r="J389" i="7"/>
  <c r="G389" i="7"/>
  <c r="M388" i="7"/>
  <c r="J388" i="7"/>
  <c r="G388" i="7"/>
  <c r="M387" i="7"/>
  <c r="J387" i="7"/>
  <c r="G387" i="7"/>
  <c r="M386" i="7"/>
  <c r="J386" i="7"/>
  <c r="G386" i="7"/>
  <c r="M385" i="7"/>
  <c r="J385" i="7"/>
  <c r="G385" i="7"/>
  <c r="M384" i="7"/>
  <c r="J384" i="7"/>
  <c r="G384" i="7"/>
  <c r="M383" i="7"/>
  <c r="J383" i="7"/>
  <c r="G383" i="7"/>
  <c r="M382" i="7"/>
  <c r="J382" i="7"/>
  <c r="G382" i="7"/>
  <c r="M381" i="7"/>
  <c r="J381" i="7"/>
  <c r="G381" i="7"/>
  <c r="M380" i="7"/>
  <c r="J380" i="7"/>
  <c r="G380" i="7"/>
  <c r="M379" i="7"/>
  <c r="J379" i="7"/>
  <c r="G379" i="7"/>
  <c r="M378" i="7"/>
  <c r="J378" i="7"/>
  <c r="G378" i="7"/>
  <c r="M377" i="7"/>
  <c r="J377" i="7"/>
  <c r="G377" i="7"/>
  <c r="M376" i="7"/>
  <c r="J376" i="7"/>
  <c r="G376" i="7"/>
  <c r="M375" i="7"/>
  <c r="J375" i="7"/>
  <c r="G375" i="7"/>
  <c r="M374" i="7"/>
  <c r="J374" i="7"/>
  <c r="G374" i="7"/>
  <c r="M373" i="7"/>
  <c r="J373" i="7"/>
  <c r="G373" i="7"/>
  <c r="M372" i="7"/>
  <c r="J372" i="7"/>
  <c r="G372" i="7"/>
  <c r="M371" i="7"/>
  <c r="J371" i="7"/>
  <c r="G371" i="7"/>
  <c r="M370" i="7"/>
  <c r="J370" i="7"/>
  <c r="G370" i="7"/>
  <c r="M369" i="7"/>
  <c r="J369" i="7"/>
  <c r="G369" i="7"/>
  <c r="M368" i="7"/>
  <c r="J368" i="7"/>
  <c r="G368" i="7"/>
  <c r="M367" i="7"/>
  <c r="J367" i="7"/>
  <c r="G367" i="7"/>
  <c r="M366" i="7"/>
  <c r="J366" i="7"/>
  <c r="G366" i="7"/>
  <c r="M365" i="7"/>
  <c r="J365" i="7"/>
  <c r="G365" i="7"/>
  <c r="M364" i="7"/>
  <c r="J364" i="7"/>
  <c r="G364" i="7"/>
  <c r="M363" i="7"/>
  <c r="J363" i="7"/>
  <c r="G363" i="7"/>
  <c r="M362" i="7"/>
  <c r="J362" i="7"/>
  <c r="G362" i="7"/>
  <c r="M361" i="7"/>
  <c r="J361" i="7"/>
  <c r="G361" i="7"/>
  <c r="M360" i="7"/>
  <c r="J360" i="7"/>
  <c r="G360" i="7"/>
  <c r="M359" i="7"/>
  <c r="J359" i="7"/>
  <c r="G359" i="7"/>
  <c r="M358" i="7"/>
  <c r="J358" i="7"/>
  <c r="G358" i="7"/>
  <c r="M357" i="7"/>
  <c r="J357" i="7"/>
  <c r="G357" i="7"/>
  <c r="M356" i="7"/>
  <c r="J356" i="7"/>
  <c r="G356" i="7"/>
  <c r="M355" i="7"/>
  <c r="J355" i="7"/>
  <c r="G355" i="7"/>
  <c r="M354" i="7"/>
  <c r="J354" i="7"/>
  <c r="G354" i="7"/>
  <c r="M353" i="7"/>
  <c r="J353" i="7"/>
  <c r="G353" i="7"/>
  <c r="M352" i="7"/>
  <c r="J352" i="7"/>
  <c r="G352" i="7"/>
  <c r="M351" i="7"/>
  <c r="J351" i="7"/>
  <c r="G351" i="7"/>
  <c r="M350" i="7"/>
  <c r="J350" i="7"/>
  <c r="G350" i="7"/>
  <c r="M349" i="7"/>
  <c r="J349" i="7"/>
  <c r="G349" i="7"/>
  <c r="M348" i="7"/>
  <c r="J348" i="7"/>
  <c r="G348" i="7"/>
  <c r="M347" i="7"/>
  <c r="J347" i="7"/>
  <c r="G347" i="7"/>
  <c r="M346" i="7"/>
  <c r="J346" i="7"/>
  <c r="G346" i="7"/>
  <c r="M345" i="7"/>
  <c r="J345" i="7"/>
  <c r="G345" i="7"/>
  <c r="M344" i="7"/>
  <c r="J344" i="7"/>
  <c r="G344" i="7"/>
  <c r="M343" i="7"/>
  <c r="J343" i="7"/>
  <c r="G343" i="7"/>
  <c r="M342" i="7"/>
  <c r="J342" i="7"/>
  <c r="G342" i="7"/>
  <c r="M340" i="7"/>
  <c r="J340" i="7"/>
  <c r="G340" i="7"/>
  <c r="M339" i="7"/>
  <c r="G339" i="7"/>
  <c r="J339" i="7"/>
  <c r="M338" i="7"/>
  <c r="J338" i="7"/>
  <c r="G338" i="7"/>
  <c r="J337" i="7"/>
  <c r="G337" i="7"/>
  <c r="M336" i="7"/>
  <c r="J336" i="7"/>
  <c r="G336" i="7"/>
  <c r="M335" i="7"/>
  <c r="J335" i="7"/>
  <c r="G335" i="7"/>
  <c r="M334" i="7"/>
  <c r="J334" i="7"/>
  <c r="G334" i="7"/>
  <c r="M333" i="7"/>
  <c r="J333" i="7"/>
  <c r="G333" i="7"/>
  <c r="M332" i="7"/>
  <c r="J332" i="7"/>
  <c r="G332" i="7"/>
  <c r="M331" i="7"/>
  <c r="J331" i="7"/>
  <c r="G331" i="7"/>
  <c r="M330" i="7"/>
  <c r="J330" i="7"/>
  <c r="G330" i="7"/>
  <c r="M329" i="7"/>
  <c r="J329" i="7"/>
  <c r="G329" i="7"/>
  <c r="M328" i="7"/>
  <c r="J328" i="7"/>
  <c r="G328" i="7"/>
  <c r="M327" i="7"/>
  <c r="J327" i="7"/>
  <c r="G327" i="7"/>
  <c r="M326" i="7"/>
  <c r="J326" i="7"/>
  <c r="G326" i="7"/>
  <c r="M325" i="7"/>
  <c r="J325" i="7"/>
  <c r="G325" i="7"/>
  <c r="M324" i="7"/>
  <c r="J324" i="7"/>
  <c r="G324" i="7"/>
  <c r="M323" i="7"/>
  <c r="J323" i="7"/>
  <c r="G323" i="7"/>
  <c r="M322" i="7"/>
  <c r="J322" i="7"/>
  <c r="G322" i="7"/>
  <c r="M321" i="7"/>
  <c r="J321" i="7"/>
  <c r="G321" i="7"/>
  <c r="M320" i="7"/>
  <c r="J320" i="7"/>
  <c r="G320" i="7"/>
  <c r="M319" i="7"/>
  <c r="J319" i="7"/>
  <c r="G319" i="7"/>
  <c r="M318" i="7"/>
  <c r="J318" i="7"/>
  <c r="G318" i="7"/>
  <c r="M317" i="7"/>
  <c r="J317" i="7"/>
  <c r="G317" i="7"/>
  <c r="M316" i="7"/>
  <c r="J316" i="7"/>
  <c r="G316" i="7"/>
  <c r="M315" i="7"/>
  <c r="J315" i="7"/>
  <c r="G315" i="7"/>
  <c r="M314" i="7"/>
  <c r="J314" i="7"/>
  <c r="G314" i="7"/>
  <c r="M313" i="7"/>
  <c r="J313" i="7"/>
  <c r="G313" i="7"/>
  <c r="M312" i="7"/>
  <c r="J312" i="7"/>
  <c r="G312" i="7"/>
  <c r="M311" i="7"/>
  <c r="J311" i="7"/>
  <c r="G311" i="7"/>
  <c r="M310" i="7"/>
  <c r="J310" i="7"/>
  <c r="G310" i="7"/>
  <c r="M309" i="7"/>
  <c r="J309" i="7"/>
  <c r="G309" i="7"/>
  <c r="M308" i="7"/>
  <c r="J308" i="7"/>
  <c r="G308" i="7"/>
  <c r="M307" i="7"/>
  <c r="J307" i="7"/>
  <c r="G307" i="7"/>
  <c r="M306" i="7"/>
  <c r="J306" i="7"/>
  <c r="G306" i="7"/>
  <c r="M305" i="7"/>
  <c r="J305" i="7"/>
  <c r="G305" i="7"/>
  <c r="M304" i="7"/>
  <c r="J304" i="7"/>
  <c r="G304" i="7"/>
  <c r="M303" i="7"/>
  <c r="J303" i="7"/>
  <c r="G303" i="7"/>
  <c r="M302" i="7"/>
  <c r="J302" i="7"/>
  <c r="G302" i="7"/>
  <c r="M301" i="7"/>
  <c r="J301" i="7"/>
  <c r="G301" i="7"/>
  <c r="M300" i="7"/>
  <c r="J300" i="7"/>
  <c r="G300" i="7"/>
  <c r="M299" i="7"/>
  <c r="J299" i="7"/>
  <c r="G299" i="7"/>
  <c r="M298" i="7"/>
  <c r="J298" i="7"/>
  <c r="G298" i="7"/>
  <c r="M297" i="7"/>
  <c r="J297" i="7"/>
  <c r="G297" i="7"/>
  <c r="M296" i="7"/>
  <c r="J296" i="7"/>
  <c r="G296" i="7"/>
  <c r="M295" i="7"/>
  <c r="J295" i="7"/>
  <c r="G295" i="7"/>
  <c r="M294" i="7"/>
  <c r="J294" i="7"/>
  <c r="G294" i="7"/>
  <c r="M293" i="7"/>
  <c r="J293" i="7"/>
  <c r="G293" i="7"/>
  <c r="M292" i="7"/>
  <c r="J292" i="7"/>
  <c r="G292" i="7"/>
  <c r="M291" i="7"/>
  <c r="J291" i="7"/>
  <c r="G291" i="7"/>
  <c r="M290" i="7"/>
  <c r="J290" i="7"/>
  <c r="G290" i="7"/>
  <c r="M289" i="7"/>
  <c r="J289" i="7"/>
  <c r="G289" i="7"/>
  <c r="M288" i="7"/>
  <c r="J288" i="7"/>
  <c r="G288" i="7"/>
  <c r="M287" i="7"/>
  <c r="J287" i="7"/>
  <c r="G287" i="7"/>
  <c r="M286" i="7"/>
  <c r="J286" i="7"/>
  <c r="G286" i="7"/>
  <c r="M285" i="7"/>
  <c r="J285" i="7"/>
  <c r="G285" i="7"/>
  <c r="M284" i="7"/>
  <c r="J284" i="7"/>
  <c r="G284" i="7"/>
  <c r="M283" i="7"/>
  <c r="J283" i="7"/>
  <c r="G283" i="7"/>
  <c r="M282" i="7"/>
  <c r="J282" i="7"/>
  <c r="G282" i="7"/>
  <c r="M281" i="7"/>
  <c r="J281" i="7"/>
  <c r="G281" i="7"/>
  <c r="M280" i="7"/>
  <c r="J280" i="7"/>
  <c r="G280" i="7"/>
  <c r="M279" i="7"/>
  <c r="J279" i="7"/>
  <c r="G279" i="7"/>
  <c r="M278" i="7"/>
  <c r="J278" i="7"/>
  <c r="G278" i="7"/>
  <c r="M277" i="7"/>
  <c r="J277" i="7"/>
  <c r="G277" i="7"/>
  <c r="M276" i="7"/>
  <c r="J276" i="7"/>
  <c r="G276" i="7"/>
  <c r="M275" i="7"/>
  <c r="J275" i="7"/>
  <c r="G275" i="7"/>
  <c r="M274" i="7"/>
  <c r="J274" i="7"/>
  <c r="G274" i="7"/>
  <c r="M273" i="7"/>
  <c r="J273" i="7"/>
  <c r="G273" i="7"/>
  <c r="M272" i="7"/>
  <c r="J272" i="7"/>
  <c r="G272" i="7"/>
  <c r="M271" i="7"/>
  <c r="J271" i="7"/>
  <c r="G271" i="7"/>
  <c r="M270" i="7"/>
  <c r="J270" i="7"/>
  <c r="G270" i="7"/>
  <c r="M269" i="7"/>
  <c r="J269" i="7"/>
  <c r="G269" i="7"/>
  <c r="M268" i="7"/>
  <c r="J268" i="7"/>
  <c r="G268" i="7"/>
  <c r="M267" i="7"/>
  <c r="J267" i="7"/>
  <c r="G267" i="7"/>
  <c r="M266" i="7"/>
  <c r="J266" i="7"/>
  <c r="G266" i="7"/>
  <c r="M265" i="7"/>
  <c r="J265" i="7"/>
  <c r="G265" i="7"/>
  <c r="M264" i="7"/>
  <c r="J264" i="7"/>
  <c r="G264" i="7"/>
  <c r="M263" i="7"/>
  <c r="J263" i="7"/>
  <c r="G263" i="7"/>
  <c r="M262" i="7"/>
  <c r="J262" i="7"/>
  <c r="G262" i="7"/>
  <c r="M261" i="7"/>
  <c r="J261" i="7"/>
  <c r="G261" i="7"/>
  <c r="M260" i="7"/>
  <c r="J260" i="7"/>
  <c r="G260" i="7"/>
  <c r="M259" i="7"/>
  <c r="J259" i="7"/>
  <c r="G259" i="7"/>
  <c r="M258" i="7"/>
  <c r="J258" i="7"/>
  <c r="G258" i="7"/>
  <c r="M257" i="7"/>
  <c r="J257" i="7"/>
  <c r="G257" i="7"/>
  <c r="M256" i="7"/>
  <c r="J256" i="7"/>
  <c r="G256" i="7"/>
  <c r="M255" i="7"/>
  <c r="J255" i="7"/>
  <c r="G255" i="7"/>
  <c r="M254" i="7"/>
  <c r="J254" i="7"/>
  <c r="G254" i="7"/>
  <c r="M253" i="7"/>
  <c r="J253" i="7"/>
  <c r="G253" i="7"/>
  <c r="M252" i="7"/>
  <c r="J252" i="7"/>
  <c r="G252" i="7"/>
  <c r="M251" i="7"/>
  <c r="J251" i="7"/>
  <c r="G251" i="7"/>
  <c r="M250" i="7"/>
  <c r="J250" i="7"/>
  <c r="G250" i="7"/>
  <c r="M249" i="7"/>
  <c r="J249" i="7"/>
  <c r="G249" i="7"/>
  <c r="M248" i="7"/>
  <c r="J248" i="7"/>
  <c r="G248" i="7"/>
  <c r="M247" i="7"/>
  <c r="J247" i="7"/>
  <c r="G247" i="7"/>
  <c r="M246" i="7"/>
  <c r="J246" i="7"/>
  <c r="G246" i="7"/>
  <c r="M245" i="7"/>
  <c r="J245" i="7"/>
  <c r="G245" i="7"/>
  <c r="M244" i="7"/>
  <c r="J244" i="7"/>
  <c r="G244" i="7"/>
  <c r="M243" i="7"/>
  <c r="J243" i="7"/>
  <c r="G243" i="7"/>
  <c r="M242" i="7"/>
  <c r="J242" i="7"/>
  <c r="G242" i="7"/>
  <c r="M241" i="7"/>
  <c r="J241" i="7"/>
  <c r="G241" i="7"/>
  <c r="M240" i="7"/>
  <c r="J240" i="7"/>
  <c r="G240" i="7"/>
  <c r="M239" i="7"/>
  <c r="J239" i="7"/>
  <c r="G239" i="7"/>
  <c r="M238" i="7"/>
  <c r="J238" i="7"/>
  <c r="G238" i="7"/>
  <c r="M237" i="7"/>
  <c r="J237" i="7"/>
  <c r="G237" i="7"/>
  <c r="M236" i="7"/>
  <c r="J236" i="7"/>
  <c r="G236" i="7"/>
  <c r="M235" i="7"/>
  <c r="J235" i="7"/>
  <c r="G235" i="7"/>
  <c r="M234" i="7"/>
  <c r="J234" i="7"/>
  <c r="G234" i="7"/>
  <c r="M233" i="7"/>
  <c r="J233" i="7"/>
  <c r="G233" i="7"/>
  <c r="M232" i="7"/>
  <c r="J232" i="7"/>
  <c r="G232" i="7"/>
  <c r="M231" i="7"/>
  <c r="J231" i="7"/>
  <c r="G231" i="7"/>
  <c r="M230" i="7"/>
  <c r="J230" i="7"/>
  <c r="G230" i="7"/>
  <c r="M229" i="7"/>
  <c r="J229" i="7"/>
  <c r="G229" i="7"/>
  <c r="M228" i="7"/>
  <c r="J228" i="7"/>
  <c r="G228" i="7"/>
  <c r="M227" i="7"/>
  <c r="J227" i="7"/>
  <c r="G227" i="7"/>
  <c r="M226" i="7"/>
  <c r="J226" i="7"/>
  <c r="G226" i="7"/>
  <c r="M225" i="7"/>
  <c r="J225" i="7"/>
  <c r="G225" i="7"/>
  <c r="M224" i="7"/>
  <c r="J224" i="7"/>
  <c r="G224" i="7"/>
  <c r="M223" i="7"/>
  <c r="J223" i="7"/>
  <c r="G223" i="7"/>
  <c r="M222" i="7"/>
  <c r="J222" i="7"/>
  <c r="G222" i="7"/>
  <c r="M221" i="7"/>
  <c r="J221" i="7"/>
  <c r="G221" i="7"/>
  <c r="M220" i="7"/>
  <c r="J220" i="7"/>
  <c r="G220" i="7"/>
  <c r="M219" i="7"/>
  <c r="J219" i="7"/>
  <c r="G219" i="7"/>
  <c r="M218" i="7"/>
  <c r="J218" i="7"/>
  <c r="G218" i="7"/>
  <c r="M217" i="7"/>
  <c r="J217" i="7"/>
  <c r="G217" i="7"/>
  <c r="M216" i="7"/>
  <c r="J216" i="7"/>
  <c r="G216" i="7"/>
  <c r="M215" i="7"/>
  <c r="G215" i="7"/>
  <c r="J215" i="7"/>
  <c r="M214" i="7"/>
  <c r="J214" i="7"/>
  <c r="G214" i="7"/>
  <c r="M213" i="7"/>
  <c r="J213" i="7"/>
  <c r="G213" i="7"/>
  <c r="M212" i="7"/>
  <c r="J212" i="7"/>
  <c r="G212" i="7"/>
  <c r="M211" i="7"/>
  <c r="J211" i="7"/>
  <c r="G211" i="7"/>
  <c r="M210" i="7"/>
  <c r="J210" i="7"/>
  <c r="G210" i="7"/>
  <c r="M209" i="7"/>
  <c r="J209" i="7"/>
  <c r="G209" i="7"/>
  <c r="M208" i="7"/>
  <c r="J208" i="7"/>
  <c r="G208" i="7"/>
  <c r="M207" i="7"/>
  <c r="J207" i="7"/>
  <c r="G207" i="7"/>
  <c r="M206" i="7"/>
  <c r="J206" i="7"/>
  <c r="G206" i="7"/>
  <c r="M205" i="7"/>
  <c r="J205" i="7"/>
  <c r="G205" i="7"/>
  <c r="M204" i="7"/>
  <c r="J204" i="7"/>
  <c r="G204" i="7"/>
  <c r="M203" i="7"/>
  <c r="J203" i="7"/>
  <c r="G203" i="7"/>
  <c r="M202" i="7"/>
  <c r="J202" i="7"/>
  <c r="G202" i="7"/>
  <c r="M201" i="7"/>
  <c r="J201" i="7"/>
  <c r="G201" i="7"/>
  <c r="M200" i="7"/>
  <c r="J200" i="7"/>
  <c r="G200" i="7"/>
  <c r="M199" i="7"/>
  <c r="J199" i="7"/>
  <c r="G199" i="7"/>
  <c r="M198" i="7"/>
  <c r="J198" i="7"/>
  <c r="G198" i="7"/>
  <c r="M197" i="7"/>
  <c r="J197" i="7"/>
  <c r="G197" i="7"/>
  <c r="M196" i="7"/>
  <c r="J196" i="7"/>
  <c r="G196" i="7"/>
  <c r="M195" i="7"/>
  <c r="J195" i="7"/>
  <c r="G195" i="7"/>
  <c r="M194" i="7"/>
  <c r="J194" i="7"/>
  <c r="G194" i="7"/>
  <c r="M193" i="7"/>
  <c r="J193" i="7"/>
  <c r="G193" i="7"/>
  <c r="M192" i="7"/>
  <c r="J192" i="7"/>
  <c r="G192" i="7"/>
  <c r="M191" i="7"/>
  <c r="J191" i="7"/>
  <c r="G191" i="7"/>
  <c r="M190" i="7"/>
  <c r="J190" i="7"/>
  <c r="G190" i="7"/>
  <c r="M189" i="7"/>
  <c r="J189" i="7"/>
  <c r="G189" i="7"/>
  <c r="M188" i="7"/>
  <c r="J188" i="7"/>
  <c r="G188" i="7"/>
  <c r="M187" i="7"/>
  <c r="J187" i="7"/>
  <c r="G187" i="7"/>
  <c r="M186" i="7"/>
  <c r="J186" i="7"/>
  <c r="G186" i="7"/>
  <c r="M185" i="7"/>
  <c r="J185" i="7"/>
  <c r="G185" i="7"/>
  <c r="M184" i="7"/>
  <c r="J184" i="7"/>
  <c r="G184" i="7"/>
  <c r="M183" i="7"/>
  <c r="J183" i="7"/>
  <c r="G183" i="7"/>
  <c r="M182" i="7"/>
  <c r="J182" i="7"/>
  <c r="G182" i="7"/>
  <c r="M181" i="7"/>
  <c r="J181" i="7"/>
  <c r="G181" i="7"/>
  <c r="M180" i="7"/>
  <c r="J180" i="7"/>
  <c r="G180" i="7"/>
  <c r="M179" i="7"/>
  <c r="J179" i="7"/>
  <c r="G179" i="7"/>
  <c r="M178" i="7"/>
  <c r="J178" i="7"/>
  <c r="G178" i="7"/>
  <c r="M177" i="7"/>
  <c r="J177" i="7"/>
  <c r="G177" i="7"/>
  <c r="M176" i="7"/>
  <c r="J176" i="7"/>
  <c r="G176" i="7"/>
  <c r="M175" i="7"/>
  <c r="J175" i="7"/>
  <c r="G175" i="7"/>
  <c r="M174" i="7"/>
  <c r="J174" i="7"/>
  <c r="G174" i="7"/>
  <c r="M173" i="7"/>
  <c r="J173" i="7"/>
  <c r="G173" i="7"/>
  <c r="M172" i="7"/>
  <c r="J172" i="7"/>
  <c r="G172" i="7"/>
  <c r="M171" i="7"/>
  <c r="J171" i="7"/>
  <c r="G171" i="7"/>
  <c r="M170" i="7"/>
  <c r="J170" i="7"/>
  <c r="G170" i="7"/>
  <c r="M169" i="7"/>
  <c r="J169" i="7"/>
  <c r="G169" i="7"/>
  <c r="M168" i="7"/>
  <c r="J168" i="7"/>
  <c r="G168" i="7"/>
  <c r="M167" i="7"/>
  <c r="J167" i="7"/>
  <c r="G167" i="7"/>
  <c r="M166" i="7"/>
  <c r="J166" i="7"/>
  <c r="G166" i="7"/>
  <c r="M165" i="7"/>
  <c r="J165" i="7"/>
  <c r="G165" i="7"/>
  <c r="M164" i="7"/>
  <c r="J164" i="7"/>
  <c r="G164" i="7"/>
  <c r="M163" i="7"/>
  <c r="J163" i="7"/>
  <c r="G163" i="7"/>
  <c r="M162" i="7"/>
  <c r="J162" i="7"/>
  <c r="G162" i="7"/>
  <c r="M161" i="7"/>
  <c r="J161" i="7"/>
  <c r="G161" i="7"/>
  <c r="M160" i="7"/>
  <c r="J160" i="7"/>
  <c r="G160" i="7"/>
  <c r="M159" i="7"/>
  <c r="J159" i="7"/>
  <c r="G159" i="7"/>
  <c r="M158" i="7"/>
  <c r="G158" i="7"/>
  <c r="M157" i="7"/>
  <c r="J157" i="7"/>
  <c r="G157" i="7"/>
  <c r="M156" i="7"/>
  <c r="J156" i="7"/>
  <c r="G156" i="7"/>
  <c r="M155" i="7"/>
  <c r="J155" i="7"/>
  <c r="G155" i="7"/>
  <c r="M154" i="7"/>
  <c r="J154" i="7"/>
  <c r="G154" i="7"/>
  <c r="M153" i="7"/>
  <c r="J153" i="7"/>
  <c r="G153" i="7"/>
  <c r="M152" i="7"/>
  <c r="J152" i="7"/>
  <c r="G152" i="7"/>
  <c r="M151" i="7"/>
  <c r="J151" i="7"/>
  <c r="G151" i="7"/>
  <c r="M150" i="7"/>
  <c r="J150" i="7"/>
  <c r="G150" i="7"/>
  <c r="M149" i="7"/>
  <c r="J149" i="7"/>
  <c r="G149" i="7"/>
  <c r="M148" i="7"/>
  <c r="J148" i="7"/>
  <c r="G148" i="7"/>
  <c r="M147" i="7"/>
  <c r="J147" i="7"/>
  <c r="G147" i="7"/>
  <c r="M146" i="7"/>
  <c r="J146" i="7"/>
  <c r="G146" i="7"/>
  <c r="M145" i="7"/>
  <c r="J145" i="7"/>
  <c r="G145" i="7"/>
  <c r="M144" i="7"/>
  <c r="J144" i="7"/>
  <c r="G144" i="7"/>
  <c r="M143" i="7"/>
  <c r="J143" i="7"/>
  <c r="G143" i="7"/>
  <c r="M142" i="7"/>
  <c r="J142" i="7"/>
  <c r="G142" i="7"/>
  <c r="M141" i="7"/>
  <c r="J141" i="7"/>
  <c r="G141" i="7"/>
  <c r="M140" i="7"/>
  <c r="J140" i="7"/>
  <c r="G140" i="7"/>
  <c r="M139" i="7"/>
  <c r="J139" i="7"/>
  <c r="G139" i="7"/>
  <c r="M138" i="7"/>
  <c r="J138" i="7"/>
  <c r="G138" i="7"/>
  <c r="M137" i="7"/>
  <c r="J137" i="7"/>
  <c r="G137" i="7"/>
  <c r="M136" i="7"/>
  <c r="J136" i="7"/>
  <c r="G136" i="7"/>
  <c r="M135" i="7"/>
  <c r="J135" i="7"/>
  <c r="G135" i="7"/>
  <c r="M134" i="7"/>
  <c r="J134" i="7"/>
  <c r="G134" i="7"/>
  <c r="J133" i="7"/>
  <c r="G133" i="7"/>
  <c r="M132" i="7"/>
  <c r="J132" i="7"/>
  <c r="G132" i="7"/>
  <c r="M131" i="7"/>
  <c r="J131" i="7"/>
  <c r="G131" i="7"/>
  <c r="M130" i="7"/>
  <c r="J130" i="7"/>
  <c r="G130" i="7"/>
  <c r="M129" i="7"/>
  <c r="J129" i="7"/>
  <c r="G129" i="7"/>
  <c r="M128" i="7"/>
  <c r="J128" i="7"/>
  <c r="G128" i="7"/>
  <c r="M127" i="7"/>
  <c r="J127" i="7"/>
  <c r="G127" i="7"/>
  <c r="M126" i="7"/>
  <c r="J126" i="7"/>
  <c r="G126" i="7"/>
  <c r="M125" i="7"/>
  <c r="J125" i="7"/>
  <c r="G125" i="7"/>
  <c r="M124" i="7"/>
  <c r="J124" i="7"/>
  <c r="G124" i="7"/>
  <c r="M123" i="7"/>
  <c r="J123" i="7"/>
  <c r="G123" i="7"/>
  <c r="M122" i="7"/>
  <c r="J122" i="7"/>
  <c r="G122" i="7"/>
  <c r="M121" i="7"/>
  <c r="J121" i="7"/>
  <c r="G121" i="7"/>
  <c r="J120" i="7"/>
  <c r="G120" i="7"/>
  <c r="M119" i="7"/>
  <c r="J119" i="7"/>
  <c r="G119" i="7"/>
  <c r="M118" i="7"/>
  <c r="J118" i="7"/>
  <c r="G118" i="7"/>
  <c r="M117" i="7"/>
  <c r="J117" i="7"/>
  <c r="G117" i="7"/>
  <c r="M116" i="7"/>
  <c r="J116" i="7"/>
  <c r="G116" i="7"/>
  <c r="M115" i="7"/>
  <c r="J115" i="7"/>
  <c r="G115" i="7"/>
  <c r="M114" i="7"/>
  <c r="J114" i="7"/>
  <c r="G114" i="7"/>
  <c r="M113" i="7"/>
  <c r="J113" i="7"/>
  <c r="G113" i="7"/>
  <c r="M112" i="7"/>
  <c r="J112" i="7"/>
  <c r="G112" i="7"/>
  <c r="M111" i="7"/>
  <c r="J111" i="7"/>
  <c r="G111" i="7"/>
  <c r="M110" i="7"/>
  <c r="J110" i="7"/>
  <c r="G110" i="7"/>
  <c r="M109" i="7"/>
  <c r="J109" i="7"/>
  <c r="G109" i="7"/>
  <c r="M108" i="7"/>
  <c r="J108" i="7"/>
  <c r="G108" i="7"/>
  <c r="M107" i="7"/>
  <c r="J107" i="7"/>
  <c r="G107" i="7"/>
  <c r="M106" i="7"/>
  <c r="J106" i="7"/>
  <c r="G106" i="7"/>
  <c r="M105" i="7"/>
  <c r="J105" i="7"/>
  <c r="G105" i="7"/>
  <c r="M104" i="7"/>
  <c r="J104" i="7"/>
  <c r="G104" i="7"/>
  <c r="M103" i="7"/>
  <c r="J103" i="7"/>
  <c r="G103" i="7"/>
  <c r="M102" i="7"/>
  <c r="J102" i="7"/>
  <c r="G102" i="7"/>
  <c r="M101" i="7"/>
  <c r="J101" i="7"/>
  <c r="G101" i="7"/>
  <c r="M100" i="7"/>
  <c r="J100" i="7"/>
  <c r="G100" i="7"/>
  <c r="J99" i="7"/>
  <c r="G99" i="7"/>
  <c r="M98" i="7"/>
  <c r="J98" i="7"/>
  <c r="G98" i="7"/>
  <c r="M97" i="7"/>
  <c r="J97" i="7"/>
  <c r="G97" i="7"/>
  <c r="M96" i="7"/>
  <c r="J96" i="7"/>
  <c r="G96" i="7"/>
  <c r="M95" i="7"/>
  <c r="J95" i="7"/>
  <c r="G95" i="7"/>
  <c r="M94" i="7"/>
  <c r="J94" i="7"/>
  <c r="G94" i="7"/>
  <c r="M93" i="7"/>
  <c r="J93" i="7"/>
  <c r="G93" i="7"/>
  <c r="M92" i="7"/>
  <c r="J92" i="7"/>
  <c r="G92" i="7"/>
  <c r="M91" i="7"/>
  <c r="J91" i="7"/>
  <c r="G91" i="7"/>
  <c r="M90" i="7"/>
  <c r="J90" i="7"/>
  <c r="G90" i="7"/>
  <c r="M89" i="7"/>
  <c r="J89" i="7"/>
  <c r="G89" i="7"/>
  <c r="M88" i="7"/>
  <c r="J88" i="7"/>
  <c r="G88" i="7"/>
  <c r="M87" i="7"/>
  <c r="J87" i="7"/>
  <c r="G87" i="7"/>
  <c r="M86" i="7"/>
  <c r="J86" i="7"/>
  <c r="G86" i="7"/>
  <c r="M85" i="7"/>
  <c r="J85" i="7"/>
  <c r="G85" i="7"/>
  <c r="M84" i="7"/>
  <c r="J84" i="7"/>
  <c r="G84" i="7"/>
  <c r="M83" i="7"/>
  <c r="J83" i="7"/>
  <c r="G83" i="7"/>
  <c r="M82" i="7"/>
  <c r="J82" i="7"/>
  <c r="G82" i="7"/>
  <c r="M81" i="7"/>
  <c r="J81" i="7"/>
  <c r="G81" i="7"/>
  <c r="M80" i="7"/>
  <c r="J80" i="7"/>
  <c r="G80" i="7"/>
  <c r="M79" i="7"/>
  <c r="J79" i="7"/>
  <c r="G79" i="7"/>
  <c r="M78" i="7"/>
  <c r="J78" i="7"/>
  <c r="G78" i="7"/>
  <c r="M77" i="7"/>
  <c r="J77" i="7"/>
  <c r="G77" i="7"/>
  <c r="M76" i="7"/>
  <c r="J76" i="7"/>
  <c r="G76" i="7"/>
  <c r="M75" i="7"/>
  <c r="J75" i="7"/>
  <c r="G75" i="7"/>
  <c r="M74" i="7"/>
  <c r="J74" i="7"/>
  <c r="G74" i="7"/>
  <c r="M73" i="7"/>
  <c r="J73" i="7"/>
  <c r="G73" i="7"/>
  <c r="M72" i="7"/>
  <c r="J72" i="7"/>
  <c r="G72" i="7"/>
  <c r="M71" i="7"/>
  <c r="J71" i="7"/>
  <c r="G71" i="7"/>
  <c r="M70" i="7"/>
  <c r="J70" i="7"/>
  <c r="G70" i="7"/>
  <c r="M69" i="7"/>
  <c r="J69" i="7"/>
  <c r="G69" i="7"/>
  <c r="M68" i="7"/>
  <c r="J68" i="7"/>
  <c r="G68" i="7"/>
  <c r="M67" i="7"/>
  <c r="J67" i="7"/>
  <c r="G67" i="7"/>
  <c r="M66" i="7"/>
  <c r="J66" i="7"/>
  <c r="G66" i="7"/>
  <c r="M65" i="7"/>
  <c r="J65" i="7"/>
  <c r="G65" i="7"/>
  <c r="M64" i="7"/>
  <c r="J64" i="7"/>
  <c r="G64" i="7"/>
  <c r="M63" i="7"/>
  <c r="J63" i="7"/>
  <c r="G63" i="7"/>
  <c r="M62" i="7"/>
  <c r="J62" i="7"/>
  <c r="G62" i="7"/>
  <c r="M61" i="7"/>
  <c r="J61" i="7"/>
  <c r="G61" i="7"/>
  <c r="M60" i="7"/>
  <c r="J60" i="7"/>
  <c r="G60" i="7"/>
  <c r="M59" i="7"/>
  <c r="J59" i="7"/>
  <c r="G59" i="7"/>
  <c r="J58" i="7"/>
  <c r="G58" i="7"/>
  <c r="M57" i="7"/>
  <c r="J57" i="7"/>
  <c r="G57" i="7"/>
  <c r="M56" i="7"/>
  <c r="J56" i="7"/>
  <c r="G56" i="7"/>
  <c r="M55" i="7"/>
  <c r="J55" i="7"/>
  <c r="G55" i="7"/>
  <c r="M54" i="7"/>
  <c r="J54" i="7"/>
  <c r="G54" i="7"/>
  <c r="M53" i="7"/>
  <c r="J53" i="7"/>
  <c r="G53" i="7"/>
  <c r="M52" i="7"/>
  <c r="J52" i="7"/>
  <c r="G52" i="7"/>
  <c r="M51" i="7"/>
  <c r="J51" i="7"/>
  <c r="G51" i="7"/>
  <c r="M50" i="7"/>
  <c r="J50" i="7"/>
  <c r="G50" i="7"/>
  <c r="M49" i="7"/>
  <c r="J49" i="7"/>
  <c r="G49" i="7"/>
  <c r="M48" i="7"/>
  <c r="J48" i="7"/>
  <c r="G48" i="7"/>
  <c r="M47" i="7"/>
  <c r="J47" i="7"/>
  <c r="G47" i="7"/>
  <c r="M46" i="7"/>
  <c r="J46" i="7"/>
  <c r="G46" i="7"/>
  <c r="M45" i="7"/>
  <c r="J45" i="7"/>
  <c r="G45" i="7"/>
  <c r="M44" i="7"/>
  <c r="J44" i="7"/>
  <c r="G44" i="7"/>
  <c r="J43" i="7"/>
  <c r="G43" i="7"/>
  <c r="M42" i="7"/>
  <c r="J42" i="7"/>
  <c r="G42" i="7"/>
  <c r="M41" i="7"/>
  <c r="J41" i="7"/>
  <c r="G41" i="7"/>
  <c r="M40" i="7"/>
  <c r="J40" i="7"/>
  <c r="G40" i="7"/>
  <c r="M39" i="7"/>
  <c r="J39" i="7"/>
  <c r="G39" i="7"/>
  <c r="M38" i="7"/>
  <c r="J38" i="7"/>
  <c r="G38" i="7"/>
  <c r="M37" i="7"/>
  <c r="J37" i="7"/>
  <c r="G37" i="7"/>
  <c r="M36" i="7"/>
  <c r="J36" i="7"/>
  <c r="G36" i="7"/>
  <c r="M35" i="7"/>
  <c r="J35" i="7"/>
  <c r="G35" i="7"/>
  <c r="M34" i="7"/>
  <c r="J34" i="7"/>
  <c r="G34" i="7"/>
  <c r="M33" i="7"/>
  <c r="J33" i="7"/>
  <c r="G33" i="7"/>
  <c r="M32" i="7"/>
  <c r="J32" i="7"/>
  <c r="G32" i="7"/>
  <c r="M31" i="7"/>
  <c r="J31" i="7"/>
  <c r="G31" i="7"/>
  <c r="M30" i="7"/>
  <c r="J30" i="7"/>
  <c r="G30" i="7"/>
  <c r="M29" i="7"/>
  <c r="J29" i="7"/>
  <c r="G29" i="7"/>
  <c r="M28" i="7"/>
  <c r="J28" i="7"/>
  <c r="G28" i="7"/>
  <c r="M27" i="7"/>
  <c r="J27" i="7"/>
  <c r="G27" i="7"/>
  <c r="M26" i="7"/>
  <c r="J26" i="7"/>
  <c r="G26" i="7"/>
  <c r="M25" i="7"/>
  <c r="J25" i="7"/>
  <c r="G25" i="7"/>
  <c r="M24" i="7"/>
  <c r="J24" i="7"/>
  <c r="G24" i="7"/>
  <c r="M23" i="7"/>
  <c r="J23" i="7"/>
  <c r="G23" i="7"/>
  <c r="M22" i="7"/>
  <c r="J22" i="7"/>
  <c r="G22" i="7"/>
  <c r="M21" i="7"/>
  <c r="J21" i="7"/>
  <c r="G21" i="7"/>
  <c r="M20" i="7"/>
  <c r="J20" i="7"/>
  <c r="G20" i="7"/>
  <c r="M19" i="7"/>
  <c r="J19" i="7"/>
  <c r="G19" i="7"/>
  <c r="M18" i="7"/>
  <c r="J18" i="7"/>
  <c r="G18" i="7"/>
  <c r="M17" i="7"/>
  <c r="J17" i="7"/>
  <c r="G17" i="7"/>
  <c r="M16" i="7"/>
  <c r="J16" i="7"/>
  <c r="G16" i="7"/>
  <c r="M15" i="7"/>
  <c r="J15" i="7"/>
  <c r="G15" i="7"/>
  <c r="M14" i="7"/>
  <c r="J14" i="7"/>
  <c r="G14" i="7"/>
  <c r="M13" i="7"/>
  <c r="J13" i="7"/>
  <c r="G13" i="7"/>
  <c r="M12" i="7"/>
  <c r="J12" i="7"/>
  <c r="G12" i="7"/>
  <c r="M11" i="7"/>
  <c r="J11" i="7"/>
  <c r="G11" i="7"/>
  <c r="M10" i="7"/>
  <c r="J10" i="7"/>
  <c r="G10" i="7"/>
  <c r="M9" i="7"/>
  <c r="J9" i="7"/>
  <c r="G9" i="7"/>
  <c r="M8" i="7"/>
  <c r="J8" i="7"/>
  <c r="G8" i="7"/>
  <c r="M7" i="7"/>
  <c r="J7" i="7"/>
  <c r="G7" i="7"/>
  <c r="N17" i="5"/>
  <c r="N3" i="5"/>
  <c r="O243" i="4"/>
  <c r="M243" i="4"/>
  <c r="I243" i="4"/>
  <c r="G243" i="4"/>
  <c r="M221" i="4"/>
  <c r="M220" i="4"/>
  <c r="M219" i="4"/>
  <c r="M218" i="4"/>
  <c r="M217" i="4"/>
  <c r="M216" i="4"/>
  <c r="M215" i="4"/>
  <c r="M214" i="4"/>
  <c r="M213" i="4"/>
  <c r="E213" i="4"/>
  <c r="M212" i="4"/>
  <c r="E212" i="4"/>
  <c r="M211" i="4"/>
  <c r="M210" i="4"/>
  <c r="E210" i="4"/>
  <c r="Q210" i="4" s="1"/>
  <c r="O209" i="4"/>
  <c r="N209" i="4"/>
  <c r="N236" i="4" s="1"/>
  <c r="M209" i="4"/>
  <c r="I209" i="4"/>
  <c r="F9" i="5" s="1"/>
  <c r="G209" i="4"/>
  <c r="F209" i="4"/>
  <c r="E209" i="4"/>
  <c r="H198" i="4"/>
  <c r="G197" i="4"/>
  <c r="N195" i="4"/>
  <c r="N194" i="4"/>
  <c r="M194" i="4"/>
  <c r="N193" i="4"/>
  <c r="M193" i="4"/>
  <c r="N192" i="4"/>
  <c r="K11" i="5" s="1"/>
  <c r="M192" i="4"/>
  <c r="N191" i="4"/>
  <c r="M191" i="4"/>
  <c r="G191" i="4"/>
  <c r="N190" i="4"/>
  <c r="M190" i="4"/>
  <c r="N189" i="4"/>
  <c r="M189" i="4"/>
  <c r="H189" i="4"/>
  <c r="G189" i="4"/>
  <c r="E189" i="4"/>
  <c r="N188" i="4"/>
  <c r="M188" i="4"/>
  <c r="G188" i="4"/>
  <c r="N187" i="4"/>
  <c r="M187" i="4"/>
  <c r="N186" i="4"/>
  <c r="M186" i="4"/>
  <c r="G186" i="4"/>
  <c r="M185" i="4"/>
  <c r="N184" i="4"/>
  <c r="M184" i="4"/>
  <c r="H184" i="4"/>
  <c r="E184" i="4"/>
  <c r="N183" i="4"/>
  <c r="M183" i="4"/>
  <c r="N182" i="4"/>
  <c r="M182" i="4"/>
  <c r="G182" i="4"/>
  <c r="N181" i="4"/>
  <c r="M181" i="4"/>
  <c r="N180" i="4"/>
  <c r="M180" i="4"/>
  <c r="H180" i="4"/>
  <c r="G180" i="4"/>
  <c r="N179" i="4"/>
  <c r="M179" i="4"/>
  <c r="H179" i="4"/>
  <c r="G179" i="4"/>
  <c r="N178" i="4"/>
  <c r="M178" i="4"/>
  <c r="H178" i="4"/>
  <c r="G178" i="4"/>
  <c r="E178" i="4"/>
  <c r="N177" i="4"/>
  <c r="M177" i="4"/>
  <c r="N176" i="4"/>
  <c r="M176" i="4"/>
  <c r="H176" i="4"/>
  <c r="G176" i="4"/>
  <c r="N175" i="4"/>
  <c r="M175" i="4"/>
  <c r="H175" i="4"/>
  <c r="N174" i="4"/>
  <c r="M174" i="4"/>
  <c r="N173" i="4"/>
  <c r="M173" i="4"/>
  <c r="J173" i="4"/>
  <c r="N172" i="4"/>
  <c r="M172" i="4"/>
  <c r="H172" i="4"/>
  <c r="N171" i="4"/>
  <c r="M171" i="4"/>
  <c r="J171" i="4"/>
  <c r="G10" i="5" s="1"/>
  <c r="H171" i="4"/>
  <c r="G171" i="4"/>
  <c r="E171" i="4"/>
  <c r="N170" i="4"/>
  <c r="M170" i="4"/>
  <c r="N169" i="4"/>
  <c r="M169" i="4"/>
  <c r="J169" i="4"/>
  <c r="H169" i="4"/>
  <c r="G169" i="4"/>
  <c r="N168" i="4"/>
  <c r="M168" i="4"/>
  <c r="N167" i="4"/>
  <c r="M167" i="4"/>
  <c r="J167" i="4"/>
  <c r="N166" i="4"/>
  <c r="M166" i="4"/>
  <c r="J166" i="4"/>
  <c r="H166" i="4"/>
  <c r="G166" i="4"/>
  <c r="E166" i="4"/>
  <c r="Q166" i="4" s="1"/>
  <c r="N165" i="4"/>
  <c r="M165" i="4"/>
  <c r="N164" i="4"/>
  <c r="M164" i="4"/>
  <c r="N163" i="4"/>
  <c r="M163" i="4"/>
  <c r="N160" i="4"/>
  <c r="M160" i="4"/>
  <c r="E160" i="4"/>
  <c r="K115" i="4"/>
  <c r="H115" i="4"/>
  <c r="Q115" i="4" s="1"/>
  <c r="N93" i="4"/>
  <c r="N233" i="4" s="1"/>
  <c r="M93" i="4"/>
  <c r="M63" i="4"/>
  <c r="Q63" i="4" s="1"/>
  <c r="M62" i="4"/>
  <c r="Q62" i="4" s="1"/>
  <c r="M61" i="4"/>
  <c r="Q61" i="4" s="1"/>
  <c r="M60" i="4"/>
  <c r="Q60" i="4" s="1"/>
  <c r="M59" i="4"/>
  <c r="Q59" i="4" s="1"/>
  <c r="M58" i="4"/>
  <c r="Q58" i="4" s="1"/>
  <c r="M57" i="4"/>
  <c r="Q57" i="4" s="1"/>
  <c r="M56" i="4"/>
  <c r="Q56" i="4" s="1"/>
  <c r="M55" i="4"/>
  <c r="Q55" i="4" s="1"/>
  <c r="M54" i="4"/>
  <c r="Q54" i="4" s="1"/>
  <c r="M53" i="4"/>
  <c r="Q53" i="4" s="1"/>
  <c r="M52" i="4"/>
  <c r="Q52" i="4" s="1"/>
  <c r="M51" i="4"/>
  <c r="Q51" i="4" s="1"/>
  <c r="M50" i="4"/>
  <c r="Q50" i="4" s="1"/>
  <c r="M49" i="4"/>
  <c r="Q49" i="4" s="1"/>
  <c r="M48" i="4"/>
  <c r="Q48" i="4" s="1"/>
  <c r="M47" i="4"/>
  <c r="Q47" i="4" s="1"/>
  <c r="M46" i="4"/>
  <c r="Q46" i="4" s="1"/>
  <c r="M45" i="4"/>
  <c r="Q45" i="4" s="1"/>
  <c r="M44" i="4"/>
  <c r="Q44" i="4" s="1"/>
  <c r="M43" i="4"/>
  <c r="Q43" i="4" s="1"/>
  <c r="M42" i="4"/>
  <c r="Q42" i="4" s="1"/>
  <c r="M41" i="4"/>
  <c r="Q41" i="4" s="1"/>
  <c r="M40" i="4"/>
  <c r="Q40" i="4" s="1"/>
  <c r="M39" i="4"/>
  <c r="Q39" i="4" s="1"/>
  <c r="M38" i="4"/>
  <c r="Q38" i="4" s="1"/>
  <c r="M37" i="4"/>
  <c r="Q37" i="4" s="1"/>
  <c r="M36" i="4"/>
  <c r="Q36" i="4" s="1"/>
  <c r="M35" i="4"/>
  <c r="Q35" i="4" s="1"/>
  <c r="M34" i="4"/>
  <c r="Q34" i="4" s="1"/>
  <c r="M33" i="4"/>
  <c r="Q33" i="4" s="1"/>
  <c r="M32" i="4"/>
  <c r="Q32" i="4" s="1"/>
  <c r="M31" i="4"/>
  <c r="Q31" i="4" s="1"/>
  <c r="M30" i="4"/>
  <c r="Q30" i="4" s="1"/>
  <c r="M29" i="4"/>
  <c r="Q29" i="4" s="1"/>
  <c r="M28" i="4"/>
  <c r="Q28" i="4" s="1"/>
  <c r="M27" i="4"/>
  <c r="Q27" i="4" s="1"/>
  <c r="M26" i="4"/>
  <c r="Q26" i="4" s="1"/>
  <c r="M25" i="4"/>
  <c r="Q25" i="4" s="1"/>
  <c r="M24" i="4"/>
  <c r="Q24" i="4" s="1"/>
  <c r="M23" i="4"/>
  <c r="Q23" i="4" s="1"/>
  <c r="M22" i="4"/>
  <c r="Q22" i="4" s="1"/>
  <c r="M21" i="4"/>
  <c r="Q21" i="4" s="1"/>
  <c r="M20" i="4"/>
  <c r="Q20" i="4" s="1"/>
  <c r="M19" i="4"/>
  <c r="Q19" i="4" s="1"/>
  <c r="M18" i="4"/>
  <c r="Q18" i="4" s="1"/>
  <c r="M17" i="4"/>
  <c r="Q17" i="4" s="1"/>
  <c r="M16" i="4"/>
  <c r="Q16" i="4" s="1"/>
  <c r="M15" i="4"/>
  <c r="Q15" i="4" s="1"/>
  <c r="M14" i="4"/>
  <c r="Q14" i="4" s="1"/>
  <c r="M13" i="4"/>
  <c r="Q13" i="4" s="1"/>
  <c r="M12" i="4"/>
  <c r="Q12" i="4" s="1"/>
  <c r="M11" i="4"/>
  <c r="Q11" i="4" s="1"/>
  <c r="M10" i="4"/>
  <c r="Q10" i="4" s="1"/>
  <c r="M9" i="4"/>
  <c r="Q9" i="4" s="1"/>
  <c r="M8" i="4"/>
  <c r="Q8" i="4" s="1"/>
  <c r="M7" i="4"/>
  <c r="Q7" i="4" s="1"/>
  <c r="M6" i="4"/>
  <c r="Q6" i="4" s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O5" i="4"/>
  <c r="O229" i="4" s="1"/>
  <c r="N5" i="4"/>
  <c r="M5" i="4"/>
  <c r="R3" i="4"/>
  <c r="P250" i="4"/>
  <c r="O250" i="4"/>
  <c r="N250" i="4"/>
  <c r="G198" i="4"/>
  <c r="H197" i="4"/>
  <c r="H196" i="4"/>
  <c r="G196" i="4"/>
  <c r="H195" i="4"/>
  <c r="G195" i="4"/>
  <c r="H194" i="4"/>
  <c r="G194" i="4"/>
  <c r="H193" i="4"/>
  <c r="G193" i="4"/>
  <c r="G192" i="4"/>
  <c r="H190" i="4"/>
  <c r="G190" i="4"/>
  <c r="G187" i="4"/>
  <c r="H185" i="4"/>
  <c r="G185" i="4"/>
  <c r="G184" i="4"/>
  <c r="H183" i="4"/>
  <c r="G183" i="4"/>
  <c r="H181" i="4"/>
  <c r="G181" i="4"/>
  <c r="G177" i="4"/>
  <c r="G175" i="4"/>
  <c r="H174" i="4"/>
  <c r="G174" i="4"/>
  <c r="H173" i="4"/>
  <c r="G173" i="4"/>
  <c r="J172" i="4"/>
  <c r="G172" i="4"/>
  <c r="J170" i="4"/>
  <c r="H170" i="4"/>
  <c r="G170" i="4"/>
  <c r="J168" i="4"/>
  <c r="G13" i="5" s="1"/>
  <c r="H168" i="4"/>
  <c r="G168" i="4"/>
  <c r="H167" i="4"/>
  <c r="G167" i="4"/>
  <c r="J165" i="4"/>
  <c r="G7" i="5" s="1"/>
  <c r="H165" i="4"/>
  <c r="G165" i="4"/>
  <c r="J164" i="4"/>
  <c r="H164" i="4"/>
  <c r="G164" i="4"/>
  <c r="K163" i="4"/>
  <c r="J163" i="4"/>
  <c r="I163" i="4"/>
  <c r="H163" i="4"/>
  <c r="G163" i="4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I5" i="4"/>
  <c r="H5" i="4"/>
  <c r="H232" i="4" s="1"/>
  <c r="G5" i="4"/>
  <c r="G232" i="4" s="1"/>
  <c r="F5" i="4"/>
  <c r="Q5" i="4" s="1"/>
  <c r="P3" i="3"/>
  <c r="M77" i="21"/>
  <c r="M249" i="4"/>
  <c r="K160" i="4"/>
  <c r="I160" i="4"/>
  <c r="H160" i="4"/>
  <c r="G160" i="4"/>
  <c r="F160" i="4"/>
  <c r="K147" i="4"/>
  <c r="Q147" i="4" s="1"/>
  <c r="K146" i="4"/>
  <c r="H146" i="4"/>
  <c r="K145" i="4"/>
  <c r="H145" i="4"/>
  <c r="K144" i="4"/>
  <c r="H144" i="4"/>
  <c r="K143" i="4"/>
  <c r="H143" i="4"/>
  <c r="K142" i="4"/>
  <c r="H142" i="4"/>
  <c r="K141" i="4"/>
  <c r="H141" i="4"/>
  <c r="K140" i="4"/>
  <c r="H140" i="4"/>
  <c r="K139" i="4"/>
  <c r="H139" i="4"/>
  <c r="K138" i="4"/>
  <c r="H138" i="4"/>
  <c r="K137" i="4"/>
  <c r="H15" i="5" s="1"/>
  <c r="F15" i="5"/>
  <c r="H137" i="4"/>
  <c r="K136" i="4"/>
  <c r="F14" i="5"/>
  <c r="H136" i="4"/>
  <c r="K135" i="4"/>
  <c r="H135" i="4"/>
  <c r="K134" i="4"/>
  <c r="H134" i="4"/>
  <c r="K133" i="4"/>
  <c r="H133" i="4"/>
  <c r="K132" i="4"/>
  <c r="H132" i="4"/>
  <c r="K131" i="4"/>
  <c r="H131" i="4"/>
  <c r="K130" i="4"/>
  <c r="H130" i="4"/>
  <c r="K129" i="4"/>
  <c r="H129" i="4"/>
  <c r="K128" i="4"/>
  <c r="H128" i="4"/>
  <c r="K127" i="4"/>
  <c r="H127" i="4"/>
  <c r="K126" i="4"/>
  <c r="H126" i="4"/>
  <c r="K125" i="4"/>
  <c r="H125" i="4"/>
  <c r="K124" i="4"/>
  <c r="H124" i="4"/>
  <c r="K123" i="4"/>
  <c r="H123" i="4"/>
  <c r="K122" i="4"/>
  <c r="H122" i="4"/>
  <c r="K121" i="4"/>
  <c r="H121" i="4"/>
  <c r="K120" i="4"/>
  <c r="H120" i="4"/>
  <c r="K119" i="4"/>
  <c r="H119" i="4"/>
  <c r="K118" i="4"/>
  <c r="H118" i="4"/>
  <c r="K117" i="4"/>
  <c r="H12" i="5" s="1"/>
  <c r="F12" i="5"/>
  <c r="H117" i="4"/>
  <c r="K116" i="4"/>
  <c r="H116" i="4"/>
  <c r="K114" i="4"/>
  <c r="H114" i="4"/>
  <c r="K113" i="4"/>
  <c r="H113" i="4"/>
  <c r="K112" i="4"/>
  <c r="H112" i="4"/>
  <c r="K111" i="4"/>
  <c r="H111" i="4"/>
  <c r="K110" i="4"/>
  <c r="H110" i="4"/>
  <c r="K109" i="4"/>
  <c r="H109" i="4"/>
  <c r="K108" i="4"/>
  <c r="H108" i="4"/>
  <c r="K107" i="4"/>
  <c r="H107" i="4"/>
  <c r="K106" i="4"/>
  <c r="H106" i="4"/>
  <c r="K105" i="4"/>
  <c r="H105" i="4"/>
  <c r="K104" i="4"/>
  <c r="H104" i="4"/>
  <c r="K103" i="4"/>
  <c r="H103" i="4"/>
  <c r="K102" i="4"/>
  <c r="H102" i="4"/>
  <c r="K101" i="4"/>
  <c r="H101" i="4"/>
  <c r="K100" i="4"/>
  <c r="H100" i="4"/>
  <c r="K99" i="4"/>
  <c r="H99" i="4"/>
  <c r="K98" i="4"/>
  <c r="H98" i="4"/>
  <c r="K97" i="4"/>
  <c r="H97" i="4"/>
  <c r="K96" i="4"/>
  <c r="H96" i="4"/>
  <c r="K95" i="4"/>
  <c r="H7" i="5" s="1"/>
  <c r="F7" i="5"/>
  <c r="H95" i="4"/>
  <c r="K94" i="4"/>
  <c r="H94" i="4"/>
  <c r="K93" i="4"/>
  <c r="I93" i="4"/>
  <c r="I233" i="4" s="1"/>
  <c r="H93" i="4"/>
  <c r="G93" i="4"/>
  <c r="G233" i="4" s="1"/>
  <c r="F93" i="4"/>
  <c r="E93" i="4"/>
  <c r="Q178" i="4" l="1"/>
  <c r="Q184" i="4"/>
  <c r="Q209" i="4"/>
  <c r="Q213" i="4"/>
  <c r="Q171" i="4"/>
  <c r="Q189" i="4"/>
  <c r="Q212" i="4"/>
  <c r="Q117" i="4"/>
  <c r="Q119" i="4"/>
  <c r="Q121" i="4"/>
  <c r="Q123" i="4"/>
  <c r="Q125" i="4"/>
  <c r="Q127" i="4"/>
  <c r="Q129" i="4"/>
  <c r="Q131" i="4"/>
  <c r="Q133" i="4"/>
  <c r="Q135" i="4"/>
  <c r="Q138" i="4"/>
  <c r="Q140" i="4"/>
  <c r="Q142" i="4"/>
  <c r="Q144" i="4"/>
  <c r="Q146" i="4"/>
  <c r="Q96" i="4"/>
  <c r="Q98" i="4"/>
  <c r="Q100" i="4"/>
  <c r="Q102" i="4"/>
  <c r="Q104" i="4"/>
  <c r="Q106" i="4"/>
  <c r="Q108" i="4"/>
  <c r="Q110" i="4"/>
  <c r="Q112" i="4"/>
  <c r="Q114" i="4"/>
  <c r="Q94" i="4"/>
  <c r="Q136" i="4"/>
  <c r="Q139" i="4"/>
  <c r="Q141" i="4"/>
  <c r="Q143" i="4"/>
  <c r="Q145" i="4"/>
  <c r="Q93" i="4"/>
  <c r="Q95" i="4"/>
  <c r="Q97" i="4"/>
  <c r="Q99" i="4"/>
  <c r="Q101" i="4"/>
  <c r="Q103" i="4"/>
  <c r="Q105" i="4"/>
  <c r="Q107" i="4"/>
  <c r="Q109" i="4"/>
  <c r="Q111" i="4"/>
  <c r="Q113" i="4"/>
  <c r="Q116" i="4"/>
  <c r="Q137" i="4"/>
  <c r="Q118" i="4"/>
  <c r="Q120" i="4"/>
  <c r="Q122" i="4"/>
  <c r="Q124" i="4"/>
  <c r="Q126" i="4"/>
  <c r="Q128" i="4"/>
  <c r="Q130" i="4"/>
  <c r="Q132" i="4"/>
  <c r="Q134" i="4"/>
  <c r="Q160" i="4"/>
  <c r="E233" i="4"/>
  <c r="E12" i="5"/>
  <c r="N12" i="5" s="1"/>
  <c r="F229" i="4"/>
  <c r="F245" i="4" s="1"/>
  <c r="K229" i="4"/>
  <c r="E15" i="5"/>
  <c r="I229" i="4"/>
  <c r="J229" i="4"/>
  <c r="M229" i="4"/>
  <c r="J16" i="5"/>
  <c r="O236" i="4"/>
  <c r="G229" i="4"/>
  <c r="N229" i="4"/>
  <c r="N234" i="4"/>
  <c r="M236" i="4"/>
  <c r="H8" i="5"/>
  <c r="H10" i="5"/>
  <c r="M245" i="4"/>
  <c r="M233" i="4"/>
  <c r="M234" i="4"/>
  <c r="K233" i="4"/>
  <c r="H13" i="5"/>
  <c r="H9" i="5"/>
  <c r="H14" i="5"/>
  <c r="K234" i="4"/>
  <c r="H6" i="5"/>
  <c r="G6" i="5"/>
  <c r="G8" i="5"/>
  <c r="J234" i="4"/>
  <c r="E9" i="5"/>
  <c r="F6" i="5"/>
  <c r="I234" i="4"/>
  <c r="F13" i="5"/>
  <c r="F10" i="5"/>
  <c r="D10" i="5"/>
  <c r="F5" i="5"/>
  <c r="E10" i="5"/>
  <c r="D14" i="5"/>
  <c r="E8" i="5"/>
  <c r="E14" i="5"/>
  <c r="D8" i="5"/>
  <c r="G236" i="4"/>
  <c r="D9" i="5"/>
  <c r="D13" i="5"/>
  <c r="D11" i="5"/>
  <c r="E7" i="5"/>
  <c r="D6" i="5"/>
  <c r="D7" i="5"/>
  <c r="H233" i="4"/>
  <c r="F119" i="3"/>
  <c r="O119" i="3" s="1"/>
  <c r="F111" i="3"/>
  <c r="O111" i="3" s="1"/>
  <c r="F114" i="3"/>
  <c r="O114" i="3" s="1"/>
  <c r="F118" i="3"/>
  <c r="O118" i="3" s="1"/>
  <c r="F123" i="3"/>
  <c r="O123" i="3" s="1"/>
  <c r="F122" i="3"/>
  <c r="O122" i="3" s="1"/>
  <c r="F120" i="3"/>
  <c r="O120" i="3" s="1"/>
  <c r="G234" i="4"/>
  <c r="N232" i="4"/>
  <c r="C6" i="5"/>
  <c r="F233" i="4"/>
  <c r="C13" i="5"/>
  <c r="F234" i="4"/>
  <c r="C9" i="5"/>
  <c r="F236" i="4"/>
  <c r="F232" i="4"/>
  <c r="L243" i="4"/>
  <c r="P243" i="4"/>
  <c r="L50" i="13"/>
  <c r="J243" i="4"/>
  <c r="N243" i="4"/>
  <c r="B10" i="5"/>
  <c r="H243" i="4"/>
  <c r="J984" i="75"/>
  <c r="A44" i="16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K243" i="4"/>
  <c r="P249" i="4"/>
  <c r="P251" i="4" s="1"/>
  <c r="E169" i="4"/>
  <c r="Q169" i="4" s="1"/>
  <c r="E217" i="4"/>
  <c r="Q217" i="4" s="1"/>
  <c r="E218" i="4"/>
  <c r="Q218" i="4" s="1"/>
  <c r="E164" i="4"/>
  <c r="Q164" i="4" s="1"/>
  <c r="E168" i="4"/>
  <c r="Q168" i="4" s="1"/>
  <c r="E170" i="4"/>
  <c r="Q170" i="4" s="1"/>
  <c r="E174" i="4"/>
  <c r="Q174" i="4" s="1"/>
  <c r="E179" i="4"/>
  <c r="Q179" i="4" s="1"/>
  <c r="E211" i="4"/>
  <c r="Q211" i="4" s="1"/>
  <c r="E216" i="4"/>
  <c r="Q216" i="4" s="1"/>
  <c r="E163" i="4"/>
  <c r="Q163" i="4" s="1"/>
  <c r="E175" i="4"/>
  <c r="Q175" i="4" s="1"/>
  <c r="E176" i="4"/>
  <c r="Q176" i="4" s="1"/>
  <c r="E181" i="4"/>
  <c r="Q181" i="4" s="1"/>
  <c r="C5" i="5"/>
  <c r="E215" i="4"/>
  <c r="Q215" i="4" s="1"/>
  <c r="E220" i="4"/>
  <c r="Q220" i="4" s="1"/>
  <c r="E221" i="4"/>
  <c r="Q221" i="4" s="1"/>
  <c r="E167" i="4"/>
  <c r="Q167" i="4" s="1"/>
  <c r="E172" i="4"/>
  <c r="Q172" i="4" s="1"/>
  <c r="E173" i="4"/>
  <c r="Q173" i="4" s="1"/>
  <c r="E180" i="4"/>
  <c r="Q180" i="4" s="1"/>
  <c r="E214" i="4"/>
  <c r="Q214" i="4" s="1"/>
  <c r="E219" i="4"/>
  <c r="Q219" i="4" s="1"/>
  <c r="L9" i="5"/>
  <c r="E183" i="4"/>
  <c r="Q183" i="4" s="1"/>
  <c r="E185" i="4"/>
  <c r="Q185" i="4" s="1"/>
  <c r="E194" i="4"/>
  <c r="Q194" i="4" s="1"/>
  <c r="E198" i="4"/>
  <c r="Q198" i="4" s="1"/>
  <c r="E190" i="4"/>
  <c r="Q190" i="4" s="1"/>
  <c r="E186" i="4"/>
  <c r="E192" i="4"/>
  <c r="E193" i="4"/>
  <c r="Q193" i="4" s="1"/>
  <c r="E196" i="4"/>
  <c r="Q196" i="4" s="1"/>
  <c r="E197" i="4"/>
  <c r="Q197" i="4" s="1"/>
  <c r="E182" i="4"/>
  <c r="E187" i="4"/>
  <c r="E188" i="4"/>
  <c r="O249" i="4"/>
  <c r="O251" i="4" s="1"/>
  <c r="O252" i="4" s="1"/>
  <c r="O232" i="4"/>
  <c r="K10" i="5"/>
  <c r="K7" i="5"/>
  <c r="K14" i="5"/>
  <c r="N249" i="4"/>
  <c r="N251" i="4" s="1"/>
  <c r="N252" i="4" s="1"/>
  <c r="K6" i="5"/>
  <c r="K13" i="5"/>
  <c r="K9" i="5"/>
  <c r="K8" i="5"/>
  <c r="J14" i="5"/>
  <c r="J7" i="5"/>
  <c r="J6" i="5"/>
  <c r="J11" i="5"/>
  <c r="J13" i="5"/>
  <c r="J8" i="5"/>
  <c r="J10" i="5"/>
  <c r="J9" i="5"/>
  <c r="M232" i="4"/>
  <c r="J1027" i="7"/>
  <c r="K50" i="13"/>
  <c r="C50" i="13"/>
  <c r="M50" i="13"/>
  <c r="I60" i="17"/>
  <c r="I13" i="5"/>
  <c r="I34" i="9"/>
  <c r="N48" i="13"/>
  <c r="H50" i="13"/>
  <c r="D77" i="21"/>
  <c r="F249" i="4" s="1"/>
  <c r="H77" i="21"/>
  <c r="J249" i="4" s="1"/>
  <c r="G249" i="4"/>
  <c r="C77" i="21"/>
  <c r="E249" i="4" s="1"/>
  <c r="I249" i="4"/>
  <c r="J158" i="7"/>
  <c r="J1026" i="7" s="1"/>
  <c r="I85" i="16"/>
  <c r="N47" i="13"/>
  <c r="B50" i="13"/>
  <c r="D50" i="13"/>
  <c r="F42" i="13"/>
  <c r="F43" i="13" s="1"/>
  <c r="J50" i="13"/>
  <c r="I50" i="13"/>
  <c r="O5" i="21"/>
  <c r="H249" i="4"/>
  <c r="J233" i="4"/>
  <c r="L251" i="4"/>
  <c r="L252" i="4" s="1"/>
  <c r="Q241" i="4"/>
  <c r="M251" i="4"/>
  <c r="M252" i="4" s="1"/>
  <c r="N49" i="13"/>
  <c r="Q242" i="4"/>
  <c r="J236" i="4"/>
  <c r="F250" i="4"/>
  <c r="J250" i="4"/>
  <c r="I232" i="4"/>
  <c r="J5" i="5"/>
  <c r="G250" i="4"/>
  <c r="I250" i="4"/>
  <c r="K250" i="4"/>
  <c r="G5" i="5"/>
  <c r="J232" i="4"/>
  <c r="K5" i="5"/>
  <c r="J235" i="4"/>
  <c r="L235" i="4"/>
  <c r="P235" i="4"/>
  <c r="I235" i="4"/>
  <c r="K235" i="4"/>
  <c r="M235" i="4"/>
  <c r="O235" i="4"/>
  <c r="H5" i="5"/>
  <c r="K249" i="4"/>
  <c r="E250" i="4"/>
  <c r="E165" i="4"/>
  <c r="Q165" i="4" s="1"/>
  <c r="E195" i="4"/>
  <c r="Q195" i="4" s="1"/>
  <c r="E177" i="4"/>
  <c r="E191" i="4"/>
  <c r="O157" i="3" l="1"/>
  <c r="H186" i="4"/>
  <c r="Q186" i="4" s="1"/>
  <c r="H188" i="4"/>
  <c r="Q188" i="4" s="1"/>
  <c r="H182" i="4"/>
  <c r="E6" i="5" s="1"/>
  <c r="H192" i="4"/>
  <c r="E11" i="5" s="1"/>
  <c r="H187" i="4"/>
  <c r="Q187" i="4" s="1"/>
  <c r="E235" i="4"/>
  <c r="E229" i="4"/>
  <c r="E245" i="4" s="1"/>
  <c r="M237" i="4"/>
  <c r="M238" i="4" s="1"/>
  <c r="F8" i="5"/>
  <c r="F18" i="5" s="1"/>
  <c r="H191" i="4"/>
  <c r="Q191" i="4" s="1"/>
  <c r="F157" i="3"/>
  <c r="H250" i="4" s="1"/>
  <c r="H251" i="4" s="1"/>
  <c r="H252" i="4" s="1"/>
  <c r="H177" i="4"/>
  <c r="Q177" i="4" s="1"/>
  <c r="G251" i="4"/>
  <c r="G252" i="4" s="1"/>
  <c r="G245" i="4"/>
  <c r="I245" i="4"/>
  <c r="N245" i="4"/>
  <c r="B8" i="5"/>
  <c r="B9" i="5"/>
  <c r="B7" i="5"/>
  <c r="B6" i="5"/>
  <c r="B13" i="5"/>
  <c r="B11" i="5"/>
  <c r="B14" i="5"/>
  <c r="E236" i="4"/>
  <c r="E234" i="4"/>
  <c r="A65" i="16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I236" i="4"/>
  <c r="D5" i="5"/>
  <c r="D18" i="5" s="1"/>
  <c r="P252" i="4"/>
  <c r="P253" i="4"/>
  <c r="Q243" i="4"/>
  <c r="I251" i="4"/>
  <c r="I252" i="4" s="1"/>
  <c r="F251" i="4"/>
  <c r="F252" i="4" s="1"/>
  <c r="N50" i="13"/>
  <c r="J251" i="4"/>
  <c r="J252" i="4" s="1"/>
  <c r="G18" i="5"/>
  <c r="K251" i="4"/>
  <c r="K252" i="4" s="1"/>
  <c r="C18" i="5"/>
  <c r="J237" i="4"/>
  <c r="J238" i="4" s="1"/>
  <c r="Q249" i="4"/>
  <c r="B5" i="5"/>
  <c r="E251" i="4"/>
  <c r="E252" i="4" s="1"/>
  <c r="Q192" i="4" l="1"/>
  <c r="Q182" i="4"/>
  <c r="E13" i="5"/>
  <c r="H229" i="4"/>
  <c r="H245" i="4" s="1"/>
  <c r="K245" i="4"/>
  <c r="J245" i="4"/>
  <c r="Q250" i="4"/>
  <c r="Q251" i="4" s="1"/>
  <c r="E5" i="5"/>
  <c r="H234" i="4"/>
  <c r="H237" i="4" s="1"/>
  <c r="H238" i="4" s="1"/>
  <c r="G237" i="4"/>
  <c r="G238" i="4" s="1"/>
  <c r="I237" i="4"/>
  <c r="I238" i="4" s="1"/>
  <c r="E237" i="4"/>
  <c r="B18" i="5"/>
  <c r="K237" i="4"/>
  <c r="K238" i="4" s="1"/>
  <c r="F237" i="4"/>
  <c r="F254" i="4" s="1"/>
  <c r="Q236" i="4"/>
  <c r="N9" i="5"/>
  <c r="N11" i="5"/>
  <c r="L5" i="5"/>
  <c r="N10" i="5"/>
  <c r="N7" i="5"/>
  <c r="N8" i="5"/>
  <c r="O237" i="4"/>
  <c r="O238" i="4" s="1"/>
  <c r="M5" i="5"/>
  <c r="P245" i="4"/>
  <c r="P232" i="4"/>
  <c r="P237" i="4" s="1"/>
  <c r="I6" i="5"/>
  <c r="L245" i="4"/>
  <c r="L232" i="4"/>
  <c r="Q233" i="4"/>
  <c r="E18" i="5" l="1"/>
  <c r="Q229" i="4"/>
  <c r="Q245" i="4" s="1"/>
  <c r="R245" i="4" s="1"/>
  <c r="Q252" i="4"/>
  <c r="Q235" i="4"/>
  <c r="N237" i="4"/>
  <c r="H18" i="5"/>
  <c r="N13" i="5"/>
  <c r="E238" i="4"/>
  <c r="F238" i="4"/>
  <c r="P238" i="4"/>
  <c r="Q234" i="4"/>
  <c r="N6" i="5"/>
  <c r="O245" i="4"/>
  <c r="N5" i="5"/>
  <c r="I18" i="5"/>
  <c r="Q232" i="4"/>
  <c r="L237" i="4"/>
  <c r="L238" i="4" s="1"/>
  <c r="J18" i="5"/>
  <c r="N238" i="4" l="1"/>
  <c r="N16" i="5"/>
  <c r="Q237" i="4"/>
  <c r="Q238" i="4" s="1"/>
  <c r="M18" i="5"/>
  <c r="L18" i="5"/>
  <c r="N14" i="5" l="1"/>
  <c r="K18" i="5"/>
  <c r="N15" i="5"/>
  <c r="N1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Victoria Lee</author>
    <author>tc={B18DF5D1-A772-4466-867F-5E659D5A6EC8}</author>
  </authors>
  <commentList>
    <comment ref="D11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Victoria Lee:</t>
        </r>
        <r>
          <rPr>
            <sz val="9"/>
            <color indexed="81"/>
            <rFont val="Tahoma"/>
            <family val="2"/>
          </rPr>
          <t xml:space="preserve">
changed sales rep from Aaron to Victor on Feb</t>
        </r>
      </text>
    </comment>
    <comment ref="D153" authorId="1" shapeId="0" xr:uid="{00000000-0006-0000-04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Juan Rueda</t>
      </text>
    </comment>
  </commentList>
</comments>
</file>

<file path=xl/sharedStrings.xml><?xml version="1.0" encoding="utf-8"?>
<sst xmlns="http://schemas.openxmlformats.org/spreadsheetml/2006/main" count="51428" uniqueCount="19408">
  <si>
    <t>Unit:USD</t>
  </si>
  <si>
    <t>No</t>
  </si>
  <si>
    <t>Customer</t>
  </si>
  <si>
    <t>Sales Man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</si>
  <si>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</si>
  <si>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</si>
  <si>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</si>
  <si>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</si>
  <si>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</si>
  <si>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</si>
  <si>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</si>
  <si>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</si>
  <si>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</si>
  <si>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</si>
  <si>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</si>
  <si>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</si>
  <si>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</si>
  <si>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Remark</t>
  </si>
  <si>
    <t>Mytek</t>
  </si>
  <si>
    <t>Ernesto Moralia</t>
  </si>
  <si>
    <t>Empaques Baja</t>
  </si>
  <si>
    <t>Jacobo Polo</t>
  </si>
  <si>
    <t>Floress Produce</t>
  </si>
  <si>
    <t>Molinero</t>
  </si>
  <si>
    <t>Carlos Gomez</t>
  </si>
  <si>
    <t>Rancho Viejo</t>
  </si>
  <si>
    <t>Aaron Rodriguez</t>
  </si>
  <si>
    <t>Jicamas Rami</t>
  </si>
  <si>
    <t>Tooginos Pizza</t>
  </si>
  <si>
    <t>Copanoro</t>
  </si>
  <si>
    <t>Herrera Taboada</t>
  </si>
  <si>
    <t>In-house</t>
  </si>
  <si>
    <t>Agricola BC</t>
  </si>
  <si>
    <t>Gabriel Robles</t>
  </si>
  <si>
    <t>PI Mabe</t>
  </si>
  <si>
    <t>Marco Juarez</t>
  </si>
  <si>
    <t>Jersey</t>
  </si>
  <si>
    <t>Tijuana Box</t>
  </si>
  <si>
    <t>Mexican Euro</t>
  </si>
  <si>
    <t>Boxes &amp; Corrugated</t>
  </si>
  <si>
    <t>B&amp;B Supply (V-board)</t>
  </si>
  <si>
    <t>Tijuana Box (V-board)</t>
  </si>
  <si>
    <t>Samsung</t>
  </si>
  <si>
    <t>DJO</t>
  </si>
  <si>
    <t>Sunstar</t>
  </si>
  <si>
    <t>JS Plastics</t>
  </si>
  <si>
    <t>C&amp;J Tech</t>
  </si>
  <si>
    <t>J&amp;S Packaging</t>
  </si>
  <si>
    <t>SSD</t>
  </si>
  <si>
    <t>H Dino Corp</t>
  </si>
  <si>
    <t>Trimek</t>
  </si>
  <si>
    <t>Cam Tech</t>
  </si>
  <si>
    <t>Noscom</t>
  </si>
  <si>
    <t>Bose</t>
  </si>
  <si>
    <t>Plantronics</t>
  </si>
  <si>
    <t>Roberts Manufacturing</t>
  </si>
  <si>
    <t>Panasonic</t>
  </si>
  <si>
    <t>Hubbell Lighting</t>
  </si>
  <si>
    <t>RM Manufacturing</t>
  </si>
  <si>
    <t>Misung Paper &amp; Printing</t>
  </si>
  <si>
    <t>Off-set</t>
  </si>
  <si>
    <t>Dorco (Off-set)</t>
  </si>
  <si>
    <t>Nypro Health Care (Off-set)</t>
  </si>
  <si>
    <t>DDCAM (Off-set)</t>
  </si>
  <si>
    <t>Hubbell Lighting (Off-set)</t>
  </si>
  <si>
    <t>Plantronics (Off-set)</t>
  </si>
  <si>
    <t>Bose (Off-set)</t>
  </si>
  <si>
    <t>V-board</t>
  </si>
  <si>
    <t>In Wan Shin</t>
  </si>
  <si>
    <t>Alejandro Fernandez</t>
  </si>
  <si>
    <t xml:space="preserve"> </t>
  </si>
  <si>
    <t>MX</t>
  </si>
  <si>
    <t>US</t>
  </si>
  <si>
    <t>Non-Samsung</t>
  </si>
  <si>
    <t>Samsung Ratio (%)</t>
  </si>
  <si>
    <t>Contractor</t>
  </si>
  <si>
    <t>CBM Trading(Carton)</t>
  </si>
  <si>
    <t>Gran Total</t>
  </si>
  <si>
    <t>Sales</t>
  </si>
  <si>
    <t>Shinwoo (US)</t>
  </si>
  <si>
    <t>Ratio (%)</t>
  </si>
  <si>
    <t>Sales man</t>
  </si>
  <si>
    <t>Invoice</t>
  </si>
  <si>
    <t>Payment</t>
  </si>
  <si>
    <t>Date</t>
  </si>
  <si>
    <t>Invoice No.</t>
  </si>
  <si>
    <t>Amt (USD)</t>
  </si>
  <si>
    <t>Packing No.</t>
  </si>
  <si>
    <t>Due Date</t>
  </si>
  <si>
    <t>Balance</t>
  </si>
  <si>
    <t>Received Date</t>
  </si>
  <si>
    <t>Check No.</t>
  </si>
  <si>
    <t>Aging</t>
  </si>
  <si>
    <t>QBSS Invoice No.</t>
  </si>
  <si>
    <t>Month: January / Off-set Factory</t>
  </si>
  <si>
    <t>Weight(kg)</t>
  </si>
  <si>
    <t>Plant</t>
  </si>
  <si>
    <t>Jan (kg)</t>
  </si>
  <si>
    <t>Feb (kg)</t>
  </si>
  <si>
    <t>Mar (kg)</t>
  </si>
  <si>
    <t>Apr (kg)</t>
  </si>
  <si>
    <t>May (kg)</t>
  </si>
  <si>
    <t>Jun (kg)</t>
  </si>
  <si>
    <t>Jul (kg)</t>
  </si>
  <si>
    <t>Aug (kg)</t>
  </si>
  <si>
    <t>Oct (kg)</t>
  </si>
  <si>
    <t xml:space="preserve"> Nov (kg)</t>
  </si>
  <si>
    <t>Dec (kg)</t>
  </si>
  <si>
    <t>Offset</t>
  </si>
  <si>
    <t>CM No</t>
  </si>
  <si>
    <t>Deducted Date</t>
  </si>
  <si>
    <t>Month: January/Nordika Factory</t>
  </si>
  <si>
    <t>Victor Astorga</t>
  </si>
  <si>
    <t>Dynamic Resources</t>
  </si>
  <si>
    <t>CM Partner MX</t>
  </si>
  <si>
    <t>Dynamic Resources (Off-set)</t>
  </si>
  <si>
    <t>ICU Medical</t>
  </si>
  <si>
    <t>RM Manufacturing (Off-set)</t>
  </si>
  <si>
    <t>Month: January / Off-set Nordika Factory</t>
  </si>
  <si>
    <t>Zo&amp;Noi</t>
  </si>
  <si>
    <t>Shinwoo Global (MX)</t>
  </si>
  <si>
    <t>Papayas del Pacifico</t>
  </si>
  <si>
    <t>RM Manufacturing (V-board)</t>
  </si>
  <si>
    <t>Nong Shim (Carton)</t>
  </si>
  <si>
    <t>Nong Shim (Off-set)</t>
  </si>
  <si>
    <t>Delphi</t>
  </si>
  <si>
    <t>CM Partner</t>
  </si>
  <si>
    <t>Woori (Off-set)</t>
  </si>
  <si>
    <t>Misung Paper &amp; Printing (V-Board)</t>
  </si>
  <si>
    <t>Dynapack Co</t>
  </si>
  <si>
    <t>SSD (Off-Set)</t>
  </si>
  <si>
    <t>Samsung  (V-Board)</t>
  </si>
  <si>
    <t>Pet Products</t>
  </si>
  <si>
    <t>Pet Products (Off-set)</t>
  </si>
  <si>
    <t>Samsung (Off-set)</t>
  </si>
  <si>
    <t>Cecso (Off-set)</t>
  </si>
  <si>
    <t>DJO (Off-set)</t>
  </si>
  <si>
    <t>SSD (V-Board)</t>
  </si>
  <si>
    <t>CM Partner (Off-set)</t>
  </si>
  <si>
    <t>Nypro Health Care</t>
  </si>
  <si>
    <t>Month: January / V-board Nordika Factory</t>
  </si>
  <si>
    <t>Dorco</t>
  </si>
  <si>
    <t>Stephen Gould</t>
  </si>
  <si>
    <t>Dynapack (V-Board)</t>
  </si>
  <si>
    <t>SSD (Off-set)</t>
  </si>
  <si>
    <t xml:space="preserve">Dynamic Resources </t>
  </si>
  <si>
    <t>Boxes &amp; Corrugated (Off-set)</t>
  </si>
  <si>
    <t>Copanoro MX</t>
  </si>
  <si>
    <t>EI</t>
  </si>
  <si>
    <t>US Tobacco</t>
  </si>
  <si>
    <t>NC77</t>
  </si>
  <si>
    <t>NC78</t>
  </si>
  <si>
    <t>NC79</t>
  </si>
  <si>
    <t>NC80</t>
  </si>
  <si>
    <t>NC81</t>
  </si>
  <si>
    <t>NC82</t>
  </si>
  <si>
    <t>NC83</t>
  </si>
  <si>
    <t>NC84</t>
  </si>
  <si>
    <t>NC85</t>
  </si>
  <si>
    <t>NC86</t>
  </si>
  <si>
    <t>NC87</t>
  </si>
  <si>
    <t>NC88</t>
  </si>
  <si>
    <t>NC89</t>
  </si>
  <si>
    <t>NC90</t>
  </si>
  <si>
    <t>NC91</t>
  </si>
  <si>
    <t>NC92</t>
  </si>
  <si>
    <t>NC93</t>
  </si>
  <si>
    <t>NC94</t>
  </si>
  <si>
    <t>NC95</t>
  </si>
  <si>
    <t>NC96</t>
  </si>
  <si>
    <t>NC97</t>
  </si>
  <si>
    <t>NC98</t>
  </si>
  <si>
    <t>NC99</t>
  </si>
  <si>
    <t>NC100</t>
  </si>
  <si>
    <t>NC101</t>
  </si>
  <si>
    <t>NC102</t>
  </si>
  <si>
    <t>NC103</t>
  </si>
  <si>
    <t>NC104</t>
  </si>
  <si>
    <t>NC105</t>
  </si>
  <si>
    <t>NC106</t>
  </si>
  <si>
    <t>NC107</t>
  </si>
  <si>
    <t>NC108</t>
  </si>
  <si>
    <t>NC109</t>
  </si>
  <si>
    <t>NC110</t>
  </si>
  <si>
    <t>NC111</t>
  </si>
  <si>
    <t>NC112</t>
  </si>
  <si>
    <t>NC113</t>
  </si>
  <si>
    <t>NC114</t>
  </si>
  <si>
    <t>NC115</t>
  </si>
  <si>
    <t>Prod Cajas</t>
  </si>
  <si>
    <t>Samsung V-board</t>
  </si>
  <si>
    <t>Jorge Eduardo Ramirez</t>
  </si>
  <si>
    <t>Donyang</t>
  </si>
  <si>
    <t>Oceanside</t>
  </si>
  <si>
    <t>Hisense</t>
  </si>
  <si>
    <t>Border Assembly</t>
  </si>
  <si>
    <t>Aju Steel</t>
  </si>
  <si>
    <t>Woori</t>
  </si>
  <si>
    <t>Aragon</t>
  </si>
  <si>
    <t>Unique Services</t>
  </si>
  <si>
    <t>Belle Fashion</t>
  </si>
  <si>
    <t>South Cone</t>
  </si>
  <si>
    <t>Kyoung Il</t>
  </si>
  <si>
    <t>Dong Chuel</t>
  </si>
  <si>
    <t>Dynapack (Offset)</t>
  </si>
  <si>
    <t>Bodegas SR</t>
  </si>
  <si>
    <t>CM Trading</t>
  </si>
  <si>
    <t>Han Ju America</t>
  </si>
  <si>
    <t>C&amp;J Tech (V-Board)</t>
  </si>
  <si>
    <t>Insa</t>
  </si>
  <si>
    <t>Udrones</t>
  </si>
  <si>
    <t>FS&amp;HS</t>
  </si>
  <si>
    <t>Speck</t>
  </si>
  <si>
    <t>Trimek (Off-set)</t>
  </si>
  <si>
    <t>Jin Myung</t>
  </si>
  <si>
    <t>Trimek (V-Board)</t>
  </si>
  <si>
    <t>Corrugados de BC</t>
  </si>
  <si>
    <t>Muramoto</t>
  </si>
  <si>
    <t>Cecso</t>
  </si>
  <si>
    <t>Megatech (V-Board)</t>
  </si>
  <si>
    <t>Ana Global</t>
  </si>
  <si>
    <t>Stephen</t>
  </si>
  <si>
    <t>Lotte Advanced</t>
  </si>
  <si>
    <t>Baxter Healthcare</t>
  </si>
  <si>
    <t>Flextronics</t>
  </si>
  <si>
    <t>Foam Pro</t>
  </si>
  <si>
    <t>Delta</t>
  </si>
  <si>
    <t>Hisense (V-Board)</t>
  </si>
  <si>
    <t>CBM Trading(Off-Set)</t>
  </si>
  <si>
    <t>Iwai (Off-Set)</t>
  </si>
  <si>
    <t>Misung</t>
  </si>
  <si>
    <t>Escalade Sports</t>
  </si>
  <si>
    <t>Brady</t>
  </si>
  <si>
    <t>Ana Global (Off-Set)</t>
  </si>
  <si>
    <t>Plant 1</t>
  </si>
  <si>
    <t>Plant 3</t>
  </si>
  <si>
    <t>Misung Paper &amp; Printing (Off-Set)</t>
  </si>
  <si>
    <t>Samil</t>
  </si>
  <si>
    <t>Unitech</t>
  </si>
  <si>
    <t>NC116</t>
  </si>
  <si>
    <t>NC117</t>
  </si>
  <si>
    <t>NC118</t>
  </si>
  <si>
    <t>NC119</t>
  </si>
  <si>
    <t>NC120</t>
  </si>
  <si>
    <t>NC121</t>
  </si>
  <si>
    <t>NC122</t>
  </si>
  <si>
    <t>NC123</t>
  </si>
  <si>
    <t>NC124</t>
  </si>
  <si>
    <t>NC125</t>
  </si>
  <si>
    <t>NC126</t>
  </si>
  <si>
    <t>NC127</t>
  </si>
  <si>
    <t>NC128</t>
  </si>
  <si>
    <t>NC129</t>
  </si>
  <si>
    <t>NC130</t>
  </si>
  <si>
    <t>NC131</t>
  </si>
  <si>
    <t>NC132</t>
  </si>
  <si>
    <t>NC133</t>
  </si>
  <si>
    <t>NC134</t>
  </si>
  <si>
    <t>NC135</t>
  </si>
  <si>
    <t>NC136</t>
  </si>
  <si>
    <t>NC137</t>
  </si>
  <si>
    <t>NC138</t>
  </si>
  <si>
    <t>NC139</t>
  </si>
  <si>
    <t>NC140</t>
  </si>
  <si>
    <t>NC141</t>
  </si>
  <si>
    <t>NC142</t>
  </si>
  <si>
    <t>NC143</t>
  </si>
  <si>
    <t>NC144</t>
  </si>
  <si>
    <t>NC145</t>
  </si>
  <si>
    <t>NC146</t>
  </si>
  <si>
    <t>NC147</t>
  </si>
  <si>
    <t>NC148</t>
  </si>
  <si>
    <t>NC149</t>
  </si>
  <si>
    <t>NC150</t>
  </si>
  <si>
    <t>NC151</t>
  </si>
  <si>
    <t>NC152</t>
  </si>
  <si>
    <t>NC153</t>
  </si>
  <si>
    <t>NC154</t>
  </si>
  <si>
    <t>NC155</t>
  </si>
  <si>
    <t>NC156</t>
  </si>
  <si>
    <t>NC157</t>
  </si>
  <si>
    <t>NC158</t>
  </si>
  <si>
    <t>NC159</t>
  </si>
  <si>
    <t>NC160</t>
  </si>
  <si>
    <t>NC161</t>
  </si>
  <si>
    <t>NC162</t>
  </si>
  <si>
    <t>NC163</t>
  </si>
  <si>
    <t>Cresus</t>
  </si>
  <si>
    <t>Sohnen</t>
  </si>
  <si>
    <t>Spencer</t>
  </si>
  <si>
    <t>US Moka</t>
  </si>
  <si>
    <t>BETBE</t>
  </si>
  <si>
    <t>Santek</t>
  </si>
  <si>
    <t>Flextronics (Off-Set)</t>
  </si>
  <si>
    <t>Surrey</t>
  </si>
  <si>
    <t>J&amp;S Packaging (Off-Set)</t>
  </si>
  <si>
    <t>Agropac</t>
  </si>
  <si>
    <t>Super Secure</t>
  </si>
  <si>
    <t>Artissimo</t>
  </si>
  <si>
    <t>Difosa</t>
  </si>
  <si>
    <t>Vinicola</t>
  </si>
  <si>
    <t>Sohnen (V-Board)</t>
  </si>
  <si>
    <t>Paola Alvarez</t>
  </si>
  <si>
    <t>Carlos Moroyoqui</t>
  </si>
  <si>
    <t>Unique Services (Off-Set)</t>
  </si>
  <si>
    <t>Brady (Off-Set)</t>
  </si>
  <si>
    <t>CEBC</t>
  </si>
  <si>
    <t>Crisosa</t>
  </si>
  <si>
    <t>Sep (kg)</t>
  </si>
  <si>
    <t>Arris</t>
  </si>
  <si>
    <t>Sanritz</t>
  </si>
  <si>
    <t>CSPT</t>
  </si>
  <si>
    <t>EBProduce</t>
  </si>
  <si>
    <t>Nova</t>
  </si>
  <si>
    <t>Artissimo (Off-Set)</t>
  </si>
  <si>
    <t>Business Type</t>
  </si>
  <si>
    <t>Electronics</t>
  </si>
  <si>
    <t>Broker</t>
  </si>
  <si>
    <t>Medical</t>
  </si>
  <si>
    <t>Audio</t>
  </si>
  <si>
    <t>Yacuzzi manufacturer</t>
  </si>
  <si>
    <t>Plastic stamping</t>
  </si>
  <si>
    <t>Packaging</t>
  </si>
  <si>
    <t>Sonoco</t>
  </si>
  <si>
    <t>American Paper</t>
  </si>
  <si>
    <t>Inzi (V-Board)</t>
  </si>
  <si>
    <t>MCR Printing</t>
  </si>
  <si>
    <t>MCR Printing (Off-Set)</t>
  </si>
  <si>
    <t>'2018 Shinwoo Global Credit Memo</t>
  </si>
  <si>
    <t>Harman</t>
  </si>
  <si>
    <t>LG</t>
  </si>
  <si>
    <t>Harman (Off-Set)</t>
  </si>
  <si>
    <t>AMS Plastics</t>
  </si>
  <si>
    <t>Sultana</t>
  </si>
  <si>
    <t>Worldwide</t>
  </si>
  <si>
    <t>Inzi Display</t>
  </si>
  <si>
    <t>DDCAM</t>
  </si>
  <si>
    <t>Diamond Electronics</t>
  </si>
  <si>
    <t>LG (V-Board)</t>
  </si>
  <si>
    <t>Kaizen (V-board)</t>
  </si>
  <si>
    <t>Ink Throwers</t>
  </si>
  <si>
    <t>Funai</t>
  </si>
  <si>
    <t>Funai (V-Board)</t>
  </si>
  <si>
    <t>Gladys Ruiz</t>
  </si>
  <si>
    <t>Inmobiliaria</t>
  </si>
  <si>
    <t>PM Industry</t>
  </si>
  <si>
    <t>Hanil</t>
  </si>
  <si>
    <t>Hanil (Off-Set)</t>
  </si>
  <si>
    <t>Sohnen (Off-Set)</t>
  </si>
  <si>
    <t>Saehan</t>
  </si>
  <si>
    <t>CENA</t>
  </si>
  <si>
    <t>San Diego Ace</t>
  </si>
  <si>
    <t>BJ Bumjin</t>
  </si>
  <si>
    <t>Woori (V-Board)</t>
  </si>
  <si>
    <t>Hyundai</t>
  </si>
  <si>
    <t>Y&amp;K Packaging</t>
  </si>
  <si>
    <t xml:space="preserve">Rocking </t>
  </si>
  <si>
    <t>CONTINENTAL</t>
  </si>
  <si>
    <t>Teleflex</t>
  </si>
  <si>
    <t>Teleflex (Off-Set)</t>
  </si>
  <si>
    <t>PDC</t>
  </si>
  <si>
    <t>Avery Products (Off-set)</t>
  </si>
  <si>
    <t>Y&amp;K Packaging (Off-Set)</t>
  </si>
  <si>
    <t>PDC (Off-set)</t>
  </si>
  <si>
    <t>Teleflex (Off-set)</t>
  </si>
  <si>
    <t>Speck (Off-set)</t>
  </si>
  <si>
    <t xml:space="preserve">AFSS America </t>
  </si>
  <si>
    <t>Litoformas (Off-set)</t>
  </si>
  <si>
    <t>Stephen Gould (Off-set)</t>
  </si>
  <si>
    <t>Mission</t>
  </si>
  <si>
    <t>Silgan</t>
  </si>
  <si>
    <t>'2019 Mexico Sales Status</t>
  </si>
  <si>
    <t>'2019 Sales Status</t>
  </si>
  <si>
    <t>'2019 USA Sales Status</t>
  </si>
  <si>
    <t xml:space="preserve">'2019 Sales Volume Status </t>
  </si>
  <si>
    <t>SHCM19-0001</t>
  </si>
  <si>
    <t>'2019 USA Credit Memo</t>
  </si>
  <si>
    <t>SHCM19-0002</t>
  </si>
  <si>
    <t>SHCM19-0003</t>
  </si>
  <si>
    <t>SHCM19-0004</t>
  </si>
  <si>
    <t>SHCM19-0005</t>
  </si>
  <si>
    <t>SHCM19-0006</t>
  </si>
  <si>
    <t>SHCM19-0007</t>
  </si>
  <si>
    <t>SHCM19-0008</t>
  </si>
  <si>
    <t>SHCM19-0009</t>
  </si>
  <si>
    <t>SHCM19-0010</t>
  </si>
  <si>
    <t>SHCM19-0011</t>
  </si>
  <si>
    <t>SHCM19-0012</t>
  </si>
  <si>
    <t>SHCM19-0013</t>
  </si>
  <si>
    <t>SHCM19-0014</t>
  </si>
  <si>
    <t>SHCM19-0015</t>
  </si>
  <si>
    <t>SHCM19-0016</t>
  </si>
  <si>
    <t>SHCM19-0017</t>
  </si>
  <si>
    <t>SHCM19-0018</t>
  </si>
  <si>
    <t>SHCM19-0019</t>
  </si>
  <si>
    <t>SHCM19-0020</t>
  </si>
  <si>
    <t>SHCM19-0021</t>
  </si>
  <si>
    <t>SHCM19-0022</t>
  </si>
  <si>
    <t>SHCM19-0023</t>
  </si>
  <si>
    <t>SHCM19-0024</t>
  </si>
  <si>
    <t>SHCM19-0025</t>
  </si>
  <si>
    <t>SHCM19-0026</t>
  </si>
  <si>
    <t>SHCM19-0027</t>
  </si>
  <si>
    <t>SHCM19-0028</t>
  </si>
  <si>
    <t>SHCM19-0029</t>
  </si>
  <si>
    <t>SHCM19-0030</t>
  </si>
  <si>
    <t>SHCM19-0031</t>
  </si>
  <si>
    <t>SHCM19-0032</t>
  </si>
  <si>
    <t>SHCM19-0033</t>
  </si>
  <si>
    <t>SHCM19-0034</t>
  </si>
  <si>
    <t>SHCM19-0035</t>
  </si>
  <si>
    <t>SHCM19-0036</t>
  </si>
  <si>
    <t>SHCM19-0037</t>
  </si>
  <si>
    <t>SHCM19-0038</t>
  </si>
  <si>
    <t>SHCM19-0039</t>
  </si>
  <si>
    <t>SHCM19-0040</t>
  </si>
  <si>
    <t>SHCM19-0041</t>
  </si>
  <si>
    <t>SHCM19-0042</t>
  </si>
  <si>
    <t>SHCM19-0043</t>
  </si>
  <si>
    <t>SHCM19-0044</t>
  </si>
  <si>
    <t>SHCM19-0045</t>
  </si>
  <si>
    <t>SHCM19-0046</t>
  </si>
  <si>
    <t>SHCM19-0047</t>
  </si>
  <si>
    <t>SHCM19-0048</t>
  </si>
  <si>
    <t>SHCM19-0049</t>
  </si>
  <si>
    <t>SHCM19-0050</t>
  </si>
  <si>
    <t>SHCM19-0051</t>
  </si>
  <si>
    <t>SHCM19-0052</t>
  </si>
  <si>
    <t>SHCM19-0053</t>
  </si>
  <si>
    <t>SHCM19-0054</t>
  </si>
  <si>
    <t>SHCM19-0055</t>
  </si>
  <si>
    <t>SHCM19-0056</t>
  </si>
  <si>
    <t>SHCM19-0057</t>
  </si>
  <si>
    <t>SHCM19-0058</t>
  </si>
  <si>
    <t>SHCM19-0059</t>
  </si>
  <si>
    <t>SHCM19-0060</t>
  </si>
  <si>
    <t>SHCM19-0061</t>
  </si>
  <si>
    <t>SHCM19-0062</t>
  </si>
  <si>
    <t>SHCM19-0063</t>
  </si>
  <si>
    <t>SHCM19-0064</t>
  </si>
  <si>
    <t>SHCM19-0065</t>
  </si>
  <si>
    <t>SHCM19-0066</t>
  </si>
  <si>
    <t>SHCM19-0067</t>
  </si>
  <si>
    <t>SHCM19-0068</t>
  </si>
  <si>
    <t>SHCM19-0069</t>
  </si>
  <si>
    <t>SHCM19-0070</t>
  </si>
  <si>
    <t>SHCM19-0071</t>
  </si>
  <si>
    <t>SHCM19-0072</t>
  </si>
  <si>
    <t>SHCM19-0074</t>
  </si>
  <si>
    <t>SHCM19-0075</t>
  </si>
  <si>
    <t>SHCM19-0076</t>
  </si>
  <si>
    <t>SHCM19-0077</t>
  </si>
  <si>
    <t>SHCM19-0078</t>
  </si>
  <si>
    <t>SHCM19-0079</t>
  </si>
  <si>
    <t>SHCM19-0080</t>
  </si>
  <si>
    <t>SHCM19-0081</t>
  </si>
  <si>
    <t>SHCM19-0082</t>
  </si>
  <si>
    <t>SHCM19-0083</t>
  </si>
  <si>
    <t>SHCM19-0084</t>
  </si>
  <si>
    <t>SHCM19-0085</t>
  </si>
  <si>
    <t>SHCM19-0086</t>
  </si>
  <si>
    <t>SHCM19-0087</t>
  </si>
  <si>
    <t>SHCM19-0088</t>
  </si>
  <si>
    <t>SHCM19-0089</t>
  </si>
  <si>
    <t>SHCM19-0090</t>
  </si>
  <si>
    <t>SHCM19-0091</t>
  </si>
  <si>
    <t>SHCM19-0092</t>
  </si>
  <si>
    <t>SHCM19-0093</t>
  </si>
  <si>
    <t>SHCM19-0094</t>
  </si>
  <si>
    <t>SHCM19-0095</t>
  </si>
  <si>
    <t>SHCM19-0096</t>
  </si>
  <si>
    <t>SHCM19-0097</t>
  </si>
  <si>
    <t>SHCM19-0098</t>
  </si>
  <si>
    <t>SHCM19-0099</t>
  </si>
  <si>
    <t>SHCM19-0100</t>
  </si>
  <si>
    <t>SHCM19-0101</t>
  </si>
  <si>
    <t>SHCM19-0102</t>
  </si>
  <si>
    <t>SHCM19-0103</t>
  </si>
  <si>
    <t>SHCM19-0104</t>
  </si>
  <si>
    <t>SHCM19-0105</t>
  </si>
  <si>
    <t>SHCM19-0106</t>
  </si>
  <si>
    <t>SHCM19-0107</t>
  </si>
  <si>
    <t>SHCM19-0108</t>
  </si>
  <si>
    <t>SHCM19-0109</t>
  </si>
  <si>
    <t>SHCM19-0110</t>
  </si>
  <si>
    <t>SHCM19-0111</t>
  </si>
  <si>
    <t>SHCM19-0112</t>
  </si>
  <si>
    <t>'2019 Account Receivable Control of Scrap Paper</t>
  </si>
  <si>
    <t>'2019 Account Receivable Control</t>
  </si>
  <si>
    <t>SHV19-0001</t>
  </si>
  <si>
    <t>SHV19-0002</t>
  </si>
  <si>
    <t>SHV19-0003</t>
  </si>
  <si>
    <t>SHV19-0004</t>
  </si>
  <si>
    <t>SHV19-0005</t>
  </si>
  <si>
    <t>SHV19-0006</t>
  </si>
  <si>
    <t>SHV19-0007</t>
  </si>
  <si>
    <t>SHV19-0008</t>
  </si>
  <si>
    <t>SHV19-0009</t>
  </si>
  <si>
    <t>SHV19-0010</t>
  </si>
  <si>
    <t>SHV19-0011</t>
  </si>
  <si>
    <t>SHV19-0012</t>
  </si>
  <si>
    <t>SHV19-0013</t>
  </si>
  <si>
    <t>SHV19-0014</t>
  </si>
  <si>
    <t>SHV19-0015</t>
  </si>
  <si>
    <t>SHV19-0016</t>
  </si>
  <si>
    <t>SHV19-0017</t>
  </si>
  <si>
    <t>SHV19-0018</t>
  </si>
  <si>
    <t>SHV19-0019</t>
  </si>
  <si>
    <t>SHV19-0020</t>
  </si>
  <si>
    <t>SHV19-0021</t>
  </si>
  <si>
    <t>SHV19-0022</t>
  </si>
  <si>
    <t>SHV19-0023</t>
  </si>
  <si>
    <t>SHV19-0024</t>
  </si>
  <si>
    <t>SHV19-0025</t>
  </si>
  <si>
    <t>SHV19-0026</t>
  </si>
  <si>
    <t>SHV19-0027</t>
  </si>
  <si>
    <t>SHV19-0028</t>
  </si>
  <si>
    <t>SHV19-0029</t>
  </si>
  <si>
    <t>SHV19-0030</t>
  </si>
  <si>
    <t>SHV19-0031</t>
  </si>
  <si>
    <t>SHV19-0032</t>
  </si>
  <si>
    <t>SHV19-0033</t>
  </si>
  <si>
    <t>SHV19-0034</t>
  </si>
  <si>
    <t>SHV19-0035</t>
  </si>
  <si>
    <t>SHV19-0036</t>
  </si>
  <si>
    <t>SHV19-0037</t>
  </si>
  <si>
    <t>SHV19-0038</t>
  </si>
  <si>
    <t>SHV19-0039</t>
  </si>
  <si>
    <t>SHV19-0040</t>
  </si>
  <si>
    <t>SHV19-0041</t>
  </si>
  <si>
    <t>SHV19-0042</t>
  </si>
  <si>
    <t>SHV19-0043</t>
  </si>
  <si>
    <t>SHV19-0044</t>
  </si>
  <si>
    <t>SHV19-0045</t>
  </si>
  <si>
    <t>SHV19-0046</t>
  </si>
  <si>
    <t>SHV19-0047</t>
  </si>
  <si>
    <t>SHV19-0048</t>
  </si>
  <si>
    <t>SHV19-0049</t>
  </si>
  <si>
    <t>SHV19-0050</t>
  </si>
  <si>
    <t>SHV19-0051</t>
  </si>
  <si>
    <t>SHV19-0052</t>
  </si>
  <si>
    <t>SHV19-0053</t>
  </si>
  <si>
    <t>OSH19-0001</t>
  </si>
  <si>
    <t>OSH19-0002</t>
  </si>
  <si>
    <t>OSH19-0003</t>
  </si>
  <si>
    <t>OSH19-0004</t>
  </si>
  <si>
    <t>OSH19-0005</t>
  </si>
  <si>
    <t>OSH19-0007</t>
  </si>
  <si>
    <t>OSH19-0008</t>
  </si>
  <si>
    <t>OSH19-0009</t>
  </si>
  <si>
    <t>OSH19-0010</t>
  </si>
  <si>
    <t>OSH19-0011</t>
  </si>
  <si>
    <t>OSH19-0012</t>
  </si>
  <si>
    <t>OSH19-0013</t>
  </si>
  <si>
    <t>OSH19-0014</t>
  </si>
  <si>
    <t>OSH19-0015</t>
  </si>
  <si>
    <t>OSH19-0016</t>
  </si>
  <si>
    <t>OSH19-0017</t>
  </si>
  <si>
    <t>OSH19-0018</t>
  </si>
  <si>
    <t>OSH19-0019</t>
  </si>
  <si>
    <t>OSH19-0020</t>
  </si>
  <si>
    <t>OSH19-0021</t>
  </si>
  <si>
    <t>OSH19-0022</t>
  </si>
  <si>
    <t>OSH19-0023</t>
  </si>
  <si>
    <t>OSH19-0024</t>
  </si>
  <si>
    <t>OSH19-0025</t>
  </si>
  <si>
    <t>OSH19-0026</t>
  </si>
  <si>
    <t>OSH19-0027</t>
  </si>
  <si>
    <t>OSH19-0028</t>
  </si>
  <si>
    <t>OWSH19-0001</t>
  </si>
  <si>
    <t>OWSH19-0002</t>
  </si>
  <si>
    <t>OWSH19-0003</t>
  </si>
  <si>
    <t>OWSH19-0004</t>
  </si>
  <si>
    <t>OWSH19-0005</t>
  </si>
  <si>
    <t>OWSH19-0006</t>
  </si>
  <si>
    <t>OWSH19-0007</t>
  </si>
  <si>
    <t>OWSH19-0008</t>
  </si>
  <si>
    <t>OWSH19-0009</t>
  </si>
  <si>
    <t>OWSH19-0010</t>
  </si>
  <si>
    <t>OWSH19-0011</t>
  </si>
  <si>
    <t>OWSH19-0012</t>
  </si>
  <si>
    <t>OWSH19-0013</t>
  </si>
  <si>
    <t>OWSH19-0014</t>
  </si>
  <si>
    <t>OWSH19-0015</t>
  </si>
  <si>
    <t>OWSH19-0016</t>
  </si>
  <si>
    <t>OWSH19-0017</t>
  </si>
  <si>
    <t>OWSH19-0018</t>
  </si>
  <si>
    <t>OWSH19-0019</t>
  </si>
  <si>
    <t>OWSH19-0020</t>
  </si>
  <si>
    <t>OWSH19-0021</t>
  </si>
  <si>
    <t>OWSH19-0022</t>
  </si>
  <si>
    <t>OWSH19-0023</t>
  </si>
  <si>
    <t>OWSH19-0024</t>
  </si>
  <si>
    <t>OWSH19-0025</t>
  </si>
  <si>
    <t>OWSH19-0026</t>
  </si>
  <si>
    <t>OWSH19-0027</t>
  </si>
  <si>
    <t>OWSH19-0028</t>
  </si>
  <si>
    <t>OWSH19-0029</t>
  </si>
  <si>
    <t>OWSH19-0030</t>
  </si>
  <si>
    <t>OWSH19-0031</t>
  </si>
  <si>
    <t>OWSH19-0032</t>
  </si>
  <si>
    <t>OWSH19-0033</t>
  </si>
  <si>
    <t>OWSH19-0034</t>
  </si>
  <si>
    <t>OWSH19-0035</t>
  </si>
  <si>
    <t>OWSH19-0036</t>
  </si>
  <si>
    <t>OWSH19-0037</t>
  </si>
  <si>
    <t>OWSH19-0038</t>
  </si>
  <si>
    <t>OWSH19-0039</t>
  </si>
  <si>
    <t>OWSH19-0040</t>
  </si>
  <si>
    <t>OWSH19-0041</t>
  </si>
  <si>
    <t>OWSH19-0042</t>
  </si>
  <si>
    <t>OWSH19-0043</t>
  </si>
  <si>
    <t>OWSH19-0044</t>
  </si>
  <si>
    <t>OWSH19-0045</t>
  </si>
  <si>
    <t>OWSH19-0046</t>
  </si>
  <si>
    <t>OWSH19-0047</t>
  </si>
  <si>
    <t>OWSH19-0048</t>
  </si>
  <si>
    <t>OWSH19-0049</t>
  </si>
  <si>
    <t>OWSH19-0050</t>
  </si>
  <si>
    <t>OWSH19-0051</t>
  </si>
  <si>
    <t>OWSH19-0052</t>
  </si>
  <si>
    <t>OWSH19-0053</t>
  </si>
  <si>
    <t>OWSH19-0054</t>
  </si>
  <si>
    <t>OWSH19-0055</t>
  </si>
  <si>
    <t>OWSH19-0056</t>
  </si>
  <si>
    <t>OWSH19-0057</t>
  </si>
  <si>
    <t>OWSH19-0058</t>
  </si>
  <si>
    <t>OWSH19-0059</t>
  </si>
  <si>
    <t>SH19-00001</t>
  </si>
  <si>
    <t>SH19-00002</t>
  </si>
  <si>
    <t>SH19-00003</t>
  </si>
  <si>
    <t>SH19-00004</t>
  </si>
  <si>
    <t>SH19-00005</t>
  </si>
  <si>
    <t>SH19-00006</t>
  </si>
  <si>
    <t>SH19-00007</t>
  </si>
  <si>
    <t>SH19-00008</t>
  </si>
  <si>
    <t>SH19-00009</t>
  </si>
  <si>
    <t>SH19-00010</t>
  </si>
  <si>
    <t>SH19-00011</t>
  </si>
  <si>
    <t>SH19-00012</t>
  </si>
  <si>
    <t>SH19-00013</t>
  </si>
  <si>
    <t>SH19-00014</t>
  </si>
  <si>
    <t>SH19-00015</t>
  </si>
  <si>
    <t>SH19-00016</t>
  </si>
  <si>
    <t>SH19-00017</t>
  </si>
  <si>
    <t>SH19-00018</t>
  </si>
  <si>
    <t>SH19-00019</t>
  </si>
  <si>
    <t>SH19-00020</t>
  </si>
  <si>
    <t>SH19-00021</t>
  </si>
  <si>
    <t>SH19-00022</t>
  </si>
  <si>
    <t>SH19-00023</t>
  </si>
  <si>
    <t>SH19-00024</t>
  </si>
  <si>
    <t>SH19-00025</t>
  </si>
  <si>
    <t>SH19-00026</t>
  </si>
  <si>
    <t>SH19-00027</t>
  </si>
  <si>
    <t>SH19-00028</t>
  </si>
  <si>
    <t>SH19-00029</t>
  </si>
  <si>
    <t>SH19-00030</t>
  </si>
  <si>
    <t>SH19-00031</t>
  </si>
  <si>
    <t>SH19-00032</t>
  </si>
  <si>
    <t>SH19-00033</t>
  </si>
  <si>
    <t>SH19-00034</t>
  </si>
  <si>
    <t>SH19-00035</t>
  </si>
  <si>
    <t>SH19-00036</t>
  </si>
  <si>
    <t>SH19-00037</t>
  </si>
  <si>
    <t>SH19-00038</t>
  </si>
  <si>
    <t>SH19-00039</t>
  </si>
  <si>
    <t>SH19-00040</t>
  </si>
  <si>
    <t>SH19-00041</t>
  </si>
  <si>
    <t>SH19-00042</t>
  </si>
  <si>
    <t>SH19-00043</t>
  </si>
  <si>
    <t>SH19-00044</t>
  </si>
  <si>
    <t>SH19-00045</t>
  </si>
  <si>
    <t>SH19-00046</t>
  </si>
  <si>
    <t>SH19-00047</t>
  </si>
  <si>
    <t>SH19-00048</t>
  </si>
  <si>
    <t>SH19-00049</t>
  </si>
  <si>
    <t>SH19-00050</t>
  </si>
  <si>
    <t>SH19-00051</t>
  </si>
  <si>
    <t>SH19-00052</t>
  </si>
  <si>
    <t>SH19-00053</t>
  </si>
  <si>
    <t>SH19-00054</t>
  </si>
  <si>
    <t>SH19-00055</t>
  </si>
  <si>
    <t>SH19-00056</t>
  </si>
  <si>
    <t>SH19-00057</t>
  </si>
  <si>
    <t>SH19-00058</t>
  </si>
  <si>
    <t>SH19-00059</t>
  </si>
  <si>
    <t>SH19-00060</t>
  </si>
  <si>
    <t>SH19-00061</t>
  </si>
  <si>
    <t>SH19-00062</t>
  </si>
  <si>
    <t>SH19-00063</t>
  </si>
  <si>
    <t>SH19-00064</t>
  </si>
  <si>
    <t>SH19-00065</t>
  </si>
  <si>
    <t>SH19-00066</t>
  </si>
  <si>
    <t>SH19-00067</t>
  </si>
  <si>
    <t>SH19-00068</t>
  </si>
  <si>
    <t>SH19-00069</t>
  </si>
  <si>
    <t>SH19-00070</t>
  </si>
  <si>
    <t>SH19-00071</t>
  </si>
  <si>
    <t>SH19-00072</t>
  </si>
  <si>
    <t>SH19-00073</t>
  </si>
  <si>
    <t>SH19-00074</t>
  </si>
  <si>
    <t>SH19-00075</t>
  </si>
  <si>
    <t>SH19-00076</t>
  </si>
  <si>
    <t>SH19-00077</t>
  </si>
  <si>
    <t>SH19-00078</t>
  </si>
  <si>
    <t>SH19-00079</t>
  </si>
  <si>
    <t>SH19-00080</t>
  </si>
  <si>
    <t>SH19-00081</t>
  </si>
  <si>
    <t>SH19-00082</t>
  </si>
  <si>
    <t>SH19-00083</t>
  </si>
  <si>
    <t>SH19-00084</t>
  </si>
  <si>
    <t>SH19-00085</t>
  </si>
  <si>
    <t>SH19-00086</t>
  </si>
  <si>
    <t>SH19-00087</t>
  </si>
  <si>
    <t>SH19-00088</t>
  </si>
  <si>
    <t>SH19-00089</t>
  </si>
  <si>
    <t>SH19-00090</t>
  </si>
  <si>
    <t>SH19-00091</t>
  </si>
  <si>
    <t>SH19-00092</t>
  </si>
  <si>
    <t>SH19-00093</t>
  </si>
  <si>
    <t>SH19-00094</t>
  </si>
  <si>
    <t>SH19-00095</t>
  </si>
  <si>
    <t>SH19-00096</t>
  </si>
  <si>
    <t>SH19-00097</t>
  </si>
  <si>
    <t>SH19-00098</t>
  </si>
  <si>
    <t>SH19-00099</t>
  </si>
  <si>
    <t>SH19-00100</t>
  </si>
  <si>
    <t>SH19-00101</t>
  </si>
  <si>
    <t>SH19-00102</t>
  </si>
  <si>
    <t>SH19-00103</t>
  </si>
  <si>
    <t>SH19-00104</t>
  </si>
  <si>
    <t>SH19-00105</t>
  </si>
  <si>
    <t>SH19-00106</t>
  </si>
  <si>
    <t>SH19-00107</t>
  </si>
  <si>
    <t>SH19-00108</t>
  </si>
  <si>
    <t>SH19-00109</t>
  </si>
  <si>
    <t>SH19-00110</t>
  </si>
  <si>
    <t>SH19-00111</t>
  </si>
  <si>
    <t>SH19-00112</t>
  </si>
  <si>
    <t>SH19-00113</t>
  </si>
  <si>
    <t>SH19-00114</t>
  </si>
  <si>
    <t>SH19-00115</t>
  </si>
  <si>
    <t>SH19-00116</t>
  </si>
  <si>
    <t>SH19-00117</t>
  </si>
  <si>
    <t>SH19-00118</t>
  </si>
  <si>
    <t>SH19-00119</t>
  </si>
  <si>
    <t>SH19-00120</t>
  </si>
  <si>
    <t>SH19-00121</t>
  </si>
  <si>
    <t>SH19-00122</t>
  </si>
  <si>
    <t>SH19-00123</t>
  </si>
  <si>
    <t>SH19-00124</t>
  </si>
  <si>
    <t>SH19-00125</t>
  </si>
  <si>
    <t>SH19-00126</t>
  </si>
  <si>
    <t>SH19-00127</t>
  </si>
  <si>
    <t>SH19-00128</t>
  </si>
  <si>
    <t>SH19-00129</t>
  </si>
  <si>
    <t>SH19-00130</t>
  </si>
  <si>
    <t>SH19-00131</t>
  </si>
  <si>
    <t>SH19-00132</t>
  </si>
  <si>
    <t>SH19-00133</t>
  </si>
  <si>
    <t>SH19-00134</t>
  </si>
  <si>
    <t>SH19-00135</t>
  </si>
  <si>
    <t>SH19-00136</t>
  </si>
  <si>
    <t>SH19-00137</t>
  </si>
  <si>
    <t>SH19-00138</t>
  </si>
  <si>
    <t>SH19-00139</t>
  </si>
  <si>
    <t>SH19-00140</t>
  </si>
  <si>
    <t>SH19-00141</t>
  </si>
  <si>
    <t>SH19-00142</t>
  </si>
  <si>
    <t>SH19-00143</t>
  </si>
  <si>
    <t>SH19-00144</t>
  </si>
  <si>
    <t>SH19-00145</t>
  </si>
  <si>
    <t>SH19-00146</t>
  </si>
  <si>
    <t>SH19-00147</t>
  </si>
  <si>
    <t>SH19-00148</t>
  </si>
  <si>
    <t>SH19-00149</t>
  </si>
  <si>
    <t>SH19-00150</t>
  </si>
  <si>
    <t>SH19-00151</t>
  </si>
  <si>
    <t>SH19-00152</t>
  </si>
  <si>
    <t>SH19-00153</t>
  </si>
  <si>
    <t>SH19-00154</t>
  </si>
  <si>
    <t>SH19-00155</t>
  </si>
  <si>
    <t>SH19-00156</t>
  </si>
  <si>
    <t>SH19-00157</t>
  </si>
  <si>
    <t>SH19-00158</t>
  </si>
  <si>
    <t>SH19-00159</t>
  </si>
  <si>
    <t>SH19-00160</t>
  </si>
  <si>
    <t>SH19-00161</t>
  </si>
  <si>
    <t>SH19-00162</t>
  </si>
  <si>
    <t>SH19-00163</t>
  </si>
  <si>
    <t>SH19-00164</t>
  </si>
  <si>
    <t>SH19-00165</t>
  </si>
  <si>
    <t>SH19-00166</t>
  </si>
  <si>
    <t>SH19-00167</t>
  </si>
  <si>
    <t>SH19-00168</t>
  </si>
  <si>
    <t>SH19-00169</t>
  </si>
  <si>
    <t>SH19-00170</t>
  </si>
  <si>
    <t>SH19-00171</t>
  </si>
  <si>
    <t>SH19-00172</t>
  </si>
  <si>
    <t>SH19-00173</t>
  </si>
  <si>
    <t>SH19-00174</t>
  </si>
  <si>
    <t>SH19-00175</t>
  </si>
  <si>
    <t>SH19-00176</t>
  </si>
  <si>
    <t>SH19-00177</t>
  </si>
  <si>
    <t>SH19-00178</t>
  </si>
  <si>
    <t>SH19-00179</t>
  </si>
  <si>
    <t>SH19-00180</t>
  </si>
  <si>
    <t>SH19-00181</t>
  </si>
  <si>
    <t>SH19-00182</t>
  </si>
  <si>
    <t>SH19-00183</t>
  </si>
  <si>
    <t>SH19-00184</t>
  </si>
  <si>
    <t>SH19-00185</t>
  </si>
  <si>
    <t>SH19-00186</t>
  </si>
  <si>
    <t>SH19-00187</t>
  </si>
  <si>
    <t>SH19-00188</t>
  </si>
  <si>
    <t>SH19-00189</t>
  </si>
  <si>
    <t>SH19-00190</t>
  </si>
  <si>
    <t>SH19-00191</t>
  </si>
  <si>
    <t>SH19-00192</t>
  </si>
  <si>
    <t>SH19-00193</t>
  </si>
  <si>
    <t>SH19-00195</t>
  </si>
  <si>
    <t>SH19-00196</t>
  </si>
  <si>
    <t>SH19-00197</t>
  </si>
  <si>
    <t>SH19-00198</t>
  </si>
  <si>
    <t>SH19-00199</t>
  </si>
  <si>
    <t>SH19-00200</t>
  </si>
  <si>
    <t>SH19-00201</t>
  </si>
  <si>
    <t>SH19-00202</t>
  </si>
  <si>
    <t>SH19-00203</t>
  </si>
  <si>
    <t>SH19-00204</t>
  </si>
  <si>
    <t>SH19-00205</t>
  </si>
  <si>
    <t>SH19-00206</t>
  </si>
  <si>
    <t>SH19-00207</t>
  </si>
  <si>
    <t>SH19-00208</t>
  </si>
  <si>
    <t>SH19-00209</t>
  </si>
  <si>
    <t>SH19-00210</t>
  </si>
  <si>
    <t>SH19-00211</t>
  </si>
  <si>
    <t>SH19-00212</t>
  </si>
  <si>
    <t>SH19-00213</t>
  </si>
  <si>
    <t>SH19-00214</t>
  </si>
  <si>
    <t>SH19-00215</t>
  </si>
  <si>
    <t>SH19-00218</t>
  </si>
  <si>
    <t>SH19-00219</t>
  </si>
  <si>
    <t>SH19-00220</t>
  </si>
  <si>
    <t>SH19-00221</t>
  </si>
  <si>
    <t>SH19-00222</t>
  </si>
  <si>
    <t>SH19-00223</t>
  </si>
  <si>
    <t>SH19-00224</t>
  </si>
  <si>
    <t>SH19-00225</t>
  </si>
  <si>
    <t>SH19-00226</t>
  </si>
  <si>
    <t>SH19-00227</t>
  </si>
  <si>
    <t>SH19-00228</t>
  </si>
  <si>
    <t>SH19-00229</t>
  </si>
  <si>
    <t>SH19-00230</t>
  </si>
  <si>
    <t>SH19-00231</t>
  </si>
  <si>
    <t>SH19-00232</t>
  </si>
  <si>
    <t>SH19-00233</t>
  </si>
  <si>
    <t>SH19-00234</t>
  </si>
  <si>
    <t>SH19-00235</t>
  </si>
  <si>
    <t>SH19-00236</t>
  </si>
  <si>
    <t>SH19-00237</t>
  </si>
  <si>
    <t>SH19-00238</t>
  </si>
  <si>
    <t>SH19-00239</t>
  </si>
  <si>
    <t>SH19-00240</t>
  </si>
  <si>
    <t>SH19-00241</t>
  </si>
  <si>
    <t>SH19-00242</t>
  </si>
  <si>
    <t>SH19-00243</t>
  </si>
  <si>
    <t>SH19-00244</t>
  </si>
  <si>
    <t>SH19-00245</t>
  </si>
  <si>
    <t>SH19-00246</t>
  </si>
  <si>
    <t>SH19-00247</t>
  </si>
  <si>
    <t>SH19-00248</t>
  </si>
  <si>
    <t>SH19-00249</t>
  </si>
  <si>
    <t>SH19-00250</t>
  </si>
  <si>
    <t>SH19-00251</t>
  </si>
  <si>
    <t>SH19-00252</t>
  </si>
  <si>
    <t>SH19-00253</t>
  </si>
  <si>
    <t>SH19-00254</t>
  </si>
  <si>
    <t>SH19-00255</t>
  </si>
  <si>
    <t>SH19-00256</t>
  </si>
  <si>
    <t>SH19-00257</t>
  </si>
  <si>
    <t>SH19-00258</t>
  </si>
  <si>
    <t>SH19-00259</t>
  </si>
  <si>
    <t>SH19-00260</t>
  </si>
  <si>
    <t>SH19-00261</t>
  </si>
  <si>
    <t>SH19-00262</t>
  </si>
  <si>
    <t>SH19-00263</t>
  </si>
  <si>
    <t>SH19-00264</t>
  </si>
  <si>
    <t>SH19-00265</t>
  </si>
  <si>
    <t>SH19-00266</t>
  </si>
  <si>
    <t>SH19-00267</t>
  </si>
  <si>
    <t>SH19-00268</t>
  </si>
  <si>
    <t>SH19-00269</t>
  </si>
  <si>
    <t>SH19-00270</t>
  </si>
  <si>
    <t>SH19-00271</t>
  </si>
  <si>
    <t>SH19-00272</t>
  </si>
  <si>
    <t>SH19-00273</t>
  </si>
  <si>
    <t>SH19-00274</t>
  </si>
  <si>
    <t>SH19-00275</t>
  </si>
  <si>
    <t>SH19-00276</t>
  </si>
  <si>
    <t>SH19-00277</t>
  </si>
  <si>
    <t>SH19-00278</t>
  </si>
  <si>
    <t>SH19-00279</t>
  </si>
  <si>
    <t>SH19-00280</t>
  </si>
  <si>
    <t>SH19-00281</t>
  </si>
  <si>
    <t>SH19-00282</t>
  </si>
  <si>
    <t>SH19-00283</t>
  </si>
  <si>
    <t>SH19-00284</t>
  </si>
  <si>
    <t>SH19-00285</t>
  </si>
  <si>
    <t>SH19-00286</t>
  </si>
  <si>
    <t>SH19-00287</t>
  </si>
  <si>
    <t>SH19-00288</t>
  </si>
  <si>
    <t>SH19-00289</t>
  </si>
  <si>
    <t>SH19-00290</t>
  </si>
  <si>
    <t>SH19-00291</t>
  </si>
  <si>
    <t>SH19-00292</t>
  </si>
  <si>
    <t>SH19-00293</t>
  </si>
  <si>
    <t>SH19-00294</t>
  </si>
  <si>
    <t>SH19-00295</t>
  </si>
  <si>
    <t>SH19-00296</t>
  </si>
  <si>
    <t>SH19-00297</t>
  </si>
  <si>
    <t>SH19-00298</t>
  </si>
  <si>
    <t>SH19-00299</t>
  </si>
  <si>
    <t>SH19-00300</t>
  </si>
  <si>
    <t>SH19-00301</t>
  </si>
  <si>
    <t>SH19-00302</t>
  </si>
  <si>
    <t>SH19-00303</t>
  </si>
  <si>
    <t>SH19-00304</t>
  </si>
  <si>
    <t>SH19-00305</t>
  </si>
  <si>
    <t>SH19-00306</t>
  </si>
  <si>
    <t>SH19-00307</t>
  </si>
  <si>
    <t>SH19-00308</t>
  </si>
  <si>
    <t>SH19-00309</t>
  </si>
  <si>
    <t>SH19-00310</t>
  </si>
  <si>
    <t>SH19-00311</t>
  </si>
  <si>
    <t>SH19-00312</t>
  </si>
  <si>
    <t>SH19-00313</t>
  </si>
  <si>
    <t>SH19-00314</t>
  </si>
  <si>
    <t>SH19-00315</t>
  </si>
  <si>
    <t>SH19-00316</t>
  </si>
  <si>
    <t>SH19-00317</t>
  </si>
  <si>
    <t>SH19-00318</t>
  </si>
  <si>
    <t>SH19-00319</t>
  </si>
  <si>
    <t>SH19-00320</t>
  </si>
  <si>
    <t>SH19-00321</t>
  </si>
  <si>
    <t>SH19-00322</t>
  </si>
  <si>
    <t>SH19-00323</t>
  </si>
  <si>
    <t>SH19-00324</t>
  </si>
  <si>
    <t>SH19-00325</t>
  </si>
  <si>
    <t>SH19-00326</t>
  </si>
  <si>
    <t>SH19-00327</t>
  </si>
  <si>
    <t>SH19-00328</t>
  </si>
  <si>
    <t>SH19-00329</t>
  </si>
  <si>
    <t>SH19-00330</t>
  </si>
  <si>
    <t>SH19-00331</t>
  </si>
  <si>
    <t>SH19-00332</t>
  </si>
  <si>
    <t>SH19-00333</t>
  </si>
  <si>
    <t>SH19-00334</t>
  </si>
  <si>
    <t>SH19-00335</t>
  </si>
  <si>
    <t>SH19-00336</t>
  </si>
  <si>
    <t>SH19-00337</t>
  </si>
  <si>
    <t>SH19-00338</t>
  </si>
  <si>
    <t>SH19-00339</t>
  </si>
  <si>
    <t>SH19-00340</t>
  </si>
  <si>
    <t>SH19-00341</t>
  </si>
  <si>
    <t>SH19-00342</t>
  </si>
  <si>
    <t>SH19-00343</t>
  </si>
  <si>
    <t>SH19-00344</t>
  </si>
  <si>
    <t>SH19-00345</t>
  </si>
  <si>
    <t>SH19-00346</t>
  </si>
  <si>
    <t>SH19-00347</t>
  </si>
  <si>
    <t>SH19-00348</t>
  </si>
  <si>
    <t>SH19-00349</t>
  </si>
  <si>
    <t>SH19-00350</t>
  </si>
  <si>
    <t>SH19-00351</t>
  </si>
  <si>
    <t>SH19-00352</t>
  </si>
  <si>
    <t>SH19-00353</t>
  </si>
  <si>
    <t>SH19-00354</t>
  </si>
  <si>
    <t>SH19-00355</t>
  </si>
  <si>
    <t>SH19-00356</t>
  </si>
  <si>
    <t>SH19-00357</t>
  </si>
  <si>
    <t>SH19-00358</t>
  </si>
  <si>
    <t>SH19-00359</t>
  </si>
  <si>
    <t>SH19-00360</t>
  </si>
  <si>
    <t>SH19-00361</t>
  </si>
  <si>
    <t>SH19-00362</t>
  </si>
  <si>
    <t>SH19-00363</t>
  </si>
  <si>
    <t>SH19-00364</t>
  </si>
  <si>
    <t>SH19-00365</t>
  </si>
  <si>
    <t>SH19-00366</t>
  </si>
  <si>
    <t>SH19-00367</t>
  </si>
  <si>
    <t>SH19-00368</t>
  </si>
  <si>
    <t>SH19-00369</t>
  </si>
  <si>
    <t>SH19-00370</t>
  </si>
  <si>
    <t>SH19-00371</t>
  </si>
  <si>
    <t>SH19-00372</t>
  </si>
  <si>
    <t>SH19-00373</t>
  </si>
  <si>
    <t>SH19-00374</t>
  </si>
  <si>
    <t>SH19-00375</t>
  </si>
  <si>
    <t>SH19-00376</t>
  </si>
  <si>
    <t>SH19-00377</t>
  </si>
  <si>
    <t>SH19-00378</t>
  </si>
  <si>
    <t>SH19-00379</t>
  </si>
  <si>
    <t>SH19-00380</t>
  </si>
  <si>
    <t>SH19-00381</t>
  </si>
  <si>
    <t>SH19-00382</t>
  </si>
  <si>
    <t>SH19-00383</t>
  </si>
  <si>
    <t>SH19-00384</t>
  </si>
  <si>
    <t>SH19-00385</t>
  </si>
  <si>
    <t>SH19-00386</t>
  </si>
  <si>
    <t>SH19-00387</t>
  </si>
  <si>
    <t>SH19-00388</t>
  </si>
  <si>
    <t>SH19-00389</t>
  </si>
  <si>
    <t>SH19-00390</t>
  </si>
  <si>
    <t>SH19-00391</t>
  </si>
  <si>
    <t>SH19-00392</t>
  </si>
  <si>
    <t>SH19-00393</t>
  </si>
  <si>
    <t>SH19-00394</t>
  </si>
  <si>
    <t>SH19-00395</t>
  </si>
  <si>
    <t>SH19-00396</t>
  </si>
  <si>
    <t>SH19-00397</t>
  </si>
  <si>
    <t>SH19-00398</t>
  </si>
  <si>
    <t>SH19-00399</t>
  </si>
  <si>
    <t>SH19-00400</t>
  </si>
  <si>
    <t>SH19-00401</t>
  </si>
  <si>
    <t>SH19-00402</t>
  </si>
  <si>
    <t>SH19-00403</t>
  </si>
  <si>
    <t>SH19-00404</t>
  </si>
  <si>
    <t>SH19-00405</t>
  </si>
  <si>
    <t>SH19-00406</t>
  </si>
  <si>
    <t>SH19-00407</t>
  </si>
  <si>
    <t>SH19-00408</t>
  </si>
  <si>
    <t>SH19-00409</t>
  </si>
  <si>
    <t>SH19-00410</t>
  </si>
  <si>
    <t>SH19-00411</t>
  </si>
  <si>
    <t>SH19-00412</t>
  </si>
  <si>
    <t>SH19-00413</t>
  </si>
  <si>
    <t>SH19-00414</t>
  </si>
  <si>
    <t>SH19-00415</t>
  </si>
  <si>
    <t>SH19-00416</t>
  </si>
  <si>
    <t>SH19-00417</t>
  </si>
  <si>
    <t>SH19-00418</t>
  </si>
  <si>
    <t>SH19-00419</t>
  </si>
  <si>
    <t>SH19-00420</t>
  </si>
  <si>
    <t>SH19-00421</t>
  </si>
  <si>
    <t>SH19-00422</t>
  </si>
  <si>
    <t>SH19-00423</t>
  </si>
  <si>
    <t>SH19-00424</t>
  </si>
  <si>
    <t>SH19-00425</t>
  </si>
  <si>
    <t>SH19-00426</t>
  </si>
  <si>
    <t>SH19-00427</t>
  </si>
  <si>
    <t>SH19-00428</t>
  </si>
  <si>
    <t>SH19-00429</t>
  </si>
  <si>
    <t>SH19-00430</t>
  </si>
  <si>
    <t>SH19-00431</t>
  </si>
  <si>
    <t>SH19-00432</t>
  </si>
  <si>
    <t>SH19-00433</t>
  </si>
  <si>
    <t>SH19-00434</t>
  </si>
  <si>
    <t>SH19-00435</t>
  </si>
  <si>
    <t>SH19-00436</t>
  </si>
  <si>
    <t>SH19-00437</t>
  </si>
  <si>
    <t>SH19-00438</t>
  </si>
  <si>
    <t>SH19-00439</t>
  </si>
  <si>
    <t>SH19-00441</t>
  </si>
  <si>
    <t>SH19-00442</t>
  </si>
  <si>
    <t>SH19-00443</t>
  </si>
  <si>
    <t>SH19-00444</t>
  </si>
  <si>
    <t>SH19-00445</t>
  </si>
  <si>
    <t>SH19-00446</t>
  </si>
  <si>
    <t>SH19-00447</t>
  </si>
  <si>
    <t>SH19-00448</t>
  </si>
  <si>
    <t>SH19-00449</t>
  </si>
  <si>
    <t>SH19-00450</t>
  </si>
  <si>
    <t>SH19-00451</t>
  </si>
  <si>
    <t>SH19-00452</t>
  </si>
  <si>
    <t>SH19-00453</t>
  </si>
  <si>
    <t>SH19-00454</t>
  </si>
  <si>
    <t>SH19-00455</t>
  </si>
  <si>
    <t>SH19-00456</t>
  </si>
  <si>
    <t>SH19-00457</t>
  </si>
  <si>
    <t>SH19-00458</t>
  </si>
  <si>
    <t>SH19-00459</t>
  </si>
  <si>
    <t>SH19-00460</t>
  </si>
  <si>
    <t>SH19-00461</t>
  </si>
  <si>
    <t>SH19-00462</t>
  </si>
  <si>
    <t>SH19-00463</t>
  </si>
  <si>
    <t>SH19-00464</t>
  </si>
  <si>
    <t>SH19-00465</t>
  </si>
  <si>
    <t>SH19-00466</t>
  </si>
  <si>
    <t>SH19-00467</t>
  </si>
  <si>
    <t>SH19-00468</t>
  </si>
  <si>
    <t>SH19-00469</t>
  </si>
  <si>
    <t>SH19-00470</t>
  </si>
  <si>
    <t>SH19-00471</t>
  </si>
  <si>
    <t>SH19-00472</t>
  </si>
  <si>
    <t>SH19-00473</t>
  </si>
  <si>
    <t>SH19-00474</t>
  </si>
  <si>
    <t>SH19-00475</t>
  </si>
  <si>
    <t>SH19-00476</t>
  </si>
  <si>
    <t>SH19-00477</t>
  </si>
  <si>
    <t>SH19-00478</t>
  </si>
  <si>
    <t>SH19-00479</t>
  </si>
  <si>
    <t>SH19-00480</t>
  </si>
  <si>
    <t>SH19-00481</t>
  </si>
  <si>
    <t>SH19-00482</t>
  </si>
  <si>
    <t>SH19-00483</t>
  </si>
  <si>
    <t>SH19-00484</t>
  </si>
  <si>
    <t>SH19-00485</t>
  </si>
  <si>
    <t>SH19-00486</t>
  </si>
  <si>
    <t>SH19-00487</t>
  </si>
  <si>
    <t>SH19-00488</t>
  </si>
  <si>
    <t>SH19-00489</t>
  </si>
  <si>
    <t>SH19-00490</t>
  </si>
  <si>
    <t>SH19-00491</t>
  </si>
  <si>
    <t>SH19-00492</t>
  </si>
  <si>
    <t>SH19-00493</t>
  </si>
  <si>
    <t>SH19-00494</t>
  </si>
  <si>
    <t>SH19-00495</t>
  </si>
  <si>
    <t>SH19-00496</t>
  </si>
  <si>
    <t>SH19-00497</t>
  </si>
  <si>
    <t>SH19-00498</t>
  </si>
  <si>
    <t>SH19-00499</t>
  </si>
  <si>
    <t>SH19-00500</t>
  </si>
  <si>
    <t>SH19-00501</t>
  </si>
  <si>
    <t>SH19-00502</t>
  </si>
  <si>
    <t>SH19-00503</t>
  </si>
  <si>
    <t>SH19-00504</t>
  </si>
  <si>
    <t>SH19-00505</t>
  </si>
  <si>
    <t>SH19-00506</t>
  </si>
  <si>
    <t>SH19-00507</t>
  </si>
  <si>
    <t>SH19-00508</t>
  </si>
  <si>
    <t>SH19-00509</t>
  </si>
  <si>
    <t>SH19-00510</t>
  </si>
  <si>
    <t>SH19-00511</t>
  </si>
  <si>
    <t>SH19-00512</t>
  </si>
  <si>
    <t>SH19-00513</t>
  </si>
  <si>
    <t>SH19-00514</t>
  </si>
  <si>
    <t>SH19-00515</t>
  </si>
  <si>
    <t>SH19-00516</t>
  </si>
  <si>
    <t>SH19-00517</t>
  </si>
  <si>
    <t>SH19-00518</t>
  </si>
  <si>
    <t>SH19-00519</t>
  </si>
  <si>
    <t>SH19-00520</t>
  </si>
  <si>
    <t>SH19-00521</t>
  </si>
  <si>
    <t>SH19-00522</t>
  </si>
  <si>
    <t>SH19-00523</t>
  </si>
  <si>
    <t>SH19-00524</t>
  </si>
  <si>
    <t>SH19-00525</t>
  </si>
  <si>
    <t>SH19-00526</t>
  </si>
  <si>
    <t>SH19-00527</t>
  </si>
  <si>
    <t>SH19-00528</t>
  </si>
  <si>
    <t>SH19-00529</t>
  </si>
  <si>
    <t>SH19-00530</t>
  </si>
  <si>
    <t>SH19-00531</t>
  </si>
  <si>
    <t>SH19-00532</t>
  </si>
  <si>
    <t>SH19-00533</t>
  </si>
  <si>
    <t>SH19-00534</t>
  </si>
  <si>
    <t>SH19-00535</t>
  </si>
  <si>
    <t>SH19-00536</t>
  </si>
  <si>
    <t>SH19-00537</t>
  </si>
  <si>
    <t>SH19-00538</t>
  </si>
  <si>
    <t>SH19-00539</t>
  </si>
  <si>
    <t>SH19-00540</t>
  </si>
  <si>
    <t>SH19-00541</t>
  </si>
  <si>
    <t>SH19-00542</t>
  </si>
  <si>
    <t>SH19-00543</t>
  </si>
  <si>
    <t>SH19-00544</t>
  </si>
  <si>
    <t>SH19-00545</t>
  </si>
  <si>
    <t>SH19-00546</t>
  </si>
  <si>
    <t>SH19-00547</t>
  </si>
  <si>
    <t>SH19-00548</t>
  </si>
  <si>
    <t>SH19-00549</t>
  </si>
  <si>
    <t>SH19-00550</t>
  </si>
  <si>
    <t>SH19-00551</t>
  </si>
  <si>
    <t>SH19-00552</t>
  </si>
  <si>
    <t>SH19-00553</t>
  </si>
  <si>
    <t>SH19-00554</t>
  </si>
  <si>
    <t>SH19-00555</t>
  </si>
  <si>
    <t>SH19-00556</t>
  </si>
  <si>
    <t>SH19-00557</t>
  </si>
  <si>
    <t>SH19-00558</t>
  </si>
  <si>
    <t>SH19-00559</t>
  </si>
  <si>
    <t>SH19-00560</t>
  </si>
  <si>
    <t>SH19-00561</t>
  </si>
  <si>
    <t>SH19-00562</t>
  </si>
  <si>
    <t>SH19-00563</t>
  </si>
  <si>
    <t>SH19-00564</t>
  </si>
  <si>
    <t>SH19-00565</t>
  </si>
  <si>
    <t>SH19-00566</t>
  </si>
  <si>
    <t>SH19-00567</t>
  </si>
  <si>
    <t>SH19-00568</t>
  </si>
  <si>
    <t>SH19-00569</t>
  </si>
  <si>
    <t>SH19-00570</t>
  </si>
  <si>
    <t>SH19-00571</t>
  </si>
  <si>
    <t>SH19-00572</t>
  </si>
  <si>
    <t>SH19-00573</t>
  </si>
  <si>
    <t>SH19-00574</t>
  </si>
  <si>
    <t>SH19-00575</t>
  </si>
  <si>
    <t>SH19-00576</t>
  </si>
  <si>
    <t>SH19-00577</t>
  </si>
  <si>
    <t>SH19-00578</t>
  </si>
  <si>
    <t>SH19-00579</t>
  </si>
  <si>
    <t>SH19-00580</t>
  </si>
  <si>
    <t>SH19-00581</t>
  </si>
  <si>
    <t>SH19-00582</t>
  </si>
  <si>
    <t>SH19-00583</t>
  </si>
  <si>
    <t>SH19-00584</t>
  </si>
  <si>
    <t>SH19-00585</t>
  </si>
  <si>
    <t>SH19-00586</t>
  </si>
  <si>
    <t>SH19-00587</t>
  </si>
  <si>
    <t>SH19-00588</t>
  </si>
  <si>
    <t>SH19-00589</t>
  </si>
  <si>
    <t>SH19-00590</t>
  </si>
  <si>
    <t>SH19-00591</t>
  </si>
  <si>
    <t>SH19-00592</t>
  </si>
  <si>
    <t>SH19-00593</t>
  </si>
  <si>
    <t>SH19-00594</t>
  </si>
  <si>
    <t>SH19-00595</t>
  </si>
  <si>
    <t>SH19-00596</t>
  </si>
  <si>
    <t>SH19-00597</t>
  </si>
  <si>
    <t>SH19-00598</t>
  </si>
  <si>
    <t>SH19-00599</t>
  </si>
  <si>
    <t>SH19-00600</t>
  </si>
  <si>
    <t>SH19-00601</t>
  </si>
  <si>
    <t>SH19-00602</t>
  </si>
  <si>
    <t>SH19-00603</t>
  </si>
  <si>
    <t>SH19-00604</t>
  </si>
  <si>
    <t>SH19-00605</t>
  </si>
  <si>
    <t>SH19-00606</t>
  </si>
  <si>
    <t>SH19-00607</t>
  </si>
  <si>
    <t>SH19-00608</t>
  </si>
  <si>
    <t>SH19-00609</t>
  </si>
  <si>
    <t>SH19-00610</t>
  </si>
  <si>
    <t>SH19-00611</t>
  </si>
  <si>
    <t>SH19-00612</t>
  </si>
  <si>
    <t>SH19-00613</t>
  </si>
  <si>
    <t>SH19-00614</t>
  </si>
  <si>
    <t>SH19-00615</t>
  </si>
  <si>
    <t>SH19-00616</t>
  </si>
  <si>
    <t>SH19-00617</t>
  </si>
  <si>
    <t>SH19-00618</t>
  </si>
  <si>
    <t>SH19-00619</t>
  </si>
  <si>
    <t>SH19-00620</t>
  </si>
  <si>
    <t>SH19-00621</t>
  </si>
  <si>
    <t>SH19-00622</t>
  </si>
  <si>
    <t>SH19-00623</t>
  </si>
  <si>
    <t>SH19-00624</t>
  </si>
  <si>
    <t>SH19-00625</t>
  </si>
  <si>
    <t>SH19-00626</t>
  </si>
  <si>
    <t>SH19-00627</t>
  </si>
  <si>
    <t>SH19-00628</t>
  </si>
  <si>
    <t>SH19-00629</t>
  </si>
  <si>
    <t>SH19-00630</t>
  </si>
  <si>
    <t>SH19-00631</t>
  </si>
  <si>
    <t>SH19-00632</t>
  </si>
  <si>
    <t>SH19-00633</t>
  </si>
  <si>
    <t>SH19-00634</t>
  </si>
  <si>
    <t>SH19-00635</t>
  </si>
  <si>
    <t>SH19-00636</t>
  </si>
  <si>
    <t>SH19-00637</t>
  </si>
  <si>
    <t>SH19-00638</t>
  </si>
  <si>
    <t>SH19-00639</t>
  </si>
  <si>
    <t>SH19-00640</t>
  </si>
  <si>
    <t>SH19-00641</t>
  </si>
  <si>
    <t>SH19-00642</t>
  </si>
  <si>
    <t>SH19-00643</t>
  </si>
  <si>
    <t>SH19-00644</t>
  </si>
  <si>
    <t>SH19-00645</t>
  </si>
  <si>
    <t>SH19-00646</t>
  </si>
  <si>
    <t>SH19-00647</t>
  </si>
  <si>
    <t>SH19-00648</t>
  </si>
  <si>
    <t>SH19-00649</t>
  </si>
  <si>
    <t>SH19-00650</t>
  </si>
  <si>
    <t>SH19-00651</t>
  </si>
  <si>
    <t>SH19-00652</t>
  </si>
  <si>
    <t>SH19-00653</t>
  </si>
  <si>
    <t>SH19-00654</t>
  </si>
  <si>
    <t>SH19-00655</t>
  </si>
  <si>
    <t>SH19-00656</t>
  </si>
  <si>
    <t>SH19-00657</t>
  </si>
  <si>
    <t>SH19-00658</t>
  </si>
  <si>
    <t>SH19-00659</t>
  </si>
  <si>
    <t>SH19-00660</t>
  </si>
  <si>
    <t>SH19-00661</t>
  </si>
  <si>
    <t>SH19-00662</t>
  </si>
  <si>
    <t>SH19-00663</t>
  </si>
  <si>
    <t>SH19-00664</t>
  </si>
  <si>
    <t>SH19-00665</t>
  </si>
  <si>
    <t>SH19-00666</t>
  </si>
  <si>
    <t>SH19-00667</t>
  </si>
  <si>
    <t>SH19-00668</t>
  </si>
  <si>
    <t>SH19-00669</t>
  </si>
  <si>
    <t>SH19-00670</t>
  </si>
  <si>
    <t>SH19-00672</t>
  </si>
  <si>
    <t>SH19-00673</t>
  </si>
  <si>
    <t>SH19-00674</t>
  </si>
  <si>
    <t>SH19-00675</t>
  </si>
  <si>
    <t>SH19-00676</t>
  </si>
  <si>
    <t>SH19-00677</t>
  </si>
  <si>
    <t>SH19-00678</t>
  </si>
  <si>
    <t>SH19-00679</t>
  </si>
  <si>
    <t>SH19-00680</t>
  </si>
  <si>
    <t>SH19-00681</t>
  </si>
  <si>
    <t>SH19-00682</t>
  </si>
  <si>
    <t>SH19-00683</t>
  </si>
  <si>
    <t>SH19-00684</t>
  </si>
  <si>
    <t>SH19-00685</t>
  </si>
  <si>
    <t>SH19-00686</t>
  </si>
  <si>
    <t>SH19-00687</t>
  </si>
  <si>
    <t>SH19-00688</t>
  </si>
  <si>
    <t>SH19-00689</t>
  </si>
  <si>
    <t>SH19-00690</t>
  </si>
  <si>
    <t>SH19-00691</t>
  </si>
  <si>
    <t>SH19-00692</t>
  </si>
  <si>
    <t>SH19-00693</t>
  </si>
  <si>
    <t>SH19-00694</t>
  </si>
  <si>
    <t>SH19-00695</t>
  </si>
  <si>
    <t>SH19-00696</t>
  </si>
  <si>
    <t>SH19-00697</t>
  </si>
  <si>
    <t>SH19-00698</t>
  </si>
  <si>
    <t>SH19-00699</t>
  </si>
  <si>
    <t>SH19-00700</t>
  </si>
  <si>
    <t>SH19-00701</t>
  </si>
  <si>
    <t>SH19-00702</t>
  </si>
  <si>
    <t>SH19-00703</t>
  </si>
  <si>
    <t>SH19-00704</t>
  </si>
  <si>
    <t>SH19-00705</t>
  </si>
  <si>
    <t>SH19-00706</t>
  </si>
  <si>
    <t>SH19-00707</t>
  </si>
  <si>
    <t>SH19-00708</t>
  </si>
  <si>
    <t>SH19-00709</t>
  </si>
  <si>
    <t>SH19-00710</t>
  </si>
  <si>
    <t>SH19-00711</t>
  </si>
  <si>
    <t>SH19-00712</t>
  </si>
  <si>
    <t>SH19-00713</t>
  </si>
  <si>
    <t>SH19-00714</t>
  </si>
  <si>
    <t>SH19-00715</t>
  </si>
  <si>
    <t>SH19-00716</t>
  </si>
  <si>
    <t>SH19-00717</t>
  </si>
  <si>
    <t>SH19-00718</t>
  </si>
  <si>
    <t>SH19-00719</t>
  </si>
  <si>
    <t>SH19-00720</t>
  </si>
  <si>
    <t>SH19-00721</t>
  </si>
  <si>
    <t>SH19-00722</t>
  </si>
  <si>
    <t>SH19-00723</t>
  </si>
  <si>
    <t>SH19-00724</t>
  </si>
  <si>
    <t>SH19-00725</t>
  </si>
  <si>
    <t>SH19-00726</t>
  </si>
  <si>
    <t>SH19-00727</t>
  </si>
  <si>
    <t>SH19-00728</t>
  </si>
  <si>
    <t>SH19-00729</t>
  </si>
  <si>
    <t>SH19-00730</t>
  </si>
  <si>
    <t>SH19-00731</t>
  </si>
  <si>
    <t>SH19-00732</t>
  </si>
  <si>
    <t>SH19-00733</t>
  </si>
  <si>
    <t>SH19-00734</t>
  </si>
  <si>
    <t>SH19-00735</t>
  </si>
  <si>
    <t>SH19-00736</t>
  </si>
  <si>
    <t>SH19-00737</t>
  </si>
  <si>
    <t>SH19-00738</t>
  </si>
  <si>
    <t>SH19-00739</t>
  </si>
  <si>
    <t>SH19-00740</t>
  </si>
  <si>
    <t>SH19-00741</t>
  </si>
  <si>
    <t>SH19-00742</t>
  </si>
  <si>
    <t>SH19-00743</t>
  </si>
  <si>
    <t>SH19-00744</t>
  </si>
  <si>
    <t>SH19-00745</t>
  </si>
  <si>
    <t>SH19-00746</t>
  </si>
  <si>
    <t>SH19-00747</t>
  </si>
  <si>
    <t>SH19-00748</t>
  </si>
  <si>
    <t>SH19-00749</t>
  </si>
  <si>
    <t>SH19-00750</t>
  </si>
  <si>
    <t>SH19-00751</t>
  </si>
  <si>
    <t>SH19-00752</t>
  </si>
  <si>
    <t>SH19-00753</t>
  </si>
  <si>
    <t>SH19-00754</t>
  </si>
  <si>
    <t>SH19-00755</t>
  </si>
  <si>
    <t>SH19-00756</t>
  </si>
  <si>
    <t>SH19-00757</t>
  </si>
  <si>
    <t>SH19-00758</t>
  </si>
  <si>
    <t>SH19-00759</t>
  </si>
  <si>
    <t>SH19-00760</t>
  </si>
  <si>
    <t>SH19-00761</t>
  </si>
  <si>
    <t>SH19-00762</t>
  </si>
  <si>
    <t>SH19-00763</t>
  </si>
  <si>
    <t>SH19-00764</t>
  </si>
  <si>
    <t>SH19-00765</t>
  </si>
  <si>
    <t>SH19-00766</t>
  </si>
  <si>
    <t>SH19-00767</t>
  </si>
  <si>
    <t>SH19-00768</t>
  </si>
  <si>
    <t>SH19-00769</t>
  </si>
  <si>
    <t>SH19-00770</t>
  </si>
  <si>
    <t>SH19-00771</t>
  </si>
  <si>
    <t>SH19-00772</t>
  </si>
  <si>
    <t>SH19-00773</t>
  </si>
  <si>
    <t>SH19-00774</t>
  </si>
  <si>
    <t>SH19-00775</t>
  </si>
  <si>
    <t>SH19-00776</t>
  </si>
  <si>
    <t>SH19-00777</t>
  </si>
  <si>
    <t>SH19-00778</t>
  </si>
  <si>
    <t>SH19-00779</t>
  </si>
  <si>
    <t>SH19-00780</t>
  </si>
  <si>
    <t>SH19-00781</t>
  </si>
  <si>
    <t>SH19-00782</t>
  </si>
  <si>
    <t>SH19-00783</t>
  </si>
  <si>
    <t>SH19-00784</t>
  </si>
  <si>
    <t>SH19-00785</t>
  </si>
  <si>
    <t>SH19-00786</t>
  </si>
  <si>
    <t>SH19-00787</t>
  </si>
  <si>
    <t>SH19-00788</t>
  </si>
  <si>
    <t>SH19-00789</t>
  </si>
  <si>
    <t>SH19-00790</t>
  </si>
  <si>
    <t>SH19-00791</t>
  </si>
  <si>
    <t>SH19-00792</t>
  </si>
  <si>
    <t>SH19-00793</t>
  </si>
  <si>
    <t>SH19-00794</t>
  </si>
  <si>
    <t>SH19-00795</t>
  </si>
  <si>
    <t>SH19-00796</t>
  </si>
  <si>
    <t>SH19-00797</t>
  </si>
  <si>
    <t>SH19-00798</t>
  </si>
  <si>
    <t>SH19-00799</t>
  </si>
  <si>
    <t>SH19-00800</t>
  </si>
  <si>
    <t>SH19-00801</t>
  </si>
  <si>
    <t>SH19-00802</t>
  </si>
  <si>
    <t>SH19-00803</t>
  </si>
  <si>
    <t>SH19-00804</t>
  </si>
  <si>
    <t>SH19-00805</t>
  </si>
  <si>
    <t>SH19-00806</t>
  </si>
  <si>
    <t>SH19-00807</t>
  </si>
  <si>
    <t>SH19-00808</t>
  </si>
  <si>
    <t>SH19-00809</t>
  </si>
  <si>
    <t>SH19-00810</t>
  </si>
  <si>
    <t>SH19-00811</t>
  </si>
  <si>
    <t>SH19-00812</t>
  </si>
  <si>
    <t>SH19-00813</t>
  </si>
  <si>
    <t>SH19-00814</t>
  </si>
  <si>
    <t>SH19-00815</t>
  </si>
  <si>
    <t>SH19-00816</t>
  </si>
  <si>
    <t>SH19-00817</t>
  </si>
  <si>
    <t>SH19-00818</t>
  </si>
  <si>
    <t>SH19-00819</t>
  </si>
  <si>
    <t>SH19-00820</t>
  </si>
  <si>
    <t>SH19-00821</t>
  </si>
  <si>
    <t>SH19-00822</t>
  </si>
  <si>
    <t>SH19-00823</t>
  </si>
  <si>
    <t>SH19-00824</t>
  </si>
  <si>
    <t>SH19-00825</t>
  </si>
  <si>
    <t>SH19-00826</t>
  </si>
  <si>
    <t>SH19-00827</t>
  </si>
  <si>
    <t>SH19-00828</t>
  </si>
  <si>
    <t>SH19-00829</t>
  </si>
  <si>
    <t>SH19-00830</t>
  </si>
  <si>
    <t>SH19-00831</t>
  </si>
  <si>
    <t>SH19-00832</t>
  </si>
  <si>
    <t>SH19-00833</t>
  </si>
  <si>
    <t>SH19-00834</t>
  </si>
  <si>
    <t>SH19-00835</t>
  </si>
  <si>
    <t>SH19-00836</t>
  </si>
  <si>
    <t>SH19-00837</t>
  </si>
  <si>
    <t>SH19-00838</t>
  </si>
  <si>
    <t>SH19-00839</t>
  </si>
  <si>
    <t>SH19-00840</t>
  </si>
  <si>
    <t>SH19-00841</t>
  </si>
  <si>
    <t>SH19-00842</t>
  </si>
  <si>
    <t>SH19-00843</t>
  </si>
  <si>
    <t>SH19-00844</t>
  </si>
  <si>
    <t>SH19-00845</t>
  </si>
  <si>
    <t>SH19-00846</t>
  </si>
  <si>
    <t>SH19-00847</t>
  </si>
  <si>
    <t>SH19-00848</t>
  </si>
  <si>
    <t>SH19-00849</t>
  </si>
  <si>
    <t>SH19-00850</t>
  </si>
  <si>
    <t>SH19-00851</t>
  </si>
  <si>
    <t>SH19-00852</t>
  </si>
  <si>
    <t>SH19-00853</t>
  </si>
  <si>
    <t>SH19-00854</t>
  </si>
  <si>
    <t>SH19-00855</t>
  </si>
  <si>
    <t>SH19-00856</t>
  </si>
  <si>
    <t>SH19-00857</t>
  </si>
  <si>
    <t>SH19-00858</t>
  </si>
  <si>
    <t>SH19-00859</t>
  </si>
  <si>
    <t>SH19-00860</t>
  </si>
  <si>
    <t>SH19-00861</t>
  </si>
  <si>
    <t>SH19-00862</t>
  </si>
  <si>
    <t>SH19-00863</t>
  </si>
  <si>
    <t>SH19-00864</t>
  </si>
  <si>
    <t>SH19-00865</t>
  </si>
  <si>
    <t>SH19-00866</t>
  </si>
  <si>
    <t>SH19-00867</t>
  </si>
  <si>
    <t>SH19-00868</t>
  </si>
  <si>
    <t>SH19-00869</t>
  </si>
  <si>
    <t>SH19-00870</t>
  </si>
  <si>
    <t>SH19-00871</t>
  </si>
  <si>
    <t>SH19-00872</t>
  </si>
  <si>
    <t>SH19-00873</t>
  </si>
  <si>
    <t>SH19-00874</t>
  </si>
  <si>
    <t>SH19-00875</t>
  </si>
  <si>
    <t>SH19-00876</t>
  </si>
  <si>
    <t>SH19-00877</t>
  </si>
  <si>
    <t>SH19-00878</t>
  </si>
  <si>
    <t>SH19-00879</t>
  </si>
  <si>
    <t>SH19-00880</t>
  </si>
  <si>
    <t>SH19-00881</t>
  </si>
  <si>
    <t>SH19-00882</t>
  </si>
  <si>
    <t>SH19-00883</t>
  </si>
  <si>
    <t>SH19-00884</t>
  </si>
  <si>
    <t>SH19-00885</t>
  </si>
  <si>
    <t>SH19-00886</t>
  </si>
  <si>
    <t>SH19-00887</t>
  </si>
  <si>
    <t>SH19-00888</t>
  </si>
  <si>
    <t>SH19-00889</t>
  </si>
  <si>
    <t>SH19-00890</t>
  </si>
  <si>
    <t>SH19-00891</t>
  </si>
  <si>
    <t>SH19-00892</t>
  </si>
  <si>
    <t>SH19-00893</t>
  </si>
  <si>
    <t>SH19-00894</t>
  </si>
  <si>
    <t>SH19-00895</t>
  </si>
  <si>
    <t>SH19-00896</t>
  </si>
  <si>
    <t>SH19-00897</t>
  </si>
  <si>
    <t>SH19-00898</t>
  </si>
  <si>
    <t>SH19-00899</t>
  </si>
  <si>
    <t>SH19-00900</t>
  </si>
  <si>
    <t>SH19-00901</t>
  </si>
  <si>
    <t>SH19-00902</t>
  </si>
  <si>
    <t>SH19-00903</t>
  </si>
  <si>
    <t>SH19-00904</t>
  </si>
  <si>
    <t>SH19-00905</t>
  </si>
  <si>
    <t>SH19-00906</t>
  </si>
  <si>
    <t>SH19-00907</t>
  </si>
  <si>
    <t>SH19-00908</t>
  </si>
  <si>
    <t>SH19-00909</t>
  </si>
  <si>
    <t>SH19-00910</t>
  </si>
  <si>
    <t>SH19-00911</t>
  </si>
  <si>
    <t>SH19-00912</t>
  </si>
  <si>
    <t>SH19-00913</t>
  </si>
  <si>
    <t>SH19-00914</t>
  </si>
  <si>
    <t>SH19-00915</t>
  </si>
  <si>
    <t>SH19-00916</t>
  </si>
  <si>
    <t>SH19-00917</t>
  </si>
  <si>
    <t>SH19-00918</t>
  </si>
  <si>
    <t>SH19-00919</t>
  </si>
  <si>
    <t>SH19-00920</t>
  </si>
  <si>
    <t>SH19-00921</t>
  </si>
  <si>
    <t>SH19-00922</t>
  </si>
  <si>
    <t>SH19-00923</t>
  </si>
  <si>
    <t>SH19-00924</t>
  </si>
  <si>
    <t>SH19-00925</t>
  </si>
  <si>
    <t>SH19-00926</t>
  </si>
  <si>
    <t>SH19-00927</t>
  </si>
  <si>
    <t>SH19-00928</t>
  </si>
  <si>
    <t>SH19-00929</t>
  </si>
  <si>
    <t>SH19-00930</t>
  </si>
  <si>
    <t>SH19-00932</t>
  </si>
  <si>
    <t>SH19-00933</t>
  </si>
  <si>
    <t>SH19-00934</t>
  </si>
  <si>
    <t>SH19-00935</t>
  </si>
  <si>
    <t>SH19-00936</t>
  </si>
  <si>
    <t>SH19-00937</t>
  </si>
  <si>
    <t>SH19-00938</t>
  </si>
  <si>
    <t>SH19-00939</t>
  </si>
  <si>
    <t>SH19-00940</t>
  </si>
  <si>
    <t>SH19-00941</t>
  </si>
  <si>
    <t>SH19-00942</t>
  </si>
  <si>
    <t>SH19-00943</t>
  </si>
  <si>
    <t>SH19-00944</t>
  </si>
  <si>
    <t>SH19-00945</t>
  </si>
  <si>
    <t>SH19-00946</t>
  </si>
  <si>
    <t>SH19-00947</t>
  </si>
  <si>
    <t>SH19-00948</t>
  </si>
  <si>
    <t>SH19-00949</t>
  </si>
  <si>
    <t>SH19-00950</t>
  </si>
  <si>
    <t>SH19-00951</t>
  </si>
  <si>
    <t>SH19-00952</t>
  </si>
  <si>
    <t>SH19-00953</t>
  </si>
  <si>
    <t>SH19-00954</t>
  </si>
  <si>
    <t>SH19-00955</t>
  </si>
  <si>
    <t>SH19-00956</t>
  </si>
  <si>
    <t>SH19-00957</t>
  </si>
  <si>
    <t>SH19-00958</t>
  </si>
  <si>
    <t>SH19-00959</t>
  </si>
  <si>
    <t>SH19-00960</t>
  </si>
  <si>
    <t>SH19-00961</t>
  </si>
  <si>
    <t>SH19-00962</t>
  </si>
  <si>
    <t>SH19-00963</t>
  </si>
  <si>
    <t>SH19-00964</t>
  </si>
  <si>
    <t>SH19-00965</t>
  </si>
  <si>
    <t>SH19-00966</t>
  </si>
  <si>
    <t>SH19-00967</t>
  </si>
  <si>
    <t>SH19-00968</t>
  </si>
  <si>
    <t>SH19-00969</t>
  </si>
  <si>
    <t>SH19-00970</t>
  </si>
  <si>
    <t>SH19-00971</t>
  </si>
  <si>
    <t>SH19-00972</t>
  </si>
  <si>
    <t>SH19-00973</t>
  </si>
  <si>
    <t>SH19-00974</t>
  </si>
  <si>
    <t>SH19-00975</t>
  </si>
  <si>
    <t>SH19-00976</t>
  </si>
  <si>
    <t>SH19-00977</t>
  </si>
  <si>
    <t>SH19-00978</t>
  </si>
  <si>
    <t>SH19-00979</t>
  </si>
  <si>
    <t>SH19-00980</t>
  </si>
  <si>
    <t>SH19-00981</t>
  </si>
  <si>
    <t>SH19-00982</t>
  </si>
  <si>
    <t>SH19-00983</t>
  </si>
  <si>
    <t>SH19-00984</t>
  </si>
  <si>
    <t>SH19-00985</t>
  </si>
  <si>
    <t>SH19-00986</t>
  </si>
  <si>
    <t>SH19-00987</t>
  </si>
  <si>
    <t>SH19-00988</t>
  </si>
  <si>
    <t>SH19-00989</t>
  </si>
  <si>
    <t>SH19-00990</t>
  </si>
  <si>
    <t>SH19-00991</t>
  </si>
  <si>
    <t>SH19-00992</t>
  </si>
  <si>
    <t>SH19-00993</t>
  </si>
  <si>
    <t>SH19-00994</t>
  </si>
  <si>
    <t>SH19-00995</t>
  </si>
  <si>
    <t>SH19-00996</t>
  </si>
  <si>
    <t>SH19-00997</t>
  </si>
  <si>
    <t>SH19-00998</t>
  </si>
  <si>
    <t>SH19-00999</t>
  </si>
  <si>
    <t>SH19-01000</t>
  </si>
  <si>
    <t>SH19-01001</t>
  </si>
  <si>
    <t>SH19-01002</t>
  </si>
  <si>
    <t>SH19-01003</t>
  </si>
  <si>
    <t>SH19-01004</t>
  </si>
  <si>
    <t>SH19-01005</t>
  </si>
  <si>
    <t>SH19-01006</t>
  </si>
  <si>
    <t>SH19-01007</t>
  </si>
  <si>
    <t>SH19-01008</t>
  </si>
  <si>
    <t>SH19-01009</t>
  </si>
  <si>
    <t>SH19-01010</t>
  </si>
  <si>
    <t>SH19-01011</t>
  </si>
  <si>
    <t>SH19-01012</t>
  </si>
  <si>
    <t>SH19-01013</t>
  </si>
  <si>
    <t>SH19-01014</t>
  </si>
  <si>
    <t>SH19-01015</t>
  </si>
  <si>
    <t>SH19-01016</t>
  </si>
  <si>
    <t>SH19-01017</t>
  </si>
  <si>
    <t>SH19-01018</t>
  </si>
  <si>
    <t>SH19-01019</t>
  </si>
  <si>
    <t>SH19-01020</t>
  </si>
  <si>
    <t>SH19-01021</t>
  </si>
  <si>
    <t>SH19-01022</t>
  </si>
  <si>
    <t>SH19-01023</t>
  </si>
  <si>
    <t>SH19-01024</t>
  </si>
  <si>
    <t>SH19-01025</t>
  </si>
  <si>
    <t>SH19-01026</t>
  </si>
  <si>
    <t>SH19-01027</t>
  </si>
  <si>
    <t>SH19-01028</t>
  </si>
  <si>
    <t>SH19-01029</t>
  </si>
  <si>
    <t>SH19-01030</t>
  </si>
  <si>
    <t>SH19-01031</t>
  </si>
  <si>
    <t>SH19-01032</t>
  </si>
  <si>
    <t>SH19-01033</t>
  </si>
  <si>
    <t>SH19-01034</t>
  </si>
  <si>
    <t>SH19-01035</t>
  </si>
  <si>
    <t>SH19-01036</t>
  </si>
  <si>
    <t>SH19-01037</t>
  </si>
  <si>
    <t>SH19-01038</t>
  </si>
  <si>
    <t>SH19-01039</t>
  </si>
  <si>
    <t>SH19-01040</t>
  </si>
  <si>
    <t>SH19-01041</t>
  </si>
  <si>
    <t>SH19-01042</t>
  </si>
  <si>
    <t>SH19-01043</t>
  </si>
  <si>
    <t>SH19-01044</t>
  </si>
  <si>
    <t>SH19-01045</t>
  </si>
  <si>
    <t>SH19-01046</t>
  </si>
  <si>
    <t>SH19-01047</t>
  </si>
  <si>
    <t>SH19-01048</t>
  </si>
  <si>
    <t>SH19-01049</t>
  </si>
  <si>
    <t>SH19-01050</t>
  </si>
  <si>
    <t>SH19-01051</t>
  </si>
  <si>
    <t>SH19-01052</t>
  </si>
  <si>
    <t>SH19-01053</t>
  </si>
  <si>
    <t>SH19-01054</t>
  </si>
  <si>
    <t>SH19-01055</t>
  </si>
  <si>
    <t>SH19-01056</t>
  </si>
  <si>
    <t>SH19-01057</t>
  </si>
  <si>
    <t>SH19-01058</t>
  </si>
  <si>
    <t>SH19-01059</t>
  </si>
  <si>
    <t>SH19-01060</t>
  </si>
  <si>
    <t>SH19-01061</t>
  </si>
  <si>
    <t>SH19-01062</t>
  </si>
  <si>
    <t>SH19-01063</t>
  </si>
  <si>
    <t>SH19-01064</t>
  </si>
  <si>
    <t>SH19-01065</t>
  </si>
  <si>
    <t>SH19-01066</t>
  </si>
  <si>
    <t>SH19-01067</t>
  </si>
  <si>
    <t>SH19-01068</t>
  </si>
  <si>
    <t>SH19-01069</t>
  </si>
  <si>
    <t>SH19-01070</t>
  </si>
  <si>
    <t>SH19-01071</t>
  </si>
  <si>
    <t>SH19-01072</t>
  </si>
  <si>
    <t>SH19-01073</t>
  </si>
  <si>
    <t>SH19-01074</t>
  </si>
  <si>
    <t>SH19-01075</t>
  </si>
  <si>
    <t>SH19-01076</t>
  </si>
  <si>
    <t>SH19-01077</t>
  </si>
  <si>
    <t>SH19-01078</t>
  </si>
  <si>
    <t>SH19-01079</t>
  </si>
  <si>
    <t>SH19-01080</t>
  </si>
  <si>
    <t>SH19-01081</t>
  </si>
  <si>
    <t>SH19-01082</t>
  </si>
  <si>
    <t>SH19-01083</t>
  </si>
  <si>
    <t>SH19-01084</t>
  </si>
  <si>
    <t>SH19-01085</t>
  </si>
  <si>
    <t>SH19-01086</t>
  </si>
  <si>
    <t xml:space="preserve">Shinwoo Glabal Mexico </t>
  </si>
  <si>
    <t>N/A</t>
  </si>
  <si>
    <t>Avery Products</t>
  </si>
  <si>
    <t>OWSH19-0060</t>
  </si>
  <si>
    <t>OWSH19-0061</t>
  </si>
  <si>
    <t>OWSH19-0062</t>
  </si>
  <si>
    <t>OWSH19-0063</t>
  </si>
  <si>
    <t>OWSH19-0064</t>
  </si>
  <si>
    <t>OWSH19-0065</t>
  </si>
  <si>
    <t>OWSH19-0066</t>
  </si>
  <si>
    <t>OWSH19-0067</t>
  </si>
  <si>
    <t>OWSH19-0068</t>
  </si>
  <si>
    <t>OWSH19-0069</t>
  </si>
  <si>
    <t>OWSH19-0070</t>
  </si>
  <si>
    <t>OWSH19-0071</t>
  </si>
  <si>
    <t>OWSH19-0072</t>
  </si>
  <si>
    <t>OWSH19-0073</t>
  </si>
  <si>
    <t>OWSH19-0074</t>
  </si>
  <si>
    <t>OWSH19-0075</t>
  </si>
  <si>
    <t>ECMM PRECISION</t>
  </si>
  <si>
    <t>SHI19-0001</t>
  </si>
  <si>
    <t>SHI19-0002</t>
  </si>
  <si>
    <t>SHI19-0003</t>
  </si>
  <si>
    <t>SHI19-0004</t>
  </si>
  <si>
    <t>SHI19-0005</t>
  </si>
  <si>
    <t>SHI19-0006</t>
  </si>
  <si>
    <t>SHI19-0007</t>
  </si>
  <si>
    <t>SHI19-0008</t>
  </si>
  <si>
    <t>SHI19-0009</t>
  </si>
  <si>
    <t>SHI19-0010</t>
  </si>
  <si>
    <t>SHI19-0011</t>
  </si>
  <si>
    <t>SHI19-0012</t>
  </si>
  <si>
    <t>SHI19-0013</t>
  </si>
  <si>
    <t>SHI19-0014</t>
  </si>
  <si>
    <t>SHI19-0015</t>
  </si>
  <si>
    <t>SHI19-0016</t>
  </si>
  <si>
    <t>SHI19-0017</t>
  </si>
  <si>
    <t>SHI19-0018</t>
  </si>
  <si>
    <t xml:space="preserve">Shinwoo Global Mexico </t>
  </si>
  <si>
    <t>SHI19-0019</t>
  </si>
  <si>
    <t>SHI19-0020</t>
  </si>
  <si>
    <t>SHI19-0021</t>
  </si>
  <si>
    <t>OWSH19-0076</t>
  </si>
  <si>
    <t>OWSH19-0077</t>
  </si>
  <si>
    <t>OWSH19-0078</t>
  </si>
  <si>
    <t>Reemplazo</t>
  </si>
  <si>
    <t xml:space="preserve">RSI Home </t>
  </si>
  <si>
    <t>Baja Reborn</t>
  </si>
  <si>
    <t>'2018 Shinwoo Global Account Receivable Control</t>
  </si>
  <si>
    <t>Month: January</t>
  </si>
  <si>
    <t>Exportation</t>
  </si>
  <si>
    <t>SG19-0001</t>
  </si>
  <si>
    <t>WH319-00048</t>
  </si>
  <si>
    <t>A6382</t>
  </si>
  <si>
    <t>SG19-0002</t>
  </si>
  <si>
    <t>WH319-00049</t>
  </si>
  <si>
    <t>A6383</t>
  </si>
  <si>
    <t>SG19-0003</t>
  </si>
  <si>
    <t>A6384</t>
  </si>
  <si>
    <t>AVOID</t>
  </si>
  <si>
    <t>SG19-0004</t>
  </si>
  <si>
    <t>SG19-0005</t>
  </si>
  <si>
    <t>WH319-00063</t>
  </si>
  <si>
    <t>A6385</t>
  </si>
  <si>
    <t>SG19-0006</t>
  </si>
  <si>
    <t>WH319-00070</t>
  </si>
  <si>
    <t>A6386</t>
  </si>
  <si>
    <t>SG19-0007</t>
  </si>
  <si>
    <t>WH319-00090</t>
  </si>
  <si>
    <t>A6387</t>
  </si>
  <si>
    <t>SG19-0008</t>
  </si>
  <si>
    <t>WH319-00089</t>
  </si>
  <si>
    <t>A6388</t>
  </si>
  <si>
    <t>SG19-0009</t>
  </si>
  <si>
    <t>WH319-00100</t>
  </si>
  <si>
    <t>A6389</t>
  </si>
  <si>
    <t>SG19-0010</t>
  </si>
  <si>
    <t>WH319-00101</t>
  </si>
  <si>
    <t>A6390</t>
  </si>
  <si>
    <t>SG19-0011</t>
  </si>
  <si>
    <t>WH319-00140</t>
  </si>
  <si>
    <t>A6391</t>
  </si>
  <si>
    <t>SG19-0012</t>
  </si>
  <si>
    <t>WH319-00144</t>
  </si>
  <si>
    <t>A6392</t>
  </si>
  <si>
    <t>SG19-0013</t>
  </si>
  <si>
    <t>WH319-00153</t>
  </si>
  <si>
    <t>A6393</t>
  </si>
  <si>
    <t>SG19-0014</t>
  </si>
  <si>
    <t>WH319-00162</t>
  </si>
  <si>
    <t>A6394</t>
  </si>
  <si>
    <t>SG19-0015</t>
  </si>
  <si>
    <t>A6395</t>
  </si>
  <si>
    <t>SG19-0016</t>
  </si>
  <si>
    <t>WH319-00246</t>
  </si>
  <si>
    <t>A6396</t>
  </si>
  <si>
    <t>SG19-0017</t>
  </si>
  <si>
    <t>WH319-00251</t>
  </si>
  <si>
    <t>A6409</t>
  </si>
  <si>
    <t>SG19-0018</t>
  </si>
  <si>
    <t>WH319-00252</t>
  </si>
  <si>
    <t>A6410</t>
  </si>
  <si>
    <t>SG19-0019</t>
  </si>
  <si>
    <t>WH319-00257</t>
  </si>
  <si>
    <t>A6397</t>
  </si>
  <si>
    <t>SG19-0020</t>
  </si>
  <si>
    <t>WH319-00285</t>
  </si>
  <si>
    <t>A6398</t>
  </si>
  <si>
    <t>SG19-0021</t>
  </si>
  <si>
    <t>WH319-00286</t>
  </si>
  <si>
    <t>A6399</t>
  </si>
  <si>
    <t>SG19-0022</t>
  </si>
  <si>
    <t>WH319-00322</t>
  </si>
  <si>
    <t>A6400</t>
  </si>
  <si>
    <t>SG19-0023</t>
  </si>
  <si>
    <t>WH319-00331</t>
  </si>
  <si>
    <t>A6411</t>
  </si>
  <si>
    <t>SG19-0024</t>
  </si>
  <si>
    <t>WH319-00342</t>
  </si>
  <si>
    <t>A6401</t>
  </si>
  <si>
    <t>SG19-0025</t>
  </si>
  <si>
    <t>WH319-00347</t>
  </si>
  <si>
    <t>A6402</t>
  </si>
  <si>
    <t>SG19-0026</t>
  </si>
  <si>
    <t>WH319-00354</t>
  </si>
  <si>
    <t>A6403</t>
  </si>
  <si>
    <t>SG19-0027</t>
  </si>
  <si>
    <t>WH319-00378</t>
  </si>
  <si>
    <t>A6404</t>
  </si>
  <si>
    <t>SG19-0028</t>
  </si>
  <si>
    <t>WH319-00379</t>
  </si>
  <si>
    <t>A6415</t>
  </si>
  <si>
    <t>SG19-0029</t>
  </si>
  <si>
    <t>WH319-00393</t>
  </si>
  <si>
    <t>A6416</t>
  </si>
  <si>
    <t>SG19-0030</t>
  </si>
  <si>
    <t>WH319-00394</t>
  </si>
  <si>
    <t>A6419</t>
  </si>
  <si>
    <t>SG19-0031</t>
  </si>
  <si>
    <t>WH319-00398</t>
  </si>
  <si>
    <t>A6405</t>
  </si>
  <si>
    <t>SG19-0032</t>
  </si>
  <si>
    <t>WH319-00428</t>
  </si>
  <si>
    <t>A6417</t>
  </si>
  <si>
    <t>SG19-0033</t>
  </si>
  <si>
    <t>WH319-00443</t>
  </si>
  <si>
    <t>A6406</t>
  </si>
  <si>
    <t>SG19-0034</t>
  </si>
  <si>
    <t>WH319-00486</t>
  </si>
  <si>
    <t>A6414</t>
  </si>
  <si>
    <t>Expojicama</t>
  </si>
  <si>
    <t>SG19-0035</t>
  </si>
  <si>
    <t>WH319-00566</t>
  </si>
  <si>
    <t>A6439</t>
  </si>
  <si>
    <t>SG19-0036</t>
  </si>
  <si>
    <t>WH319-00567</t>
  </si>
  <si>
    <t>A6440</t>
  </si>
  <si>
    <t>SG19-0037</t>
  </si>
  <si>
    <t>WH319-00579</t>
  </si>
  <si>
    <t>A6420</t>
  </si>
  <si>
    <t>SG19-0038</t>
  </si>
  <si>
    <t>WH319-00580</t>
  </si>
  <si>
    <t>A6441</t>
  </si>
  <si>
    <t>SG19-0039</t>
  </si>
  <si>
    <t>WH319-00584</t>
  </si>
  <si>
    <t>A6421</t>
  </si>
  <si>
    <t>SG19-0040</t>
  </si>
  <si>
    <t>WH319-00585</t>
  </si>
  <si>
    <t>A6422</t>
  </si>
  <si>
    <t>SG19-0041</t>
  </si>
  <si>
    <t>WH319-00627</t>
  </si>
  <si>
    <t>A6442</t>
  </si>
  <si>
    <t>SG19-0042</t>
  </si>
  <si>
    <t>WH319-00666</t>
  </si>
  <si>
    <t>A6423</t>
  </si>
  <si>
    <t>SG19-0043</t>
  </si>
  <si>
    <t>WH319-00692</t>
  </si>
  <si>
    <t>A6424</t>
  </si>
  <si>
    <t>SG19-0044</t>
  </si>
  <si>
    <t>WH319-00727</t>
  </si>
  <si>
    <t>A6425</t>
  </si>
  <si>
    <t>SG19-0045</t>
  </si>
  <si>
    <t>WH319-00733</t>
  </si>
  <si>
    <t>A6426</t>
  </si>
  <si>
    <t>SG19-0046</t>
  </si>
  <si>
    <t>WH319-00740</t>
  </si>
  <si>
    <t>A6427</t>
  </si>
  <si>
    <t>SG19-0047</t>
  </si>
  <si>
    <t>WH319-00750</t>
  </si>
  <si>
    <t>A6428</t>
  </si>
  <si>
    <t>Nxtzen</t>
  </si>
  <si>
    <t>SG19-0048</t>
  </si>
  <si>
    <t>WH319-00758</t>
  </si>
  <si>
    <t>A6431</t>
  </si>
  <si>
    <t>SG19-0049</t>
  </si>
  <si>
    <t>WH319-00761</t>
  </si>
  <si>
    <t>A6429</t>
  </si>
  <si>
    <t>SG19-0050</t>
  </si>
  <si>
    <t>WH319-00889</t>
  </si>
  <si>
    <t>A6418</t>
  </si>
  <si>
    <t>SG19-0051</t>
  </si>
  <si>
    <t>WH319-00838</t>
  </si>
  <si>
    <t>A6430</t>
  </si>
  <si>
    <t>SG19-0052</t>
  </si>
  <si>
    <t>WH319-00890</t>
  </si>
  <si>
    <t>A6432</t>
  </si>
  <si>
    <t>SG19-0053</t>
  </si>
  <si>
    <t>WH319-00938</t>
  </si>
  <si>
    <t>A6433</t>
  </si>
  <si>
    <t>SG19-0054</t>
  </si>
  <si>
    <t>WH319-00940</t>
  </si>
  <si>
    <t>A6434</t>
  </si>
  <si>
    <t>SG19-0055</t>
  </si>
  <si>
    <t>WH319-00946</t>
  </si>
  <si>
    <t>A6435</t>
  </si>
  <si>
    <t>SG19-0056</t>
  </si>
  <si>
    <t>WH319-00962</t>
  </si>
  <si>
    <t>A6443</t>
  </si>
  <si>
    <t>SG19-0057</t>
  </si>
  <si>
    <t>WH319-00963</t>
  </si>
  <si>
    <t>A6444</t>
  </si>
  <si>
    <t>SG19-0058</t>
  </si>
  <si>
    <t>WH319-00990</t>
  </si>
  <si>
    <t>A6445</t>
  </si>
  <si>
    <t>SG19-0059</t>
  </si>
  <si>
    <t>WH319-00992</t>
  </si>
  <si>
    <t>A6436</t>
  </si>
  <si>
    <t>SG19-0060</t>
  </si>
  <si>
    <t>WH319-00993</t>
  </si>
  <si>
    <t>A6437</t>
  </si>
  <si>
    <t>SG19-0061</t>
  </si>
  <si>
    <t>WH319-01020</t>
  </si>
  <si>
    <t>A6438</t>
  </si>
  <si>
    <t>void</t>
  </si>
  <si>
    <t>VOID</t>
  </si>
  <si>
    <t>CBM Trading</t>
  </si>
  <si>
    <t>OSH19-0035</t>
  </si>
  <si>
    <t>SH19-01238</t>
  </si>
  <si>
    <t>SH19-01239</t>
  </si>
  <si>
    <t>Scrap January 2019</t>
  </si>
  <si>
    <t>SHI19-0023</t>
  </si>
  <si>
    <t>BJ Bumjin (V-Board)</t>
  </si>
  <si>
    <t>Unique Services (V-Board)</t>
  </si>
  <si>
    <t>Foam Pro (Off-set)</t>
  </si>
  <si>
    <t>SH19-01087</t>
  </si>
  <si>
    <t>SH19-01088</t>
  </si>
  <si>
    <t>SH19-01089</t>
  </si>
  <si>
    <t>SH19-01090</t>
  </si>
  <si>
    <t>SH19-01091</t>
  </si>
  <si>
    <t>SH19-01092</t>
  </si>
  <si>
    <t>SH19-01093</t>
  </si>
  <si>
    <t>SH19-01094</t>
  </si>
  <si>
    <t>SH19-01095</t>
  </si>
  <si>
    <t>SH19-01096</t>
  </si>
  <si>
    <t>SH19-01097</t>
  </si>
  <si>
    <t>SH19-01098</t>
  </si>
  <si>
    <t>SH19-01099</t>
  </si>
  <si>
    <t>SH19-01100</t>
  </si>
  <si>
    <t>SH19-01101</t>
  </si>
  <si>
    <t>SH19-01102</t>
  </si>
  <si>
    <t>SH19-01103</t>
  </si>
  <si>
    <t>SH19-01104</t>
  </si>
  <si>
    <t>SH19-01105</t>
  </si>
  <si>
    <t>SH19-01106</t>
  </si>
  <si>
    <t>SH19-01107</t>
  </si>
  <si>
    <t>SH19-01108</t>
  </si>
  <si>
    <t>SH19-01109</t>
  </si>
  <si>
    <t>SH19-01110</t>
  </si>
  <si>
    <t>SH19-01111</t>
  </si>
  <si>
    <t>SH19-01112</t>
  </si>
  <si>
    <t>SH19-01113</t>
  </si>
  <si>
    <t>SH19-01114</t>
  </si>
  <si>
    <t>SH19-01115</t>
  </si>
  <si>
    <t>SH19-01116</t>
  </si>
  <si>
    <t>SH19-01117</t>
  </si>
  <si>
    <t>SH19-01118</t>
  </si>
  <si>
    <t>SH19-01119</t>
  </si>
  <si>
    <t>SH19-01120</t>
  </si>
  <si>
    <t>SH19-01121</t>
  </si>
  <si>
    <t>SH19-01122</t>
  </si>
  <si>
    <t>SH19-01123</t>
  </si>
  <si>
    <t>SH19-01124</t>
  </si>
  <si>
    <t>SH19-01125</t>
  </si>
  <si>
    <t>SH19-01126</t>
  </si>
  <si>
    <t>SH19-01127</t>
  </si>
  <si>
    <t>SH19-01128</t>
  </si>
  <si>
    <t>SH19-01129</t>
  </si>
  <si>
    <t>SH19-01130</t>
  </si>
  <si>
    <t>SH19-01131</t>
  </si>
  <si>
    <t>SH19-01132</t>
  </si>
  <si>
    <t>SH19-01133</t>
  </si>
  <si>
    <t>SH19-01134</t>
  </si>
  <si>
    <t>SH19-01135</t>
  </si>
  <si>
    <t>SH19-01136</t>
  </si>
  <si>
    <t>SH19-01137</t>
  </si>
  <si>
    <t>SH19-01138</t>
  </si>
  <si>
    <t>SH19-01139</t>
  </si>
  <si>
    <t>SH19-01140</t>
  </si>
  <si>
    <t>SH19-01141</t>
  </si>
  <si>
    <t>SH19-01142</t>
  </si>
  <si>
    <t>SH19-01143</t>
  </si>
  <si>
    <t>SH19-01144</t>
  </si>
  <si>
    <t>SH19-01145</t>
  </si>
  <si>
    <t>SH19-01146</t>
  </si>
  <si>
    <t>SH19-01147</t>
  </si>
  <si>
    <t>SH19-01148</t>
  </si>
  <si>
    <t>SH19-01149</t>
  </si>
  <si>
    <t>SH19-01150</t>
  </si>
  <si>
    <t>SH19-01151</t>
  </si>
  <si>
    <t>SH19-01152</t>
  </si>
  <si>
    <t>SH19-01153</t>
  </si>
  <si>
    <t>SH19-01154</t>
  </si>
  <si>
    <t>SH19-01155</t>
  </si>
  <si>
    <t>SH19-01156</t>
  </si>
  <si>
    <t>SH19-01157</t>
  </si>
  <si>
    <t>SH19-01158</t>
  </si>
  <si>
    <t>SH19-01159</t>
  </si>
  <si>
    <t>SH19-01160</t>
  </si>
  <si>
    <t>SH19-01161</t>
  </si>
  <si>
    <t>SH19-01162</t>
  </si>
  <si>
    <t>SH19-01163</t>
  </si>
  <si>
    <t>SH19-01164</t>
  </si>
  <si>
    <t>SH19-01165</t>
  </si>
  <si>
    <t>SH19-01166</t>
  </si>
  <si>
    <t>SH19-01167</t>
  </si>
  <si>
    <t>SH19-01168</t>
  </si>
  <si>
    <t>SH19-01169</t>
  </si>
  <si>
    <t>SH19-01170</t>
  </si>
  <si>
    <t>SH19-01171</t>
  </si>
  <si>
    <t>SH19-01172</t>
  </si>
  <si>
    <t>SH19-01173</t>
  </si>
  <si>
    <t>SH19-01174</t>
  </si>
  <si>
    <t>SH19-01175</t>
  </si>
  <si>
    <t>SH19-01176</t>
  </si>
  <si>
    <t>SH19-01177</t>
  </si>
  <si>
    <t>SH19-01178</t>
  </si>
  <si>
    <t>SH19-01179</t>
  </si>
  <si>
    <t>SH19-01180</t>
  </si>
  <si>
    <t>SH19-01181</t>
  </si>
  <si>
    <t>SH19-01182</t>
  </si>
  <si>
    <t>SH19-01183</t>
  </si>
  <si>
    <t>SH19-01184</t>
  </si>
  <si>
    <t>SH19-01185</t>
  </si>
  <si>
    <t>SH19-01186</t>
  </si>
  <si>
    <t>SH19-01187</t>
  </si>
  <si>
    <t>SH19-01188</t>
  </si>
  <si>
    <t>SH19-01189</t>
  </si>
  <si>
    <t>SH19-01190</t>
  </si>
  <si>
    <t>SH19-01191</t>
  </si>
  <si>
    <t>SH19-01192</t>
  </si>
  <si>
    <t>SH19-01193</t>
  </si>
  <si>
    <t>SH19-01194</t>
  </si>
  <si>
    <t>SH19-01195</t>
  </si>
  <si>
    <t>SH19-01196</t>
  </si>
  <si>
    <t>SH19-01197</t>
  </si>
  <si>
    <t>SH19-01198</t>
  </si>
  <si>
    <t>SH19-01199</t>
  </si>
  <si>
    <t>SH19-01200</t>
  </si>
  <si>
    <t>SH19-01201</t>
  </si>
  <si>
    <t>SH19-01202</t>
  </si>
  <si>
    <t>SH19-01203</t>
  </si>
  <si>
    <t>SH19-01204</t>
  </si>
  <si>
    <t>SH19-01205</t>
  </si>
  <si>
    <t>SH19-01206</t>
  </si>
  <si>
    <t>SH19-01207</t>
  </si>
  <si>
    <t>SH19-01208</t>
  </si>
  <si>
    <t>SH19-01209</t>
  </si>
  <si>
    <t>SH19-01210</t>
  </si>
  <si>
    <t>SH19-01211</t>
  </si>
  <si>
    <t>SH19-01212</t>
  </si>
  <si>
    <t>SH19-01213</t>
  </si>
  <si>
    <t>SH19-01214</t>
  </si>
  <si>
    <t>SH19-01215</t>
  </si>
  <si>
    <t>SH19-01216</t>
  </si>
  <si>
    <t>SH19-01217</t>
  </si>
  <si>
    <t>SH19-01218</t>
  </si>
  <si>
    <t>SH19-01219</t>
  </si>
  <si>
    <t>SH19-01220</t>
  </si>
  <si>
    <t>SH19-01221</t>
  </si>
  <si>
    <t>SH19-01222</t>
  </si>
  <si>
    <t>SH19-01223</t>
  </si>
  <si>
    <t>SH19-01224</t>
  </si>
  <si>
    <t>SH19-01225</t>
  </si>
  <si>
    <t>SH19-01226</t>
  </si>
  <si>
    <t>SH19-01227</t>
  </si>
  <si>
    <t>SH19-01228</t>
  </si>
  <si>
    <t>SH19-01229</t>
  </si>
  <si>
    <t>SH19-01230</t>
  </si>
  <si>
    <t>SH19-01231</t>
  </si>
  <si>
    <t>SH19-01232</t>
  </si>
  <si>
    <t>SH19-01233</t>
  </si>
  <si>
    <t>SH19-01234</t>
  </si>
  <si>
    <t>SH19-01235</t>
  </si>
  <si>
    <t>SH19-01236</t>
  </si>
  <si>
    <t>SH19-01237</t>
  </si>
  <si>
    <t>SH19-01240</t>
  </si>
  <si>
    <t>SH19-01241</t>
  </si>
  <si>
    <t>SH19-01242</t>
  </si>
  <si>
    <t>SH19-01243</t>
  </si>
  <si>
    <t>SH19-01244</t>
  </si>
  <si>
    <t>SH19-01245</t>
  </si>
  <si>
    <t>SH19-01246</t>
  </si>
  <si>
    <t>SH19-01247</t>
  </si>
  <si>
    <t>SH19-01248</t>
  </si>
  <si>
    <t>SH19-01249</t>
  </si>
  <si>
    <t>SH19-01250</t>
  </si>
  <si>
    <t>SH19-01251</t>
  </si>
  <si>
    <t>SH19-01252</t>
  </si>
  <si>
    <t>SH19-01253</t>
  </si>
  <si>
    <t>SH19-01254</t>
  </si>
  <si>
    <t>SH19-01255</t>
  </si>
  <si>
    <t>SH19-01256</t>
  </si>
  <si>
    <t>SH19-01257</t>
  </si>
  <si>
    <t>SH19-01258</t>
  </si>
  <si>
    <t>SH19-01259</t>
  </si>
  <si>
    <t>SH19-01260</t>
  </si>
  <si>
    <t>SH19-01261</t>
  </si>
  <si>
    <t>SH19-01262</t>
  </si>
  <si>
    <t>SH19-01263</t>
  </si>
  <si>
    <t>SH19-01264</t>
  </si>
  <si>
    <t>SH19-01265</t>
  </si>
  <si>
    <t>SH19-01266</t>
  </si>
  <si>
    <t>SH19-01267</t>
  </si>
  <si>
    <t>SH19-01268</t>
  </si>
  <si>
    <t>SH19-01269</t>
  </si>
  <si>
    <t>SH19-01270</t>
  </si>
  <si>
    <t>SH19-01271</t>
  </si>
  <si>
    <t>SH19-01272</t>
  </si>
  <si>
    <t>SH19-01273</t>
  </si>
  <si>
    <t>SH19-01274</t>
  </si>
  <si>
    <t>SH19-01275</t>
  </si>
  <si>
    <t>SH19-01276</t>
  </si>
  <si>
    <t>SH19-01277</t>
  </si>
  <si>
    <t>SH19-01278</t>
  </si>
  <si>
    <t>SH19-01279</t>
  </si>
  <si>
    <t>SH19-01280</t>
  </si>
  <si>
    <t>SH19-01282</t>
  </si>
  <si>
    <t>SH19-01283</t>
  </si>
  <si>
    <t>SH19-01284</t>
  </si>
  <si>
    <t>SH19-01285</t>
  </si>
  <si>
    <t>SH19-01286</t>
  </si>
  <si>
    <t>SH19-01287</t>
  </si>
  <si>
    <t>SH19-01288</t>
  </si>
  <si>
    <t>SH19-01289</t>
  </si>
  <si>
    <t>SH19-01290</t>
  </si>
  <si>
    <t>SH19-01291</t>
  </si>
  <si>
    <t>SH19-01292</t>
  </si>
  <si>
    <t>SH19-01293</t>
  </si>
  <si>
    <t>SH19-01294</t>
  </si>
  <si>
    <t>SH19-01295</t>
  </si>
  <si>
    <t>SH19-01296</t>
  </si>
  <si>
    <t>SH19-01297</t>
  </si>
  <si>
    <t>SH19-01298</t>
  </si>
  <si>
    <t>SH19-01299</t>
  </si>
  <si>
    <t>SH19-01300</t>
  </si>
  <si>
    <t>SH19-01301</t>
  </si>
  <si>
    <t>SH19-01302</t>
  </si>
  <si>
    <t>SH19-01303</t>
  </si>
  <si>
    <t>SH19-01304</t>
  </si>
  <si>
    <t>SH19-01305</t>
  </si>
  <si>
    <t>SH19-01306</t>
  </si>
  <si>
    <t>SH19-01307</t>
  </si>
  <si>
    <t>SH19-01308</t>
  </si>
  <si>
    <t>SH19-01309</t>
  </si>
  <si>
    <t>SH19-01310</t>
  </si>
  <si>
    <t>SH19-01311</t>
  </si>
  <si>
    <t>SH19-01312</t>
  </si>
  <si>
    <t>SH19-01313</t>
  </si>
  <si>
    <t>SH19-01314</t>
  </si>
  <si>
    <t>SH19-01315</t>
  </si>
  <si>
    <t>SH19-01316</t>
  </si>
  <si>
    <t>SH19-01317</t>
  </si>
  <si>
    <t>SH19-01318</t>
  </si>
  <si>
    <t>SH19-01319</t>
  </si>
  <si>
    <t>SH19-01320</t>
  </si>
  <si>
    <t>SH19-01321</t>
  </si>
  <si>
    <t>SH19-01322</t>
  </si>
  <si>
    <t>SH19-01323</t>
  </si>
  <si>
    <t>SH19-01324</t>
  </si>
  <si>
    <t>SH19-01325</t>
  </si>
  <si>
    <t>SH19-01326</t>
  </si>
  <si>
    <t>SH19-01327</t>
  </si>
  <si>
    <t>SH19-01328</t>
  </si>
  <si>
    <t>SH19-01329</t>
  </si>
  <si>
    <t>SH19-01330</t>
  </si>
  <si>
    <t>SH19-01331</t>
  </si>
  <si>
    <t>SH19-01332</t>
  </si>
  <si>
    <t>SH19-01333</t>
  </si>
  <si>
    <t>SH19-01334</t>
  </si>
  <si>
    <t>SH19-01335</t>
  </si>
  <si>
    <t>SH19-01336</t>
  </si>
  <si>
    <t>SH19-01337</t>
  </si>
  <si>
    <t>SH19-01338</t>
  </si>
  <si>
    <t>SH19-01339</t>
  </si>
  <si>
    <t>SH19-01340</t>
  </si>
  <si>
    <t>SH19-01341</t>
  </si>
  <si>
    <t>SH19-01342</t>
  </si>
  <si>
    <t>SH19-01343</t>
  </si>
  <si>
    <t>SH19-01344</t>
  </si>
  <si>
    <t>SH19-01345</t>
  </si>
  <si>
    <t>SH19-01346</t>
  </si>
  <si>
    <t>SH19-01347</t>
  </si>
  <si>
    <t>SH19-01348</t>
  </si>
  <si>
    <t>SH19-01349</t>
  </si>
  <si>
    <t>SH19-01350</t>
  </si>
  <si>
    <t>SH19-01351</t>
  </si>
  <si>
    <t>SH19-01352</t>
  </si>
  <si>
    <t>SH19-01353</t>
  </si>
  <si>
    <t>SH19-01354</t>
  </si>
  <si>
    <t>SH19-01355</t>
  </si>
  <si>
    <t>SH19-01356</t>
  </si>
  <si>
    <t>SH19-01357</t>
  </si>
  <si>
    <t>SH19-01358</t>
  </si>
  <si>
    <t>SH19-01359</t>
  </si>
  <si>
    <t>SH19-01360</t>
  </si>
  <si>
    <t>SH19-01361</t>
  </si>
  <si>
    <t>SH19-01362</t>
  </si>
  <si>
    <t>SH19-01363</t>
  </si>
  <si>
    <t>SH19-01364</t>
  </si>
  <si>
    <t>SH19-01365</t>
  </si>
  <si>
    <t>SH19-01366</t>
  </si>
  <si>
    <t>SH19-01367</t>
  </si>
  <si>
    <t>SH19-01368</t>
  </si>
  <si>
    <t>SH19-01369</t>
  </si>
  <si>
    <t>SH19-01370</t>
  </si>
  <si>
    <t>SH19-01371</t>
  </si>
  <si>
    <t>SH19-01372</t>
  </si>
  <si>
    <t>SH19-01373</t>
  </si>
  <si>
    <t>SH19-01374</t>
  </si>
  <si>
    <t>SH19-01375</t>
  </si>
  <si>
    <t>SH19-01376</t>
  </si>
  <si>
    <t>SH19-01377</t>
  </si>
  <si>
    <t>SH19-01378</t>
  </si>
  <si>
    <t>SH19-01379</t>
  </si>
  <si>
    <t>SH19-01380</t>
  </si>
  <si>
    <t>SH19-01381</t>
  </si>
  <si>
    <t>SH19-01382</t>
  </si>
  <si>
    <t>SH19-01383</t>
  </si>
  <si>
    <t>SH19-01384</t>
  </si>
  <si>
    <t>SH19-01385</t>
  </si>
  <si>
    <t>SH19-01386</t>
  </si>
  <si>
    <t>SH19-01387</t>
  </si>
  <si>
    <t>SH19-01388</t>
  </si>
  <si>
    <t>SH19-01389</t>
  </si>
  <si>
    <t>SH19-01390</t>
  </si>
  <si>
    <t>SH19-01391</t>
  </si>
  <si>
    <t>SH19-01392</t>
  </si>
  <si>
    <t>SH19-01393</t>
  </si>
  <si>
    <t>SH19-01394</t>
  </si>
  <si>
    <t>SH19-01395</t>
  </si>
  <si>
    <t>SH19-01396</t>
  </si>
  <si>
    <t>SH19-01397</t>
  </si>
  <si>
    <t>SH19-01398</t>
  </si>
  <si>
    <t>SH19-01399</t>
  </si>
  <si>
    <t>SH19-01400</t>
  </si>
  <si>
    <t>SH19-01401</t>
  </si>
  <si>
    <t>SH19-01402</t>
  </si>
  <si>
    <t>SH19-01403</t>
  </si>
  <si>
    <t>SH19-01404</t>
  </si>
  <si>
    <t>SH19-01405</t>
  </si>
  <si>
    <t>SH19-01406</t>
  </si>
  <si>
    <t>SH19-01407</t>
  </si>
  <si>
    <t>SH19-01408</t>
  </si>
  <si>
    <t>SH19-01409</t>
  </si>
  <si>
    <t>SH19-01410</t>
  </si>
  <si>
    <t>SH19-01411</t>
  </si>
  <si>
    <t>SH19-01412</t>
  </si>
  <si>
    <t>SH19-01413</t>
  </si>
  <si>
    <t>SH19-01414</t>
  </si>
  <si>
    <t>SH19-01415</t>
  </si>
  <si>
    <t>SH19-01416</t>
  </si>
  <si>
    <t>SH19-01417</t>
  </si>
  <si>
    <t>SH19-01419</t>
  </si>
  <si>
    <t>SH19-01420</t>
  </si>
  <si>
    <t>SH19-01421</t>
  </si>
  <si>
    <t>SH19-01422</t>
  </si>
  <si>
    <t>SH19-01423</t>
  </si>
  <si>
    <t>SH19-01424</t>
  </si>
  <si>
    <t>SH19-01425</t>
  </si>
  <si>
    <t>SH19-01426</t>
  </si>
  <si>
    <t>SH19-01427</t>
  </si>
  <si>
    <t>SH19-01428</t>
  </si>
  <si>
    <t>SH19-01429</t>
  </si>
  <si>
    <t>SH19-01430</t>
  </si>
  <si>
    <t>SH19-01431</t>
  </si>
  <si>
    <t>SH19-01432</t>
  </si>
  <si>
    <t>SH19-01433</t>
  </si>
  <si>
    <t>SH19-01434</t>
  </si>
  <si>
    <t>SH19-01435</t>
  </si>
  <si>
    <t>SH19-01436</t>
  </si>
  <si>
    <t>SH19-01437</t>
  </si>
  <si>
    <t>SH19-01438</t>
  </si>
  <si>
    <t>SH19-01439</t>
  </si>
  <si>
    <t>SH19-01440</t>
  </si>
  <si>
    <t>SH19-01441</t>
  </si>
  <si>
    <t>SH19-01442</t>
  </si>
  <si>
    <t>SH19-01443</t>
  </si>
  <si>
    <t>SH19-01444</t>
  </si>
  <si>
    <t>SH19-01445</t>
  </si>
  <si>
    <t>SH19-01446</t>
  </si>
  <si>
    <t>SH19-01447</t>
  </si>
  <si>
    <t>SH19-01448</t>
  </si>
  <si>
    <t>SH19-01449</t>
  </si>
  <si>
    <t>SH19-01450</t>
  </si>
  <si>
    <t>SH19-01451</t>
  </si>
  <si>
    <t>SH19-01452</t>
  </si>
  <si>
    <t>SH19-01453</t>
  </si>
  <si>
    <t>SH19-01454</t>
  </si>
  <si>
    <t>SH19-01455</t>
  </si>
  <si>
    <t>SH19-01456</t>
  </si>
  <si>
    <t>SH19-01457</t>
  </si>
  <si>
    <t>SH19-01458</t>
  </si>
  <si>
    <t>SH19-01459</t>
  </si>
  <si>
    <t>SH19-01460</t>
  </si>
  <si>
    <t>SH19-01461</t>
  </si>
  <si>
    <t>SH19-01462</t>
  </si>
  <si>
    <t>SH19-01463</t>
  </si>
  <si>
    <t>SH19-01464</t>
  </si>
  <si>
    <t>SH19-01465</t>
  </si>
  <si>
    <t>SH19-01466</t>
  </si>
  <si>
    <t>SH19-01467</t>
  </si>
  <si>
    <t>SH19-01468</t>
  </si>
  <si>
    <t>SH19-01469</t>
  </si>
  <si>
    <t>SH19-01470</t>
  </si>
  <si>
    <t>SH19-01471</t>
  </si>
  <si>
    <t>SH19-01472</t>
  </si>
  <si>
    <t>SH19-01473</t>
  </si>
  <si>
    <t>SH19-01474</t>
  </si>
  <si>
    <t>SH19-01475</t>
  </si>
  <si>
    <t>SH19-01476</t>
  </si>
  <si>
    <t>SH19-01477</t>
  </si>
  <si>
    <t>SH19-01478</t>
  </si>
  <si>
    <t>SH19-01479</t>
  </si>
  <si>
    <t>SH19-01480</t>
  </si>
  <si>
    <t>SH19-01481</t>
  </si>
  <si>
    <t>SH19-01482</t>
  </si>
  <si>
    <t>SH19-01483</t>
  </si>
  <si>
    <t>SH19-01484</t>
  </si>
  <si>
    <t>SH19-01485</t>
  </si>
  <si>
    <t>SH19-01486</t>
  </si>
  <si>
    <t>SH19-01487</t>
  </si>
  <si>
    <t>SH19-01488</t>
  </si>
  <si>
    <t>SH19-01489</t>
  </si>
  <si>
    <t>SH19-01490</t>
  </si>
  <si>
    <t>SH19-01491</t>
  </si>
  <si>
    <t>SH19-01492</t>
  </si>
  <si>
    <t>SH19-01493</t>
  </si>
  <si>
    <t>SH19-01494</t>
  </si>
  <si>
    <t>SH19-01495</t>
  </si>
  <si>
    <t>SH19-01496</t>
  </si>
  <si>
    <t>SH19-01497</t>
  </si>
  <si>
    <t>SH19-01498</t>
  </si>
  <si>
    <t>SH19-01499</t>
  </si>
  <si>
    <t>SH19-01500</t>
  </si>
  <si>
    <t>SH19-01501</t>
  </si>
  <si>
    <t>SH19-01502</t>
  </si>
  <si>
    <t>SH19-01503</t>
  </si>
  <si>
    <t>SH19-01504</t>
  </si>
  <si>
    <t>SH19-01505</t>
  </si>
  <si>
    <t>SH19-01506</t>
  </si>
  <si>
    <t>SH19-01507</t>
  </si>
  <si>
    <t>SH19-01508</t>
  </si>
  <si>
    <t>SH19-01509</t>
  </si>
  <si>
    <t>SH19-01510</t>
  </si>
  <si>
    <t>SH19-01511</t>
  </si>
  <si>
    <t>SH19-01512</t>
  </si>
  <si>
    <t>SH19-01513</t>
  </si>
  <si>
    <t>SH19-01514</t>
  </si>
  <si>
    <t>SH19-01515</t>
  </si>
  <si>
    <t>SH19-01516</t>
  </si>
  <si>
    <t>SH19-01517</t>
  </si>
  <si>
    <t>SH19-01518</t>
  </si>
  <si>
    <t>SH19-01519</t>
  </si>
  <si>
    <t>SH19-01520</t>
  </si>
  <si>
    <t>SH19-01521</t>
  </si>
  <si>
    <t>SH19-01522</t>
  </si>
  <si>
    <t>SH19-01523</t>
  </si>
  <si>
    <t>SH19-01524</t>
  </si>
  <si>
    <t>SH19-01525</t>
  </si>
  <si>
    <t>SH19-01526</t>
  </si>
  <si>
    <t>SH19-01527</t>
  </si>
  <si>
    <t>SH19-01528</t>
  </si>
  <si>
    <t>SH19-01529</t>
  </si>
  <si>
    <t>SH19-01530</t>
  </si>
  <si>
    <t>SH19-01531</t>
  </si>
  <si>
    <t>SH19-01532</t>
  </si>
  <si>
    <t>SH19-01533</t>
  </si>
  <si>
    <t>SH19-01534</t>
  </si>
  <si>
    <t>SH19-01535</t>
  </si>
  <si>
    <t>SH19-01536</t>
  </si>
  <si>
    <t>SH19-01537</t>
  </si>
  <si>
    <t>SH19-01538</t>
  </si>
  <si>
    <t>SH19-01539</t>
  </si>
  <si>
    <t>SH19-01540</t>
  </si>
  <si>
    <t>SH19-01541</t>
  </si>
  <si>
    <t>SH19-01542</t>
  </si>
  <si>
    <t>SH19-01543</t>
  </si>
  <si>
    <t>SH19-01544</t>
  </si>
  <si>
    <t>SH19-01545</t>
  </si>
  <si>
    <t>SH19-01546</t>
  </si>
  <si>
    <t>SH19-01547</t>
  </si>
  <si>
    <t>SH19-01548</t>
  </si>
  <si>
    <t>SH19-01549</t>
  </si>
  <si>
    <t>SH19-01550</t>
  </si>
  <si>
    <t>SH19-01551</t>
  </si>
  <si>
    <t>SH19-01552</t>
  </si>
  <si>
    <t>SH19-01553</t>
  </si>
  <si>
    <t>SH19-01554</t>
  </si>
  <si>
    <t>SH19-01555</t>
  </si>
  <si>
    <t>SH19-01556</t>
  </si>
  <si>
    <t>SH19-01557</t>
  </si>
  <si>
    <t>SH19-01558</t>
  </si>
  <si>
    <t>SH19-01559</t>
  </si>
  <si>
    <t>SH19-01560</t>
  </si>
  <si>
    <t>SH19-01561</t>
  </si>
  <si>
    <t>SH19-01562</t>
  </si>
  <si>
    <t>SH19-01563</t>
  </si>
  <si>
    <t>SH19-01564</t>
  </si>
  <si>
    <t>SH19-01565</t>
  </si>
  <si>
    <t>SH19-01566</t>
  </si>
  <si>
    <t>SH19-01567</t>
  </si>
  <si>
    <t>SH19-01568</t>
  </si>
  <si>
    <t>SH19-01569</t>
  </si>
  <si>
    <t>SH19-01570</t>
  </si>
  <si>
    <t>SH19-01571</t>
  </si>
  <si>
    <t>SH19-01572</t>
  </si>
  <si>
    <t>SH19-01573</t>
  </si>
  <si>
    <t>SH19-01574</t>
  </si>
  <si>
    <t>SH19-01575</t>
  </si>
  <si>
    <t>SH19-01576</t>
  </si>
  <si>
    <t>SH19-01577</t>
  </si>
  <si>
    <t>SH19-01578</t>
  </si>
  <si>
    <t>SH19-01579</t>
  </si>
  <si>
    <t>SH19-01580</t>
  </si>
  <si>
    <t>SH19-01581</t>
  </si>
  <si>
    <t>SH19-01582</t>
  </si>
  <si>
    <t>SH19-01583</t>
  </si>
  <si>
    <t>SH19-01584</t>
  </si>
  <si>
    <t>SH19-01585</t>
  </si>
  <si>
    <t>SH19-01586</t>
  </si>
  <si>
    <t>SH19-01587</t>
  </si>
  <si>
    <t>SH19-01588</t>
  </si>
  <si>
    <t>SH19-01589</t>
  </si>
  <si>
    <t>SH19-01590</t>
  </si>
  <si>
    <t>SH19-01591</t>
  </si>
  <si>
    <t>SH19-01592</t>
  </si>
  <si>
    <t>SH19-01593</t>
  </si>
  <si>
    <t>SH19-01594</t>
  </si>
  <si>
    <t>SH19-01595</t>
  </si>
  <si>
    <t>SH19-01596</t>
  </si>
  <si>
    <t>SH19-01597</t>
  </si>
  <si>
    <t>SH19-01598</t>
  </si>
  <si>
    <t>SH19-01599</t>
  </si>
  <si>
    <t>SH19-01600</t>
  </si>
  <si>
    <t>SH19-01601</t>
  </si>
  <si>
    <t>SH19-01602</t>
  </si>
  <si>
    <t>SH19-01603</t>
  </si>
  <si>
    <t>SH19-01604</t>
  </si>
  <si>
    <t>SH19-01605</t>
  </si>
  <si>
    <t>SH19-01606</t>
  </si>
  <si>
    <t>SH19-01607</t>
  </si>
  <si>
    <t>SH19-01608</t>
  </si>
  <si>
    <t>SH19-01609</t>
  </si>
  <si>
    <t>SH19-01610</t>
  </si>
  <si>
    <t>SH19-01611</t>
  </si>
  <si>
    <t>SH19-01612</t>
  </si>
  <si>
    <t>SH19-01613</t>
  </si>
  <si>
    <t>SH19-01614</t>
  </si>
  <si>
    <t>SH19-01615</t>
  </si>
  <si>
    <t>SH19-01616</t>
  </si>
  <si>
    <t>SH19-01617</t>
  </si>
  <si>
    <t>SH19-01618</t>
  </si>
  <si>
    <t>SH19-01619</t>
  </si>
  <si>
    <t>SH19-01620</t>
  </si>
  <si>
    <t>SH19-01621</t>
  </si>
  <si>
    <t>SH19-01622</t>
  </si>
  <si>
    <t>SH19-01623</t>
  </si>
  <si>
    <t>SH19-01624</t>
  </si>
  <si>
    <t>SH19-01625</t>
  </si>
  <si>
    <t>SH19-01626</t>
  </si>
  <si>
    <t>SH19-01627</t>
  </si>
  <si>
    <t>SH19-01628</t>
  </si>
  <si>
    <t>SH19-01629</t>
  </si>
  <si>
    <t>SH19-01630</t>
  </si>
  <si>
    <t>SH19-01631</t>
  </si>
  <si>
    <t>SH19-01632</t>
  </si>
  <si>
    <t>SH19-01633</t>
  </si>
  <si>
    <t>SH19-01634</t>
  </si>
  <si>
    <t>SH19-01635</t>
  </si>
  <si>
    <t>SH19-01636</t>
  </si>
  <si>
    <t>SH19-01637</t>
  </si>
  <si>
    <t>SH19-01638</t>
  </si>
  <si>
    <t>SH19-01639</t>
  </si>
  <si>
    <t>SH19-01640</t>
  </si>
  <si>
    <t>SH19-01641</t>
  </si>
  <si>
    <t>SH19-01642</t>
  </si>
  <si>
    <t>SH19-01643</t>
  </si>
  <si>
    <t>SH19-01644</t>
  </si>
  <si>
    <t>SH19-01645</t>
  </si>
  <si>
    <t>SH19-01646</t>
  </si>
  <si>
    <t>SH19-01647</t>
  </si>
  <si>
    <t>SH19-01648</t>
  </si>
  <si>
    <t>SH19-01649</t>
  </si>
  <si>
    <t>SH19-01650</t>
  </si>
  <si>
    <t>SH19-01651</t>
  </si>
  <si>
    <t>SH19-01652</t>
  </si>
  <si>
    <t>SH19-01653</t>
  </si>
  <si>
    <t>SH19-01654</t>
  </si>
  <si>
    <t>SH19-01655</t>
  </si>
  <si>
    <t>SH19-01656</t>
  </si>
  <si>
    <t>SH19-01657</t>
  </si>
  <si>
    <t>SH19-01658</t>
  </si>
  <si>
    <t>SH19-01659</t>
  </si>
  <si>
    <t>SH19-01660</t>
  </si>
  <si>
    <t>SH19-01661</t>
  </si>
  <si>
    <t>SH19-01662</t>
  </si>
  <si>
    <t>SH19-01663</t>
  </si>
  <si>
    <t>SH19-01664</t>
  </si>
  <si>
    <t>SH19-01665</t>
  </si>
  <si>
    <t>SH19-01666</t>
  </si>
  <si>
    <t>SH19-01667</t>
  </si>
  <si>
    <t>SH19-01668</t>
  </si>
  <si>
    <t>SH19-01669</t>
  </si>
  <si>
    <t>SH19-01670</t>
  </si>
  <si>
    <t>SH19-01671</t>
  </si>
  <si>
    <t>SH19-01672</t>
  </si>
  <si>
    <t>SH19-01673</t>
  </si>
  <si>
    <t>SH19-01674</t>
  </si>
  <si>
    <t>SH19-01675</t>
  </si>
  <si>
    <t>SH19-01676</t>
  </si>
  <si>
    <t>SH19-01677</t>
  </si>
  <si>
    <t>SH19-01678</t>
  </si>
  <si>
    <t>SH19-01679</t>
  </si>
  <si>
    <t>SH19-01680</t>
  </si>
  <si>
    <t>SH19-01681</t>
  </si>
  <si>
    <t>SH19-01682</t>
  </si>
  <si>
    <t>SH19-01683</t>
  </si>
  <si>
    <t>SH19-01684</t>
  </si>
  <si>
    <t>SH19-01685</t>
  </si>
  <si>
    <t>SH19-01686</t>
  </si>
  <si>
    <t>SH19-01687</t>
  </si>
  <si>
    <t>SH19-01688</t>
  </si>
  <si>
    <t>SH19-01689</t>
  </si>
  <si>
    <t>SH19-01690</t>
  </si>
  <si>
    <t>SH19-01691</t>
  </si>
  <si>
    <t>SH19-01692</t>
  </si>
  <si>
    <t>SH19-01693</t>
  </si>
  <si>
    <t>SH19-01694</t>
  </si>
  <si>
    <t>SH19-01695</t>
  </si>
  <si>
    <t>SH19-01696</t>
  </si>
  <si>
    <t>SH19-01697</t>
  </si>
  <si>
    <t>SH19-01698</t>
  </si>
  <si>
    <t>SH19-01699</t>
  </si>
  <si>
    <t>SH19-01700</t>
  </si>
  <si>
    <t>SH19-01701</t>
  </si>
  <si>
    <t>SH19-01702</t>
  </si>
  <si>
    <t>SH19-01703</t>
  </si>
  <si>
    <t>SH19-01704</t>
  </si>
  <si>
    <t>SH19-01705</t>
  </si>
  <si>
    <t>SH19-01706</t>
  </si>
  <si>
    <t>SH19-01707</t>
  </si>
  <si>
    <t>SH19-01708</t>
  </si>
  <si>
    <t>SH19-01709</t>
  </si>
  <si>
    <t>SH19-01710</t>
  </si>
  <si>
    <t>SH19-01711</t>
  </si>
  <si>
    <t>SH19-01712</t>
  </si>
  <si>
    <t>SH19-01714</t>
  </si>
  <si>
    <t>SH19-01715</t>
  </si>
  <si>
    <t>SH19-01716</t>
  </si>
  <si>
    <t>SH19-01717</t>
  </si>
  <si>
    <t>SH19-01718</t>
  </si>
  <si>
    <t>SH19-01719</t>
  </si>
  <si>
    <t>SH19-01720</t>
  </si>
  <si>
    <t>SH19-01721</t>
  </si>
  <si>
    <t>SH19-01722</t>
  </si>
  <si>
    <t>SH19-01723</t>
  </si>
  <si>
    <t>SH19-01724</t>
  </si>
  <si>
    <t>SH19-01725</t>
  </si>
  <si>
    <t>SH19-01726</t>
  </si>
  <si>
    <t>SH19-01727</t>
  </si>
  <si>
    <t>SH19-01728</t>
  </si>
  <si>
    <t>SH19-01729</t>
  </si>
  <si>
    <t>SH19-01730</t>
  </si>
  <si>
    <t>SH19-01731</t>
  </si>
  <si>
    <t>SH19-01732</t>
  </si>
  <si>
    <t>SH19-01733</t>
  </si>
  <si>
    <t>SH19-01734</t>
  </si>
  <si>
    <t>SH19-01735</t>
  </si>
  <si>
    <t>SH19-01736</t>
  </si>
  <si>
    <t>SH19-01737</t>
  </si>
  <si>
    <t>SH19-01738</t>
  </si>
  <si>
    <t>SH19-01739</t>
  </si>
  <si>
    <t>SH19-01740</t>
  </si>
  <si>
    <t>SH19-01741</t>
  </si>
  <si>
    <t>SH19-01742</t>
  </si>
  <si>
    <t>SH19-01743</t>
  </si>
  <si>
    <t>SH19-01744</t>
  </si>
  <si>
    <t>SH19-01745</t>
  </si>
  <si>
    <t>SH19-01746</t>
  </si>
  <si>
    <t>SH19-01747</t>
  </si>
  <si>
    <t>SH19-01748</t>
  </si>
  <si>
    <t>SH19-01749</t>
  </si>
  <si>
    <t>SH19-01750</t>
  </si>
  <si>
    <t>SH19-01751</t>
  </si>
  <si>
    <t>SH19-01752</t>
  </si>
  <si>
    <t>SH19-01753</t>
  </si>
  <si>
    <t>SH19-01754</t>
  </si>
  <si>
    <t>SH19-01755</t>
  </si>
  <si>
    <t>SH19-01756</t>
  </si>
  <si>
    <t>SHV19-0054</t>
  </si>
  <si>
    <t>SHV19-0055</t>
  </si>
  <si>
    <t>SHV19-0056</t>
  </si>
  <si>
    <t>SHV19-0057</t>
  </si>
  <si>
    <t>SHV19-0058</t>
  </si>
  <si>
    <t>SHV19-0059</t>
  </si>
  <si>
    <t>SHV19-0060</t>
  </si>
  <si>
    <t>SHV19-0061</t>
  </si>
  <si>
    <t>SHV19-0062</t>
  </si>
  <si>
    <t>SHV19-0063</t>
  </si>
  <si>
    <t>SHV19-0064</t>
  </si>
  <si>
    <t>SHV19-0065</t>
  </si>
  <si>
    <t>SHV19-0066</t>
  </si>
  <si>
    <t>SHV19-0067</t>
  </si>
  <si>
    <t>SHV19-0068</t>
  </si>
  <si>
    <t>SHV19-0069</t>
  </si>
  <si>
    <t>SHV19-0070</t>
  </si>
  <si>
    <t>SHV19-0071</t>
  </si>
  <si>
    <t>SHV19-0072</t>
  </si>
  <si>
    <t>SHV19-0073</t>
  </si>
  <si>
    <t>SHV19-0074</t>
  </si>
  <si>
    <t>SHV19-0075</t>
  </si>
  <si>
    <t>SHV19-0076</t>
  </si>
  <si>
    <t>SHV19-0077</t>
  </si>
  <si>
    <t>SHV19-0078</t>
  </si>
  <si>
    <t>SHV19-0079</t>
  </si>
  <si>
    <t>SHV19-0080</t>
  </si>
  <si>
    <t>SHV19-0081</t>
  </si>
  <si>
    <t>SHV19-0082</t>
  </si>
  <si>
    <t>SHV19-0083</t>
  </si>
  <si>
    <t>SHV19-0084</t>
  </si>
  <si>
    <t>SHV19-0085</t>
  </si>
  <si>
    <t>SHV19-0086</t>
  </si>
  <si>
    <t>SHV19-0087</t>
  </si>
  <si>
    <t>SHV19-0088</t>
  </si>
  <si>
    <t>SHV19-0089</t>
  </si>
  <si>
    <t>SHV19-0090</t>
  </si>
  <si>
    <t>SHV19-0091</t>
  </si>
  <si>
    <t>SHV19-0092</t>
  </si>
  <si>
    <t>SHV19-0093</t>
  </si>
  <si>
    <t>SHV19-0094</t>
  </si>
  <si>
    <t>SHV19-0095</t>
  </si>
  <si>
    <t>SHV19-0096</t>
  </si>
  <si>
    <t>SHV19-0097</t>
  </si>
  <si>
    <t>SHV19-0098</t>
  </si>
  <si>
    <t>SHV19-0099</t>
  </si>
  <si>
    <t>SHV19-0100</t>
  </si>
  <si>
    <t>SHV19-0101</t>
  </si>
  <si>
    <t>SHV19-0102</t>
  </si>
  <si>
    <t>SHV19-0103</t>
  </si>
  <si>
    <t>SHV19-0104</t>
  </si>
  <si>
    <t>SHV19-0105</t>
  </si>
  <si>
    <t>SHV19-0106</t>
  </si>
  <si>
    <t>Month: February / V-board Nordika Factory</t>
  </si>
  <si>
    <t>OSH19-0029</t>
  </si>
  <si>
    <t>OSH19-0030</t>
  </si>
  <si>
    <t>OSH19-0031</t>
  </si>
  <si>
    <t>OSH19-0032</t>
  </si>
  <si>
    <t>OSH19-0033</t>
  </si>
  <si>
    <t>OSH19-0034</t>
  </si>
  <si>
    <t>OSH19-0036</t>
  </si>
  <si>
    <t>OSH19-0037</t>
  </si>
  <si>
    <t>OSH19-0038</t>
  </si>
  <si>
    <t>OSH19-0039</t>
  </si>
  <si>
    <t>OSH19-0040</t>
  </si>
  <si>
    <t>OSH19-0041</t>
  </si>
  <si>
    <t>OSH19-0042</t>
  </si>
  <si>
    <t>OSH19-0043</t>
  </si>
  <si>
    <t>OSH19-0044</t>
  </si>
  <si>
    <t>OSH19-0045</t>
  </si>
  <si>
    <t>OSH19-0046</t>
  </si>
  <si>
    <t>OSH19-0047</t>
  </si>
  <si>
    <t>OSH19-0048</t>
  </si>
  <si>
    <t>OSH19-0049</t>
  </si>
  <si>
    <t>OSH19-0050</t>
  </si>
  <si>
    <t>OSH19-0051</t>
  </si>
  <si>
    <t>OSH19-0052</t>
  </si>
  <si>
    <t>OSH19-0053</t>
  </si>
  <si>
    <t>OSH19-0054</t>
  </si>
  <si>
    <t>OSH19-0055</t>
  </si>
  <si>
    <t>OSH19-0056</t>
  </si>
  <si>
    <t>Month: February / Off-set Factory</t>
  </si>
  <si>
    <t>OWSH19-0079</t>
  </si>
  <si>
    <t>OWSH19-0080</t>
  </si>
  <si>
    <t>OWSH19-0081</t>
  </si>
  <si>
    <t>OWSH19-0082</t>
  </si>
  <si>
    <t>OWSH19-0083</t>
  </si>
  <si>
    <t>OWSH19-0084</t>
  </si>
  <si>
    <t>OWSH19-0085</t>
  </si>
  <si>
    <t>OWSH19-0086</t>
  </si>
  <si>
    <t>OWSH19-0087</t>
  </si>
  <si>
    <t>OWSH19-0088</t>
  </si>
  <si>
    <t>OWSH19-0089</t>
  </si>
  <si>
    <t>OWSH19-0090</t>
  </si>
  <si>
    <t>OWSH19-0091</t>
  </si>
  <si>
    <t>OWSH19-0092</t>
  </si>
  <si>
    <t>OWSH19-0093</t>
  </si>
  <si>
    <t>OWSH19-0094</t>
  </si>
  <si>
    <t>OWSH19-0095</t>
  </si>
  <si>
    <t>OWSH19-0096</t>
  </si>
  <si>
    <t>OWSH19-0097</t>
  </si>
  <si>
    <t>OWSH19-0098</t>
  </si>
  <si>
    <t>OWSH19-0099</t>
  </si>
  <si>
    <t>OWSH19-0100</t>
  </si>
  <si>
    <t>OWSH19-0101</t>
  </si>
  <si>
    <t>OWSH19-0102</t>
  </si>
  <si>
    <t>OWSH19-0103</t>
  </si>
  <si>
    <t>OWSH19-0104</t>
  </si>
  <si>
    <t>OWSH19-0105</t>
  </si>
  <si>
    <t>OWSH19-0106</t>
  </si>
  <si>
    <t>OWSH19-0107</t>
  </si>
  <si>
    <t>OWSH19-0108</t>
  </si>
  <si>
    <t>OWSH19-0109</t>
  </si>
  <si>
    <t>OWSH19-0110</t>
  </si>
  <si>
    <t>OWSH19-0111</t>
  </si>
  <si>
    <t>OWSH19-0112</t>
  </si>
  <si>
    <t>OWSH19-0113</t>
  </si>
  <si>
    <t>OWSH19-0114</t>
  </si>
  <si>
    <t>OWSH19-0115</t>
  </si>
  <si>
    <t>OWSH19-0116</t>
  </si>
  <si>
    <t>OWSH19-0117</t>
  </si>
  <si>
    <t>OWSH19-0118</t>
  </si>
  <si>
    <t>OWSH19-0119</t>
  </si>
  <si>
    <t>OWSH19-0120</t>
  </si>
  <si>
    <t>OWSH19-0121</t>
  </si>
  <si>
    <t>OWSH19-0122</t>
  </si>
  <si>
    <t>OWSH19-0123</t>
  </si>
  <si>
    <t>OWSH19-0124</t>
  </si>
  <si>
    <t>OWSH19-0125</t>
  </si>
  <si>
    <t>OWSH19-0126</t>
  </si>
  <si>
    <t>OWSH19-0127</t>
  </si>
  <si>
    <t>Month: February / Off-set Nordika Factory</t>
  </si>
  <si>
    <t>SHI19-0022</t>
  </si>
  <si>
    <t>SHI19-0024</t>
  </si>
  <si>
    <t>SHI19-0025</t>
  </si>
  <si>
    <t>SHI19-0026</t>
  </si>
  <si>
    <t>SHI19-0030</t>
  </si>
  <si>
    <t>SHI19-0029</t>
  </si>
  <si>
    <t>SHI19-0028</t>
  </si>
  <si>
    <t>SHI19-0027</t>
  </si>
  <si>
    <t>SH19-0298</t>
  </si>
  <si>
    <t>Harmac</t>
  </si>
  <si>
    <t>OWSH19-0128</t>
  </si>
  <si>
    <t>OWSH19-0129</t>
  </si>
  <si>
    <t>OWSH19-0130</t>
  </si>
  <si>
    <t>OWSH19-0131</t>
  </si>
  <si>
    <t>OWSH19-0132</t>
  </si>
  <si>
    <t>OWSH19-0133</t>
  </si>
  <si>
    <t>OWSH19-0134</t>
  </si>
  <si>
    <t>OWSH19-0135</t>
  </si>
  <si>
    <t>OWSH19-0136</t>
  </si>
  <si>
    <t>OWSH19-0137</t>
  </si>
  <si>
    <t>OWSH19-0138</t>
  </si>
  <si>
    <t>OWSH19-0139</t>
  </si>
  <si>
    <t>OWSH19-0140</t>
  </si>
  <si>
    <t>OWSH19-0141</t>
  </si>
  <si>
    <t>OWSH19-0142</t>
  </si>
  <si>
    <t>OWSH19-0143</t>
  </si>
  <si>
    <t>SH19-01757</t>
  </si>
  <si>
    <t>SH19-01758</t>
  </si>
  <si>
    <t>SH19-01759</t>
  </si>
  <si>
    <t>SH19-01760</t>
  </si>
  <si>
    <t>SH19-01761</t>
  </si>
  <si>
    <t>SH19-01762</t>
  </si>
  <si>
    <t>SH19-01763</t>
  </si>
  <si>
    <t>SH19-01764</t>
  </si>
  <si>
    <t>SH19-01765</t>
  </si>
  <si>
    <t>SH19-01766</t>
  </si>
  <si>
    <t>SH19-01767</t>
  </si>
  <si>
    <t>SH19-01768</t>
  </si>
  <si>
    <t>SH19-01769</t>
  </si>
  <si>
    <t>SH19-01770</t>
  </si>
  <si>
    <t>SH19-01771</t>
  </si>
  <si>
    <t>SH19-01772</t>
  </si>
  <si>
    <t>SH19-01773</t>
  </si>
  <si>
    <t>SH19-01774</t>
  </si>
  <si>
    <t>SH19-01775</t>
  </si>
  <si>
    <t>SH19-01776</t>
  </si>
  <si>
    <t>SH19-01777</t>
  </si>
  <si>
    <t>SH19-01778</t>
  </si>
  <si>
    <t>SH19-01779</t>
  </si>
  <si>
    <t>SH19-01780</t>
  </si>
  <si>
    <t>SH19-01781</t>
  </si>
  <si>
    <t>SH19-01782</t>
  </si>
  <si>
    <t>SH19-01783</t>
  </si>
  <si>
    <t>SH19-01784</t>
  </si>
  <si>
    <t>SH19-01785</t>
  </si>
  <si>
    <t>SH19-01786</t>
  </si>
  <si>
    <t>SH19-01787</t>
  </si>
  <si>
    <t>SH19-01788</t>
  </si>
  <si>
    <t>SH19-01790</t>
  </si>
  <si>
    <t>SH19-01791</t>
  </si>
  <si>
    <t>SH19-01792</t>
  </si>
  <si>
    <t>SH19-01793</t>
  </si>
  <si>
    <t>SH19-01794</t>
  </si>
  <si>
    <t>SH19-01795</t>
  </si>
  <si>
    <t>SH19-01796</t>
  </si>
  <si>
    <t>SH19-01797</t>
  </si>
  <si>
    <t>SH19-01798</t>
  </si>
  <si>
    <t>SH19-01799</t>
  </si>
  <si>
    <t>SH19-01800</t>
  </si>
  <si>
    <t>SH19-01801</t>
  </si>
  <si>
    <t>SH19-01802</t>
  </si>
  <si>
    <t>SH19-01803</t>
  </si>
  <si>
    <t>SH19-01804</t>
  </si>
  <si>
    <t>SH19-01805</t>
  </si>
  <si>
    <t>SH19-01806</t>
  </si>
  <si>
    <t>SH19-01807</t>
  </si>
  <si>
    <t>SH19-01808</t>
  </si>
  <si>
    <t>SH19-01809</t>
  </si>
  <si>
    <t>SH19-01810</t>
  </si>
  <si>
    <t>SH19-01811</t>
  </si>
  <si>
    <t>SH19-01812</t>
  </si>
  <si>
    <t>SH19-01813</t>
  </si>
  <si>
    <t>SH19-01814</t>
  </si>
  <si>
    <t>SH19-01815</t>
  </si>
  <si>
    <t>SH19-01816</t>
  </si>
  <si>
    <t>SH19-01817</t>
  </si>
  <si>
    <t>SH19-01818</t>
  </si>
  <si>
    <t>SH19-01819</t>
  </si>
  <si>
    <t>SH19-01820</t>
  </si>
  <si>
    <t>SH19-01821</t>
  </si>
  <si>
    <t>SH19-01822</t>
  </si>
  <si>
    <t>SH19-01823</t>
  </si>
  <si>
    <t>SH19-01824</t>
  </si>
  <si>
    <t>SH19-01825</t>
  </si>
  <si>
    <t>SH19-01826</t>
  </si>
  <si>
    <t>SH19-01827</t>
  </si>
  <si>
    <t>SH19-01828</t>
  </si>
  <si>
    <t>SH19-01829</t>
  </si>
  <si>
    <t>SH19-01830</t>
  </si>
  <si>
    <t>SH19-01831</t>
  </si>
  <si>
    <t>SH19-01832</t>
  </si>
  <si>
    <t>SH19-01833</t>
  </si>
  <si>
    <t>SH19-01834</t>
  </si>
  <si>
    <t>SH19-01835</t>
  </si>
  <si>
    <t>SH19-01836</t>
  </si>
  <si>
    <t>SH19-01837</t>
  </si>
  <si>
    <t>SH19-01838</t>
  </si>
  <si>
    <t>SH19-01839</t>
  </si>
  <si>
    <t>SH19-01840</t>
  </si>
  <si>
    <t>SH19-01841</t>
  </si>
  <si>
    <t>SH19-01842</t>
  </si>
  <si>
    <t>SH19-01843</t>
  </si>
  <si>
    <t>SH19-01844</t>
  </si>
  <si>
    <t>SH19-01845</t>
  </si>
  <si>
    <t>SH19-01846</t>
  </si>
  <si>
    <t>SH19-01847</t>
  </si>
  <si>
    <t>SH19-01848</t>
  </si>
  <si>
    <t>SH19-01849</t>
  </si>
  <si>
    <t>SH19-01850</t>
  </si>
  <si>
    <t>SH19-01851</t>
  </si>
  <si>
    <t>SH19-01852</t>
  </si>
  <si>
    <t>SH19-01853</t>
  </si>
  <si>
    <t>SH19-01854</t>
  </si>
  <si>
    <t>SH19-01855</t>
  </si>
  <si>
    <t>SH19-01856</t>
  </si>
  <si>
    <t>SH19-01857</t>
  </si>
  <si>
    <t>SH19-01858</t>
  </si>
  <si>
    <t>SH19-01859</t>
  </si>
  <si>
    <t>SH19-01860</t>
  </si>
  <si>
    <t>SH19-01861</t>
  </si>
  <si>
    <t>SH19-01862</t>
  </si>
  <si>
    <t>SH19-01863</t>
  </si>
  <si>
    <t>SH19-01864</t>
  </si>
  <si>
    <t>SH19-01865</t>
  </si>
  <si>
    <t>SH19-01866</t>
  </si>
  <si>
    <t>SH19-01867</t>
  </si>
  <si>
    <t>SH19-01868</t>
  </si>
  <si>
    <t>SH19-01869</t>
  </si>
  <si>
    <t>SH19-01870</t>
  </si>
  <si>
    <t>SH19-01871</t>
  </si>
  <si>
    <t>SH19-01872</t>
  </si>
  <si>
    <t>SH19-01873</t>
  </si>
  <si>
    <t>SH19-01874</t>
  </si>
  <si>
    <t>SH19-01875</t>
  </si>
  <si>
    <t>SH19-01876</t>
  </si>
  <si>
    <t>SH19-01877</t>
  </si>
  <si>
    <t>SH19-01878</t>
  </si>
  <si>
    <t>SH19-01879</t>
  </si>
  <si>
    <t>SH19-01880</t>
  </si>
  <si>
    <t>SH19-01881</t>
  </si>
  <si>
    <t>SH19-01882</t>
  </si>
  <si>
    <t>SH19-01883</t>
  </si>
  <si>
    <t>SH19-01884</t>
  </si>
  <si>
    <t>SH19-01885</t>
  </si>
  <si>
    <t>SH19-01886</t>
  </si>
  <si>
    <t>SH19-01887</t>
  </si>
  <si>
    <t>SH19-01888</t>
  </si>
  <si>
    <t>SH19-01889</t>
  </si>
  <si>
    <t>SH19-01890</t>
  </si>
  <si>
    <t>SH19-01891</t>
  </si>
  <si>
    <t>SH19-01892</t>
  </si>
  <si>
    <t>SH19-01893</t>
  </si>
  <si>
    <t>SH19-01894</t>
  </si>
  <si>
    <t>SH19-01895</t>
  </si>
  <si>
    <t>SH19-01896</t>
  </si>
  <si>
    <t>SH19-01897</t>
  </si>
  <si>
    <t>SH19-01898</t>
  </si>
  <si>
    <t>SH19-01899</t>
  </si>
  <si>
    <t>SH19-01900</t>
  </si>
  <si>
    <t>SH19-01901</t>
  </si>
  <si>
    <t>SH19-01902</t>
  </si>
  <si>
    <t>SH19-01903</t>
  </si>
  <si>
    <t>SH19-01904</t>
  </si>
  <si>
    <t>SH19-01905</t>
  </si>
  <si>
    <t>SH19-01906</t>
  </si>
  <si>
    <t>SH19-01907</t>
  </si>
  <si>
    <t>SH19-01908</t>
  </si>
  <si>
    <t>SH19-01909</t>
  </si>
  <si>
    <t>SH19-01910</t>
  </si>
  <si>
    <t>SH19-01911</t>
  </si>
  <si>
    <t>SH19-01912</t>
  </si>
  <si>
    <t>SH19-01913</t>
  </si>
  <si>
    <t>SH19-01915</t>
  </si>
  <si>
    <t>SH19-01916</t>
  </si>
  <si>
    <t>SH19-01917</t>
  </si>
  <si>
    <t>SH19-01918</t>
  </si>
  <si>
    <t>SH19-01919</t>
  </si>
  <si>
    <t>SH19-01920</t>
  </si>
  <si>
    <t>SH19-01921</t>
  </si>
  <si>
    <t>SH19-01922</t>
  </si>
  <si>
    <t>SH19-01923</t>
  </si>
  <si>
    <t>SH19-01924</t>
  </si>
  <si>
    <t>SH19-01925</t>
  </si>
  <si>
    <t>SH19-01926</t>
  </si>
  <si>
    <t>SH19-01927</t>
  </si>
  <si>
    <t>SH19-01928</t>
  </si>
  <si>
    <t>SH19-01929</t>
  </si>
  <si>
    <t>SH19-01930</t>
  </si>
  <si>
    <t>SH19-01931</t>
  </si>
  <si>
    <t>SH19-01932</t>
  </si>
  <si>
    <t>SH19-01933</t>
  </si>
  <si>
    <t>SH19-01934</t>
  </si>
  <si>
    <t>SH19-01935</t>
  </si>
  <si>
    <t>SH19-01936</t>
  </si>
  <si>
    <t>SH19-01937</t>
  </si>
  <si>
    <t>SH19-01938</t>
  </si>
  <si>
    <t>SH19-01939</t>
  </si>
  <si>
    <t>SH19-01940</t>
  </si>
  <si>
    <t>SH19-01941</t>
  </si>
  <si>
    <t>SH19-01942</t>
  </si>
  <si>
    <t>SH19-01943</t>
  </si>
  <si>
    <t>SH19-01944</t>
  </si>
  <si>
    <t>SH19-01945</t>
  </si>
  <si>
    <t>SH19-01946</t>
  </si>
  <si>
    <t>SH19-01947</t>
  </si>
  <si>
    <t>SH19-01948</t>
  </si>
  <si>
    <t>SH19-01949</t>
  </si>
  <si>
    <t>SH19-01950</t>
  </si>
  <si>
    <t>SH19-01951</t>
  </si>
  <si>
    <t>SH19-01952</t>
  </si>
  <si>
    <t>SH19-01953</t>
  </si>
  <si>
    <t>SH19-01955</t>
  </si>
  <si>
    <t>SH19-01956</t>
  </si>
  <si>
    <t>SH19-01957</t>
  </si>
  <si>
    <t>SH19-01958</t>
  </si>
  <si>
    <t>SH19-01959</t>
  </si>
  <si>
    <t>SH19-01960</t>
  </si>
  <si>
    <t>SH19-01961</t>
  </si>
  <si>
    <t>SH19-01962</t>
  </si>
  <si>
    <t>SH19-01963</t>
  </si>
  <si>
    <t>SH19-01964</t>
  </si>
  <si>
    <t>SH19-01965</t>
  </si>
  <si>
    <t>SH19-01966</t>
  </si>
  <si>
    <t>SH19-01967</t>
  </si>
  <si>
    <t>SH19-01968</t>
  </si>
  <si>
    <t>SH19-01969</t>
  </si>
  <si>
    <t>SH19-01970</t>
  </si>
  <si>
    <t>SH19-01971</t>
  </si>
  <si>
    <t>SH19-01972</t>
  </si>
  <si>
    <t>SH19-01973</t>
  </si>
  <si>
    <t>SH19-01974</t>
  </si>
  <si>
    <t>SH19-01975</t>
  </si>
  <si>
    <t>SH19-01976</t>
  </si>
  <si>
    <t>SH19-01977</t>
  </si>
  <si>
    <t>SH19-01978</t>
  </si>
  <si>
    <t>SH19-01979</t>
  </si>
  <si>
    <t>SH19-01980</t>
  </si>
  <si>
    <t>SH19-01981</t>
  </si>
  <si>
    <t>SH19-01982</t>
  </si>
  <si>
    <t>SH19-01983</t>
  </si>
  <si>
    <t>SH19-01984</t>
  </si>
  <si>
    <t>SH19-01985</t>
  </si>
  <si>
    <t>SH19-01986</t>
  </si>
  <si>
    <t>SH19-01987</t>
  </si>
  <si>
    <t>SH19-01988</t>
  </si>
  <si>
    <t>SH19-01989</t>
  </si>
  <si>
    <t>SH19-01990</t>
  </si>
  <si>
    <t>SH19-01991</t>
  </si>
  <si>
    <t>SH19-01992</t>
  </si>
  <si>
    <t>SH19-01993</t>
  </si>
  <si>
    <t>SH19-01994</t>
  </si>
  <si>
    <t>SH19-01995</t>
  </si>
  <si>
    <t>SH19-01996</t>
  </si>
  <si>
    <t>SH19-01997</t>
  </si>
  <si>
    <t>SH19-01998</t>
  </si>
  <si>
    <t>SH19-01999</t>
  </si>
  <si>
    <t>SH19-02001</t>
  </si>
  <si>
    <t>SH19-02002</t>
  </si>
  <si>
    <t>SH19-02003</t>
  </si>
  <si>
    <t>Muestras</t>
  </si>
  <si>
    <t>SHV19-0107</t>
  </si>
  <si>
    <t>SHI19-0039</t>
  </si>
  <si>
    <t>SHI19-0038</t>
  </si>
  <si>
    <t>SHI19-0037</t>
  </si>
  <si>
    <t>SHI19-0035</t>
  </si>
  <si>
    <t>SH19-00194</t>
  </si>
  <si>
    <t>SH19-00440</t>
  </si>
  <si>
    <t>SH19-00671</t>
  </si>
  <si>
    <t>SHI19-0034</t>
  </si>
  <si>
    <t>SHI19-0033</t>
  </si>
  <si>
    <t>SHI19-0032</t>
  </si>
  <si>
    <t>SHI19-0031</t>
  </si>
  <si>
    <t>SHI19-0040</t>
  </si>
  <si>
    <t>SHI19-0042</t>
  </si>
  <si>
    <t>SHI19-0036</t>
  </si>
  <si>
    <t>SHV19-0108</t>
  </si>
  <si>
    <t xml:space="preserve">VOID </t>
  </si>
  <si>
    <t>'2019 Shinwoo Global Account Receivable Control</t>
  </si>
  <si>
    <t>Month: February</t>
  </si>
  <si>
    <t>SG19-0062</t>
  </si>
  <si>
    <t>WH319-01041</t>
  </si>
  <si>
    <t>A6475</t>
  </si>
  <si>
    <t>SG19-0063</t>
  </si>
  <si>
    <t>WH319-01116</t>
  </si>
  <si>
    <t>A6489</t>
  </si>
  <si>
    <t>SG19-0064</t>
  </si>
  <si>
    <t>WH319-01126</t>
  </si>
  <si>
    <t>A6447</t>
  </si>
  <si>
    <t>SG19-0065</t>
  </si>
  <si>
    <t>WH319-01193</t>
  </si>
  <si>
    <t>A6448</t>
  </si>
  <si>
    <t>SG19-0066</t>
  </si>
  <si>
    <t>WH319-01196</t>
  </si>
  <si>
    <t>A6449</t>
  </si>
  <si>
    <t>SG19-0067</t>
  </si>
  <si>
    <t>WH319-01236</t>
  </si>
  <si>
    <t>A6450</t>
  </si>
  <si>
    <t>SG19-0068</t>
  </si>
  <si>
    <t>WH319-01241</t>
  </si>
  <si>
    <t>A6451</t>
  </si>
  <si>
    <t>SG19-0069</t>
  </si>
  <si>
    <t>WH319-01245</t>
  </si>
  <si>
    <t>A6452</t>
  </si>
  <si>
    <t>SG19-0070</t>
  </si>
  <si>
    <t>WH319-01247</t>
  </si>
  <si>
    <t>A6490</t>
  </si>
  <si>
    <t>SG19-0071</t>
  </si>
  <si>
    <t>WH319-01255</t>
  </si>
  <si>
    <t>A6455</t>
  </si>
  <si>
    <t>SG19-0072</t>
  </si>
  <si>
    <t>WH319-01305</t>
  </si>
  <si>
    <t>A6454</t>
  </si>
  <si>
    <t>SG19-0073</t>
  </si>
  <si>
    <t>WH319-01312</t>
  </si>
  <si>
    <t>A6453</t>
  </si>
  <si>
    <t>SG19-0074</t>
  </si>
  <si>
    <t>WH319-01333</t>
  </si>
  <si>
    <t>A6456</t>
  </si>
  <si>
    <t>SG19-0075</t>
  </si>
  <si>
    <t>WH319-01354</t>
  </si>
  <si>
    <t>A6457</t>
  </si>
  <si>
    <t>SG19-0076</t>
  </si>
  <si>
    <t>WH319-01385</t>
  </si>
  <si>
    <t>A6478</t>
  </si>
  <si>
    <t>SG19-0077</t>
  </si>
  <si>
    <t>WH319-01386</t>
  </si>
  <si>
    <t>A6479</t>
  </si>
  <si>
    <t>SG19-0078</t>
  </si>
  <si>
    <t>WH319-01404</t>
  </si>
  <si>
    <t>A6458</t>
  </si>
  <si>
    <t>SG19-0079</t>
  </si>
  <si>
    <t>WH319-01433</t>
  </si>
  <si>
    <t>A6459</t>
  </si>
  <si>
    <t>SG19-0080</t>
  </si>
  <si>
    <t>WH319-01435</t>
  </si>
  <si>
    <t>A6460</t>
  </si>
  <si>
    <t>SG19-0081</t>
  </si>
  <si>
    <t>WH319-01464</t>
  </si>
  <si>
    <t>A6461</t>
  </si>
  <si>
    <t>SG19-0082</t>
  </si>
  <si>
    <t>WH319-01486</t>
  </si>
  <si>
    <t>A6462</t>
  </si>
  <si>
    <t>SG19-0083</t>
  </si>
  <si>
    <t>WH319-01487</t>
  </si>
  <si>
    <t>A6463</t>
  </si>
  <si>
    <t>SG19-0084</t>
  </si>
  <si>
    <t>WH319-01494</t>
  </si>
  <si>
    <t>A6464</t>
  </si>
  <si>
    <t>SG19-0085</t>
  </si>
  <si>
    <t>WH319-01519</t>
  </si>
  <si>
    <t>A6465</t>
  </si>
  <si>
    <t>SG19-0086</t>
  </si>
  <si>
    <t>WH319-01521</t>
  </si>
  <si>
    <t>A6467</t>
  </si>
  <si>
    <t>SG19-0087</t>
  </si>
  <si>
    <t>WH319-01523</t>
  </si>
  <si>
    <t>A6491</t>
  </si>
  <si>
    <t>SG19-0088</t>
  </si>
  <si>
    <t>WH319-01528</t>
  </si>
  <si>
    <t>A6466</t>
  </si>
  <si>
    <t>SG19-0089</t>
  </si>
  <si>
    <t>WH319-01529</t>
  </si>
  <si>
    <t>A6468</t>
  </si>
  <si>
    <t>SG19-0090</t>
  </si>
  <si>
    <t>WH319-01532</t>
  </si>
  <si>
    <t>A6469</t>
  </si>
  <si>
    <t>SG19-0091</t>
  </si>
  <si>
    <t>WH319-01548</t>
  </si>
  <si>
    <t>A6470</t>
  </si>
  <si>
    <t>SG19-0092</t>
  </si>
  <si>
    <t>WH319-01551</t>
  </si>
  <si>
    <t>A6471</t>
  </si>
  <si>
    <t>SG19-0093</t>
  </si>
  <si>
    <t>WH319-01575</t>
  </si>
  <si>
    <t>A6472</t>
  </si>
  <si>
    <t>SG19-0094</t>
  </si>
  <si>
    <t>WH319-01581</t>
  </si>
  <si>
    <t>A6473</t>
  </si>
  <si>
    <t>SG19-0095</t>
  </si>
  <si>
    <t>WH319-01601</t>
  </si>
  <si>
    <t>A6476</t>
  </si>
  <si>
    <t>SG19-0096</t>
  </si>
  <si>
    <t>WH319-01636; WH319-01635</t>
  </si>
  <si>
    <t>A6474</t>
  </si>
  <si>
    <t>SG19-0097</t>
  </si>
  <si>
    <t>WH319-01647</t>
  </si>
  <si>
    <t>A6477</t>
  </si>
  <si>
    <t>SG19-0098</t>
  </si>
  <si>
    <t>WH319-01673</t>
  </si>
  <si>
    <t>A6480</t>
  </si>
  <si>
    <t>SG19-0099</t>
  </si>
  <si>
    <t>WH319-01677</t>
  </si>
  <si>
    <t>A6481</t>
  </si>
  <si>
    <t>SG19-0100</t>
  </si>
  <si>
    <t>WH319-01690</t>
  </si>
  <si>
    <t>A6482</t>
  </si>
  <si>
    <t>SG19-0101</t>
  </si>
  <si>
    <t>WH319-01733</t>
  </si>
  <si>
    <t>A6483</t>
  </si>
  <si>
    <t>SG19-0102</t>
  </si>
  <si>
    <t>WH319-01737</t>
  </si>
  <si>
    <t>A6484</t>
  </si>
  <si>
    <t>SG19-0103</t>
  </si>
  <si>
    <t>WH319-01754</t>
  </si>
  <si>
    <t>A6485</t>
  </si>
  <si>
    <t>SG19-0104</t>
  </si>
  <si>
    <t>WH319-01803</t>
  </si>
  <si>
    <t>A6492</t>
  </si>
  <si>
    <t>SG19-0105</t>
  </si>
  <si>
    <t>WH319-01850</t>
  </si>
  <si>
    <t>A6487</t>
  </si>
  <si>
    <t>SG19-0106</t>
  </si>
  <si>
    <t>WH319-01852</t>
  </si>
  <si>
    <t>A6488</t>
  </si>
  <si>
    <t>SG19-0107</t>
  </si>
  <si>
    <t>WH319-01861</t>
  </si>
  <si>
    <t>A6486</t>
  </si>
  <si>
    <t>SG19-0108</t>
  </si>
  <si>
    <t>WH319-01871</t>
  </si>
  <si>
    <t>A6493</t>
  </si>
  <si>
    <t>SG19-0109</t>
  </si>
  <si>
    <t>WH319-01916</t>
  </si>
  <si>
    <t>A6494</t>
  </si>
  <si>
    <t>SG19-0110</t>
  </si>
  <si>
    <t>WH319-01965</t>
  </si>
  <si>
    <t>A6495</t>
  </si>
  <si>
    <t>OSH19-0065</t>
  </si>
  <si>
    <t>Scrap February 2019</t>
  </si>
  <si>
    <t>SH19-02127</t>
  </si>
  <si>
    <t>SH19-02128</t>
  </si>
  <si>
    <t xml:space="preserve">    </t>
  </si>
  <si>
    <t>Month: March / V-board Nordika Factory</t>
  </si>
  <si>
    <t>SHV19-0109</t>
  </si>
  <si>
    <t>SHV19-0110</t>
  </si>
  <si>
    <t>SHV19-0111</t>
  </si>
  <si>
    <t>SHV19-0112</t>
  </si>
  <si>
    <t>SHV19-0113</t>
  </si>
  <si>
    <t>SHV19-0114</t>
  </si>
  <si>
    <t>SHV19-0115</t>
  </si>
  <si>
    <t>SHV19-0116</t>
  </si>
  <si>
    <t>SHV19-0117</t>
  </si>
  <si>
    <t>SHV19-0118</t>
  </si>
  <si>
    <t>SHV19-0119</t>
  </si>
  <si>
    <t>SHV19-0120</t>
  </si>
  <si>
    <t>SHV19-0121</t>
  </si>
  <si>
    <t>SHV19-0122</t>
  </si>
  <si>
    <t>SHV19-0123</t>
  </si>
  <si>
    <t>SHV19-0124</t>
  </si>
  <si>
    <t>SHV19-0125</t>
  </si>
  <si>
    <t>SHV19-0126</t>
  </si>
  <si>
    <t>SHV19-0127</t>
  </si>
  <si>
    <t>SHV19-0128</t>
  </si>
  <si>
    <t>SHV19-0129</t>
  </si>
  <si>
    <t>SHV19-0130</t>
  </si>
  <si>
    <t>SHV19-0131</t>
  </si>
  <si>
    <t>SHV19-0132</t>
  </si>
  <si>
    <t>SHV19-0133</t>
  </si>
  <si>
    <t>SHV19-0134</t>
  </si>
  <si>
    <t>SHV19-0135</t>
  </si>
  <si>
    <t>SHV19-0136</t>
  </si>
  <si>
    <t>SHV19-0137</t>
  </si>
  <si>
    <t>SHV19-0138</t>
  </si>
  <si>
    <t>SHV19-0139</t>
  </si>
  <si>
    <t>SHV19-0140</t>
  </si>
  <si>
    <t>SHV19-0141</t>
  </si>
  <si>
    <t>SHV19-0142</t>
  </si>
  <si>
    <t>SHV19-0143</t>
  </si>
  <si>
    <t>SHV19-0144</t>
  </si>
  <si>
    <t>SHV19-0145</t>
  </si>
  <si>
    <t>SHV19-0146</t>
  </si>
  <si>
    <t>OSH19-0057</t>
  </si>
  <si>
    <t>OSH19-0058</t>
  </si>
  <si>
    <t>OSH19-0059</t>
  </si>
  <si>
    <t>OSH19-0060</t>
  </si>
  <si>
    <t>OSH19-0061</t>
  </si>
  <si>
    <t>OSH19-0062</t>
  </si>
  <si>
    <t>OSH19-0063</t>
  </si>
  <si>
    <t>OSH19-0064</t>
  </si>
  <si>
    <t>OSH19-0066</t>
  </si>
  <si>
    <t>OSH19-0067</t>
  </si>
  <si>
    <t>OSH19-0068</t>
  </si>
  <si>
    <t>OSH19-0069</t>
  </si>
  <si>
    <t>OSH19-0070</t>
  </si>
  <si>
    <t>OSH19-0071</t>
  </si>
  <si>
    <t>OSH19-0072</t>
  </si>
  <si>
    <t>OSH19-0073</t>
  </si>
  <si>
    <t>OSH19-0074</t>
  </si>
  <si>
    <t>OSH19-0075</t>
  </si>
  <si>
    <t>OSH19-0076</t>
  </si>
  <si>
    <t>OSH19-0077</t>
  </si>
  <si>
    <t>OSH19-0078</t>
  </si>
  <si>
    <t>OSH19-0079</t>
  </si>
  <si>
    <t>OSH19-0080</t>
  </si>
  <si>
    <t>OSH19-0081</t>
  </si>
  <si>
    <t>OSH19-0082</t>
  </si>
  <si>
    <t>OSH19-0083</t>
  </si>
  <si>
    <t>OSH19-0084</t>
  </si>
  <si>
    <t>OSH19-0085</t>
  </si>
  <si>
    <t>OSH19-0086</t>
  </si>
  <si>
    <t>OSH19-0087</t>
  </si>
  <si>
    <t>OSH19-0088</t>
  </si>
  <si>
    <t>OSH19-0089</t>
  </si>
  <si>
    <t>OSH19-0090</t>
  </si>
  <si>
    <t>Month: March / Off-set Factory</t>
  </si>
  <si>
    <t>OWSH19-0144</t>
  </si>
  <si>
    <t>OWSH19-0145</t>
  </si>
  <si>
    <t>OWSH19-0146</t>
  </si>
  <si>
    <t>OWSH19-0147</t>
  </si>
  <si>
    <t>OWSH19-0148</t>
  </si>
  <si>
    <t>OWSH19-0149</t>
  </si>
  <si>
    <t>OWSH19-0150</t>
  </si>
  <si>
    <t>OWSH19-0151</t>
  </si>
  <si>
    <t>OWSH19-0152</t>
  </si>
  <si>
    <t>OWSH19-0153</t>
  </si>
  <si>
    <t>OWSH19-0154</t>
  </si>
  <si>
    <t>OWSH19-0155</t>
  </si>
  <si>
    <t>OWSH19-0156</t>
  </si>
  <si>
    <t>OWSH19-0157</t>
  </si>
  <si>
    <t>OWSH19-0158</t>
  </si>
  <si>
    <t>OWSH19-0159</t>
  </si>
  <si>
    <t>OWSH19-0160</t>
  </si>
  <si>
    <t>OWSH19-0161</t>
  </si>
  <si>
    <t>OWSH19-0162</t>
  </si>
  <si>
    <t>OWSH19-0163</t>
  </si>
  <si>
    <t>OWSH19-0164</t>
  </si>
  <si>
    <t>OWSH19-0165</t>
  </si>
  <si>
    <t>OWSH19-0166</t>
  </si>
  <si>
    <t>OWSH19-0167</t>
  </si>
  <si>
    <t>OWSH19-0168</t>
  </si>
  <si>
    <t>OWSH19-0169</t>
  </si>
  <si>
    <t>OWSH19-0170</t>
  </si>
  <si>
    <t>OWSH19-0171</t>
  </si>
  <si>
    <t>OWSH19-0172</t>
  </si>
  <si>
    <t>OWSH19-0173</t>
  </si>
  <si>
    <t>OWSH19-0174</t>
  </si>
  <si>
    <t>OWSH19-0175</t>
  </si>
  <si>
    <t>OWSH19-0176</t>
  </si>
  <si>
    <t>OWSH19-0177</t>
  </si>
  <si>
    <t>OWSH19-0178</t>
  </si>
  <si>
    <t>OWSH19-0179</t>
  </si>
  <si>
    <t>OWSH19-0180</t>
  </si>
  <si>
    <t>OWSH19-0181</t>
  </si>
  <si>
    <t>OWSH19-0182</t>
  </si>
  <si>
    <t>OWSH19-0183</t>
  </si>
  <si>
    <t>OWSH19-0184</t>
  </si>
  <si>
    <t>OWSH19-0185</t>
  </si>
  <si>
    <t>OWSH19-0186</t>
  </si>
  <si>
    <t>OWSH19-0187</t>
  </si>
  <si>
    <t>OWSH19-0188</t>
  </si>
  <si>
    <t>OWSH19-0189</t>
  </si>
  <si>
    <t>OWSH19-0190</t>
  </si>
  <si>
    <t>OWSH19-0191</t>
  </si>
  <si>
    <t>OWSH19-0192</t>
  </si>
  <si>
    <t>OWSH19-0193</t>
  </si>
  <si>
    <t>OWSH19-0194</t>
  </si>
  <si>
    <t>OWSH19-0195</t>
  </si>
  <si>
    <t>OWSH19-0196</t>
  </si>
  <si>
    <t>OWSH19-0197</t>
  </si>
  <si>
    <t>OWSH19-0198</t>
  </si>
  <si>
    <t>OWSH19-0199</t>
  </si>
  <si>
    <t>OWSH19-0200</t>
  </si>
  <si>
    <t>OWSH19-0201</t>
  </si>
  <si>
    <t>OWSH19-0202</t>
  </si>
  <si>
    <t>OWSH19-0203</t>
  </si>
  <si>
    <t>OWSH19-0204</t>
  </si>
  <si>
    <t>OWSH19-0205</t>
  </si>
  <si>
    <t>OWSH19-0206</t>
  </si>
  <si>
    <t>Month: March / Off-set Nordika Factory</t>
  </si>
  <si>
    <t>SH19-02004</t>
  </si>
  <si>
    <t>SH19-02005</t>
  </si>
  <si>
    <t>SH19-02006</t>
  </si>
  <si>
    <t>SH19-02007</t>
  </si>
  <si>
    <t>SH19-02008</t>
  </si>
  <si>
    <t>SH19-02009</t>
  </si>
  <si>
    <t>SH19-02010</t>
  </si>
  <si>
    <t>SH19-02011</t>
  </si>
  <si>
    <t>SH19-02012</t>
  </si>
  <si>
    <t>SH19-02013</t>
  </si>
  <si>
    <t>SH19-02014</t>
  </si>
  <si>
    <t>SH19-02015</t>
  </si>
  <si>
    <t>SH19-02016</t>
  </si>
  <si>
    <t>SH19-02017</t>
  </si>
  <si>
    <t>SH19-02018</t>
  </si>
  <si>
    <t>SH19-02019</t>
  </si>
  <si>
    <t>SH19-02020</t>
  </si>
  <si>
    <t>SH19-02021</t>
  </si>
  <si>
    <t>SH19-02022</t>
  </si>
  <si>
    <t>SH19-02023</t>
  </si>
  <si>
    <t>SH19-02024</t>
  </si>
  <si>
    <t>SH19-02025</t>
  </si>
  <si>
    <t>SH19-02026</t>
  </si>
  <si>
    <t>SH19-02027</t>
  </si>
  <si>
    <t>SH19-02028</t>
  </si>
  <si>
    <t>SH19-02029</t>
  </si>
  <si>
    <t>SH19-02030</t>
  </si>
  <si>
    <t>SH19-02031</t>
  </si>
  <si>
    <t>SH19-02032</t>
  </si>
  <si>
    <t>SH19-02033</t>
  </si>
  <si>
    <t>SH19-02034</t>
  </si>
  <si>
    <t>SH19-02035</t>
  </si>
  <si>
    <t>SH19-02036</t>
  </si>
  <si>
    <t>SH19-02037</t>
  </si>
  <si>
    <t>SH19-02038</t>
  </si>
  <si>
    <t>SH19-02039</t>
  </si>
  <si>
    <t>SH19-02040</t>
  </si>
  <si>
    <t>SH19-02041</t>
  </si>
  <si>
    <t>SH19-02042</t>
  </si>
  <si>
    <t>SH19-02043</t>
  </si>
  <si>
    <t>SH19-02044</t>
  </si>
  <si>
    <t>SH19-02045</t>
  </si>
  <si>
    <t>SH19-02046</t>
  </si>
  <si>
    <t>SH19-02047</t>
  </si>
  <si>
    <t>SH19-02048</t>
  </si>
  <si>
    <t>SH19-02049</t>
  </si>
  <si>
    <t>SH19-02050</t>
  </si>
  <si>
    <t>SH19-02051</t>
  </si>
  <si>
    <t>SH19-02052</t>
  </si>
  <si>
    <t>SH19-02053</t>
  </si>
  <si>
    <t>SH19-02054</t>
  </si>
  <si>
    <t>SH19-02055</t>
  </si>
  <si>
    <t>SH19-02056</t>
  </si>
  <si>
    <t>SH19-02057</t>
  </si>
  <si>
    <t>SH19-02058</t>
  </si>
  <si>
    <t>SH19-02059</t>
  </si>
  <si>
    <t>SH19-02060</t>
  </si>
  <si>
    <t>SH19-02061</t>
  </si>
  <si>
    <t>SH19-02062</t>
  </si>
  <si>
    <t>SH19-02063</t>
  </si>
  <si>
    <t>SH19-02064</t>
  </si>
  <si>
    <t>SH19-02065</t>
  </si>
  <si>
    <t>SH19-02066</t>
  </si>
  <si>
    <t>SH19-02067</t>
  </si>
  <si>
    <t>SH19-02068</t>
  </si>
  <si>
    <t>SH19-02069</t>
  </si>
  <si>
    <t>SH19-02070</t>
  </si>
  <si>
    <t>SH19-02071</t>
  </si>
  <si>
    <t>SH19-02072</t>
  </si>
  <si>
    <t>SH19-02073</t>
  </si>
  <si>
    <t>SH19-02074</t>
  </si>
  <si>
    <t>SH19-02075</t>
  </si>
  <si>
    <t>SH19-02076</t>
  </si>
  <si>
    <t>SH19-02077</t>
  </si>
  <si>
    <t>SH19-02078</t>
  </si>
  <si>
    <t>SH19-02079</t>
  </si>
  <si>
    <t>SH19-02080</t>
  </si>
  <si>
    <t>SH19-02081</t>
  </si>
  <si>
    <t>SH19-02082</t>
  </si>
  <si>
    <t>SH19-02083</t>
  </si>
  <si>
    <t>SH19-02084</t>
  </si>
  <si>
    <t>SH19-02085</t>
  </si>
  <si>
    <t>SH19-02086</t>
  </si>
  <si>
    <t>SH19-02087</t>
  </si>
  <si>
    <t>SH19-02088</t>
  </si>
  <si>
    <t>SH19-02089</t>
  </si>
  <si>
    <t>SH19-02090</t>
  </si>
  <si>
    <t>SH19-02091</t>
  </si>
  <si>
    <t>SH19-02092</t>
  </si>
  <si>
    <t>SH19-02093</t>
  </si>
  <si>
    <t>SH19-02094</t>
  </si>
  <si>
    <t>SH19-02095</t>
  </si>
  <si>
    <t>SH19-02096</t>
  </si>
  <si>
    <t>SH19-02097</t>
  </si>
  <si>
    <t>SH19-02098</t>
  </si>
  <si>
    <t>SH19-02099</t>
  </si>
  <si>
    <t>SH19-02100</t>
  </si>
  <si>
    <t>SH19-02101</t>
  </si>
  <si>
    <t>SH19-02102</t>
  </si>
  <si>
    <t>SH19-02103</t>
  </si>
  <si>
    <t>SH19-02104</t>
  </si>
  <si>
    <t>SH19-02105</t>
  </si>
  <si>
    <t>SH19-02106</t>
  </si>
  <si>
    <t>SH19-02107</t>
  </si>
  <si>
    <t>SH19-02108</t>
  </si>
  <si>
    <t>SH19-02109</t>
  </si>
  <si>
    <t>SH19-02110</t>
  </si>
  <si>
    <t>SH19-02111</t>
  </si>
  <si>
    <t>SH19-02112</t>
  </si>
  <si>
    <t>SH19-02113</t>
  </si>
  <si>
    <t>SH19-02114</t>
  </si>
  <si>
    <t>SH19-02115</t>
  </si>
  <si>
    <t>SH19-02116</t>
  </si>
  <si>
    <t>SH19-02117</t>
  </si>
  <si>
    <t>SH19-02118</t>
  </si>
  <si>
    <t>SH19-02119</t>
  </si>
  <si>
    <t>SH19-02120</t>
  </si>
  <si>
    <t>SH19-02121</t>
  </si>
  <si>
    <t>SH19-02122</t>
  </si>
  <si>
    <t>SH19-02123</t>
  </si>
  <si>
    <t>SH19-02124</t>
  </si>
  <si>
    <t>SH19-02125</t>
  </si>
  <si>
    <t>SH19-02126</t>
  </si>
  <si>
    <t>SH19-02129</t>
  </si>
  <si>
    <t>SH19-02130</t>
  </si>
  <si>
    <t>SH19-02131</t>
  </si>
  <si>
    <t>SH19-02132</t>
  </si>
  <si>
    <t>SH19-02133</t>
  </si>
  <si>
    <t>SH19-02134</t>
  </si>
  <si>
    <t>SH19-02135</t>
  </si>
  <si>
    <t>SH19-02136</t>
  </si>
  <si>
    <t>SH19-02137</t>
  </si>
  <si>
    <t>SH19-02138</t>
  </si>
  <si>
    <t>SH19-02139</t>
  </si>
  <si>
    <t>SH19-02140</t>
  </si>
  <si>
    <t>SH19-02141</t>
  </si>
  <si>
    <t>SH19-02142</t>
  </si>
  <si>
    <t>SH19-02143</t>
  </si>
  <si>
    <t>SH19-02144</t>
  </si>
  <si>
    <t>SH19-02145</t>
  </si>
  <si>
    <t>SH19-02146</t>
  </si>
  <si>
    <t>SH19-02147</t>
  </si>
  <si>
    <t>SH19-02148</t>
  </si>
  <si>
    <t>SH19-02149</t>
  </si>
  <si>
    <t>SH19-02150</t>
  </si>
  <si>
    <t>SH19-02151</t>
  </si>
  <si>
    <t>SH19-02152</t>
  </si>
  <si>
    <t>SH19-02153</t>
  </si>
  <si>
    <t>SH19-02154</t>
  </si>
  <si>
    <t>SH19-02155</t>
  </si>
  <si>
    <t>SH19-02156</t>
  </si>
  <si>
    <t>SH19-02157</t>
  </si>
  <si>
    <t>SH19-02158</t>
  </si>
  <si>
    <t>SH19-02159</t>
  </si>
  <si>
    <t>SH19-02160</t>
  </si>
  <si>
    <t>SH19-02161</t>
  </si>
  <si>
    <t>SH19-02162</t>
  </si>
  <si>
    <t>SH19-02163</t>
  </si>
  <si>
    <t>SH19-02164</t>
  </si>
  <si>
    <t>SH19-02165</t>
  </si>
  <si>
    <t>SH19-02166</t>
  </si>
  <si>
    <t>SH19-02167</t>
  </si>
  <si>
    <t>SH19-02168</t>
  </si>
  <si>
    <t>SH19-02169</t>
  </si>
  <si>
    <t>SH19-02170</t>
  </si>
  <si>
    <t>SH19-02171</t>
  </si>
  <si>
    <t>SH19-02172</t>
  </si>
  <si>
    <t>SH19-02173</t>
  </si>
  <si>
    <t>SH19-02174</t>
  </si>
  <si>
    <t>SH19-02175</t>
  </si>
  <si>
    <t>SH19-02176</t>
  </si>
  <si>
    <t>SH19-02177</t>
  </si>
  <si>
    <t>SH19-02178</t>
  </si>
  <si>
    <t>SH19-02179</t>
  </si>
  <si>
    <t>SH19-02180</t>
  </si>
  <si>
    <t>SH19-02181</t>
  </si>
  <si>
    <t>SH19-02182</t>
  </si>
  <si>
    <t>SH19-02183</t>
  </si>
  <si>
    <t>SH19-02184</t>
  </si>
  <si>
    <t>SH19-02185</t>
  </si>
  <si>
    <t>SH19-02186</t>
  </si>
  <si>
    <t>SH19-02187</t>
  </si>
  <si>
    <t>SH19-02188</t>
  </si>
  <si>
    <t>SH19-02189</t>
  </si>
  <si>
    <t>SH19-02190</t>
  </si>
  <si>
    <t>SH19-02191</t>
  </si>
  <si>
    <t>SH19-02192</t>
  </si>
  <si>
    <t>SH19-02193</t>
  </si>
  <si>
    <t>SH19-02194</t>
  </si>
  <si>
    <t>SH19-02195</t>
  </si>
  <si>
    <t>SH19-02196</t>
  </si>
  <si>
    <t>SH19-02197</t>
  </si>
  <si>
    <t>SH19-02198</t>
  </si>
  <si>
    <t>SH19-02199</t>
  </si>
  <si>
    <t>SH19-02200</t>
  </si>
  <si>
    <t>SH19-02201</t>
  </si>
  <si>
    <t>SH19-02202</t>
  </si>
  <si>
    <t>SH19-02203</t>
  </si>
  <si>
    <t>SH19-02204</t>
  </si>
  <si>
    <t>SH19-02205</t>
  </si>
  <si>
    <t>SH19-02206</t>
  </si>
  <si>
    <t>SH19-02207</t>
  </si>
  <si>
    <t>SH19-02208</t>
  </si>
  <si>
    <t>SH19-02209</t>
  </si>
  <si>
    <t>SH19-02210</t>
  </si>
  <si>
    <t>SH19-02211</t>
  </si>
  <si>
    <t>SH19-02212</t>
  </si>
  <si>
    <t>SH19-02213</t>
  </si>
  <si>
    <t>SH19-02214</t>
  </si>
  <si>
    <t>SH19-02215</t>
  </si>
  <si>
    <t>SH19-02216</t>
  </si>
  <si>
    <t>SH19-02217</t>
  </si>
  <si>
    <t>SH19-02218</t>
  </si>
  <si>
    <t>SH19-02219</t>
  </si>
  <si>
    <t>SH19-02220</t>
  </si>
  <si>
    <t>SH19-02221</t>
  </si>
  <si>
    <t>SH19-02222</t>
  </si>
  <si>
    <t>SH19-02223</t>
  </si>
  <si>
    <t>SH19-02224</t>
  </si>
  <si>
    <t>SH19-02225</t>
  </si>
  <si>
    <t>SH19-02226</t>
  </si>
  <si>
    <t>SH19-02227</t>
  </si>
  <si>
    <t>SH19-02228</t>
  </si>
  <si>
    <t>SH19-02229</t>
  </si>
  <si>
    <t>SH19-02230</t>
  </si>
  <si>
    <t>SH19-02231</t>
  </si>
  <si>
    <t>SH19-02232</t>
  </si>
  <si>
    <t>SH19-02233</t>
  </si>
  <si>
    <t>SH19-02234</t>
  </si>
  <si>
    <t>SH19-02235</t>
  </si>
  <si>
    <t>SH19-02236</t>
  </si>
  <si>
    <t>SH19-02237</t>
  </si>
  <si>
    <t>SH19-02238</t>
  </si>
  <si>
    <t>SH19-02239</t>
  </si>
  <si>
    <t>SH19-02240</t>
  </si>
  <si>
    <t>SH19-02241</t>
  </si>
  <si>
    <t>SH19-02242</t>
  </si>
  <si>
    <t>SH19-02243</t>
  </si>
  <si>
    <t>SH19-02244</t>
  </si>
  <si>
    <t>SH19-02245</t>
  </si>
  <si>
    <t>SH19-02246</t>
  </si>
  <si>
    <t>SH19-02247</t>
  </si>
  <si>
    <t>SH19-02248</t>
  </si>
  <si>
    <t>SH19-02249</t>
  </si>
  <si>
    <t>SH19-02250</t>
  </si>
  <si>
    <t>SH19-02251</t>
  </si>
  <si>
    <t>SH19-02252</t>
  </si>
  <si>
    <t>SH19-02253</t>
  </si>
  <si>
    <t>SH19-02254</t>
  </si>
  <si>
    <t>SH19-02255</t>
  </si>
  <si>
    <t>SH19-02256</t>
  </si>
  <si>
    <t>SH19-02257</t>
  </si>
  <si>
    <t>SH19-02258</t>
  </si>
  <si>
    <t>SH19-02259</t>
  </si>
  <si>
    <t>SH19-02260</t>
  </si>
  <si>
    <t>SH19-02261</t>
  </si>
  <si>
    <t>SH19-02262</t>
  </si>
  <si>
    <t>SH19-02263</t>
  </si>
  <si>
    <t>SH19-02264</t>
  </si>
  <si>
    <t>SH19-02265</t>
  </si>
  <si>
    <t>SH19-02266</t>
  </si>
  <si>
    <t>SH19-02267</t>
  </si>
  <si>
    <t>SH19-02268</t>
  </si>
  <si>
    <t>SH19-02269</t>
  </si>
  <si>
    <t>SH19-02270</t>
  </si>
  <si>
    <t>SH19-02271</t>
  </si>
  <si>
    <t>SH19-02272</t>
  </si>
  <si>
    <t>SH19-02273</t>
  </si>
  <si>
    <t>SH19-02274</t>
  </si>
  <si>
    <t>SH19-02275</t>
  </si>
  <si>
    <t>SH19-02276</t>
  </si>
  <si>
    <t>SH19-02277</t>
  </si>
  <si>
    <t>SH19-02278</t>
  </si>
  <si>
    <t>SH19-02279</t>
  </si>
  <si>
    <t>SH19-02280</t>
  </si>
  <si>
    <t>SH19-02281</t>
  </si>
  <si>
    <t>SH19-02282</t>
  </si>
  <si>
    <t>SH19-02283</t>
  </si>
  <si>
    <t>SH19-02284</t>
  </si>
  <si>
    <t>SH19-02285</t>
  </si>
  <si>
    <t>SH19-02286</t>
  </si>
  <si>
    <t>SH19-02287</t>
  </si>
  <si>
    <t>SH19-02288</t>
  </si>
  <si>
    <t>SH19-02289</t>
  </si>
  <si>
    <t>SH19-02290</t>
  </si>
  <si>
    <t>SH19-02291</t>
  </si>
  <si>
    <t>SH19-02293</t>
  </si>
  <si>
    <t>SH19-02294</t>
  </si>
  <si>
    <t>SH19-02295</t>
  </si>
  <si>
    <t>SH19-02296</t>
  </si>
  <si>
    <t>SH19-02297</t>
  </si>
  <si>
    <t>SH19-02298</t>
  </si>
  <si>
    <t>SH19-02299</t>
  </si>
  <si>
    <t>SH19-02300</t>
  </si>
  <si>
    <t>SH19-02301</t>
  </si>
  <si>
    <t>SH19-02302</t>
  </si>
  <si>
    <t>SH19-02303</t>
  </si>
  <si>
    <t>SH19-02304</t>
  </si>
  <si>
    <t>SH19-02305</t>
  </si>
  <si>
    <t>SH19-02306</t>
  </si>
  <si>
    <t>SH19-02307</t>
  </si>
  <si>
    <t>SH19-02308</t>
  </si>
  <si>
    <t>SH19-02309</t>
  </si>
  <si>
    <t>SH19-02310</t>
  </si>
  <si>
    <t>SH19-02311</t>
  </si>
  <si>
    <t>SH19-02312</t>
  </si>
  <si>
    <t>SH19-02313</t>
  </si>
  <si>
    <t>SH19-02314</t>
  </si>
  <si>
    <t>SH19-02315</t>
  </si>
  <si>
    <t>SH19-02316</t>
  </si>
  <si>
    <t>SH19-02317</t>
  </si>
  <si>
    <t>SH19-02318</t>
  </si>
  <si>
    <t>SH19-02319</t>
  </si>
  <si>
    <t>SH19-02320</t>
  </si>
  <si>
    <t>SH19-02321</t>
  </si>
  <si>
    <t>SH19-02322</t>
  </si>
  <si>
    <t>SH19-02323</t>
  </si>
  <si>
    <t>SH19-02324</t>
  </si>
  <si>
    <t>SH19-02325</t>
  </si>
  <si>
    <t>SH19-02326</t>
  </si>
  <si>
    <t>SH19-02327</t>
  </si>
  <si>
    <t>SH19-02328</t>
  </si>
  <si>
    <t>SH19-02329</t>
  </si>
  <si>
    <t>SH19-02330</t>
  </si>
  <si>
    <t>SH19-02331</t>
  </si>
  <si>
    <t>SH19-02332</t>
  </si>
  <si>
    <t>SH19-02333</t>
  </si>
  <si>
    <t>SH19-02334</t>
  </si>
  <si>
    <t>SH19-02335</t>
  </si>
  <si>
    <t>SH19-02336</t>
  </si>
  <si>
    <t>SH19-02337</t>
  </si>
  <si>
    <t>SH19-02338</t>
  </si>
  <si>
    <t>SH19-02339</t>
  </si>
  <si>
    <t>SH19-02340</t>
  </si>
  <si>
    <t>SH19-02341</t>
  </si>
  <si>
    <t>SH19-02342</t>
  </si>
  <si>
    <t>SH19-02343</t>
  </si>
  <si>
    <t>SH19-02344</t>
  </si>
  <si>
    <t>SH19-02345</t>
  </si>
  <si>
    <t>SH19-02346</t>
  </si>
  <si>
    <t>SH19-02347</t>
  </si>
  <si>
    <t>SH19-02348</t>
  </si>
  <si>
    <t>SH19-02349</t>
  </si>
  <si>
    <t>SH19-02350</t>
  </si>
  <si>
    <t>SH19-02351</t>
  </si>
  <si>
    <t>SH19-02352</t>
  </si>
  <si>
    <t>SH19-02353</t>
  </si>
  <si>
    <t>SH19-02354</t>
  </si>
  <si>
    <t>SH19-02355</t>
  </si>
  <si>
    <t>SH19-02356</t>
  </si>
  <si>
    <t>SH19-02357</t>
  </si>
  <si>
    <t>SH19-02358</t>
  </si>
  <si>
    <t>SH19-02359</t>
  </si>
  <si>
    <t>SH19-02360</t>
  </si>
  <si>
    <t>SH19-02361</t>
  </si>
  <si>
    <t>SH19-02362</t>
  </si>
  <si>
    <t>SH19-02363</t>
  </si>
  <si>
    <t>SH19-02364</t>
  </si>
  <si>
    <t>SH19-02365</t>
  </si>
  <si>
    <t>SH19-02366</t>
  </si>
  <si>
    <t>SH19-02367</t>
  </si>
  <si>
    <t>SH19-02368</t>
  </si>
  <si>
    <t>SH19-02369</t>
  </si>
  <si>
    <t>SH19-02370</t>
  </si>
  <si>
    <t>SH19-02371</t>
  </si>
  <si>
    <t>SH19-02372</t>
  </si>
  <si>
    <t>SH19-02373</t>
  </si>
  <si>
    <t>SH19-02374</t>
  </si>
  <si>
    <t>SH19-02375</t>
  </si>
  <si>
    <t>SH19-02376</t>
  </si>
  <si>
    <t>SH19-02377</t>
  </si>
  <si>
    <t>SH19-02378</t>
  </si>
  <si>
    <t>SH19-02379</t>
  </si>
  <si>
    <t>SH19-02380</t>
  </si>
  <si>
    <t>SH19-02381</t>
  </si>
  <si>
    <t>SH19-02382</t>
  </si>
  <si>
    <t>SH19-02383</t>
  </si>
  <si>
    <t>SH19-02384</t>
  </si>
  <si>
    <t>SH19-02385</t>
  </si>
  <si>
    <t>SH19-02386</t>
  </si>
  <si>
    <t>SH19-02387</t>
  </si>
  <si>
    <t>SH19-02388</t>
  </si>
  <si>
    <t>SH19-02389</t>
  </si>
  <si>
    <t>SH19-02390</t>
  </si>
  <si>
    <t>SH19-02391</t>
  </si>
  <si>
    <t>SH19-02392</t>
  </si>
  <si>
    <t>SH19-02393</t>
  </si>
  <si>
    <t>SH19-02394</t>
  </si>
  <si>
    <t>SH19-02395</t>
  </si>
  <si>
    <t>SH19-02396</t>
  </si>
  <si>
    <t>SH19-02397</t>
  </si>
  <si>
    <t>SH19-02398</t>
  </si>
  <si>
    <t>SH19-02399</t>
  </si>
  <si>
    <t>SH19-02400</t>
  </si>
  <si>
    <t>SH19-02401</t>
  </si>
  <si>
    <t>SH19-02402</t>
  </si>
  <si>
    <t>SH19-02403</t>
  </si>
  <si>
    <t>SH19-02404</t>
  </si>
  <si>
    <t>SH19-02405</t>
  </si>
  <si>
    <t>SH19-02406</t>
  </si>
  <si>
    <t>SH19-02407</t>
  </si>
  <si>
    <t>SH19-02408</t>
  </si>
  <si>
    <t>SH19-02409</t>
  </si>
  <si>
    <t>SH19-02410</t>
  </si>
  <si>
    <t>SH19-02411</t>
  </si>
  <si>
    <t>SH19-02412</t>
  </si>
  <si>
    <t>SH19-02413</t>
  </si>
  <si>
    <t>SH19-02414</t>
  </si>
  <si>
    <t>SH19-02415</t>
  </si>
  <si>
    <t>SH19-02416</t>
  </si>
  <si>
    <t>SH19-02417</t>
  </si>
  <si>
    <t>SH19-02418</t>
  </si>
  <si>
    <t>SH19-02419</t>
  </si>
  <si>
    <t>SH19-02420</t>
  </si>
  <si>
    <t>SH19-02421</t>
  </si>
  <si>
    <t>SH19-02422</t>
  </si>
  <si>
    <t>SH19-02423</t>
  </si>
  <si>
    <t>SH19-02424</t>
  </si>
  <si>
    <t>SH19-02425</t>
  </si>
  <si>
    <t>SH19-02426</t>
  </si>
  <si>
    <t>SH19-02427</t>
  </si>
  <si>
    <t>SH19-02428</t>
  </si>
  <si>
    <t>SH19-02429</t>
  </si>
  <si>
    <t>SH19-02430</t>
  </si>
  <si>
    <t>SH19-02431</t>
  </si>
  <si>
    <t>SH19-02432</t>
  </si>
  <si>
    <t>SH19-02433</t>
  </si>
  <si>
    <t>SH19-02434</t>
  </si>
  <si>
    <t>SH19-02435</t>
  </si>
  <si>
    <t>SH19-02436</t>
  </si>
  <si>
    <t>SH19-02437</t>
  </si>
  <si>
    <t>SH19-02438</t>
  </si>
  <si>
    <t>SH19-02439</t>
  </si>
  <si>
    <t>SH19-02440</t>
  </si>
  <si>
    <t>SH19-02441</t>
  </si>
  <si>
    <t>SH19-02442</t>
  </si>
  <si>
    <t>SH19-02443</t>
  </si>
  <si>
    <t>SH19-02444</t>
  </si>
  <si>
    <t>SH19-02445</t>
  </si>
  <si>
    <t>SH19-02446</t>
  </si>
  <si>
    <t>SH19-02447</t>
  </si>
  <si>
    <t>SH19-02448</t>
  </si>
  <si>
    <t>SH19-02449</t>
  </si>
  <si>
    <t>SH19-02450</t>
  </si>
  <si>
    <t>SH19-02451</t>
  </si>
  <si>
    <t>SH19-02452</t>
  </si>
  <si>
    <t>SH19-02453</t>
  </si>
  <si>
    <t>SH19-02454</t>
  </si>
  <si>
    <t>SH19-02455</t>
  </si>
  <si>
    <t>SH19-02456</t>
  </si>
  <si>
    <t>SH19-02457</t>
  </si>
  <si>
    <t>SH19-02458</t>
  </si>
  <si>
    <t>SH19-02459</t>
  </si>
  <si>
    <t>SH19-02460</t>
  </si>
  <si>
    <t>SH19-02461</t>
  </si>
  <si>
    <t>SH19-02462</t>
  </si>
  <si>
    <t>SH19-02463</t>
  </si>
  <si>
    <t>SH19-02464</t>
  </si>
  <si>
    <t>SH19-02465</t>
  </si>
  <si>
    <t>SH19-02466</t>
  </si>
  <si>
    <t>SH19-02467</t>
  </si>
  <si>
    <t>SH19-02468</t>
  </si>
  <si>
    <t>SH19-02469</t>
  </si>
  <si>
    <t>SH19-02470</t>
  </si>
  <si>
    <t>SH19-02471</t>
  </si>
  <si>
    <t>SH19-02472</t>
  </si>
  <si>
    <t>SH19-02473</t>
  </si>
  <si>
    <t>SH19-02474</t>
  </si>
  <si>
    <t>SH19-02475</t>
  </si>
  <si>
    <t>SH19-02476</t>
  </si>
  <si>
    <t>SH19-02477</t>
  </si>
  <si>
    <t>SH19-02478</t>
  </si>
  <si>
    <t>SH19-02479</t>
  </si>
  <si>
    <t>SH19-02480</t>
  </si>
  <si>
    <t>SH19-02481</t>
  </si>
  <si>
    <t>SH19-02482</t>
  </si>
  <si>
    <t>SH19-02483</t>
  </si>
  <si>
    <t>SH19-02484</t>
  </si>
  <si>
    <t>SH19-02485</t>
  </si>
  <si>
    <t>SH19-02486</t>
  </si>
  <si>
    <t>SH19-02487</t>
  </si>
  <si>
    <t>SH19-02488</t>
  </si>
  <si>
    <t>SH19-02489</t>
  </si>
  <si>
    <t>SH19-02490</t>
  </si>
  <si>
    <t>SH19-02491</t>
  </si>
  <si>
    <t>SH19-02492</t>
  </si>
  <si>
    <t>SH19-02493</t>
  </si>
  <si>
    <t>SH19-02494</t>
  </si>
  <si>
    <t>SH19-02495</t>
  </si>
  <si>
    <t>SH19-02496</t>
  </si>
  <si>
    <t>SH19-02497</t>
  </si>
  <si>
    <t>SH19-02498</t>
  </si>
  <si>
    <t>SH19-02499</t>
  </si>
  <si>
    <t>SH19-02500</t>
  </si>
  <si>
    <t>SH19-02501</t>
  </si>
  <si>
    <t>SH19-02502</t>
  </si>
  <si>
    <t>SH19-02503</t>
  </si>
  <si>
    <t>SH19-02504</t>
  </si>
  <si>
    <t>SH19-02505</t>
  </si>
  <si>
    <t>SH19-02506</t>
  </si>
  <si>
    <t>SH19-02507</t>
  </si>
  <si>
    <t>SH19-02508</t>
  </si>
  <si>
    <t>SH19-02509</t>
  </si>
  <si>
    <t>SH19-02510</t>
  </si>
  <si>
    <t>SH19-02511</t>
  </si>
  <si>
    <t>SH19-02512</t>
  </si>
  <si>
    <t>SH19-02513</t>
  </si>
  <si>
    <t>SH19-02514</t>
  </si>
  <si>
    <t>SH19-02515</t>
  </si>
  <si>
    <t>SH19-02516</t>
  </si>
  <si>
    <t>SH19-02517</t>
  </si>
  <si>
    <t>SH19-02518</t>
  </si>
  <si>
    <t>SH19-02519</t>
  </si>
  <si>
    <t>SH19-02520</t>
  </si>
  <si>
    <t>SH19-02521</t>
  </si>
  <si>
    <t>SH19-02522</t>
  </si>
  <si>
    <t>SH19-02523</t>
  </si>
  <si>
    <t>SH19-02524</t>
  </si>
  <si>
    <t>SH19-02525</t>
  </si>
  <si>
    <t>SH19-02526</t>
  </si>
  <si>
    <t>SH19-02527</t>
  </si>
  <si>
    <t>SH19-02528</t>
  </si>
  <si>
    <t>SH19-02529</t>
  </si>
  <si>
    <t>SH19-02530</t>
  </si>
  <si>
    <t>SH19-02531</t>
  </si>
  <si>
    <t>SH19-02532</t>
  </si>
  <si>
    <t>SH19-02533</t>
  </si>
  <si>
    <t>SH19-02534</t>
  </si>
  <si>
    <t>SH19-02535</t>
  </si>
  <si>
    <t>SH19-02536</t>
  </si>
  <si>
    <t>SH19-02537</t>
  </si>
  <si>
    <t>SH19-02538</t>
  </si>
  <si>
    <t>SH19-02539</t>
  </si>
  <si>
    <t>SH19-02540</t>
  </si>
  <si>
    <t>SH19-02541</t>
  </si>
  <si>
    <t>SH19-02542</t>
  </si>
  <si>
    <t>SH19-02543</t>
  </si>
  <si>
    <t>SH19-02544</t>
  </si>
  <si>
    <t>SH19-02545</t>
  </si>
  <si>
    <t>SH19-02546</t>
  </si>
  <si>
    <t>SH19-02547</t>
  </si>
  <si>
    <t>SH19-02548</t>
  </si>
  <si>
    <t>SH19-02549</t>
  </si>
  <si>
    <t>SH19-02550</t>
  </si>
  <si>
    <t>SH19-02551</t>
  </si>
  <si>
    <t>SH19-02552</t>
  </si>
  <si>
    <t>SH19-02553</t>
  </si>
  <si>
    <t>SH19-02554</t>
  </si>
  <si>
    <t>SH19-02555</t>
  </si>
  <si>
    <t>SH19-02556</t>
  </si>
  <si>
    <t>SH19-02557</t>
  </si>
  <si>
    <t>SH19-02558</t>
  </si>
  <si>
    <t>SH19-02559</t>
  </si>
  <si>
    <t>SH19-02560</t>
  </si>
  <si>
    <t>SH19-02561</t>
  </si>
  <si>
    <t>SH19-02562</t>
  </si>
  <si>
    <t>SH19-02563</t>
  </si>
  <si>
    <t>SH19-02564</t>
  </si>
  <si>
    <t>SH19-02565</t>
  </si>
  <si>
    <t>SH19-02566</t>
  </si>
  <si>
    <t>SH19-02568</t>
  </si>
  <si>
    <t>SH19-02569</t>
  </si>
  <si>
    <t>SH19-02570</t>
  </si>
  <si>
    <t>SH19-02571</t>
  </si>
  <si>
    <t>SH19-02572</t>
  </si>
  <si>
    <t>SH19-02573</t>
  </si>
  <si>
    <t>SH19-02574</t>
  </si>
  <si>
    <t>SH19-02575</t>
  </si>
  <si>
    <t>SH19-02576</t>
  </si>
  <si>
    <t>SH19-02577</t>
  </si>
  <si>
    <t>SH19-02578</t>
  </si>
  <si>
    <t>SH19-02579</t>
  </si>
  <si>
    <t>SH19-02580</t>
  </si>
  <si>
    <t>SH19-02581</t>
  </si>
  <si>
    <t>SH19-02582</t>
  </si>
  <si>
    <t>SH19-02583</t>
  </si>
  <si>
    <t>SH19-02584</t>
  </si>
  <si>
    <t>SH19-02585</t>
  </si>
  <si>
    <t>SH19-02586</t>
  </si>
  <si>
    <t>SH19-02587</t>
  </si>
  <si>
    <t>SH19-02588</t>
  </si>
  <si>
    <t>SH19-02589</t>
  </si>
  <si>
    <t>SH19-02590</t>
  </si>
  <si>
    <t>SH19-02591</t>
  </si>
  <si>
    <t>SH19-02592</t>
  </si>
  <si>
    <t>SH19-02593</t>
  </si>
  <si>
    <t>SH19-02594</t>
  </si>
  <si>
    <t>SH19-02595</t>
  </si>
  <si>
    <t>SH19-02596</t>
  </si>
  <si>
    <t>SH19-02597</t>
  </si>
  <si>
    <t>SH19-02598</t>
  </si>
  <si>
    <t>SH19-02599</t>
  </si>
  <si>
    <t>SH19-02600</t>
  </si>
  <si>
    <t>SH19-02601</t>
  </si>
  <si>
    <t>SH19-02602</t>
  </si>
  <si>
    <t>SH19-02603</t>
  </si>
  <si>
    <t>SH19-02604</t>
  </si>
  <si>
    <t>SH19-02605</t>
  </si>
  <si>
    <t>SH19-02606</t>
  </si>
  <si>
    <t>SH19-02607</t>
  </si>
  <si>
    <t>SH19-02608</t>
  </si>
  <si>
    <t>SH19-02609</t>
  </si>
  <si>
    <t>SH19-02610</t>
  </si>
  <si>
    <t>SH19-02611</t>
  </si>
  <si>
    <t>SH19-02612</t>
  </si>
  <si>
    <t>SH19-02613</t>
  </si>
  <si>
    <t>SH19-02614</t>
  </si>
  <si>
    <t>SH19-02615</t>
  </si>
  <si>
    <t>SH19-02616</t>
  </si>
  <si>
    <t>SH19-02617</t>
  </si>
  <si>
    <t>SH19-02618</t>
  </si>
  <si>
    <t>SH19-02619</t>
  </si>
  <si>
    <t>SH19-02620</t>
  </si>
  <si>
    <t>SH19-02621</t>
  </si>
  <si>
    <t>SH19-02622</t>
  </si>
  <si>
    <t>SH19-02623</t>
  </si>
  <si>
    <t>SH19-02624</t>
  </si>
  <si>
    <t>SH19-02625</t>
  </si>
  <si>
    <t>SH19-02626</t>
  </si>
  <si>
    <t>SH19-02627</t>
  </si>
  <si>
    <t>SH19-02628</t>
  </si>
  <si>
    <t>SH19-02629</t>
  </si>
  <si>
    <t>SH19-02630</t>
  </si>
  <si>
    <t>SH19-02631</t>
  </si>
  <si>
    <t>SH19-02632</t>
  </si>
  <si>
    <t>SH19-02633</t>
  </si>
  <si>
    <t>SH19-02634</t>
  </si>
  <si>
    <t>SH19-02635</t>
  </si>
  <si>
    <t>SH19-02636</t>
  </si>
  <si>
    <t>SH19-02637</t>
  </si>
  <si>
    <t>SH19-02638</t>
  </si>
  <si>
    <t>SH19-02639</t>
  </si>
  <si>
    <t>SH19-02640</t>
  </si>
  <si>
    <t>SH19-02641</t>
  </si>
  <si>
    <t>SH19-02642</t>
  </si>
  <si>
    <t>SH19-02643</t>
  </si>
  <si>
    <t>SH19-02644</t>
  </si>
  <si>
    <t>SH19-02645</t>
  </si>
  <si>
    <t>SH19-02646</t>
  </si>
  <si>
    <t>SH19-02647</t>
  </si>
  <si>
    <t>SH19-02648</t>
  </si>
  <si>
    <t>SH19-02649</t>
  </si>
  <si>
    <t>SH19-02650</t>
  </si>
  <si>
    <t>SH19-02651</t>
  </si>
  <si>
    <t>SH19-02652</t>
  </si>
  <si>
    <t>SH19-02653</t>
  </si>
  <si>
    <t>SH19-02654</t>
  </si>
  <si>
    <t>SH19-02655</t>
  </si>
  <si>
    <t>SH19-02656</t>
  </si>
  <si>
    <t>SH19-02657</t>
  </si>
  <si>
    <t>SH19-02658</t>
  </si>
  <si>
    <t>SH19-02659</t>
  </si>
  <si>
    <t>SH19-02660</t>
  </si>
  <si>
    <t>SH19-02661</t>
  </si>
  <si>
    <t>SH19-02662</t>
  </si>
  <si>
    <t>SH19-02663</t>
  </si>
  <si>
    <t>SH19-02664</t>
  </si>
  <si>
    <t>SH19-02665</t>
  </si>
  <si>
    <t>SH19-02666</t>
  </si>
  <si>
    <t>SH19-02667</t>
  </si>
  <si>
    <t>SH19-02668</t>
  </si>
  <si>
    <t>SH19-02669</t>
  </si>
  <si>
    <t>SH19-02670</t>
  </si>
  <si>
    <t>SH19-02671</t>
  </si>
  <si>
    <t>SH19-02672</t>
  </si>
  <si>
    <t>SH19-02673</t>
  </si>
  <si>
    <t>SH19-02674</t>
  </si>
  <si>
    <t>SH19-02675</t>
  </si>
  <si>
    <t>SH19-02676</t>
  </si>
  <si>
    <t>SH19-02677</t>
  </si>
  <si>
    <t>SH19-02678</t>
  </si>
  <si>
    <t>SH19-02679</t>
  </si>
  <si>
    <t>SH19-02680</t>
  </si>
  <si>
    <t>SH19-02681</t>
  </si>
  <si>
    <t>SH19-02682</t>
  </si>
  <si>
    <t>SH19-02683</t>
  </si>
  <si>
    <t>SH19-02684</t>
  </si>
  <si>
    <t>SH19-02685</t>
  </si>
  <si>
    <t>SH19-02686</t>
  </si>
  <si>
    <t>SH19-02687</t>
  </si>
  <si>
    <t>SH19-02688</t>
  </si>
  <si>
    <t>SH19-02689</t>
  </si>
  <si>
    <t>SH19-02690</t>
  </si>
  <si>
    <t>SH19-02691</t>
  </si>
  <si>
    <t>SH19-02692</t>
  </si>
  <si>
    <t>SH19-02694</t>
  </si>
  <si>
    <t>SH19-02695</t>
  </si>
  <si>
    <t>SH19-02696</t>
  </si>
  <si>
    <t>SH19-02697</t>
  </si>
  <si>
    <t>SH19-02698</t>
  </si>
  <si>
    <t>SH19-02699</t>
  </si>
  <si>
    <t>SH19-02700</t>
  </si>
  <si>
    <t>SH19-02701</t>
  </si>
  <si>
    <t>SH19-02702</t>
  </si>
  <si>
    <t>SH19-02703</t>
  </si>
  <si>
    <t>SH19-02704</t>
  </si>
  <si>
    <t>SH19-02705</t>
  </si>
  <si>
    <t>SH19-02706</t>
  </si>
  <si>
    <t>SH19-02707</t>
  </si>
  <si>
    <t>SH19-02708</t>
  </si>
  <si>
    <t>SH19-02709</t>
  </si>
  <si>
    <t>SH19-02710</t>
  </si>
  <si>
    <t>SH19-02711</t>
  </si>
  <si>
    <t>SH19-02712</t>
  </si>
  <si>
    <t>SH19-02713</t>
  </si>
  <si>
    <t>SH19-02714</t>
  </si>
  <si>
    <t>SH19-02715</t>
  </si>
  <si>
    <t>SH19-02716</t>
  </si>
  <si>
    <t>SH19-02717</t>
  </si>
  <si>
    <t>SH19-02718</t>
  </si>
  <si>
    <t>SH19-02719</t>
  </si>
  <si>
    <t>SH19-02720</t>
  </si>
  <si>
    <t>SH19-02721</t>
  </si>
  <si>
    <t>SH19-02722</t>
  </si>
  <si>
    <t>SH19-02723</t>
  </si>
  <si>
    <t>SH19-02724</t>
  </si>
  <si>
    <t>SH19-02725</t>
  </si>
  <si>
    <t>SH19-02726</t>
  </si>
  <si>
    <t>SH19-02727</t>
  </si>
  <si>
    <t>SH19-02728</t>
  </si>
  <si>
    <t>SH19-02729</t>
  </si>
  <si>
    <t>SH19-02730</t>
  </si>
  <si>
    <t>SH19-02731</t>
  </si>
  <si>
    <t>SH19-02732</t>
  </si>
  <si>
    <t>SH19-02733</t>
  </si>
  <si>
    <t>SH19-02734</t>
  </si>
  <si>
    <t>SH19-02735</t>
  </si>
  <si>
    <t>SH19-02736</t>
  </si>
  <si>
    <t>SH19-02737</t>
  </si>
  <si>
    <t>SH19-02738</t>
  </si>
  <si>
    <t>SH19-02739</t>
  </si>
  <si>
    <t>SH19-02740</t>
  </si>
  <si>
    <t>SH19-02741</t>
  </si>
  <si>
    <t>SH19-02742</t>
  </si>
  <si>
    <t>SH19-02743</t>
  </si>
  <si>
    <t>SH19-02744</t>
  </si>
  <si>
    <t>SH19-02745</t>
  </si>
  <si>
    <t>SH19-02746</t>
  </si>
  <si>
    <t>SH19-02747</t>
  </si>
  <si>
    <t>SH19-02748</t>
  </si>
  <si>
    <t>SH19-02749</t>
  </si>
  <si>
    <t>SH19-02750</t>
  </si>
  <si>
    <t>SH19-02751</t>
  </si>
  <si>
    <t>SH19-02752</t>
  </si>
  <si>
    <t>SH19-02753</t>
  </si>
  <si>
    <t>SH19-02754</t>
  </si>
  <si>
    <t>SH19-02755</t>
  </si>
  <si>
    <t>SH19-02756</t>
  </si>
  <si>
    <t>SH19-02757</t>
  </si>
  <si>
    <t>SH19-02758</t>
  </si>
  <si>
    <t>SH19-02759</t>
  </si>
  <si>
    <t>SH19-02760</t>
  </si>
  <si>
    <t>SH19-02761</t>
  </si>
  <si>
    <t>SH19-02762</t>
  </si>
  <si>
    <t>SH19-02763</t>
  </si>
  <si>
    <t>SH19-02764</t>
  </si>
  <si>
    <t>SH19-02765</t>
  </si>
  <si>
    <t>SH19-02766</t>
  </si>
  <si>
    <t>SH19-02767</t>
  </si>
  <si>
    <t>SH19-02768</t>
  </si>
  <si>
    <t>SH19-02769</t>
  </si>
  <si>
    <t>SH19-02770</t>
  </si>
  <si>
    <t>SH19-02771</t>
  </si>
  <si>
    <t>SH19-02772</t>
  </si>
  <si>
    <t>SH19-02773</t>
  </si>
  <si>
    <t>SH19-02774</t>
  </si>
  <si>
    <t>SH19-02775</t>
  </si>
  <si>
    <t>SH19-02776</t>
  </si>
  <si>
    <t>SH19-02777</t>
  </si>
  <si>
    <t>SH19-02778</t>
  </si>
  <si>
    <t>SH19-02779</t>
  </si>
  <si>
    <t>SH19-02780</t>
  </si>
  <si>
    <t>SH19-02781</t>
  </si>
  <si>
    <t>SH19-02782</t>
  </si>
  <si>
    <t>SH19-02783</t>
  </si>
  <si>
    <t>SH19-02784</t>
  </si>
  <si>
    <t>SH19-02785</t>
  </si>
  <si>
    <t>SH19-02786</t>
  </si>
  <si>
    <t>SH19-02787</t>
  </si>
  <si>
    <t>SH19-02788</t>
  </si>
  <si>
    <t>SH19-02789</t>
  </si>
  <si>
    <t>SH19-02790</t>
  </si>
  <si>
    <t>SH19-02791</t>
  </si>
  <si>
    <t>SH19-02792</t>
  </si>
  <si>
    <t>SH19-02793</t>
  </si>
  <si>
    <t>SH19-02794</t>
  </si>
  <si>
    <t>SH19-02795</t>
  </si>
  <si>
    <t>SH19-02796</t>
  </si>
  <si>
    <t>SH19-02797</t>
  </si>
  <si>
    <t>SH19-02799</t>
  </si>
  <si>
    <t>SH19-02800</t>
  </si>
  <si>
    <t>SH19-02801</t>
  </si>
  <si>
    <t>SH19-02802</t>
  </si>
  <si>
    <t>SH19-02803</t>
  </si>
  <si>
    <t>SH19-02804</t>
  </si>
  <si>
    <t>SH19-02805</t>
  </si>
  <si>
    <t>SH19-02806</t>
  </si>
  <si>
    <t>SH19-02807</t>
  </si>
  <si>
    <t>SH19-02808</t>
  </si>
  <si>
    <t>SH19-02809</t>
  </si>
  <si>
    <t>SH19-02810</t>
  </si>
  <si>
    <t>SH19-02811</t>
  </si>
  <si>
    <t>SH19-02812</t>
  </si>
  <si>
    <t>SH19-02813</t>
  </si>
  <si>
    <t>SH19-02814</t>
  </si>
  <si>
    <t>SH19-02815</t>
  </si>
  <si>
    <t>SH19-02816</t>
  </si>
  <si>
    <t>SH19-02817</t>
  </si>
  <si>
    <t>SH19-02818</t>
  </si>
  <si>
    <t>SH19-02819</t>
  </si>
  <si>
    <t>SH19-02820</t>
  </si>
  <si>
    <t>SH19-02821</t>
  </si>
  <si>
    <t>SH19-02822</t>
  </si>
  <si>
    <t>SH19-02823</t>
  </si>
  <si>
    <t>SH19-02824</t>
  </si>
  <si>
    <t>SH19-02825</t>
  </si>
  <si>
    <t>SH19-02826</t>
  </si>
  <si>
    <t>SH19-02827</t>
  </si>
  <si>
    <t>SH19-02828</t>
  </si>
  <si>
    <t>SH19-02829</t>
  </si>
  <si>
    <t>SH19-02830</t>
  </si>
  <si>
    <t>SH19-02831</t>
  </si>
  <si>
    <t>SH19-02832</t>
  </si>
  <si>
    <t>SH19-02833</t>
  </si>
  <si>
    <t>SH19-02834</t>
  </si>
  <si>
    <t>SH19-02835</t>
  </si>
  <si>
    <t>SH19-02836</t>
  </si>
  <si>
    <t>SH19-02837</t>
  </si>
  <si>
    <t>SH19-02838</t>
  </si>
  <si>
    <t>SH19-02839</t>
  </si>
  <si>
    <t>SH19-02840</t>
  </si>
  <si>
    <t>SH19-02841</t>
  </si>
  <si>
    <t>SH19-02842</t>
  </si>
  <si>
    <t>SH19-02843</t>
  </si>
  <si>
    <t>SH19-02844</t>
  </si>
  <si>
    <t>SH19-02845</t>
  </si>
  <si>
    <t>SH19-02846</t>
  </si>
  <si>
    <t>SH19-02847</t>
  </si>
  <si>
    <t>SH19-02848</t>
  </si>
  <si>
    <t>SH19-02849</t>
  </si>
  <si>
    <t>SH19-02850</t>
  </si>
  <si>
    <t>SH19-02851</t>
  </si>
  <si>
    <t>SH19-02852</t>
  </si>
  <si>
    <t>SH19-02853</t>
  </si>
  <si>
    <t>SH19-02854</t>
  </si>
  <si>
    <t>SH19-02855</t>
  </si>
  <si>
    <t>SH19-02856</t>
  </si>
  <si>
    <t>SH19-02857</t>
  </si>
  <si>
    <t>SH19-02858</t>
  </si>
  <si>
    <t>SH19-02859</t>
  </si>
  <si>
    <t>SH19-02860</t>
  </si>
  <si>
    <t>SH19-02861</t>
  </si>
  <si>
    <t>SH19-02862</t>
  </si>
  <si>
    <t>SH19-02863</t>
  </si>
  <si>
    <t>SH19-02864</t>
  </si>
  <si>
    <t>SH19-02865</t>
  </si>
  <si>
    <t>SH19-02866</t>
  </si>
  <si>
    <t>SH19-02867</t>
  </si>
  <si>
    <t>SH19-02868</t>
  </si>
  <si>
    <t>SH19-02869</t>
  </si>
  <si>
    <t>SH19-02870</t>
  </si>
  <si>
    <t>SH19-02871</t>
  </si>
  <si>
    <t>SH19-02872</t>
  </si>
  <si>
    <t>SH19-02873</t>
  </si>
  <si>
    <t>SH19-02874</t>
  </si>
  <si>
    <t>SH19-02875</t>
  </si>
  <si>
    <t>SH19-02876</t>
  </si>
  <si>
    <t>SH19-02877</t>
  </si>
  <si>
    <t>SH19-02878</t>
  </si>
  <si>
    <t>SH19-02879</t>
  </si>
  <si>
    <t>SH19-02880</t>
  </si>
  <si>
    <t>SH19-02881</t>
  </si>
  <si>
    <t>SH19-02882</t>
  </si>
  <si>
    <t>SH19-02883</t>
  </si>
  <si>
    <t>SH19-02884</t>
  </si>
  <si>
    <t>SH19-02885</t>
  </si>
  <si>
    <t>SH19-02886</t>
  </si>
  <si>
    <t>SH19-02887</t>
  </si>
  <si>
    <t>SH19-02888</t>
  </si>
  <si>
    <t>SH19-02889</t>
  </si>
  <si>
    <t>Month: February/Nordika Factory</t>
  </si>
  <si>
    <t>Month: March /Nordika Factory</t>
  </si>
  <si>
    <t>SH19-02000</t>
  </si>
  <si>
    <t>Kaizen</t>
  </si>
  <si>
    <t>REEMPLAZO</t>
  </si>
  <si>
    <t>SHI19-0055</t>
  </si>
  <si>
    <t>SHI19-0054</t>
  </si>
  <si>
    <t>SHI19-0053</t>
  </si>
  <si>
    <t>SHI19-0052</t>
  </si>
  <si>
    <t>SH19-01789</t>
  </si>
  <si>
    <t>SH19-01954</t>
  </si>
  <si>
    <t>SHI19-0051</t>
  </si>
  <si>
    <t>SHI19-0050</t>
  </si>
  <si>
    <t>SHI19-0049</t>
  </si>
  <si>
    <t>SHI19-0048</t>
  </si>
  <si>
    <t>SHI19-0047</t>
  </si>
  <si>
    <t>SHI19-0046</t>
  </si>
  <si>
    <t>SHI19-0045</t>
  </si>
  <si>
    <t>SHI19-0044</t>
  </si>
  <si>
    <t>SHI19-0043</t>
  </si>
  <si>
    <t>SHI19-0041</t>
  </si>
  <si>
    <t>OSH19-0091</t>
  </si>
  <si>
    <t>OSH19-0092</t>
  </si>
  <si>
    <t>OSH19-0093</t>
  </si>
  <si>
    <t>OSH19-0094</t>
  </si>
  <si>
    <t>OSH19-0095</t>
  </si>
  <si>
    <t>OSH19-0096</t>
  </si>
  <si>
    <t>OSH19-0097</t>
  </si>
  <si>
    <t>OSH19-0098</t>
  </si>
  <si>
    <t>OSH19-0099</t>
  </si>
  <si>
    <t>OSH19-0100</t>
  </si>
  <si>
    <t>OSH19-0101</t>
  </si>
  <si>
    <t>OSH19-0102</t>
  </si>
  <si>
    <t>OWSH19-0207</t>
  </si>
  <si>
    <t>OWSH19-0208</t>
  </si>
  <si>
    <t>OWSH19-0209</t>
  </si>
  <si>
    <t>SH19-02890</t>
  </si>
  <si>
    <t>SH19-02891</t>
  </si>
  <si>
    <t>SH19-02892</t>
  </si>
  <si>
    <t>SH19-02893</t>
  </si>
  <si>
    <t>SH19-02894</t>
  </si>
  <si>
    <t>SH19-02895</t>
  </si>
  <si>
    <t>SH19-02896</t>
  </si>
  <si>
    <t>SH19-02897</t>
  </si>
  <si>
    <t>SH19-02898</t>
  </si>
  <si>
    <t>SH19-02899</t>
  </si>
  <si>
    <t>SH19-02900</t>
  </si>
  <si>
    <t>SH19-02901</t>
  </si>
  <si>
    <t>SH19-02902</t>
  </si>
  <si>
    <t>SH19-02903</t>
  </si>
  <si>
    <t>SH19-02904</t>
  </si>
  <si>
    <t>SH19-02905</t>
  </si>
  <si>
    <t>SH19-02906</t>
  </si>
  <si>
    <t>SH19-02907</t>
  </si>
  <si>
    <t>SH19-02908</t>
  </si>
  <si>
    <t>SH19-02909</t>
  </si>
  <si>
    <t>SH19-02910</t>
  </si>
  <si>
    <t>SH19-02911</t>
  </si>
  <si>
    <t>SH19-02912</t>
  </si>
  <si>
    <t>SH19-02913</t>
  </si>
  <si>
    <t>SH19-02914</t>
  </si>
  <si>
    <t>SH19-02915</t>
  </si>
  <si>
    <t>SH19-02916</t>
  </si>
  <si>
    <t>SH19-02917</t>
  </si>
  <si>
    <t>SH19-02918</t>
  </si>
  <si>
    <t>SH19-02919</t>
  </si>
  <si>
    <t>SH19-02920</t>
  </si>
  <si>
    <t>SH19-02921</t>
  </si>
  <si>
    <t>SH19-02922</t>
  </si>
  <si>
    <t>SH19-02923</t>
  </si>
  <si>
    <t>SH19-02924</t>
  </si>
  <si>
    <t>SH19-02925</t>
  </si>
  <si>
    <t>SH19-02926</t>
  </si>
  <si>
    <t>SH19-02927</t>
  </si>
  <si>
    <t>SH19-02928</t>
  </si>
  <si>
    <t>SH19-02929</t>
  </si>
  <si>
    <t>SH19-02930</t>
  </si>
  <si>
    <t>SH19-02931</t>
  </si>
  <si>
    <t>SH19-02932</t>
  </si>
  <si>
    <t>SH19-02933</t>
  </si>
  <si>
    <t>SH19-02934</t>
  </si>
  <si>
    <t>SH19-02935</t>
  </si>
  <si>
    <t>SH19-02936</t>
  </si>
  <si>
    <t>SH19-02937</t>
  </si>
  <si>
    <t>SH19-02938</t>
  </si>
  <si>
    <t>SH19-02939</t>
  </si>
  <si>
    <t>SH19-02940</t>
  </si>
  <si>
    <t>SH19-02941</t>
  </si>
  <si>
    <t>SH19-02942</t>
  </si>
  <si>
    <t>SH19-02943</t>
  </si>
  <si>
    <t>SH19-02944</t>
  </si>
  <si>
    <t>SH19-02945</t>
  </si>
  <si>
    <t>SH19-02946</t>
  </si>
  <si>
    <t>SH19-02947</t>
  </si>
  <si>
    <t>SH19-02948</t>
  </si>
  <si>
    <t>SH19-02949</t>
  </si>
  <si>
    <t>SH19-02950</t>
  </si>
  <si>
    <t>SH19-02951</t>
  </si>
  <si>
    <t>SH19-02952</t>
  </si>
  <si>
    <t>SH19-02953</t>
  </si>
  <si>
    <t>SH19-02954</t>
  </si>
  <si>
    <t>SH19-02955</t>
  </si>
  <si>
    <t>SH19-02956</t>
  </si>
  <si>
    <t>SH19-02957</t>
  </si>
  <si>
    <t>SH19-02958</t>
  </si>
  <si>
    <t>SH19-02959</t>
  </si>
  <si>
    <t>SH19-02960</t>
  </si>
  <si>
    <t>SH19-02961</t>
  </si>
  <si>
    <t>SH19-02962</t>
  </si>
  <si>
    <t>SH19-02963</t>
  </si>
  <si>
    <t>SH19-02964</t>
  </si>
  <si>
    <t>SH19-02965</t>
  </si>
  <si>
    <t>SH19-02966</t>
  </si>
  <si>
    <t>SH19-02967</t>
  </si>
  <si>
    <t>SH19-02968</t>
  </si>
  <si>
    <t>SH19-02969</t>
  </si>
  <si>
    <t>SH19-02970</t>
  </si>
  <si>
    <t>SH19-02971</t>
  </si>
  <si>
    <t>SH19-02972</t>
  </si>
  <si>
    <t>SH19-02973</t>
  </si>
  <si>
    <t>SH19-02974</t>
  </si>
  <si>
    <t>SH19-02975</t>
  </si>
  <si>
    <t>SH19-02976</t>
  </si>
  <si>
    <t>SH19-02977</t>
  </si>
  <si>
    <t>SH19-02978</t>
  </si>
  <si>
    <t>SH19-02979</t>
  </si>
  <si>
    <t>SH19-02980</t>
  </si>
  <si>
    <t>SH19-02981</t>
  </si>
  <si>
    <t>SH19-02982</t>
  </si>
  <si>
    <t>SH19-02983</t>
  </si>
  <si>
    <t>SH19-02984</t>
  </si>
  <si>
    <t>SH19-02985</t>
  </si>
  <si>
    <t>SH19-02986</t>
  </si>
  <si>
    <t>SH19-02987</t>
  </si>
  <si>
    <t>SH19-02988</t>
  </si>
  <si>
    <t>SH19-02989</t>
  </si>
  <si>
    <t>SH19-02990</t>
  </si>
  <si>
    <t>SH19-02991</t>
  </si>
  <si>
    <t>SH19-02992</t>
  </si>
  <si>
    <t>SH19-02993</t>
  </si>
  <si>
    <t>SH19-02994</t>
  </si>
  <si>
    <t>SH19-02995</t>
  </si>
  <si>
    <t>SH19-02996</t>
  </si>
  <si>
    <t>SH19-02997</t>
  </si>
  <si>
    <t>SH19-02998</t>
  </si>
  <si>
    <t>SH19-02999</t>
  </si>
  <si>
    <t>SH19-03000</t>
  </si>
  <si>
    <t>SH19-03001</t>
  </si>
  <si>
    <t>SH19-03002</t>
  </si>
  <si>
    <t>SH19-03003</t>
  </si>
  <si>
    <t>SH19-03004</t>
  </si>
  <si>
    <t>SH19-03005</t>
  </si>
  <si>
    <t>SH19-03006</t>
  </si>
  <si>
    <t>SH19-03007</t>
  </si>
  <si>
    <t>SH19-03008</t>
  </si>
  <si>
    <t>SH19-03009</t>
  </si>
  <si>
    <t>SH19-03010</t>
  </si>
  <si>
    <t>SH19-03011</t>
  </si>
  <si>
    <t>SH19-03012</t>
  </si>
  <si>
    <t>SH19-03013</t>
  </si>
  <si>
    <t>SH19-03014</t>
  </si>
  <si>
    <t>SH19-03015</t>
  </si>
  <si>
    <t>SH19-03016</t>
  </si>
  <si>
    <t>SH19-03017</t>
  </si>
  <si>
    <t>SH19-03018</t>
  </si>
  <si>
    <t>SH19-03019</t>
  </si>
  <si>
    <t>SH19-03020</t>
  </si>
  <si>
    <t>SH19-03021</t>
  </si>
  <si>
    <t>SH19-03022</t>
  </si>
  <si>
    <t>SH19-03023</t>
  </si>
  <si>
    <t>SH19-03024</t>
  </si>
  <si>
    <t>SH19-03025</t>
  </si>
  <si>
    <t>SH19-03026</t>
  </si>
  <si>
    <t>SH19-03027</t>
  </si>
  <si>
    <t>SH19-03028</t>
  </si>
  <si>
    <t>SH19-03029</t>
  </si>
  <si>
    <t>SH19-03030</t>
  </si>
  <si>
    <t>SH19-03031</t>
  </si>
  <si>
    <t>SH19-03032</t>
  </si>
  <si>
    <t>SH19-03033</t>
  </si>
  <si>
    <t>SH19-03034</t>
  </si>
  <si>
    <t>SH19-03035</t>
  </si>
  <si>
    <t>SH19-03036</t>
  </si>
  <si>
    <t>SH19-03037</t>
  </si>
  <si>
    <t>SH19-03038</t>
  </si>
  <si>
    <t>SH19-03039</t>
  </si>
  <si>
    <t>SH19-03040</t>
  </si>
  <si>
    <t>SH19-03041</t>
  </si>
  <si>
    <t>SH19-03042</t>
  </si>
  <si>
    <t>SH19-03043</t>
  </si>
  <si>
    <t>SH19-03044</t>
  </si>
  <si>
    <t>SH19-03045</t>
  </si>
  <si>
    <t>SH19-03046</t>
  </si>
  <si>
    <t>SH19-03047</t>
  </si>
  <si>
    <t>SH19-03048</t>
  </si>
  <si>
    <t>SH19-03049</t>
  </si>
  <si>
    <t>SH19-03050</t>
  </si>
  <si>
    <t>SH19-03051</t>
  </si>
  <si>
    <t>SH19-03052</t>
  </si>
  <si>
    <t>SH19-03053</t>
  </si>
  <si>
    <t>SH19-03054</t>
  </si>
  <si>
    <t>SH19-03055</t>
  </si>
  <si>
    <t>SH19-03056</t>
  </si>
  <si>
    <t>SH19-03057</t>
  </si>
  <si>
    <t>SH19-03058</t>
  </si>
  <si>
    <t>SH19-03059</t>
  </si>
  <si>
    <t>SH19-03060</t>
  </si>
  <si>
    <t>SH19-03061</t>
  </si>
  <si>
    <t>SH19-03062</t>
  </si>
  <si>
    <t>SH19-03063</t>
  </si>
  <si>
    <t>SH19-03064</t>
  </si>
  <si>
    <t>SH19-03065</t>
  </si>
  <si>
    <t>SH19-03066</t>
  </si>
  <si>
    <t>SH19-03067</t>
  </si>
  <si>
    <t>SH19-03068</t>
  </si>
  <si>
    <t>SH19-03069</t>
  </si>
  <si>
    <t>SH19-03070</t>
  </si>
  <si>
    <t>SH19-03071</t>
  </si>
  <si>
    <t>SH19-03072</t>
  </si>
  <si>
    <t>SH19-03073</t>
  </si>
  <si>
    <t>SH19-03074</t>
  </si>
  <si>
    <t>SH19-03075</t>
  </si>
  <si>
    <t>SH19-03076</t>
  </si>
  <si>
    <t>SH19-03077</t>
  </si>
  <si>
    <t>SH19-03078</t>
  </si>
  <si>
    <t>SH19-03079</t>
  </si>
  <si>
    <t>SH19-03080</t>
  </si>
  <si>
    <t>SH19-03081</t>
  </si>
  <si>
    <t>SH19-03082</t>
  </si>
  <si>
    <t>SH19-03083</t>
  </si>
  <si>
    <t>SH19-03084</t>
  </si>
  <si>
    <t>SH19-03085</t>
  </si>
  <si>
    <t>SH19-03086</t>
  </si>
  <si>
    <t>SH19-03087</t>
  </si>
  <si>
    <t>SHI19-0057</t>
  </si>
  <si>
    <t>SHI19-0058</t>
  </si>
  <si>
    <t>SHI19-0059</t>
  </si>
  <si>
    <t>SHI19-0060</t>
  </si>
  <si>
    <t>SHI19-0061</t>
  </si>
  <si>
    <t>SHI19-0062</t>
  </si>
  <si>
    <t>OWSH19-0210</t>
  </si>
  <si>
    <t>OWSH19-0211</t>
  </si>
  <si>
    <t>SHI19-0056</t>
  </si>
  <si>
    <t xml:space="preserve">Y&amp;K Packaging </t>
  </si>
  <si>
    <t>SHI19-0063</t>
  </si>
  <si>
    <t>SHI19-0064</t>
  </si>
  <si>
    <t>Pendiente por cerrar</t>
  </si>
  <si>
    <t>Dif. En precio</t>
  </si>
  <si>
    <t>VOID NC $7,494.95</t>
  </si>
  <si>
    <t>Month: March</t>
  </si>
  <si>
    <t>SG19-0111</t>
  </si>
  <si>
    <t>WH319-02024</t>
  </si>
  <si>
    <t>A6496</t>
  </si>
  <si>
    <t>SG19-0112</t>
  </si>
  <si>
    <t>WH319-02033</t>
  </si>
  <si>
    <t>A6497</t>
  </si>
  <si>
    <t>SG19-0113</t>
  </si>
  <si>
    <t>WH319-02035</t>
  </si>
  <si>
    <t>A6595</t>
  </si>
  <si>
    <t>SG19-0114</t>
  </si>
  <si>
    <t>WH319-02038</t>
  </si>
  <si>
    <t>A6498</t>
  </si>
  <si>
    <t>SG19-0115</t>
  </si>
  <si>
    <t>WH319-02063</t>
  </si>
  <si>
    <t>A6499</t>
  </si>
  <si>
    <t>SG19-0116</t>
  </si>
  <si>
    <t>WH319-02067</t>
  </si>
  <si>
    <t>A6500</t>
  </si>
  <si>
    <t>SG19-0117</t>
  </si>
  <si>
    <t>WH319-02074</t>
  </si>
  <si>
    <t>A6538</t>
  </si>
  <si>
    <t>SG19-0118</t>
  </si>
  <si>
    <t>WH319-02076</t>
  </si>
  <si>
    <t>A6539</t>
  </si>
  <si>
    <t>SG19-0119</t>
  </si>
  <si>
    <t>WH319-02098</t>
  </si>
  <si>
    <t>A6502</t>
  </si>
  <si>
    <t>SG19-0120</t>
  </si>
  <si>
    <t>WH319-02117</t>
  </si>
  <si>
    <t>A6503</t>
  </si>
  <si>
    <t>SG19-0121</t>
  </si>
  <si>
    <t>WH319-02125</t>
  </si>
  <si>
    <t>A6504</t>
  </si>
  <si>
    <t>SG19-0122</t>
  </si>
  <si>
    <t>A6505</t>
  </si>
  <si>
    <t>SG19-0123</t>
  </si>
  <si>
    <t>WH319-02174</t>
  </si>
  <si>
    <t>A6540</t>
  </si>
  <si>
    <t>SG19-0124</t>
  </si>
  <si>
    <t>WH319-02177</t>
  </si>
  <si>
    <t>A6506</t>
  </si>
  <si>
    <t>SG19-0125</t>
  </si>
  <si>
    <t>WH319-02187</t>
  </si>
  <si>
    <t>A6507</t>
  </si>
  <si>
    <t>SG19-0126</t>
  </si>
  <si>
    <t>WH319-02213</t>
  </si>
  <si>
    <t>A6508</t>
  </si>
  <si>
    <t>SG19-0127</t>
  </si>
  <si>
    <t>WH319-02224</t>
  </si>
  <si>
    <t>A6509</t>
  </si>
  <si>
    <t>SG19-0128</t>
  </si>
  <si>
    <t>WH319-02225</t>
  </si>
  <si>
    <t>A6510</t>
  </si>
  <si>
    <t>SG19-0129</t>
  </si>
  <si>
    <t>WH319-02228</t>
  </si>
  <si>
    <t>A6511</t>
  </si>
  <si>
    <t>SG19-0130</t>
  </si>
  <si>
    <t>WH319-02231</t>
  </si>
  <si>
    <t>A6512</t>
  </si>
  <si>
    <t>SG19-0131</t>
  </si>
  <si>
    <t>WH319-02237</t>
  </si>
  <si>
    <t>A6513</t>
  </si>
  <si>
    <t>SG19-0132</t>
  </si>
  <si>
    <t>WH319-02240</t>
  </si>
  <si>
    <t>A6514</t>
  </si>
  <si>
    <t>SG19-0133</t>
  </si>
  <si>
    <t>WH319-02293</t>
  </si>
  <si>
    <t>A6515</t>
  </si>
  <si>
    <t>SG19-0134</t>
  </si>
  <si>
    <t>WH319-02296</t>
  </si>
  <si>
    <t>A6516</t>
  </si>
  <si>
    <t>SG19-0135</t>
  </si>
  <si>
    <t>WH319-02297</t>
  </si>
  <si>
    <t>A6517</t>
  </si>
  <si>
    <t>SG19-0136</t>
  </si>
  <si>
    <t>WH319-02241</t>
  </si>
  <si>
    <t>A6541</t>
  </si>
  <si>
    <t>SG19-0137</t>
  </si>
  <si>
    <t>WH319-02310</t>
  </si>
  <si>
    <t>A6542</t>
  </si>
  <si>
    <t>SG19-0138</t>
  </si>
  <si>
    <t>WH319-02315</t>
  </si>
  <si>
    <t>A6518</t>
  </si>
  <si>
    <t>SG19-0139</t>
  </si>
  <si>
    <t>WH319-02320</t>
  </si>
  <si>
    <t>A6519</t>
  </si>
  <si>
    <t>SG19-0140</t>
  </si>
  <si>
    <t>WH319-02322</t>
  </si>
  <si>
    <t>A6520</t>
  </si>
  <si>
    <t>SG19-0141</t>
  </si>
  <si>
    <t>WH319-02329</t>
  </si>
  <si>
    <t>A6521</t>
  </si>
  <si>
    <t>SG19-0142</t>
  </si>
  <si>
    <t>WH319-02352</t>
  </si>
  <si>
    <t>A6522</t>
  </si>
  <si>
    <t>SG19-0143</t>
  </si>
  <si>
    <t>WH319-02353</t>
  </si>
  <si>
    <t>A6523</t>
  </si>
  <si>
    <t>SG19-0144</t>
  </si>
  <si>
    <t>WH319-02362</t>
  </si>
  <si>
    <t>A6524</t>
  </si>
  <si>
    <t>SG19-0145</t>
  </si>
  <si>
    <t>WH319-02368</t>
  </si>
  <si>
    <t>A6525</t>
  </si>
  <si>
    <t>SG19-0146</t>
  </si>
  <si>
    <t>WH319-02390</t>
  </si>
  <si>
    <t>A6526</t>
  </si>
  <si>
    <t>SG19-0147</t>
  </si>
  <si>
    <t>WH319-02402</t>
  </si>
  <si>
    <t>A6527</t>
  </si>
  <si>
    <t>SG19-0148</t>
  </si>
  <si>
    <t>WH319-02409</t>
  </si>
  <si>
    <t>A6528</t>
  </si>
  <si>
    <t>SG19-0149</t>
  </si>
  <si>
    <t>WH319-02411</t>
  </si>
  <si>
    <t>A6529</t>
  </si>
  <si>
    <t>SG19-0150</t>
  </si>
  <si>
    <t>WH319-02442</t>
  </si>
  <si>
    <t>A6530</t>
  </si>
  <si>
    <t>SG19-0151</t>
  </si>
  <si>
    <t>WH319-02443</t>
  </si>
  <si>
    <t>A6531</t>
  </si>
  <si>
    <t>SG19-0152</t>
  </si>
  <si>
    <t>WH319-02448</t>
  </si>
  <si>
    <t>A6532</t>
  </si>
  <si>
    <t>SG19-0153</t>
  </si>
  <si>
    <t>WH319-02452</t>
  </si>
  <si>
    <t>A6533</t>
  </si>
  <si>
    <t>SG19-0154</t>
  </si>
  <si>
    <t>WH319-02459</t>
  </si>
  <si>
    <t>A6552</t>
  </si>
  <si>
    <t>SG19-0155</t>
  </si>
  <si>
    <t>WH319-04268; WH319-02467</t>
  </si>
  <si>
    <t>A6534</t>
  </si>
  <si>
    <t>SG19-0156</t>
  </si>
  <si>
    <t>WH319-02479</t>
  </si>
  <si>
    <t>A6553</t>
  </si>
  <si>
    <t>SG19-0157</t>
  </si>
  <si>
    <t>WH319-02482</t>
  </si>
  <si>
    <t>A6535</t>
  </si>
  <si>
    <t>SG19-0158</t>
  </si>
  <si>
    <t>WH319-02493</t>
  </si>
  <si>
    <t>A6543</t>
  </si>
  <si>
    <t>SG19-0159</t>
  </si>
  <si>
    <t>WH319-02513</t>
  </si>
  <si>
    <t>A6536</t>
  </si>
  <si>
    <t>SG19-0160</t>
  </si>
  <si>
    <t>WH319-02514</t>
  </si>
  <si>
    <t>A6537</t>
  </si>
  <si>
    <t>SG19-0161</t>
  </si>
  <si>
    <t>WH319-02519</t>
  </si>
  <si>
    <t>A6544</t>
  </si>
  <si>
    <t>SG19-0162</t>
  </si>
  <si>
    <t>WH319-02522</t>
  </si>
  <si>
    <t>A6545</t>
  </si>
  <si>
    <t>SG19-0163</t>
  </si>
  <si>
    <t>Die cut</t>
  </si>
  <si>
    <t>A6596</t>
  </si>
  <si>
    <t>SG19-0164</t>
  </si>
  <si>
    <t>A6597</t>
  </si>
  <si>
    <t>SG19-0165</t>
  </si>
  <si>
    <t>WH319-02536</t>
  </si>
  <si>
    <t>A6546</t>
  </si>
  <si>
    <t>SG19-0166</t>
  </si>
  <si>
    <t>WH319-02538</t>
  </si>
  <si>
    <t>A6547</t>
  </si>
  <si>
    <t>SG19-0167</t>
  </si>
  <si>
    <t>WH319-02562</t>
  </si>
  <si>
    <t>A6548</t>
  </si>
  <si>
    <t>SG19-0168</t>
  </si>
  <si>
    <t>WH319-02563</t>
  </si>
  <si>
    <t>A6549</t>
  </si>
  <si>
    <t>SG19-0169</t>
  </si>
  <si>
    <t>WH319-02564</t>
  </si>
  <si>
    <t>A6550</t>
  </si>
  <si>
    <t>SG19-0170</t>
  </si>
  <si>
    <t>WH319-02573</t>
  </si>
  <si>
    <t>A6551</t>
  </si>
  <si>
    <t>SG19-0171</t>
  </si>
  <si>
    <t>WH319-02595</t>
  </si>
  <si>
    <t>A6561</t>
  </si>
  <si>
    <t>SG19-0172</t>
  </si>
  <si>
    <t>WH319-02596</t>
  </si>
  <si>
    <t>A6554</t>
  </si>
  <si>
    <t>SG19-0173</t>
  </si>
  <si>
    <t>WH319-02600</t>
  </si>
  <si>
    <t>A6562</t>
  </si>
  <si>
    <t>SG19-0173A</t>
  </si>
  <si>
    <t>WH319-02597</t>
  </si>
  <si>
    <t>A6598</t>
  </si>
  <si>
    <t>SG19-0174</t>
  </si>
  <si>
    <t>WH319-02612</t>
  </si>
  <si>
    <t>A6563</t>
  </si>
  <si>
    <t>SG19-0175</t>
  </si>
  <si>
    <t>WH319-02613</t>
  </si>
  <si>
    <t>A6564</t>
  </si>
  <si>
    <t>SG19-0176</t>
  </si>
  <si>
    <t>WH319-02615</t>
  </si>
  <si>
    <t>A6565</t>
  </si>
  <si>
    <t>SG19-0177</t>
  </si>
  <si>
    <t>WH319-02631</t>
  </si>
  <si>
    <t>A6566</t>
  </si>
  <si>
    <t>SG19-0178</t>
  </si>
  <si>
    <t>WH319-02648</t>
  </si>
  <si>
    <t>A6501</t>
  </si>
  <si>
    <t>SG19-0179</t>
  </si>
  <si>
    <t>WH319-02651</t>
  </si>
  <si>
    <t>A6567</t>
  </si>
  <si>
    <t>SG19-0180</t>
  </si>
  <si>
    <t>WH319-02662</t>
  </si>
  <si>
    <t>A6568</t>
  </si>
  <si>
    <t>SG19-0181</t>
  </si>
  <si>
    <t>WH319-02663</t>
  </si>
  <si>
    <t>A6599</t>
  </si>
  <si>
    <t>SG19-0182</t>
  </si>
  <si>
    <t>WH319-02664</t>
  </si>
  <si>
    <t>A6569</t>
  </si>
  <si>
    <t>SG19-0183</t>
  </si>
  <si>
    <t>WH319-02689</t>
  </si>
  <si>
    <t>A6600</t>
  </si>
  <si>
    <t>SG19-0184</t>
  </si>
  <si>
    <t>WH319-02765</t>
  </si>
  <si>
    <t>A6601</t>
  </si>
  <si>
    <t>Operacion</t>
  </si>
  <si>
    <t>SG19-0185</t>
  </si>
  <si>
    <t>WH319-02652</t>
  </si>
  <si>
    <t>A6602</t>
  </si>
  <si>
    <t>SG19-0186</t>
  </si>
  <si>
    <t>WH319-02777</t>
  </si>
  <si>
    <t>A6603</t>
  </si>
  <si>
    <t>SG19-0187</t>
  </si>
  <si>
    <t>WH319-02787</t>
  </si>
  <si>
    <t>A6570</t>
  </si>
  <si>
    <t>SG19-0188</t>
  </si>
  <si>
    <t>WH319-02788</t>
  </si>
  <si>
    <t>A6555</t>
  </si>
  <si>
    <t>SG19-0189</t>
  </si>
  <si>
    <t>WH319-02800</t>
  </si>
  <si>
    <t>A6556</t>
  </si>
  <si>
    <t>SG19-0190</t>
  </si>
  <si>
    <t>WH319-02799</t>
  </si>
  <si>
    <t>A6557</t>
  </si>
  <si>
    <t>SG19-0191</t>
  </si>
  <si>
    <t>WH319-02801</t>
  </si>
  <si>
    <t>A6571</t>
  </si>
  <si>
    <t>SG19-0192</t>
  </si>
  <si>
    <t>WH319-02817</t>
  </si>
  <si>
    <t>A6572</t>
  </si>
  <si>
    <t>SG19-0193</t>
  </si>
  <si>
    <t>WH319-02820</t>
  </si>
  <si>
    <t>A6558</t>
  </si>
  <si>
    <t>SG19-0194</t>
  </si>
  <si>
    <t>WH319-02827</t>
  </si>
  <si>
    <t>A6559</t>
  </si>
  <si>
    <t>SG19-0195</t>
  </si>
  <si>
    <t>WH319-02828</t>
  </si>
  <si>
    <t>A6560</t>
  </si>
  <si>
    <t>SG19-0196</t>
  </si>
  <si>
    <t>WH319-02843</t>
  </si>
  <si>
    <t>A6573</t>
  </si>
  <si>
    <t>SG19-0197</t>
  </si>
  <si>
    <t>WH319-02875</t>
  </si>
  <si>
    <t>A6574</t>
  </si>
  <si>
    <t>SG19-0198</t>
  </si>
  <si>
    <t>WH319-02889</t>
  </si>
  <si>
    <t>A6575</t>
  </si>
  <si>
    <t>SG19-0199</t>
  </si>
  <si>
    <t>WH319-02891</t>
  </si>
  <si>
    <t>A6583</t>
  </si>
  <si>
    <t>SG19-0200</t>
  </si>
  <si>
    <t>A6576</t>
  </si>
  <si>
    <t>SG19-0201</t>
  </si>
  <si>
    <t>WH319-02881</t>
  </si>
  <si>
    <t>A6577</t>
  </si>
  <si>
    <t>SG19-0202</t>
  </si>
  <si>
    <t>WH319-02904</t>
  </si>
  <si>
    <t>A6578</t>
  </si>
  <si>
    <t>SG19-0203</t>
  </si>
  <si>
    <t>WH319-02932</t>
  </si>
  <si>
    <t>A6584</t>
  </si>
  <si>
    <t>SG19-0204</t>
  </si>
  <si>
    <t>WH319-02937</t>
  </si>
  <si>
    <t>A6585</t>
  </si>
  <si>
    <t>SG19-0205A</t>
  </si>
  <si>
    <t>WH319-02953</t>
  </si>
  <si>
    <t>A6579</t>
  </si>
  <si>
    <t>SG19-0205</t>
  </si>
  <si>
    <t>WH319-02938</t>
  </si>
  <si>
    <t>A6586</t>
  </si>
  <si>
    <t>SG19-0206</t>
  </si>
  <si>
    <t>WH319-02954</t>
  </si>
  <si>
    <t>A6580</t>
  </si>
  <si>
    <t>SG19-0207</t>
  </si>
  <si>
    <t>WH319-02961</t>
  </si>
  <si>
    <t>A6587</t>
  </si>
  <si>
    <t>SG19-0208</t>
  </si>
  <si>
    <t>WH319-02963</t>
  </si>
  <si>
    <t>A6588</t>
  </si>
  <si>
    <t>SG19-0209</t>
  </si>
  <si>
    <t>WH319-03003</t>
  </si>
  <si>
    <t>A6589</t>
  </si>
  <si>
    <t>SG19-0210</t>
  </si>
  <si>
    <t>WH319-03008</t>
  </si>
  <si>
    <t>A6581</t>
  </si>
  <si>
    <t>SG19-0211</t>
  </si>
  <si>
    <t>WH319-03009</t>
  </si>
  <si>
    <t>A6582</t>
  </si>
  <si>
    <t>SG19-0212</t>
  </si>
  <si>
    <t>WH319-03010</t>
  </si>
  <si>
    <t>A6590</t>
  </si>
  <si>
    <t>SG19-0213</t>
  </si>
  <si>
    <t>WH319-03014</t>
  </si>
  <si>
    <t>A6591</t>
  </si>
  <si>
    <t>SG19-0214</t>
  </si>
  <si>
    <t>WH319-03023</t>
  </si>
  <si>
    <t>A6592</t>
  </si>
  <si>
    <t>SG19-0215</t>
  </si>
  <si>
    <t>WH319-03025</t>
  </si>
  <si>
    <t>A6593</t>
  </si>
  <si>
    <t>SG19-0216</t>
  </si>
  <si>
    <t>WH319-03035</t>
  </si>
  <si>
    <t>A6604</t>
  </si>
  <si>
    <t>SG19-0217</t>
  </si>
  <si>
    <t>WH319-03039</t>
  </si>
  <si>
    <t>A6605</t>
  </si>
  <si>
    <t>SG19-0218</t>
  </si>
  <si>
    <t>WH319-03041</t>
  </si>
  <si>
    <t>A6606</t>
  </si>
  <si>
    <t>SG19-0219</t>
  </si>
  <si>
    <t>WH319-03042</t>
  </si>
  <si>
    <t>A6594</t>
  </si>
  <si>
    <t>Scrap March 2019</t>
  </si>
  <si>
    <t>OSH19-0121</t>
  </si>
  <si>
    <t>SH19-03591</t>
  </si>
  <si>
    <t>SH19-03592</t>
  </si>
  <si>
    <t>SH19-03088</t>
  </si>
  <si>
    <t>SH19-03089</t>
  </si>
  <si>
    <t>SH19-03090</t>
  </si>
  <si>
    <t>SH19-03091</t>
  </si>
  <si>
    <t>SH19-03092</t>
  </si>
  <si>
    <t>SH19-03093</t>
  </si>
  <si>
    <t>SH19-03094</t>
  </si>
  <si>
    <t>SH19-03095</t>
  </si>
  <si>
    <t>SH19-03096</t>
  </si>
  <si>
    <t>SH19-03097</t>
  </si>
  <si>
    <t>SH19-03098</t>
  </si>
  <si>
    <t>SH19-03099</t>
  </si>
  <si>
    <t>SH19-03100</t>
  </si>
  <si>
    <t>SH19-03101</t>
  </si>
  <si>
    <t>SH19-03102</t>
  </si>
  <si>
    <t>SH19-03103</t>
  </si>
  <si>
    <t>SH19-03104</t>
  </si>
  <si>
    <t>SH19-03105</t>
  </si>
  <si>
    <t>SH19-03106</t>
  </si>
  <si>
    <t>SH19-03107</t>
  </si>
  <si>
    <t>SH19-03108</t>
  </si>
  <si>
    <t>SH19-03109</t>
  </si>
  <si>
    <t>SH19-03110</t>
  </si>
  <si>
    <t>SH19-03111</t>
  </si>
  <si>
    <t>SH19-03112</t>
  </si>
  <si>
    <t>SH19-03113</t>
  </si>
  <si>
    <t>SH19-03114</t>
  </si>
  <si>
    <t>SH19-03115</t>
  </si>
  <si>
    <t>SH19-03116</t>
  </si>
  <si>
    <t>SH19-03117</t>
  </si>
  <si>
    <t>SH19-03118</t>
  </si>
  <si>
    <t>SH19-03119</t>
  </si>
  <si>
    <t>SH19-03120</t>
  </si>
  <si>
    <t>SH19-03121</t>
  </si>
  <si>
    <t>SH19-03122</t>
  </si>
  <si>
    <t>SH19-03123</t>
  </si>
  <si>
    <t>SH19-03124</t>
  </si>
  <si>
    <t>SH19-03125</t>
  </si>
  <si>
    <t>SH19-03126</t>
  </si>
  <si>
    <t>SH19-03127</t>
  </si>
  <si>
    <t>SH19-03128</t>
  </si>
  <si>
    <t>SH19-03129</t>
  </si>
  <si>
    <t>SH19-03130</t>
  </si>
  <si>
    <t>SH19-03131</t>
  </si>
  <si>
    <t>SH19-03132</t>
  </si>
  <si>
    <t>SH19-03133</t>
  </si>
  <si>
    <t>SH19-03134</t>
  </si>
  <si>
    <t>SH19-03135</t>
  </si>
  <si>
    <t>SH19-03136</t>
  </si>
  <si>
    <t>SH19-03137</t>
  </si>
  <si>
    <t>SH19-03138</t>
  </si>
  <si>
    <t>SH19-03139</t>
  </si>
  <si>
    <t>SH19-03140</t>
  </si>
  <si>
    <t>SH19-03141</t>
  </si>
  <si>
    <t>SH19-03142</t>
  </si>
  <si>
    <t>SH19-03143</t>
  </si>
  <si>
    <t>SH19-03144</t>
  </si>
  <si>
    <t>SH19-03145</t>
  </si>
  <si>
    <t>SH19-03146</t>
  </si>
  <si>
    <t>SH19-03147</t>
  </si>
  <si>
    <t>SH19-03148</t>
  </si>
  <si>
    <t>SH19-03149</t>
  </si>
  <si>
    <t>SH19-03150</t>
  </si>
  <si>
    <t>SH19-03152</t>
  </si>
  <si>
    <t>SH19-03153</t>
  </si>
  <si>
    <t>SH19-03154</t>
  </si>
  <si>
    <t>SH19-03155</t>
  </si>
  <si>
    <t>SH19-03156</t>
  </si>
  <si>
    <t>SH19-03157</t>
  </si>
  <si>
    <t>SH19-03158</t>
  </si>
  <si>
    <t>SH19-03159</t>
  </si>
  <si>
    <t>SH19-03160</t>
  </si>
  <si>
    <t>SH19-03161</t>
  </si>
  <si>
    <t>SH19-03162</t>
  </si>
  <si>
    <t>SH19-03163</t>
  </si>
  <si>
    <t>SH19-03164</t>
  </si>
  <si>
    <t>SH19-03165</t>
  </si>
  <si>
    <t>SH19-03166</t>
  </si>
  <si>
    <t>SH19-03167</t>
  </si>
  <si>
    <t>SH19-03168</t>
  </si>
  <si>
    <t>SH19-03169</t>
  </si>
  <si>
    <t>SH19-03170</t>
  </si>
  <si>
    <t>SH19-03171</t>
  </si>
  <si>
    <t>SH19-03172</t>
  </si>
  <si>
    <t>SH19-03173</t>
  </si>
  <si>
    <t>SH19-03174</t>
  </si>
  <si>
    <t>SH19-03175</t>
  </si>
  <si>
    <t>SH19-03176</t>
  </si>
  <si>
    <t>SH19-03177</t>
  </si>
  <si>
    <t>SH19-03178</t>
  </si>
  <si>
    <t>SH19-03179</t>
  </si>
  <si>
    <t>SH19-03180</t>
  </si>
  <si>
    <t>SH19-03181</t>
  </si>
  <si>
    <t>SH19-03182</t>
  </si>
  <si>
    <t>SH19-03183</t>
  </si>
  <si>
    <t>SH19-03184</t>
  </si>
  <si>
    <t>SH19-03185</t>
  </si>
  <si>
    <t>SH19-03186</t>
  </si>
  <si>
    <t>SH19-03187</t>
  </si>
  <si>
    <t>SH19-03188</t>
  </si>
  <si>
    <t>SH19-03189</t>
  </si>
  <si>
    <t>SH19-03190</t>
  </si>
  <si>
    <t>SH19-03191</t>
  </si>
  <si>
    <t>SH19-03192</t>
  </si>
  <si>
    <t>SH19-03193</t>
  </si>
  <si>
    <t>SH19-03194</t>
  </si>
  <si>
    <t>SH19-03195</t>
  </si>
  <si>
    <t>SH19-03196</t>
  </si>
  <si>
    <t>SH19-03197</t>
  </si>
  <si>
    <t>SH19-03198</t>
  </si>
  <si>
    <t>SH19-03199</t>
  </si>
  <si>
    <t>SH19-03200</t>
  </si>
  <si>
    <t>SH19-03201</t>
  </si>
  <si>
    <t>SH19-03202</t>
  </si>
  <si>
    <t>SH19-03203</t>
  </si>
  <si>
    <t>SH19-03204</t>
  </si>
  <si>
    <t>SH19-03205</t>
  </si>
  <si>
    <t>SH19-03206</t>
  </si>
  <si>
    <t>SH19-03207</t>
  </si>
  <si>
    <t>SH19-03208</t>
  </si>
  <si>
    <t>SH19-03209</t>
  </si>
  <si>
    <t>SH19-03210</t>
  </si>
  <si>
    <t>SH19-03211</t>
  </si>
  <si>
    <t>SH19-03212</t>
  </si>
  <si>
    <t>SH19-03213</t>
  </si>
  <si>
    <t>SH19-03214</t>
  </si>
  <si>
    <t>SH19-03215</t>
  </si>
  <si>
    <t>SH19-03216</t>
  </si>
  <si>
    <t>SH19-03217</t>
  </si>
  <si>
    <t>SH19-03218</t>
  </si>
  <si>
    <t>SH19-03219</t>
  </si>
  <si>
    <t>SH19-03220</t>
  </si>
  <si>
    <t>SH19-03221</t>
  </si>
  <si>
    <t>SH19-03222</t>
  </si>
  <si>
    <t>SH19-03223</t>
  </si>
  <si>
    <t>SH19-03224</t>
  </si>
  <si>
    <t>SH19-03225</t>
  </si>
  <si>
    <t>SH19-03226</t>
  </si>
  <si>
    <t>SH19-03227</t>
  </si>
  <si>
    <t>SH19-03228</t>
  </si>
  <si>
    <t>SH19-03229</t>
  </si>
  <si>
    <t>SH19-03230</t>
  </si>
  <si>
    <t>SH19-03231</t>
  </si>
  <si>
    <t>SH19-03232</t>
  </si>
  <si>
    <t>SH19-03233</t>
  </si>
  <si>
    <t>SH19-03234</t>
  </si>
  <si>
    <t>SH19-03235</t>
  </si>
  <si>
    <t>SH19-03236</t>
  </si>
  <si>
    <t>SH19-03237</t>
  </si>
  <si>
    <t>SH19-03238</t>
  </si>
  <si>
    <t>SH19-03239</t>
  </si>
  <si>
    <t>SH19-03240</t>
  </si>
  <si>
    <t>SH19-03241</t>
  </si>
  <si>
    <t>SH19-03242</t>
  </si>
  <si>
    <t>SH19-03243</t>
  </si>
  <si>
    <t>SH19-03244</t>
  </si>
  <si>
    <t>SH19-03245</t>
  </si>
  <si>
    <t>SH19-03246</t>
  </si>
  <si>
    <t>SH19-03247</t>
  </si>
  <si>
    <t>SH19-03248</t>
  </si>
  <si>
    <t>SH19-03249</t>
  </si>
  <si>
    <t>SH19-03250</t>
  </si>
  <si>
    <t>SH19-03251</t>
  </si>
  <si>
    <t>SH19-03252</t>
  </si>
  <si>
    <t>SH19-03253</t>
  </si>
  <si>
    <t>SH19-03254</t>
  </si>
  <si>
    <t>SH19-03255</t>
  </si>
  <si>
    <t>SH19-03256</t>
  </si>
  <si>
    <t>SH19-03257</t>
  </si>
  <si>
    <t>SH19-03258</t>
  </si>
  <si>
    <t>SH19-03259</t>
  </si>
  <si>
    <t>SH19-03260</t>
  </si>
  <si>
    <t>SH19-03261</t>
  </si>
  <si>
    <t>SH19-03262</t>
  </si>
  <si>
    <t>SH19-03263</t>
  </si>
  <si>
    <t>SH19-03264</t>
  </si>
  <si>
    <t>SH19-03265</t>
  </si>
  <si>
    <t>SH19-03266</t>
  </si>
  <si>
    <t>SH19-03267</t>
  </si>
  <si>
    <t>SH19-03268</t>
  </si>
  <si>
    <t>SH19-03269</t>
  </si>
  <si>
    <t>SH19-03270</t>
  </si>
  <si>
    <t>SH19-03271</t>
  </si>
  <si>
    <t>SH19-03272</t>
  </si>
  <si>
    <t>SH19-03273</t>
  </si>
  <si>
    <t>SH19-03274</t>
  </si>
  <si>
    <t>SH19-03275</t>
  </si>
  <si>
    <t>SH19-03276</t>
  </si>
  <si>
    <t>SH19-03277</t>
  </si>
  <si>
    <t>SH19-03278</t>
  </si>
  <si>
    <t>SH19-03279</t>
  </si>
  <si>
    <t>SH19-03280</t>
  </si>
  <si>
    <t>SH19-03281</t>
  </si>
  <si>
    <t>SH19-03282</t>
  </si>
  <si>
    <t>SH19-03283</t>
  </si>
  <si>
    <t>SH19-03284</t>
  </si>
  <si>
    <t>SH19-03285</t>
  </si>
  <si>
    <t>SH19-03286</t>
  </si>
  <si>
    <t>SH19-03287</t>
  </si>
  <si>
    <t>SH19-03288</t>
  </si>
  <si>
    <t>SH19-03289</t>
  </si>
  <si>
    <t>SH19-03290</t>
  </si>
  <si>
    <t>SH19-03291</t>
  </si>
  <si>
    <t>SH19-03292</t>
  </si>
  <si>
    <t>SH19-03293</t>
  </si>
  <si>
    <t>SH19-03294</t>
  </si>
  <si>
    <t>SH19-03295</t>
  </si>
  <si>
    <t>SH19-03296</t>
  </si>
  <si>
    <t>SH19-03297</t>
  </si>
  <si>
    <t>SH19-03298</t>
  </si>
  <si>
    <t>SH19-03299</t>
  </si>
  <si>
    <t>SH19-03300</t>
  </si>
  <si>
    <t>SH19-03301</t>
  </si>
  <si>
    <t>SH19-03302</t>
  </si>
  <si>
    <t>SH19-03303</t>
  </si>
  <si>
    <t>SH19-03304</t>
  </si>
  <si>
    <t>SH19-03305</t>
  </si>
  <si>
    <t>SH19-03306</t>
  </si>
  <si>
    <t>SH19-03307</t>
  </si>
  <si>
    <t>SH19-03308</t>
  </si>
  <si>
    <t>SH19-03309</t>
  </si>
  <si>
    <t>SH19-03310</t>
  </si>
  <si>
    <t>SH19-03311</t>
  </si>
  <si>
    <t>SH19-03312</t>
  </si>
  <si>
    <t>SH19-03313</t>
  </si>
  <si>
    <t>SH19-03314</t>
  </si>
  <si>
    <t>SH19-03315</t>
  </si>
  <si>
    <t>SH19-03316</t>
  </si>
  <si>
    <t>SH19-03317</t>
  </si>
  <si>
    <t>SH19-03318</t>
  </si>
  <si>
    <t>SH19-03319</t>
  </si>
  <si>
    <t>SH19-03320</t>
  </si>
  <si>
    <t>SH19-03321</t>
  </si>
  <si>
    <t>SH19-03322</t>
  </si>
  <si>
    <t>SH19-03323</t>
  </si>
  <si>
    <t>SH19-03324</t>
  </si>
  <si>
    <t>SH19-03325</t>
  </si>
  <si>
    <t>SH19-03326</t>
  </si>
  <si>
    <t>SH19-03327</t>
  </si>
  <si>
    <t>SH19-03328</t>
  </si>
  <si>
    <t>SH19-03329</t>
  </si>
  <si>
    <t>SH19-03330</t>
  </si>
  <si>
    <t>SH19-03331</t>
  </si>
  <si>
    <t>SH19-03332</t>
  </si>
  <si>
    <t>SH19-03333</t>
  </si>
  <si>
    <t>SH19-03334</t>
  </si>
  <si>
    <t>SH19-03335</t>
  </si>
  <si>
    <t>SH19-03336</t>
  </si>
  <si>
    <t>SH19-03337</t>
  </si>
  <si>
    <t>SH19-03338</t>
  </si>
  <si>
    <t>SH19-03339</t>
  </si>
  <si>
    <t>SH19-03340</t>
  </si>
  <si>
    <t>SH19-03341</t>
  </si>
  <si>
    <t>SH19-03342</t>
  </si>
  <si>
    <t>SH19-03343</t>
  </si>
  <si>
    <t>SH19-03344</t>
  </si>
  <si>
    <t>SH19-03345</t>
  </si>
  <si>
    <t>SH19-03346</t>
  </si>
  <si>
    <t>SH19-03347</t>
  </si>
  <si>
    <t>SH19-03348</t>
  </si>
  <si>
    <t>SH19-03349</t>
  </si>
  <si>
    <t>SH19-03350</t>
  </si>
  <si>
    <t>SH19-03351</t>
  </si>
  <si>
    <t>SH19-03353</t>
  </si>
  <si>
    <t>SH19-03354</t>
  </si>
  <si>
    <t>SH19-03355</t>
  </si>
  <si>
    <t>SH19-03356</t>
  </si>
  <si>
    <t>SH19-03357</t>
  </si>
  <si>
    <t>SH19-03358</t>
  </si>
  <si>
    <t>SH19-03359</t>
  </si>
  <si>
    <t>SH19-03361</t>
  </si>
  <si>
    <t>SH19-03362</t>
  </si>
  <si>
    <t>SH19-03363</t>
  </si>
  <si>
    <t>SH19-03364</t>
  </si>
  <si>
    <t>SH19-03365</t>
  </si>
  <si>
    <t>SH19-03366</t>
  </si>
  <si>
    <t>SH19-03367</t>
  </si>
  <si>
    <t>SH19-03368</t>
  </si>
  <si>
    <t>SH19-03369</t>
  </si>
  <si>
    <t>SH19-03370</t>
  </si>
  <si>
    <t>SH19-03371</t>
  </si>
  <si>
    <t>SH19-03372</t>
  </si>
  <si>
    <t>SH19-03373</t>
  </si>
  <si>
    <t>SH19-03374</t>
  </si>
  <si>
    <t>SH19-03375</t>
  </si>
  <si>
    <t>SH19-03376</t>
  </si>
  <si>
    <t>SH19-03377</t>
  </si>
  <si>
    <t>SH19-03378</t>
  </si>
  <si>
    <t>SH19-03379</t>
  </si>
  <si>
    <t>SH19-03380</t>
  </si>
  <si>
    <t>SH19-03381</t>
  </si>
  <si>
    <t>SH19-03382</t>
  </si>
  <si>
    <t>SH19-03383</t>
  </si>
  <si>
    <t>SH19-03384</t>
  </si>
  <si>
    <t>SH19-03385</t>
  </si>
  <si>
    <t>SH19-03386</t>
  </si>
  <si>
    <t>SH19-03387</t>
  </si>
  <si>
    <t>SH19-03388</t>
  </si>
  <si>
    <t>SH19-03389</t>
  </si>
  <si>
    <t>SH19-03390</t>
  </si>
  <si>
    <t>SH19-03391</t>
  </si>
  <si>
    <t>SH19-03392</t>
  </si>
  <si>
    <t>SH19-03393</t>
  </si>
  <si>
    <t>SH19-03394</t>
  </si>
  <si>
    <t>SH19-03395</t>
  </si>
  <si>
    <t>SH19-03396</t>
  </si>
  <si>
    <t>SH19-03397</t>
  </si>
  <si>
    <t>SH19-03398</t>
  </si>
  <si>
    <t>SH19-03399</t>
  </si>
  <si>
    <t>SH19-03400</t>
  </si>
  <si>
    <t>SH19-03401</t>
  </si>
  <si>
    <t>SH19-03402</t>
  </si>
  <si>
    <t>SH19-03403</t>
  </si>
  <si>
    <t>SH19-03404</t>
  </si>
  <si>
    <t>SH19-03405</t>
  </si>
  <si>
    <t>SH19-03406</t>
  </si>
  <si>
    <t>SH19-03407</t>
  </si>
  <si>
    <t>SH19-03408</t>
  </si>
  <si>
    <t>SH19-03409</t>
  </si>
  <si>
    <t>SH19-03410</t>
  </si>
  <si>
    <t>SH19-03411</t>
  </si>
  <si>
    <t>SH19-03412</t>
  </si>
  <si>
    <t>SH19-03413</t>
  </si>
  <si>
    <t>SH19-03414</t>
  </si>
  <si>
    <t>SH19-03415</t>
  </si>
  <si>
    <t>SH19-03416</t>
  </si>
  <si>
    <t>SH19-03417</t>
  </si>
  <si>
    <t>SH19-03418</t>
  </si>
  <si>
    <t>SH19-03419</t>
  </si>
  <si>
    <t>SH19-03420</t>
  </si>
  <si>
    <t>SH19-03421</t>
  </si>
  <si>
    <t>SH19-03422</t>
  </si>
  <si>
    <t>SH19-03423</t>
  </si>
  <si>
    <t>SH19-03424</t>
  </si>
  <si>
    <t>SH19-03425</t>
  </si>
  <si>
    <t>SH19-03426</t>
  </si>
  <si>
    <t>SH19-03427</t>
  </si>
  <si>
    <t>SH19-03428</t>
  </si>
  <si>
    <t>SH19-03429</t>
  </si>
  <si>
    <t>SH19-03430</t>
  </si>
  <si>
    <t>SH19-03431</t>
  </si>
  <si>
    <t>SH19-03432</t>
  </si>
  <si>
    <t>SH19-03433</t>
  </si>
  <si>
    <t>SH19-03434</t>
  </si>
  <si>
    <t>SH19-03435</t>
  </si>
  <si>
    <t>SH19-03436</t>
  </si>
  <si>
    <t>SH19-03437</t>
  </si>
  <si>
    <t>SH19-03438</t>
  </si>
  <si>
    <t>SH19-03439</t>
  </si>
  <si>
    <t>SH19-03440</t>
  </si>
  <si>
    <t>SH19-03441</t>
  </si>
  <si>
    <t>SH19-03442</t>
  </si>
  <si>
    <t>SH19-03443</t>
  </si>
  <si>
    <t>SH19-03444</t>
  </si>
  <si>
    <t>SH19-03445</t>
  </si>
  <si>
    <t>SH19-03446</t>
  </si>
  <si>
    <t>SH19-03447</t>
  </si>
  <si>
    <t>SH19-03448</t>
  </si>
  <si>
    <t>SH19-03449</t>
  </si>
  <si>
    <t>SH19-03450</t>
  </si>
  <si>
    <t>SH19-03451</t>
  </si>
  <si>
    <t>SH19-03452</t>
  </si>
  <si>
    <t>SH19-03453</t>
  </si>
  <si>
    <t>SH19-03454</t>
  </si>
  <si>
    <t>SH19-03455</t>
  </si>
  <si>
    <t>SH19-03456</t>
  </si>
  <si>
    <t>SH19-03457</t>
  </si>
  <si>
    <t>SH19-03458</t>
  </si>
  <si>
    <t>SH19-03459</t>
  </si>
  <si>
    <t>SH19-03460</t>
  </si>
  <si>
    <t>SH19-03461</t>
  </si>
  <si>
    <t>SH19-03462</t>
  </si>
  <si>
    <t>SH19-03463</t>
  </si>
  <si>
    <t>SH19-03464</t>
  </si>
  <si>
    <t>SH19-03465</t>
  </si>
  <si>
    <t>SH19-03466</t>
  </si>
  <si>
    <t>SH19-03467</t>
  </si>
  <si>
    <t>SH19-03468</t>
  </si>
  <si>
    <t>SH19-03469</t>
  </si>
  <si>
    <t>SH19-03470</t>
  </si>
  <si>
    <t>SH19-03471</t>
  </si>
  <si>
    <t>SH19-03472</t>
  </si>
  <si>
    <t>SH19-03473</t>
  </si>
  <si>
    <t>SH19-03474</t>
  </si>
  <si>
    <t>SH19-03475</t>
  </si>
  <si>
    <t>SH19-03476</t>
  </si>
  <si>
    <t>SH19-03477</t>
  </si>
  <si>
    <t>SH19-03478</t>
  </si>
  <si>
    <t>SH19-03479</t>
  </si>
  <si>
    <t>SH19-03480</t>
  </si>
  <si>
    <t>SH19-03481</t>
  </si>
  <si>
    <t>SH19-03482</t>
  </si>
  <si>
    <t>SH19-03483</t>
  </si>
  <si>
    <t>SH19-03484</t>
  </si>
  <si>
    <t>SH19-03485</t>
  </si>
  <si>
    <t>SH19-03486</t>
  </si>
  <si>
    <t>SH19-03487</t>
  </si>
  <si>
    <t>SH19-03488</t>
  </si>
  <si>
    <t>SH19-03489</t>
  </si>
  <si>
    <t>SH19-03490</t>
  </si>
  <si>
    <t>SH19-03491</t>
  </si>
  <si>
    <t>SH19-03492</t>
  </si>
  <si>
    <t>SH19-03493</t>
  </si>
  <si>
    <t>SH19-03494</t>
  </si>
  <si>
    <t>SH19-03495</t>
  </si>
  <si>
    <t>SH19-03496</t>
  </si>
  <si>
    <t>SH19-03497</t>
  </si>
  <si>
    <t>SH19-03498</t>
  </si>
  <si>
    <t>SH19-03499</t>
  </si>
  <si>
    <t>SH19-03500</t>
  </si>
  <si>
    <t>SH19-03501</t>
  </si>
  <si>
    <t>SH19-03502</t>
  </si>
  <si>
    <t>SH19-03503</t>
  </si>
  <si>
    <t>SH19-03504</t>
  </si>
  <si>
    <t>SH19-03505</t>
  </si>
  <si>
    <t>SH19-03506</t>
  </si>
  <si>
    <t>SH19-03507</t>
  </si>
  <si>
    <t>SH19-03508</t>
  </si>
  <si>
    <t>SH19-03509</t>
  </si>
  <si>
    <t>SH19-03510</t>
  </si>
  <si>
    <t>SH19-03511</t>
  </si>
  <si>
    <t>SH19-03512</t>
  </si>
  <si>
    <t>SH19-03513</t>
  </si>
  <si>
    <t>SH19-03514</t>
  </si>
  <si>
    <t>SH19-03515</t>
  </si>
  <si>
    <t>SH19-03516</t>
  </si>
  <si>
    <t>SH19-03517</t>
  </si>
  <si>
    <t>SH19-03518</t>
  </si>
  <si>
    <t>SH19-03519</t>
  </si>
  <si>
    <t>SH19-03520</t>
  </si>
  <si>
    <t>SH19-03521</t>
  </si>
  <si>
    <t>SH19-03522</t>
  </si>
  <si>
    <t>SH19-03523</t>
  </si>
  <si>
    <t>SH19-03524</t>
  </si>
  <si>
    <t>SH19-03525</t>
  </si>
  <si>
    <t>SH19-03526</t>
  </si>
  <si>
    <t>SH19-03527</t>
  </si>
  <si>
    <t>SH19-03528</t>
  </si>
  <si>
    <t>SH19-03529</t>
  </si>
  <si>
    <t>SH19-03530</t>
  </si>
  <si>
    <t>SH19-03531</t>
  </si>
  <si>
    <t>SH19-03532</t>
  </si>
  <si>
    <t>SH19-03533</t>
  </si>
  <si>
    <t>SH19-03534</t>
  </si>
  <si>
    <t>SH19-03535</t>
  </si>
  <si>
    <t>SH19-03536</t>
  </si>
  <si>
    <t>SH19-03537</t>
  </si>
  <si>
    <t>SH19-03538</t>
  </si>
  <si>
    <t>SH19-03539</t>
  </si>
  <si>
    <t>SH19-03540</t>
  </si>
  <si>
    <t>SH19-03541</t>
  </si>
  <si>
    <t>SH19-03542</t>
  </si>
  <si>
    <t>SH19-03543</t>
  </si>
  <si>
    <t>SH19-03544</t>
  </si>
  <si>
    <t>SH19-03545</t>
  </si>
  <si>
    <t>SH19-03546</t>
  </si>
  <si>
    <t>SH19-03547</t>
  </si>
  <si>
    <t>SH19-03548</t>
  </si>
  <si>
    <t>SH19-03549</t>
  </si>
  <si>
    <t>SH19-03550</t>
  </si>
  <si>
    <t>SH19-03551</t>
  </si>
  <si>
    <t>SH19-03552</t>
  </si>
  <si>
    <t>SH19-03553</t>
  </si>
  <si>
    <t>SH19-03554</t>
  </si>
  <si>
    <t>SH19-03555</t>
  </si>
  <si>
    <t>SH19-03556</t>
  </si>
  <si>
    <t>SH19-03557</t>
  </si>
  <si>
    <t>SH19-03558</t>
  </si>
  <si>
    <t>SH19-03559</t>
  </si>
  <si>
    <t>SH19-03560</t>
  </si>
  <si>
    <t>SH19-03561</t>
  </si>
  <si>
    <t>SH19-03562</t>
  </si>
  <si>
    <t>SH19-03563</t>
  </si>
  <si>
    <t>SH19-03564</t>
  </si>
  <si>
    <t>SH19-03565</t>
  </si>
  <si>
    <t>SH19-03566</t>
  </si>
  <si>
    <t>SH19-03567</t>
  </si>
  <si>
    <t>SH19-03568</t>
  </si>
  <si>
    <t>SH19-03569</t>
  </si>
  <si>
    <t>SH19-03570</t>
  </si>
  <si>
    <t>SH19-03571</t>
  </si>
  <si>
    <t>SH19-03572</t>
  </si>
  <si>
    <t>SH19-03573</t>
  </si>
  <si>
    <t>SH19-03574</t>
  </si>
  <si>
    <t>SH19-03575</t>
  </si>
  <si>
    <t>SH19-03576</t>
  </si>
  <si>
    <t>SH19-03577</t>
  </si>
  <si>
    <t>SH19-03578</t>
  </si>
  <si>
    <t>SH19-03579</t>
  </si>
  <si>
    <t>SH19-03580</t>
  </si>
  <si>
    <t>SH19-03581</t>
  </si>
  <si>
    <t>SH19-03582</t>
  </si>
  <si>
    <t>SH19-03583</t>
  </si>
  <si>
    <t>SH19-03584</t>
  </si>
  <si>
    <t>SH19-03585</t>
  </si>
  <si>
    <t>SH19-03586</t>
  </si>
  <si>
    <t>SH19-03587</t>
  </si>
  <si>
    <t>SH19-03588</t>
  </si>
  <si>
    <t>SH19-03589</t>
  </si>
  <si>
    <t>SH19-03590</t>
  </si>
  <si>
    <t>SH19-03593</t>
  </si>
  <si>
    <t>SH19-03594</t>
  </si>
  <si>
    <t>SH19-03595</t>
  </si>
  <si>
    <t>SH19-03596</t>
  </si>
  <si>
    <t>SH19-03597</t>
  </si>
  <si>
    <t>SH19-03598</t>
  </si>
  <si>
    <t>SH19-03599</t>
  </si>
  <si>
    <t>SH19-03600</t>
  </si>
  <si>
    <t>SH19-03601</t>
  </si>
  <si>
    <t>SH19-03602</t>
  </si>
  <si>
    <t>SH19-03603</t>
  </si>
  <si>
    <t>SH19-03604</t>
  </si>
  <si>
    <t>SH19-03605</t>
  </si>
  <si>
    <t>SH19-03606</t>
  </si>
  <si>
    <t>SH19-03607</t>
  </si>
  <si>
    <t>SH19-03608</t>
  </si>
  <si>
    <t>SH19-03609</t>
  </si>
  <si>
    <t>SH19-03610</t>
  </si>
  <si>
    <t>SH19-03611</t>
  </si>
  <si>
    <t>SH19-03612</t>
  </si>
  <si>
    <t>SH19-03613</t>
  </si>
  <si>
    <t>SH19-03614</t>
  </si>
  <si>
    <t>SH19-03615</t>
  </si>
  <si>
    <t>SH19-03616</t>
  </si>
  <si>
    <t>SH19-03618</t>
  </si>
  <si>
    <t>SH19-03619</t>
  </si>
  <si>
    <t>SH19-03620</t>
  </si>
  <si>
    <t>SH19-03621</t>
  </si>
  <si>
    <t>SH19-03622</t>
  </si>
  <si>
    <t>SH19-03623</t>
  </si>
  <si>
    <t>SH19-03624</t>
  </si>
  <si>
    <t>SH19-03625</t>
  </si>
  <si>
    <t>SH19-03626</t>
  </si>
  <si>
    <t>SH19-03627</t>
  </si>
  <si>
    <t>SH19-03628</t>
  </si>
  <si>
    <t>SH19-03629</t>
  </si>
  <si>
    <t>SH19-03630</t>
  </si>
  <si>
    <t>SH19-03631</t>
  </si>
  <si>
    <t>SH19-03632</t>
  </si>
  <si>
    <t>SH19-03633</t>
  </si>
  <si>
    <t>SH19-03634</t>
  </si>
  <si>
    <t>SH19-03635</t>
  </si>
  <si>
    <t>SH19-03636</t>
  </si>
  <si>
    <t>SH19-03637</t>
  </si>
  <si>
    <t>SH19-03638</t>
  </si>
  <si>
    <t>SH19-03639</t>
  </si>
  <si>
    <t>SH19-03640</t>
  </si>
  <si>
    <t>SH19-03641</t>
  </si>
  <si>
    <t>SH19-03642</t>
  </si>
  <si>
    <t>SH19-03643</t>
  </si>
  <si>
    <t>SH19-03644</t>
  </si>
  <si>
    <t>SH19-03645</t>
  </si>
  <si>
    <t>SH19-03646</t>
  </si>
  <si>
    <t>SH19-03647</t>
  </si>
  <si>
    <t>SH19-03648</t>
  </si>
  <si>
    <t>SH19-03649</t>
  </si>
  <si>
    <t>SH19-03650</t>
  </si>
  <si>
    <t>SH19-03651</t>
  </si>
  <si>
    <t>SH19-03652</t>
  </si>
  <si>
    <t>SH19-03653</t>
  </si>
  <si>
    <t>SH19-03654</t>
  </si>
  <si>
    <t>SH19-03655</t>
  </si>
  <si>
    <t>SH19-03656</t>
  </si>
  <si>
    <t>SH19-03657</t>
  </si>
  <si>
    <t>SH19-03658</t>
  </si>
  <si>
    <t>SH19-03659</t>
  </si>
  <si>
    <t>SH19-03660</t>
  </si>
  <si>
    <t>SH19-03661</t>
  </si>
  <si>
    <t>SH19-03662</t>
  </si>
  <si>
    <t>SH19-03663</t>
  </si>
  <si>
    <t>SH19-03664</t>
  </si>
  <si>
    <t>SH19-03665</t>
  </si>
  <si>
    <t>SH19-03666</t>
  </si>
  <si>
    <t>SH19-03667</t>
  </si>
  <si>
    <t>SH19-03668</t>
  </si>
  <si>
    <t>SH19-03669</t>
  </si>
  <si>
    <t>SH19-03670</t>
  </si>
  <si>
    <t>SH19-03671</t>
  </si>
  <si>
    <t>SH19-03672</t>
  </si>
  <si>
    <t>SH19-03673</t>
  </si>
  <si>
    <t>SH19-03674</t>
  </si>
  <si>
    <t>SH19-03675</t>
  </si>
  <si>
    <t>SH19-03676</t>
  </si>
  <si>
    <t>SH19-03677</t>
  </si>
  <si>
    <t>SH19-03678</t>
  </si>
  <si>
    <t>SH19-03679</t>
  </si>
  <si>
    <t>SH19-03680</t>
  </si>
  <si>
    <t>SH19-03681</t>
  </si>
  <si>
    <t>SH19-03682</t>
  </si>
  <si>
    <t>SH19-03683</t>
  </si>
  <si>
    <t>SH19-03684</t>
  </si>
  <si>
    <t>SH19-03685</t>
  </si>
  <si>
    <t>SH19-03686</t>
  </si>
  <si>
    <t>SH19-03687</t>
  </si>
  <si>
    <t>SH19-03688</t>
  </si>
  <si>
    <t>SH19-03689</t>
  </si>
  <si>
    <t>SH19-03690</t>
  </si>
  <si>
    <t>SH19-03691</t>
  </si>
  <si>
    <t>SH19-03692</t>
  </si>
  <si>
    <t>SH19-03693</t>
  </si>
  <si>
    <t>SH19-03694</t>
  </si>
  <si>
    <t>SH19-03695</t>
  </si>
  <si>
    <t>SH19-03696</t>
  </si>
  <si>
    <t>SH19-03697</t>
  </si>
  <si>
    <t>SH19-03698</t>
  </si>
  <si>
    <t>SH19-03699</t>
  </si>
  <si>
    <t>SH19-03700</t>
  </si>
  <si>
    <t>SH19-03701</t>
  </si>
  <si>
    <t>SH19-03702</t>
  </si>
  <si>
    <t>SH19-03703</t>
  </si>
  <si>
    <t>SH19-03704</t>
  </si>
  <si>
    <t>SH19-03705</t>
  </si>
  <si>
    <t>SH19-03706</t>
  </si>
  <si>
    <t>SH19-03707</t>
  </si>
  <si>
    <t>SH19-03708</t>
  </si>
  <si>
    <t>SH19-03710</t>
  </si>
  <si>
    <t>SH19-03711</t>
  </si>
  <si>
    <t>SH19-03712</t>
  </si>
  <si>
    <t>SH19-03713</t>
  </si>
  <si>
    <t>SH19-03714</t>
  </si>
  <si>
    <t>SH19-03715</t>
  </si>
  <si>
    <t>SH19-03716</t>
  </si>
  <si>
    <t>SH19-03717</t>
  </si>
  <si>
    <t>SH19-03718</t>
  </si>
  <si>
    <t>SH19-03719</t>
  </si>
  <si>
    <t>SH19-03720</t>
  </si>
  <si>
    <t>SH19-03721</t>
  </si>
  <si>
    <t>SH19-03722</t>
  </si>
  <si>
    <t>SH19-03723</t>
  </si>
  <si>
    <t>SH19-03724</t>
  </si>
  <si>
    <t>SH19-03725</t>
  </si>
  <si>
    <t>SH19-03726</t>
  </si>
  <si>
    <t>SH19-03727</t>
  </si>
  <si>
    <t>SH19-03728</t>
  </si>
  <si>
    <t>SH19-03729</t>
  </si>
  <si>
    <t>SH19-03730</t>
  </si>
  <si>
    <t>SH19-03731</t>
  </si>
  <si>
    <t>SH19-03732</t>
  </si>
  <si>
    <t>SH19-03733</t>
  </si>
  <si>
    <t>SH19-03734</t>
  </si>
  <si>
    <t>SH19-03735</t>
  </si>
  <si>
    <t>SH19-03736</t>
  </si>
  <si>
    <t>SH19-03737</t>
  </si>
  <si>
    <t>SH19-03738</t>
  </si>
  <si>
    <t>SH19-03739</t>
  </si>
  <si>
    <t>SH19-03740</t>
  </si>
  <si>
    <t>SH19-03741</t>
  </si>
  <si>
    <t>SH19-03742</t>
  </si>
  <si>
    <t>SH19-03743</t>
  </si>
  <si>
    <t>SH19-03744</t>
  </si>
  <si>
    <t>SH19-03745</t>
  </si>
  <si>
    <t>SH19-03746</t>
  </si>
  <si>
    <t>SH19-03747</t>
  </si>
  <si>
    <t>SH19-03748</t>
  </si>
  <si>
    <t>SH19-03749</t>
  </si>
  <si>
    <t>SH19-03750</t>
  </si>
  <si>
    <t>SH19-03751</t>
  </si>
  <si>
    <t>SH19-03752</t>
  </si>
  <si>
    <t>SH19-03753</t>
  </si>
  <si>
    <t>SH19-03754</t>
  </si>
  <si>
    <t>SH19-03755</t>
  </si>
  <si>
    <t>SH19-03756</t>
  </si>
  <si>
    <t>SH19-03757</t>
  </si>
  <si>
    <t>SH19-03758</t>
  </si>
  <si>
    <t>SH19-03759</t>
  </si>
  <si>
    <t>SH19-03760</t>
  </si>
  <si>
    <t>SH19-03761</t>
  </si>
  <si>
    <t>SH19-03762</t>
  </si>
  <si>
    <t>SH19-03763</t>
  </si>
  <si>
    <t>SH19-03764</t>
  </si>
  <si>
    <t>SH19-03765</t>
  </si>
  <si>
    <t>SH19-03766</t>
  </si>
  <si>
    <t>SH19-03767</t>
  </si>
  <si>
    <t>SH19-03768</t>
  </si>
  <si>
    <t>SH19-03769</t>
  </si>
  <si>
    <t>SH19-03770</t>
  </si>
  <si>
    <t>SH19-03771</t>
  </si>
  <si>
    <t>SH19-03772</t>
  </si>
  <si>
    <t>SH19-03773</t>
  </si>
  <si>
    <t>SH19-03774</t>
  </si>
  <si>
    <t>SH19-03775</t>
  </si>
  <si>
    <t>SH19-03776</t>
  </si>
  <si>
    <t>SH19-03777</t>
  </si>
  <si>
    <t>SH19-03778</t>
  </si>
  <si>
    <t>SH19-03779</t>
  </si>
  <si>
    <t>SH19-03780</t>
  </si>
  <si>
    <t>SH19-03781</t>
  </si>
  <si>
    <t>SH19-03782</t>
  </si>
  <si>
    <t>SH19-03783</t>
  </si>
  <si>
    <t>SH19-03784</t>
  </si>
  <si>
    <t>SH19-03785</t>
  </si>
  <si>
    <t>SH19-03786</t>
  </si>
  <si>
    <t>SH19-03787</t>
  </si>
  <si>
    <t>SH19-03788</t>
  </si>
  <si>
    <t>SH19-03789</t>
  </si>
  <si>
    <t>SH19-03790</t>
  </si>
  <si>
    <t>SH19-03791</t>
  </si>
  <si>
    <t>SH19-03792</t>
  </si>
  <si>
    <t>SH19-03793</t>
  </si>
  <si>
    <t>SH19-03794</t>
  </si>
  <si>
    <t>SH19-03795</t>
  </si>
  <si>
    <t>SH19-03796</t>
  </si>
  <si>
    <t>SH19-03797</t>
  </si>
  <si>
    <t>SH19-03798</t>
  </si>
  <si>
    <t>SH19-03799</t>
  </si>
  <si>
    <t>SH19-03800</t>
  </si>
  <si>
    <t>SH19-03801</t>
  </si>
  <si>
    <t>SH19-03802</t>
  </si>
  <si>
    <t>SH19-03803</t>
  </si>
  <si>
    <t>SH19-03804</t>
  </si>
  <si>
    <t>SH19-03805</t>
  </si>
  <si>
    <t>SH19-03806</t>
  </si>
  <si>
    <t>SH19-03807</t>
  </si>
  <si>
    <t>SH19-03808</t>
  </si>
  <si>
    <t>SH19-03809</t>
  </si>
  <si>
    <t>SH19-03810</t>
  </si>
  <si>
    <t>SH19-03811</t>
  </si>
  <si>
    <t>SH19-03812</t>
  </si>
  <si>
    <t>SH19-03813</t>
  </si>
  <si>
    <t>SH19-03814</t>
  </si>
  <si>
    <t>SH19-03815</t>
  </si>
  <si>
    <t>SH19-03816</t>
  </si>
  <si>
    <t>SH19-03817</t>
  </si>
  <si>
    <t>SH19-03818</t>
  </si>
  <si>
    <t>SH19-03819</t>
  </si>
  <si>
    <t>SH19-03820</t>
  </si>
  <si>
    <t>SH19-03821</t>
  </si>
  <si>
    <t>SH19-03822</t>
  </si>
  <si>
    <t>SH19-03823</t>
  </si>
  <si>
    <t>SH19-03824</t>
  </si>
  <si>
    <t>SH19-03825</t>
  </si>
  <si>
    <t>SH19-03826</t>
  </si>
  <si>
    <t>SH19-03827</t>
  </si>
  <si>
    <t>SH19-03828</t>
  </si>
  <si>
    <t>SH19-03829</t>
  </si>
  <si>
    <t>SH19-03830</t>
  </si>
  <si>
    <t>SH19-03831</t>
  </si>
  <si>
    <t>SH19-03832</t>
  </si>
  <si>
    <t>SH19-03833</t>
  </si>
  <si>
    <t>SH19-03834</t>
  </si>
  <si>
    <t>SH19-03835</t>
  </si>
  <si>
    <t>SH19-03836</t>
  </si>
  <si>
    <t>SH19-03837</t>
  </si>
  <si>
    <t>SH19-03838</t>
  </si>
  <si>
    <t>SH19-03839</t>
  </si>
  <si>
    <t>SH19-03840</t>
  </si>
  <si>
    <t>SH19-03841</t>
  </si>
  <si>
    <t>SH19-03842</t>
  </si>
  <si>
    <t>SH19-03843</t>
  </si>
  <si>
    <t>SH19-03844</t>
  </si>
  <si>
    <t>SH19-03845</t>
  </si>
  <si>
    <t>SH19-03846</t>
  </si>
  <si>
    <t>SH19-03847</t>
  </si>
  <si>
    <t>SH19-03848</t>
  </si>
  <si>
    <t>SH19-03849</t>
  </si>
  <si>
    <t>SH19-03850</t>
  </si>
  <si>
    <t>SH19-03851</t>
  </si>
  <si>
    <t>SH19-03852</t>
  </si>
  <si>
    <t>SH19-03853</t>
  </si>
  <si>
    <t>SH19-03854</t>
  </si>
  <si>
    <t>SH19-03855</t>
  </si>
  <si>
    <t>SH19-03856</t>
  </si>
  <si>
    <t>SH19-03857</t>
  </si>
  <si>
    <t>SH19-03858</t>
  </si>
  <si>
    <t>SH19-03859</t>
  </si>
  <si>
    <t>SH19-03860</t>
  </si>
  <si>
    <t>SH19-03861</t>
  </si>
  <si>
    <t>SH19-03862</t>
  </si>
  <si>
    <t>SH19-03863</t>
  </si>
  <si>
    <t>SH19-03864</t>
  </si>
  <si>
    <t>SH19-03865</t>
  </si>
  <si>
    <t>SH19-03866</t>
  </si>
  <si>
    <t>SH19-03867</t>
  </si>
  <si>
    <t>SH19-03868</t>
  </si>
  <si>
    <t>SH19-03869</t>
  </si>
  <si>
    <t>SH19-03870</t>
  </si>
  <si>
    <t>SH19-03871</t>
  </si>
  <si>
    <t>SH19-03872</t>
  </si>
  <si>
    <t>SH19-03873</t>
  </si>
  <si>
    <t>SH19-03874</t>
  </si>
  <si>
    <t>SH19-03875</t>
  </si>
  <si>
    <t>SH19-03876</t>
  </si>
  <si>
    <t>SH19-03877</t>
  </si>
  <si>
    <t>SH19-03878</t>
  </si>
  <si>
    <t>SH19-03879</t>
  </si>
  <si>
    <t>SH19-03880</t>
  </si>
  <si>
    <t>SH19-03881</t>
  </si>
  <si>
    <t>SH19-03882</t>
  </si>
  <si>
    <t>SH19-03883</t>
  </si>
  <si>
    <t>SH19-03884</t>
  </si>
  <si>
    <t>SH19-03885</t>
  </si>
  <si>
    <t>SH19-03886</t>
  </si>
  <si>
    <t>SH19-03887</t>
  </si>
  <si>
    <t>SH19-03888</t>
  </si>
  <si>
    <t>SH19-03889</t>
  </si>
  <si>
    <t>SH19-03890</t>
  </si>
  <si>
    <t>SH19-03891</t>
  </si>
  <si>
    <t>SH19-03892</t>
  </si>
  <si>
    <t>SH19-03893</t>
  </si>
  <si>
    <t>SH19-03894</t>
  </si>
  <si>
    <t>SH19-03895</t>
  </si>
  <si>
    <t>SH19-03896</t>
  </si>
  <si>
    <t>SH19-03897</t>
  </si>
  <si>
    <t>SH19-03898</t>
  </si>
  <si>
    <t>SH19-03899</t>
  </si>
  <si>
    <t>SH19-03900</t>
  </si>
  <si>
    <t>SH19-03901</t>
  </si>
  <si>
    <t>SH19-03902</t>
  </si>
  <si>
    <t>SH19-03903</t>
  </si>
  <si>
    <t>SH19-03904</t>
  </si>
  <si>
    <t>SH19-03905</t>
  </si>
  <si>
    <t>SH19-03906</t>
  </si>
  <si>
    <t>SH19-03907</t>
  </si>
  <si>
    <t>SH19-03908</t>
  </si>
  <si>
    <t>SH19-03909</t>
  </si>
  <si>
    <t>SH19-03910</t>
  </si>
  <si>
    <t>SH19-03911</t>
  </si>
  <si>
    <t>SH19-03912</t>
  </si>
  <si>
    <t>SH19-03913</t>
  </si>
  <si>
    <t>SH19-03914</t>
  </si>
  <si>
    <t>SH19-03915</t>
  </si>
  <si>
    <t>SH19-03916</t>
  </si>
  <si>
    <t>SH19-03917</t>
  </si>
  <si>
    <t>SH19-03918</t>
  </si>
  <si>
    <t>SH19-03919</t>
  </si>
  <si>
    <t>SH19-03920</t>
  </si>
  <si>
    <t>SH19-03921</t>
  </si>
  <si>
    <t>SH19-03922</t>
  </si>
  <si>
    <t>SH19-03923</t>
  </si>
  <si>
    <t>SH19-03924</t>
  </si>
  <si>
    <t>SH19-03925</t>
  </si>
  <si>
    <t>SH19-03926</t>
  </si>
  <si>
    <t>SH19-03927</t>
  </si>
  <si>
    <t>SH19-03928</t>
  </si>
  <si>
    <t>SH19-03929</t>
  </si>
  <si>
    <t>SH19-03930</t>
  </si>
  <si>
    <t>SH19-03931</t>
  </si>
  <si>
    <t>SH19-03932</t>
  </si>
  <si>
    <t>SH19-03933</t>
  </si>
  <si>
    <t>SH19-03934</t>
  </si>
  <si>
    <t>SH19-03935</t>
  </si>
  <si>
    <t>SH19-03936</t>
  </si>
  <si>
    <t>SH19-03937</t>
  </si>
  <si>
    <t>SH19-03938</t>
  </si>
  <si>
    <t>SH19-03939</t>
  </si>
  <si>
    <t>SH19-03940</t>
  </si>
  <si>
    <t>SH19-03941</t>
  </si>
  <si>
    <t>SH19-03942</t>
  </si>
  <si>
    <t>SH19-03943</t>
  </si>
  <si>
    <t>SH19-03944</t>
  </si>
  <si>
    <t>SH19-03945</t>
  </si>
  <si>
    <t>SH19-03946</t>
  </si>
  <si>
    <t>SH19-03947</t>
  </si>
  <si>
    <t>SH19-03948</t>
  </si>
  <si>
    <t>SH19-03949</t>
  </si>
  <si>
    <t>SH19-03950</t>
  </si>
  <si>
    <t>SH19-03951</t>
  </si>
  <si>
    <t>SH19-03952</t>
  </si>
  <si>
    <t>SH19-03953</t>
  </si>
  <si>
    <t>SH19-03954</t>
  </si>
  <si>
    <t>SH19-03955</t>
  </si>
  <si>
    <t>SH19-03956</t>
  </si>
  <si>
    <t>SH19-03957</t>
  </si>
  <si>
    <t>SH19-03958</t>
  </si>
  <si>
    <t>SH19-03959</t>
  </si>
  <si>
    <t>SH19-03960</t>
  </si>
  <si>
    <t>SH19-03961</t>
  </si>
  <si>
    <t>SH19-03962</t>
  </si>
  <si>
    <t>SH19-03963</t>
  </si>
  <si>
    <t>SH19-03964</t>
  </si>
  <si>
    <t>SH19-03965</t>
  </si>
  <si>
    <t>SH19-03966</t>
  </si>
  <si>
    <t>SH19-03967</t>
  </si>
  <si>
    <t>SH19-03968</t>
  </si>
  <si>
    <t>SH19-03969</t>
  </si>
  <si>
    <t>SH19-03970</t>
  </si>
  <si>
    <t>SH19-03971</t>
  </si>
  <si>
    <t>SH19-03972</t>
  </si>
  <si>
    <t>SH19-03973</t>
  </si>
  <si>
    <t>SH19-03974</t>
  </si>
  <si>
    <t>SH19-03975</t>
  </si>
  <si>
    <t>SH19-03976</t>
  </si>
  <si>
    <t>SH19-03977</t>
  </si>
  <si>
    <t>SH19-03978</t>
  </si>
  <si>
    <t>SH19-03979</t>
  </si>
  <si>
    <t>SH19-03980</t>
  </si>
  <si>
    <t>SH19-03981</t>
  </si>
  <si>
    <t>SH19-03982</t>
  </si>
  <si>
    <t>SH19-03983</t>
  </si>
  <si>
    <t>SH19-03984</t>
  </si>
  <si>
    <t>SH19-03985</t>
  </si>
  <si>
    <t>SH19-03986</t>
  </si>
  <si>
    <t>SH19-03987</t>
  </si>
  <si>
    <t>SH19-03988</t>
  </si>
  <si>
    <t>SH19-03989</t>
  </si>
  <si>
    <t>SH19-03990</t>
  </si>
  <si>
    <t>SH19-03991</t>
  </si>
  <si>
    <t>SH19-03992</t>
  </si>
  <si>
    <t>SH19-03993</t>
  </si>
  <si>
    <t>SH19-03994</t>
  </si>
  <si>
    <t>SH19-03995</t>
  </si>
  <si>
    <t>SH19-03996</t>
  </si>
  <si>
    <t>SH19-03997</t>
  </si>
  <si>
    <t>SH19-03998</t>
  </si>
  <si>
    <t>SH19-03999</t>
  </si>
  <si>
    <t>SH19-04000</t>
  </si>
  <si>
    <t>SH19-04001</t>
  </si>
  <si>
    <t>SH19-04002</t>
  </si>
  <si>
    <t>SH19-04003</t>
  </si>
  <si>
    <t>SH19-04004</t>
  </si>
  <si>
    <t>SH19-04005</t>
  </si>
  <si>
    <t>SH19-04006</t>
  </si>
  <si>
    <t>SH19-04007</t>
  </si>
  <si>
    <t>SH19-04008</t>
  </si>
  <si>
    <t>SH19-04009</t>
  </si>
  <si>
    <t>SH19-04010</t>
  </si>
  <si>
    <t>SH19-04011</t>
  </si>
  <si>
    <t>SH19-04012</t>
  </si>
  <si>
    <t>SH19-04013</t>
  </si>
  <si>
    <t>SH19-04014</t>
  </si>
  <si>
    <t>SH19-04015</t>
  </si>
  <si>
    <t>SH19-04016</t>
  </si>
  <si>
    <t>SH19-04017</t>
  </si>
  <si>
    <t>SH19-04018</t>
  </si>
  <si>
    <t>SH19-04019</t>
  </si>
  <si>
    <t>SH19-04020</t>
  </si>
  <si>
    <t>SH19-04021</t>
  </si>
  <si>
    <t>SH19-04022</t>
  </si>
  <si>
    <t>SH19-04023</t>
  </si>
  <si>
    <t>SH19-04024</t>
  </si>
  <si>
    <t>SH19-04025</t>
  </si>
  <si>
    <t>SH19-04026</t>
  </si>
  <si>
    <t>SH19-04027</t>
  </si>
  <si>
    <t>SH19-04028</t>
  </si>
  <si>
    <t>SH19-04029</t>
  </si>
  <si>
    <t>SH19-04030</t>
  </si>
  <si>
    <t>SH19-04031</t>
  </si>
  <si>
    <t>SH19-04032</t>
  </si>
  <si>
    <t>SH19-04033</t>
  </si>
  <si>
    <t>SH19-04034</t>
  </si>
  <si>
    <t>SH19-04035</t>
  </si>
  <si>
    <t>SH19-04036</t>
  </si>
  <si>
    <t>SH19-04037</t>
  </si>
  <si>
    <t>SH19-04038</t>
  </si>
  <si>
    <t>SH19-04039</t>
  </si>
  <si>
    <t>SH19-04040</t>
  </si>
  <si>
    <t>SH19-04041</t>
  </si>
  <si>
    <t>SH19-04042</t>
  </si>
  <si>
    <t>SH19-04043</t>
  </si>
  <si>
    <t>SH19-04044</t>
  </si>
  <si>
    <t>SH19-04045</t>
  </si>
  <si>
    <t>SH19-04046</t>
  </si>
  <si>
    <t>SH19-04047</t>
  </si>
  <si>
    <t>SH19-04048</t>
  </si>
  <si>
    <t>SH19-04049</t>
  </si>
  <si>
    <t>SH19-04050</t>
  </si>
  <si>
    <t>SH19-04051</t>
  </si>
  <si>
    <t>SH19-04052</t>
  </si>
  <si>
    <t>SH19-04053</t>
  </si>
  <si>
    <t>SH19-04054</t>
  </si>
  <si>
    <t>SH19-04055</t>
  </si>
  <si>
    <t>SH19-04056</t>
  </si>
  <si>
    <t>SH19-04057</t>
  </si>
  <si>
    <t>SH19-04058</t>
  </si>
  <si>
    <t>SH19-04059</t>
  </si>
  <si>
    <t>SH19-04060</t>
  </si>
  <si>
    <t>SH19-04061</t>
  </si>
  <si>
    <t>SH19-04062</t>
  </si>
  <si>
    <t>SH19-04063</t>
  </si>
  <si>
    <t>SH19-04064</t>
  </si>
  <si>
    <t>SH19-04065</t>
  </si>
  <si>
    <t>SH19-04066</t>
  </si>
  <si>
    <t>SH19-04067</t>
  </si>
  <si>
    <t>SH19-04068</t>
  </si>
  <si>
    <t>SH19-04069</t>
  </si>
  <si>
    <t>SH19-04070</t>
  </si>
  <si>
    <t>SH19-04071</t>
  </si>
  <si>
    <t>SH19-04072</t>
  </si>
  <si>
    <t>SH19-04073</t>
  </si>
  <si>
    <t>SH19-04074</t>
  </si>
  <si>
    <t>SH19-04075</t>
  </si>
  <si>
    <t>SH19-04076</t>
  </si>
  <si>
    <t>SH19-04077</t>
  </si>
  <si>
    <t>SH19-04078</t>
  </si>
  <si>
    <t>SH19-04079</t>
  </si>
  <si>
    <t>SH19-04080</t>
  </si>
  <si>
    <t>SH19-04081</t>
  </si>
  <si>
    <t>SH19-04082</t>
  </si>
  <si>
    <t>SH19-04083</t>
  </si>
  <si>
    <t>SH19-04084</t>
  </si>
  <si>
    <t>SH19-04085</t>
  </si>
  <si>
    <t>SH19-04086</t>
  </si>
  <si>
    <t>SH19-04087</t>
  </si>
  <si>
    <t>SH19-04088</t>
  </si>
  <si>
    <t>SH19-04089</t>
  </si>
  <si>
    <t>SH19-04090</t>
  </si>
  <si>
    <t>SH19-04091</t>
  </si>
  <si>
    <t>SH19-04092</t>
  </si>
  <si>
    <t>SH19-04093</t>
  </si>
  <si>
    <t>SH19-04094</t>
  </si>
  <si>
    <t>SH19-04095</t>
  </si>
  <si>
    <t>SH19-04096</t>
  </si>
  <si>
    <t>SH19-04097</t>
  </si>
  <si>
    <t>SH19-04098</t>
  </si>
  <si>
    <t>SH19-04099</t>
  </si>
  <si>
    <t>SH19-04100</t>
  </si>
  <si>
    <t>SH19-04101</t>
  </si>
  <si>
    <t>SH19-04102</t>
  </si>
  <si>
    <t>SH19-04103</t>
  </si>
  <si>
    <t>SH19-04104</t>
  </si>
  <si>
    <t>SH19-04105</t>
  </si>
  <si>
    <t>SH19-04106</t>
  </si>
  <si>
    <t>SH19-04107</t>
  </si>
  <si>
    <t>SH19-04108</t>
  </si>
  <si>
    <t>SH19-04109</t>
  </si>
  <si>
    <t>SH19-04110</t>
  </si>
  <si>
    <t>SH19-04111</t>
  </si>
  <si>
    <t>SH19-04112</t>
  </si>
  <si>
    <t>SH19-04113</t>
  </si>
  <si>
    <t>SH19-04114</t>
  </si>
  <si>
    <t>SH19-04115</t>
  </si>
  <si>
    <t>SH19-04116</t>
  </si>
  <si>
    <t>SH19-04117</t>
  </si>
  <si>
    <t>SH19-04118</t>
  </si>
  <si>
    <t>SH19-04119</t>
  </si>
  <si>
    <t>SH19-04120</t>
  </si>
  <si>
    <t>SH19-04121</t>
  </si>
  <si>
    <t>SH19-04122</t>
  </si>
  <si>
    <t>SH19-04123</t>
  </si>
  <si>
    <t>SH19-04124</t>
  </si>
  <si>
    <t>SH19-04125</t>
  </si>
  <si>
    <t>SH19-04126</t>
  </si>
  <si>
    <t>SH19-04127</t>
  </si>
  <si>
    <t>SH19-04128</t>
  </si>
  <si>
    <t>SH19-04129</t>
  </si>
  <si>
    <t>SH19-04130</t>
  </si>
  <si>
    <t>SH19-04131</t>
  </si>
  <si>
    <t>SH19-04132</t>
  </si>
  <si>
    <t>SH19-04133</t>
  </si>
  <si>
    <t>SH19-04134</t>
  </si>
  <si>
    <t>SH19-04135</t>
  </si>
  <si>
    <t>SH19-04136</t>
  </si>
  <si>
    <t>SH19-04137</t>
  </si>
  <si>
    <t>SH19-04138</t>
  </si>
  <si>
    <t>SH19-04139</t>
  </si>
  <si>
    <t>SH19-04140</t>
  </si>
  <si>
    <t>SH19-04141</t>
  </si>
  <si>
    <t>SH19-04142</t>
  </si>
  <si>
    <t>SH19-04143</t>
  </si>
  <si>
    <t>SH19-04144</t>
  </si>
  <si>
    <t>SH19-04145</t>
  </si>
  <si>
    <t>SH19-04146</t>
  </si>
  <si>
    <t>SH19-04147</t>
  </si>
  <si>
    <t>SH19-04148</t>
  </si>
  <si>
    <t>SH19-04149</t>
  </si>
  <si>
    <t>SH19-04150</t>
  </si>
  <si>
    <t>SH19-04151</t>
  </si>
  <si>
    <t>SH19-04152</t>
  </si>
  <si>
    <t>SH19-04153</t>
  </si>
  <si>
    <t>SH19-04154</t>
  </si>
  <si>
    <t>SH19-04156</t>
  </si>
  <si>
    <t>SH19-04157</t>
  </si>
  <si>
    <t>SH19-04158</t>
  </si>
  <si>
    <t>SH19-04159</t>
  </si>
  <si>
    <t>SH19-04160</t>
  </si>
  <si>
    <t>SH19-04161</t>
  </si>
  <si>
    <t>SH19-04162</t>
  </si>
  <si>
    <t>SH19-04163</t>
  </si>
  <si>
    <t>SH19-04164</t>
  </si>
  <si>
    <t>SH19-04165</t>
  </si>
  <si>
    <t>SH19-04166</t>
  </si>
  <si>
    <t>SH19-04167</t>
  </si>
  <si>
    <t>SH19-04168</t>
  </si>
  <si>
    <t>SH19-04169</t>
  </si>
  <si>
    <t>SH19-04170</t>
  </si>
  <si>
    <t>SH19-04171</t>
  </si>
  <si>
    <t>SH19-04172</t>
  </si>
  <si>
    <t>SH19-04173</t>
  </si>
  <si>
    <t>SH19-04174</t>
  </si>
  <si>
    <t>SH19-04175</t>
  </si>
  <si>
    <t>SH19-04176</t>
  </si>
  <si>
    <t>SH19-04177</t>
  </si>
  <si>
    <t>SH19-04178</t>
  </si>
  <si>
    <t>SH19-04179</t>
  </si>
  <si>
    <t>SH19-04180</t>
  </si>
  <si>
    <t>SH19-04181</t>
  </si>
  <si>
    <t>SH19-04182</t>
  </si>
  <si>
    <t>SH19-04183</t>
  </si>
  <si>
    <t>SH19-04184</t>
  </si>
  <si>
    <t>SH19-04185</t>
  </si>
  <si>
    <t>SH19-04186</t>
  </si>
  <si>
    <t>SH19-04187</t>
  </si>
  <si>
    <t>SH19-04188</t>
  </si>
  <si>
    <t>SH19-04189</t>
  </si>
  <si>
    <t>SH19-04190</t>
  </si>
  <si>
    <t>SH19-04191</t>
  </si>
  <si>
    <t>SH19-04192</t>
  </si>
  <si>
    <t>SH19-04193</t>
  </si>
  <si>
    <t>SH19-04194</t>
  </si>
  <si>
    <t>SH19-04195</t>
  </si>
  <si>
    <t>SH19-04196</t>
  </si>
  <si>
    <t>SH19-04197</t>
  </si>
  <si>
    <t>SH19-04198</t>
  </si>
  <si>
    <t>SH19-04199</t>
  </si>
  <si>
    <t>SH19-04200</t>
  </si>
  <si>
    <t>SH19-04201</t>
  </si>
  <si>
    <t>SH19-04202</t>
  </si>
  <si>
    <t>SH19-04203</t>
  </si>
  <si>
    <t>SH19-04204</t>
  </si>
  <si>
    <t>SH19-04205</t>
  </si>
  <si>
    <t>SH19-04206</t>
  </si>
  <si>
    <t>SH19-04207</t>
  </si>
  <si>
    <t>OWSH19-0212</t>
  </si>
  <si>
    <t>OWSH19-0213</t>
  </si>
  <si>
    <t>OWSH19-0214</t>
  </si>
  <si>
    <t>OWSH19-0215</t>
  </si>
  <si>
    <t>OWSH19-0216</t>
  </si>
  <si>
    <t>OWSH19-0217</t>
  </si>
  <si>
    <t>OWSH19-0218</t>
  </si>
  <si>
    <t>OWSH19-0219</t>
  </si>
  <si>
    <t>OWSH19-0220</t>
  </si>
  <si>
    <t>OWSH19-0221</t>
  </si>
  <si>
    <t>OWSH19-0222</t>
  </si>
  <si>
    <t>OWSH19-0223</t>
  </si>
  <si>
    <t>OWSH19-0224</t>
  </si>
  <si>
    <t>OWSH19-0225</t>
  </si>
  <si>
    <t>OWSH19-0226</t>
  </si>
  <si>
    <t>OWSH19-0227</t>
  </si>
  <si>
    <t>OWSH19-0228</t>
  </si>
  <si>
    <t>OWSH19-0229</t>
  </si>
  <si>
    <t>OWSH19-0230</t>
  </si>
  <si>
    <t>OWSH19-0231</t>
  </si>
  <si>
    <t>OWSH19-0232</t>
  </si>
  <si>
    <t>OWSH19-0233</t>
  </si>
  <si>
    <t>OWSH19-0234</t>
  </si>
  <si>
    <t>OWSH19-0235</t>
  </si>
  <si>
    <t>OWSH19-0236</t>
  </si>
  <si>
    <t>OWSH19-0237</t>
  </si>
  <si>
    <t>OWSH19-0238</t>
  </si>
  <si>
    <t>OWSH19-0239</t>
  </si>
  <si>
    <t>OWSH19-0240</t>
  </si>
  <si>
    <t>OWSH19-0241</t>
  </si>
  <si>
    <t>OWSH19-0242</t>
  </si>
  <si>
    <t>OWSH19-0243</t>
  </si>
  <si>
    <t>OWSH19-0244</t>
  </si>
  <si>
    <t>OWSH19-0245</t>
  </si>
  <si>
    <t>OWSH19-0246</t>
  </si>
  <si>
    <t>OWSH19-0247</t>
  </si>
  <si>
    <t>OWSH19-0248</t>
  </si>
  <si>
    <t>OWSH19-0249</t>
  </si>
  <si>
    <t>OWSH19-0250</t>
  </si>
  <si>
    <t>OWSH19-0251</t>
  </si>
  <si>
    <t>OWSH19-0252</t>
  </si>
  <si>
    <t>OWSH19-0253</t>
  </si>
  <si>
    <t>OWSH19-0254</t>
  </si>
  <si>
    <t>OWSH19-0255</t>
  </si>
  <si>
    <t>OWSH19-0256</t>
  </si>
  <si>
    <t>OWSH19-0257</t>
  </si>
  <si>
    <t>OWSH19-0258</t>
  </si>
  <si>
    <t>OWSH19-0259</t>
  </si>
  <si>
    <t>OWSH19-0260</t>
  </si>
  <si>
    <t>OWSH19-0261</t>
  </si>
  <si>
    <t>OWSH19-0262</t>
  </si>
  <si>
    <t>OWSH19-0263</t>
  </si>
  <si>
    <t>OWSH19-0264</t>
  </si>
  <si>
    <t>OWSH19-0265</t>
  </si>
  <si>
    <t>OWSH19-0266</t>
  </si>
  <si>
    <t>OWSH19-0267</t>
  </si>
  <si>
    <t>OWSH19-0268</t>
  </si>
  <si>
    <t>OWSH19-0269</t>
  </si>
  <si>
    <t>OWSH19-0270</t>
  </si>
  <si>
    <t>OWSH19-0271</t>
  </si>
  <si>
    <t>OWSH19-0272</t>
  </si>
  <si>
    <t>OWSH19-0273</t>
  </si>
  <si>
    <t>OWSH19-0274</t>
  </si>
  <si>
    <t>OWSH19-0275</t>
  </si>
  <si>
    <t>OWSH19-0276</t>
  </si>
  <si>
    <t>OWSH19-0277</t>
  </si>
  <si>
    <t>OWSH19-0278</t>
  </si>
  <si>
    <t>OWSH19-0279</t>
  </si>
  <si>
    <t>OWSH19-0280</t>
  </si>
  <si>
    <t>OWSH19-0281</t>
  </si>
  <si>
    <t>OWSH19-0282</t>
  </si>
  <si>
    <t>OWSH19-0283</t>
  </si>
  <si>
    <t>OWSH19-0284</t>
  </si>
  <si>
    <t>OWSH19-0285</t>
  </si>
  <si>
    <t>OWSH19-0286</t>
  </si>
  <si>
    <t>OSH19-0103</t>
  </si>
  <si>
    <t>OSH19-0104</t>
  </si>
  <si>
    <t>OSH19-0105</t>
  </si>
  <si>
    <t>OSH19-0106</t>
  </si>
  <si>
    <t>OSH19-0107</t>
  </si>
  <si>
    <t>OSH19-0108</t>
  </si>
  <si>
    <t>OSH19-0109</t>
  </si>
  <si>
    <t>OSH19-0110</t>
  </si>
  <si>
    <t>OSH19-0111</t>
  </si>
  <si>
    <t>OSH19-0112</t>
  </si>
  <si>
    <t>OSH19-0113</t>
  </si>
  <si>
    <t>OSH19-0114</t>
  </si>
  <si>
    <t>OSH19-0115</t>
  </si>
  <si>
    <t>OSH19-0116</t>
  </si>
  <si>
    <t>OSH19-0117</t>
  </si>
  <si>
    <t>OSH19-0118</t>
  </si>
  <si>
    <t>OSH19-0119</t>
  </si>
  <si>
    <t>OSH19-0120</t>
  </si>
  <si>
    <t>OSH19-0122</t>
  </si>
  <si>
    <t>OSH19-0123</t>
  </si>
  <si>
    <t>OSH19-0124</t>
  </si>
  <si>
    <t>OSH19-0125</t>
  </si>
  <si>
    <t>OSH19-0126</t>
  </si>
  <si>
    <t>OSH19-0127</t>
  </si>
  <si>
    <t>OSH19-0128</t>
  </si>
  <si>
    <t>OSH19-0129</t>
  </si>
  <si>
    <t>OSH19-0130</t>
  </si>
  <si>
    <t>OSH19-0131</t>
  </si>
  <si>
    <t>OSH19-0132</t>
  </si>
  <si>
    <t>OSH19-0133</t>
  </si>
  <si>
    <t>OSH19-0134</t>
  </si>
  <si>
    <t>OSH19-0135</t>
  </si>
  <si>
    <t>OSH19-0136</t>
  </si>
  <si>
    <t>OSH19-0137</t>
  </si>
  <si>
    <t>OSH19-0138</t>
  </si>
  <si>
    <t>OSH19-0139</t>
  </si>
  <si>
    <t>OSH19-0140</t>
  </si>
  <si>
    <t>OSH19-0141</t>
  </si>
  <si>
    <t>OSH19-0142</t>
  </si>
  <si>
    <t>OSH19-0143</t>
  </si>
  <si>
    <t>OSH19-0144</t>
  </si>
  <si>
    <t>OSH19-0145</t>
  </si>
  <si>
    <t>OSH19-0146</t>
  </si>
  <si>
    <t>OSH19-0147</t>
  </si>
  <si>
    <t>OSH19-0148</t>
  </si>
  <si>
    <t>SHV19-0147</t>
  </si>
  <si>
    <t>SHV19-0148</t>
  </si>
  <si>
    <t>SHV19-0149</t>
  </si>
  <si>
    <t>SHV19-0150</t>
  </si>
  <si>
    <t>SHV19-0151</t>
  </si>
  <si>
    <t>SHV19-0152</t>
  </si>
  <si>
    <t>SHV19-0153</t>
  </si>
  <si>
    <t>SHV19-0154</t>
  </si>
  <si>
    <t>SHV19-0155</t>
  </si>
  <si>
    <t>SHV19-0156</t>
  </si>
  <si>
    <t>SHV19-0157</t>
  </si>
  <si>
    <t>SHV19-0158</t>
  </si>
  <si>
    <t>SHV19-0159</t>
  </si>
  <si>
    <t>SHV19-0160</t>
  </si>
  <si>
    <t>SHV19-0161</t>
  </si>
  <si>
    <t>SHV19-0162</t>
  </si>
  <si>
    <t>SHV19-0163</t>
  </si>
  <si>
    <t>SHV19-0164</t>
  </si>
  <si>
    <t>SHV19-0165</t>
  </si>
  <si>
    <t>SHV19-0166</t>
  </si>
  <si>
    <t>SHV19-0167</t>
  </si>
  <si>
    <t>SHV19-0168</t>
  </si>
  <si>
    <t>SHV19-0169</t>
  </si>
  <si>
    <t>SHV19-0170</t>
  </si>
  <si>
    <t>SHV19-0171</t>
  </si>
  <si>
    <t>SHV19-0172</t>
  </si>
  <si>
    <t>SHV19-0173</t>
  </si>
  <si>
    <t>SHV19-0174</t>
  </si>
  <si>
    <t>SHV19-0175</t>
  </si>
  <si>
    <t>SHV19-0176</t>
  </si>
  <si>
    <t>SHV19-0177</t>
  </si>
  <si>
    <t>SHV19-0178</t>
  </si>
  <si>
    <t>SHV19-0179</t>
  </si>
  <si>
    <t>SHV19-0180</t>
  </si>
  <si>
    <t>SHV19-0181</t>
  </si>
  <si>
    <t>SHV19-0182</t>
  </si>
  <si>
    <t>Month: April /Nordika Factory</t>
  </si>
  <si>
    <t>Month: April / Off-set Nordika Factory</t>
  </si>
  <si>
    <t>Month: April / Off-set Factory</t>
  </si>
  <si>
    <t>Month: April / V-board Nordika Factory</t>
  </si>
  <si>
    <t>SHV19-0183</t>
  </si>
  <si>
    <t>SHV19-0184</t>
  </si>
  <si>
    <t>SHV19-0185</t>
  </si>
  <si>
    <t>SHV19-0186</t>
  </si>
  <si>
    <t>SHV19-0187</t>
  </si>
  <si>
    <t>SHV19-0188</t>
  </si>
  <si>
    <t>SHV19-0189</t>
  </si>
  <si>
    <t>SHV19-0190</t>
  </si>
  <si>
    <t>SHV19-0191</t>
  </si>
  <si>
    <t>SHV19-0192</t>
  </si>
  <si>
    <t>SHV19-0193</t>
  </si>
  <si>
    <t>SHI19-0065</t>
  </si>
  <si>
    <t>SHI19-0066</t>
  </si>
  <si>
    <t>SHI19-0067</t>
  </si>
  <si>
    <t>SHI19-0068</t>
  </si>
  <si>
    <t>SHI19-0069</t>
  </si>
  <si>
    <t>SHI19-0070</t>
  </si>
  <si>
    <t>SHI19-0071</t>
  </si>
  <si>
    <t>SHI19-0072</t>
  </si>
  <si>
    <t>SHI19-0073</t>
  </si>
  <si>
    <t>SHI19-0074</t>
  </si>
  <si>
    <t>SHI19-0075</t>
  </si>
  <si>
    <t>SHI19-0076</t>
  </si>
  <si>
    <t>SHI19-0077</t>
  </si>
  <si>
    <t>SHI19-0078</t>
  </si>
  <si>
    <t>SHI19-0079</t>
  </si>
  <si>
    <t>SHI19-0080</t>
  </si>
  <si>
    <t>SHI19-0081</t>
  </si>
  <si>
    <t>SH19-02798</t>
  </si>
  <si>
    <t>SHI19-0082</t>
  </si>
  <si>
    <t>SHI19-0083</t>
  </si>
  <si>
    <t>SHI19-0084</t>
  </si>
  <si>
    <t xml:space="preserve">Dorco </t>
  </si>
  <si>
    <t>SH19-03252A</t>
  </si>
  <si>
    <t>SH19-03181A</t>
  </si>
  <si>
    <t>SH19-03080A</t>
  </si>
  <si>
    <t>REVISED INV. 04/30</t>
  </si>
  <si>
    <t>SH19-02485A</t>
  </si>
  <si>
    <t>OWSH19-0287</t>
  </si>
  <si>
    <t>OWSH19-0288</t>
  </si>
  <si>
    <t>OWSH19-0289</t>
  </si>
  <si>
    <t>OWSH19-0290</t>
  </si>
  <si>
    <t>OWSH19-0291</t>
  </si>
  <si>
    <t>OWSH19-0292</t>
  </si>
  <si>
    <t>OWSH19-0293</t>
  </si>
  <si>
    <t>OWSH19-0294</t>
  </si>
  <si>
    <t>OWSH19-0295</t>
  </si>
  <si>
    <t>OWSH19-0296</t>
  </si>
  <si>
    <t>OWSH19-0297</t>
  </si>
  <si>
    <t>OWSH19-0298</t>
  </si>
  <si>
    <t>OWSH19-0299</t>
  </si>
  <si>
    <t>OWSH19-0300</t>
  </si>
  <si>
    <t>OWSH19-0301</t>
  </si>
  <si>
    <t>OWSH19-0302</t>
  </si>
  <si>
    <t>OWSH19-0303</t>
  </si>
  <si>
    <t>OWSH19-0304</t>
  </si>
  <si>
    <t>OWSH19-0305</t>
  </si>
  <si>
    <t>OWSH19-0306</t>
  </si>
  <si>
    <t>OWSH19-0307</t>
  </si>
  <si>
    <t>OWSH19-0308</t>
  </si>
  <si>
    <t>OWSH19-0309</t>
  </si>
  <si>
    <t>OWSH19-0310</t>
  </si>
  <si>
    <t>OWSH19-0311</t>
  </si>
  <si>
    <t>OWSH19-0312</t>
  </si>
  <si>
    <t>OWSH19-0313</t>
  </si>
  <si>
    <t>OWSH19-0314</t>
  </si>
  <si>
    <t xml:space="preserve">KW IPC </t>
  </si>
  <si>
    <t xml:space="preserve">     </t>
  </si>
  <si>
    <t>SHI19-0085</t>
  </si>
  <si>
    <t>VOID- Se retorno la etiqueta.</t>
  </si>
  <si>
    <t>SHI19-017417A</t>
  </si>
  <si>
    <t>Error en almacen</t>
  </si>
  <si>
    <t>Error en almacen/04135</t>
  </si>
  <si>
    <t>Error de dedo en almacen/ en el global aparece como WH319-0852</t>
  </si>
  <si>
    <t>Month: April</t>
  </si>
  <si>
    <t>SG19-0220</t>
  </si>
  <si>
    <t>WH319-03089</t>
  </si>
  <si>
    <t>A6607</t>
  </si>
  <si>
    <t>SG19-0221</t>
  </si>
  <si>
    <t>WH319-03108</t>
  </si>
  <si>
    <t>A6608</t>
  </si>
  <si>
    <t>SG19-0222</t>
  </si>
  <si>
    <t>WH319-03152</t>
  </si>
  <si>
    <t>A6609</t>
  </si>
  <si>
    <t>SG19-0223</t>
  </si>
  <si>
    <t>WH319-03157</t>
  </si>
  <si>
    <t>A6610</t>
  </si>
  <si>
    <t>SG19-0224</t>
  </si>
  <si>
    <t>WH319-03211</t>
  </si>
  <si>
    <t>A6611</t>
  </si>
  <si>
    <t>SG19-0225</t>
  </si>
  <si>
    <t>WH319-03220</t>
  </si>
  <si>
    <t>A6682</t>
  </si>
  <si>
    <t>SG19-0226</t>
  </si>
  <si>
    <t>A6683</t>
  </si>
  <si>
    <t>SG19-0227</t>
  </si>
  <si>
    <t>WH319-03228</t>
  </si>
  <si>
    <t>A6612</t>
  </si>
  <si>
    <t>SG19-0228</t>
  </si>
  <si>
    <t>WH319-03253</t>
  </si>
  <si>
    <t>A6613</t>
  </si>
  <si>
    <t>SG19-0229</t>
  </si>
  <si>
    <t>WH319-03257</t>
  </si>
  <si>
    <t>A6614</t>
  </si>
  <si>
    <t>SG19-0230</t>
  </si>
  <si>
    <t>WH319-03258</t>
  </si>
  <si>
    <t>A6616</t>
  </si>
  <si>
    <t>SG19-0231</t>
  </si>
  <si>
    <t>A6650</t>
  </si>
  <si>
    <t>SG19-0232</t>
  </si>
  <si>
    <t>WH319-03267</t>
  </si>
  <si>
    <t>A6617</t>
  </si>
  <si>
    <t>SG19-0233</t>
  </si>
  <si>
    <t>WH319-03273</t>
  </si>
  <si>
    <t>A6618</t>
  </si>
  <si>
    <t>SG19-0234</t>
  </si>
  <si>
    <t>WH319-03284</t>
  </si>
  <si>
    <t>A6673</t>
  </si>
  <si>
    <t>SG19-0235</t>
  </si>
  <si>
    <t>SHV19-00158</t>
  </si>
  <si>
    <t>A6674</t>
  </si>
  <si>
    <t>SG19-0236</t>
  </si>
  <si>
    <t>WH319-03288</t>
  </si>
  <si>
    <t>A6619</t>
  </si>
  <si>
    <t>Recicladora</t>
  </si>
  <si>
    <t>SG19-0237</t>
  </si>
  <si>
    <t>WH319-03315</t>
  </si>
  <si>
    <t>A6620</t>
  </si>
  <si>
    <t>SG19-0238</t>
  </si>
  <si>
    <t>WH319-03322</t>
  </si>
  <si>
    <t>A6621</t>
  </si>
  <si>
    <t>SG19-0239</t>
  </si>
  <si>
    <t>WH319-03323</t>
  </si>
  <si>
    <t>A6684</t>
  </si>
  <si>
    <t>SG19-0240</t>
  </si>
  <si>
    <t>WH319-03327</t>
  </si>
  <si>
    <t>A6622</t>
  </si>
  <si>
    <t>SG19-0241</t>
  </si>
  <si>
    <t>WH319-03326</t>
  </si>
  <si>
    <t>A6623</t>
  </si>
  <si>
    <t>SG19-0242</t>
  </si>
  <si>
    <t>WH319-03330</t>
  </si>
  <si>
    <t>A6624</t>
  </si>
  <si>
    <t>SG19-0243</t>
  </si>
  <si>
    <t>WH319-03338</t>
  </si>
  <si>
    <t>A6625</t>
  </si>
  <si>
    <t>SG19-0244</t>
  </si>
  <si>
    <t>WH319-03340</t>
  </si>
  <si>
    <t>A6626</t>
  </si>
  <si>
    <t>SG19-0245</t>
  </si>
  <si>
    <t>WH319-03353</t>
  </si>
  <si>
    <t>A6627</t>
  </si>
  <si>
    <t>SG19-0246</t>
  </si>
  <si>
    <t>WH319-03321</t>
  </si>
  <si>
    <t>A6628</t>
  </si>
  <si>
    <t>SG19-0247</t>
  </si>
  <si>
    <t>WH319-03320</t>
  </si>
  <si>
    <t>A6629</t>
  </si>
  <si>
    <t>SG19-0248</t>
  </si>
  <si>
    <t>WH319-03366</t>
  </si>
  <si>
    <t>A6651</t>
  </si>
  <si>
    <t>SG19-0249</t>
  </si>
  <si>
    <t>WH319-03375; WH319-03374</t>
  </si>
  <si>
    <t>A6652</t>
  </si>
  <si>
    <t>SG19-0250</t>
  </si>
  <si>
    <t>WH319-03392</t>
  </si>
  <si>
    <t>A6653</t>
  </si>
  <si>
    <t>SG19-0251</t>
  </si>
  <si>
    <t>WH319-03420</t>
  </si>
  <si>
    <t>A6654</t>
  </si>
  <si>
    <t>SG19-0252</t>
  </si>
  <si>
    <t>WH319-03427</t>
  </si>
  <si>
    <t>A6655</t>
  </si>
  <si>
    <t>SG19-0253</t>
  </si>
  <si>
    <t>WH319-03427; WH319-03432</t>
  </si>
  <si>
    <t>A6656</t>
  </si>
  <si>
    <t>SG19-0254</t>
  </si>
  <si>
    <t>WH319-03433</t>
  </si>
  <si>
    <t>A6708</t>
  </si>
  <si>
    <t>SG19-0255</t>
  </si>
  <si>
    <t>WH319-03439</t>
  </si>
  <si>
    <t>A6658</t>
  </si>
  <si>
    <t>SG19-0256</t>
  </si>
  <si>
    <t>WH319-03444</t>
  </si>
  <si>
    <t>A6659</t>
  </si>
  <si>
    <t>SG19-0257</t>
  </si>
  <si>
    <t>WH319-03445</t>
  </si>
  <si>
    <t>A6685</t>
  </si>
  <si>
    <t>SG19-0258</t>
  </si>
  <si>
    <t>WH319-03454</t>
  </si>
  <si>
    <t>A6630</t>
  </si>
  <si>
    <t>SG19-0259</t>
  </si>
  <si>
    <t>WH319-03470</t>
  </si>
  <si>
    <t>A6631</t>
  </si>
  <si>
    <t>SG19-0260</t>
  </si>
  <si>
    <t>WH319-03476</t>
  </si>
  <si>
    <t>A6632</t>
  </si>
  <si>
    <t>SG19-0261</t>
  </si>
  <si>
    <t>WH319-03481</t>
  </si>
  <si>
    <t>A6633</t>
  </si>
  <si>
    <t>SG19-0262</t>
  </si>
  <si>
    <t>WH319-03489</t>
  </si>
  <si>
    <t>A6634</t>
  </si>
  <si>
    <t>SG19-0263</t>
  </si>
  <si>
    <t>WH319-03499</t>
  </si>
  <si>
    <t>A6635</t>
  </si>
  <si>
    <t>SG19-0264</t>
  </si>
  <si>
    <t>WH319-03526</t>
  </si>
  <si>
    <t>A6686</t>
  </si>
  <si>
    <t>SG19-0265</t>
  </si>
  <si>
    <t>WH319-03533</t>
  </si>
  <si>
    <t>A6687</t>
  </si>
  <si>
    <t>SG19-0266</t>
  </si>
  <si>
    <t>WH319-03572</t>
  </si>
  <si>
    <t>A6636</t>
  </si>
  <si>
    <t>SG19-0267</t>
  </si>
  <si>
    <t>WH319-03571</t>
  </si>
  <si>
    <t>A6637</t>
  </si>
  <si>
    <t>SG19-0268</t>
  </si>
  <si>
    <t>WH319-03578</t>
  </si>
  <si>
    <t>A6638</t>
  </si>
  <si>
    <t>SG19-0269</t>
  </si>
  <si>
    <t>WH319-03580</t>
  </si>
  <si>
    <t>A6639</t>
  </si>
  <si>
    <t>SG19-0270</t>
  </si>
  <si>
    <t>WH319-03588</t>
  </si>
  <si>
    <t>A6640</t>
  </si>
  <si>
    <t>SG19-0271</t>
  </si>
  <si>
    <t>WH319-03593</t>
  </si>
  <si>
    <t>A6642</t>
  </si>
  <si>
    <t>SG19-0271A</t>
  </si>
  <si>
    <t>WH319-03801</t>
  </si>
  <si>
    <t>A6641</t>
  </si>
  <si>
    <t>SG19-0272</t>
  </si>
  <si>
    <t>WH319-03641</t>
  </si>
  <si>
    <t>A6643</t>
  </si>
  <si>
    <t>SG19-0273</t>
  </si>
  <si>
    <t>WH319-03659</t>
  </si>
  <si>
    <t>A6644</t>
  </si>
  <si>
    <t>SG19-0274</t>
  </si>
  <si>
    <t>WH319-03660</t>
  </si>
  <si>
    <t>A6645</t>
  </si>
  <si>
    <t>SG19-0275</t>
  </si>
  <si>
    <t>WH319-03661</t>
  </si>
  <si>
    <t>A6646</t>
  </si>
  <si>
    <t>SG19-0276</t>
  </si>
  <si>
    <t>WH319-03696</t>
  </si>
  <si>
    <t>A6647</t>
  </si>
  <si>
    <t>SG19-0277</t>
  </si>
  <si>
    <t>WH319-03702</t>
  </si>
  <si>
    <t>A6660</t>
  </si>
  <si>
    <t>SG19-0278</t>
  </si>
  <si>
    <t>WH319-03710</t>
  </si>
  <si>
    <t>A6661</t>
  </si>
  <si>
    <t>SG19-0279</t>
  </si>
  <si>
    <t>WH319-03711</t>
  </si>
  <si>
    <t>A6662</t>
  </si>
  <si>
    <t>SG19-0280</t>
  </si>
  <si>
    <t>WH319-03687</t>
  </si>
  <si>
    <t>A6663</t>
  </si>
  <si>
    <t>SG19-0281</t>
  </si>
  <si>
    <t>WH319-03747</t>
  </si>
  <si>
    <t>A6664</t>
  </si>
  <si>
    <t>SG19-0282</t>
  </si>
  <si>
    <t>WH319-03754</t>
  </si>
  <si>
    <t>A6665</t>
  </si>
  <si>
    <t>SG19-0283</t>
  </si>
  <si>
    <t>WH319-03759</t>
  </si>
  <si>
    <t>A6666</t>
  </si>
  <si>
    <t>SG19-0284</t>
  </si>
  <si>
    <t>WH319-03800</t>
  </si>
  <si>
    <t>A6667</t>
  </si>
  <si>
    <t>SG19-0285</t>
  </si>
  <si>
    <t>SG19-0286</t>
  </si>
  <si>
    <t>WH319-03811</t>
  </si>
  <si>
    <t>A6668</t>
  </si>
  <si>
    <t>SG19-0287</t>
  </si>
  <si>
    <t>WH319-03814</t>
  </si>
  <si>
    <t>A6669</t>
  </si>
  <si>
    <t>SG19-0288</t>
  </si>
  <si>
    <t>WH319-03819</t>
  </si>
  <si>
    <t>A6670</t>
  </si>
  <si>
    <t>SG19-0289</t>
  </si>
  <si>
    <t>WH319-03836</t>
  </si>
  <si>
    <t>A6671</t>
  </si>
  <si>
    <t>SG19-0290</t>
  </si>
  <si>
    <t>WH319-03837</t>
  </si>
  <si>
    <t>A6672</t>
  </si>
  <si>
    <t>REPLACEMENT</t>
  </si>
  <si>
    <t>SG19-0291</t>
  </si>
  <si>
    <t>SG19-0292</t>
  </si>
  <si>
    <t>WH319-03867</t>
  </si>
  <si>
    <t>A6675</t>
  </si>
  <si>
    <t>SG19-0293</t>
  </si>
  <si>
    <t>WH319-03868</t>
  </si>
  <si>
    <t>A6676</t>
  </si>
  <si>
    <t>SG19-0294</t>
  </si>
  <si>
    <t>WH319-03870</t>
  </si>
  <si>
    <t>A6677</t>
  </si>
  <si>
    <t>SG19-0295</t>
  </si>
  <si>
    <t>SG19-0296</t>
  </si>
  <si>
    <t>WH319-03893</t>
  </si>
  <si>
    <t>A6678</t>
  </si>
  <si>
    <t>SG19-0297</t>
  </si>
  <si>
    <t>WH319-03894</t>
  </si>
  <si>
    <t>A6679</t>
  </si>
  <si>
    <t>SG19-0298</t>
  </si>
  <si>
    <t>WH319-03923</t>
  </si>
  <si>
    <t>A6688</t>
  </si>
  <si>
    <t>SG19-0299</t>
  </si>
  <si>
    <t>WH319-03933</t>
  </si>
  <si>
    <t>A6680</t>
  </si>
  <si>
    <t>SG19-0300</t>
  </si>
  <si>
    <t>WH319-03934</t>
  </si>
  <si>
    <t>A6681</t>
  </si>
  <si>
    <t>SG19-0301</t>
  </si>
  <si>
    <t>WH319-03972</t>
  </si>
  <si>
    <t>A6689</t>
  </si>
  <si>
    <t>SG19-0302</t>
  </si>
  <si>
    <t>WH319-03982</t>
  </si>
  <si>
    <t>A6690</t>
  </si>
  <si>
    <t>SG19-0303</t>
  </si>
  <si>
    <t>WH319-04000</t>
  </si>
  <si>
    <t>A6691</t>
  </si>
  <si>
    <t>SG19-0304</t>
  </si>
  <si>
    <t>WH319-04034</t>
  </si>
  <si>
    <t>A6692</t>
  </si>
  <si>
    <t>SG19-0305</t>
  </si>
  <si>
    <t>WH319-04038</t>
  </si>
  <si>
    <t>A6693</t>
  </si>
  <si>
    <t>SG19-0306</t>
  </si>
  <si>
    <t>WH319-04042</t>
  </si>
  <si>
    <t>A6694</t>
  </si>
  <si>
    <t>SG19-0307</t>
  </si>
  <si>
    <t>WH319-04043</t>
  </si>
  <si>
    <t>A6695</t>
  </si>
  <si>
    <t>SG19-0308</t>
  </si>
  <si>
    <t>WH319-04045</t>
  </si>
  <si>
    <t>A6696</t>
  </si>
  <si>
    <t>SG19-0309</t>
  </si>
  <si>
    <t>WH319-04046</t>
  </si>
  <si>
    <t>A6697</t>
  </si>
  <si>
    <t>SG19-0310</t>
  </si>
  <si>
    <t>SG19-0311</t>
  </si>
  <si>
    <t>WH319-04053</t>
  </si>
  <si>
    <t>A6698</t>
  </si>
  <si>
    <t>SG19-0312</t>
  </si>
  <si>
    <t>WH319-04082</t>
  </si>
  <si>
    <t>A6699</t>
  </si>
  <si>
    <t>SG19-0313</t>
  </si>
  <si>
    <t>WH319-04086</t>
  </si>
  <si>
    <t>A6700</t>
  </si>
  <si>
    <t>SG19-0314</t>
  </si>
  <si>
    <t>WH319-04094</t>
  </si>
  <si>
    <t>A6701</t>
  </si>
  <si>
    <t>SG19-0315</t>
  </si>
  <si>
    <t>WH319-04123</t>
  </si>
  <si>
    <t>A6702</t>
  </si>
  <si>
    <t>SG19-0316</t>
  </si>
  <si>
    <t>SG19-0317</t>
  </si>
  <si>
    <t>WH319-04128</t>
  </si>
  <si>
    <t>A6703</t>
  </si>
  <si>
    <t>SG19-0318</t>
  </si>
  <si>
    <t>SG19-0319</t>
  </si>
  <si>
    <t>WH319-04185</t>
  </si>
  <si>
    <t>A6704</t>
  </si>
  <si>
    <t>SG19-0320</t>
  </si>
  <si>
    <t>WH319-04189</t>
  </si>
  <si>
    <t>A6705</t>
  </si>
  <si>
    <t>SG19-0321</t>
  </si>
  <si>
    <t>WH319-04191</t>
  </si>
  <si>
    <t>A6706</t>
  </si>
  <si>
    <t>SG19-0322</t>
  </si>
  <si>
    <t>WH319-04199</t>
  </si>
  <si>
    <t>A6707</t>
  </si>
  <si>
    <t>SG19-0323</t>
  </si>
  <si>
    <t>Borbon</t>
  </si>
  <si>
    <t>CS</t>
  </si>
  <si>
    <t>MES</t>
  </si>
  <si>
    <t>IMP</t>
  </si>
  <si>
    <t>WH319-03806</t>
  </si>
  <si>
    <t>A6709</t>
  </si>
  <si>
    <t>WH319-03888</t>
  </si>
  <si>
    <t>A6710</t>
  </si>
  <si>
    <t>WH319-04122</t>
  </si>
  <si>
    <t>A6711</t>
  </si>
  <si>
    <t>WH319-04129</t>
  </si>
  <si>
    <t>A6712</t>
  </si>
  <si>
    <t>OSH19-0171</t>
  </si>
  <si>
    <t>Scrap April 2019</t>
  </si>
  <si>
    <t>SH19-04579</t>
  </si>
  <si>
    <t>SH19-04580</t>
  </si>
  <si>
    <t>WH319-04202</t>
  </si>
  <si>
    <t>A6714</t>
  </si>
  <si>
    <t>Month: May / V-board Nordika Factory</t>
  </si>
  <si>
    <t>Month: May / Off-set Factory</t>
  </si>
  <si>
    <t>Month: May / Off-set Nordika Factory</t>
  </si>
  <si>
    <t>Month: May /Nordika Factory</t>
  </si>
  <si>
    <t>SH19-04208</t>
  </si>
  <si>
    <t>SH19-04209</t>
  </si>
  <si>
    <t>SH19-04210</t>
  </si>
  <si>
    <t>SH19-04211</t>
  </si>
  <si>
    <t>SH19-04212</t>
  </si>
  <si>
    <t>SH19-04213</t>
  </si>
  <si>
    <t>SH19-04214</t>
  </si>
  <si>
    <t>SH19-04215</t>
  </si>
  <si>
    <t>SH19-04216</t>
  </si>
  <si>
    <t>SH19-04217</t>
  </si>
  <si>
    <t>SH19-04218</t>
  </si>
  <si>
    <t>SH19-04219</t>
  </si>
  <si>
    <t>SH19-04220</t>
  </si>
  <si>
    <t>SH19-04221</t>
  </si>
  <si>
    <t>SH19-04222</t>
  </si>
  <si>
    <t>SH19-04223</t>
  </si>
  <si>
    <t>SH19-04224</t>
  </si>
  <si>
    <t>SH19-04225</t>
  </si>
  <si>
    <t>SH19-04226</t>
  </si>
  <si>
    <t>SH19-04227</t>
  </si>
  <si>
    <t>SH19-04228</t>
  </si>
  <si>
    <t>SH19-04229</t>
  </si>
  <si>
    <t>SH19-04230</t>
  </si>
  <si>
    <t>SH19-04231</t>
  </si>
  <si>
    <t>SH19-04232</t>
  </si>
  <si>
    <t>SH19-04233</t>
  </si>
  <si>
    <t>SH19-04234</t>
  </si>
  <si>
    <t>SH19-04235</t>
  </si>
  <si>
    <t>SH19-04236</t>
  </si>
  <si>
    <t>SH19-04237</t>
  </si>
  <si>
    <t>SH19-04238</t>
  </si>
  <si>
    <t>SH19-04239</t>
  </si>
  <si>
    <t>SH19-04240</t>
  </si>
  <si>
    <t>SH19-04241</t>
  </si>
  <si>
    <t>SH19-04242</t>
  </si>
  <si>
    <t>SH19-04243</t>
  </si>
  <si>
    <t>SH19-04244</t>
  </si>
  <si>
    <t>SH19-04245</t>
  </si>
  <si>
    <t>SH19-04246</t>
  </si>
  <si>
    <t>SH19-04247</t>
  </si>
  <si>
    <t>SH19-04248</t>
  </si>
  <si>
    <t>SH19-04249</t>
  </si>
  <si>
    <t>SH19-04250</t>
  </si>
  <si>
    <t>SH19-04251</t>
  </si>
  <si>
    <t>SH19-04252</t>
  </si>
  <si>
    <t>SH19-04253</t>
  </si>
  <si>
    <t>SH19-04254</t>
  </si>
  <si>
    <t>SH19-04255</t>
  </si>
  <si>
    <t>SH19-04256</t>
  </si>
  <si>
    <t>SH19-04257</t>
  </si>
  <si>
    <t>SH19-04258</t>
  </si>
  <si>
    <t>SH19-04259</t>
  </si>
  <si>
    <t>SH19-04260</t>
  </si>
  <si>
    <t>SH19-04261</t>
  </si>
  <si>
    <t>SH19-04262</t>
  </si>
  <si>
    <t>SH19-04263</t>
  </si>
  <si>
    <t>SH19-04264</t>
  </si>
  <si>
    <t>SH19-04265</t>
  </si>
  <si>
    <t>SH19-04266</t>
  </si>
  <si>
    <t>SH19-04267</t>
  </si>
  <si>
    <t>SH19-04268</t>
  </si>
  <si>
    <t>SH19-04269</t>
  </si>
  <si>
    <t>SH19-04270</t>
  </si>
  <si>
    <t>SH19-04271</t>
  </si>
  <si>
    <t>SH19-04272</t>
  </si>
  <si>
    <t>SH19-04273</t>
  </si>
  <si>
    <t>SH19-04274</t>
  </si>
  <si>
    <t>SH19-04275</t>
  </si>
  <si>
    <t>SH19-04276</t>
  </si>
  <si>
    <t>SH19-04277</t>
  </si>
  <si>
    <t>SH19-04278</t>
  </si>
  <si>
    <t>SH19-04279</t>
  </si>
  <si>
    <t>SH19-04280</t>
  </si>
  <si>
    <t>SH19-04281</t>
  </si>
  <si>
    <t>SH19-04282</t>
  </si>
  <si>
    <t>SH19-04283</t>
  </si>
  <si>
    <t>SH19-04284</t>
  </si>
  <si>
    <t>SH19-04285</t>
  </si>
  <si>
    <t>SH19-04286</t>
  </si>
  <si>
    <t>SH19-04287</t>
  </si>
  <si>
    <t>SH19-04288</t>
  </si>
  <si>
    <t>SH19-04289</t>
  </si>
  <si>
    <t>SH19-04290</t>
  </si>
  <si>
    <t>SH19-04291</t>
  </si>
  <si>
    <t>SH19-04292</t>
  </si>
  <si>
    <t>SH19-04293</t>
  </si>
  <si>
    <t>SH19-04294</t>
  </si>
  <si>
    <t>SH19-04295</t>
  </si>
  <si>
    <t>SH19-04296</t>
  </si>
  <si>
    <t>SH19-04297</t>
  </si>
  <si>
    <t>SH19-04298</t>
  </si>
  <si>
    <t>SH19-04299</t>
  </si>
  <si>
    <t>SH19-04300</t>
  </si>
  <si>
    <t>SH19-04301</t>
  </si>
  <si>
    <t>SH19-04302</t>
  </si>
  <si>
    <t>SH19-04303</t>
  </si>
  <si>
    <t>SH19-04304</t>
  </si>
  <si>
    <t>SH19-04305</t>
  </si>
  <si>
    <t>SH19-04306</t>
  </si>
  <si>
    <t>SH19-04307</t>
  </si>
  <si>
    <t>SH19-04308</t>
  </si>
  <si>
    <t>SH19-04309</t>
  </si>
  <si>
    <t>SH19-04310</t>
  </si>
  <si>
    <t>SH19-04311</t>
  </si>
  <si>
    <t>SH19-04312</t>
  </si>
  <si>
    <t>SH19-04313</t>
  </si>
  <si>
    <t>SH19-04314</t>
  </si>
  <si>
    <t>SH19-04315</t>
  </si>
  <si>
    <t>SH19-04316</t>
  </si>
  <si>
    <t>SH19-04317</t>
  </si>
  <si>
    <t>SH19-04318</t>
  </si>
  <si>
    <t>SH19-04319</t>
  </si>
  <si>
    <t>SH19-04320</t>
  </si>
  <si>
    <t>SH19-04321</t>
  </si>
  <si>
    <t>SH19-04322</t>
  </si>
  <si>
    <t>SH19-04323</t>
  </si>
  <si>
    <t>SH19-04324</t>
  </si>
  <si>
    <t>SH19-04325</t>
  </si>
  <si>
    <t>SH19-04326</t>
  </si>
  <si>
    <t>SH19-04327</t>
  </si>
  <si>
    <t>SH19-04328</t>
  </si>
  <si>
    <t>SH19-04329</t>
  </si>
  <si>
    <t>SH19-04330</t>
  </si>
  <si>
    <t>SH19-04331</t>
  </si>
  <si>
    <t>SH19-04332</t>
  </si>
  <si>
    <t>SH19-04333</t>
  </si>
  <si>
    <t>SH19-04334</t>
  </si>
  <si>
    <t>SH19-04335</t>
  </si>
  <si>
    <t>SH19-04336</t>
  </si>
  <si>
    <t>SH19-04337</t>
  </si>
  <si>
    <t>SH19-04338</t>
  </si>
  <si>
    <t>SH19-04339</t>
  </si>
  <si>
    <t>SH19-04340</t>
  </si>
  <si>
    <t>SH19-04341</t>
  </si>
  <si>
    <t>SH19-04342</t>
  </si>
  <si>
    <t>SH19-04343</t>
  </si>
  <si>
    <t>SH19-04344</t>
  </si>
  <si>
    <t>SH19-04345</t>
  </si>
  <si>
    <t>SH19-04346</t>
  </si>
  <si>
    <t>SH19-04347</t>
  </si>
  <si>
    <t>OSH19-0149</t>
  </si>
  <si>
    <t>OSH19-0150</t>
  </si>
  <si>
    <t>OSH19-0151</t>
  </si>
  <si>
    <t>OSH19-0152</t>
  </si>
  <si>
    <t>OSH19-0153</t>
  </si>
  <si>
    <t>OSH19-0154</t>
  </si>
  <si>
    <t>OSH19-0155</t>
  </si>
  <si>
    <t>OSH19-0156</t>
  </si>
  <si>
    <t>OSH19-0157</t>
  </si>
  <si>
    <t>OSH19-0158</t>
  </si>
  <si>
    <t>OSH19-0159</t>
  </si>
  <si>
    <t>OSH19-0160</t>
  </si>
  <si>
    <t>OSH19-0161</t>
  </si>
  <si>
    <t>OSH19-0162</t>
  </si>
  <si>
    <t>OSH19-0163</t>
  </si>
  <si>
    <t>OSH19-0164</t>
  </si>
  <si>
    <t>OSH19-0165</t>
  </si>
  <si>
    <t>OSH19-0166</t>
  </si>
  <si>
    <t>OSH19-0167</t>
  </si>
  <si>
    <t>OSH19-0168</t>
  </si>
  <si>
    <t>OSH19-0169</t>
  </si>
  <si>
    <t>OSH19-0170</t>
  </si>
  <si>
    <t>OSH19-0172</t>
  </si>
  <si>
    <t>OSH19-0173</t>
  </si>
  <si>
    <t>OSH19-0174</t>
  </si>
  <si>
    <t>OSH19-0175</t>
  </si>
  <si>
    <t>OSH19-0176</t>
  </si>
  <si>
    <t>OSH19-0177</t>
  </si>
  <si>
    <t>OSH19-0178</t>
  </si>
  <si>
    <t>OSH19-0179</t>
  </si>
  <si>
    <t>OSH19-0180</t>
  </si>
  <si>
    <t>OSH19-0181</t>
  </si>
  <si>
    <t>OSH19-0182</t>
  </si>
  <si>
    <t>OSH19-0183</t>
  </si>
  <si>
    <t>OSH19-0184</t>
  </si>
  <si>
    <t>OSH19-0185</t>
  </si>
  <si>
    <t>SHV19-0194</t>
  </si>
  <si>
    <t>SHV19-0195</t>
  </si>
  <si>
    <t>SHV19-0196</t>
  </si>
  <si>
    <t>SHV19-0197</t>
  </si>
  <si>
    <t>SHV19-0198</t>
  </si>
  <si>
    <t>SHV19-0199</t>
  </si>
  <si>
    <t>SHV19-0200</t>
  </si>
  <si>
    <t>SHV19-0201</t>
  </si>
  <si>
    <t>SHV19-0202</t>
  </si>
  <si>
    <t>SHV19-0203</t>
  </si>
  <si>
    <t>SHV19-0204</t>
  </si>
  <si>
    <t>SHV19-0205</t>
  </si>
  <si>
    <t>SHV19-0206</t>
  </si>
  <si>
    <t>SHV19-0207</t>
  </si>
  <si>
    <t>SHV19-0208</t>
  </si>
  <si>
    <t>SHV19-0209</t>
  </si>
  <si>
    <t>SHV19-0210</t>
  </si>
  <si>
    <t>SHV19-0211</t>
  </si>
  <si>
    <t>SHV19-0212</t>
  </si>
  <si>
    <t>SHV19-0213</t>
  </si>
  <si>
    <t>SHV19-0214</t>
  </si>
  <si>
    <t>SHV19-0215</t>
  </si>
  <si>
    <t>SHV19-0216</t>
  </si>
  <si>
    <t>SHV19-0217</t>
  </si>
  <si>
    <t>SHV19-0218</t>
  </si>
  <si>
    <t>SHV19-0219</t>
  </si>
  <si>
    <t>SHV19-0220</t>
  </si>
  <si>
    <t>SHV19-0221</t>
  </si>
  <si>
    <t>SHV19-0222</t>
  </si>
  <si>
    <t>SHV19-0223</t>
  </si>
  <si>
    <t>SHV19-0224</t>
  </si>
  <si>
    <t>SHV19-0225</t>
  </si>
  <si>
    <t>SHV19-0226</t>
  </si>
  <si>
    <t>SHV19-0227</t>
  </si>
  <si>
    <t>SHV19-0228</t>
  </si>
  <si>
    <t>SHV19-0229</t>
  </si>
  <si>
    <t>SHV19-0230</t>
  </si>
  <si>
    <t>SHV19-0231</t>
  </si>
  <si>
    <t>SHV19-0232</t>
  </si>
  <si>
    <t>SHV19-0233</t>
  </si>
  <si>
    <t>SHV19-0234</t>
  </si>
  <si>
    <t>SHV19-0235</t>
  </si>
  <si>
    <t>SHV19-0236</t>
  </si>
  <si>
    <t>SHV19-0237</t>
  </si>
  <si>
    <t>SHV19-0238</t>
  </si>
  <si>
    <t>SH19-04348</t>
  </si>
  <si>
    <t>SH19-04349</t>
  </si>
  <si>
    <t>SH19-04350</t>
  </si>
  <si>
    <t>SH19-04351</t>
  </si>
  <si>
    <t>SH19-04352</t>
  </si>
  <si>
    <t>SH19-04353</t>
  </si>
  <si>
    <t>SH19-04354</t>
  </si>
  <si>
    <t>SH19-04355</t>
  </si>
  <si>
    <t>SH19-04356</t>
  </si>
  <si>
    <t>SH19-04357</t>
  </si>
  <si>
    <t>SH19-04358</t>
  </si>
  <si>
    <t>SH19-04359</t>
  </si>
  <si>
    <t>SH19-04360</t>
  </si>
  <si>
    <t>SH19-04361</t>
  </si>
  <si>
    <t>SH19-04362</t>
  </si>
  <si>
    <t>SH19-04363</t>
  </si>
  <si>
    <t>SH19-04364</t>
  </si>
  <si>
    <t>SH19-04365</t>
  </si>
  <si>
    <t>SH19-04366</t>
  </si>
  <si>
    <t>SH19-04367</t>
  </si>
  <si>
    <t>SH19-04368</t>
  </si>
  <si>
    <t>SH19-04369</t>
  </si>
  <si>
    <t>SH19-04370</t>
  </si>
  <si>
    <t>SH19-04371</t>
  </si>
  <si>
    <t>SH19-04372</t>
  </si>
  <si>
    <t>SH19-04373</t>
  </si>
  <si>
    <t>SH19-04374</t>
  </si>
  <si>
    <t>SH19-04375</t>
  </si>
  <si>
    <t>SH19-04376</t>
  </si>
  <si>
    <t>SH19-04377</t>
  </si>
  <si>
    <t>SH19-04378</t>
  </si>
  <si>
    <t>SH19-04379</t>
  </si>
  <si>
    <t>SH19-04380</t>
  </si>
  <si>
    <t>SH19-04381</t>
  </si>
  <si>
    <t>SH19-04382</t>
  </si>
  <si>
    <t>SH19-04383</t>
  </si>
  <si>
    <t>SH19-04384</t>
  </si>
  <si>
    <t>SH19-04385</t>
  </si>
  <si>
    <t>SH19-04386</t>
  </si>
  <si>
    <t>SH19-04387</t>
  </si>
  <si>
    <t>SH19-04388</t>
  </si>
  <si>
    <t>SH19-04389</t>
  </si>
  <si>
    <t>SH19-04390</t>
  </si>
  <si>
    <t>SH19-04391</t>
  </si>
  <si>
    <t>SH19-04392</t>
  </si>
  <si>
    <t>SH19-04393</t>
  </si>
  <si>
    <t>SH19-04394</t>
  </si>
  <si>
    <t>SH19-04395</t>
  </si>
  <si>
    <t>SH19-04396</t>
  </si>
  <si>
    <t>SH19-04397</t>
  </si>
  <si>
    <t>SH19-04398</t>
  </si>
  <si>
    <t>SH19-04399</t>
  </si>
  <si>
    <t>SH19-04400</t>
  </si>
  <si>
    <t>SH19-04401</t>
  </si>
  <si>
    <t>SH19-04402</t>
  </si>
  <si>
    <t>SH19-04403</t>
  </si>
  <si>
    <t>SH19-04404</t>
  </si>
  <si>
    <t>SH19-04405</t>
  </si>
  <si>
    <t>SH19-04406</t>
  </si>
  <si>
    <t>SH19-04407</t>
  </si>
  <si>
    <t>SH19-04408</t>
  </si>
  <si>
    <t>SH19-04409</t>
  </si>
  <si>
    <t>SH19-04410</t>
  </si>
  <si>
    <t>SH19-04411</t>
  </si>
  <si>
    <t>SH19-04412</t>
  </si>
  <si>
    <t>SH19-04413</t>
  </si>
  <si>
    <t>SH19-04414</t>
  </si>
  <si>
    <t>SH19-04415</t>
  </si>
  <si>
    <t>SH19-04416</t>
  </si>
  <si>
    <t>SH19-04417</t>
  </si>
  <si>
    <t>SH19-04418</t>
  </si>
  <si>
    <t>SH19-04419</t>
  </si>
  <si>
    <t>SH19-04420</t>
  </si>
  <si>
    <t>SH19-04421</t>
  </si>
  <si>
    <t>SH19-04422</t>
  </si>
  <si>
    <t>SH19-04423</t>
  </si>
  <si>
    <t>SH19-04424</t>
  </si>
  <si>
    <t>SH19-04425</t>
  </si>
  <si>
    <t>SH19-04426</t>
  </si>
  <si>
    <t>SH19-04427</t>
  </si>
  <si>
    <t>SH19-04428</t>
  </si>
  <si>
    <t>SH19-04429</t>
  </si>
  <si>
    <t>SH19-04430</t>
  </si>
  <si>
    <t>SH19-04431</t>
  </si>
  <si>
    <t>SH19-04432</t>
  </si>
  <si>
    <t>SH19-04433</t>
  </si>
  <si>
    <t>SH19-04434</t>
  </si>
  <si>
    <t>SH19-04435</t>
  </si>
  <si>
    <t>SH19-04436</t>
  </si>
  <si>
    <t>SH19-04437</t>
  </si>
  <si>
    <t>SH19-04438</t>
  </si>
  <si>
    <t>SH19-04439</t>
  </si>
  <si>
    <t>SH19-04440</t>
  </si>
  <si>
    <t>SH19-04441</t>
  </si>
  <si>
    <t>SH19-04442</t>
  </si>
  <si>
    <t>SH19-04443</t>
  </si>
  <si>
    <t>SHV19-0200A</t>
  </si>
  <si>
    <t>OWSH19-0315</t>
  </si>
  <si>
    <t>OWSH19-0316</t>
  </si>
  <si>
    <t>OWSH19-0317</t>
  </si>
  <si>
    <t>OWSH19-0318</t>
  </si>
  <si>
    <t>OWSH19-0319</t>
  </si>
  <si>
    <t>OWSH19-0320</t>
  </si>
  <si>
    <t>OWSH19-0321</t>
  </si>
  <si>
    <t>OWSH19-0322</t>
  </si>
  <si>
    <t>OWSH19-0323</t>
  </si>
  <si>
    <t>OWSH19-0324</t>
  </si>
  <si>
    <t>OWSH19-0325</t>
  </si>
  <si>
    <t>OWSH19-0326</t>
  </si>
  <si>
    <t>OWSH19-0327</t>
  </si>
  <si>
    <t>OWSH19-0328</t>
  </si>
  <si>
    <t>OWSH19-0329</t>
  </si>
  <si>
    <t>OWSH19-0330</t>
  </si>
  <si>
    <t>OWSH19-0331</t>
  </si>
  <si>
    <t>OWSH19-0332</t>
  </si>
  <si>
    <t>OWSH19-0333</t>
  </si>
  <si>
    <t>OWSH19-0334</t>
  </si>
  <si>
    <t>OWSH19-0335</t>
  </si>
  <si>
    <t>OWSH19-0336</t>
  </si>
  <si>
    <t>OWSH19-0337</t>
  </si>
  <si>
    <t>OWSH19-0338</t>
  </si>
  <si>
    <t>OWSH19-0339</t>
  </si>
  <si>
    <t>SH19-04444</t>
  </si>
  <si>
    <t>SH19-04445</t>
  </si>
  <si>
    <t>SH19-04446</t>
  </si>
  <si>
    <t>SH19-04447</t>
  </si>
  <si>
    <t>SH19-04448</t>
  </si>
  <si>
    <t>SH19-04449</t>
  </si>
  <si>
    <t>SH19-04450</t>
  </si>
  <si>
    <t>SH19-04451</t>
  </si>
  <si>
    <t>SH19-04452</t>
  </si>
  <si>
    <t>SH19-04453</t>
  </si>
  <si>
    <t>SH19-04454</t>
  </si>
  <si>
    <t>SH19-04455</t>
  </si>
  <si>
    <t>SH19-04456</t>
  </si>
  <si>
    <t>SH19-04457</t>
  </si>
  <si>
    <t>SH19-04458</t>
  </si>
  <si>
    <t>SH19-04459</t>
  </si>
  <si>
    <t>SH19-04460</t>
  </si>
  <si>
    <t>SH19-04461</t>
  </si>
  <si>
    <t>SH19-04462</t>
  </si>
  <si>
    <t>SH19-04463</t>
  </si>
  <si>
    <t>SH19-04464</t>
  </si>
  <si>
    <t>SH19-04465</t>
  </si>
  <si>
    <t>SH19-04466</t>
  </si>
  <si>
    <t>SH19-04467</t>
  </si>
  <si>
    <t>SH19-04468</t>
  </si>
  <si>
    <t>SH19-04469</t>
  </si>
  <si>
    <t>SH19-04470</t>
  </si>
  <si>
    <t>SH19-04471</t>
  </si>
  <si>
    <t>SH19-04472</t>
  </si>
  <si>
    <t>SH19-04473</t>
  </si>
  <si>
    <t>SH19-04474</t>
  </si>
  <si>
    <t>SH19-04475</t>
  </si>
  <si>
    <t>SH19-04476</t>
  </si>
  <si>
    <t>SH19-04477</t>
  </si>
  <si>
    <t>SH19-04478</t>
  </si>
  <si>
    <t>SH19-04479</t>
  </si>
  <si>
    <t>SH19-04480</t>
  </si>
  <si>
    <t>SH19-04481</t>
  </si>
  <si>
    <t>SH19-04482</t>
  </si>
  <si>
    <t>SH19-04483</t>
  </si>
  <si>
    <t>SH19-04484</t>
  </si>
  <si>
    <t>SH19-04485</t>
  </si>
  <si>
    <t>SH19-04486</t>
  </si>
  <si>
    <t>SH19-04487</t>
  </si>
  <si>
    <t>SH19-04488</t>
  </si>
  <si>
    <t>SH19-04489</t>
  </si>
  <si>
    <t>SH19-04490</t>
  </si>
  <si>
    <t>SH19-04491</t>
  </si>
  <si>
    <t>SH19-04492</t>
  </si>
  <si>
    <t>SH19-04493</t>
  </si>
  <si>
    <t>SH19-04494</t>
  </si>
  <si>
    <t>SH19-04495</t>
  </si>
  <si>
    <t>SH19-04496</t>
  </si>
  <si>
    <t>SH19-04497</t>
  </si>
  <si>
    <t>SH19-04498</t>
  </si>
  <si>
    <t>SH19-04499</t>
  </si>
  <si>
    <t>SH19-04500</t>
  </si>
  <si>
    <t>SH19-04501</t>
  </si>
  <si>
    <t>SH19-04502</t>
  </si>
  <si>
    <t>SH19-04503</t>
  </si>
  <si>
    <t>SH19-04504</t>
  </si>
  <si>
    <t>SH19-04505</t>
  </si>
  <si>
    <t>SH19-04506</t>
  </si>
  <si>
    <t>SH19-04507</t>
  </si>
  <si>
    <t>SH19-04508</t>
  </si>
  <si>
    <t>SH19-04509</t>
  </si>
  <si>
    <t>SH19-04510</t>
  </si>
  <si>
    <t>SH19-04511</t>
  </si>
  <si>
    <t>SH19-04512</t>
  </si>
  <si>
    <t>SH19-04513</t>
  </si>
  <si>
    <t>SH19-04514</t>
  </si>
  <si>
    <t>SH19-04515</t>
  </si>
  <si>
    <t>SH19-04516</t>
  </si>
  <si>
    <t>SH19-04517</t>
  </si>
  <si>
    <t>SH19-04518</t>
  </si>
  <si>
    <t>SH19-04519</t>
  </si>
  <si>
    <t>SH19-04520</t>
  </si>
  <si>
    <t>SH19-04521</t>
  </si>
  <si>
    <t>SH19-04522</t>
  </si>
  <si>
    <t>SH19-04523</t>
  </si>
  <si>
    <t>SH19-04524</t>
  </si>
  <si>
    <t>SH19-04525</t>
  </si>
  <si>
    <t>SH19-04526</t>
  </si>
  <si>
    <t>SH19-04527</t>
  </si>
  <si>
    <t>SH19-04528</t>
  </si>
  <si>
    <t>SH19-04529</t>
  </si>
  <si>
    <t>SH19-04530</t>
  </si>
  <si>
    <t>SH19-04531</t>
  </si>
  <si>
    <t>SH19-04532</t>
  </si>
  <si>
    <t>SH19-04533</t>
  </si>
  <si>
    <t>SH19-04534</t>
  </si>
  <si>
    <t>SH19-04535</t>
  </si>
  <si>
    <t>SH19-04536</t>
  </si>
  <si>
    <t>SH19-04537</t>
  </si>
  <si>
    <t>SH19-04538</t>
  </si>
  <si>
    <t>SH19-04539</t>
  </si>
  <si>
    <t>SH19-04540</t>
  </si>
  <si>
    <t>SH19-04541</t>
  </si>
  <si>
    <t>SH19-04542</t>
  </si>
  <si>
    <t>SH19-04543</t>
  </si>
  <si>
    <t>SH19-04544</t>
  </si>
  <si>
    <t>SH19-04545</t>
  </si>
  <si>
    <t>SH19-04546</t>
  </si>
  <si>
    <t>SH19-04547</t>
  </si>
  <si>
    <t>SH19-04548</t>
  </si>
  <si>
    <t>SH19-04549</t>
  </si>
  <si>
    <t>SH19-04550</t>
  </si>
  <si>
    <t>SH19-04551</t>
  </si>
  <si>
    <t>SH19-04552</t>
  </si>
  <si>
    <t>SH19-04553</t>
  </si>
  <si>
    <t>SH19-04554</t>
  </si>
  <si>
    <t>SH19-04555</t>
  </si>
  <si>
    <t>SH19-04556</t>
  </si>
  <si>
    <t>SH19-04557</t>
  </si>
  <si>
    <t>SH19-04558</t>
  </si>
  <si>
    <t>SH19-04559</t>
  </si>
  <si>
    <t>SH19-04560</t>
  </si>
  <si>
    <t>SH19-04561</t>
  </si>
  <si>
    <t>SH19-04562</t>
  </si>
  <si>
    <t>SH19-04563</t>
  </si>
  <si>
    <t>SH19-04564</t>
  </si>
  <si>
    <t>SH19-04565</t>
  </si>
  <si>
    <t>SH19-04566</t>
  </si>
  <si>
    <t>SH19-04567</t>
  </si>
  <si>
    <t>SH19-04568</t>
  </si>
  <si>
    <t>SH19-04569</t>
  </si>
  <si>
    <t>SH19-04570</t>
  </si>
  <si>
    <t>SH19-04571</t>
  </si>
  <si>
    <t>SH19-04572</t>
  </si>
  <si>
    <t>SH19-04573</t>
  </si>
  <si>
    <t>SH19-04574</t>
  </si>
  <si>
    <t>SH19-04575</t>
  </si>
  <si>
    <t>SH19-04576</t>
  </si>
  <si>
    <t>SH19-04577</t>
  </si>
  <si>
    <t>SH19-04578</t>
  </si>
  <si>
    <t>SH19-04581</t>
  </si>
  <si>
    <t>SH19-04582</t>
  </si>
  <si>
    <t>SH19-04583</t>
  </si>
  <si>
    <t>SH19-04584</t>
  </si>
  <si>
    <t>SH19-04585</t>
  </si>
  <si>
    <t>SH19-04586</t>
  </si>
  <si>
    <t>SH19-04587</t>
  </si>
  <si>
    <t>SH19-04588</t>
  </si>
  <si>
    <t>SH19-04589</t>
  </si>
  <si>
    <t>SH19-04590</t>
  </si>
  <si>
    <t>SH19-04591</t>
  </si>
  <si>
    <t>SH19-04593</t>
  </si>
  <si>
    <t>SH19-04594</t>
  </si>
  <si>
    <t>SH19-04595</t>
  </si>
  <si>
    <t>SH19-04596</t>
  </si>
  <si>
    <t>SH19-04597</t>
  </si>
  <si>
    <t>SH19-04598</t>
  </si>
  <si>
    <t>SH19-04599</t>
  </si>
  <si>
    <t>SH19-04600</t>
  </si>
  <si>
    <t>SH19-04601</t>
  </si>
  <si>
    <t>SH19-04602</t>
  </si>
  <si>
    <t>SH19-04603</t>
  </si>
  <si>
    <t>SH19-04604</t>
  </si>
  <si>
    <t>SH19-04605</t>
  </si>
  <si>
    <t>SH19-04606</t>
  </si>
  <si>
    <t>SH19-04607</t>
  </si>
  <si>
    <t>SH19-04608</t>
  </si>
  <si>
    <t>SH19-04609</t>
  </si>
  <si>
    <t>SH19-04610</t>
  </si>
  <si>
    <t>SH19-04611</t>
  </si>
  <si>
    <t>SH19-04612</t>
  </si>
  <si>
    <t>SH19-04613</t>
  </si>
  <si>
    <t>SH19-04614</t>
  </si>
  <si>
    <t>SH19-04615</t>
  </si>
  <si>
    <t>SH19-04616</t>
  </si>
  <si>
    <t>SH19-04617</t>
  </si>
  <si>
    <t>SH19-04618</t>
  </si>
  <si>
    <t>SH19-04619</t>
  </si>
  <si>
    <t>SH19-04620</t>
  </si>
  <si>
    <t>SH19-04621</t>
  </si>
  <si>
    <t>SH19-04622</t>
  </si>
  <si>
    <t>SH19-04623</t>
  </si>
  <si>
    <t>SH19-04624</t>
  </si>
  <si>
    <t>SH19-04626</t>
  </si>
  <si>
    <t>SH19-04627</t>
  </si>
  <si>
    <t>SH19-04628</t>
  </si>
  <si>
    <t>SH19-04629</t>
  </si>
  <si>
    <t>SH19-04630</t>
  </si>
  <si>
    <t>SH19-04631</t>
  </si>
  <si>
    <t>SH19-04632</t>
  </si>
  <si>
    <t>SH19-04633</t>
  </si>
  <si>
    <t>SH19-04634</t>
  </si>
  <si>
    <t>SH19-04635</t>
  </si>
  <si>
    <t>SH19-04636</t>
  </si>
  <si>
    <t>SH19-04637</t>
  </si>
  <si>
    <t>SH19-04638</t>
  </si>
  <si>
    <t>SH19-04639</t>
  </si>
  <si>
    <t>SH19-04640</t>
  </si>
  <si>
    <t>SH19-04641</t>
  </si>
  <si>
    <t>SH19-04642</t>
  </si>
  <si>
    <t>SH19-04643</t>
  </si>
  <si>
    <t>SH19-04644</t>
  </si>
  <si>
    <t>SH19-04645</t>
  </si>
  <si>
    <t>SH19-04646</t>
  </si>
  <si>
    <t>SH19-04647</t>
  </si>
  <si>
    <t>SH19-04648</t>
  </si>
  <si>
    <t>SH19-04649</t>
  </si>
  <si>
    <t>SH19-04650</t>
  </si>
  <si>
    <t>SH19-04651</t>
  </si>
  <si>
    <t>SH19-04652</t>
  </si>
  <si>
    <t>SH19-04653</t>
  </si>
  <si>
    <t>SH19-04654</t>
  </si>
  <si>
    <t>SH19-04655</t>
  </si>
  <si>
    <t>SH19-04656</t>
  </si>
  <si>
    <t>SH19-04657</t>
  </si>
  <si>
    <t>SH19-04658</t>
  </si>
  <si>
    <t>SH19-04659</t>
  </si>
  <si>
    <t>SH19-04660</t>
  </si>
  <si>
    <t>SH19-04661</t>
  </si>
  <si>
    <t>SH19-04662</t>
  </si>
  <si>
    <t>SH19-04663</t>
  </si>
  <si>
    <t>SH19-04664</t>
  </si>
  <si>
    <t>SH19-04665</t>
  </si>
  <si>
    <t>SH19-04666</t>
  </si>
  <si>
    <t>SH19-04667</t>
  </si>
  <si>
    <t>SH19-04668</t>
  </si>
  <si>
    <t>SH19-04669</t>
  </si>
  <si>
    <t>SH19-04670</t>
  </si>
  <si>
    <t>SH19-04671</t>
  </si>
  <si>
    <t>SH19-04672</t>
  </si>
  <si>
    <t>SH19-04673</t>
  </si>
  <si>
    <t>SH19-04674</t>
  </si>
  <si>
    <t>SH19-04675</t>
  </si>
  <si>
    <t>SH19-04676</t>
  </si>
  <si>
    <t>SH19-04677</t>
  </si>
  <si>
    <t>SH19-04678</t>
  </si>
  <si>
    <t>SH19-04679</t>
  </si>
  <si>
    <t>SH19-04680</t>
  </si>
  <si>
    <t>SH19-04681</t>
  </si>
  <si>
    <t>SH19-04682</t>
  </si>
  <si>
    <t>SH19-04683</t>
  </si>
  <si>
    <t>SH19-04684</t>
  </si>
  <si>
    <t>SH19-04685</t>
  </si>
  <si>
    <t>SH19-04686</t>
  </si>
  <si>
    <t>SH19-04687</t>
  </si>
  <si>
    <t>SH19-04688</t>
  </si>
  <si>
    <t>SH19-04689</t>
  </si>
  <si>
    <t>SH19-04690</t>
  </si>
  <si>
    <t>SH19-04691</t>
  </si>
  <si>
    <t>SH19-04692</t>
  </si>
  <si>
    <t>SH19-04693</t>
  </si>
  <si>
    <t>SH19-04694</t>
  </si>
  <si>
    <t>SH19-04695</t>
  </si>
  <si>
    <t>SH19-04696</t>
  </si>
  <si>
    <t>SH19-04697</t>
  </si>
  <si>
    <t>SH19-04698</t>
  </si>
  <si>
    <t>SH19-04699</t>
  </si>
  <si>
    <t>SH19-04700</t>
  </si>
  <si>
    <t>SH19-04701</t>
  </si>
  <si>
    <t>SH19-04702</t>
  </si>
  <si>
    <t>SH19-04703</t>
  </si>
  <si>
    <t>SH19-04704</t>
  </si>
  <si>
    <t>SH19-04705</t>
  </si>
  <si>
    <t>SH19-04706</t>
  </si>
  <si>
    <t>SH19-04707</t>
  </si>
  <si>
    <t>SH19-04708</t>
  </si>
  <si>
    <t>SH19-04709</t>
  </si>
  <si>
    <t>SH19-04710</t>
  </si>
  <si>
    <t>SH19-04711</t>
  </si>
  <si>
    <t>SH19-04712</t>
  </si>
  <si>
    <t>SH19-04713</t>
  </si>
  <si>
    <t>SH19-04714</t>
  </si>
  <si>
    <t>SH19-04715</t>
  </si>
  <si>
    <t>SH19-04716</t>
  </si>
  <si>
    <t>SH19-04717</t>
  </si>
  <si>
    <t>SH19-04718</t>
  </si>
  <si>
    <t>SH19-04719</t>
  </si>
  <si>
    <t>SH19-04720</t>
  </si>
  <si>
    <t>SH19-04721</t>
  </si>
  <si>
    <t>SH19-04723</t>
  </si>
  <si>
    <t>SH19-04724</t>
  </si>
  <si>
    <t>SH19-04725</t>
  </si>
  <si>
    <t>SH19-04726</t>
  </si>
  <si>
    <t>SH19-04727</t>
  </si>
  <si>
    <t>SH19-04728</t>
  </si>
  <si>
    <t>SH19-04729</t>
  </si>
  <si>
    <t>SH19-04730</t>
  </si>
  <si>
    <t>SH19-04731</t>
  </si>
  <si>
    <t>SH19-04732</t>
  </si>
  <si>
    <t>SH19-04733</t>
  </si>
  <si>
    <t>SH19-04734</t>
  </si>
  <si>
    <t>SH19-04735</t>
  </si>
  <si>
    <t>SH19-04736</t>
  </si>
  <si>
    <t>SH19-04737</t>
  </si>
  <si>
    <t>SH19-04738</t>
  </si>
  <si>
    <t>SH19-04739</t>
  </si>
  <si>
    <t>SH19-04740</t>
  </si>
  <si>
    <t>SH19-04741</t>
  </si>
  <si>
    <t>SH19-04742</t>
  </si>
  <si>
    <t>SH19-04743</t>
  </si>
  <si>
    <t>SH19-04744</t>
  </si>
  <si>
    <t>SH19-04745</t>
  </si>
  <si>
    <t>SH19-04746</t>
  </si>
  <si>
    <t>SH19-04747</t>
  </si>
  <si>
    <t>SH19-04748</t>
  </si>
  <si>
    <t>SH19-04749</t>
  </si>
  <si>
    <t>SH19-04750</t>
  </si>
  <si>
    <t>SH19-04751</t>
  </si>
  <si>
    <t>SH19-04752</t>
  </si>
  <si>
    <t>SH19-04753</t>
  </si>
  <si>
    <t>SH19-04754</t>
  </si>
  <si>
    <t>SH19-04755</t>
  </si>
  <si>
    <t>SH19-04756</t>
  </si>
  <si>
    <t>SH19-04757</t>
  </si>
  <si>
    <t>SH19-04758</t>
  </si>
  <si>
    <t>SH19-04759</t>
  </si>
  <si>
    <t>SH19-04760</t>
  </si>
  <si>
    <t>SH19-04761</t>
  </si>
  <si>
    <t>SH19-04762</t>
  </si>
  <si>
    <t>SH19-04763</t>
  </si>
  <si>
    <t>SH19-04764</t>
  </si>
  <si>
    <t>SH19-04765</t>
  </si>
  <si>
    <t>SH19-04766</t>
  </si>
  <si>
    <t>SH19-04767</t>
  </si>
  <si>
    <t>SH19-04768</t>
  </si>
  <si>
    <t>SH19-04769</t>
  </si>
  <si>
    <t>SH19-04770</t>
  </si>
  <si>
    <t>SH19-04771</t>
  </si>
  <si>
    <t>SH19-04772</t>
  </si>
  <si>
    <t>SH19-04773</t>
  </si>
  <si>
    <t>SH19-04774</t>
  </si>
  <si>
    <t>SH19-04775</t>
  </si>
  <si>
    <t>SH19-04776</t>
  </si>
  <si>
    <t>SH19-04777</t>
  </si>
  <si>
    <t>SH19-04778</t>
  </si>
  <si>
    <t>SH19-04779</t>
  </si>
  <si>
    <t>SH19-04780</t>
  </si>
  <si>
    <t>SH19-04781</t>
  </si>
  <si>
    <t>SH19-04782</t>
  </si>
  <si>
    <t>SH19-04783</t>
  </si>
  <si>
    <t>SH19-04784</t>
  </si>
  <si>
    <t>SH19-04785</t>
  </si>
  <si>
    <t>SH19-04786</t>
  </si>
  <si>
    <t>SH19-04787</t>
  </si>
  <si>
    <t>SH19-04788</t>
  </si>
  <si>
    <t>SH19-04789</t>
  </si>
  <si>
    <t>SH19-04790</t>
  </si>
  <si>
    <t>SH19-04791</t>
  </si>
  <si>
    <t>SH19-04792</t>
  </si>
  <si>
    <t>SH19-04793</t>
  </si>
  <si>
    <t>SH19-04794</t>
  </si>
  <si>
    <t>SH19-04795</t>
  </si>
  <si>
    <t>SH19-04796</t>
  </si>
  <si>
    <t>SH19-04797</t>
  </si>
  <si>
    <t>SH19-04798</t>
  </si>
  <si>
    <t>SH19-04799</t>
  </si>
  <si>
    <t>SH19-04800</t>
  </si>
  <si>
    <t>SH19-04801</t>
  </si>
  <si>
    <t>SH19-04802</t>
  </si>
  <si>
    <t>SH19-04803</t>
  </si>
  <si>
    <t>SH19-04804</t>
  </si>
  <si>
    <t>SH19-04805</t>
  </si>
  <si>
    <t>SH19-04806</t>
  </si>
  <si>
    <t>SH19-04807</t>
  </si>
  <si>
    <t>SH19-04808</t>
  </si>
  <si>
    <t>SH19-04809</t>
  </si>
  <si>
    <t>SH19-04810</t>
  </si>
  <si>
    <t>SH19-04811</t>
  </si>
  <si>
    <t>SH19-04812</t>
  </si>
  <si>
    <t>SH19-04813</t>
  </si>
  <si>
    <t>SH19-04814</t>
  </si>
  <si>
    <t>SH19-04815</t>
  </si>
  <si>
    <t>SH19-04816</t>
  </si>
  <si>
    <t>SH19-04817</t>
  </si>
  <si>
    <t>SH19-04818</t>
  </si>
  <si>
    <t>SH19-04819</t>
  </si>
  <si>
    <t>SH19-04820</t>
  </si>
  <si>
    <t>SH19-04821</t>
  </si>
  <si>
    <t>SH19-04822</t>
  </si>
  <si>
    <t>SH19-04823</t>
  </si>
  <si>
    <t>SH19-04824</t>
  </si>
  <si>
    <t>SH19-04825</t>
  </si>
  <si>
    <t>SH19-04826</t>
  </si>
  <si>
    <t>SH19-04827</t>
  </si>
  <si>
    <t>SH19-04828</t>
  </si>
  <si>
    <t>SH19-04829</t>
  </si>
  <si>
    <t>SH19-04830</t>
  </si>
  <si>
    <t>SH19-04831</t>
  </si>
  <si>
    <t>SH19-04832</t>
  </si>
  <si>
    <t>SH19-04833</t>
  </si>
  <si>
    <t>SH19-04834</t>
  </si>
  <si>
    <t>SH19-04835</t>
  </si>
  <si>
    <t>SH19-04836</t>
  </si>
  <si>
    <t>SH19-04837</t>
  </si>
  <si>
    <t>SH19-04838</t>
  </si>
  <si>
    <t>SH19-04839</t>
  </si>
  <si>
    <t>SH19-04840</t>
  </si>
  <si>
    <t>SH19-04841</t>
  </si>
  <si>
    <t>SH19-04842</t>
  </si>
  <si>
    <t>SH19-04843</t>
  </si>
  <si>
    <t>SH19-04844</t>
  </si>
  <si>
    <t>SH19-04845</t>
  </si>
  <si>
    <t>SH19-04846</t>
  </si>
  <si>
    <t>SH19-04847</t>
  </si>
  <si>
    <t>SH19-04848</t>
  </si>
  <si>
    <t>SH19-04849</t>
  </si>
  <si>
    <t>SH19-04850</t>
  </si>
  <si>
    <t>SH19-04851</t>
  </si>
  <si>
    <t>SH19-04852</t>
  </si>
  <si>
    <t>SH19-04853</t>
  </si>
  <si>
    <t>SH19-04854</t>
  </si>
  <si>
    <t>SH19-04855</t>
  </si>
  <si>
    <t>SH19-04856</t>
  </si>
  <si>
    <t>SH19-04857</t>
  </si>
  <si>
    <t>SH19-04858</t>
  </si>
  <si>
    <t>SH19-04859</t>
  </si>
  <si>
    <t>SH19-04860</t>
  </si>
  <si>
    <t>SH19-04861</t>
  </si>
  <si>
    <t>SH19-04862</t>
  </si>
  <si>
    <t>SH19-04863</t>
  </si>
  <si>
    <t>SH19-04864</t>
  </si>
  <si>
    <t>SH19-04865</t>
  </si>
  <si>
    <t>SH19-04866</t>
  </si>
  <si>
    <t>SH19-04867</t>
  </si>
  <si>
    <t>SH19-04868</t>
  </si>
  <si>
    <t>SH19-04869</t>
  </si>
  <si>
    <t>SH19-04870</t>
  </si>
  <si>
    <t>SH19-04871</t>
  </si>
  <si>
    <t>SH19-04872</t>
  </si>
  <si>
    <t>SH19-04873</t>
  </si>
  <si>
    <t>SH19-04874</t>
  </si>
  <si>
    <t>SH19-04875</t>
  </si>
  <si>
    <t>SH19-04876</t>
  </si>
  <si>
    <t>SH19-04877</t>
  </si>
  <si>
    <t>SH19-04878</t>
  </si>
  <si>
    <t>SH19-04879</t>
  </si>
  <si>
    <t>SH19-04880</t>
  </si>
  <si>
    <t>SH19-04881</t>
  </si>
  <si>
    <t>SH19-04882</t>
  </si>
  <si>
    <t>SH19-04883</t>
  </si>
  <si>
    <t>SH19-04884</t>
  </si>
  <si>
    <t>SH19-04885</t>
  </si>
  <si>
    <t>SH19-04886</t>
  </si>
  <si>
    <t>SH19-04887</t>
  </si>
  <si>
    <t>SH19-04888</t>
  </si>
  <si>
    <t>SH19-04889</t>
  </si>
  <si>
    <t>SH19-04890</t>
  </si>
  <si>
    <t>SH19-04891</t>
  </si>
  <si>
    <t>SH19-04892</t>
  </si>
  <si>
    <t>SH19-04893</t>
  </si>
  <si>
    <t>SH19-04894</t>
  </si>
  <si>
    <t>SH19-04895</t>
  </si>
  <si>
    <t>SH19-04896</t>
  </si>
  <si>
    <t>SH19-04897</t>
  </si>
  <si>
    <t>SH19-04898</t>
  </si>
  <si>
    <t>SH19-04899</t>
  </si>
  <si>
    <t>SH19-04900</t>
  </si>
  <si>
    <t>SH19-04901</t>
  </si>
  <si>
    <t>SH19-04902</t>
  </si>
  <si>
    <t>SH19-04903</t>
  </si>
  <si>
    <t>SH19-04904</t>
  </si>
  <si>
    <t>SH19-04905</t>
  </si>
  <si>
    <t>SH19-04906</t>
  </si>
  <si>
    <t>SH19-04907</t>
  </si>
  <si>
    <t>SH19-04908</t>
  </si>
  <si>
    <t>SH19-04909</t>
  </si>
  <si>
    <t>SH19-04910</t>
  </si>
  <si>
    <t>SH19-04911</t>
  </si>
  <si>
    <t>SH19-04912</t>
  </si>
  <si>
    <t>SH19-04913</t>
  </si>
  <si>
    <t>SH19-04914</t>
  </si>
  <si>
    <t>SH19-04915</t>
  </si>
  <si>
    <t>SH19-04916</t>
  </si>
  <si>
    <t>SH19-04917</t>
  </si>
  <si>
    <t>SH19-04918</t>
  </si>
  <si>
    <t>SH19-04919</t>
  </si>
  <si>
    <t>SH19-04920</t>
  </si>
  <si>
    <t>SH19-04921</t>
  </si>
  <si>
    <t>SH19-04922</t>
  </si>
  <si>
    <t>SH19-04923</t>
  </si>
  <si>
    <t>SH19-04924</t>
  </si>
  <si>
    <t>SH19-04925</t>
  </si>
  <si>
    <t>SH19-04926</t>
  </si>
  <si>
    <t>SH19-04927</t>
  </si>
  <si>
    <t>SH19-04928</t>
  </si>
  <si>
    <t>SH19-04929</t>
  </si>
  <si>
    <t>SH19-04930</t>
  </si>
  <si>
    <t>SH19-04931</t>
  </si>
  <si>
    <t>SH19-04932</t>
  </si>
  <si>
    <t>SH19-04933</t>
  </si>
  <si>
    <t>SH19-04934</t>
  </si>
  <si>
    <t>SH19-04935</t>
  </si>
  <si>
    <t>SH19-04936</t>
  </si>
  <si>
    <t>SH19-04937</t>
  </si>
  <si>
    <t>SH19-04938</t>
  </si>
  <si>
    <t>SHI19-0092</t>
  </si>
  <si>
    <t>SHI19-0091</t>
  </si>
  <si>
    <t>SH19-04489A</t>
  </si>
  <si>
    <t>SHI19-0090</t>
  </si>
  <si>
    <t>SHI19-0089</t>
  </si>
  <si>
    <t>SHI19-0088</t>
  </si>
  <si>
    <t>SHI19-0087</t>
  </si>
  <si>
    <t>SHI19-0086</t>
  </si>
  <si>
    <t>SHV19-0239</t>
  </si>
  <si>
    <t>SHV19-0240</t>
  </si>
  <si>
    <t>SHV19-0241</t>
  </si>
  <si>
    <t>SHV19-0242</t>
  </si>
  <si>
    <t>OSH19-0186</t>
  </si>
  <si>
    <t>OSH19-0187</t>
  </si>
  <si>
    <t>OSH19-0188</t>
  </si>
  <si>
    <t>OSH19-0189</t>
  </si>
  <si>
    <t>OSH19-0190</t>
  </si>
  <si>
    <t>OSH19-0191</t>
  </si>
  <si>
    <t>OSH19-0192</t>
  </si>
  <si>
    <t>OSH19-0193</t>
  </si>
  <si>
    <t>OSH19-0194</t>
  </si>
  <si>
    <t>OSH19-0195</t>
  </si>
  <si>
    <t>OSH19-0196</t>
  </si>
  <si>
    <t>OSH19-0197</t>
  </si>
  <si>
    <t>OSH19-0198</t>
  </si>
  <si>
    <t>OSH19-0199</t>
  </si>
  <si>
    <t>OSH19-0200</t>
  </si>
  <si>
    <t>OSH19-0201</t>
  </si>
  <si>
    <t>OSH19-0202</t>
  </si>
  <si>
    <t>OSH19-0203</t>
  </si>
  <si>
    <t>OSH19-0204</t>
  </si>
  <si>
    <t>OSH19-0205</t>
  </si>
  <si>
    <t>OSH19-0206</t>
  </si>
  <si>
    <t>OSH19-0207</t>
  </si>
  <si>
    <t>OSH19-0208</t>
  </si>
  <si>
    <t>OWSH19-0340</t>
  </si>
  <si>
    <t>OWSH19-0341</t>
  </si>
  <si>
    <t>OWSH19-0342</t>
  </si>
  <si>
    <t>OWSH19-0343</t>
  </si>
  <si>
    <t>OWSH19-0344</t>
  </si>
  <si>
    <t>OWSH19-0345</t>
  </si>
  <si>
    <t>OWSH19-0346</t>
  </si>
  <si>
    <t>OWSH19-0347</t>
  </si>
  <si>
    <t>OWSH19-0348</t>
  </si>
  <si>
    <t>OWSH19-0349</t>
  </si>
  <si>
    <t>OWSH19-0350</t>
  </si>
  <si>
    <t>OWSH19-0351</t>
  </si>
  <si>
    <t>OWSH19-0352</t>
  </si>
  <si>
    <t>OWSH19-0353</t>
  </si>
  <si>
    <t>OWSH19-0354</t>
  </si>
  <si>
    <t>OWSH19-0355</t>
  </si>
  <si>
    <t>OWSH19-0356</t>
  </si>
  <si>
    <t>OWSH19-0357</t>
  </si>
  <si>
    <t>OWSH19-0358</t>
  </si>
  <si>
    <t>OWSH19-0359</t>
  </si>
  <si>
    <t>OWSH19-0360</t>
  </si>
  <si>
    <t>OWSH19-0361</t>
  </si>
  <si>
    <t>SH19-04939</t>
  </si>
  <si>
    <t>SH19-04940</t>
  </si>
  <si>
    <t>SH19-04941</t>
  </si>
  <si>
    <t>SH19-04942</t>
  </si>
  <si>
    <t>SH19-04943</t>
  </si>
  <si>
    <t>SH19-04944</t>
  </si>
  <si>
    <t>SH19-04945</t>
  </si>
  <si>
    <t>SH19-04946</t>
  </si>
  <si>
    <t>SH19-04947</t>
  </si>
  <si>
    <t>SH19-04948</t>
  </si>
  <si>
    <t>SH19-04949</t>
  </si>
  <si>
    <t>SH19-04950</t>
  </si>
  <si>
    <t>SH19-04951</t>
  </si>
  <si>
    <t>SH19-04952</t>
  </si>
  <si>
    <t>SH19-04953</t>
  </si>
  <si>
    <t>SH19-04954</t>
  </si>
  <si>
    <t>SH19-04955</t>
  </si>
  <si>
    <t>SH19-04956</t>
  </si>
  <si>
    <t>SH19-04957</t>
  </si>
  <si>
    <t>SH19-04958</t>
  </si>
  <si>
    <t>SH19-04959</t>
  </si>
  <si>
    <t>SH19-04960</t>
  </si>
  <si>
    <t>SH19-04961</t>
  </si>
  <si>
    <t>SH19-04962</t>
  </si>
  <si>
    <t>SH19-04963</t>
  </si>
  <si>
    <t>SH19-04964</t>
  </si>
  <si>
    <t>SH19-04965</t>
  </si>
  <si>
    <t>SH19-04966</t>
  </si>
  <si>
    <t>SH19-04967</t>
  </si>
  <si>
    <t>SH19-04968</t>
  </si>
  <si>
    <t>SH19-04969</t>
  </si>
  <si>
    <t>SH19-04970</t>
  </si>
  <si>
    <t>SH19-04971</t>
  </si>
  <si>
    <t>SH19-04972</t>
  </si>
  <si>
    <t>SH19-04973</t>
  </si>
  <si>
    <t>SH19-04974</t>
  </si>
  <si>
    <t>SH19-04975</t>
  </si>
  <si>
    <t>SH19-04976</t>
  </si>
  <si>
    <t>SH19-04977</t>
  </si>
  <si>
    <t>SH19-04978</t>
  </si>
  <si>
    <t>SH19-04979</t>
  </si>
  <si>
    <t>SH19-04980</t>
  </si>
  <si>
    <t>SH19-04981</t>
  </si>
  <si>
    <t>SH19-04982</t>
  </si>
  <si>
    <t>SH19-04983</t>
  </si>
  <si>
    <t>SH19-04984</t>
  </si>
  <si>
    <t>SH19-04985</t>
  </si>
  <si>
    <t>SH19-04986</t>
  </si>
  <si>
    <t>SH19-04987</t>
  </si>
  <si>
    <t>SH19-04988</t>
  </si>
  <si>
    <t>SH19-04989</t>
  </si>
  <si>
    <t>SH19-04990</t>
  </si>
  <si>
    <t>SH19-04991</t>
  </si>
  <si>
    <t>SH19-04992</t>
  </si>
  <si>
    <t>SH19-04993</t>
  </si>
  <si>
    <t>SH19-04994</t>
  </si>
  <si>
    <t>SH19-04995</t>
  </si>
  <si>
    <t>SH19-04996</t>
  </si>
  <si>
    <t>SH19-04997</t>
  </si>
  <si>
    <t>SH19-04998</t>
  </si>
  <si>
    <t>SH19-04999</t>
  </si>
  <si>
    <t>SH19-05000</t>
  </si>
  <si>
    <t>SH19-05001</t>
  </si>
  <si>
    <t>SH19-05002</t>
  </si>
  <si>
    <t>SH19-05003</t>
  </si>
  <si>
    <t>SH19-05004</t>
  </si>
  <si>
    <t>SH19-05005</t>
  </si>
  <si>
    <t>SH19-05006</t>
  </si>
  <si>
    <t>SH19-05007</t>
  </si>
  <si>
    <t>SH19-05008</t>
  </si>
  <si>
    <t>SH19-05009</t>
  </si>
  <si>
    <t>SH19-05010</t>
  </si>
  <si>
    <t>SH19-05011</t>
  </si>
  <si>
    <t>SH19-05012</t>
  </si>
  <si>
    <t>SH19-05013</t>
  </si>
  <si>
    <t>SH19-05014</t>
  </si>
  <si>
    <t>SH19-05015</t>
  </si>
  <si>
    <t>SH19-05016</t>
  </si>
  <si>
    <t>SH19-05017</t>
  </si>
  <si>
    <t>SH19-05018</t>
  </si>
  <si>
    <t>SH19-05019</t>
  </si>
  <si>
    <t>SH19-05020</t>
  </si>
  <si>
    <t>SH19-05021</t>
  </si>
  <si>
    <t>SH19-05022</t>
  </si>
  <si>
    <t>SH19-05023</t>
  </si>
  <si>
    <t>SH19-05024</t>
  </si>
  <si>
    <t>SH19-05025</t>
  </si>
  <si>
    <t>SH19-05026</t>
  </si>
  <si>
    <t>SH19-05027</t>
  </si>
  <si>
    <t>SH19-05028</t>
  </si>
  <si>
    <t>SH19-05029</t>
  </si>
  <si>
    <t>SH19-05030</t>
  </si>
  <si>
    <t>SH19-05031</t>
  </si>
  <si>
    <t>SH19-05032</t>
  </si>
  <si>
    <t>SH19-05033</t>
  </si>
  <si>
    <t>SH19-05034</t>
  </si>
  <si>
    <t>SH19-05035</t>
  </si>
  <si>
    <t>SH19-05036</t>
  </si>
  <si>
    <t>SH19-05037</t>
  </si>
  <si>
    <t>SH19-05038</t>
  </si>
  <si>
    <t>SH19-05039</t>
  </si>
  <si>
    <t>SH19-05040</t>
  </si>
  <si>
    <t>SH19-05041</t>
  </si>
  <si>
    <t>SH19-05042</t>
  </si>
  <si>
    <t>SH19-05043</t>
  </si>
  <si>
    <t>SH19-05044</t>
  </si>
  <si>
    <t>SH19-05045</t>
  </si>
  <si>
    <t>SH19-05046</t>
  </si>
  <si>
    <t>SH19-05047</t>
  </si>
  <si>
    <t>SH19-05048</t>
  </si>
  <si>
    <t>SH19-05049</t>
  </si>
  <si>
    <t>SH19-05050</t>
  </si>
  <si>
    <t>SH19-05051</t>
  </si>
  <si>
    <t>SH19-05052</t>
  </si>
  <si>
    <t>SH19-05053</t>
  </si>
  <si>
    <t>SH19-05054</t>
  </si>
  <si>
    <t>SH19-05055</t>
  </si>
  <si>
    <t>SH19-05056</t>
  </si>
  <si>
    <t>SH19-05057</t>
  </si>
  <si>
    <t>SH19-05058</t>
  </si>
  <si>
    <t>SH19-05059</t>
  </si>
  <si>
    <t>SH19-05060</t>
  </si>
  <si>
    <t>SH19-05061</t>
  </si>
  <si>
    <t>SH19-05062</t>
  </si>
  <si>
    <t>SH19-05063</t>
  </si>
  <si>
    <t>SH19-05064</t>
  </si>
  <si>
    <t>SH19-05065</t>
  </si>
  <si>
    <t>SH19-05066</t>
  </si>
  <si>
    <t>SH19-05067</t>
  </si>
  <si>
    <t>SH19-05068</t>
  </si>
  <si>
    <t>SH19-05069</t>
  </si>
  <si>
    <t>SH19-05070</t>
  </si>
  <si>
    <t>SH19-05071</t>
  </si>
  <si>
    <t>SH19-05072</t>
  </si>
  <si>
    <t>SH19-05073</t>
  </si>
  <si>
    <t>SH19-05074</t>
  </si>
  <si>
    <t>SH19-05075</t>
  </si>
  <si>
    <t>SH19-05076</t>
  </si>
  <si>
    <t>SH19-05077</t>
  </si>
  <si>
    <t>SH19-05078</t>
  </si>
  <si>
    <t>SH19-05079</t>
  </si>
  <si>
    <t>SH19-05080</t>
  </si>
  <si>
    <t>SH19-05081</t>
  </si>
  <si>
    <t>SH19-05082</t>
  </si>
  <si>
    <t>SH19-05083</t>
  </si>
  <si>
    <t>SH19-05084</t>
  </si>
  <si>
    <t>SH19-05085</t>
  </si>
  <si>
    <t>SH19-05086</t>
  </si>
  <si>
    <t>SH19-05087</t>
  </si>
  <si>
    <t>SH19-05088</t>
  </si>
  <si>
    <t>SH19-05089</t>
  </si>
  <si>
    <t>SH19-05090</t>
  </si>
  <si>
    <t>SH19-05091</t>
  </si>
  <si>
    <t>SH19-05092</t>
  </si>
  <si>
    <t>SH19-05093</t>
  </si>
  <si>
    <t>SH19-05094</t>
  </si>
  <si>
    <t>SH19-05095</t>
  </si>
  <si>
    <t>SH19-05096</t>
  </si>
  <si>
    <t>SH19-05097</t>
  </si>
  <si>
    <t>SH19-05098</t>
  </si>
  <si>
    <t>SH19-05099</t>
  </si>
  <si>
    <t>SH19-05100</t>
  </si>
  <si>
    <t>SH19-05101</t>
  </si>
  <si>
    <t>SH19-05102</t>
  </si>
  <si>
    <t>SH19-05103</t>
  </si>
  <si>
    <t>SH19-05104</t>
  </si>
  <si>
    <t>SH19-05105</t>
  </si>
  <si>
    <t>SH19-05106</t>
  </si>
  <si>
    <t>SH19-05107</t>
  </si>
  <si>
    <t>SH19-05108</t>
  </si>
  <si>
    <t>SH19-05109</t>
  </si>
  <si>
    <t>SH19-05110</t>
  </si>
  <si>
    <t>SH19-05111</t>
  </si>
  <si>
    <t>SH19-05112</t>
  </si>
  <si>
    <t>SH19-05113</t>
  </si>
  <si>
    <t>SH19-05114</t>
  </si>
  <si>
    <t>SH19-05115</t>
  </si>
  <si>
    <t>SH19-05116</t>
  </si>
  <si>
    <t>SH19-05117</t>
  </si>
  <si>
    <t>SH19-05118</t>
  </si>
  <si>
    <t>SH19-05119</t>
  </si>
  <si>
    <t>SH19-05120</t>
  </si>
  <si>
    <t>SH19-05121</t>
  </si>
  <si>
    <t>SH19-05122</t>
  </si>
  <si>
    <t>SH19-05123</t>
  </si>
  <si>
    <t>SH19-05124</t>
  </si>
  <si>
    <t>SH19-05125</t>
  </si>
  <si>
    <t>SH19-05126</t>
  </si>
  <si>
    <t>SH19-05127</t>
  </si>
  <si>
    <t>SH19-05128</t>
  </si>
  <si>
    <t>SH19-05129</t>
  </si>
  <si>
    <t>SH19-05130</t>
  </si>
  <si>
    <t>SH19-05131</t>
  </si>
  <si>
    <t>SH19-05132</t>
  </si>
  <si>
    <t>SH19-05133</t>
  </si>
  <si>
    <t>SH19-05134</t>
  </si>
  <si>
    <t>SH19-05135</t>
  </si>
  <si>
    <t>SH19-05136</t>
  </si>
  <si>
    <t>SH19-05137</t>
  </si>
  <si>
    <t>SH19-05138</t>
  </si>
  <si>
    <t>SH19-05139</t>
  </si>
  <si>
    <t>SH19-05140</t>
  </si>
  <si>
    <t>SH19-05141</t>
  </si>
  <si>
    <t>SH19-05142</t>
  </si>
  <si>
    <t>SH19-05143</t>
  </si>
  <si>
    <t>SH19-05144</t>
  </si>
  <si>
    <t>SH19-05145</t>
  </si>
  <si>
    <t>SH19-05146</t>
  </si>
  <si>
    <t>SH19-05147</t>
  </si>
  <si>
    <t>SH19-05148</t>
  </si>
  <si>
    <t>SH19-05149</t>
  </si>
  <si>
    <t>SH19-05150</t>
  </si>
  <si>
    <t>SH19-05151</t>
  </si>
  <si>
    <t>SH19-05152</t>
  </si>
  <si>
    <t>SH19-05153</t>
  </si>
  <si>
    <t>SH19-05154</t>
  </si>
  <si>
    <t>SH19-05155</t>
  </si>
  <si>
    <t>SH19-05156</t>
  </si>
  <si>
    <t>SH19-05157</t>
  </si>
  <si>
    <t>SH19-05158</t>
  </si>
  <si>
    <t>SH19-05159</t>
  </si>
  <si>
    <t>SH19-05160</t>
  </si>
  <si>
    <t>SH19-05161</t>
  </si>
  <si>
    <t>SH19-05162</t>
  </si>
  <si>
    <t>SH19-05163</t>
  </si>
  <si>
    <t>SH19-05164</t>
  </si>
  <si>
    <t>SH19-05165</t>
  </si>
  <si>
    <t>SH19-05166</t>
  </si>
  <si>
    <t>SH19-05167</t>
  </si>
  <si>
    <t>SH19-05168</t>
  </si>
  <si>
    <t>SH19-05169</t>
  </si>
  <si>
    <t>SH19-05170</t>
  </si>
  <si>
    <t>SH19-05171</t>
  </si>
  <si>
    <t>SH19-05172</t>
  </si>
  <si>
    <t>SH19-05173</t>
  </si>
  <si>
    <t>SH19-05174</t>
  </si>
  <si>
    <t>SH19-05175</t>
  </si>
  <si>
    <t>SH19-05176</t>
  </si>
  <si>
    <t>SH19-05177</t>
  </si>
  <si>
    <t>SH19-05178</t>
  </si>
  <si>
    <t>SH19-05179</t>
  </si>
  <si>
    <t>SH19-05180</t>
  </si>
  <si>
    <t>SH19-05181</t>
  </si>
  <si>
    <t>SH19-05182</t>
  </si>
  <si>
    <t>SH19-05183</t>
  </si>
  <si>
    <t>SH19-05184</t>
  </si>
  <si>
    <t>SH19-05185</t>
  </si>
  <si>
    <t>SH19-05186</t>
  </si>
  <si>
    <t>SH19-05187</t>
  </si>
  <si>
    <t>SH19-05188</t>
  </si>
  <si>
    <t>SH19-05189</t>
  </si>
  <si>
    <t>SH19-05190</t>
  </si>
  <si>
    <t>SH19-05191</t>
  </si>
  <si>
    <t>SH19-05192</t>
  </si>
  <si>
    <t>SH19-05193</t>
  </si>
  <si>
    <t>SH19-05194</t>
  </si>
  <si>
    <t>SH19-05195</t>
  </si>
  <si>
    <t>SH19-05196</t>
  </si>
  <si>
    <t>SH19-05197</t>
  </si>
  <si>
    <t>SH19-05198</t>
  </si>
  <si>
    <t>SH19-05199</t>
  </si>
  <si>
    <t>SH19-05200</t>
  </si>
  <si>
    <t>SH19-05201</t>
  </si>
  <si>
    <t>SH19-05202</t>
  </si>
  <si>
    <t>SH19-05203</t>
  </si>
  <si>
    <t>SH19-05204</t>
  </si>
  <si>
    <t>SH19-05205</t>
  </si>
  <si>
    <t>SH19-05206</t>
  </si>
  <si>
    <t>SH19-05207</t>
  </si>
  <si>
    <t>SH19-05208</t>
  </si>
  <si>
    <t>SH19-05209</t>
  </si>
  <si>
    <t>SH19-05210</t>
  </si>
  <si>
    <t>SH19-05211</t>
  </si>
  <si>
    <t>SH19-05212</t>
  </si>
  <si>
    <t>SH19-05213</t>
  </si>
  <si>
    <t>SH19-05214</t>
  </si>
  <si>
    <t>SH19-05215</t>
  </si>
  <si>
    <t>SH19-05216</t>
  </si>
  <si>
    <t>SH19-05217</t>
  </si>
  <si>
    <t>SH19-05218</t>
  </si>
  <si>
    <t>SH19-05219</t>
  </si>
  <si>
    <t>SH19-05220</t>
  </si>
  <si>
    <t>SH19-05221</t>
  </si>
  <si>
    <t>SH19-05222</t>
  </si>
  <si>
    <t>SH19-05223</t>
  </si>
  <si>
    <t>SH19-05224</t>
  </si>
  <si>
    <t>SH19-05225</t>
  </si>
  <si>
    <t>SH19-05226</t>
  </si>
  <si>
    <t>SH19-05227</t>
  </si>
  <si>
    <t>SH19-05228</t>
  </si>
  <si>
    <t>SH19-05229</t>
  </si>
  <si>
    <t>SH19-05230</t>
  </si>
  <si>
    <t>SH19-05231</t>
  </si>
  <si>
    <t>SH19-05232</t>
  </si>
  <si>
    <t>SH19-05233</t>
  </si>
  <si>
    <t>SH19-05234</t>
  </si>
  <si>
    <t>SH19-05235</t>
  </si>
  <si>
    <t>SH19-05236</t>
  </si>
  <si>
    <t>SH19-05237</t>
  </si>
  <si>
    <t>SH19-05238</t>
  </si>
  <si>
    <t>SHI19-0102</t>
  </si>
  <si>
    <t>SHI19-0101</t>
  </si>
  <si>
    <t>SHI19-0100</t>
  </si>
  <si>
    <t>SHI19-0099</t>
  </si>
  <si>
    <t>SHI19-0098</t>
  </si>
  <si>
    <t>SHI19-0097</t>
  </si>
  <si>
    <t>SHI19-0096</t>
  </si>
  <si>
    <t>SHI19-0095</t>
  </si>
  <si>
    <t>SHI19-0094</t>
  </si>
  <si>
    <t>SHI19-0093</t>
  </si>
  <si>
    <t>SH19-05239</t>
  </si>
  <si>
    <t>SH19-05240</t>
  </si>
  <si>
    <t>SH19-05241</t>
  </si>
  <si>
    <t>SH19-05242</t>
  </si>
  <si>
    <t>SH19-05243</t>
  </si>
  <si>
    <t>SH19-05244</t>
  </si>
  <si>
    <t>SH19-05245</t>
  </si>
  <si>
    <t>SH19-05246</t>
  </si>
  <si>
    <t>SH19-05247</t>
  </si>
  <si>
    <t>SH19-05248</t>
  </si>
  <si>
    <t>SH19-05249</t>
  </si>
  <si>
    <t>SH19-05250</t>
  </si>
  <si>
    <t>SH19-05251</t>
  </si>
  <si>
    <t>SH19-05252</t>
  </si>
  <si>
    <t>SH19-05253</t>
  </si>
  <si>
    <t>SH19-05254</t>
  </si>
  <si>
    <t>SH19-05255</t>
  </si>
  <si>
    <t>SH19-05256</t>
  </si>
  <si>
    <t>SH19-05257</t>
  </si>
  <si>
    <t>SH19-05258</t>
  </si>
  <si>
    <t>SH19-05259</t>
  </si>
  <si>
    <t>SH19-05260</t>
  </si>
  <si>
    <t>SH19-05261</t>
  </si>
  <si>
    <t>SH19-05262</t>
  </si>
  <si>
    <t>SH19-05263</t>
  </si>
  <si>
    <t>SH19-05264</t>
  </si>
  <si>
    <t>SH19-05265</t>
  </si>
  <si>
    <t>SH19-05266</t>
  </si>
  <si>
    <t>SH19-05267</t>
  </si>
  <si>
    <t>SH19-05268</t>
  </si>
  <si>
    <t>SH19-05269</t>
  </si>
  <si>
    <t>SH19-05270</t>
  </si>
  <si>
    <t>SH19-05271</t>
  </si>
  <si>
    <t>SH19-05272</t>
  </si>
  <si>
    <t>SH19-05273</t>
  </si>
  <si>
    <t>SH19-05274</t>
  </si>
  <si>
    <t>SH19-05275</t>
  </si>
  <si>
    <t>SH19-05276</t>
  </si>
  <si>
    <t>SH19-05277</t>
  </si>
  <si>
    <t>SH19-05278</t>
  </si>
  <si>
    <t>SH19-05279</t>
  </si>
  <si>
    <t>SH19-05280</t>
  </si>
  <si>
    <t>SH19-05281</t>
  </si>
  <si>
    <t>SH19-05282</t>
  </si>
  <si>
    <t>SH19-05283</t>
  </si>
  <si>
    <t>SH19-05284</t>
  </si>
  <si>
    <t>SH19-05285</t>
  </si>
  <si>
    <t>SH19-05286</t>
  </si>
  <si>
    <t>SH19-05287</t>
  </si>
  <si>
    <t>SH19-05288</t>
  </si>
  <si>
    <t>SH19-05289</t>
  </si>
  <si>
    <t>SH19-05290</t>
  </si>
  <si>
    <t>SH19-05291</t>
  </si>
  <si>
    <t>SH19-05293</t>
  </si>
  <si>
    <t>SH19-05294</t>
  </si>
  <si>
    <t>SH19-05295</t>
  </si>
  <si>
    <t>SH19-05296</t>
  </si>
  <si>
    <t>SH19-05297</t>
  </si>
  <si>
    <t>SH19-05298</t>
  </si>
  <si>
    <t>SH19-05299</t>
  </si>
  <si>
    <t>SH19-05300</t>
  </si>
  <si>
    <t>SH19-05301</t>
  </si>
  <si>
    <t>SH19-05302</t>
  </si>
  <si>
    <t>SH19-05303</t>
  </si>
  <si>
    <t>SH19-05304</t>
  </si>
  <si>
    <t>SH19-05305</t>
  </si>
  <si>
    <t>SH19-05306</t>
  </si>
  <si>
    <t>SH19-05307</t>
  </si>
  <si>
    <t>SH19-05308</t>
  </si>
  <si>
    <t>SH19-05309</t>
  </si>
  <si>
    <t>SH19-05310</t>
  </si>
  <si>
    <t>SH19-05311</t>
  </si>
  <si>
    <t>SH19-05312</t>
  </si>
  <si>
    <t>SH19-05313</t>
  </si>
  <si>
    <t>SH19-05314</t>
  </si>
  <si>
    <t>SH19-05315</t>
  </si>
  <si>
    <t>SH19-05316</t>
  </si>
  <si>
    <t>SH19-05317</t>
  </si>
  <si>
    <t>SH19-05318</t>
  </si>
  <si>
    <t>SH19-05319</t>
  </si>
  <si>
    <t>SH19-05320</t>
  </si>
  <si>
    <t>SH19-05321</t>
  </si>
  <si>
    <t>SH19-05322</t>
  </si>
  <si>
    <t>SH19-05323</t>
  </si>
  <si>
    <t>SH19-05324</t>
  </si>
  <si>
    <t>SH19-05325</t>
  </si>
  <si>
    <t>SH19-05326</t>
  </si>
  <si>
    <t>SH19-05327</t>
  </si>
  <si>
    <t>SH19-05328</t>
  </si>
  <si>
    <t>SH19-05329</t>
  </si>
  <si>
    <t>SH19-05330</t>
  </si>
  <si>
    <t>SH19-05331</t>
  </si>
  <si>
    <t>SH19-05332</t>
  </si>
  <si>
    <t>SH19-05333</t>
  </si>
  <si>
    <t>SH19-05334</t>
  </si>
  <si>
    <t>SH19-05335</t>
  </si>
  <si>
    <t>SH19-05336</t>
  </si>
  <si>
    <t>SH19-05337</t>
  </si>
  <si>
    <t>SH19-05338</t>
  </si>
  <si>
    <t>SH19-05339</t>
  </si>
  <si>
    <t>SH19-05340</t>
  </si>
  <si>
    <t>SH19-05341</t>
  </si>
  <si>
    <t>SH19-05342</t>
  </si>
  <si>
    <t>SH19-05343</t>
  </si>
  <si>
    <t>SH19-05344</t>
  </si>
  <si>
    <t>SHI19-0107</t>
  </si>
  <si>
    <t>SHI19-0106</t>
  </si>
  <si>
    <t>SHI19-0105</t>
  </si>
  <si>
    <t>SHI19-0103</t>
  </si>
  <si>
    <t>SHI19-0104</t>
  </si>
  <si>
    <t>OWSH19-0362</t>
  </si>
  <si>
    <t>OWSH19-0363</t>
  </si>
  <si>
    <t>OWSH19-0364</t>
  </si>
  <si>
    <t>OWSH19-0365</t>
  </si>
  <si>
    <t>Tooling Feb-Mar</t>
  </si>
  <si>
    <t>PCA</t>
  </si>
  <si>
    <t>Jetai</t>
  </si>
  <si>
    <t>reemplazo</t>
  </si>
  <si>
    <t>SHI19-0108</t>
  </si>
  <si>
    <t>Void</t>
  </si>
  <si>
    <t>OSH19-0233</t>
  </si>
  <si>
    <t>SH19-05766</t>
  </si>
  <si>
    <t>SH19-05767</t>
  </si>
  <si>
    <t>Month: May</t>
  </si>
  <si>
    <t>SG19-0324</t>
  </si>
  <si>
    <t>WH319-04237</t>
  </si>
  <si>
    <t>A6715</t>
  </si>
  <si>
    <t>SG19-0325</t>
  </si>
  <si>
    <t>WH319-04242</t>
  </si>
  <si>
    <t>A6716</t>
  </si>
  <si>
    <t>SG19-0326</t>
  </si>
  <si>
    <t>WH319-04243</t>
  </si>
  <si>
    <t>A6717</t>
  </si>
  <si>
    <t>SG19-0327</t>
  </si>
  <si>
    <t>WH319-04250</t>
  </si>
  <si>
    <t>A6740</t>
  </si>
  <si>
    <t>SG19-0328</t>
  </si>
  <si>
    <t>WH319-04252</t>
  </si>
  <si>
    <t>A6718</t>
  </si>
  <si>
    <t>SG19-0329</t>
  </si>
  <si>
    <t>WH319-04254</t>
  </si>
  <si>
    <t>A6719</t>
  </si>
  <si>
    <t>SG19-0330</t>
  </si>
  <si>
    <t>WH319-04260</t>
  </si>
  <si>
    <t>A6720</t>
  </si>
  <si>
    <t>SG19-0331</t>
  </si>
  <si>
    <t>WH319-04259</t>
  </si>
  <si>
    <t>A6721</t>
  </si>
  <si>
    <t>SG19-0332</t>
  </si>
  <si>
    <t>WH319-04473</t>
  </si>
  <si>
    <t>A6745</t>
  </si>
  <si>
    <t>SG19-0333</t>
  </si>
  <si>
    <t>WH319-04301</t>
  </si>
  <si>
    <t>A6722</t>
  </si>
  <si>
    <t>SG19-0334</t>
  </si>
  <si>
    <t>WH319-04302</t>
  </si>
  <si>
    <t>A6723</t>
  </si>
  <si>
    <t>SG19-0335</t>
  </si>
  <si>
    <t>WH319-04306</t>
  </si>
  <si>
    <t>A6724</t>
  </si>
  <si>
    <t>SG19-0336</t>
  </si>
  <si>
    <t>WH319-04307</t>
  </si>
  <si>
    <t>A6725</t>
  </si>
  <si>
    <t>SG19-0337</t>
  </si>
  <si>
    <t>WH319-04329</t>
  </si>
  <si>
    <t>A6726</t>
  </si>
  <si>
    <t>SG19-0338</t>
  </si>
  <si>
    <t>WH319-04331</t>
  </si>
  <si>
    <t>A6727</t>
  </si>
  <si>
    <t>SG19-0339</t>
  </si>
  <si>
    <t>WH319-04338</t>
  </si>
  <si>
    <t>A6728</t>
  </si>
  <si>
    <t>SG19-0340</t>
  </si>
  <si>
    <t>WH319-04339</t>
  </si>
  <si>
    <t>A6729</t>
  </si>
  <si>
    <t>SG19-0341</t>
  </si>
  <si>
    <t>WH319-04343</t>
  </si>
  <si>
    <t>A6730</t>
  </si>
  <si>
    <t>SG19-0342</t>
  </si>
  <si>
    <t>WH319-04356</t>
  </si>
  <si>
    <t>A6731</t>
  </si>
  <si>
    <t>SG19-0343</t>
  </si>
  <si>
    <t>WH319-04357</t>
  </si>
  <si>
    <t>A6732</t>
  </si>
  <si>
    <t>SG19-0344</t>
  </si>
  <si>
    <t>WH319-04359</t>
  </si>
  <si>
    <t>A6733</t>
  </si>
  <si>
    <t>SG19-0345</t>
  </si>
  <si>
    <t>WH319-04365</t>
  </si>
  <si>
    <t>A6734</t>
  </si>
  <si>
    <t>SG19-0346</t>
  </si>
  <si>
    <t>WH319-04366</t>
  </si>
  <si>
    <t>A6735</t>
  </si>
  <si>
    <t>SG19-0347</t>
  </si>
  <si>
    <t>WH319-04367</t>
  </si>
  <si>
    <t>A6736</t>
  </si>
  <si>
    <t>SG19-0348</t>
  </si>
  <si>
    <t>WH319-04394</t>
  </si>
  <si>
    <t>A6737</t>
  </si>
  <si>
    <t>SG19-0349</t>
  </si>
  <si>
    <t>WH319-04396</t>
  </si>
  <si>
    <t>A6738</t>
  </si>
  <si>
    <t>SG19-0350</t>
  </si>
  <si>
    <t>WH319-04404</t>
  </si>
  <si>
    <t>A6741</t>
  </si>
  <si>
    <t>SG19-0351</t>
  </si>
  <si>
    <t>WH319-04410</t>
  </si>
  <si>
    <t>A6739</t>
  </si>
  <si>
    <t>SG19-0352</t>
  </si>
  <si>
    <t>WH319-04413</t>
  </si>
  <si>
    <t>A6742</t>
  </si>
  <si>
    <t>SG19-0353</t>
  </si>
  <si>
    <t>SG19-0354</t>
  </si>
  <si>
    <t>WH319-04440</t>
  </si>
  <si>
    <t>A6821</t>
  </si>
  <si>
    <t>SG19-0355</t>
  </si>
  <si>
    <t>WH319-04444; WH319-04443</t>
  </si>
  <si>
    <t>A6822</t>
  </si>
  <si>
    <t>SG19-0356</t>
  </si>
  <si>
    <t>WH319-04447</t>
  </si>
  <si>
    <t>A6823</t>
  </si>
  <si>
    <t>SG19-0357</t>
  </si>
  <si>
    <t>WH319-04490</t>
  </si>
  <si>
    <t>A6746</t>
  </si>
  <si>
    <t>SG19-0358</t>
  </si>
  <si>
    <t>WH319-04495</t>
  </si>
  <si>
    <t>A6824</t>
  </si>
  <si>
    <t>SG19-0359</t>
  </si>
  <si>
    <t>WH319-04505</t>
  </si>
  <si>
    <t>A6747</t>
  </si>
  <si>
    <t>SG19-0360</t>
  </si>
  <si>
    <t>WH319-04518</t>
  </si>
  <si>
    <t>A6748</t>
  </si>
  <si>
    <t>SG19-0361</t>
  </si>
  <si>
    <t>WH319-04526</t>
  </si>
  <si>
    <t>A6749</t>
  </si>
  <si>
    <t>SG19-0362</t>
  </si>
  <si>
    <t>WH319-04533</t>
  </si>
  <si>
    <t>A6750</t>
  </si>
  <si>
    <t>SG19-0363</t>
  </si>
  <si>
    <t>SG19-0364</t>
  </si>
  <si>
    <t>WH319-04536</t>
  </si>
  <si>
    <t>A6751</t>
  </si>
  <si>
    <t>SG19-0365</t>
  </si>
  <si>
    <t>WH319-04540</t>
  </si>
  <si>
    <t>A6752</t>
  </si>
  <si>
    <t>SG19-0366</t>
  </si>
  <si>
    <t>WH319-04545</t>
  </si>
  <si>
    <t>A6753</t>
  </si>
  <si>
    <t>SG19-0367</t>
  </si>
  <si>
    <t>WH319-04547</t>
  </si>
  <si>
    <t>A6755</t>
  </si>
  <si>
    <t>SG19-0368</t>
  </si>
  <si>
    <t>WH319-04594</t>
  </si>
  <si>
    <t>A6754</t>
  </si>
  <si>
    <t>SG19-0369</t>
  </si>
  <si>
    <t>WH319-04599</t>
  </si>
  <si>
    <t>A6756</t>
  </si>
  <si>
    <t>SG19-0370</t>
  </si>
  <si>
    <t>WH319-04605</t>
  </si>
  <si>
    <t>A6757</t>
  </si>
  <si>
    <t>SG19-0371</t>
  </si>
  <si>
    <t>WH319-04608</t>
  </si>
  <si>
    <t>A6758</t>
  </si>
  <si>
    <t>SG19-0372</t>
  </si>
  <si>
    <t>WH319-04617</t>
  </si>
  <si>
    <t>A6759</t>
  </si>
  <si>
    <t>SG19-0373</t>
  </si>
  <si>
    <t>WH319-04630</t>
  </si>
  <si>
    <t>A6760</t>
  </si>
  <si>
    <t>SG19-0374</t>
  </si>
  <si>
    <t>WH319-04632</t>
  </si>
  <si>
    <t>A6761</t>
  </si>
  <si>
    <t>SG19-0375</t>
  </si>
  <si>
    <t>WH319-04633</t>
  </si>
  <si>
    <t>A6780</t>
  </si>
  <si>
    <t>SG19-0376</t>
  </si>
  <si>
    <t>WH319-04635</t>
  </si>
  <si>
    <t>A6762</t>
  </si>
  <si>
    <t>SG19-0377</t>
  </si>
  <si>
    <t>WH319-04671</t>
  </si>
  <si>
    <t>A6763</t>
  </si>
  <si>
    <t>SG19-0378</t>
  </si>
  <si>
    <t>WH319-04674</t>
  </si>
  <si>
    <t>A6764</t>
  </si>
  <si>
    <t>SG19-0379</t>
  </si>
  <si>
    <t>WH319-04679</t>
  </si>
  <si>
    <t>A6765</t>
  </si>
  <si>
    <t>SG19-0380</t>
  </si>
  <si>
    <t>WH319-04680</t>
  </si>
  <si>
    <t>A6766</t>
  </si>
  <si>
    <t>SG19-0381</t>
  </si>
  <si>
    <t>WH319-04699</t>
  </si>
  <si>
    <t>A6767</t>
  </si>
  <si>
    <t>SG19-0382</t>
  </si>
  <si>
    <t>WH319-04717</t>
  </si>
  <si>
    <t>A6768</t>
  </si>
  <si>
    <t>SG19-0383</t>
  </si>
  <si>
    <t>WH319-04721</t>
  </si>
  <si>
    <t>A6769</t>
  </si>
  <si>
    <t>SG19-0384</t>
  </si>
  <si>
    <t>WH319-04723</t>
  </si>
  <si>
    <t>A6770</t>
  </si>
  <si>
    <t>SG19-0385</t>
  </si>
  <si>
    <t>WH319-04734</t>
  </si>
  <si>
    <t>A6771</t>
  </si>
  <si>
    <t>SG19-0386</t>
  </si>
  <si>
    <t>WH319-04764</t>
  </si>
  <si>
    <t>A6772</t>
  </si>
  <si>
    <t>SG19-0387</t>
  </si>
  <si>
    <t>WH319-04771</t>
  </si>
  <si>
    <t>A6773</t>
  </si>
  <si>
    <t>SG19-0388</t>
  </si>
  <si>
    <t>WH319-04778</t>
  </si>
  <si>
    <t>A6774</t>
  </si>
  <si>
    <t>SG19-0389</t>
  </si>
  <si>
    <t>WH319-04781</t>
  </si>
  <si>
    <t>A6775</t>
  </si>
  <si>
    <t>SG19-0390</t>
  </si>
  <si>
    <t>WH319-04790</t>
  </si>
  <si>
    <t>A6776</t>
  </si>
  <si>
    <t>SG19-0391</t>
  </si>
  <si>
    <t>WH319-04810</t>
  </si>
  <si>
    <t>A6781</t>
  </si>
  <si>
    <t>SG19-0392</t>
  </si>
  <si>
    <t>WH319-04812</t>
  </si>
  <si>
    <t>A6782</t>
  </si>
  <si>
    <t>SG19-0393</t>
  </si>
  <si>
    <t>WH319-04814</t>
  </si>
  <si>
    <t>A6777</t>
  </si>
  <si>
    <t>SG19-0394</t>
  </si>
  <si>
    <t>WH319-04815</t>
  </si>
  <si>
    <t>A6783</t>
  </si>
  <si>
    <t>SG19-0395</t>
  </si>
  <si>
    <t>WH319-04825</t>
  </si>
  <si>
    <t>A6778</t>
  </si>
  <si>
    <t>SG19-0396</t>
  </si>
  <si>
    <t>WH319-04826</t>
  </si>
  <si>
    <t>A6779</t>
  </si>
  <si>
    <t>SG19-0397</t>
  </si>
  <si>
    <t>WH319-04829</t>
  </si>
  <si>
    <t>A6784</t>
  </si>
  <si>
    <t>SG19-0398</t>
  </si>
  <si>
    <t>WH319-04844</t>
  </si>
  <si>
    <t>A6791</t>
  </si>
  <si>
    <t>SG19-0399</t>
  </si>
  <si>
    <t>WH319-04846</t>
  </si>
  <si>
    <t>A6792</t>
  </si>
  <si>
    <t>SG19-0400</t>
  </si>
  <si>
    <t>WH319-04873</t>
  </si>
  <si>
    <t>A6793</t>
  </si>
  <si>
    <t>SG19-0401</t>
  </si>
  <si>
    <t>WH319-04880</t>
  </si>
  <si>
    <t>A6794</t>
  </si>
  <si>
    <t>SG19-0402</t>
  </si>
  <si>
    <t>WH319-04881</t>
  </si>
  <si>
    <t>A6795</t>
  </si>
  <si>
    <t>SG19-0403</t>
  </si>
  <si>
    <t>WH319-04887</t>
  </si>
  <si>
    <t>A6796</t>
  </si>
  <si>
    <t>SG19-0404</t>
  </si>
  <si>
    <t>WH319-04893</t>
  </si>
  <si>
    <t>A6797</t>
  </si>
  <si>
    <t>SG19-0405</t>
  </si>
  <si>
    <t>WH319-04903</t>
  </si>
  <si>
    <t>A6798</t>
  </si>
  <si>
    <t>SG19-0406</t>
  </si>
  <si>
    <t>WH319-04920</t>
  </si>
  <si>
    <t>A6801</t>
  </si>
  <si>
    <t>SG19-0407</t>
  </si>
  <si>
    <t>WH319-04923</t>
  </si>
  <si>
    <t>A6802</t>
  </si>
  <si>
    <t>SG19-0408</t>
  </si>
  <si>
    <t>WH319-04924</t>
  </si>
  <si>
    <t>A6744</t>
  </si>
  <si>
    <t>SG19-0409</t>
  </si>
  <si>
    <t>WH319-04928</t>
  </si>
  <si>
    <t>A6803</t>
  </si>
  <si>
    <t>SG19-0410</t>
  </si>
  <si>
    <t>WH319-04941</t>
  </si>
  <si>
    <t>A6804</t>
  </si>
  <si>
    <t>SG19-0411</t>
  </si>
  <si>
    <t>WH319-04967</t>
  </si>
  <si>
    <t>A6805</t>
  </si>
  <si>
    <t>SG19-0412</t>
  </si>
  <si>
    <t>WH319-04986</t>
  </si>
  <si>
    <t>A6806</t>
  </si>
  <si>
    <t>SG19-0413</t>
  </si>
  <si>
    <t>WH319-04992</t>
  </si>
  <si>
    <t>A6807</t>
  </si>
  <si>
    <t>SG19-0414</t>
  </si>
  <si>
    <t>WH319-04987</t>
  </si>
  <si>
    <t>A6799</t>
  </si>
  <si>
    <t>SG19-0415</t>
  </si>
  <si>
    <t>WH319-05016</t>
  </si>
  <si>
    <t>A6808</t>
  </si>
  <si>
    <t>SG19-0416</t>
  </si>
  <si>
    <t>WH319-05020</t>
  </si>
  <si>
    <t>A6809</t>
  </si>
  <si>
    <t>SG19-0417</t>
  </si>
  <si>
    <t>WH319-05026</t>
  </si>
  <si>
    <t>A6810</t>
  </si>
  <si>
    <t>SG19-0418</t>
  </si>
  <si>
    <t>WH319-05030</t>
  </si>
  <si>
    <t>A6811</t>
  </si>
  <si>
    <t>SG19-0419</t>
  </si>
  <si>
    <t>WH319-05034</t>
  </si>
  <si>
    <t>A6812</t>
  </si>
  <si>
    <t>SG19-0420</t>
  </si>
  <si>
    <t>WH319-05057</t>
  </si>
  <si>
    <t>A6813</t>
  </si>
  <si>
    <t>SG19-0421</t>
  </si>
  <si>
    <t>WH319-05060</t>
  </si>
  <si>
    <t>A6814</t>
  </si>
  <si>
    <t>SG19-0422</t>
  </si>
  <si>
    <t>WH319-05077</t>
  </si>
  <si>
    <t>A6815</t>
  </si>
  <si>
    <t>SG19-0423</t>
  </si>
  <si>
    <t>WH319-05101</t>
  </si>
  <si>
    <t>A6825</t>
  </si>
  <si>
    <t>SG19-0424</t>
  </si>
  <si>
    <t>WH319-05103</t>
  </si>
  <si>
    <t>A6816</t>
  </si>
  <si>
    <t>SG19-0425</t>
  </si>
  <si>
    <t>WH319-05107</t>
  </si>
  <si>
    <t>A6826</t>
  </si>
  <si>
    <t>SG19-0426</t>
  </si>
  <si>
    <t>WH319-05110</t>
  </si>
  <si>
    <t>A6785</t>
  </si>
  <si>
    <t>SG19-0427</t>
  </si>
  <si>
    <t>WH319-05116</t>
  </si>
  <si>
    <t>A6786</t>
  </si>
  <si>
    <t>SG19-0428</t>
  </si>
  <si>
    <t>WH319-05117</t>
  </si>
  <si>
    <t>A6787</t>
  </si>
  <si>
    <t>SG19-0429</t>
  </si>
  <si>
    <t>WH319-05121</t>
  </si>
  <si>
    <t>A6788</t>
  </si>
  <si>
    <t>SG19-0430</t>
  </si>
  <si>
    <t>WH319-05158</t>
  </si>
  <si>
    <t>A6827</t>
  </si>
  <si>
    <t>SG19-0431</t>
  </si>
  <si>
    <t>WH319-05171</t>
  </si>
  <si>
    <t>A6828</t>
  </si>
  <si>
    <t>SG19-0432</t>
  </si>
  <si>
    <t>WH319-05172</t>
  </si>
  <si>
    <t>A6789</t>
  </si>
  <si>
    <t>SG19-0433</t>
  </si>
  <si>
    <t>WH319-05176</t>
  </si>
  <si>
    <t>A6790</t>
  </si>
  <si>
    <t>SG19-0434</t>
  </si>
  <si>
    <t>WH319-05179</t>
  </si>
  <si>
    <t>A6817</t>
  </si>
  <si>
    <t>Logdist</t>
  </si>
  <si>
    <t>SG19-0435</t>
  </si>
  <si>
    <t>WH319-05178</t>
  </si>
  <si>
    <t>A6743</t>
  </si>
  <si>
    <t>SG19-0436</t>
  </si>
  <si>
    <t>WH319-05210</t>
  </si>
  <si>
    <t>A6800</t>
  </si>
  <si>
    <t>SG19-0437</t>
  </si>
  <si>
    <t>WH319-05213</t>
  </si>
  <si>
    <t>A6818</t>
  </si>
  <si>
    <t>SG19-0438</t>
  </si>
  <si>
    <t>WH319-05225</t>
  </si>
  <si>
    <t>A6829</t>
  </si>
  <si>
    <t>SG19-0439</t>
  </si>
  <si>
    <t>WH319-05226</t>
  </si>
  <si>
    <t>A6830</t>
  </si>
  <si>
    <t>SG19-0440</t>
  </si>
  <si>
    <t>WH319-05228</t>
  </si>
  <si>
    <t>A6831</t>
  </si>
  <si>
    <t>SG19-0441</t>
  </si>
  <si>
    <t>WH319-05240</t>
  </si>
  <si>
    <t>A6832</t>
  </si>
  <si>
    <t>SG19-0442</t>
  </si>
  <si>
    <t>WH319-05250</t>
  </si>
  <si>
    <t>A6833</t>
  </si>
  <si>
    <t>SG19-0443</t>
  </si>
  <si>
    <t>WH319-05251</t>
  </si>
  <si>
    <t>A6834</t>
  </si>
  <si>
    <t>SG19-0444</t>
  </si>
  <si>
    <t>WH319-05268</t>
  </si>
  <si>
    <t>A6836</t>
  </si>
  <si>
    <t>SG19-0445</t>
  </si>
  <si>
    <t>WH319-05280</t>
  </si>
  <si>
    <t>A6837</t>
  </si>
  <si>
    <t>SG19-0446</t>
  </si>
  <si>
    <t>WH319-05287</t>
  </si>
  <si>
    <t>A6838</t>
  </si>
  <si>
    <t>SG19-0447</t>
  </si>
  <si>
    <t>SG19-0448</t>
  </si>
  <si>
    <t>SG19-0449</t>
  </si>
  <si>
    <t>WH319-05318</t>
  </si>
  <si>
    <t>A6839</t>
  </si>
  <si>
    <t>SG19-0450</t>
  </si>
  <si>
    <t>WH319-05323</t>
  </si>
  <si>
    <t>A6840</t>
  </si>
  <si>
    <t>SG19-0451</t>
  </si>
  <si>
    <t>SG19-0452</t>
  </si>
  <si>
    <t>SHV19-0243</t>
  </si>
  <si>
    <t>SHV19-0244</t>
  </si>
  <si>
    <t>SHV19-0245</t>
  </si>
  <si>
    <t>SHV19-0246</t>
  </si>
  <si>
    <t>SHV19-0247</t>
  </si>
  <si>
    <t>SHV19-0248</t>
  </si>
  <si>
    <t>SHV19-0249</t>
  </si>
  <si>
    <t>SHV19-0250</t>
  </si>
  <si>
    <t>SHV19-0251</t>
  </si>
  <si>
    <t>SHV19-0252</t>
  </si>
  <si>
    <t>SHV19-0253</t>
  </si>
  <si>
    <t>SHV19-0254</t>
  </si>
  <si>
    <t>SHV19-0255</t>
  </si>
  <si>
    <t>SHV19-0256</t>
  </si>
  <si>
    <t>SHV19-0257</t>
  </si>
  <si>
    <t>SHV19-0258</t>
  </si>
  <si>
    <t>SHV19-0259</t>
  </si>
  <si>
    <t>SHV19-0260</t>
  </si>
  <si>
    <t>SHV19-0261</t>
  </si>
  <si>
    <t>SHV19-0262</t>
  </si>
  <si>
    <t>SHV19-0263</t>
  </si>
  <si>
    <t>SHV19-0264</t>
  </si>
  <si>
    <t>SHV19-0265</t>
  </si>
  <si>
    <t>SHV19-0266</t>
  </si>
  <si>
    <t>SHV19-0267</t>
  </si>
  <si>
    <t>SHV19-0268</t>
  </si>
  <si>
    <t>SHV19-0269</t>
  </si>
  <si>
    <t>SHV19-0270</t>
  </si>
  <si>
    <t>SHV19-0271</t>
  </si>
  <si>
    <t>SHV19-0272</t>
  </si>
  <si>
    <t>SHV19-0273</t>
  </si>
  <si>
    <t>SHV19-0274</t>
  </si>
  <si>
    <t>SHV19-0275</t>
  </si>
  <si>
    <t>OSH19-0209</t>
  </si>
  <si>
    <t>OSH19-0210</t>
  </si>
  <si>
    <t>OSH19-0211</t>
  </si>
  <si>
    <t>OSH19-0212</t>
  </si>
  <si>
    <t>OSH19-0213</t>
  </si>
  <si>
    <t>OSH19-0214</t>
  </si>
  <si>
    <t>OSH19-0215</t>
  </si>
  <si>
    <t>OSH19-0216</t>
  </si>
  <si>
    <t>OSH19-0217</t>
  </si>
  <si>
    <t>OSH19-0218</t>
  </si>
  <si>
    <t>OSH19-0219</t>
  </si>
  <si>
    <t>OSH19-0220</t>
  </si>
  <si>
    <t>OSH19-0221</t>
  </si>
  <si>
    <t>OSH19-0222</t>
  </si>
  <si>
    <t>OSH19-0223</t>
  </si>
  <si>
    <t>OSH19-0224</t>
  </si>
  <si>
    <t>OSH19-0225</t>
  </si>
  <si>
    <t>OSH19-0226</t>
  </si>
  <si>
    <t>OSH19-0227</t>
  </si>
  <si>
    <t>OSH19-0228</t>
  </si>
  <si>
    <t>OSH19-0229</t>
  </si>
  <si>
    <t>OSH19-0230</t>
  </si>
  <si>
    <t>OSH19-0231</t>
  </si>
  <si>
    <t>OSH19-0232</t>
  </si>
  <si>
    <t>OSH19-0234</t>
  </si>
  <si>
    <t>OSH19-0235</t>
  </si>
  <si>
    <t>OSH19-0236</t>
  </si>
  <si>
    <t>OSH19-0237</t>
  </si>
  <si>
    <t>OSH19-0238</t>
  </si>
  <si>
    <t>OSH19-0239</t>
  </si>
  <si>
    <t>OSH19-0240</t>
  </si>
  <si>
    <t>OSH19-0241</t>
  </si>
  <si>
    <t>OSH19-0242</t>
  </si>
  <si>
    <t>OSH19-0243</t>
  </si>
  <si>
    <t>OSH19-0244</t>
  </si>
  <si>
    <t>OSH19-0245</t>
  </si>
  <si>
    <t>OSH19-0246</t>
  </si>
  <si>
    <t>OSH19-0247</t>
  </si>
  <si>
    <t>OSH19-0248</t>
  </si>
  <si>
    <t>OSH19-0249</t>
  </si>
  <si>
    <t>OSH19-0250</t>
  </si>
  <si>
    <t>OSH19-0251</t>
  </si>
  <si>
    <t>OSH19-0252</t>
  </si>
  <si>
    <t>OSH19-0253</t>
  </si>
  <si>
    <t>OSH19-0254</t>
  </si>
  <si>
    <t>OSH19-0255</t>
  </si>
  <si>
    <t>OSH19-0256</t>
  </si>
  <si>
    <t>OSH19-0257</t>
  </si>
  <si>
    <t>OSH19-0258</t>
  </si>
  <si>
    <t>OSH19-0259</t>
  </si>
  <si>
    <t>OSH19-0260</t>
  </si>
  <si>
    <t>OSH19-0261</t>
  </si>
  <si>
    <t>OSH19-0262</t>
  </si>
  <si>
    <t>OSH19-0263</t>
  </si>
  <si>
    <t>OWSH19-0366</t>
  </si>
  <si>
    <t>OWSH19-0367</t>
  </si>
  <si>
    <t>OWSH19-0368</t>
  </si>
  <si>
    <t>OWSH19-0369</t>
  </si>
  <si>
    <t>OWSH19-0370</t>
  </si>
  <si>
    <t>OWSH19-0371</t>
  </si>
  <si>
    <t>OWSH19-0372</t>
  </si>
  <si>
    <t>OWSH19-0373</t>
  </si>
  <si>
    <t>OWSH19-0374</t>
  </si>
  <si>
    <t>OWSH19-0375</t>
  </si>
  <si>
    <t>OWSH19-0376</t>
  </si>
  <si>
    <t>OWSH19-0377</t>
  </si>
  <si>
    <t>OWSH19-0378</t>
  </si>
  <si>
    <t>OWSH19-0379</t>
  </si>
  <si>
    <t>OWSH19-0380</t>
  </si>
  <si>
    <t>OWSH19-0381</t>
  </si>
  <si>
    <t>OWSH19-0382</t>
  </si>
  <si>
    <t>OWSH19-0383</t>
  </si>
  <si>
    <t>OWSH19-0384</t>
  </si>
  <si>
    <t>OWSH19-0385</t>
  </si>
  <si>
    <t>OWSH19-0386</t>
  </si>
  <si>
    <t>OWSH19-0387</t>
  </si>
  <si>
    <t>OWSH19-0388</t>
  </si>
  <si>
    <t>OWSH19-0389</t>
  </si>
  <si>
    <t>OWSH19-0390</t>
  </si>
  <si>
    <t>OWSH19-0391</t>
  </si>
  <si>
    <t>OWSH19-0392</t>
  </si>
  <si>
    <t>OWSH19-0393</t>
  </si>
  <si>
    <t>OWSH19-0394</t>
  </si>
  <si>
    <t>OWSH19-0395</t>
  </si>
  <si>
    <t>OWSH19-0396</t>
  </si>
  <si>
    <t>OWSH19-0397</t>
  </si>
  <si>
    <t>OWSH19-0398</t>
  </si>
  <si>
    <t>OWSH19-0399</t>
  </si>
  <si>
    <t>OWSH19-0400</t>
  </si>
  <si>
    <t>OWSH19-0401</t>
  </si>
  <si>
    <t>OWSH19-0402</t>
  </si>
  <si>
    <t>OWSH19-0403</t>
  </si>
  <si>
    <t>OWSH19-0404</t>
  </si>
  <si>
    <t>OWSH19-0405</t>
  </si>
  <si>
    <t>SH19-05345</t>
  </si>
  <si>
    <t>SH19-05346</t>
  </si>
  <si>
    <t>SH19-05347</t>
  </si>
  <si>
    <t>SH19-05348</t>
  </si>
  <si>
    <t>SH19-05349</t>
  </si>
  <si>
    <t>SH19-05350</t>
  </si>
  <si>
    <t>SH19-05351</t>
  </si>
  <si>
    <t>SH19-05352</t>
  </si>
  <si>
    <t>SH19-05353</t>
  </si>
  <si>
    <t>SH19-05354</t>
  </si>
  <si>
    <t>SH19-05355</t>
  </si>
  <si>
    <t>SH19-05356</t>
  </si>
  <si>
    <t>SH19-05357</t>
  </si>
  <si>
    <t>SH19-05358</t>
  </si>
  <si>
    <t>SH19-05359</t>
  </si>
  <si>
    <t>SH19-05360</t>
  </si>
  <si>
    <t>SH19-05361</t>
  </si>
  <si>
    <t>SH19-05362</t>
  </si>
  <si>
    <t>SH19-05363</t>
  </si>
  <si>
    <t>SH19-05364</t>
  </si>
  <si>
    <t>SH19-05365</t>
  </si>
  <si>
    <t>SH19-05366</t>
  </si>
  <si>
    <t>SH19-05367</t>
  </si>
  <si>
    <t>SH19-05368</t>
  </si>
  <si>
    <t>SH19-05369</t>
  </si>
  <si>
    <t>SH19-05370</t>
  </si>
  <si>
    <t>SH19-05371</t>
  </si>
  <si>
    <t>SH19-05372</t>
  </si>
  <si>
    <t>SH19-05373</t>
  </si>
  <si>
    <t>SH19-05374</t>
  </si>
  <si>
    <t>SH19-05375</t>
  </si>
  <si>
    <t>SH19-05376</t>
  </si>
  <si>
    <t>SH19-05377</t>
  </si>
  <si>
    <t>SH19-05378</t>
  </si>
  <si>
    <t>SH19-05379</t>
  </si>
  <si>
    <t>SH19-05380</t>
  </si>
  <si>
    <t>SH19-05381</t>
  </si>
  <si>
    <t>SH19-05382</t>
  </si>
  <si>
    <t>SH19-05383</t>
  </si>
  <si>
    <t>SH19-05384</t>
  </si>
  <si>
    <t>SH19-05385</t>
  </si>
  <si>
    <t>SH19-05386</t>
  </si>
  <si>
    <t>SH19-05387</t>
  </si>
  <si>
    <t>SH19-05388</t>
  </si>
  <si>
    <t>SH19-05389</t>
  </si>
  <si>
    <t>SH19-05390</t>
  </si>
  <si>
    <t>SH19-05391</t>
  </si>
  <si>
    <t>SH19-05392</t>
  </si>
  <si>
    <t>SH19-05393</t>
  </si>
  <si>
    <t>SH19-05394</t>
  </si>
  <si>
    <t>SH19-05395</t>
  </si>
  <si>
    <t>SH19-05396</t>
  </si>
  <si>
    <t>SH19-05397</t>
  </si>
  <si>
    <t>SH19-05398</t>
  </si>
  <si>
    <t>SH19-05399</t>
  </si>
  <si>
    <t>SH19-05400</t>
  </si>
  <si>
    <t>SH19-05401</t>
  </si>
  <si>
    <t>SH19-05402</t>
  </si>
  <si>
    <t>SH19-05403</t>
  </si>
  <si>
    <t>SH19-05404</t>
  </si>
  <si>
    <t>SH19-05405</t>
  </si>
  <si>
    <t>SH19-05406</t>
  </si>
  <si>
    <t>SH19-05407</t>
  </si>
  <si>
    <t>SH19-05408</t>
  </si>
  <si>
    <t>SH19-05409</t>
  </si>
  <si>
    <t>SH19-05410</t>
  </si>
  <si>
    <t>SH19-05411</t>
  </si>
  <si>
    <t>SH19-05412</t>
  </si>
  <si>
    <t>SH19-05413</t>
  </si>
  <si>
    <t>SH19-05414</t>
  </si>
  <si>
    <t>SH19-05415</t>
  </si>
  <si>
    <t>SH19-05416</t>
  </si>
  <si>
    <t>SH19-05417</t>
  </si>
  <si>
    <t>SH19-05418</t>
  </si>
  <si>
    <t>SH19-05419</t>
  </si>
  <si>
    <t>SH19-05420</t>
  </si>
  <si>
    <t>SH19-05421</t>
  </si>
  <si>
    <t>SH19-05422</t>
  </si>
  <si>
    <t>SH19-05423</t>
  </si>
  <si>
    <t>SH19-05424</t>
  </si>
  <si>
    <t>SH19-05425</t>
  </si>
  <si>
    <t>SH19-05426</t>
  </si>
  <si>
    <t>SH19-05427</t>
  </si>
  <si>
    <t>SH19-05428</t>
  </si>
  <si>
    <t>SH19-05429</t>
  </si>
  <si>
    <t>SH19-05430</t>
  </si>
  <si>
    <t>SH19-05431</t>
  </si>
  <si>
    <t>SH19-05432</t>
  </si>
  <si>
    <t>SH19-05433</t>
  </si>
  <si>
    <t>SH19-05434</t>
  </si>
  <si>
    <t>SH19-05435</t>
  </si>
  <si>
    <t>SH19-05436</t>
  </si>
  <si>
    <t>SH19-05437</t>
  </si>
  <si>
    <t>SH19-05438</t>
  </si>
  <si>
    <t>SH19-05439</t>
  </si>
  <si>
    <t>SH19-05440</t>
  </si>
  <si>
    <t>SH19-05441</t>
  </si>
  <si>
    <t>SH19-05442</t>
  </si>
  <si>
    <t>SH19-05443</t>
  </si>
  <si>
    <t>SH19-05444</t>
  </si>
  <si>
    <t>SH19-05445</t>
  </si>
  <si>
    <t>SH19-05446</t>
  </si>
  <si>
    <t>SH19-05447</t>
  </si>
  <si>
    <t>SH19-05448</t>
  </si>
  <si>
    <t>SH19-05449</t>
  </si>
  <si>
    <t>SH19-05450</t>
  </si>
  <si>
    <t>SH19-05451</t>
  </si>
  <si>
    <t>SH19-05452</t>
  </si>
  <si>
    <t>SH19-05453</t>
  </si>
  <si>
    <t>SH19-05454</t>
  </si>
  <si>
    <t>SH19-05455</t>
  </si>
  <si>
    <t>SH19-05456</t>
  </si>
  <si>
    <t>SH19-05457</t>
  </si>
  <si>
    <t>SH19-05458</t>
  </si>
  <si>
    <t>SH19-05459</t>
  </si>
  <si>
    <t>SH19-05460</t>
  </si>
  <si>
    <t>SH19-05461</t>
  </si>
  <si>
    <t>SH19-05462</t>
  </si>
  <si>
    <t>SH19-05463</t>
  </si>
  <si>
    <t>SH19-05464</t>
  </si>
  <si>
    <t>SH19-05465</t>
  </si>
  <si>
    <t>SH19-05466</t>
  </si>
  <si>
    <t>SH19-05467</t>
  </si>
  <si>
    <t>SH19-05468</t>
  </si>
  <si>
    <t>SH19-05469</t>
  </si>
  <si>
    <t>SH19-05470</t>
  </si>
  <si>
    <t>SH19-05471</t>
  </si>
  <si>
    <t>SH19-05472</t>
  </si>
  <si>
    <t>SH19-05473</t>
  </si>
  <si>
    <t>SH19-05474</t>
  </si>
  <si>
    <t>SH19-05475</t>
  </si>
  <si>
    <t>SH19-05476</t>
  </si>
  <si>
    <t>SH19-05477</t>
  </si>
  <si>
    <t>SH19-05478</t>
  </si>
  <si>
    <t>SH19-05479</t>
  </si>
  <si>
    <t>SH19-05480</t>
  </si>
  <si>
    <t>SH19-05481</t>
  </si>
  <si>
    <t>SH19-05482</t>
  </si>
  <si>
    <t>SH19-05483</t>
  </si>
  <si>
    <t>SH19-05484</t>
  </si>
  <si>
    <t>SH19-05485</t>
  </si>
  <si>
    <t>SH19-05486</t>
  </si>
  <si>
    <t>SH19-05487</t>
  </si>
  <si>
    <t>SH19-05488</t>
  </si>
  <si>
    <t>SH19-05489</t>
  </si>
  <si>
    <t>SH19-05490</t>
  </si>
  <si>
    <t>SH19-05491</t>
  </si>
  <si>
    <t>SH19-05492</t>
  </si>
  <si>
    <t>SH19-05493</t>
  </si>
  <si>
    <t>SH19-05494</t>
  </si>
  <si>
    <t>SH19-05495</t>
  </si>
  <si>
    <t>SH19-05496</t>
  </si>
  <si>
    <t>SH19-05497</t>
  </si>
  <si>
    <t>SH19-05498</t>
  </si>
  <si>
    <t>SH19-05499</t>
  </si>
  <si>
    <t>SH19-05500</t>
  </si>
  <si>
    <t>SH19-05501</t>
  </si>
  <si>
    <t>SH19-05502</t>
  </si>
  <si>
    <t>SH19-05503</t>
  </si>
  <si>
    <t>SH19-05504</t>
  </si>
  <si>
    <t>SH19-05505</t>
  </si>
  <si>
    <t>SH19-05506</t>
  </si>
  <si>
    <t>SH19-05507</t>
  </si>
  <si>
    <t>SH19-05508</t>
  </si>
  <si>
    <t>SH19-05509</t>
  </si>
  <si>
    <t>SH19-05510</t>
  </si>
  <si>
    <t>SH19-05511</t>
  </si>
  <si>
    <t>SH19-05512</t>
  </si>
  <si>
    <t>SH19-05513</t>
  </si>
  <si>
    <t>SH19-05514</t>
  </si>
  <si>
    <t>SH19-05515</t>
  </si>
  <si>
    <t>SH19-05516</t>
  </si>
  <si>
    <t>SH19-05517</t>
  </si>
  <si>
    <t>SH19-05518</t>
  </si>
  <si>
    <t>SH19-05519</t>
  </si>
  <si>
    <t>SH19-05520</t>
  </si>
  <si>
    <t>SH19-05521</t>
  </si>
  <si>
    <t>SH19-05522</t>
  </si>
  <si>
    <t>SH19-05523</t>
  </si>
  <si>
    <t>SH19-05524</t>
  </si>
  <si>
    <t>SH19-05525</t>
  </si>
  <si>
    <t>SH19-05526</t>
  </si>
  <si>
    <t>SH19-05527</t>
  </si>
  <si>
    <t>SH19-05528</t>
  </si>
  <si>
    <t>SH19-05529</t>
  </si>
  <si>
    <t>SH19-05530</t>
  </si>
  <si>
    <t>SH19-05531</t>
  </si>
  <si>
    <t>SH19-05532</t>
  </si>
  <si>
    <t>SH19-05533</t>
  </si>
  <si>
    <t>SH19-05534</t>
  </si>
  <si>
    <t>SH19-05535</t>
  </si>
  <si>
    <t>SH19-05536</t>
  </si>
  <si>
    <t>SH19-05537</t>
  </si>
  <si>
    <t>SH19-05538</t>
  </si>
  <si>
    <t>SH19-05539</t>
  </si>
  <si>
    <t>SH19-05540</t>
  </si>
  <si>
    <t>SH19-05541</t>
  </si>
  <si>
    <t>SH19-05542</t>
  </si>
  <si>
    <t>SH19-05543</t>
  </si>
  <si>
    <t>SH19-05544</t>
  </si>
  <si>
    <t>SH19-05545</t>
  </si>
  <si>
    <t>SH19-05546</t>
  </si>
  <si>
    <t>SH19-05547</t>
  </si>
  <si>
    <t>SH19-05548</t>
  </si>
  <si>
    <t>SH19-05549</t>
  </si>
  <si>
    <t>SH19-05550</t>
  </si>
  <si>
    <t>SH19-05551</t>
  </si>
  <si>
    <t>SH19-05552</t>
  </si>
  <si>
    <t>SH19-05553</t>
  </si>
  <si>
    <t>SH19-05554</t>
  </si>
  <si>
    <t>SH19-05555</t>
  </si>
  <si>
    <t>SH19-05556</t>
  </si>
  <si>
    <t>SH19-05557</t>
  </si>
  <si>
    <t>SH19-05558</t>
  </si>
  <si>
    <t>SH19-05559</t>
  </si>
  <si>
    <t>SH19-05560</t>
  </si>
  <si>
    <t>SH19-05561</t>
  </si>
  <si>
    <t>SH19-05562</t>
  </si>
  <si>
    <t>SH19-05563</t>
  </si>
  <si>
    <t>SH19-05564</t>
  </si>
  <si>
    <t>SH19-05565</t>
  </si>
  <si>
    <t>SH19-05566</t>
  </si>
  <si>
    <t>SH19-05567</t>
  </si>
  <si>
    <t>SH19-05568</t>
  </si>
  <si>
    <t>SH19-05569</t>
  </si>
  <si>
    <t>SH19-05570</t>
  </si>
  <si>
    <t>SH19-05571</t>
  </si>
  <si>
    <t>SH19-05572</t>
  </si>
  <si>
    <t>SH19-05573</t>
  </si>
  <si>
    <t>SH19-05574</t>
  </si>
  <si>
    <t>SH19-05575</t>
  </si>
  <si>
    <t>SH19-05576</t>
  </si>
  <si>
    <t>SH19-05577</t>
  </si>
  <si>
    <t>SH19-05578</t>
  </si>
  <si>
    <t>SH19-05579</t>
  </si>
  <si>
    <t>SH19-05580</t>
  </si>
  <si>
    <t>SH19-05581</t>
  </si>
  <si>
    <t>SH19-05582</t>
  </si>
  <si>
    <t>SH19-05583</t>
  </si>
  <si>
    <t>SH19-05584</t>
  </si>
  <si>
    <t>SH19-05585</t>
  </si>
  <si>
    <t>SH19-05586</t>
  </si>
  <si>
    <t>SH19-05587</t>
  </si>
  <si>
    <t>SH19-05588</t>
  </si>
  <si>
    <t>SH19-05589</t>
  </si>
  <si>
    <t>SH19-05590</t>
  </si>
  <si>
    <t>SH19-05591</t>
  </si>
  <si>
    <t>SH19-05592</t>
  </si>
  <si>
    <t>SH19-05593</t>
  </si>
  <si>
    <t>SH19-05594</t>
  </si>
  <si>
    <t>SH19-05595</t>
  </si>
  <si>
    <t>SH19-05596</t>
  </si>
  <si>
    <t>SH19-05597</t>
  </si>
  <si>
    <t>SH19-05598</t>
  </si>
  <si>
    <t>SH19-05599</t>
  </si>
  <si>
    <t>SH19-05600</t>
  </si>
  <si>
    <t>SH19-05601</t>
  </si>
  <si>
    <t>SH19-05602</t>
  </si>
  <si>
    <t>SH19-05603</t>
  </si>
  <si>
    <t>SH19-05604</t>
  </si>
  <si>
    <t>SH19-05605</t>
  </si>
  <si>
    <t>SH19-05606</t>
  </si>
  <si>
    <t>SH19-05607</t>
  </si>
  <si>
    <t>SH19-05608</t>
  </si>
  <si>
    <t>SH19-05609</t>
  </si>
  <si>
    <t>SH19-05610</t>
  </si>
  <si>
    <t>SH19-05611</t>
  </si>
  <si>
    <t>SH19-05612</t>
  </si>
  <si>
    <t>SH19-05613</t>
  </si>
  <si>
    <t>SH19-05614</t>
  </si>
  <si>
    <t>SH19-05615</t>
  </si>
  <si>
    <t>SH19-05616</t>
  </si>
  <si>
    <t>SH19-05617</t>
  </si>
  <si>
    <t>SH19-05618</t>
  </si>
  <si>
    <t>SH19-05619</t>
  </si>
  <si>
    <t>SH19-05620</t>
  </si>
  <si>
    <t>SH19-05621</t>
  </si>
  <si>
    <t>SH19-05622</t>
  </si>
  <si>
    <t>SH19-05623</t>
  </si>
  <si>
    <t>SH19-05624</t>
  </si>
  <si>
    <t>SH19-05625</t>
  </si>
  <si>
    <t>SH19-05626</t>
  </si>
  <si>
    <t>SH19-05627</t>
  </si>
  <si>
    <t>SH19-05628</t>
  </si>
  <si>
    <t>SH19-05629</t>
  </si>
  <si>
    <t>SH19-05630</t>
  </si>
  <si>
    <t>SH19-05631</t>
  </si>
  <si>
    <t>SH19-05632</t>
  </si>
  <si>
    <t>SH19-05633</t>
  </si>
  <si>
    <t>SH19-05634</t>
  </si>
  <si>
    <t>SH19-05635</t>
  </si>
  <si>
    <t>SH19-05636</t>
  </si>
  <si>
    <t>SH19-05637</t>
  </si>
  <si>
    <t>SH19-05638</t>
  </si>
  <si>
    <t>SH19-05639</t>
  </si>
  <si>
    <t>SH19-05640</t>
  </si>
  <si>
    <t>SH19-05641</t>
  </si>
  <si>
    <t>SH19-05642</t>
  </si>
  <si>
    <t>SH19-05643</t>
  </si>
  <si>
    <t>SH19-05644</t>
  </si>
  <si>
    <t>SH19-05645</t>
  </si>
  <si>
    <t>SH19-05646</t>
  </si>
  <si>
    <t>SH19-05647</t>
  </si>
  <si>
    <t>SH19-05648</t>
  </si>
  <si>
    <t>SH19-05649</t>
  </si>
  <si>
    <t>SH19-05650</t>
  </si>
  <si>
    <t>SH19-05651</t>
  </si>
  <si>
    <t>SH19-05652</t>
  </si>
  <si>
    <t>SH19-05653</t>
  </si>
  <si>
    <t>SH19-05654</t>
  </si>
  <si>
    <t>SH19-05656</t>
  </si>
  <si>
    <t>SH19-05657</t>
  </si>
  <si>
    <t>SH19-05658</t>
  </si>
  <si>
    <t>SH19-05659</t>
  </si>
  <si>
    <t>SH19-05660</t>
  </si>
  <si>
    <t>SH19-05661</t>
  </si>
  <si>
    <t>SH19-05662</t>
  </si>
  <si>
    <t>SH19-05663</t>
  </si>
  <si>
    <t>SH19-05664</t>
  </si>
  <si>
    <t>SH19-05665</t>
  </si>
  <si>
    <t>SH19-05666</t>
  </si>
  <si>
    <t>SH19-05667</t>
  </si>
  <si>
    <t>SH19-05668</t>
  </si>
  <si>
    <t>SH19-05669</t>
  </si>
  <si>
    <t>SH19-05670</t>
  </si>
  <si>
    <t>SH19-05671</t>
  </si>
  <si>
    <t>SH19-05672</t>
  </si>
  <si>
    <t>SH19-05673</t>
  </si>
  <si>
    <t>SH19-05674</t>
  </si>
  <si>
    <t>SH19-05675</t>
  </si>
  <si>
    <t>SH19-05676</t>
  </si>
  <si>
    <t>SH19-05677</t>
  </si>
  <si>
    <t>SH19-05678</t>
  </si>
  <si>
    <t>SH19-05679</t>
  </si>
  <si>
    <t>SH19-05680</t>
  </si>
  <si>
    <t>SH19-05681</t>
  </si>
  <si>
    <t>SH19-05682</t>
  </si>
  <si>
    <t>SH19-05683</t>
  </si>
  <si>
    <t>SH19-05684</t>
  </si>
  <si>
    <t>SH19-05685</t>
  </si>
  <si>
    <t>SH19-05686</t>
  </si>
  <si>
    <t>SH19-05687</t>
  </si>
  <si>
    <t>SH19-05688</t>
  </si>
  <si>
    <t>SH19-05689</t>
  </si>
  <si>
    <t>SH19-05690</t>
  </si>
  <si>
    <t>SH19-05691</t>
  </si>
  <si>
    <t>SH19-05692</t>
  </si>
  <si>
    <t>SH19-05693</t>
  </si>
  <si>
    <t>SH19-05694</t>
  </si>
  <si>
    <t>SH19-05695</t>
  </si>
  <si>
    <t>SH19-05696</t>
  </si>
  <si>
    <t>SH19-05697</t>
  </si>
  <si>
    <t>SH19-05698</t>
  </si>
  <si>
    <t>SH19-05699</t>
  </si>
  <si>
    <t>SH19-05700</t>
  </si>
  <si>
    <t>SH19-05701</t>
  </si>
  <si>
    <t>SH19-05702</t>
  </si>
  <si>
    <t>SH19-05703</t>
  </si>
  <si>
    <t>SH19-05704</t>
  </si>
  <si>
    <t>SH19-05705</t>
  </si>
  <si>
    <t>SH19-05706</t>
  </si>
  <si>
    <t>SH19-05707</t>
  </si>
  <si>
    <t>SH19-05708</t>
  </si>
  <si>
    <t>SH19-05709</t>
  </si>
  <si>
    <t>SH19-05710</t>
  </si>
  <si>
    <t>SH19-05711</t>
  </si>
  <si>
    <t>SH19-05712</t>
  </si>
  <si>
    <t>SH19-05713</t>
  </si>
  <si>
    <t>SH19-05714</t>
  </si>
  <si>
    <t>SH19-05715</t>
  </si>
  <si>
    <t>SH19-05716</t>
  </si>
  <si>
    <t>SH19-05717</t>
  </si>
  <si>
    <t>SH19-05718</t>
  </si>
  <si>
    <t>SH19-05719</t>
  </si>
  <si>
    <t>SH19-05720</t>
  </si>
  <si>
    <t>SH19-05721</t>
  </si>
  <si>
    <t>SH19-05722</t>
  </si>
  <si>
    <t>SH19-05723</t>
  </si>
  <si>
    <t>SH19-05724</t>
  </si>
  <si>
    <t>SH19-05725</t>
  </si>
  <si>
    <t>SH19-05726</t>
  </si>
  <si>
    <t>WH319-04535</t>
  </si>
  <si>
    <t>A6874</t>
  </si>
  <si>
    <t>WH319-05296</t>
  </si>
  <si>
    <t>A6854</t>
  </si>
  <si>
    <t>WH319-05327</t>
  </si>
  <si>
    <t>A6855</t>
  </si>
  <si>
    <t>WH319-05343</t>
  </si>
  <si>
    <t>A6856</t>
  </si>
  <si>
    <t>WH319-05299</t>
  </si>
  <si>
    <t>A6876</t>
  </si>
  <si>
    <t>SHV19-0276</t>
  </si>
  <si>
    <t>SHV19-0277</t>
  </si>
  <si>
    <t>SHV19-0278</t>
  </si>
  <si>
    <t>SHV19-0279</t>
  </si>
  <si>
    <t>SHV19-0280</t>
  </si>
  <si>
    <t>SHV19-0281</t>
  </si>
  <si>
    <t>SHV19-0282</t>
  </si>
  <si>
    <t>SHV19-0283</t>
  </si>
  <si>
    <t>SHV19-0284</t>
  </si>
  <si>
    <t>SHV19-0285</t>
  </si>
  <si>
    <t>SHV19-0286</t>
  </si>
  <si>
    <t>SHV19-0287</t>
  </si>
  <si>
    <t>SHV19-0288</t>
  </si>
  <si>
    <t>SHV19-0289</t>
  </si>
  <si>
    <t>SHV19-0290</t>
  </si>
  <si>
    <t>SHV19-0291</t>
  </si>
  <si>
    <t>OSH19-0264</t>
  </si>
  <si>
    <t>OSH19-0265</t>
  </si>
  <si>
    <t>OWSH19-0406</t>
  </si>
  <si>
    <t>OWSH19-0407</t>
  </si>
  <si>
    <t>OWSH19-0408</t>
  </si>
  <si>
    <t>OWSH19-0409</t>
  </si>
  <si>
    <t>OWSH19-0410</t>
  </si>
  <si>
    <t>OWSH19-0411</t>
  </si>
  <si>
    <t>OWSH19-0412</t>
  </si>
  <si>
    <t>OWSH19-0413</t>
  </si>
  <si>
    <t>OWSH19-0414</t>
  </si>
  <si>
    <t>OWSH19-0415</t>
  </si>
  <si>
    <t>OWSH19-0416</t>
  </si>
  <si>
    <t>OWSH19-0417</t>
  </si>
  <si>
    <t>OWSH19-0418</t>
  </si>
  <si>
    <t>OWSH19-0419</t>
  </si>
  <si>
    <t>OWSH19-0420</t>
  </si>
  <si>
    <t>OWSH19-0421</t>
  </si>
  <si>
    <t>OWSH19-0422</t>
  </si>
  <si>
    <t>OWSH19-0423</t>
  </si>
  <si>
    <t>OWSH19-0424</t>
  </si>
  <si>
    <t>OWSH19-0425</t>
  </si>
  <si>
    <t>OWSH19-0426</t>
  </si>
  <si>
    <t>OWSH19-0427</t>
  </si>
  <si>
    <t>OWSH19-0428</t>
  </si>
  <si>
    <t>OWSH19-0429</t>
  </si>
  <si>
    <t>OWSH19-0430</t>
  </si>
  <si>
    <t>OWSH19-0431</t>
  </si>
  <si>
    <t>OWSH19-0432</t>
  </si>
  <si>
    <t>OWSH19-0433</t>
  </si>
  <si>
    <t>OWSH19-0434</t>
  </si>
  <si>
    <t>SH19-05727</t>
  </si>
  <si>
    <t>SH19-05728</t>
  </si>
  <si>
    <t>SH19-05729</t>
  </si>
  <si>
    <t>SH19-05730</t>
  </si>
  <si>
    <t>SH19-05731</t>
  </si>
  <si>
    <t>SH19-05732</t>
  </si>
  <si>
    <t>SH19-05733</t>
  </si>
  <si>
    <t>SH19-05734</t>
  </si>
  <si>
    <t>SH19-05735</t>
  </si>
  <si>
    <t>SH19-05736</t>
  </si>
  <si>
    <t>SH19-05737</t>
  </si>
  <si>
    <t>SH19-05738</t>
  </si>
  <si>
    <t>SH19-05739</t>
  </si>
  <si>
    <t>SH19-05740</t>
  </si>
  <si>
    <t>SH19-05741</t>
  </si>
  <si>
    <t>SH19-05742</t>
  </si>
  <si>
    <t>SH19-05743</t>
  </si>
  <si>
    <t>SH19-05744</t>
  </si>
  <si>
    <t>SH19-05745</t>
  </si>
  <si>
    <t>SH19-05746</t>
  </si>
  <si>
    <t>SH19-05747</t>
  </si>
  <si>
    <t>SH19-05748</t>
  </si>
  <si>
    <t>SH19-05749</t>
  </si>
  <si>
    <t>SH19-05750</t>
  </si>
  <si>
    <t>SH19-05751</t>
  </si>
  <si>
    <t>SH19-05752</t>
  </si>
  <si>
    <t>SH19-05753</t>
  </si>
  <si>
    <t>SH19-05754</t>
  </si>
  <si>
    <t>SH19-05755</t>
  </si>
  <si>
    <t>SH19-05756</t>
  </si>
  <si>
    <t>SH19-05757</t>
  </si>
  <si>
    <t>SH19-05758</t>
  </si>
  <si>
    <t>SH19-05759</t>
  </si>
  <si>
    <t>SH19-05760</t>
  </si>
  <si>
    <t>SH19-05761</t>
  </si>
  <si>
    <t>SH19-05762</t>
  </si>
  <si>
    <t>SH19-05763</t>
  </si>
  <si>
    <t>SH19-05764</t>
  </si>
  <si>
    <t>SH19-05765</t>
  </si>
  <si>
    <t>SH19-05768</t>
  </si>
  <si>
    <t>SH19-05769</t>
  </si>
  <si>
    <t>SH19-05770</t>
  </si>
  <si>
    <t>SH19-05771</t>
  </si>
  <si>
    <t>SH19-05772</t>
  </si>
  <si>
    <t>SH19-05774</t>
  </si>
  <si>
    <t>SH19-05775</t>
  </si>
  <si>
    <t>SH19-05776</t>
  </si>
  <si>
    <t>SH19-05777</t>
  </si>
  <si>
    <t>SH19-05778</t>
  </si>
  <si>
    <t>SH19-05779</t>
  </si>
  <si>
    <t>SH19-05780</t>
  </si>
  <si>
    <t>SH19-05781</t>
  </si>
  <si>
    <t>SH19-05782</t>
  </si>
  <si>
    <t>SH19-05783</t>
  </si>
  <si>
    <t>SH19-05784</t>
  </si>
  <si>
    <t>SH19-05785</t>
  </si>
  <si>
    <t>SH19-05786</t>
  </si>
  <si>
    <t>SH19-05787</t>
  </si>
  <si>
    <t>SH19-05788</t>
  </si>
  <si>
    <t>SH19-05789</t>
  </si>
  <si>
    <t>SH19-05790</t>
  </si>
  <si>
    <t>SH19-05791</t>
  </si>
  <si>
    <t>SH19-05792</t>
  </si>
  <si>
    <t>SH19-05793</t>
  </si>
  <si>
    <t>SH19-05794</t>
  </si>
  <si>
    <t>SH19-05795</t>
  </si>
  <si>
    <t>SH19-05796</t>
  </si>
  <si>
    <t>SH19-05797</t>
  </si>
  <si>
    <t>SH19-05798</t>
  </si>
  <si>
    <t>SH19-05799</t>
  </si>
  <si>
    <t>SH19-05800</t>
  </si>
  <si>
    <t>SH19-05801</t>
  </si>
  <si>
    <t>SH19-05802</t>
  </si>
  <si>
    <t>SH19-05803</t>
  </si>
  <si>
    <t>SH19-05804</t>
  </si>
  <si>
    <t>SH19-05805</t>
  </si>
  <si>
    <t>SH19-05806</t>
  </si>
  <si>
    <t>SH19-05807</t>
  </si>
  <si>
    <t>SH19-05808</t>
  </si>
  <si>
    <t>SH19-05809</t>
  </si>
  <si>
    <t>SH19-05810</t>
  </si>
  <si>
    <t>SH19-05811</t>
  </si>
  <si>
    <t>SH19-05812</t>
  </si>
  <si>
    <t>SH19-05813</t>
  </si>
  <si>
    <t>SH19-05814</t>
  </si>
  <si>
    <t>SH19-05815</t>
  </si>
  <si>
    <t>SH19-05816</t>
  </si>
  <si>
    <t>SH19-05817</t>
  </si>
  <si>
    <t>SH19-05818</t>
  </si>
  <si>
    <t>SH19-05819</t>
  </si>
  <si>
    <t>SH19-05820</t>
  </si>
  <si>
    <t>SH19-05821</t>
  </si>
  <si>
    <t>SH19-05822</t>
  </si>
  <si>
    <t>SH19-05823</t>
  </si>
  <si>
    <t>SH19-05824</t>
  </si>
  <si>
    <t>SH19-05825</t>
  </si>
  <si>
    <t>SH19-05826</t>
  </si>
  <si>
    <t>SH19-05827</t>
  </si>
  <si>
    <t>SH19-05828</t>
  </si>
  <si>
    <t>SH19-05829</t>
  </si>
  <si>
    <t>SH19-05830</t>
  </si>
  <si>
    <t>SH19-05831</t>
  </si>
  <si>
    <t>SH19-05832</t>
  </si>
  <si>
    <t>SH19-05833</t>
  </si>
  <si>
    <t>SH19-05834</t>
  </si>
  <si>
    <t>SH19-05835</t>
  </si>
  <si>
    <t>SH19-05836</t>
  </si>
  <si>
    <t>SH19-05837</t>
  </si>
  <si>
    <t>SH19-05838</t>
  </si>
  <si>
    <t>SH19-05839</t>
  </si>
  <si>
    <t>SH19-05840</t>
  </si>
  <si>
    <t>SH19-05841</t>
  </si>
  <si>
    <t>SH19-05842</t>
  </si>
  <si>
    <t>SH19-05843</t>
  </si>
  <si>
    <t>SH19-05844</t>
  </si>
  <si>
    <t>SH19-05845</t>
  </si>
  <si>
    <t>SH19-05846</t>
  </si>
  <si>
    <t>SH19-05847</t>
  </si>
  <si>
    <t>SH19-05848</t>
  </si>
  <si>
    <t>SH19-05849</t>
  </si>
  <si>
    <t>SH19-05850</t>
  </si>
  <si>
    <t>SH19-05851</t>
  </si>
  <si>
    <t>SH19-05852</t>
  </si>
  <si>
    <t>SH19-05853</t>
  </si>
  <si>
    <t>SH19-05854</t>
  </si>
  <si>
    <t>SH19-05855</t>
  </si>
  <si>
    <t>SH19-05856</t>
  </si>
  <si>
    <t>SH19-05857</t>
  </si>
  <si>
    <t>SH19-05858</t>
  </si>
  <si>
    <t>SH19-05859</t>
  </si>
  <si>
    <t>SH19-05860</t>
  </si>
  <si>
    <t>SH19-05861</t>
  </si>
  <si>
    <t>SH19-05862</t>
  </si>
  <si>
    <t>SH19-05863</t>
  </si>
  <si>
    <t>SH19-05864</t>
  </si>
  <si>
    <t>SH19-05865</t>
  </si>
  <si>
    <t>SH19-05866</t>
  </si>
  <si>
    <t>SH19-05867</t>
  </si>
  <si>
    <t>SH19-05868</t>
  </si>
  <si>
    <t>SH19-05870</t>
  </si>
  <si>
    <t>SH19-05871</t>
  </si>
  <si>
    <t>SH19-05872</t>
  </si>
  <si>
    <t>SH19-05873</t>
  </si>
  <si>
    <t>SH19-05874</t>
  </si>
  <si>
    <t>SH19-05875</t>
  </si>
  <si>
    <t>SH19-05876</t>
  </si>
  <si>
    <t>SH19-05877</t>
  </si>
  <si>
    <t>SH19-05878</t>
  </si>
  <si>
    <t>SH19-05879</t>
  </si>
  <si>
    <t>SH19-05880</t>
  </si>
  <si>
    <t>SH19-05881</t>
  </si>
  <si>
    <t>SH19-05882</t>
  </si>
  <si>
    <t>SH19-05883</t>
  </si>
  <si>
    <t>SH19-05884</t>
  </si>
  <si>
    <t>SH19-05885</t>
  </si>
  <si>
    <t>SH19-05886</t>
  </si>
  <si>
    <t>SH19-05887</t>
  </si>
  <si>
    <t>SH19-05888</t>
  </si>
  <si>
    <t>SH19-05889</t>
  </si>
  <si>
    <t>SH19-05890</t>
  </si>
  <si>
    <t>SH19-05891</t>
  </si>
  <si>
    <t>SH19-05892</t>
  </si>
  <si>
    <t>SH19-05893</t>
  </si>
  <si>
    <t>SH19-05894</t>
  </si>
  <si>
    <t>SH19-05895</t>
  </si>
  <si>
    <t>SH19-05896</t>
  </si>
  <si>
    <t>SH19-05897</t>
  </si>
  <si>
    <t>SH19-05898</t>
  </si>
  <si>
    <t>SH19-05899</t>
  </si>
  <si>
    <t>SH19-05900</t>
  </si>
  <si>
    <t>SH19-05901</t>
  </si>
  <si>
    <t>SH19-05902</t>
  </si>
  <si>
    <t>SH19-05903</t>
  </si>
  <si>
    <t>SH19-05904</t>
  </si>
  <si>
    <t>SH19-05905</t>
  </si>
  <si>
    <t>SH19-05906</t>
  </si>
  <si>
    <t>SH19-05907</t>
  </si>
  <si>
    <t>SH19-05908</t>
  </si>
  <si>
    <t>SH19-05909</t>
  </si>
  <si>
    <t>SH19-05910</t>
  </si>
  <si>
    <t>SH19-05911</t>
  </si>
  <si>
    <t>SH19-05912</t>
  </si>
  <si>
    <t>SH19-05913</t>
  </si>
  <si>
    <t>SH19-05914</t>
  </si>
  <si>
    <t>SH19-05915</t>
  </si>
  <si>
    <t>SH19-05916</t>
  </si>
  <si>
    <t>SH19-05917</t>
  </si>
  <si>
    <t>SH19-05918</t>
  </si>
  <si>
    <t>SH19-05919</t>
  </si>
  <si>
    <t>SH19-05920</t>
  </si>
  <si>
    <t>SH19-05921</t>
  </si>
  <si>
    <t>SH19-05922</t>
  </si>
  <si>
    <t>SH19-05923</t>
  </si>
  <si>
    <t>SH19-05924</t>
  </si>
  <si>
    <t>SH19-05925</t>
  </si>
  <si>
    <t>SH19-05926</t>
  </si>
  <si>
    <t>SH19-05927</t>
  </si>
  <si>
    <t>SH19-05928</t>
  </si>
  <si>
    <t>SH19-05929</t>
  </si>
  <si>
    <t>SH19-05930</t>
  </si>
  <si>
    <t>SH19-05931</t>
  </si>
  <si>
    <t>SH19-05932</t>
  </si>
  <si>
    <t>SH19-05933</t>
  </si>
  <si>
    <t>SH19-05934</t>
  </si>
  <si>
    <t>SH19-05935</t>
  </si>
  <si>
    <t>SH19-05936</t>
  </si>
  <si>
    <t>SH19-05937</t>
  </si>
  <si>
    <t>SH19-05938</t>
  </si>
  <si>
    <t>SH19-05939</t>
  </si>
  <si>
    <t>SH19-05940</t>
  </si>
  <si>
    <t>SH19-05941</t>
  </si>
  <si>
    <t>SH19-05942</t>
  </si>
  <si>
    <t>SH19-05943</t>
  </si>
  <si>
    <t>SH19-05944</t>
  </si>
  <si>
    <t>SH19-05946</t>
  </si>
  <si>
    <t>SH19-05947</t>
  </si>
  <si>
    <t>SH19-05948</t>
  </si>
  <si>
    <t>SH19-05949</t>
  </si>
  <si>
    <t>SH19-05950</t>
  </si>
  <si>
    <t>SH19-05951</t>
  </si>
  <si>
    <t>SH19-05952</t>
  </si>
  <si>
    <t>SH19-05953</t>
  </si>
  <si>
    <t>SH19-05954</t>
  </si>
  <si>
    <t>SH19-05955</t>
  </si>
  <si>
    <t>SH19-05956</t>
  </si>
  <si>
    <t>SH19-05957</t>
  </si>
  <si>
    <t>SH19-05958</t>
  </si>
  <si>
    <t>SH19-05959</t>
  </si>
  <si>
    <t>SH19-05960</t>
  </si>
  <si>
    <t>SH19-05961</t>
  </si>
  <si>
    <t>SH19-05962</t>
  </si>
  <si>
    <t>SH19-05963</t>
  </si>
  <si>
    <t>SH19-05964</t>
  </si>
  <si>
    <t>SH19-05965</t>
  </si>
  <si>
    <t>SH19-05966</t>
  </si>
  <si>
    <t>SH19-05967</t>
  </si>
  <si>
    <t>SH19-05968</t>
  </si>
  <si>
    <t>SH19-05969</t>
  </si>
  <si>
    <t>SH19-05970</t>
  </si>
  <si>
    <t>SH19-05971</t>
  </si>
  <si>
    <t>SH19-05972</t>
  </si>
  <si>
    <t>SH19-05973</t>
  </si>
  <si>
    <t>SH19-05974</t>
  </si>
  <si>
    <t>SH19-05975</t>
  </si>
  <si>
    <t>SH19-05976</t>
  </si>
  <si>
    <t>SH19-05977</t>
  </si>
  <si>
    <t>SH19-05978</t>
  </si>
  <si>
    <t>SH19-05979</t>
  </si>
  <si>
    <t>SH19-05980</t>
  </si>
  <si>
    <t>SH19-05981</t>
  </si>
  <si>
    <t>SH19-05982</t>
  </si>
  <si>
    <t>SH19-05983</t>
  </si>
  <si>
    <t>SH19-05984</t>
  </si>
  <si>
    <t>SH19-05985</t>
  </si>
  <si>
    <t>SH19-05986</t>
  </si>
  <si>
    <t>SH19-05987</t>
  </si>
  <si>
    <t>SH19-05988</t>
  </si>
  <si>
    <t>SH19-05989</t>
  </si>
  <si>
    <t>SH19-05990</t>
  </si>
  <si>
    <t>SH19-05991</t>
  </si>
  <si>
    <t>SH19-05992</t>
  </si>
  <si>
    <t>SH19-05993</t>
  </si>
  <si>
    <t>SH19-05994</t>
  </si>
  <si>
    <t>SH19-05995</t>
  </si>
  <si>
    <t>SH19-05996</t>
  </si>
  <si>
    <t>SH19-05997</t>
  </si>
  <si>
    <t>SH19-05998</t>
  </si>
  <si>
    <t>SH19-05999</t>
  </si>
  <si>
    <t>SH19-06000</t>
  </si>
  <si>
    <t>SH19-06001</t>
  </si>
  <si>
    <t>SH19-06002</t>
  </si>
  <si>
    <t>SH19-06003</t>
  </si>
  <si>
    <t>SH19-06004</t>
  </si>
  <si>
    <t>SH19-06005</t>
  </si>
  <si>
    <t>SH19-06006</t>
  </si>
  <si>
    <t>SH19-06007</t>
  </si>
  <si>
    <t>SH19-06008</t>
  </si>
  <si>
    <t>SH19-06009</t>
  </si>
  <si>
    <t>SH19-06010</t>
  </si>
  <si>
    <t>SH19-06011</t>
  </si>
  <si>
    <t>SH19-06012</t>
  </si>
  <si>
    <t>SH19-06013</t>
  </si>
  <si>
    <t>SH19-06014</t>
  </si>
  <si>
    <t>SH19-06015</t>
  </si>
  <si>
    <t>SH19-06016</t>
  </si>
  <si>
    <t>SH19-06017</t>
  </si>
  <si>
    <t>SH19-06018</t>
  </si>
  <si>
    <t>SH19-06019</t>
  </si>
  <si>
    <t>SH19-06020</t>
  </si>
  <si>
    <t>SH19-06021</t>
  </si>
  <si>
    <t>SH19-06022</t>
  </si>
  <si>
    <t>SH19-06023</t>
  </si>
  <si>
    <t>SH19-06024</t>
  </si>
  <si>
    <t>SH19-06025</t>
  </si>
  <si>
    <t>SH19-06026</t>
  </si>
  <si>
    <t>SH19-06027</t>
  </si>
  <si>
    <t>SH19-06028</t>
  </si>
  <si>
    <t>SH19-06029</t>
  </si>
  <si>
    <t>SH19-06030</t>
  </si>
  <si>
    <t>SH19-06031</t>
  </si>
  <si>
    <t>SH19-06032</t>
  </si>
  <si>
    <t>SH19-06033</t>
  </si>
  <si>
    <t>SH19-06034</t>
  </si>
  <si>
    <t>SH19-06035</t>
  </si>
  <si>
    <t>SH19-06036</t>
  </si>
  <si>
    <t>SH19-06037</t>
  </si>
  <si>
    <t>SH19-06038</t>
  </si>
  <si>
    <t>SH19-06039</t>
  </si>
  <si>
    <t>SH19-06040</t>
  </si>
  <si>
    <t>SH19-06041</t>
  </si>
  <si>
    <t>SH19-06042</t>
  </si>
  <si>
    <t>SH19-06043</t>
  </si>
  <si>
    <t>SH19-06044</t>
  </si>
  <si>
    <t>SH19-06045</t>
  </si>
  <si>
    <t>SH19-06046</t>
  </si>
  <si>
    <t>SH19-06047</t>
  </si>
  <si>
    <t>SH19-06048</t>
  </si>
  <si>
    <t>SH19-06049</t>
  </si>
  <si>
    <t>SH19-06050</t>
  </si>
  <si>
    <t>SH19-06051</t>
  </si>
  <si>
    <t>SH19-06052</t>
  </si>
  <si>
    <t>SH19-06053</t>
  </si>
  <si>
    <t>SH19-06054</t>
  </si>
  <si>
    <t>SH19-06055</t>
  </si>
  <si>
    <t>SH19-06056</t>
  </si>
  <si>
    <t>SH19-06057</t>
  </si>
  <si>
    <t>SH19-06058</t>
  </si>
  <si>
    <t>SH19-06059</t>
  </si>
  <si>
    <t>SH19-06060</t>
  </si>
  <si>
    <t>SH19-06061</t>
  </si>
  <si>
    <t>SH19-06062</t>
  </si>
  <si>
    <t>SH19-06063</t>
  </si>
  <si>
    <t>SH19-06064</t>
  </si>
  <si>
    <t>SH19-06065</t>
  </si>
  <si>
    <t>SH19-06066</t>
  </si>
  <si>
    <t>SH19-06067</t>
  </si>
  <si>
    <t>SH19-06068</t>
  </si>
  <si>
    <t>SH19-06069</t>
  </si>
  <si>
    <t>SH19-06070</t>
  </si>
  <si>
    <t>SH19-06071</t>
  </si>
  <si>
    <t>SH19-06072</t>
  </si>
  <si>
    <t>SH19-06073</t>
  </si>
  <si>
    <t>SH19-06074</t>
  </si>
  <si>
    <t>SH19-06075</t>
  </si>
  <si>
    <t>SH19-06076</t>
  </si>
  <si>
    <t>SH19-06077</t>
  </si>
  <si>
    <t>SH19-06078</t>
  </si>
  <si>
    <t>SH19-06079</t>
  </si>
  <si>
    <t>SH19-06080</t>
  </si>
  <si>
    <t>SH19-06081</t>
  </si>
  <si>
    <t>SH19-06082</t>
  </si>
  <si>
    <t>SH19-06083</t>
  </si>
  <si>
    <t>SH19-06084</t>
  </si>
  <si>
    <t>SH19-06085</t>
  </si>
  <si>
    <t>SH19-06086</t>
  </si>
  <si>
    <t>SH19-06087</t>
  </si>
  <si>
    <t>SH19-06088</t>
  </si>
  <si>
    <t>SH19-06089</t>
  </si>
  <si>
    <t>SH19-06090</t>
  </si>
  <si>
    <t>SH19-06091</t>
  </si>
  <si>
    <t>SH19-06092</t>
  </si>
  <si>
    <t>SH19-06093</t>
  </si>
  <si>
    <t>SH19-06094</t>
  </si>
  <si>
    <t>SH19-06095</t>
  </si>
  <si>
    <t>SH19-06096</t>
  </si>
  <si>
    <t>SH19-06097</t>
  </si>
  <si>
    <t>SH19-06098</t>
  </si>
  <si>
    <t>SH19-06099</t>
  </si>
  <si>
    <t>SH19-06100</t>
  </si>
  <si>
    <t>SH19-06101</t>
  </si>
  <si>
    <t>SH19-06102</t>
  </si>
  <si>
    <t>SH19-06103</t>
  </si>
  <si>
    <t>SH19-06104</t>
  </si>
  <si>
    <t>SH19-06105</t>
  </si>
  <si>
    <t>SH19-06106</t>
  </si>
  <si>
    <t>SH19-06107</t>
  </si>
  <si>
    <t>SH19-06108</t>
  </si>
  <si>
    <t>SH19-06109</t>
  </si>
  <si>
    <t>SH19-06110</t>
  </si>
  <si>
    <t>SH19-06111</t>
  </si>
  <si>
    <t>SH19-06112</t>
  </si>
  <si>
    <t>SH19-06113</t>
  </si>
  <si>
    <t>SH19-06114</t>
  </si>
  <si>
    <t>SH19-06115</t>
  </si>
  <si>
    <t>SH19-06116</t>
  </si>
  <si>
    <t>SH19-06117</t>
  </si>
  <si>
    <t>SH19-06118</t>
  </si>
  <si>
    <t>SH19-06119</t>
  </si>
  <si>
    <t>SH19-06120</t>
  </si>
  <si>
    <t>SH19-06121</t>
  </si>
  <si>
    <t>SH19-06122</t>
  </si>
  <si>
    <t>SH19-06123</t>
  </si>
  <si>
    <t>SH19-06124</t>
  </si>
  <si>
    <t>SH19-06125</t>
  </si>
  <si>
    <t>SH19-06126</t>
  </si>
  <si>
    <t>SH19-06127</t>
  </si>
  <si>
    <t>SH19-06128</t>
  </si>
  <si>
    <t>SH19-06129</t>
  </si>
  <si>
    <t>SH19-06130</t>
  </si>
  <si>
    <t>SH19-06131</t>
  </si>
  <si>
    <t>SH19-06132</t>
  </si>
  <si>
    <t>SH19-06133</t>
  </si>
  <si>
    <t>SH19-06134</t>
  </si>
  <si>
    <t>SH19-06135</t>
  </si>
  <si>
    <t>SH19-06136</t>
  </si>
  <si>
    <t>SH19-06137</t>
  </si>
  <si>
    <t>SH19-06138</t>
  </si>
  <si>
    <t>SH19-06139</t>
  </si>
  <si>
    <t>SH19-06140</t>
  </si>
  <si>
    <t>SH19-06141</t>
  </si>
  <si>
    <t>SH19-06142</t>
  </si>
  <si>
    <t>SH19-06143</t>
  </si>
  <si>
    <t>SH19-06144</t>
  </si>
  <si>
    <t>SH19-06145</t>
  </si>
  <si>
    <t>SH19-06146</t>
  </si>
  <si>
    <t>SH19-06147</t>
  </si>
  <si>
    <t>SH19-06148</t>
  </si>
  <si>
    <t>SH19-06149</t>
  </si>
  <si>
    <t>SH19-06150</t>
  </si>
  <si>
    <t>SH19-06151</t>
  </si>
  <si>
    <t>SH19-06152</t>
  </si>
  <si>
    <t>SH19-06153</t>
  </si>
  <si>
    <t>SH19-06154</t>
  </si>
  <si>
    <t>SH19-06155</t>
  </si>
  <si>
    <t>SH19-06156</t>
  </si>
  <si>
    <t>SH19-06157</t>
  </si>
  <si>
    <t>SH19-06158</t>
  </si>
  <si>
    <t>SH19-06159</t>
  </si>
  <si>
    <t>SH19-06160</t>
  </si>
  <si>
    <t>SH19-06161</t>
  </si>
  <si>
    <t>SH19-06162</t>
  </si>
  <si>
    <t>SH19-06163</t>
  </si>
  <si>
    <t>SH19-06164</t>
  </si>
  <si>
    <t>SH19-06165</t>
  </si>
  <si>
    <t>SH19-06166</t>
  </si>
  <si>
    <t>SH19-06167</t>
  </si>
  <si>
    <t>SH19-06168</t>
  </si>
  <si>
    <t>SH19-06169</t>
  </si>
  <si>
    <t>SH19-06170</t>
  </si>
  <si>
    <t>SH19-06171</t>
  </si>
  <si>
    <t>SH19-06172</t>
  </si>
  <si>
    <t>SH19-06173</t>
  </si>
  <si>
    <t>SH19-06174</t>
  </si>
  <si>
    <t>SH19-06175</t>
  </si>
  <si>
    <t>SH19-06176</t>
  </si>
  <si>
    <t>SH19-06177</t>
  </si>
  <si>
    <t>SH19-06178</t>
  </si>
  <si>
    <t>SH19-06179</t>
  </si>
  <si>
    <t>SH19-06180</t>
  </si>
  <si>
    <t>SH19-06181</t>
  </si>
  <si>
    <t>SH19-06182</t>
  </si>
  <si>
    <t>SH19-06183</t>
  </si>
  <si>
    <t>SH19-06184</t>
  </si>
  <si>
    <t>SH19-06185</t>
  </si>
  <si>
    <t>SH19-06186</t>
  </si>
  <si>
    <t>SH19-06187</t>
  </si>
  <si>
    <t>SH19-06188</t>
  </si>
  <si>
    <t>SH19-06189</t>
  </si>
  <si>
    <t>SH19-06190</t>
  </si>
  <si>
    <t>SH19-06191</t>
  </si>
  <si>
    <t>SH19-06192</t>
  </si>
  <si>
    <t>SH19-06193</t>
  </si>
  <si>
    <t>SH19-06194</t>
  </si>
  <si>
    <t>SH19-06195</t>
  </si>
  <si>
    <t>SH19-06196</t>
  </si>
  <si>
    <t>SH19-06197</t>
  </si>
  <si>
    <t>SH19-06198</t>
  </si>
  <si>
    <t>SH19-06199</t>
  </si>
  <si>
    <t>SH19-06200</t>
  </si>
  <si>
    <t>SH19-06201</t>
  </si>
  <si>
    <t>SH19-06202</t>
  </si>
  <si>
    <t>SH19-06203</t>
  </si>
  <si>
    <t>SH19-06204</t>
  </si>
  <si>
    <t>SH19-06205</t>
  </si>
  <si>
    <t>SH19-06206</t>
  </si>
  <si>
    <t>SH19-06207</t>
  </si>
  <si>
    <t>SH19-06208</t>
  </si>
  <si>
    <t>SH19-06209</t>
  </si>
  <si>
    <t>SH19-06210</t>
  </si>
  <si>
    <t>SH19-06211</t>
  </si>
  <si>
    <t>SH19-06212</t>
  </si>
  <si>
    <t>SH19-06213</t>
  </si>
  <si>
    <t>SH19-06214</t>
  </si>
  <si>
    <t>SH19-06215</t>
  </si>
  <si>
    <t>SH19-06216</t>
  </si>
  <si>
    <t>SH19-06217</t>
  </si>
  <si>
    <t>SH19-06218</t>
  </si>
  <si>
    <t>SH19-06219</t>
  </si>
  <si>
    <t>SH19-06220</t>
  </si>
  <si>
    <t>SH19-06221</t>
  </si>
  <si>
    <t>SH19-06222</t>
  </si>
  <si>
    <t>SH19-06223</t>
  </si>
  <si>
    <t>SH19-06224</t>
  </si>
  <si>
    <t>SH19-06225</t>
  </si>
  <si>
    <t>SH19-06226</t>
  </si>
  <si>
    <t>SH19-06227</t>
  </si>
  <si>
    <t>SH19-06228</t>
  </si>
  <si>
    <t>SH19-06229</t>
  </si>
  <si>
    <t>SH19-06230</t>
  </si>
  <si>
    <t>SH19-06231</t>
  </si>
  <si>
    <t>SH19-06232</t>
  </si>
  <si>
    <t>SH19-06233</t>
  </si>
  <si>
    <t>SH19-06234</t>
  </si>
  <si>
    <t>SH19-06235</t>
  </si>
  <si>
    <t>SH19-06236</t>
  </si>
  <si>
    <t>SH19-06237</t>
  </si>
  <si>
    <t>SH19-06238</t>
  </si>
  <si>
    <t>SH19-06239</t>
  </si>
  <si>
    <t>SH19-06240</t>
  </si>
  <si>
    <t>SH19-06241</t>
  </si>
  <si>
    <t>SH19-06242</t>
  </si>
  <si>
    <t>SH19-06243</t>
  </si>
  <si>
    <t>SH19-06244</t>
  </si>
  <si>
    <t>SH19-06245</t>
  </si>
  <si>
    <t>SH19-06246</t>
  </si>
  <si>
    <t>SH19-06247</t>
  </si>
  <si>
    <t>SH19-06248</t>
  </si>
  <si>
    <t>SH19-06249</t>
  </si>
  <si>
    <t>SH19-06250</t>
  </si>
  <si>
    <t>SH19-06251</t>
  </si>
  <si>
    <t>SH19-06252</t>
  </si>
  <si>
    <t>SH19-06253</t>
  </si>
  <si>
    <t>SH19-06254</t>
  </si>
  <si>
    <t>SH19-06255</t>
  </si>
  <si>
    <t>SH19-06256</t>
  </si>
  <si>
    <t>SH19-06257</t>
  </si>
  <si>
    <t>SH19-06258</t>
  </si>
  <si>
    <t>SH19-06259</t>
  </si>
  <si>
    <t>SH19-06260</t>
  </si>
  <si>
    <t>SH19-06261</t>
  </si>
  <si>
    <t>SH19-06262</t>
  </si>
  <si>
    <t>SH19-06263</t>
  </si>
  <si>
    <t>SH19-06264</t>
  </si>
  <si>
    <t>SH19-06265</t>
  </si>
  <si>
    <t>SH19-06266</t>
  </si>
  <si>
    <t>SH19-06267</t>
  </si>
  <si>
    <t>SH19-06268</t>
  </si>
  <si>
    <t>SH19-06269</t>
  </si>
  <si>
    <t>SH19-06270</t>
  </si>
  <si>
    <t>SH19-06271</t>
  </si>
  <si>
    <t>SH19-06272</t>
  </si>
  <si>
    <t>SH19-06273</t>
  </si>
  <si>
    <t>SH19-06274</t>
  </si>
  <si>
    <t>SH19-06275</t>
  </si>
  <si>
    <t>SH19-06276</t>
  </si>
  <si>
    <t>SH19-06277</t>
  </si>
  <si>
    <t>SH19-06278</t>
  </si>
  <si>
    <t>SH19-06279</t>
  </si>
  <si>
    <t>SH19-06280</t>
  </si>
  <si>
    <t>SH19-06281</t>
  </si>
  <si>
    <t>SH19-06282</t>
  </si>
  <si>
    <t>SH19-06283</t>
  </si>
  <si>
    <t>SH19-06284</t>
  </si>
  <si>
    <t>SH19-06285</t>
  </si>
  <si>
    <t>SH19-06286</t>
  </si>
  <si>
    <t>SH19-06287</t>
  </si>
  <si>
    <t>SH19-06288</t>
  </si>
  <si>
    <t>SH19-06289</t>
  </si>
  <si>
    <t>SH19-06290</t>
  </si>
  <si>
    <t>SH19-06291</t>
  </si>
  <si>
    <t>SH19-06292</t>
  </si>
  <si>
    <t>SH19-06293</t>
  </si>
  <si>
    <t>SH19-06294</t>
  </si>
  <si>
    <t>SH19-06295</t>
  </si>
  <si>
    <t>SH19-06296</t>
  </si>
  <si>
    <t>SH19-06297</t>
  </si>
  <si>
    <t>SH19-06298</t>
  </si>
  <si>
    <t>SH19-06299</t>
  </si>
  <si>
    <t>SH19-06300</t>
  </si>
  <si>
    <t>SH19-06301</t>
  </si>
  <si>
    <t>SH19-06302</t>
  </si>
  <si>
    <t>SH19-06303</t>
  </si>
  <si>
    <t>SH19-06304</t>
  </si>
  <si>
    <t>SH19-06305</t>
  </si>
  <si>
    <t>SH19-06306</t>
  </si>
  <si>
    <t>SH19-06307</t>
  </si>
  <si>
    <t>SH19-06308</t>
  </si>
  <si>
    <t>SH19-06309</t>
  </si>
  <si>
    <t>SH19-06310</t>
  </si>
  <si>
    <t>SH19-06311</t>
  </si>
  <si>
    <t>SH19-06312</t>
  </si>
  <si>
    <t>SH19-06313</t>
  </si>
  <si>
    <t>SH19-06314</t>
  </si>
  <si>
    <t>SH19-06315</t>
  </si>
  <si>
    <t>SH19-06316</t>
  </si>
  <si>
    <t>SH19-06317</t>
  </si>
  <si>
    <t>SH19-06318</t>
  </si>
  <si>
    <t>SH19-06319</t>
  </si>
  <si>
    <t>SH19-06320</t>
  </si>
  <si>
    <t>SH19-06321</t>
  </si>
  <si>
    <t>SH19-06322</t>
  </si>
  <si>
    <t>SH19-06323</t>
  </si>
  <si>
    <t>SH19-06324</t>
  </si>
  <si>
    <t>SH19-06325</t>
  </si>
  <si>
    <t>SH19-06326</t>
  </si>
  <si>
    <t>SH19-06327</t>
  </si>
  <si>
    <t>SH19-06328</t>
  </si>
  <si>
    <t>SH19-06329</t>
  </si>
  <si>
    <t>SH19-06330</t>
  </si>
  <si>
    <t>SH19-06331</t>
  </si>
  <si>
    <t>SH19-06332</t>
  </si>
  <si>
    <t>SH19-06333</t>
  </si>
  <si>
    <t>SH19-06334</t>
  </si>
  <si>
    <t>SH19-06335</t>
  </si>
  <si>
    <t>SH19-06336</t>
  </si>
  <si>
    <t>SH19-06337</t>
  </si>
  <si>
    <t>SH19-06338</t>
  </si>
  <si>
    <t>SH19-06341</t>
  </si>
  <si>
    <t>SH19-06342</t>
  </si>
  <si>
    <t>SH19-06343</t>
  </si>
  <si>
    <t>SH19-06344</t>
  </si>
  <si>
    <t>SH19-06345</t>
  </si>
  <si>
    <t>SH19-06346</t>
  </si>
  <si>
    <t>SH19-06347</t>
  </si>
  <si>
    <t>SH19-06348</t>
  </si>
  <si>
    <t>SH19-06349</t>
  </si>
  <si>
    <t>SH19-06350</t>
  </si>
  <si>
    <t>SH19-06351</t>
  </si>
  <si>
    <t>SH19-06352</t>
  </si>
  <si>
    <t>SH19-06353</t>
  </si>
  <si>
    <t>SH19-06354</t>
  </si>
  <si>
    <t>SH19-06355</t>
  </si>
  <si>
    <t>SH19-06356</t>
  </si>
  <si>
    <t>SH19-06357</t>
  </si>
  <si>
    <t>SH19-06358</t>
  </si>
  <si>
    <t>SH19-06359</t>
  </si>
  <si>
    <t>SH19-06360</t>
  </si>
  <si>
    <t>SH19-06361</t>
  </si>
  <si>
    <t>SH19-06362</t>
  </si>
  <si>
    <t>SH19-06363</t>
  </si>
  <si>
    <t>SH19-06364</t>
  </si>
  <si>
    <t>SH19-06365</t>
  </si>
  <si>
    <t>SH19-06366</t>
  </si>
  <si>
    <t>SH19-06367</t>
  </si>
  <si>
    <t>SH19-06368</t>
  </si>
  <si>
    <t>SH19-06369</t>
  </si>
  <si>
    <t>SH19-06370</t>
  </si>
  <si>
    <t>SH19-06371</t>
  </si>
  <si>
    <t>SH19-06372</t>
  </si>
  <si>
    <t>SH19-06373</t>
  </si>
  <si>
    <t>SH19-06374</t>
  </si>
  <si>
    <t>SH19-06375</t>
  </si>
  <si>
    <t>SH19-06376</t>
  </si>
  <si>
    <t>SH19-06377</t>
  </si>
  <si>
    <t>SH19-06378</t>
  </si>
  <si>
    <t>SH19-06379</t>
  </si>
  <si>
    <t>SH19-06380</t>
  </si>
  <si>
    <t>SH19-06381</t>
  </si>
  <si>
    <t>SH19-06382</t>
  </si>
  <si>
    <t>SH19-06383</t>
  </si>
  <si>
    <t>SH19-06384</t>
  </si>
  <si>
    <t>SH19-06385</t>
  </si>
  <si>
    <t>SH19-06387</t>
  </si>
  <si>
    <t>SH19-06388</t>
  </si>
  <si>
    <t>SH19-06389</t>
  </si>
  <si>
    <t>SH19-06390</t>
  </si>
  <si>
    <t>SH19-06391</t>
  </si>
  <si>
    <t>SH19-06392</t>
  </si>
  <si>
    <t>SH19-06393</t>
  </si>
  <si>
    <t>SH19-06394</t>
  </si>
  <si>
    <t>SH19-06395</t>
  </si>
  <si>
    <t>SH19-06396</t>
  </si>
  <si>
    <t>SH19-06397</t>
  </si>
  <si>
    <t>SH19-06398</t>
  </si>
  <si>
    <t>SH19-06399</t>
  </si>
  <si>
    <t>SH19-06400</t>
  </si>
  <si>
    <t>SH19-06401</t>
  </si>
  <si>
    <t>SH19-06402</t>
  </si>
  <si>
    <t>SH19-06403</t>
  </si>
  <si>
    <t>SH19-06404</t>
  </si>
  <si>
    <t>SH19-06405</t>
  </si>
  <si>
    <t>SH19-06406</t>
  </si>
  <si>
    <t>SH19-06407</t>
  </si>
  <si>
    <t>SH19-06408</t>
  </si>
  <si>
    <t>SH19-06409</t>
  </si>
  <si>
    <t>SH19-06410</t>
  </si>
  <si>
    <t>SH19-06411</t>
  </si>
  <si>
    <t>SH19-06412</t>
  </si>
  <si>
    <t>SH19-06413</t>
  </si>
  <si>
    <t>SH19-06414</t>
  </si>
  <si>
    <t>SH19-06415</t>
  </si>
  <si>
    <t>SH19-06416</t>
  </si>
  <si>
    <t>SH19-06417</t>
  </si>
  <si>
    <t>SH19-06418</t>
  </si>
  <si>
    <t>SH19-06419</t>
  </si>
  <si>
    <t>SH19-06420</t>
  </si>
  <si>
    <t>SH19-06421</t>
  </si>
  <si>
    <t>SH19-06422</t>
  </si>
  <si>
    <t>SH19-06423</t>
  </si>
  <si>
    <t>SH19-06424</t>
  </si>
  <si>
    <t>SH19-06425</t>
  </si>
  <si>
    <t>SH19-06426</t>
  </si>
  <si>
    <t>SH19-06427</t>
  </si>
  <si>
    <t>SH19-06428</t>
  </si>
  <si>
    <t>SH19-06429</t>
  </si>
  <si>
    <t>SH19-06430</t>
  </si>
  <si>
    <t>SH19-06431</t>
  </si>
  <si>
    <t>SH19-06432</t>
  </si>
  <si>
    <t>SH19-06433</t>
  </si>
  <si>
    <t>SH19-06434</t>
  </si>
  <si>
    <t>SH19-06435</t>
  </si>
  <si>
    <t>SH19-06436</t>
  </si>
  <si>
    <t>SH19-06437</t>
  </si>
  <si>
    <t>Month: July/Nordika Factory</t>
  </si>
  <si>
    <t>Month: July / Off-set Nordika Factory</t>
  </si>
  <si>
    <t>Month: July / Off-set Factory</t>
  </si>
  <si>
    <t>Month: July/ V-board Nordika Factory</t>
  </si>
  <si>
    <t>SHI19-0128</t>
  </si>
  <si>
    <t>SHI19-0127</t>
  </si>
  <si>
    <t>SHI19-0126</t>
  </si>
  <si>
    <t>SHI19-0125</t>
  </si>
  <si>
    <t>SHI19-0124</t>
  </si>
  <si>
    <t>SHI19-0123</t>
  </si>
  <si>
    <t>SHI19-0122</t>
  </si>
  <si>
    <t>SHI19-0121</t>
  </si>
  <si>
    <t>SHI19-0120</t>
  </si>
  <si>
    <t>SHI19-0119</t>
  </si>
  <si>
    <t>SHI19-0118</t>
  </si>
  <si>
    <t>SHI19-0117</t>
  </si>
  <si>
    <t>SHI19-0116</t>
  </si>
  <si>
    <t>SHI19-0115</t>
  </si>
  <si>
    <t>SHI19-0114</t>
  </si>
  <si>
    <t>SH19-04625</t>
  </si>
  <si>
    <t>SH19-05292</t>
  </si>
  <si>
    <t>SHI19-0113</t>
  </si>
  <si>
    <t>SHI19-0112</t>
  </si>
  <si>
    <t>SHI19-0111</t>
  </si>
  <si>
    <t>SHI19-0110</t>
  </si>
  <si>
    <t>SHI19-0109</t>
  </si>
  <si>
    <t>*Se fue en el envio WH319-06386, se facturo con Vboard para que se procesara el pago por cierre de mes de LG.</t>
  </si>
  <si>
    <t>SHI19-0129</t>
  </si>
  <si>
    <t>SHI19-0130</t>
  </si>
  <si>
    <t>SH19-05526A</t>
  </si>
  <si>
    <t>OSH19-0277</t>
  </si>
  <si>
    <t>SH19-06694</t>
  </si>
  <si>
    <t>SH19-06693</t>
  </si>
  <si>
    <t>Scrap May 2019</t>
  </si>
  <si>
    <t>Scrap June 2019</t>
  </si>
  <si>
    <t>SHV19-0292</t>
  </si>
  <si>
    <t>SHV19-0293</t>
  </si>
  <si>
    <t>SHV19-0294</t>
  </si>
  <si>
    <t>SHV19-0295</t>
  </si>
  <si>
    <t>SHV19-0296</t>
  </si>
  <si>
    <t>SHV19-0297</t>
  </si>
  <si>
    <t>SHV19-0298</t>
  </si>
  <si>
    <t>SHV19-0299</t>
  </si>
  <si>
    <t>SHV19-0300</t>
  </si>
  <si>
    <t>SHV19-0301</t>
  </si>
  <si>
    <t>SHV19-0302</t>
  </si>
  <si>
    <t>SHV19-0303</t>
  </si>
  <si>
    <t>SHV19-0304</t>
  </si>
  <si>
    <t>SHV19-0305</t>
  </si>
  <si>
    <t>SHV19-0306</t>
  </si>
  <si>
    <t>SHV19-0307</t>
  </si>
  <si>
    <t>SHV19-0308</t>
  </si>
  <si>
    <t>SHV19-0309</t>
  </si>
  <si>
    <t>SHV19-0310</t>
  </si>
  <si>
    <t>SHV19-0311</t>
  </si>
  <si>
    <t>SHV19-0312</t>
  </si>
  <si>
    <t>SHV19-0313</t>
  </si>
  <si>
    <t>SHV19-0314</t>
  </si>
  <si>
    <t>SHV19-0315</t>
  </si>
  <si>
    <t>SHV19-0316</t>
  </si>
  <si>
    <t>SHV19-0317</t>
  </si>
  <si>
    <t>SHV19-0318</t>
  </si>
  <si>
    <t>SHV19-0319</t>
  </si>
  <si>
    <t>SHV19-0320</t>
  </si>
  <si>
    <t>SHV19-0321</t>
  </si>
  <si>
    <t>SHV19-0322</t>
  </si>
  <si>
    <t>SHV19-0323</t>
  </si>
  <si>
    <t>SHV19-0324</t>
  </si>
  <si>
    <t>SHV19-0325</t>
  </si>
  <si>
    <t>SHV19-0326</t>
  </si>
  <si>
    <t>SHV19-0327</t>
  </si>
  <si>
    <t>SHV19-0328</t>
  </si>
  <si>
    <t>SHV19-0329</t>
  </si>
  <si>
    <t>SHV19-0330</t>
  </si>
  <si>
    <t>SHV19-0331</t>
  </si>
  <si>
    <t>SHV19-0332</t>
  </si>
  <si>
    <t>SHV19-0333</t>
  </si>
  <si>
    <t>SHV19-0334</t>
  </si>
  <si>
    <t>SHV19-0335</t>
  </si>
  <si>
    <t>SHV19-0336</t>
  </si>
  <si>
    <t>SHV19-0337</t>
  </si>
  <si>
    <t>SHV19-0338</t>
  </si>
  <si>
    <t>SHV19-0339</t>
  </si>
  <si>
    <t>SHV19-0340</t>
  </si>
  <si>
    <t>SHV19-0341</t>
  </si>
  <si>
    <t>SHV19-0342</t>
  </si>
  <si>
    <t>Month: June/Nordika Factory</t>
  </si>
  <si>
    <t>Month: June / Off-set Nordika Factory</t>
  </si>
  <si>
    <t>Month: June / Off-set Factory</t>
  </si>
  <si>
    <t>Month: June/ V-board Nordika Factory</t>
  </si>
  <si>
    <t>OSH19-0266</t>
  </si>
  <si>
    <t>OSH19-0267</t>
  </si>
  <si>
    <t>OSH19-0268</t>
  </si>
  <si>
    <t>OSH19-0269</t>
  </si>
  <si>
    <t>OSH19-0270</t>
  </si>
  <si>
    <t>OSH19-0271</t>
  </si>
  <si>
    <t>OSH19-0272</t>
  </si>
  <si>
    <t>OSH19-0273</t>
  </si>
  <si>
    <t>OSH19-0274</t>
  </si>
  <si>
    <t>OSH19-0275</t>
  </si>
  <si>
    <t>OSH19-0276</t>
  </si>
  <si>
    <t>OSH19-0278</t>
  </si>
  <si>
    <t>OSH19-0279</t>
  </si>
  <si>
    <t>OSH19-0280</t>
  </si>
  <si>
    <t>OSH19-0281</t>
  </si>
  <si>
    <t>OSH19-0282</t>
  </si>
  <si>
    <t>OSH19-0283</t>
  </si>
  <si>
    <t>OSH19-0284</t>
  </si>
  <si>
    <t>OSH19-0285</t>
  </si>
  <si>
    <t>OSH19-0286</t>
  </si>
  <si>
    <t>OSH19-0287</t>
  </si>
  <si>
    <t>OSH19-0288</t>
  </si>
  <si>
    <t>OSH19-0289</t>
  </si>
  <si>
    <t>OSH19-0290</t>
  </si>
  <si>
    <t>OSH19-0291</t>
  </si>
  <si>
    <t>OSH19-0292</t>
  </si>
  <si>
    <t>OSH19-0293</t>
  </si>
  <si>
    <t>OSH19-0294</t>
  </si>
  <si>
    <t>OSH19-0295</t>
  </si>
  <si>
    <t>OSH19-0296</t>
  </si>
  <si>
    <t>OSH19-0297</t>
  </si>
  <si>
    <t>OSH19-0298</t>
  </si>
  <si>
    <t>OSH19-0299</t>
  </si>
  <si>
    <t>OSH19-0300</t>
  </si>
  <si>
    <t>OSH19-0301</t>
  </si>
  <si>
    <t>OWSH19-0435</t>
  </si>
  <si>
    <t>OWSH19-0436</t>
  </si>
  <si>
    <t>OWSH19-0437</t>
  </si>
  <si>
    <t>OWSH19-0438</t>
  </si>
  <si>
    <t>OWSH19-0439</t>
  </si>
  <si>
    <t>OWSH19-0440</t>
  </si>
  <si>
    <t>OWSH19-0441</t>
  </si>
  <si>
    <t>OWSH19-0442</t>
  </si>
  <si>
    <t>OWSH19-0443</t>
  </si>
  <si>
    <t>OWSH19-0444</t>
  </si>
  <si>
    <t>OWSH19-0445</t>
  </si>
  <si>
    <t>OWSH19-0446</t>
  </si>
  <si>
    <t>OWSH19-0447</t>
  </si>
  <si>
    <t>OWSH19-0448</t>
  </si>
  <si>
    <t>OWSH19-0449</t>
  </si>
  <si>
    <t>OWSH19-0450</t>
  </si>
  <si>
    <t>OWSH19-0451</t>
  </si>
  <si>
    <t>OWSH19-0452</t>
  </si>
  <si>
    <t>OWSH19-0453</t>
  </si>
  <si>
    <t>OWSH19-0454</t>
  </si>
  <si>
    <t>OWSH19-0455</t>
  </si>
  <si>
    <t>OWSH19-0456</t>
  </si>
  <si>
    <t>OWSH19-0457</t>
  </si>
  <si>
    <t>OWSH19-0458</t>
  </si>
  <si>
    <t>OWSH19-0459</t>
  </si>
  <si>
    <t>OWSH19-0460</t>
  </si>
  <si>
    <t>OWSH19-0461</t>
  </si>
  <si>
    <t>OWSH19-0462</t>
  </si>
  <si>
    <t>OWSH19-0463</t>
  </si>
  <si>
    <t>OWSH19-0464</t>
  </si>
  <si>
    <t>OWSH19-0465</t>
  </si>
  <si>
    <t>OWSH19-0466</t>
  </si>
  <si>
    <t>OWSH19-0467</t>
  </si>
  <si>
    <t>OWSH19-0468</t>
  </si>
  <si>
    <t>OWSH19-0469</t>
  </si>
  <si>
    <t>OWSH19-0470</t>
  </si>
  <si>
    <t>OWSH19-0471</t>
  </si>
  <si>
    <t>OWSH19-0472</t>
  </si>
  <si>
    <t>OWSH19-0473</t>
  </si>
  <si>
    <t>OWSH19-0474</t>
  </si>
  <si>
    <t>OWSH19-0475</t>
  </si>
  <si>
    <t>OWSH19-0476</t>
  </si>
  <si>
    <t>OWSH19-0477</t>
  </si>
  <si>
    <t>OWSH19-0478</t>
  </si>
  <si>
    <t>OWSH19-0479</t>
  </si>
  <si>
    <t>OWSH19-0480</t>
  </si>
  <si>
    <t>OWSH19-0481</t>
  </si>
  <si>
    <t>OWSH19-0482</t>
  </si>
  <si>
    <t>OWSH19-0483</t>
  </si>
  <si>
    <t>OWSH19-0484</t>
  </si>
  <si>
    <t>OWSH19-0485</t>
  </si>
  <si>
    <t>OWSH19-0486</t>
  </si>
  <si>
    <t>OWSH19-0487</t>
  </si>
  <si>
    <t>OWSH19-0488</t>
  </si>
  <si>
    <t>OWSH19-0489</t>
  </si>
  <si>
    <t>OWSH19-0490</t>
  </si>
  <si>
    <t>OWSH19-0491</t>
  </si>
  <si>
    <t>OWSH19-0492</t>
  </si>
  <si>
    <t>OWSH19-0493</t>
  </si>
  <si>
    <t>OWSH19-0494</t>
  </si>
  <si>
    <t>OWSH19-0495</t>
  </si>
  <si>
    <t>OWSH19-0496</t>
  </si>
  <si>
    <t>OWSH19-0497</t>
  </si>
  <si>
    <t>OWSH19-0498</t>
  </si>
  <si>
    <t>OWSH19-0499</t>
  </si>
  <si>
    <t>OWSH19-0500</t>
  </si>
  <si>
    <t>OWSH19-0501</t>
  </si>
  <si>
    <t>OWSH19-0502</t>
  </si>
  <si>
    <t>OWSH19-0503</t>
  </si>
  <si>
    <t>OWSH19-0504</t>
  </si>
  <si>
    <t>OWSH19-0505</t>
  </si>
  <si>
    <t>OWSH19-0506</t>
  </si>
  <si>
    <t>OWSH19-0507</t>
  </si>
  <si>
    <t>OWSH19-0508</t>
  </si>
  <si>
    <t>OWSH19-0509</t>
  </si>
  <si>
    <t>OWSH19-0510</t>
  </si>
  <si>
    <t>OWSH19-0511</t>
  </si>
  <si>
    <t>SH19-06438</t>
  </si>
  <si>
    <t>SH19-06439</t>
  </si>
  <si>
    <t>SH19-06440</t>
  </si>
  <si>
    <t>SH19-06441</t>
  </si>
  <si>
    <t>SH19-06442</t>
  </si>
  <si>
    <t>SH19-06443</t>
  </si>
  <si>
    <t>SH19-06444</t>
  </si>
  <si>
    <t>SH19-06445</t>
  </si>
  <si>
    <t>SH19-06446</t>
  </si>
  <si>
    <t>SH19-06447</t>
  </si>
  <si>
    <t>SH19-06448</t>
  </si>
  <si>
    <t>SH19-06449</t>
  </si>
  <si>
    <t>SH19-06450</t>
  </si>
  <si>
    <t>SH19-06451</t>
  </si>
  <si>
    <t>SH19-06452</t>
  </si>
  <si>
    <t>SH19-06453</t>
  </si>
  <si>
    <t>SH19-06454</t>
  </si>
  <si>
    <t>SH19-06455</t>
  </si>
  <si>
    <t>SH19-06456</t>
  </si>
  <si>
    <t>SH19-06457</t>
  </si>
  <si>
    <t>SH19-06458</t>
  </si>
  <si>
    <t>SH19-06459</t>
  </si>
  <si>
    <t>SH19-06460</t>
  </si>
  <si>
    <t>SH19-06461</t>
  </si>
  <si>
    <t>SH19-06462</t>
  </si>
  <si>
    <t>SH19-06463</t>
  </si>
  <si>
    <t>SH19-06464</t>
  </si>
  <si>
    <t>SH19-06465</t>
  </si>
  <si>
    <t>SH19-06466</t>
  </si>
  <si>
    <t>SH19-06467</t>
  </si>
  <si>
    <t>SH19-06468</t>
  </si>
  <si>
    <t>SH19-06469</t>
  </si>
  <si>
    <t>SH19-06470</t>
  </si>
  <si>
    <t>SH19-06471</t>
  </si>
  <si>
    <t>SH19-06472</t>
  </si>
  <si>
    <t>SH19-06473</t>
  </si>
  <si>
    <t>SH19-06474</t>
  </si>
  <si>
    <t>SH19-06475</t>
  </si>
  <si>
    <t>SH19-06476</t>
  </si>
  <si>
    <t>SH19-06477</t>
  </si>
  <si>
    <t>SH19-06478</t>
  </si>
  <si>
    <t>SH19-06479</t>
  </si>
  <si>
    <t>SH19-06480</t>
  </si>
  <si>
    <t>SH19-06481</t>
  </si>
  <si>
    <t>SH19-06482</t>
  </si>
  <si>
    <t>SH19-06483</t>
  </si>
  <si>
    <t>SH19-06484</t>
  </si>
  <si>
    <t>SH19-06485</t>
  </si>
  <si>
    <t>SH19-06486</t>
  </si>
  <si>
    <t>SH19-06487</t>
  </si>
  <si>
    <t>SH19-06488</t>
  </si>
  <si>
    <t>SH19-06489</t>
  </si>
  <si>
    <t>SH19-06490</t>
  </si>
  <si>
    <t>SH19-06491</t>
  </si>
  <si>
    <t>SH19-06492</t>
  </si>
  <si>
    <t>SH19-06493</t>
  </si>
  <si>
    <t>SH19-06494</t>
  </si>
  <si>
    <t>SH19-06495</t>
  </si>
  <si>
    <t>SH19-06496</t>
  </si>
  <si>
    <t>SH19-06497</t>
  </si>
  <si>
    <t>SH19-06498</t>
  </si>
  <si>
    <t>SH19-06499</t>
  </si>
  <si>
    <t>SH19-06500</t>
  </si>
  <si>
    <t>SH19-06501</t>
  </si>
  <si>
    <t>SH19-06502</t>
  </si>
  <si>
    <t>SH19-06503</t>
  </si>
  <si>
    <t>SH19-06504</t>
  </si>
  <si>
    <t>SH19-06505</t>
  </si>
  <si>
    <t>SH19-06506</t>
  </si>
  <si>
    <t>SH19-06507</t>
  </si>
  <si>
    <t>SH19-06508</t>
  </si>
  <si>
    <t>SH19-06509</t>
  </si>
  <si>
    <t>SH19-06510</t>
  </si>
  <si>
    <t>SH19-06511</t>
  </si>
  <si>
    <t>SH19-06512</t>
  </si>
  <si>
    <t>SH19-06513</t>
  </si>
  <si>
    <t>SH19-06514</t>
  </si>
  <si>
    <t>SH19-06515</t>
  </si>
  <si>
    <t>SH19-06516</t>
  </si>
  <si>
    <t>SH19-06517</t>
  </si>
  <si>
    <t>SH19-06518</t>
  </si>
  <si>
    <t>SH19-06519</t>
  </si>
  <si>
    <t>SH19-06520</t>
  </si>
  <si>
    <t>SH19-06521</t>
  </si>
  <si>
    <t>SH19-06522</t>
  </si>
  <si>
    <t>SH19-06523</t>
  </si>
  <si>
    <t>SH19-06524</t>
  </si>
  <si>
    <t>SH19-06525</t>
  </si>
  <si>
    <t>SH19-06526</t>
  </si>
  <si>
    <t>SH19-06527</t>
  </si>
  <si>
    <t>SH19-06528</t>
  </si>
  <si>
    <t>SH19-06529</t>
  </si>
  <si>
    <t>SH19-06530</t>
  </si>
  <si>
    <t>SH19-06531</t>
  </si>
  <si>
    <t>SH19-06532</t>
  </si>
  <si>
    <t>SH19-06533</t>
  </si>
  <si>
    <t>SH19-06534</t>
  </si>
  <si>
    <t>SH19-06535</t>
  </si>
  <si>
    <t>SH19-06536</t>
  </si>
  <si>
    <t>SH19-06537</t>
  </si>
  <si>
    <t>SH19-06538</t>
  </si>
  <si>
    <t>SH19-06539</t>
  </si>
  <si>
    <t>SH19-06540</t>
  </si>
  <si>
    <t>SH19-06541</t>
  </si>
  <si>
    <t>SH19-06542</t>
  </si>
  <si>
    <t>SH19-06543</t>
  </si>
  <si>
    <t>SH19-06544</t>
  </si>
  <si>
    <t>SH19-06545</t>
  </si>
  <si>
    <t>SH19-06546</t>
  </si>
  <si>
    <t>SH19-06547</t>
  </si>
  <si>
    <t>SH19-06548</t>
  </si>
  <si>
    <t>SH19-06549</t>
  </si>
  <si>
    <t>SH19-06550</t>
  </si>
  <si>
    <t>SH19-06551</t>
  </si>
  <si>
    <t>SH19-06552</t>
  </si>
  <si>
    <t>SH19-06553</t>
  </si>
  <si>
    <t>SH19-06554</t>
  </si>
  <si>
    <t>SH19-06555</t>
  </si>
  <si>
    <t>SH19-06556</t>
  </si>
  <si>
    <t>SH19-06557</t>
  </si>
  <si>
    <t>SH19-06558</t>
  </si>
  <si>
    <t>SH19-06559</t>
  </si>
  <si>
    <t>SH19-06560</t>
  </si>
  <si>
    <t>SH19-06561</t>
  </si>
  <si>
    <t>SH19-06562</t>
  </si>
  <si>
    <t>SH19-06563</t>
  </si>
  <si>
    <t>SH19-06564</t>
  </si>
  <si>
    <t>SH19-06565</t>
  </si>
  <si>
    <t>SH19-06566</t>
  </si>
  <si>
    <t>SH19-06567</t>
  </si>
  <si>
    <t>SH19-06568</t>
  </si>
  <si>
    <t>SH19-06569</t>
  </si>
  <si>
    <t>SH19-06570</t>
  </si>
  <si>
    <t>SH19-06571</t>
  </si>
  <si>
    <t>SH19-06572</t>
  </si>
  <si>
    <t>SH19-06573</t>
  </si>
  <si>
    <t>SH19-06574</t>
  </si>
  <si>
    <t>SH19-06575</t>
  </si>
  <si>
    <t>SH19-06576</t>
  </si>
  <si>
    <t>SH19-06577</t>
  </si>
  <si>
    <t>SH19-06578</t>
  </si>
  <si>
    <t>SH19-06579</t>
  </si>
  <si>
    <t>SH19-06580</t>
  </si>
  <si>
    <t>SH19-06581</t>
  </si>
  <si>
    <t>SH19-06582</t>
  </si>
  <si>
    <t>SH19-06583</t>
  </si>
  <si>
    <t>SH19-06584</t>
  </si>
  <si>
    <t>SH19-06585</t>
  </si>
  <si>
    <t>SH19-06586</t>
  </si>
  <si>
    <t>SH19-06587</t>
  </si>
  <si>
    <t>SH19-06588</t>
  </si>
  <si>
    <t>SH19-06589</t>
  </si>
  <si>
    <t>SH19-06590</t>
  </si>
  <si>
    <t>SH19-06591</t>
  </si>
  <si>
    <t>SH19-06592</t>
  </si>
  <si>
    <t>SH19-06593</t>
  </si>
  <si>
    <t>SH19-06594</t>
  </si>
  <si>
    <t>SH19-06595</t>
  </si>
  <si>
    <t>SH19-06596</t>
  </si>
  <si>
    <t>SH19-06597</t>
  </si>
  <si>
    <t>SH19-06598</t>
  </si>
  <si>
    <t>SH19-06599</t>
  </si>
  <si>
    <t>SH19-06600</t>
  </si>
  <si>
    <t>SH19-06601</t>
  </si>
  <si>
    <t>SH19-06602</t>
  </si>
  <si>
    <t>SH19-06603</t>
  </si>
  <si>
    <t>SH19-06604</t>
  </si>
  <si>
    <t>SH19-06605</t>
  </si>
  <si>
    <t>SH19-06606</t>
  </si>
  <si>
    <t>SH19-06607</t>
  </si>
  <si>
    <t>SH19-06608</t>
  </si>
  <si>
    <t>SH19-06609</t>
  </si>
  <si>
    <t>SH19-06610</t>
  </si>
  <si>
    <t>SH19-06611</t>
  </si>
  <si>
    <t>SH19-06612</t>
  </si>
  <si>
    <t>SH19-06613</t>
  </si>
  <si>
    <t>SH19-06614</t>
  </si>
  <si>
    <t>SH19-06615</t>
  </si>
  <si>
    <t>SH19-06616</t>
  </si>
  <si>
    <t>SH19-06617</t>
  </si>
  <si>
    <t>SH19-06618</t>
  </si>
  <si>
    <t>SH19-06619</t>
  </si>
  <si>
    <t>SH19-06620</t>
  </si>
  <si>
    <t>SH19-06621</t>
  </si>
  <si>
    <t>SH19-06622</t>
  </si>
  <si>
    <t>SH19-06623</t>
  </si>
  <si>
    <t>SH19-06624</t>
  </si>
  <si>
    <t>SH19-06625</t>
  </si>
  <si>
    <t>SH19-06626</t>
  </si>
  <si>
    <t>SH19-06627</t>
  </si>
  <si>
    <t>SH19-06628</t>
  </si>
  <si>
    <t>SH19-06629</t>
  </si>
  <si>
    <t>SH19-06630</t>
  </si>
  <si>
    <t>SH19-06631</t>
  </si>
  <si>
    <t>SH19-06632</t>
  </si>
  <si>
    <t>SH19-06633</t>
  </si>
  <si>
    <t>SH19-06634</t>
  </si>
  <si>
    <t>SH19-06635</t>
  </si>
  <si>
    <t>SH19-06636</t>
  </si>
  <si>
    <t>SH19-06637</t>
  </si>
  <si>
    <t>SH19-06638</t>
  </si>
  <si>
    <t>SH19-06639</t>
  </si>
  <si>
    <t>SH19-06640</t>
  </si>
  <si>
    <t>SH19-06641</t>
  </si>
  <si>
    <t>SH19-06642</t>
  </si>
  <si>
    <t>SH19-06643</t>
  </si>
  <si>
    <t>SH19-06644</t>
  </si>
  <si>
    <t>SH19-06645</t>
  </si>
  <si>
    <t>SH19-06646</t>
  </si>
  <si>
    <t>SH19-06647</t>
  </si>
  <si>
    <t>SH19-06648</t>
  </si>
  <si>
    <t>SH19-06649</t>
  </si>
  <si>
    <t>SH19-06650</t>
  </si>
  <si>
    <t>SH19-06651</t>
  </si>
  <si>
    <t>SH19-06652</t>
  </si>
  <si>
    <t>SH19-06653</t>
  </si>
  <si>
    <t>SH19-06654</t>
  </si>
  <si>
    <t>SH19-06655</t>
  </si>
  <si>
    <t>SH19-06656</t>
  </si>
  <si>
    <t>SH19-06657</t>
  </si>
  <si>
    <t>SH19-06658</t>
  </si>
  <si>
    <t>SH19-06659</t>
  </si>
  <si>
    <t>SH19-06660</t>
  </si>
  <si>
    <t>SH19-06661</t>
  </si>
  <si>
    <t>SH19-06662</t>
  </si>
  <si>
    <t>SH19-06663</t>
  </si>
  <si>
    <t>SH19-06664</t>
  </si>
  <si>
    <t>SH19-06665</t>
  </si>
  <si>
    <t>SH19-06666</t>
  </si>
  <si>
    <t>SH19-06667</t>
  </si>
  <si>
    <t>SH19-06668</t>
  </si>
  <si>
    <t>SH19-06670</t>
  </si>
  <si>
    <t>SH19-06671</t>
  </si>
  <si>
    <t>SH19-06672</t>
  </si>
  <si>
    <t>SH19-06673</t>
  </si>
  <si>
    <t>SH19-06674</t>
  </si>
  <si>
    <t>SH19-06675</t>
  </si>
  <si>
    <t>SH19-06676</t>
  </si>
  <si>
    <t>SH19-06677</t>
  </si>
  <si>
    <t>SH19-06678</t>
  </si>
  <si>
    <t>SH19-06679</t>
  </si>
  <si>
    <t>SH19-06680</t>
  </si>
  <si>
    <t>SH19-06681</t>
  </si>
  <si>
    <t>SH19-06682</t>
  </si>
  <si>
    <t>SH19-06683</t>
  </si>
  <si>
    <t>SH19-06684</t>
  </si>
  <si>
    <t>SH19-06685</t>
  </si>
  <si>
    <t>SH19-06686</t>
  </si>
  <si>
    <t>SH19-06687</t>
  </si>
  <si>
    <t>SH19-06688</t>
  </si>
  <si>
    <t>SH19-06689</t>
  </si>
  <si>
    <t>SH19-06690</t>
  </si>
  <si>
    <t>SH19-06691</t>
  </si>
  <si>
    <t>SH19-06692</t>
  </si>
  <si>
    <t>SH19-06695</t>
  </si>
  <si>
    <t>SH19-06696</t>
  </si>
  <si>
    <t>SH19-06697</t>
  </si>
  <si>
    <t>SH19-06698</t>
  </si>
  <si>
    <t>SH19-06699</t>
  </si>
  <si>
    <t>SH19-06700</t>
  </si>
  <si>
    <t>SH19-06701</t>
  </si>
  <si>
    <t>SH19-06702</t>
  </si>
  <si>
    <t>SH19-06703</t>
  </si>
  <si>
    <t>SH19-06704</t>
  </si>
  <si>
    <t>SH19-06705</t>
  </si>
  <si>
    <t>SH19-06706</t>
  </si>
  <si>
    <t>SH19-06707</t>
  </si>
  <si>
    <t>SH19-06708</t>
  </si>
  <si>
    <t>SH19-06709</t>
  </si>
  <si>
    <t>SH19-06710</t>
  </si>
  <si>
    <t>SH19-06711</t>
  </si>
  <si>
    <t>SH19-06712</t>
  </si>
  <si>
    <t>SH19-06713</t>
  </si>
  <si>
    <t>SH19-06714</t>
  </si>
  <si>
    <t>SH19-06715</t>
  </si>
  <si>
    <t>SH19-06716</t>
  </si>
  <si>
    <t>SH19-06717</t>
  </si>
  <si>
    <t>SH19-06718</t>
  </si>
  <si>
    <t>SH19-06719</t>
  </si>
  <si>
    <t>SH19-06720</t>
  </si>
  <si>
    <t>SH19-06721</t>
  </si>
  <si>
    <t>SH19-06722</t>
  </si>
  <si>
    <t>SH19-06723</t>
  </si>
  <si>
    <t>SH19-06724</t>
  </si>
  <si>
    <t>SH19-06725</t>
  </si>
  <si>
    <t>SH19-06726</t>
  </si>
  <si>
    <t>SH19-06727</t>
  </si>
  <si>
    <t>SH19-06728</t>
  </si>
  <si>
    <t>SH19-06729</t>
  </si>
  <si>
    <t>SH19-06730</t>
  </si>
  <si>
    <t>SH19-06731</t>
  </si>
  <si>
    <t>SH19-06732</t>
  </si>
  <si>
    <t>SH19-06733</t>
  </si>
  <si>
    <t>SH19-06734</t>
  </si>
  <si>
    <t>SH19-06735</t>
  </si>
  <si>
    <t>SH19-06736</t>
  </si>
  <si>
    <t>SH19-06737</t>
  </si>
  <si>
    <t>SH19-06738</t>
  </si>
  <si>
    <t>SH19-06739</t>
  </si>
  <si>
    <t>SH19-06740</t>
  </si>
  <si>
    <t>SH19-06741</t>
  </si>
  <si>
    <t>SH19-06742</t>
  </si>
  <si>
    <t>SH19-06743</t>
  </si>
  <si>
    <t>SH19-06744</t>
  </si>
  <si>
    <t>SH19-06745</t>
  </si>
  <si>
    <t>SH19-06746</t>
  </si>
  <si>
    <t>SH19-06747</t>
  </si>
  <si>
    <t>SH19-06748</t>
  </si>
  <si>
    <t>SH19-06749</t>
  </si>
  <si>
    <t>SH19-06750</t>
  </si>
  <si>
    <t>SH19-06751</t>
  </si>
  <si>
    <t>SH19-06752</t>
  </si>
  <si>
    <t>SH19-06753</t>
  </si>
  <si>
    <t>SH19-06754</t>
  </si>
  <si>
    <t>SH19-06755</t>
  </si>
  <si>
    <t>SH19-06756</t>
  </si>
  <si>
    <t>SH19-06757</t>
  </si>
  <si>
    <t>SH19-06758</t>
  </si>
  <si>
    <t>SH19-06759</t>
  </si>
  <si>
    <t>SH19-06760</t>
  </si>
  <si>
    <t>SH19-06761</t>
  </si>
  <si>
    <t>SH19-06762</t>
  </si>
  <si>
    <t>SH19-06763</t>
  </si>
  <si>
    <t>SH19-06764</t>
  </si>
  <si>
    <t>SH19-06765</t>
  </si>
  <si>
    <t>SH19-06766</t>
  </si>
  <si>
    <t>SH19-06767</t>
  </si>
  <si>
    <t>SH19-06768</t>
  </si>
  <si>
    <t>SH19-06769</t>
  </si>
  <si>
    <t>SH19-06770</t>
  </si>
  <si>
    <t>SH19-06771</t>
  </si>
  <si>
    <t>SH19-06772</t>
  </si>
  <si>
    <t>SH19-06773</t>
  </si>
  <si>
    <t>SH19-06774</t>
  </si>
  <si>
    <t>SH19-06775</t>
  </si>
  <si>
    <t>SH19-06776</t>
  </si>
  <si>
    <t>SH19-06777</t>
  </si>
  <si>
    <t>SH19-06778</t>
  </si>
  <si>
    <t>SH19-06779</t>
  </si>
  <si>
    <t>SH19-06780</t>
  </si>
  <si>
    <t>SH19-06781</t>
  </si>
  <si>
    <t>SH19-06782</t>
  </si>
  <si>
    <t>SH19-06783</t>
  </si>
  <si>
    <t>SH19-06784</t>
  </si>
  <si>
    <t>SH19-06785</t>
  </si>
  <si>
    <t>SH19-06786</t>
  </si>
  <si>
    <t>SH19-06787</t>
  </si>
  <si>
    <t>SH19-06788</t>
  </si>
  <si>
    <t>SH19-06789</t>
  </si>
  <si>
    <t>SH19-06790</t>
  </si>
  <si>
    <t>SH19-06791</t>
  </si>
  <si>
    <t>SH19-06792</t>
  </si>
  <si>
    <t>SH19-06793</t>
  </si>
  <si>
    <t>SH19-06794</t>
  </si>
  <si>
    <t>SH19-06795</t>
  </si>
  <si>
    <t>SH19-06796</t>
  </si>
  <si>
    <t>SH19-06797</t>
  </si>
  <si>
    <t>SH19-06798</t>
  </si>
  <si>
    <t>SH19-06799</t>
  </si>
  <si>
    <t>SH19-06800</t>
  </si>
  <si>
    <t>SH19-06801</t>
  </si>
  <si>
    <t>SH19-06802</t>
  </si>
  <si>
    <t>SH19-06803</t>
  </si>
  <si>
    <t>SH19-06804</t>
  </si>
  <si>
    <t>SH19-06805</t>
  </si>
  <si>
    <t>SH19-06806</t>
  </si>
  <si>
    <t>SH19-06807</t>
  </si>
  <si>
    <t>SH19-06808</t>
  </si>
  <si>
    <t>SH19-06809</t>
  </si>
  <si>
    <t>SH19-06810</t>
  </si>
  <si>
    <t>SH19-06811</t>
  </si>
  <si>
    <t>SH19-06812</t>
  </si>
  <si>
    <t>SH19-06813</t>
  </si>
  <si>
    <t>SH19-06814</t>
  </si>
  <si>
    <t>SH19-06815</t>
  </si>
  <si>
    <t>SH19-06816</t>
  </si>
  <si>
    <t>SH19-06817</t>
  </si>
  <si>
    <t>SH19-06818</t>
  </si>
  <si>
    <t>SH19-06819</t>
  </si>
  <si>
    <t>SH19-06820</t>
  </si>
  <si>
    <t>SH19-06821</t>
  </si>
  <si>
    <t>SH19-06822</t>
  </si>
  <si>
    <t>SH19-06823</t>
  </si>
  <si>
    <t>SH19-06824</t>
  </si>
  <si>
    <t>SH19-06825</t>
  </si>
  <si>
    <t>SH19-06826</t>
  </si>
  <si>
    <t>SH19-06827</t>
  </si>
  <si>
    <t>SH19-06828</t>
  </si>
  <si>
    <t>SH19-06829</t>
  </si>
  <si>
    <t>SH19-06830</t>
  </si>
  <si>
    <t>SH19-06831</t>
  </si>
  <si>
    <t>SH19-06832</t>
  </si>
  <si>
    <t>SH19-06833</t>
  </si>
  <si>
    <t>SH19-06834</t>
  </si>
  <si>
    <t>SH19-06835</t>
  </si>
  <si>
    <t>SH19-06836</t>
  </si>
  <si>
    <t>SH19-06837</t>
  </si>
  <si>
    <t>SH19-06838</t>
  </si>
  <si>
    <t>SH19-06839</t>
  </si>
  <si>
    <t>SH19-06840</t>
  </si>
  <si>
    <t>SH19-06841</t>
  </si>
  <si>
    <t>SH19-06842</t>
  </si>
  <si>
    <t>SH19-06843</t>
  </si>
  <si>
    <t>SH19-06844</t>
  </si>
  <si>
    <t>SH19-06845</t>
  </si>
  <si>
    <t>SH19-06846</t>
  </si>
  <si>
    <t>SH19-06847</t>
  </si>
  <si>
    <t>SH19-06848</t>
  </si>
  <si>
    <t>SH19-06849</t>
  </si>
  <si>
    <t>SH19-06850</t>
  </si>
  <si>
    <t>SH19-06851</t>
  </si>
  <si>
    <t>SH19-06852</t>
  </si>
  <si>
    <t>SH19-06853</t>
  </si>
  <si>
    <t>SH19-06854</t>
  </si>
  <si>
    <t>SH19-06855</t>
  </si>
  <si>
    <t>SH19-06856</t>
  </si>
  <si>
    <t>SH19-06857</t>
  </si>
  <si>
    <t>SH19-06858</t>
  </si>
  <si>
    <t>SH19-06859</t>
  </si>
  <si>
    <t>SH19-06860</t>
  </si>
  <si>
    <t>SH19-06861</t>
  </si>
  <si>
    <t>SH19-06862</t>
  </si>
  <si>
    <t>SH19-06863</t>
  </si>
  <si>
    <t>SH19-06864</t>
  </si>
  <si>
    <t>SH19-06865</t>
  </si>
  <si>
    <t>SH19-06866</t>
  </si>
  <si>
    <t>SH19-06867</t>
  </si>
  <si>
    <t>SH19-06868</t>
  </si>
  <si>
    <t>SH19-06869</t>
  </si>
  <si>
    <t>SH19-06870</t>
  </si>
  <si>
    <t>SH19-06871</t>
  </si>
  <si>
    <t>SH19-06872</t>
  </si>
  <si>
    <t>SH19-06873</t>
  </si>
  <si>
    <t>SH19-06874</t>
  </si>
  <si>
    <t>SH19-06875</t>
  </si>
  <si>
    <t>SH19-06876</t>
  </si>
  <si>
    <t>SH19-06877</t>
  </si>
  <si>
    <t>SH19-06878</t>
  </si>
  <si>
    <t>SH19-06879</t>
  </si>
  <si>
    <t>SH19-06880</t>
  </si>
  <si>
    <t>SH19-06881</t>
  </si>
  <si>
    <t>SH19-06882</t>
  </si>
  <si>
    <t>SH19-06883</t>
  </si>
  <si>
    <t>SH19-06884</t>
  </si>
  <si>
    <t>SH19-06885</t>
  </si>
  <si>
    <t>SH19-06886</t>
  </si>
  <si>
    <t>SH19-06887</t>
  </si>
  <si>
    <t>SH19-06888</t>
  </si>
  <si>
    <t>SH19-06889</t>
  </si>
  <si>
    <t>SH19-06890</t>
  </si>
  <si>
    <t>SH19-06891</t>
  </si>
  <si>
    <t>SH19-06892</t>
  </si>
  <si>
    <t>SH19-06893</t>
  </si>
  <si>
    <t>SH19-06894</t>
  </si>
  <si>
    <t>SH19-06895</t>
  </si>
  <si>
    <t>SH19-06896</t>
  </si>
  <si>
    <t>SH19-06897</t>
  </si>
  <si>
    <t>SH19-06898</t>
  </si>
  <si>
    <t>SH19-06899</t>
  </si>
  <si>
    <t>SH19-06900</t>
  </si>
  <si>
    <t>SH19-06901</t>
  </si>
  <si>
    <t>SH19-06902</t>
  </si>
  <si>
    <t>SH19-06903</t>
  </si>
  <si>
    <t>SH19-06904</t>
  </si>
  <si>
    <t>SH19-06905</t>
  </si>
  <si>
    <t>SH19-06906</t>
  </si>
  <si>
    <t>SH19-06907</t>
  </si>
  <si>
    <t>SH19-06908</t>
  </si>
  <si>
    <t>SH19-06909</t>
  </si>
  <si>
    <t>SH19-06910</t>
  </si>
  <si>
    <t>SH19-06911</t>
  </si>
  <si>
    <t>SH19-06912</t>
  </si>
  <si>
    <t>SH19-06913</t>
  </si>
  <si>
    <t>SH19-06914</t>
  </si>
  <si>
    <t>SH19-06915</t>
  </si>
  <si>
    <t>SH19-06916</t>
  </si>
  <si>
    <t>SH19-06917</t>
  </si>
  <si>
    <t>SH19-06918</t>
  </si>
  <si>
    <t>SH19-06919</t>
  </si>
  <si>
    <t>SH19-06920</t>
  </si>
  <si>
    <t>SH19-06921</t>
  </si>
  <si>
    <t>SH19-06922</t>
  </si>
  <si>
    <t>SH19-06923</t>
  </si>
  <si>
    <t>SH19-06924</t>
  </si>
  <si>
    <t>SH19-06925</t>
  </si>
  <si>
    <t>SH19-06926</t>
  </si>
  <si>
    <t>SH19-06927</t>
  </si>
  <si>
    <t>SH19-06928</t>
  </si>
  <si>
    <t>SH19-06929</t>
  </si>
  <si>
    <t>SH19-06930</t>
  </si>
  <si>
    <t>SH19-06931</t>
  </si>
  <si>
    <t>SH19-06932</t>
  </si>
  <si>
    <t>SH19-06933</t>
  </si>
  <si>
    <t>SH19-06934</t>
  </si>
  <si>
    <t>SH19-06935</t>
  </si>
  <si>
    <t>SH19-06936</t>
  </si>
  <si>
    <t>SH19-06937</t>
  </si>
  <si>
    <t>SH19-06938</t>
  </si>
  <si>
    <t>SH19-06939</t>
  </si>
  <si>
    <t>SH19-06940</t>
  </si>
  <si>
    <t>SH19-06941</t>
  </si>
  <si>
    <t>SH19-06942</t>
  </si>
  <si>
    <t>SH19-06943</t>
  </si>
  <si>
    <t>SH19-06944</t>
  </si>
  <si>
    <t>SH19-06945</t>
  </si>
  <si>
    <t>SH19-06946</t>
  </si>
  <si>
    <t>SH19-06947</t>
  </si>
  <si>
    <t>SH19-06948</t>
  </si>
  <si>
    <t>SH19-06949</t>
  </si>
  <si>
    <t>SH19-06950</t>
  </si>
  <si>
    <t>SH19-06951</t>
  </si>
  <si>
    <t>SH19-06952</t>
  </si>
  <si>
    <t>SH19-06953</t>
  </si>
  <si>
    <t>SH19-06954</t>
  </si>
  <si>
    <t>SH19-06955</t>
  </si>
  <si>
    <t>SH19-06956</t>
  </si>
  <si>
    <t>SH19-06957</t>
  </si>
  <si>
    <t>SH19-06958</t>
  </si>
  <si>
    <t>SH19-06959</t>
  </si>
  <si>
    <t>SH19-06960</t>
  </si>
  <si>
    <t>SH19-06961</t>
  </si>
  <si>
    <t>SH19-06962</t>
  </si>
  <si>
    <t>SH19-06963</t>
  </si>
  <si>
    <t>SH19-06964</t>
  </si>
  <si>
    <t>SH19-06965</t>
  </si>
  <si>
    <t>SH19-06966</t>
  </si>
  <si>
    <t>SH19-06967</t>
  </si>
  <si>
    <t>SH19-06968</t>
  </si>
  <si>
    <t>SH19-06969</t>
  </si>
  <si>
    <t>SH19-06970</t>
  </si>
  <si>
    <t>SH19-06971</t>
  </si>
  <si>
    <t>SH19-06972</t>
  </si>
  <si>
    <t>SH19-06973</t>
  </si>
  <si>
    <t>SH19-06974</t>
  </si>
  <si>
    <t>SH19-06975</t>
  </si>
  <si>
    <t>SH19-06976</t>
  </si>
  <si>
    <t>SH19-06977</t>
  </si>
  <si>
    <t>SH19-06978</t>
  </si>
  <si>
    <t>SH19-06979</t>
  </si>
  <si>
    <t>SH19-06980</t>
  </si>
  <si>
    <t>SH19-06981</t>
  </si>
  <si>
    <t>SH19-06982</t>
  </si>
  <si>
    <t>SHI19-0131</t>
  </si>
  <si>
    <t>SHI19-0132</t>
  </si>
  <si>
    <t>SHI19-0133</t>
  </si>
  <si>
    <t>SHI19-0134</t>
  </si>
  <si>
    <t>SHI19-0135</t>
  </si>
  <si>
    <t>SHI19-0136</t>
  </si>
  <si>
    <t>SH19-06983</t>
  </si>
  <si>
    <t>SH19-06984</t>
  </si>
  <si>
    <t>SH19-06985</t>
  </si>
  <si>
    <t>SH19-06986</t>
  </si>
  <si>
    <t>SH19-06987</t>
  </si>
  <si>
    <t>SH19-06988</t>
  </si>
  <si>
    <t>SH19-06989</t>
  </si>
  <si>
    <t>SH19-06990</t>
  </si>
  <si>
    <t>SH19-06991</t>
  </si>
  <si>
    <t>SH19-06992</t>
  </si>
  <si>
    <t>SH19-06993</t>
  </si>
  <si>
    <t>SH19-06994</t>
  </si>
  <si>
    <t>SH19-06995</t>
  </si>
  <si>
    <t>SH19-06996</t>
  </si>
  <si>
    <t>SH19-06997</t>
  </si>
  <si>
    <t>SH19-06998</t>
  </si>
  <si>
    <t>SH19-06999</t>
  </si>
  <si>
    <t>SH19-07000</t>
  </si>
  <si>
    <t>SH19-07001</t>
  </si>
  <si>
    <t>SH19-07002</t>
  </si>
  <si>
    <t>SH19-07003</t>
  </si>
  <si>
    <t>SH19-07004</t>
  </si>
  <si>
    <t>SH19-07005</t>
  </si>
  <si>
    <t>SH19-07006</t>
  </si>
  <si>
    <t>SH19-07007</t>
  </si>
  <si>
    <t>SH19-07008</t>
  </si>
  <si>
    <t>SH19-07009</t>
  </si>
  <si>
    <t>SH19-07010</t>
  </si>
  <si>
    <t>SH19-07011</t>
  </si>
  <si>
    <t>SH19-07012</t>
  </si>
  <si>
    <t>SH19-07013</t>
  </si>
  <si>
    <t>SH19-07014</t>
  </si>
  <si>
    <t>SH19-07015</t>
  </si>
  <si>
    <t>SH19-07016</t>
  </si>
  <si>
    <t>SH19-07017</t>
  </si>
  <si>
    <t>SH19-07018</t>
  </si>
  <si>
    <t>SH19-07019</t>
  </si>
  <si>
    <t>SH19-07020</t>
  </si>
  <si>
    <t>SH19-07021</t>
  </si>
  <si>
    <t>SH19-07022</t>
  </si>
  <si>
    <t>SH19-07023</t>
  </si>
  <si>
    <t>SH19-07024</t>
  </si>
  <si>
    <t>SH19-07025</t>
  </si>
  <si>
    <t>SH19-07026</t>
  </si>
  <si>
    <t>SH19-07027</t>
  </si>
  <si>
    <t>SH19-07028</t>
  </si>
  <si>
    <t>SH19-07029</t>
  </si>
  <si>
    <t>SH19-07030</t>
  </si>
  <si>
    <t>SH19-07031</t>
  </si>
  <si>
    <t>SH19-07032</t>
  </si>
  <si>
    <t>SH19-07033</t>
  </si>
  <si>
    <t>SH19-07034</t>
  </si>
  <si>
    <t>SH19-07035</t>
  </si>
  <si>
    <t>SH19-07036</t>
  </si>
  <si>
    <t>SH19-07037</t>
  </si>
  <si>
    <t>SH19-07038</t>
  </si>
  <si>
    <t>SH19-07039</t>
  </si>
  <si>
    <t>SH19-07040</t>
  </si>
  <si>
    <t>SH19-07041</t>
  </si>
  <si>
    <t>SH19-07042</t>
  </si>
  <si>
    <t>SH19-07043</t>
  </si>
  <si>
    <t>SH19-07044</t>
  </si>
  <si>
    <t>SH19-07045</t>
  </si>
  <si>
    <t>SH19-07046</t>
  </si>
  <si>
    <t>SH19-07047</t>
  </si>
  <si>
    <t>SH19-07048</t>
  </si>
  <si>
    <t>SH19-07049</t>
  </si>
  <si>
    <t>SH19-07050</t>
  </si>
  <si>
    <t>SH19-07051</t>
  </si>
  <si>
    <t>SH19-07052</t>
  </si>
  <si>
    <t>SH19-07053</t>
  </si>
  <si>
    <t>SH19-07054</t>
  </si>
  <si>
    <t>SH19-07055</t>
  </si>
  <si>
    <t>SH19-07056</t>
  </si>
  <si>
    <t>SH19-07057</t>
  </si>
  <si>
    <t>SH19-07058</t>
  </si>
  <si>
    <t>SH19-07059</t>
  </si>
  <si>
    <t>SH19-07060</t>
  </si>
  <si>
    <t>SH19-07061</t>
  </si>
  <si>
    <t>SH19-07062</t>
  </si>
  <si>
    <t>SH19-07063</t>
  </si>
  <si>
    <t>SH19-07064</t>
  </si>
  <si>
    <t>SH19-07065</t>
  </si>
  <si>
    <t>SH19-07066</t>
  </si>
  <si>
    <t>SH19-07067</t>
  </si>
  <si>
    <t>SH19-07068</t>
  </si>
  <si>
    <t>SH19-07069</t>
  </si>
  <si>
    <t>SH19-07070</t>
  </si>
  <si>
    <t>SH19-07071</t>
  </si>
  <si>
    <t>SH19-07072</t>
  </si>
  <si>
    <t>SH19-07073</t>
  </si>
  <si>
    <t>SH19-07074</t>
  </si>
  <si>
    <t>SH19-07075</t>
  </si>
  <si>
    <t>SH19-07076</t>
  </si>
  <si>
    <t>SH19-07077</t>
  </si>
  <si>
    <t>SH19-07078</t>
  </si>
  <si>
    <t>SH19-07079</t>
  </si>
  <si>
    <t>SH19-07080</t>
  </si>
  <si>
    <t>SH19-07081</t>
  </si>
  <si>
    <t>SH19-07082</t>
  </si>
  <si>
    <t>SH19-07083</t>
  </si>
  <si>
    <t>SH19-07084</t>
  </si>
  <si>
    <t>SH19-07085</t>
  </si>
  <si>
    <t>SH19-07086</t>
  </si>
  <si>
    <t>SH19-07087</t>
  </si>
  <si>
    <t>SH19-07088</t>
  </si>
  <si>
    <t>SH19-07089</t>
  </si>
  <si>
    <t>SH19-07090</t>
  </si>
  <si>
    <t>SH19-07091</t>
  </si>
  <si>
    <t>SH19-07092</t>
  </si>
  <si>
    <t>SH19-07093</t>
  </si>
  <si>
    <t>SH19-07094</t>
  </si>
  <si>
    <t>SH19-07095</t>
  </si>
  <si>
    <t>SH19-07096</t>
  </si>
  <si>
    <t>SH19-07097</t>
  </si>
  <si>
    <t>SH19-07098</t>
  </si>
  <si>
    <t>SH19-07099</t>
  </si>
  <si>
    <t>SH19-07100</t>
  </si>
  <si>
    <t>SH19-07101</t>
  </si>
  <si>
    <t>SH19-07102</t>
  </si>
  <si>
    <t>SH19-07103</t>
  </si>
  <si>
    <t>SH19-07104</t>
  </si>
  <si>
    <t>SH19-07105</t>
  </si>
  <si>
    <t>SH19-07106</t>
  </si>
  <si>
    <t>SH19-07107</t>
  </si>
  <si>
    <t>SH19-07108</t>
  </si>
  <si>
    <t>SH19-07109</t>
  </si>
  <si>
    <t>SH19-07110</t>
  </si>
  <si>
    <t>SH19-07111</t>
  </si>
  <si>
    <t>SH19-07112</t>
  </si>
  <si>
    <t>SH19-07113</t>
  </si>
  <si>
    <t>SH19-07114</t>
  </si>
  <si>
    <t>SH19-07115</t>
  </si>
  <si>
    <t>SH19-07116</t>
  </si>
  <si>
    <t>SH19-07117</t>
  </si>
  <si>
    <t>SH19-07118</t>
  </si>
  <si>
    <t>SH19-07119</t>
  </si>
  <si>
    <t>SH19-07120</t>
  </si>
  <si>
    <t>SH19-07121</t>
  </si>
  <si>
    <t>SH19-07122</t>
  </si>
  <si>
    <t>SH19-07123</t>
  </si>
  <si>
    <t>SH19-07124</t>
  </si>
  <si>
    <t>SH19-07125</t>
  </si>
  <si>
    <t>SH19-07126</t>
  </si>
  <si>
    <t>SH19-07127</t>
  </si>
  <si>
    <t>SH19-07128</t>
  </si>
  <si>
    <t>SH19-07129</t>
  </si>
  <si>
    <t>SH19-07130</t>
  </si>
  <si>
    <t>SH19-07131</t>
  </si>
  <si>
    <t>SH19-07132</t>
  </si>
  <si>
    <t>SH19-07133</t>
  </si>
  <si>
    <t>SH19-07134</t>
  </si>
  <si>
    <t>SH19-07135</t>
  </si>
  <si>
    <t>SH19-07136</t>
  </si>
  <si>
    <t>SH19-07137</t>
  </si>
  <si>
    <t>SH19-07138</t>
  </si>
  <si>
    <t>SH19-07139</t>
  </si>
  <si>
    <t>SH19-07140</t>
  </si>
  <si>
    <t>SH19-07141</t>
  </si>
  <si>
    <t>SH19-07142</t>
  </si>
  <si>
    <t>SH19-07143</t>
  </si>
  <si>
    <t>SH19-07144</t>
  </si>
  <si>
    <t>SH19-07145</t>
  </si>
  <si>
    <t>SH19-07146</t>
  </si>
  <si>
    <t>SH19-07147</t>
  </si>
  <si>
    <t>SH19-07148</t>
  </si>
  <si>
    <t>SH19-07149</t>
  </si>
  <si>
    <t>SH19-07150</t>
  </si>
  <si>
    <t>SH19-07151</t>
  </si>
  <si>
    <t>SH19-07152</t>
  </si>
  <si>
    <t>SH19-07153</t>
  </si>
  <si>
    <t>SH19-07154</t>
  </si>
  <si>
    <t>SH19-07155</t>
  </si>
  <si>
    <t>SH19-07156</t>
  </si>
  <si>
    <t>SH19-07157</t>
  </si>
  <si>
    <t>SH19-07158</t>
  </si>
  <si>
    <t>SH19-07159</t>
  </si>
  <si>
    <t>SH19-07160</t>
  </si>
  <si>
    <t>SH19-07161</t>
  </si>
  <si>
    <t>SH19-07162</t>
  </si>
  <si>
    <t>SH19-07163</t>
  </si>
  <si>
    <t>SH19-07164</t>
  </si>
  <si>
    <t>SH19-07165</t>
  </si>
  <si>
    <t>SH19-07166</t>
  </si>
  <si>
    <t>SH19-07167</t>
  </si>
  <si>
    <t>SH19-07168</t>
  </si>
  <si>
    <t>SH19-07169</t>
  </si>
  <si>
    <t>SH19-07170</t>
  </si>
  <si>
    <t>SH19-07171</t>
  </si>
  <si>
    <t>SH19-07172</t>
  </si>
  <si>
    <t>SH19-07173</t>
  </si>
  <si>
    <t>SH19-07174</t>
  </si>
  <si>
    <t>SH19-07175</t>
  </si>
  <si>
    <t>SH19-07176</t>
  </si>
  <si>
    <t>SH19-07177</t>
  </si>
  <si>
    <t>SH19-07178</t>
  </si>
  <si>
    <t>SH19-07179</t>
  </si>
  <si>
    <t>SH19-07180</t>
  </si>
  <si>
    <t>SH19-07181</t>
  </si>
  <si>
    <t>SH19-07182</t>
  </si>
  <si>
    <t>SH19-07183</t>
  </si>
  <si>
    <t>SH19-07184</t>
  </si>
  <si>
    <t>SH19-07185</t>
  </si>
  <si>
    <t>SH19-07186</t>
  </si>
  <si>
    <t>SH19-07187</t>
  </si>
  <si>
    <t>SH19-07188</t>
  </si>
  <si>
    <t>SH19-07189</t>
  </si>
  <si>
    <t>SH19-07190</t>
  </si>
  <si>
    <t>SH19-07191</t>
  </si>
  <si>
    <t>SH19-07192</t>
  </si>
  <si>
    <t>SH19-07193</t>
  </si>
  <si>
    <t>SH19-07194</t>
  </si>
  <si>
    <t>SH19-07195</t>
  </si>
  <si>
    <t>SH19-07196</t>
  </si>
  <si>
    <t>SH19-07197</t>
  </si>
  <si>
    <t>SH19-07198</t>
  </si>
  <si>
    <t>SH19-07199</t>
  </si>
  <si>
    <t>SH19-07200</t>
  </si>
  <si>
    <t>SH19-07201</t>
  </si>
  <si>
    <t>SH19-07202</t>
  </si>
  <si>
    <t>SH19-07203</t>
  </si>
  <si>
    <t>SH19-07204</t>
  </si>
  <si>
    <t>SH19-07205</t>
  </si>
  <si>
    <t>SH19-07206</t>
  </si>
  <si>
    <t>SH19-07207</t>
  </si>
  <si>
    <t>SH19-07208</t>
  </si>
  <si>
    <t>SH19-07209</t>
  </si>
  <si>
    <t>SH19-07210</t>
  </si>
  <si>
    <t>SH19-07211</t>
  </si>
  <si>
    <t>SH19-07212</t>
  </si>
  <si>
    <t>SH19-07213</t>
  </si>
  <si>
    <t>SH19-07214</t>
  </si>
  <si>
    <t>SH19-07215</t>
  </si>
  <si>
    <t>SH19-07216</t>
  </si>
  <si>
    <t>SH19-07217</t>
  </si>
  <si>
    <t>SH19-07218</t>
  </si>
  <si>
    <t>SH19-07219</t>
  </si>
  <si>
    <t>SH19-07220</t>
  </si>
  <si>
    <t>SH19-07221</t>
  </si>
  <si>
    <t>SH19-07222</t>
  </si>
  <si>
    <t>SH19-07223</t>
  </si>
  <si>
    <t>SH19-07224</t>
  </si>
  <si>
    <t>SH19-07225</t>
  </si>
  <si>
    <t>SH19-07226</t>
  </si>
  <si>
    <t>SH19-07227</t>
  </si>
  <si>
    <t>SH19-07228</t>
  </si>
  <si>
    <t>SH19-07229</t>
  </si>
  <si>
    <t>SH19-07230</t>
  </si>
  <si>
    <t>SH19-07231</t>
  </si>
  <si>
    <t>SH19-07232</t>
  </si>
  <si>
    <t>SH19-07233</t>
  </si>
  <si>
    <t>SH19-07234</t>
  </si>
  <si>
    <t>SH19-07235</t>
  </si>
  <si>
    <t>SH19-07236</t>
  </si>
  <si>
    <t>SH19-07237</t>
  </si>
  <si>
    <t>SH19-07238</t>
  </si>
  <si>
    <t>SH19-07239</t>
  </si>
  <si>
    <t>SH19-07240</t>
  </si>
  <si>
    <t>SH19-07241</t>
  </si>
  <si>
    <t>SH19-07242</t>
  </si>
  <si>
    <t>SH19-07243</t>
  </si>
  <si>
    <t>SH19-07244</t>
  </si>
  <si>
    <t>SH19-07245</t>
  </si>
  <si>
    <t>SH19-07246</t>
  </si>
  <si>
    <t>SH19-07247</t>
  </si>
  <si>
    <t>SH19-07248</t>
  </si>
  <si>
    <t>SH19-07249</t>
  </si>
  <si>
    <t>SH19-07250</t>
  </si>
  <si>
    <t>SH19-07251</t>
  </si>
  <si>
    <t>SH19-07252</t>
  </si>
  <si>
    <t>SH19-07253</t>
  </si>
  <si>
    <t>SH19-07254</t>
  </si>
  <si>
    <t>SH19-07255</t>
  </si>
  <si>
    <t>SH19-07256</t>
  </si>
  <si>
    <t>SH19-07257</t>
  </si>
  <si>
    <t>SH19-07258</t>
  </si>
  <si>
    <t>SH19-07259</t>
  </si>
  <si>
    <t>SH19-07260</t>
  </si>
  <si>
    <t>SH19-07261</t>
  </si>
  <si>
    <t>SH19-07262</t>
  </si>
  <si>
    <t>SH19-07263</t>
  </si>
  <si>
    <t>SH19-07264</t>
  </si>
  <si>
    <t>SH19-07265</t>
  </si>
  <si>
    <t>SH19-07266</t>
  </si>
  <si>
    <t>SH19-07267</t>
  </si>
  <si>
    <t>SH19-07268</t>
  </si>
  <si>
    <t>SH19-07269</t>
  </si>
  <si>
    <t>SH19-07270</t>
  </si>
  <si>
    <t>SH19-07271</t>
  </si>
  <si>
    <t>SH19-07272</t>
  </si>
  <si>
    <t>SH19-07273</t>
  </si>
  <si>
    <t>SH19-07274</t>
  </si>
  <si>
    <t>SH19-07275</t>
  </si>
  <si>
    <t>SH19-07276</t>
  </si>
  <si>
    <t>SH19-07277</t>
  </si>
  <si>
    <t>SH19-07278</t>
  </si>
  <si>
    <t>SH19-07279</t>
  </si>
  <si>
    <t>SH19-07280</t>
  </si>
  <si>
    <t>SH19-07281</t>
  </si>
  <si>
    <t>SH19-07282</t>
  </si>
  <si>
    <t>SH19-07283</t>
  </si>
  <si>
    <t>SH19-07284</t>
  </si>
  <si>
    <t>SH19-07285</t>
  </si>
  <si>
    <t>SH19-07286</t>
  </si>
  <si>
    <t>SH19-07287</t>
  </si>
  <si>
    <t>SH19-07288</t>
  </si>
  <si>
    <t>SH19-07289</t>
  </si>
  <si>
    <t>SH19-07290</t>
  </si>
  <si>
    <t>SH19-07291</t>
  </si>
  <si>
    <t>SH19-07292</t>
  </si>
  <si>
    <t>SH19-07293</t>
  </si>
  <si>
    <t>SH19-07294</t>
  </si>
  <si>
    <t>SH19-07295</t>
  </si>
  <si>
    <t>SH19-07296</t>
  </si>
  <si>
    <t>SH19-07298</t>
  </si>
  <si>
    <t>SH19-07299</t>
  </si>
  <si>
    <t>SH19-07300</t>
  </si>
  <si>
    <t>SH19-07301</t>
  </si>
  <si>
    <t>SH19-07302</t>
  </si>
  <si>
    <t>SH19-07303</t>
  </si>
  <si>
    <t>SH19-07304</t>
  </si>
  <si>
    <t>SH19-07305</t>
  </si>
  <si>
    <t>SH19-07306</t>
  </si>
  <si>
    <t>SH19-07307</t>
  </si>
  <si>
    <t>SH19-07308</t>
  </si>
  <si>
    <t>SH19-07309</t>
  </si>
  <si>
    <t>SH19-07310</t>
  </si>
  <si>
    <t>SH19-07311</t>
  </si>
  <si>
    <t>SH19-07312</t>
  </si>
  <si>
    <t>SH19-07313</t>
  </si>
  <si>
    <t>SH19-07314</t>
  </si>
  <si>
    <t>SH19-07315</t>
  </si>
  <si>
    <t>SH19-07316</t>
  </si>
  <si>
    <t>SH19-07317</t>
  </si>
  <si>
    <t>SH19-07318</t>
  </si>
  <si>
    <t>SH19-07319</t>
  </si>
  <si>
    <t>SH19-07320</t>
  </si>
  <si>
    <t>SH19-07321</t>
  </si>
  <si>
    <t>SH19-07322</t>
  </si>
  <si>
    <t>SH19-07323</t>
  </si>
  <si>
    <t>SH19-07324</t>
  </si>
  <si>
    <t>SH19-07325</t>
  </si>
  <si>
    <t>SH19-07326</t>
  </si>
  <si>
    <t>SH19-07327</t>
  </si>
  <si>
    <t>SH19-07328</t>
  </si>
  <si>
    <t>SH19-07329</t>
  </si>
  <si>
    <t>SH19-07330</t>
  </si>
  <si>
    <t>SH19-07331</t>
  </si>
  <si>
    <t>SH19-07332</t>
  </si>
  <si>
    <t>SH19-07333</t>
  </si>
  <si>
    <t>SH19-07334</t>
  </si>
  <si>
    <t>SH19-07335</t>
  </si>
  <si>
    <t>SH19-07336</t>
  </si>
  <si>
    <t>SH19-07337</t>
  </si>
  <si>
    <t>SH19-07338</t>
  </si>
  <si>
    <t>SH19-07339</t>
  </si>
  <si>
    <t>SH19-07340</t>
  </si>
  <si>
    <t>SH19-07341</t>
  </si>
  <si>
    <t>SH19-07342</t>
  </si>
  <si>
    <t>SH19-07343</t>
  </si>
  <si>
    <t>SH19-07344</t>
  </si>
  <si>
    <t>SH19-07345</t>
  </si>
  <si>
    <t>SH19-07346</t>
  </si>
  <si>
    <t>SH19-07347</t>
  </si>
  <si>
    <t>SH19-07348</t>
  </si>
  <si>
    <t>SH19-07349</t>
  </si>
  <si>
    <t>SH19-07350</t>
  </si>
  <si>
    <t>SH19-07351</t>
  </si>
  <si>
    <t>SH19-07352</t>
  </si>
  <si>
    <t>SH19-07353</t>
  </si>
  <si>
    <t>SH19-07354</t>
  </si>
  <si>
    <t>SH19-07355</t>
  </si>
  <si>
    <t>SH19-07356</t>
  </si>
  <si>
    <t>SH19-07357</t>
  </si>
  <si>
    <t>SH19-07358</t>
  </si>
  <si>
    <t>SH19-07359</t>
  </si>
  <si>
    <t>SH19-07360</t>
  </si>
  <si>
    <t>SH19-07361</t>
  </si>
  <si>
    <t>SH19-07362</t>
  </si>
  <si>
    <t>SH19-07363</t>
  </si>
  <si>
    <t>SH19-07364</t>
  </si>
  <si>
    <t>SH19-07365</t>
  </si>
  <si>
    <t>SH19-07366</t>
  </si>
  <si>
    <t>SH19-07367</t>
  </si>
  <si>
    <t>SH19-07368</t>
  </si>
  <si>
    <t>SH19-07369</t>
  </si>
  <si>
    <t>SH19-07370</t>
  </si>
  <si>
    <t>SH19-07371</t>
  </si>
  <si>
    <t>SH19-07372</t>
  </si>
  <si>
    <t>SH19-07373</t>
  </si>
  <si>
    <t>SH19-07374</t>
  </si>
  <si>
    <t>SH19-07375</t>
  </si>
  <si>
    <t>SH19-07376</t>
  </si>
  <si>
    <t>SH19-07377</t>
  </si>
  <si>
    <t>SH19-07378</t>
  </si>
  <si>
    <t>SH19-07379</t>
  </si>
  <si>
    <t>SH19-07380</t>
  </si>
  <si>
    <t>SH19-07381</t>
  </si>
  <si>
    <t>SH19-07382</t>
  </si>
  <si>
    <t>SH19-07383</t>
  </si>
  <si>
    <t>SH19-07385</t>
  </si>
  <si>
    <t>SH19-07386</t>
  </si>
  <si>
    <t>SH19-07387</t>
  </si>
  <si>
    <t>SH19-07388</t>
  </si>
  <si>
    <t>SH19-07389</t>
  </si>
  <si>
    <t>SH19-07390</t>
  </si>
  <si>
    <t>SH19-07391</t>
  </si>
  <si>
    <t>SH19-07392</t>
  </si>
  <si>
    <t>SH19-07393</t>
  </si>
  <si>
    <t>SH19-07394</t>
  </si>
  <si>
    <t>SH19-07395</t>
  </si>
  <si>
    <t>SH19-07396</t>
  </si>
  <si>
    <t>SH19-07397</t>
  </si>
  <si>
    <t>SH19-07398</t>
  </si>
  <si>
    <t>SH19-07399</t>
  </si>
  <si>
    <t>SH19-07400</t>
  </si>
  <si>
    <t>SH19-07401</t>
  </si>
  <si>
    <t>SH19-07402</t>
  </si>
  <si>
    <t>SH19-07403</t>
  </si>
  <si>
    <t>SH19-07404</t>
  </si>
  <si>
    <t>SH19-07405</t>
  </si>
  <si>
    <t>SH19-07407</t>
  </si>
  <si>
    <t>SH19-07408</t>
  </si>
  <si>
    <t>SH19-07409</t>
  </si>
  <si>
    <t>SH19-07410</t>
  </si>
  <si>
    <t>SH19-07411</t>
  </si>
  <si>
    <t>SH19-07412</t>
  </si>
  <si>
    <t>SH19-07413</t>
  </si>
  <si>
    <t>SH19-07414</t>
  </si>
  <si>
    <t>SH19-07415</t>
  </si>
  <si>
    <t>SH19-07416</t>
  </si>
  <si>
    <t>SH19-07417</t>
  </si>
  <si>
    <t>SH19-07418</t>
  </si>
  <si>
    <t>SH19-07419</t>
  </si>
  <si>
    <t>SH19-07420</t>
  </si>
  <si>
    <t>SH19-07421</t>
  </si>
  <si>
    <t>SH19-07422</t>
  </si>
  <si>
    <t>SH19-07423</t>
  </si>
  <si>
    <t>SH19-07424</t>
  </si>
  <si>
    <t>SH19-07425</t>
  </si>
  <si>
    <t>SH19-07426</t>
  </si>
  <si>
    <t>SH19-07427</t>
  </si>
  <si>
    <t>SH19-07428</t>
  </si>
  <si>
    <t>SH19-07429</t>
  </si>
  <si>
    <t>SH19-07430</t>
  </si>
  <si>
    <t>SH19-07431</t>
  </si>
  <si>
    <t>SH19-07432</t>
  </si>
  <si>
    <t>SHI19-0137</t>
  </si>
  <si>
    <t>SHI19-0138</t>
  </si>
  <si>
    <t>SHI19-0139</t>
  </si>
  <si>
    <t>SHI19-0140</t>
  </si>
  <si>
    <t>SHI19-0141</t>
  </si>
  <si>
    <t>SHI19-0142</t>
  </si>
  <si>
    <t>SHI19-0143</t>
  </si>
  <si>
    <t>SHI19-0144</t>
  </si>
  <si>
    <t>SH19-07433</t>
  </si>
  <si>
    <t>SH19-07434</t>
  </si>
  <si>
    <t>SH19-07435</t>
  </si>
  <si>
    <t>SH19-07436</t>
  </si>
  <si>
    <t>SH19-07437</t>
  </si>
  <si>
    <t>SH19-07438</t>
  </si>
  <si>
    <t>SH19-07439</t>
  </si>
  <si>
    <t>SH19-07440</t>
  </si>
  <si>
    <t>SH19-07441</t>
  </si>
  <si>
    <t>SH19-07442</t>
  </si>
  <si>
    <t>SH19-07443</t>
  </si>
  <si>
    <t>SH19-07444</t>
  </si>
  <si>
    <t>SH19-07445</t>
  </si>
  <si>
    <t>SH19-07446</t>
  </si>
  <si>
    <t>SH19-07447</t>
  </si>
  <si>
    <t>SH19-07448</t>
  </si>
  <si>
    <t>SH19-07449</t>
  </si>
  <si>
    <t>SH19-07450</t>
  </si>
  <si>
    <t>SH19-07451</t>
  </si>
  <si>
    <t>SH19-07452</t>
  </si>
  <si>
    <t>SH19-07453</t>
  </si>
  <si>
    <t>SH19-07454</t>
  </si>
  <si>
    <t>SH19-07455</t>
  </si>
  <si>
    <t>SH19-07456</t>
  </si>
  <si>
    <t>SH19-07457</t>
  </si>
  <si>
    <t>SH19-07458</t>
  </si>
  <si>
    <t>SH19-07459</t>
  </si>
  <si>
    <t>SH19-07460</t>
  </si>
  <si>
    <t>SH19-07461</t>
  </si>
  <si>
    <t>SH19-07462</t>
  </si>
  <si>
    <t>SH19-07463</t>
  </si>
  <si>
    <t>SH19-07464</t>
  </si>
  <si>
    <t>SH19-07465</t>
  </si>
  <si>
    <t>SH19-07466</t>
  </si>
  <si>
    <t>SH19-07467</t>
  </si>
  <si>
    <t>SH19-07468</t>
  </si>
  <si>
    <t>SH19-07469</t>
  </si>
  <si>
    <t>SH19-07470</t>
  </si>
  <si>
    <t>SH19-07471</t>
  </si>
  <si>
    <t>SH19-07472</t>
  </si>
  <si>
    <t>SH19-07473</t>
  </si>
  <si>
    <t>SH19-07474</t>
  </si>
  <si>
    <t>SH19-07475</t>
  </si>
  <si>
    <t>SH19-07476</t>
  </si>
  <si>
    <t>SH19-07477</t>
  </si>
  <si>
    <t>SH19-07478</t>
  </si>
  <si>
    <t>SH19-07479</t>
  </si>
  <si>
    <t>SH19-07480</t>
  </si>
  <si>
    <t>SH19-07481</t>
  </si>
  <si>
    <t>SH19-07482</t>
  </si>
  <si>
    <t>SH19-07483</t>
  </si>
  <si>
    <t>SH19-07484</t>
  </si>
  <si>
    <t>SH19-07485</t>
  </si>
  <si>
    <t>SH19-07486</t>
  </si>
  <si>
    <t>SH19-07487</t>
  </si>
  <si>
    <t>SH19-07488</t>
  </si>
  <si>
    <t>SH19-07489</t>
  </si>
  <si>
    <t>SH19-07490</t>
  </si>
  <si>
    <t>SH19-07491</t>
  </si>
  <si>
    <t>SH19-07492</t>
  </si>
  <si>
    <t>SH19-07493</t>
  </si>
  <si>
    <t>SH19-07494</t>
  </si>
  <si>
    <t>SH19-07495</t>
  </si>
  <si>
    <t>SH19-07496</t>
  </si>
  <si>
    <t>SH19-07497</t>
  </si>
  <si>
    <t>SH19-07498</t>
  </si>
  <si>
    <t>SH19-07499</t>
  </si>
  <si>
    <t>SH19-07500</t>
  </si>
  <si>
    <t>SH19-07501</t>
  </si>
  <si>
    <t>SH19-07502</t>
  </si>
  <si>
    <t>SH19-07503</t>
  </si>
  <si>
    <t>SH19-07504</t>
  </si>
  <si>
    <t>SH19-07505</t>
  </si>
  <si>
    <t>SH19-07506</t>
  </si>
  <si>
    <t>SH19-07507</t>
  </si>
  <si>
    <t>SH19-07508</t>
  </si>
  <si>
    <t>SH19-07509</t>
  </si>
  <si>
    <t>SH19-07510</t>
  </si>
  <si>
    <t>SH19-07511</t>
  </si>
  <si>
    <t>SH19-07512</t>
  </si>
  <si>
    <t>SH19-07513</t>
  </si>
  <si>
    <t>SH19-07514</t>
  </si>
  <si>
    <t>SH19-07515</t>
  </si>
  <si>
    <t>SH19-07516</t>
  </si>
  <si>
    <t>SH19-07517</t>
  </si>
  <si>
    <t>SH19-07518</t>
  </si>
  <si>
    <t>SH19-07519</t>
  </si>
  <si>
    <t>SH19-07520</t>
  </si>
  <si>
    <t>SH19-07521</t>
  </si>
  <si>
    <t>SH19-07522</t>
  </si>
  <si>
    <t>SH19-07523</t>
  </si>
  <si>
    <t>SH19-07524</t>
  </si>
  <si>
    <t>SH19-07525</t>
  </si>
  <si>
    <t>SH19-07526</t>
  </si>
  <si>
    <t>SH19-07527</t>
  </si>
  <si>
    <t>SH19-07528</t>
  </si>
  <si>
    <t>SH19-07529</t>
  </si>
  <si>
    <t>SH19-07530</t>
  </si>
  <si>
    <t>SH19-07531</t>
  </si>
  <si>
    <t>SH19-07532</t>
  </si>
  <si>
    <t>SH19-07533</t>
  </si>
  <si>
    <t>SH19-07534</t>
  </si>
  <si>
    <t>SH19-07535</t>
  </si>
  <si>
    <t>SH19-07536</t>
  </si>
  <si>
    <t>SH19-07537</t>
  </si>
  <si>
    <t>SH19-07538</t>
  </si>
  <si>
    <t>SH19-07539</t>
  </si>
  <si>
    <t>SH19-07540</t>
  </si>
  <si>
    <t>SH19-07541</t>
  </si>
  <si>
    <t>SH19-07542</t>
  </si>
  <si>
    <t>SH19-07543</t>
  </si>
  <si>
    <t>SH19-07544</t>
  </si>
  <si>
    <t>SH19-07545</t>
  </si>
  <si>
    <t>SH19-07546</t>
  </si>
  <si>
    <t>SH19-07547</t>
  </si>
  <si>
    <t>SH19-07548</t>
  </si>
  <si>
    <t>SH19-07549</t>
  </si>
  <si>
    <t>SH19-07550</t>
  </si>
  <si>
    <t>SH19-07551</t>
  </si>
  <si>
    <t>SH19-07552</t>
  </si>
  <si>
    <t>SH19-07553</t>
  </si>
  <si>
    <t>SH19-07554</t>
  </si>
  <si>
    <t>SH19-07555</t>
  </si>
  <si>
    <t>SH19-07556</t>
  </si>
  <si>
    <t>SH19-07557</t>
  </si>
  <si>
    <t>SH19-07558</t>
  </si>
  <si>
    <t>SH19-07559</t>
  </si>
  <si>
    <t>SH19-07560</t>
  </si>
  <si>
    <t>SH19-07561</t>
  </si>
  <si>
    <t>SH19-07562</t>
  </si>
  <si>
    <t>SH19-07563</t>
  </si>
  <si>
    <t>SH19-07564</t>
  </si>
  <si>
    <t>SH19-07565</t>
  </si>
  <si>
    <t>SH19-07566</t>
  </si>
  <si>
    <t>SH19-07567</t>
  </si>
  <si>
    <t>SH19-07568</t>
  </si>
  <si>
    <t>SH19-07569</t>
  </si>
  <si>
    <t>SH19-07570</t>
  </si>
  <si>
    <t>SH19-07571</t>
  </si>
  <si>
    <t>SH19-07572</t>
  </si>
  <si>
    <t>SH19-07573</t>
  </si>
  <si>
    <t>SH19-07574</t>
  </si>
  <si>
    <t>SH19-07575</t>
  </si>
  <si>
    <t>SH19-07576</t>
  </si>
  <si>
    <t>SH19-07577</t>
  </si>
  <si>
    <t>SH19-07578</t>
  </si>
  <si>
    <t>SH19-07579</t>
  </si>
  <si>
    <t>SH19-07580</t>
  </si>
  <si>
    <t>SH19-07581</t>
  </si>
  <si>
    <t>SH19-07582</t>
  </si>
  <si>
    <t>SH19-07583</t>
  </si>
  <si>
    <t>SH19-07584</t>
  </si>
  <si>
    <t>SH19-07585</t>
  </si>
  <si>
    <t>SH19-07586</t>
  </si>
  <si>
    <t>SH19-07587</t>
  </si>
  <si>
    <t>SH19-07588</t>
  </si>
  <si>
    <t>SH19-07589</t>
  </si>
  <si>
    <t>SH19-07590</t>
  </si>
  <si>
    <t>SH19-07591</t>
  </si>
  <si>
    <t>SH19-07592</t>
  </si>
  <si>
    <t>SH19-07593</t>
  </si>
  <si>
    <t>SH19-07594</t>
  </si>
  <si>
    <t>SH19-07595</t>
  </si>
  <si>
    <t>SH19-07596</t>
  </si>
  <si>
    <t>SH19-07597</t>
  </si>
  <si>
    <t>SH19-07598</t>
  </si>
  <si>
    <t>SH19-07599</t>
  </si>
  <si>
    <t>SH19-07600</t>
  </si>
  <si>
    <t>SHI19-0145</t>
  </si>
  <si>
    <t>SHV19-0343</t>
  </si>
  <si>
    <t>SHV19-0344</t>
  </si>
  <si>
    <t>SHV19-0345</t>
  </si>
  <si>
    <t>SHV19-0346</t>
  </si>
  <si>
    <t>SHV19-0347</t>
  </si>
  <si>
    <t>SHV19-0348</t>
  </si>
  <si>
    <t>SHV19-0349</t>
  </si>
  <si>
    <t>SHV19-0350</t>
  </si>
  <si>
    <t>SHI19-0146</t>
  </si>
  <si>
    <t>Samples</t>
  </si>
  <si>
    <t>OSH19-0001A</t>
  </si>
  <si>
    <t>OSH19-01902</t>
  </si>
  <si>
    <t>SH19-07395A</t>
  </si>
  <si>
    <t>BH-Tech</t>
  </si>
  <si>
    <t>SH19-06780A</t>
  </si>
  <si>
    <t>Sample</t>
  </si>
  <si>
    <t>SHI19-0147</t>
  </si>
  <si>
    <t>SH19-07601</t>
  </si>
  <si>
    <t>SHI19-0148</t>
  </si>
  <si>
    <t>Void/Refacturo WH319-06379</t>
  </si>
  <si>
    <t>Void/Refacturo WH319-06389</t>
  </si>
  <si>
    <t>Void/Refacturo WH319-06392</t>
  </si>
  <si>
    <t>Void/Refacturo WH319-06399</t>
  </si>
  <si>
    <t>Pendiente Subir D/O</t>
  </si>
  <si>
    <t>SH19-05655</t>
  </si>
  <si>
    <t>SH19-05869</t>
  </si>
  <si>
    <t>SH19-05869A</t>
  </si>
  <si>
    <t>SH19-06386</t>
  </si>
  <si>
    <t>Month: June</t>
  </si>
  <si>
    <t>SG19-0453</t>
  </si>
  <si>
    <t>WH319-05386</t>
  </si>
  <si>
    <t>A6875</t>
  </si>
  <si>
    <t>SG19-0454</t>
  </si>
  <si>
    <t>WH319-05388</t>
  </si>
  <si>
    <t>A6857</t>
  </si>
  <si>
    <t>SG19-0455</t>
  </si>
  <si>
    <t>WH319-05394</t>
  </si>
  <si>
    <t>A6858</t>
  </si>
  <si>
    <t>SG19-0456</t>
  </si>
  <si>
    <t>WH319-05415</t>
  </si>
  <si>
    <t>A6859</t>
  </si>
  <si>
    <t>SG19-0457</t>
  </si>
  <si>
    <t>WH319-05432</t>
  </si>
  <si>
    <t>A6841</t>
  </si>
  <si>
    <t>SG19-0458</t>
  </si>
  <si>
    <t>WH319-05453</t>
  </si>
  <si>
    <t>A6877</t>
  </si>
  <si>
    <t>SG19-0459</t>
  </si>
  <si>
    <t>WH319-05474</t>
  </si>
  <si>
    <t>A6842</t>
  </si>
  <si>
    <t>SG19-0460</t>
  </si>
  <si>
    <t>WH319-05475</t>
  </si>
  <si>
    <t>A6843</t>
  </si>
  <si>
    <t>SG19-0461</t>
  </si>
  <si>
    <t>WH319-05513</t>
  </si>
  <si>
    <t>A6844</t>
  </si>
  <si>
    <t>SG19-0462</t>
  </si>
  <si>
    <t>WH319-05542</t>
  </si>
  <si>
    <t>A6835</t>
  </si>
  <si>
    <t>SG19-0463</t>
  </si>
  <si>
    <t>WH319-05544</t>
  </si>
  <si>
    <t>A6845</t>
  </si>
  <si>
    <t>SG19-0464</t>
  </si>
  <si>
    <t>WH319-05547</t>
  </si>
  <si>
    <t>A6846</t>
  </si>
  <si>
    <t>SG19-0465</t>
  </si>
  <si>
    <t>WH319-05548</t>
  </si>
  <si>
    <t>A6847</t>
  </si>
  <si>
    <t>SG19-0466</t>
  </si>
  <si>
    <t>WH319-05556</t>
  </si>
  <si>
    <t>A6848</t>
  </si>
  <si>
    <t>SG19-0467</t>
  </si>
  <si>
    <t>WH319-05557</t>
  </si>
  <si>
    <t>A6849</t>
  </si>
  <si>
    <t>SG19-0468</t>
  </si>
  <si>
    <t>WH319-05564</t>
  </si>
  <si>
    <t>A6860</t>
  </si>
  <si>
    <t>SG19-0469</t>
  </si>
  <si>
    <t>WH319-05591</t>
  </si>
  <si>
    <t>A6861</t>
  </si>
  <si>
    <t>SG19-0470</t>
  </si>
  <si>
    <t>WH319-05595</t>
  </si>
  <si>
    <t>A6850</t>
  </si>
  <si>
    <t>SG19-0471</t>
  </si>
  <si>
    <t>WH319-05618</t>
  </si>
  <si>
    <t>A6862</t>
  </si>
  <si>
    <t>SG19-0472</t>
  </si>
  <si>
    <t>WH319-05661</t>
  </si>
  <si>
    <t>A6863</t>
  </si>
  <si>
    <t>SG19-0473</t>
  </si>
  <si>
    <t>WH319-05679</t>
  </si>
  <si>
    <t>A6864</t>
  </si>
  <si>
    <t>SG19-0474</t>
  </si>
  <si>
    <t>WH319-05701</t>
  </si>
  <si>
    <t>A6865</t>
  </si>
  <si>
    <t>SG19-0475</t>
  </si>
  <si>
    <t>WH319-05706</t>
  </si>
  <si>
    <t>A6866</t>
  </si>
  <si>
    <t>SG19-0476</t>
  </si>
  <si>
    <t>WH319-05719</t>
  </si>
  <si>
    <t>A6867</t>
  </si>
  <si>
    <t>SG19-0477</t>
  </si>
  <si>
    <t>WH319-05735</t>
  </si>
  <si>
    <t>A6868</t>
  </si>
  <si>
    <t>SG19-0478</t>
  </si>
  <si>
    <t>WH319-05763</t>
  </si>
  <si>
    <t>A6869</t>
  </si>
  <si>
    <t>SG19-0479</t>
  </si>
  <si>
    <t>WH319-05769</t>
  </si>
  <si>
    <t>A6870</t>
  </si>
  <si>
    <t>SG19-0480</t>
  </si>
  <si>
    <t>WH319-05787</t>
  </si>
  <si>
    <t>A6871</t>
  </si>
  <si>
    <t>SG19-0481</t>
  </si>
  <si>
    <t>WH319-05812</t>
  </si>
  <si>
    <t>A6961</t>
  </si>
  <si>
    <t>SG19-0482</t>
  </si>
  <si>
    <t>WH319-05817</t>
  </si>
  <si>
    <t>A6872</t>
  </si>
  <si>
    <t>SG19-0483</t>
  </si>
  <si>
    <t>WH319-05819</t>
  </si>
  <si>
    <t>A6958</t>
  </si>
  <si>
    <t>SG19-0484</t>
  </si>
  <si>
    <t>WH319-05823</t>
  </si>
  <si>
    <t>A6879</t>
  </si>
  <si>
    <t>SG19-0485</t>
  </si>
  <si>
    <t>WH319-05829</t>
  </si>
  <si>
    <t>A6873</t>
  </si>
  <si>
    <t>SG19-0486</t>
  </si>
  <si>
    <t>A6880</t>
  </si>
  <si>
    <t>SG19-0487</t>
  </si>
  <si>
    <t>WH319-05937</t>
  </si>
  <si>
    <t>A6881</t>
  </si>
  <si>
    <t>SG19-0488</t>
  </si>
  <si>
    <t>WH319-05940</t>
  </si>
  <si>
    <t>A6882</t>
  </si>
  <si>
    <t>SG19-0489</t>
  </si>
  <si>
    <t>WH319-05944</t>
  </si>
  <si>
    <t>A6883</t>
  </si>
  <si>
    <t>SG19-0490</t>
  </si>
  <si>
    <t>WH319-05971</t>
  </si>
  <si>
    <t>A6884</t>
  </si>
  <si>
    <t>SG19-0491</t>
  </si>
  <si>
    <t>A6885</t>
  </si>
  <si>
    <t>SG19-0492</t>
  </si>
  <si>
    <t>WH319-05984</t>
  </si>
  <si>
    <t>A6886</t>
  </si>
  <si>
    <t>SG19-0493</t>
  </si>
  <si>
    <t>WH319-05991</t>
  </si>
  <si>
    <t>A6887</t>
  </si>
  <si>
    <t>SG19-0494</t>
  </si>
  <si>
    <t>WH319-05998</t>
  </si>
  <si>
    <t>A6888</t>
  </si>
  <si>
    <t>SG19-0495</t>
  </si>
  <si>
    <t>WH319-06017</t>
  </si>
  <si>
    <t>A6889</t>
  </si>
  <si>
    <t>SG19-0496</t>
  </si>
  <si>
    <t>WH319-06028</t>
  </si>
  <si>
    <t>A6890</t>
  </si>
  <si>
    <t>SG19-0497</t>
  </si>
  <si>
    <t>WH319-06036</t>
  </si>
  <si>
    <t>A6891</t>
  </si>
  <si>
    <t>SG19-0498</t>
  </si>
  <si>
    <t>WH319-06038</t>
  </si>
  <si>
    <t>A6892</t>
  </si>
  <si>
    <t>SG19-0499</t>
  </si>
  <si>
    <t>WH319-06071</t>
  </si>
  <si>
    <t>A6893</t>
  </si>
  <si>
    <t>SG19-0500</t>
  </si>
  <si>
    <t>WH319-06081</t>
  </si>
  <si>
    <t>A6897</t>
  </si>
  <si>
    <t>Avoid</t>
  </si>
  <si>
    <t>SG19-0501</t>
  </si>
  <si>
    <t>SG19-0502</t>
  </si>
  <si>
    <t>WH319-06085</t>
  </si>
  <si>
    <t>A6898</t>
  </si>
  <si>
    <t>SG19-0503</t>
  </si>
  <si>
    <t>WH319-06086</t>
  </si>
  <si>
    <t>A6899</t>
  </si>
  <si>
    <t>SG19-0504</t>
  </si>
  <si>
    <t>WH319-06121</t>
  </si>
  <si>
    <t>A6959</t>
  </si>
  <si>
    <t>SG19-0505</t>
  </si>
  <si>
    <t>WH319-06133</t>
  </si>
  <si>
    <t>A6900</t>
  </si>
  <si>
    <t>SG19-0506</t>
  </si>
  <si>
    <t>WH319-06140</t>
  </si>
  <si>
    <t>A6894</t>
  </si>
  <si>
    <t>SG19-0507</t>
  </si>
  <si>
    <t>WH319-06172</t>
  </si>
  <si>
    <t>A6901</t>
  </si>
  <si>
    <t>SG19-0508</t>
  </si>
  <si>
    <t>WH319-06174</t>
  </si>
  <si>
    <t>A6934</t>
  </si>
  <si>
    <t>SG19-0509</t>
  </si>
  <si>
    <t>WH319-06176</t>
  </si>
  <si>
    <t>A6895</t>
  </si>
  <si>
    <t>SG19-0510</t>
  </si>
  <si>
    <t>WH319-06183</t>
  </si>
  <si>
    <t>A6902</t>
  </si>
  <si>
    <t>SG19-0511</t>
  </si>
  <si>
    <t>WH319-06193</t>
  </si>
  <si>
    <t>A6903</t>
  </si>
  <si>
    <t>SG19-0512</t>
  </si>
  <si>
    <t>WH319-06196</t>
  </si>
  <si>
    <t>A6904</t>
  </si>
  <si>
    <t>SG19-0513</t>
  </si>
  <si>
    <t>WH319-06197</t>
  </si>
  <si>
    <t>A6905</t>
  </si>
  <si>
    <t>SG19-0514</t>
  </si>
  <si>
    <t>WH319-06201</t>
  </si>
  <si>
    <t>A6960</t>
  </si>
  <si>
    <t>SG19-0515</t>
  </si>
  <si>
    <t>WH319-06227</t>
  </si>
  <si>
    <t>A6906</t>
  </si>
  <si>
    <t>SG19-0516</t>
  </si>
  <si>
    <t>WH319-06236</t>
  </si>
  <si>
    <t>A6907</t>
  </si>
  <si>
    <t>SG19-0517</t>
  </si>
  <si>
    <t>WH319-06272</t>
  </si>
  <si>
    <t>A6908</t>
  </si>
  <si>
    <t>SG19-0518</t>
  </si>
  <si>
    <t>WH319-06275</t>
  </si>
  <si>
    <t>A6909</t>
  </si>
  <si>
    <t>SG19-0519</t>
  </si>
  <si>
    <t>A6911</t>
  </si>
  <si>
    <t>SG19-0520</t>
  </si>
  <si>
    <t>WH319-06276</t>
  </si>
  <si>
    <t>A6912</t>
  </si>
  <si>
    <t>SG19-0521</t>
  </si>
  <si>
    <t>WH319-06300</t>
  </si>
  <si>
    <t>A6913</t>
  </si>
  <si>
    <t>SG19-0522</t>
  </si>
  <si>
    <t>WH319-06301</t>
  </si>
  <si>
    <t>A6914</t>
  </si>
  <si>
    <t>SG19-0523</t>
  </si>
  <si>
    <t>WH319-06312</t>
  </si>
  <si>
    <t>A6915</t>
  </si>
  <si>
    <t>SG19-0524</t>
  </si>
  <si>
    <t>WH319-06341</t>
  </si>
  <si>
    <t>A6916</t>
  </si>
  <si>
    <t>SG19-0525</t>
  </si>
  <si>
    <t>WH319-06351</t>
  </si>
  <si>
    <t>A6917</t>
  </si>
  <si>
    <t>SG19-0526</t>
  </si>
  <si>
    <t>WH319-06365</t>
  </si>
  <si>
    <t>A6918</t>
  </si>
  <si>
    <t>SG19-0527</t>
  </si>
  <si>
    <t>WH319-06383</t>
  </si>
  <si>
    <t>A6919</t>
  </si>
  <si>
    <t>SG19-0528</t>
  </si>
  <si>
    <t>A6920</t>
  </si>
  <si>
    <t>SG19-0529</t>
  </si>
  <si>
    <t>WH319-06396</t>
  </si>
  <si>
    <t>A6962</t>
  </si>
  <si>
    <t>SG19-0530</t>
  </si>
  <si>
    <t>WH319-06404</t>
  </si>
  <si>
    <t>A6921</t>
  </si>
  <si>
    <t>SG19-0531</t>
  </si>
  <si>
    <t>WH319-06426</t>
  </si>
  <si>
    <t>A6922</t>
  </si>
  <si>
    <t>SG19-0532</t>
  </si>
  <si>
    <t>WH319-06435</t>
  </si>
  <si>
    <t>A6923</t>
  </si>
  <si>
    <t>SG19-0533</t>
  </si>
  <si>
    <t>WH319-06436</t>
  </si>
  <si>
    <t>A6924</t>
  </si>
  <si>
    <t>Pendiente-Samsung</t>
  </si>
  <si>
    <t>Dynapack</t>
  </si>
  <si>
    <t>Samil (V-Board)</t>
  </si>
  <si>
    <t>.</t>
  </si>
  <si>
    <t>OSH19-0308</t>
  </si>
  <si>
    <t>SH19-08025</t>
  </si>
  <si>
    <t>SH19-08026</t>
  </si>
  <si>
    <t>Scrap July 2019</t>
  </si>
  <si>
    <t>Month: July</t>
  </si>
  <si>
    <t>SG19-0534</t>
  </si>
  <si>
    <t>WH319-06453</t>
  </si>
  <si>
    <t>A6925</t>
  </si>
  <si>
    <t>SG19-0535</t>
  </si>
  <si>
    <t>WH319-06456</t>
  </si>
  <si>
    <t>A6926</t>
  </si>
  <si>
    <t>SG19-0536</t>
  </si>
  <si>
    <t>WH319-06458</t>
  </si>
  <si>
    <t>A6927</t>
  </si>
  <si>
    <t>SG19-0537</t>
  </si>
  <si>
    <t>WH319-06462</t>
  </si>
  <si>
    <t>A6928</t>
  </si>
  <si>
    <t>SG19-0538</t>
  </si>
  <si>
    <t>WH319-06465</t>
  </si>
  <si>
    <t>A6929</t>
  </si>
  <si>
    <t>SG19-0539</t>
  </si>
  <si>
    <t>WH319-06466</t>
  </si>
  <si>
    <t>A6930</t>
  </si>
  <si>
    <t>SG19-0540</t>
  </si>
  <si>
    <t>WH319-06494</t>
  </si>
  <si>
    <t>A6931</t>
  </si>
  <si>
    <t>SG19-0541</t>
  </si>
  <si>
    <t>WH319-06496</t>
  </si>
  <si>
    <t>A6932</t>
  </si>
  <si>
    <t>SG19-0542</t>
  </si>
  <si>
    <t>WH319-06513</t>
  </si>
  <si>
    <t>A6935</t>
  </si>
  <si>
    <t>Soluciones</t>
  </si>
  <si>
    <t>SG19-0543</t>
  </si>
  <si>
    <t>WH319-06587</t>
  </si>
  <si>
    <t>A6936</t>
  </si>
  <si>
    <t>SG19-0544</t>
  </si>
  <si>
    <t>WH319-06596</t>
  </si>
  <si>
    <t>A6963</t>
  </si>
  <si>
    <t>SG19-0545</t>
  </si>
  <si>
    <t>WH319-06607</t>
  </si>
  <si>
    <t>A6896</t>
  </si>
  <si>
    <t>SG19-0546</t>
  </si>
  <si>
    <t>WH319-06608</t>
  </si>
  <si>
    <t>A6937</t>
  </si>
  <si>
    <t>SG19-0547</t>
  </si>
  <si>
    <t>WH319-06620</t>
  </si>
  <si>
    <t>A6938</t>
  </si>
  <si>
    <t>SG19-0548</t>
  </si>
  <si>
    <t>WH319-06623</t>
  </si>
  <si>
    <t>A6939</t>
  </si>
  <si>
    <t>SG19-0549</t>
  </si>
  <si>
    <t>WH319-06633</t>
  </si>
  <si>
    <t>A6940</t>
  </si>
  <si>
    <t>SG19-0550</t>
  </si>
  <si>
    <t>WH319-06636</t>
  </si>
  <si>
    <t>A6941</t>
  </si>
  <si>
    <t>SG19-0551</t>
  </si>
  <si>
    <t>WH319-06639</t>
  </si>
  <si>
    <t>A6942</t>
  </si>
  <si>
    <t>SG19-0552</t>
  </si>
  <si>
    <t>WH319-06652</t>
  </si>
  <si>
    <t>A6943</t>
  </si>
  <si>
    <t>SG19-0553</t>
  </si>
  <si>
    <t>WH319-06663</t>
  </si>
  <si>
    <t>A6944</t>
  </si>
  <si>
    <t>SG19-0554</t>
  </si>
  <si>
    <t>WH319-06667</t>
  </si>
  <si>
    <t>A6945</t>
  </si>
  <si>
    <t>SG19-0555</t>
  </si>
  <si>
    <t>WH319-06702</t>
  </si>
  <si>
    <t>A6946</t>
  </si>
  <si>
    <t>SG19-0556</t>
  </si>
  <si>
    <t>WH319-06704</t>
  </si>
  <si>
    <t>A6947</t>
  </si>
  <si>
    <t>SG19-0557</t>
  </si>
  <si>
    <t>WH319-06718</t>
  </si>
  <si>
    <t>A6948</t>
  </si>
  <si>
    <t>SG19-0558</t>
  </si>
  <si>
    <t>WH319-06720</t>
  </si>
  <si>
    <t>A6949</t>
  </si>
  <si>
    <t>SG19-0559</t>
  </si>
  <si>
    <t>WH319-06723</t>
  </si>
  <si>
    <t>A6950</t>
  </si>
  <si>
    <t>SG19-0560</t>
  </si>
  <si>
    <t>WH319-06768</t>
  </si>
  <si>
    <t>A6951</t>
  </si>
  <si>
    <t>SG19-0561</t>
  </si>
  <si>
    <t>WH319-06773</t>
  </si>
  <si>
    <t>A6910</t>
  </si>
  <si>
    <t>SG19-0562</t>
  </si>
  <si>
    <t>WH319-06774</t>
  </si>
  <si>
    <t>A6952</t>
  </si>
  <si>
    <t>SG19-0563</t>
  </si>
  <si>
    <t>WH319-06785</t>
  </si>
  <si>
    <t>A6953</t>
  </si>
  <si>
    <t>SG19-0564</t>
  </si>
  <si>
    <t>WH319-06796</t>
  </si>
  <si>
    <t>A6954</t>
  </si>
  <si>
    <t>SG19-0565</t>
  </si>
  <si>
    <t>WH319-06839</t>
  </si>
  <si>
    <t>A7018</t>
  </si>
  <si>
    <t>SG19-0566</t>
  </si>
  <si>
    <t>WH319-06844</t>
  </si>
  <si>
    <t>A6955</t>
  </si>
  <si>
    <t>SG19-0567</t>
  </si>
  <si>
    <t>WH319-06845</t>
  </si>
  <si>
    <t>A6956</t>
  </si>
  <si>
    <t>SG19-0568</t>
  </si>
  <si>
    <t>WH319-06846</t>
  </si>
  <si>
    <t>A6957</t>
  </si>
  <si>
    <t>SG19-0569</t>
  </si>
  <si>
    <t>WH319-06872</t>
  </si>
  <si>
    <t>A6964</t>
  </si>
  <si>
    <t>SG19-0570</t>
  </si>
  <si>
    <t>WH319-06874</t>
  </si>
  <si>
    <t>A6965</t>
  </si>
  <si>
    <t>SG19-0571</t>
  </si>
  <si>
    <t>WH319-06876</t>
  </si>
  <si>
    <t>A6966</t>
  </si>
  <si>
    <t>SG19-0572</t>
  </si>
  <si>
    <t>WH319-06877</t>
  </si>
  <si>
    <t>A6967</t>
  </si>
  <si>
    <t>SG19-0573</t>
  </si>
  <si>
    <t>WH319-06885</t>
  </si>
  <si>
    <t>A6968</t>
  </si>
  <si>
    <t>SG19-0574</t>
  </si>
  <si>
    <t>WH319-06914</t>
  </si>
  <si>
    <t>A6969</t>
  </si>
  <si>
    <t>SG19-0575</t>
  </si>
  <si>
    <t>WH319-06918</t>
  </si>
  <si>
    <t>A6970</t>
  </si>
  <si>
    <t>SG19-0576</t>
  </si>
  <si>
    <t>WH319-06923</t>
  </si>
  <si>
    <t>A6971</t>
  </si>
  <si>
    <t>SG19-0577</t>
  </si>
  <si>
    <t>WH319-06924</t>
  </si>
  <si>
    <t>A6972</t>
  </si>
  <si>
    <t>SG19-0578</t>
  </si>
  <si>
    <t>WH319-06933</t>
  </si>
  <si>
    <t>A6973</t>
  </si>
  <si>
    <t>SG19-0579</t>
  </si>
  <si>
    <t>WH319-06982</t>
  </si>
  <si>
    <t>A6974</t>
  </si>
  <si>
    <t>SG19-0580</t>
  </si>
  <si>
    <t>WH319-07005</t>
  </si>
  <si>
    <t>A6975</t>
  </si>
  <si>
    <t>SG19-0581</t>
  </si>
  <si>
    <t>WH319-07031</t>
  </si>
  <si>
    <t>A6976</t>
  </si>
  <si>
    <t>SG19-0582</t>
  </si>
  <si>
    <t>WH319-07040</t>
  </si>
  <si>
    <t>A6933</t>
  </si>
  <si>
    <t>SG19-0583</t>
  </si>
  <si>
    <t>WH319-07045</t>
  </si>
  <si>
    <t>A6977</t>
  </si>
  <si>
    <t>SG19-0584</t>
  </si>
  <si>
    <t>WH319-07051</t>
  </si>
  <si>
    <t>A6978</t>
  </si>
  <si>
    <t>SG19-0585</t>
  </si>
  <si>
    <t>WH319-07085</t>
  </si>
  <si>
    <t>A6979</t>
  </si>
  <si>
    <t>SG19-0586</t>
  </si>
  <si>
    <t>WH319-07068</t>
  </si>
  <si>
    <t>A6980</t>
  </si>
  <si>
    <t>SG19-0587</t>
  </si>
  <si>
    <t>WH319-07095</t>
  </si>
  <si>
    <t>A6981</t>
  </si>
  <si>
    <t>SG19-0588</t>
  </si>
  <si>
    <t>WH319-07103</t>
  </si>
  <si>
    <t>A6982</t>
  </si>
  <si>
    <t>Kajarton</t>
  </si>
  <si>
    <t>SG19-0589</t>
  </si>
  <si>
    <t>WH319-07138</t>
  </si>
  <si>
    <t>A6983</t>
  </si>
  <si>
    <t>SG19-0590</t>
  </si>
  <si>
    <t>WH319-07142</t>
  </si>
  <si>
    <t>A6984</t>
  </si>
  <si>
    <t>SG19-0591</t>
  </si>
  <si>
    <t>WH319-07143</t>
  </si>
  <si>
    <t>A6985</t>
  </si>
  <si>
    <t>SG19-0592</t>
  </si>
  <si>
    <t>WH319-07149</t>
  </si>
  <si>
    <t>A6986</t>
  </si>
  <si>
    <t>SG19-0593</t>
  </si>
  <si>
    <t>WH319-07150</t>
  </si>
  <si>
    <t>A6988</t>
  </si>
  <si>
    <t>SG19-0594</t>
  </si>
  <si>
    <t>SG19-0595</t>
  </si>
  <si>
    <t>WH319-07158</t>
  </si>
  <si>
    <t>A6987</t>
  </si>
  <si>
    <t>SG19-0596</t>
  </si>
  <si>
    <t>WH319-07190</t>
  </si>
  <si>
    <t>A6989</t>
  </si>
  <si>
    <t>SG19-0597</t>
  </si>
  <si>
    <t>WH319-07195</t>
  </si>
  <si>
    <t>A6990</t>
  </si>
  <si>
    <t>SG19-0598</t>
  </si>
  <si>
    <t>WH319-07202</t>
  </si>
  <si>
    <t>A6991</t>
  </si>
  <si>
    <t>SG19-0599</t>
  </si>
  <si>
    <t>WH319-07204</t>
  </si>
  <si>
    <t>A6992</t>
  </si>
  <si>
    <t>SG19-0600</t>
  </si>
  <si>
    <t>WH319-07208</t>
  </si>
  <si>
    <t>A6993</t>
  </si>
  <si>
    <t>SG19-0601</t>
  </si>
  <si>
    <t>WH319-07209</t>
  </si>
  <si>
    <t>A6994</t>
  </si>
  <si>
    <t>SG19-0602</t>
  </si>
  <si>
    <t>WH319-07212</t>
  </si>
  <si>
    <t>A6995</t>
  </si>
  <si>
    <t>SG19-0603</t>
  </si>
  <si>
    <t>WH319-07278</t>
  </si>
  <si>
    <t>A6996</t>
  </si>
  <si>
    <t>SG19-0604</t>
  </si>
  <si>
    <t>WH319-07322</t>
  </si>
  <si>
    <t>A6997</t>
  </si>
  <si>
    <t>SG19-0605</t>
  </si>
  <si>
    <t>WH319-07327</t>
  </si>
  <si>
    <t>A6998</t>
  </si>
  <si>
    <t>SG19-0606</t>
  </si>
  <si>
    <t>WH319-07336</t>
  </si>
  <si>
    <t>A6999</t>
  </si>
  <si>
    <t>SG19-0607</t>
  </si>
  <si>
    <t>WH319-07344</t>
  </si>
  <si>
    <t>A7000</t>
  </si>
  <si>
    <t>SG19-0608</t>
  </si>
  <si>
    <t>WH319-07352</t>
  </si>
  <si>
    <t>A7001</t>
  </si>
  <si>
    <t>SG19-0609</t>
  </si>
  <si>
    <t>WH319-07358</t>
  </si>
  <si>
    <t>A7002</t>
  </si>
  <si>
    <t>SG19-0610</t>
  </si>
  <si>
    <t>WH319-07361</t>
  </si>
  <si>
    <t>A7003</t>
  </si>
  <si>
    <t>SG19-0611</t>
  </si>
  <si>
    <t>WH319-07362</t>
  </si>
  <si>
    <t>A7004</t>
  </si>
  <si>
    <t>SG19-0612</t>
  </si>
  <si>
    <t>WH319-07401</t>
  </si>
  <si>
    <t>A7005</t>
  </si>
  <si>
    <t>SG19-0613</t>
  </si>
  <si>
    <t>WH319-07405</t>
  </si>
  <si>
    <t>A7006</t>
  </si>
  <si>
    <t>SG19-0614</t>
  </si>
  <si>
    <t>WH319-07411</t>
  </si>
  <si>
    <t>A7007</t>
  </si>
  <si>
    <t>SG19-0615</t>
  </si>
  <si>
    <t>WH319-07438</t>
  </si>
  <si>
    <t>A7008</t>
  </si>
  <si>
    <t>SG19-0616</t>
  </si>
  <si>
    <t>WH319-07445</t>
  </si>
  <si>
    <t>A7009</t>
  </si>
  <si>
    <t>SG19-0617</t>
  </si>
  <si>
    <t>WH319-07447</t>
  </si>
  <si>
    <t>A7010</t>
  </si>
  <si>
    <t>SG19-0618</t>
  </si>
  <si>
    <t>WH319-07448</t>
  </si>
  <si>
    <t>A7011</t>
  </si>
  <si>
    <t>SG19-0619</t>
  </si>
  <si>
    <t>WH319-07450</t>
  </si>
  <si>
    <t>A7012</t>
  </si>
  <si>
    <t>SG19-0620</t>
  </si>
  <si>
    <t>WH319-07462</t>
  </si>
  <si>
    <t>A7019</t>
  </si>
  <si>
    <t>SG19-0621</t>
  </si>
  <si>
    <t>WH319-07493</t>
  </si>
  <si>
    <t>A7013</t>
  </si>
  <si>
    <t>SG19-0622</t>
  </si>
  <si>
    <t>WH319-07539</t>
  </si>
  <si>
    <t>A7020</t>
  </si>
  <si>
    <t>SG19-0623</t>
  </si>
  <si>
    <t>WH319-07541</t>
  </si>
  <si>
    <t>A7021</t>
  </si>
  <si>
    <t>WH319-07153</t>
  </si>
  <si>
    <t>A7043</t>
  </si>
  <si>
    <t>SHV19-0351</t>
  </si>
  <si>
    <t>SHV19-0352</t>
  </si>
  <si>
    <t>SHV19-0353</t>
  </si>
  <si>
    <t>SHV19-0354</t>
  </si>
  <si>
    <t>SHV19-0355</t>
  </si>
  <si>
    <t>SHV19-0356</t>
  </si>
  <si>
    <t>SHV19-0357</t>
  </si>
  <si>
    <t>SHV19-0358</t>
  </si>
  <si>
    <t>SHV19-0359</t>
  </si>
  <si>
    <t>SHV19-0360</t>
  </si>
  <si>
    <t>SHV19-0361</t>
  </si>
  <si>
    <t>SHV19-0362</t>
  </si>
  <si>
    <t>SHV19-0363</t>
  </si>
  <si>
    <t>SHV19-0364</t>
  </si>
  <si>
    <t>SHV19-0365</t>
  </si>
  <si>
    <t>SHV19-0366</t>
  </si>
  <si>
    <t>SHV19-0367</t>
  </si>
  <si>
    <t>SHV19-0368</t>
  </si>
  <si>
    <t>SHV19-0369</t>
  </si>
  <si>
    <t>SHV19-0370</t>
  </si>
  <si>
    <t>SHV19-0371</t>
  </si>
  <si>
    <t>SHV19-0372</t>
  </si>
  <si>
    <t>SHV19-0373</t>
  </si>
  <si>
    <t>SHV19-0374</t>
  </si>
  <si>
    <t>SHV19-0375</t>
  </si>
  <si>
    <t>SHV19-0376</t>
  </si>
  <si>
    <t>SHV19-0377</t>
  </si>
  <si>
    <t>SHV19-0378</t>
  </si>
  <si>
    <t>SHV19-0379</t>
  </si>
  <si>
    <t>SHV19-0380</t>
  </si>
  <si>
    <t>SHV19-0381</t>
  </si>
  <si>
    <t>SHV19-0382</t>
  </si>
  <si>
    <t>SHV19-0383</t>
  </si>
  <si>
    <t>SHV19-0384</t>
  </si>
  <si>
    <t>SHV19-0385</t>
  </si>
  <si>
    <t>SHV19-0386</t>
  </si>
  <si>
    <t>SHV19-0387</t>
  </si>
  <si>
    <t>SHV19-0388</t>
  </si>
  <si>
    <t>SHV19-0389</t>
  </si>
  <si>
    <t>SHV19-0390</t>
  </si>
  <si>
    <t>SHV19-0391</t>
  </si>
  <si>
    <t>SHV19-0392</t>
  </si>
  <si>
    <t>SHV19-0393</t>
  </si>
  <si>
    <t>SHV19-0394</t>
  </si>
  <si>
    <t>SHV19-0395</t>
  </si>
  <si>
    <t>SHV19-0396</t>
  </si>
  <si>
    <t>SHV19-0397</t>
  </si>
  <si>
    <t>SHV19-0398</t>
  </si>
  <si>
    <t>SHV19-0399</t>
  </si>
  <si>
    <t>SHV19-0400</t>
  </si>
  <si>
    <t>SHV19-0401</t>
  </si>
  <si>
    <t>SHV19-0402</t>
  </si>
  <si>
    <t>SHV19-0403</t>
  </si>
  <si>
    <t>SHV19-0404</t>
  </si>
  <si>
    <t>SHV19-0405</t>
  </si>
  <si>
    <t>Month: August/ V-board Nordika Factory</t>
  </si>
  <si>
    <t>OWSH19-0512</t>
  </si>
  <si>
    <t>OWSH19-0513</t>
  </si>
  <si>
    <t>OWSH19-0514</t>
  </si>
  <si>
    <t>OWSH19-0515</t>
  </si>
  <si>
    <t>OWSH19-0516</t>
  </si>
  <si>
    <t>OWSH19-0517</t>
  </si>
  <si>
    <t>OWSH19-0518</t>
  </si>
  <si>
    <t>OWSH19-0519</t>
  </si>
  <si>
    <t>OWSH19-0520</t>
  </si>
  <si>
    <t>OWSH19-0521</t>
  </si>
  <si>
    <t>OWSH19-0522</t>
  </si>
  <si>
    <t>OWSH19-0523</t>
  </si>
  <si>
    <t>OWSH19-0524</t>
  </si>
  <si>
    <t>OWSH19-0525</t>
  </si>
  <si>
    <t>OWSH19-0526</t>
  </si>
  <si>
    <t>OWSH19-0527</t>
  </si>
  <si>
    <t>OWSH19-0528</t>
  </si>
  <si>
    <t>OWSH19-0529</t>
  </si>
  <si>
    <t>OWSH19-0530</t>
  </si>
  <si>
    <t>OWSH19-0531</t>
  </si>
  <si>
    <t>OWSH19-0532</t>
  </si>
  <si>
    <t>OWSH19-0533</t>
  </si>
  <si>
    <t>OWSH19-0534</t>
  </si>
  <si>
    <t>OWSH19-0535</t>
  </si>
  <si>
    <t>OWSH19-0536</t>
  </si>
  <si>
    <t>OWSH19-0537</t>
  </si>
  <si>
    <t>OWSH19-0538</t>
  </si>
  <si>
    <t>OWSH19-0539</t>
  </si>
  <si>
    <t>OWSH19-0540</t>
  </si>
  <si>
    <t>OWSH19-0541</t>
  </si>
  <si>
    <t>OWSH19-0542</t>
  </si>
  <si>
    <t>OWSH19-0543</t>
  </si>
  <si>
    <t>OWSH19-0544</t>
  </si>
  <si>
    <t>OWSH19-0545</t>
  </si>
  <si>
    <t>OWSH19-0546</t>
  </si>
  <si>
    <t>OWSH19-0547</t>
  </si>
  <si>
    <t>OWSH19-0548</t>
  </si>
  <si>
    <t>OWSH19-0549</t>
  </si>
  <si>
    <t>OWSH19-0550</t>
  </si>
  <si>
    <t>OWSH19-0551</t>
  </si>
  <si>
    <t>OWSH19-0552</t>
  </si>
  <si>
    <t>OWSH19-0553</t>
  </si>
  <si>
    <t>OWSH19-0554</t>
  </si>
  <si>
    <t>OWSH19-0555</t>
  </si>
  <si>
    <t>OWSH19-0556</t>
  </si>
  <si>
    <t>OWSH19-0557</t>
  </si>
  <si>
    <t>OWSH19-0558</t>
  </si>
  <si>
    <t>OWSH19-0559</t>
  </si>
  <si>
    <t>OWSH19-0560</t>
  </si>
  <si>
    <t>OWSH19-0561</t>
  </si>
  <si>
    <t>OWSH19-0562</t>
  </si>
  <si>
    <t>OWSH19-0563</t>
  </si>
  <si>
    <t>OWSH19-0564</t>
  </si>
  <si>
    <t>OWSH19-0565</t>
  </si>
  <si>
    <t>OWSH19-0566</t>
  </si>
  <si>
    <t>OWSH19-0567</t>
  </si>
  <si>
    <t>OWSH19-0568</t>
  </si>
  <si>
    <t>OWSH19-0569</t>
  </si>
  <si>
    <t>OWSH19-0570</t>
  </si>
  <si>
    <t>OWSH19-0571</t>
  </si>
  <si>
    <t>OWSH19-0572</t>
  </si>
  <si>
    <t>OWSH19-0573</t>
  </si>
  <si>
    <t>OWSH19-0574</t>
  </si>
  <si>
    <t>OWSH19-0575</t>
  </si>
  <si>
    <t>OWSH19-0576</t>
  </si>
  <si>
    <t>OWSH19-0577</t>
  </si>
  <si>
    <t>OWSH19-0578</t>
  </si>
  <si>
    <t>OWSH19-0579</t>
  </si>
  <si>
    <t>OWSH19-0580</t>
  </si>
  <si>
    <t>OWSH19-0581</t>
  </si>
  <si>
    <t>OWSH19-0582</t>
  </si>
  <si>
    <t>OWSH19-0583</t>
  </si>
  <si>
    <t>OWSH19-0584</t>
  </si>
  <si>
    <t>SH19-07602</t>
  </si>
  <si>
    <t>SH19-07603</t>
  </si>
  <si>
    <t>SH19-07604</t>
  </si>
  <si>
    <t>SH19-07605</t>
  </si>
  <si>
    <t>SH19-07606</t>
  </si>
  <si>
    <t>SH19-07607</t>
  </si>
  <si>
    <t>SH19-07608</t>
  </si>
  <si>
    <t>SH19-07609</t>
  </si>
  <si>
    <t>SH19-07610</t>
  </si>
  <si>
    <t>SH19-07611</t>
  </si>
  <si>
    <t>SH19-07612</t>
  </si>
  <si>
    <t>SH19-07613</t>
  </si>
  <si>
    <t>SH19-07614</t>
  </si>
  <si>
    <t>SH19-07615</t>
  </si>
  <si>
    <t>SH19-07616</t>
  </si>
  <si>
    <t>SH19-07617</t>
  </si>
  <si>
    <t>SH19-07618</t>
  </si>
  <si>
    <t>SH19-07619</t>
  </si>
  <si>
    <t>SH19-07620</t>
  </si>
  <si>
    <t>SH19-07621</t>
  </si>
  <si>
    <t>SH19-07622</t>
  </si>
  <si>
    <t>SH19-07623</t>
  </si>
  <si>
    <t>SH19-07624</t>
  </si>
  <si>
    <t>SH19-07625</t>
  </si>
  <si>
    <t>SH19-07626</t>
  </si>
  <si>
    <t>SH19-07627</t>
  </si>
  <si>
    <t>SH19-07628</t>
  </si>
  <si>
    <t>SH19-07629</t>
  </si>
  <si>
    <t>SH19-07630</t>
  </si>
  <si>
    <t>SH19-07631</t>
  </si>
  <si>
    <t>SH19-07632</t>
  </si>
  <si>
    <t>SH19-07633</t>
  </si>
  <si>
    <t>SH19-07634</t>
  </si>
  <si>
    <t>SH19-07635</t>
  </si>
  <si>
    <t>SH19-07636</t>
  </si>
  <si>
    <t>SH19-07637</t>
  </si>
  <si>
    <t>SH19-07638</t>
  </si>
  <si>
    <t>SH19-07639</t>
  </si>
  <si>
    <t>SH19-07640</t>
  </si>
  <si>
    <t>SH19-07641</t>
  </si>
  <si>
    <t>SH19-07642</t>
  </si>
  <si>
    <t>SH19-07643</t>
  </si>
  <si>
    <t>SH19-07644</t>
  </si>
  <si>
    <t>SH19-07645</t>
  </si>
  <si>
    <t>SH19-07646</t>
  </si>
  <si>
    <t>SH19-07647</t>
  </si>
  <si>
    <t>SH19-07648</t>
  </si>
  <si>
    <t>SH19-07649</t>
  </si>
  <si>
    <t>SH19-07650</t>
  </si>
  <si>
    <t>SH19-07651</t>
  </si>
  <si>
    <t>SH19-07652</t>
  </si>
  <si>
    <t>SH19-07653</t>
  </si>
  <si>
    <t>SH19-07654</t>
  </si>
  <si>
    <t>SH19-07655</t>
  </si>
  <si>
    <t>SH19-07656</t>
  </si>
  <si>
    <t>SH19-07657</t>
  </si>
  <si>
    <t>SH19-07658</t>
  </si>
  <si>
    <t>SH19-07659</t>
  </si>
  <si>
    <t>SH19-07660</t>
  </si>
  <si>
    <t>SH19-07661</t>
  </si>
  <si>
    <t>SH19-07662</t>
  </si>
  <si>
    <t>SH19-07663</t>
  </si>
  <si>
    <t>SH19-07664</t>
  </si>
  <si>
    <t>SH19-07665</t>
  </si>
  <si>
    <t>SH19-07666</t>
  </si>
  <si>
    <t>SH19-07667</t>
  </si>
  <si>
    <t>SH19-07668</t>
  </si>
  <si>
    <t>SH19-07669</t>
  </si>
  <si>
    <t>SH19-07670</t>
  </si>
  <si>
    <t>SH19-07671</t>
  </si>
  <si>
    <t>SH19-07672</t>
  </si>
  <si>
    <t>SH19-07673</t>
  </si>
  <si>
    <t>SH19-07674</t>
  </si>
  <si>
    <t>SH19-07675</t>
  </si>
  <si>
    <t>SH19-07676</t>
  </si>
  <si>
    <t>SH19-07677</t>
  </si>
  <si>
    <t>SH19-07678</t>
  </si>
  <si>
    <t>SH19-07679</t>
  </si>
  <si>
    <t>SH19-07680</t>
  </si>
  <si>
    <t>SH19-07681</t>
  </si>
  <si>
    <t>SH19-07682</t>
  </si>
  <si>
    <t>SH19-07683</t>
  </si>
  <si>
    <t>SH19-07684</t>
  </si>
  <si>
    <t>SH19-07685</t>
  </si>
  <si>
    <t>SH19-07686</t>
  </si>
  <si>
    <t>SH19-07687</t>
  </si>
  <si>
    <t>SH19-07688</t>
  </si>
  <si>
    <t>SH19-07689</t>
  </si>
  <si>
    <t>SH19-07690</t>
  </si>
  <si>
    <t>SH19-07691</t>
  </si>
  <si>
    <t>SH19-07692</t>
  </si>
  <si>
    <t>SH19-07693</t>
  </si>
  <si>
    <t>SH19-07694</t>
  </si>
  <si>
    <t>SH19-07695</t>
  </si>
  <si>
    <t>SH19-07696</t>
  </si>
  <si>
    <t>SH19-07697</t>
  </si>
  <si>
    <t>SH19-07698</t>
  </si>
  <si>
    <t>SH19-07699</t>
  </si>
  <si>
    <t>SH19-07700</t>
  </si>
  <si>
    <t>SH19-07701</t>
  </si>
  <si>
    <t>SH19-07702</t>
  </si>
  <si>
    <t>SH19-07703</t>
  </si>
  <si>
    <t>SH19-07704</t>
  </si>
  <si>
    <t>SH19-07705</t>
  </si>
  <si>
    <t>SH19-07706</t>
  </si>
  <si>
    <t>SH19-07707</t>
  </si>
  <si>
    <t>SH19-07708</t>
  </si>
  <si>
    <t>SH19-07709</t>
  </si>
  <si>
    <t>SH19-07710</t>
  </si>
  <si>
    <t>SH19-07711</t>
  </si>
  <si>
    <t>SH19-07712</t>
  </si>
  <si>
    <t>SH19-07713</t>
  </si>
  <si>
    <t>SH19-07714</t>
  </si>
  <si>
    <t>SH19-07715</t>
  </si>
  <si>
    <t>SH19-07716</t>
  </si>
  <si>
    <t>SH19-07717</t>
  </si>
  <si>
    <t>SH19-07718</t>
  </si>
  <si>
    <t>SH19-07719</t>
  </si>
  <si>
    <t>SH19-07720</t>
  </si>
  <si>
    <t>SH19-07721</t>
  </si>
  <si>
    <t>SH19-07722</t>
  </si>
  <si>
    <t>SH19-07723</t>
  </si>
  <si>
    <t>SH19-07724</t>
  </si>
  <si>
    <t>SH19-07725</t>
  </si>
  <si>
    <t>SH19-07726</t>
  </si>
  <si>
    <t>SH19-07727</t>
  </si>
  <si>
    <t>SH19-07728</t>
  </si>
  <si>
    <t>SH19-07729</t>
  </si>
  <si>
    <t>SH19-07730</t>
  </si>
  <si>
    <t>SH19-07731</t>
  </si>
  <si>
    <t>SH19-07732</t>
  </si>
  <si>
    <t>SH19-07733</t>
  </si>
  <si>
    <t>SH19-07734</t>
  </si>
  <si>
    <t>SH19-07735</t>
  </si>
  <si>
    <t>SH19-07736</t>
  </si>
  <si>
    <t>SH19-07737</t>
  </si>
  <si>
    <t>SH19-07738</t>
  </si>
  <si>
    <t>SH19-07739</t>
  </si>
  <si>
    <t>SH19-07740</t>
  </si>
  <si>
    <t>SH19-07741</t>
  </si>
  <si>
    <t>SH19-07742</t>
  </si>
  <si>
    <t>SH19-07743</t>
  </si>
  <si>
    <t>SH19-07744</t>
  </si>
  <si>
    <t>SH19-07745</t>
  </si>
  <si>
    <t>SH19-07746</t>
  </si>
  <si>
    <t>SH19-07747</t>
  </si>
  <si>
    <t>SH19-07748</t>
  </si>
  <si>
    <t>SH19-07749</t>
  </si>
  <si>
    <t>SH19-07750</t>
  </si>
  <si>
    <t>SH19-07751</t>
  </si>
  <si>
    <t>SH19-07752</t>
  </si>
  <si>
    <t>SH19-07753</t>
  </si>
  <si>
    <t>SH19-07754</t>
  </si>
  <si>
    <t>SH19-07755</t>
  </si>
  <si>
    <t>SH19-07756</t>
  </si>
  <si>
    <t>SH19-07757</t>
  </si>
  <si>
    <t>SH19-07758</t>
  </si>
  <si>
    <t>SH19-07759</t>
  </si>
  <si>
    <t>SH19-07760</t>
  </si>
  <si>
    <t>SH19-07761</t>
  </si>
  <si>
    <t>SH19-07762</t>
  </si>
  <si>
    <t>SH19-07763</t>
  </si>
  <si>
    <t>SH19-07764</t>
  </si>
  <si>
    <t>SH19-07765</t>
  </si>
  <si>
    <t>SH19-07766</t>
  </si>
  <si>
    <t>SH19-07767</t>
  </si>
  <si>
    <t>SH19-07768</t>
  </si>
  <si>
    <t>SH19-07769</t>
  </si>
  <si>
    <t>SH19-07770</t>
  </si>
  <si>
    <t>SH19-07771</t>
  </si>
  <si>
    <t>SH19-07772</t>
  </si>
  <si>
    <t>SH19-07773</t>
  </si>
  <si>
    <t>SH19-07774</t>
  </si>
  <si>
    <t>SH19-07775</t>
  </si>
  <si>
    <t>SH19-07776</t>
  </si>
  <si>
    <t>SH19-07777</t>
  </si>
  <si>
    <t>SH19-07778</t>
  </si>
  <si>
    <t>SH19-07779</t>
  </si>
  <si>
    <t>SH19-07780</t>
  </si>
  <si>
    <t>SH19-07781</t>
  </si>
  <si>
    <t>SH19-07782</t>
  </si>
  <si>
    <t>SH19-07783</t>
  </si>
  <si>
    <t>SH19-07784</t>
  </si>
  <si>
    <t>SH19-07785</t>
  </si>
  <si>
    <t>SH19-07786</t>
  </si>
  <si>
    <t>SH19-07787</t>
  </si>
  <si>
    <t>SH19-07788</t>
  </si>
  <si>
    <t>SH19-07789</t>
  </si>
  <si>
    <t>SH19-07790</t>
  </si>
  <si>
    <t>SH19-07791</t>
  </si>
  <si>
    <t>SH19-07792</t>
  </si>
  <si>
    <t>SH19-07793</t>
  </si>
  <si>
    <t>SH19-07794</t>
  </si>
  <si>
    <t>SH19-07795</t>
  </si>
  <si>
    <t>SH19-07796</t>
  </si>
  <si>
    <t>SH19-07797</t>
  </si>
  <si>
    <t>SH19-07798</t>
  </si>
  <si>
    <t>SH19-07799</t>
  </si>
  <si>
    <t>SH19-07800</t>
  </si>
  <si>
    <t>SH19-07801</t>
  </si>
  <si>
    <t>SH19-07802</t>
  </si>
  <si>
    <t>SH19-07803</t>
  </si>
  <si>
    <t>SH19-07804</t>
  </si>
  <si>
    <t>SH19-07805</t>
  </si>
  <si>
    <t>SH19-07806</t>
  </si>
  <si>
    <t>SH19-07807</t>
  </si>
  <si>
    <t>SH19-07808</t>
  </si>
  <si>
    <t>SH19-07809</t>
  </si>
  <si>
    <t>SH19-07810</t>
  </si>
  <si>
    <t>SH19-07811</t>
  </si>
  <si>
    <t>SH19-07812</t>
  </si>
  <si>
    <t>SH19-07813</t>
  </si>
  <si>
    <t>SH19-07814</t>
  </si>
  <si>
    <t>SH19-07815</t>
  </si>
  <si>
    <t>SH19-07816</t>
  </si>
  <si>
    <t>SH19-07817</t>
  </si>
  <si>
    <t>SH19-07818</t>
  </si>
  <si>
    <t>SH19-07819</t>
  </si>
  <si>
    <t>SH19-07820</t>
  </si>
  <si>
    <t>SH19-07821</t>
  </si>
  <si>
    <t>SH19-07822</t>
  </si>
  <si>
    <t>SH19-07823</t>
  </si>
  <si>
    <t>SH19-07824</t>
  </si>
  <si>
    <t>SH19-07825</t>
  </si>
  <si>
    <t>SH19-07826</t>
  </si>
  <si>
    <t>SH19-07827</t>
  </si>
  <si>
    <t>SH19-07828</t>
  </si>
  <si>
    <t>SH19-07829</t>
  </si>
  <si>
    <t>SH19-07830</t>
  </si>
  <si>
    <t>SH19-07831</t>
  </si>
  <si>
    <t>SH19-07832</t>
  </si>
  <si>
    <t>SH19-07833</t>
  </si>
  <si>
    <t>SH19-07834</t>
  </si>
  <si>
    <t>SH19-07835</t>
  </si>
  <si>
    <t>SH19-07836</t>
  </si>
  <si>
    <t>SH19-07837</t>
  </si>
  <si>
    <t>SH19-07838</t>
  </si>
  <si>
    <t>SH19-07839</t>
  </si>
  <si>
    <t>SH19-07840</t>
  </si>
  <si>
    <t>SH19-07841</t>
  </si>
  <si>
    <t>SH19-07842</t>
  </si>
  <si>
    <t>SH19-07843</t>
  </si>
  <si>
    <t>SH19-07844</t>
  </si>
  <si>
    <t>SH19-07845</t>
  </si>
  <si>
    <t>SH19-07846</t>
  </si>
  <si>
    <t>SH19-07847</t>
  </si>
  <si>
    <t>SH19-07848</t>
  </si>
  <si>
    <t>SH19-07849</t>
  </si>
  <si>
    <t>SH19-07850</t>
  </si>
  <si>
    <t>SH19-07851</t>
  </si>
  <si>
    <t>SH19-07852</t>
  </si>
  <si>
    <t>SH19-07853</t>
  </si>
  <si>
    <t>SH19-07854</t>
  </si>
  <si>
    <t>SH19-07855</t>
  </si>
  <si>
    <t>SH19-07856</t>
  </si>
  <si>
    <t>SH19-07857</t>
  </si>
  <si>
    <t>SH19-07858</t>
  </si>
  <si>
    <t>SH19-07859</t>
  </si>
  <si>
    <t>SH19-07860</t>
  </si>
  <si>
    <t>SH19-07861</t>
  </si>
  <si>
    <t>SH19-07862</t>
  </si>
  <si>
    <t>SH19-07863</t>
  </si>
  <si>
    <t>SH19-07864</t>
  </si>
  <si>
    <t>SH19-07865</t>
  </si>
  <si>
    <t>SH19-07866</t>
  </si>
  <si>
    <t>SH19-07867</t>
  </si>
  <si>
    <t>SH19-07868</t>
  </si>
  <si>
    <t>SH19-07869</t>
  </si>
  <si>
    <t>SH19-07870</t>
  </si>
  <si>
    <t>SH19-07871</t>
  </si>
  <si>
    <t>SH19-07872</t>
  </si>
  <si>
    <t>SH19-07873</t>
  </si>
  <si>
    <t>SH19-07874</t>
  </si>
  <si>
    <t>SH19-07875</t>
  </si>
  <si>
    <t>SH19-07876</t>
  </si>
  <si>
    <t>SH19-07877</t>
  </si>
  <si>
    <t>SH19-07878</t>
  </si>
  <si>
    <t>SH19-07879</t>
  </si>
  <si>
    <t>SH19-07880</t>
  </si>
  <si>
    <t>SH19-07881</t>
  </si>
  <si>
    <t>SH19-07882</t>
  </si>
  <si>
    <t>SH19-07883</t>
  </si>
  <si>
    <t>SH19-07884</t>
  </si>
  <si>
    <t>SH19-07885</t>
  </si>
  <si>
    <t>SH19-07886</t>
  </si>
  <si>
    <t>SH19-07887</t>
  </si>
  <si>
    <t>SH19-07888</t>
  </si>
  <si>
    <t>SH19-07889</t>
  </si>
  <si>
    <t>SH19-07890</t>
  </si>
  <si>
    <t>SH19-07891</t>
  </si>
  <si>
    <t>SH19-07892</t>
  </si>
  <si>
    <t>SH19-07893</t>
  </si>
  <si>
    <t>SH19-07894</t>
  </si>
  <si>
    <t>SH19-07895</t>
  </si>
  <si>
    <t>SH19-07896</t>
  </si>
  <si>
    <t>SH19-07897</t>
  </si>
  <si>
    <t>SH19-07898</t>
  </si>
  <si>
    <t>SH19-07899</t>
  </si>
  <si>
    <t>SH19-07900</t>
  </si>
  <si>
    <t>SH19-07901</t>
  </si>
  <si>
    <t>SH19-07902</t>
  </si>
  <si>
    <t>SH19-07903</t>
  </si>
  <si>
    <t>SH19-07904</t>
  </si>
  <si>
    <t>SH19-07905</t>
  </si>
  <si>
    <t>SH19-07906</t>
  </si>
  <si>
    <t>SH19-07907</t>
  </si>
  <si>
    <t>SH19-07908</t>
  </si>
  <si>
    <t>SH19-07909</t>
  </si>
  <si>
    <t>SH19-07910</t>
  </si>
  <si>
    <t>SH19-07911</t>
  </si>
  <si>
    <t>SH19-07912</t>
  </si>
  <si>
    <t>SH19-07913</t>
  </si>
  <si>
    <t>SH19-07914</t>
  </si>
  <si>
    <t>SH19-07915</t>
  </si>
  <si>
    <t>SH19-07916</t>
  </si>
  <si>
    <t>SH19-07917</t>
  </si>
  <si>
    <t>SH19-07918</t>
  </si>
  <si>
    <t>SH19-07919</t>
  </si>
  <si>
    <t>SH19-07920</t>
  </si>
  <si>
    <t>SH19-07921</t>
  </si>
  <si>
    <t>SH19-07922</t>
  </si>
  <si>
    <t>SH19-07923</t>
  </si>
  <si>
    <t>SH19-07924</t>
  </si>
  <si>
    <t>SH19-07925</t>
  </si>
  <si>
    <t>SH19-07926</t>
  </si>
  <si>
    <t>SH19-07927</t>
  </si>
  <si>
    <t>SH19-07928</t>
  </si>
  <si>
    <t>SH19-07929</t>
  </si>
  <si>
    <t>SH19-07930</t>
  </si>
  <si>
    <t>SH19-07931</t>
  </si>
  <si>
    <t>SH19-07932</t>
  </si>
  <si>
    <t>SH19-07933</t>
  </si>
  <si>
    <t>SH19-07934</t>
  </si>
  <si>
    <t>SH19-07935</t>
  </si>
  <si>
    <t>SH19-07936</t>
  </si>
  <si>
    <t>SH19-07937</t>
  </si>
  <si>
    <t>SH19-07938</t>
  </si>
  <si>
    <t>SH19-07939</t>
  </si>
  <si>
    <t>SH19-07940</t>
  </si>
  <si>
    <t>SH19-07941</t>
  </si>
  <si>
    <t>SH19-07942</t>
  </si>
  <si>
    <t>SH19-07943</t>
  </si>
  <si>
    <t>SHI19-0149</t>
  </si>
  <si>
    <t>SHI19-0150</t>
  </si>
  <si>
    <t>SHI19-0151</t>
  </si>
  <si>
    <t>SHI19-0152</t>
  </si>
  <si>
    <t>SHI19-0153</t>
  </si>
  <si>
    <t>SH19-07944</t>
  </si>
  <si>
    <t>SH19-07945</t>
  </si>
  <si>
    <t>SH19-07946</t>
  </si>
  <si>
    <t>SH19-07947</t>
  </si>
  <si>
    <t>SH19-07948</t>
  </si>
  <si>
    <t>SH19-07949</t>
  </si>
  <si>
    <t>SH19-07950</t>
  </si>
  <si>
    <t>SH19-07951</t>
  </si>
  <si>
    <t>SH19-07952</t>
  </si>
  <si>
    <t>SH19-07953</t>
  </si>
  <si>
    <t>SH19-07954</t>
  </si>
  <si>
    <t>SH19-07955</t>
  </si>
  <si>
    <t>SH19-07956</t>
  </si>
  <si>
    <t>SH19-07957</t>
  </si>
  <si>
    <t>SH19-07958</t>
  </si>
  <si>
    <t>SH19-07959</t>
  </si>
  <si>
    <t>SH19-07960</t>
  </si>
  <si>
    <t>SH19-07961</t>
  </si>
  <si>
    <t>SH19-07962</t>
  </si>
  <si>
    <t>SH19-07963</t>
  </si>
  <si>
    <t>SH19-07964</t>
  </si>
  <si>
    <t>SH19-07965</t>
  </si>
  <si>
    <t>SH19-07966</t>
  </si>
  <si>
    <t>SH19-07967</t>
  </si>
  <si>
    <t>SH19-07968</t>
  </si>
  <si>
    <t>SH19-07969</t>
  </si>
  <si>
    <t>SH19-07970</t>
  </si>
  <si>
    <t>SH19-07971</t>
  </si>
  <si>
    <t>SH19-07972</t>
  </si>
  <si>
    <t>SH19-07973</t>
  </si>
  <si>
    <t>SH19-07974</t>
  </si>
  <si>
    <t>SH19-07975</t>
  </si>
  <si>
    <t>SH19-07976</t>
  </si>
  <si>
    <t>SH19-07977</t>
  </si>
  <si>
    <t>SH19-07978</t>
  </si>
  <si>
    <t>SH19-07979</t>
  </si>
  <si>
    <t>SH19-07980</t>
  </si>
  <si>
    <t>SH19-07981</t>
  </si>
  <si>
    <t>SH19-07982</t>
  </si>
  <si>
    <t>SH19-07983</t>
  </si>
  <si>
    <t>SH19-07984</t>
  </si>
  <si>
    <t>SH19-07985</t>
  </si>
  <si>
    <t>SH19-07986</t>
  </si>
  <si>
    <t>SH19-07987</t>
  </si>
  <si>
    <t>SH19-07988</t>
  </si>
  <si>
    <t>SH19-07989</t>
  </si>
  <si>
    <t>SH19-07990</t>
  </si>
  <si>
    <t>SH19-07991</t>
  </si>
  <si>
    <t>SH19-07992</t>
  </si>
  <si>
    <t>SH19-07993</t>
  </si>
  <si>
    <t>SH19-07994</t>
  </si>
  <si>
    <t>SH19-07995</t>
  </si>
  <si>
    <t>SH19-07996</t>
  </si>
  <si>
    <t>SH19-07997</t>
  </si>
  <si>
    <t>SH19-07998</t>
  </si>
  <si>
    <t>SH19-07999</t>
  </si>
  <si>
    <t>SH19-08000</t>
  </si>
  <si>
    <t>SH19-08001</t>
  </si>
  <si>
    <t>SH19-08002</t>
  </si>
  <si>
    <t>SH19-08003</t>
  </si>
  <si>
    <t>SH19-08004</t>
  </si>
  <si>
    <t>SH19-08005</t>
  </si>
  <si>
    <t>SH19-08006</t>
  </si>
  <si>
    <t>SH19-08007</t>
  </si>
  <si>
    <t>SH19-08008</t>
  </si>
  <si>
    <t>SH19-08009</t>
  </si>
  <si>
    <t>SH19-08010</t>
  </si>
  <si>
    <t>SH19-08011</t>
  </si>
  <si>
    <t>SH19-08012</t>
  </si>
  <si>
    <t>SH19-08013</t>
  </si>
  <si>
    <t>SH19-08014</t>
  </si>
  <si>
    <t>SH19-08015</t>
  </si>
  <si>
    <t>SH19-08016</t>
  </si>
  <si>
    <t>SH19-08017</t>
  </si>
  <si>
    <t>SH19-08018</t>
  </si>
  <si>
    <t>SH19-08019</t>
  </si>
  <si>
    <t>SH19-08020</t>
  </si>
  <si>
    <t>SH19-08021</t>
  </si>
  <si>
    <t>SH19-08022</t>
  </si>
  <si>
    <t>SH19-08023</t>
  </si>
  <si>
    <t>SH19-08024</t>
  </si>
  <si>
    <t>SH19-08027</t>
  </si>
  <si>
    <t>SH19-08028</t>
  </si>
  <si>
    <t>SH19-08029</t>
  </si>
  <si>
    <t>SH19-08030</t>
  </si>
  <si>
    <t>SH19-08031</t>
  </si>
  <si>
    <t>SH19-08032</t>
  </si>
  <si>
    <t>SH19-08033</t>
  </si>
  <si>
    <t>SH19-08034</t>
  </si>
  <si>
    <t>SH19-08035</t>
  </si>
  <si>
    <t>SH19-08036</t>
  </si>
  <si>
    <t>SH19-08037</t>
  </si>
  <si>
    <t>SH19-08038</t>
  </si>
  <si>
    <t>SH19-08039</t>
  </si>
  <si>
    <t>SH19-08040</t>
  </si>
  <si>
    <t>SH19-08041</t>
  </si>
  <si>
    <t>SH19-08042</t>
  </si>
  <si>
    <t>SH19-08043</t>
  </si>
  <si>
    <t>SH19-08044</t>
  </si>
  <si>
    <t>SH19-08045</t>
  </si>
  <si>
    <t>SH19-08046</t>
  </si>
  <si>
    <t>SH19-08047</t>
  </si>
  <si>
    <t>SH19-08048</t>
  </si>
  <si>
    <t>SH19-08049</t>
  </si>
  <si>
    <t>SH19-08050</t>
  </si>
  <si>
    <t>SH19-08051</t>
  </si>
  <si>
    <t>SH19-08052</t>
  </si>
  <si>
    <t>SH19-08053</t>
  </si>
  <si>
    <t>SH19-08054</t>
  </si>
  <si>
    <t>SH19-08055</t>
  </si>
  <si>
    <t>SH19-08056</t>
  </si>
  <si>
    <t>SH19-08057</t>
  </si>
  <si>
    <t>SH19-08058</t>
  </si>
  <si>
    <t>SH19-08059</t>
  </si>
  <si>
    <t>SH19-08060</t>
  </si>
  <si>
    <t>SH19-08061</t>
  </si>
  <si>
    <t>SH19-08062</t>
  </si>
  <si>
    <t>SH19-08063</t>
  </si>
  <si>
    <t>SH19-08064</t>
  </si>
  <si>
    <t>SH19-08065</t>
  </si>
  <si>
    <t>SH19-08066</t>
  </si>
  <si>
    <t>SH19-08067</t>
  </si>
  <si>
    <t>SH19-08068</t>
  </si>
  <si>
    <t>SH19-08069</t>
  </si>
  <si>
    <t>SH19-08070</t>
  </si>
  <si>
    <t>SH19-08071</t>
  </si>
  <si>
    <t>SH19-08072</t>
  </si>
  <si>
    <t>SH19-08073</t>
  </si>
  <si>
    <t>SH19-08074</t>
  </si>
  <si>
    <t>SH19-08075</t>
  </si>
  <si>
    <t>SH19-08076</t>
  </si>
  <si>
    <t>SH19-08077</t>
  </si>
  <si>
    <t>SH19-08078</t>
  </si>
  <si>
    <t>SH19-08079</t>
  </si>
  <si>
    <t>SH19-08080</t>
  </si>
  <si>
    <t>SH19-08081</t>
  </si>
  <si>
    <t>SH19-08082</t>
  </si>
  <si>
    <t>SH19-08083</t>
  </si>
  <si>
    <t>SH19-08084</t>
  </si>
  <si>
    <t>SH19-08085</t>
  </si>
  <si>
    <t>SH19-08086</t>
  </si>
  <si>
    <t>SH19-08087</t>
  </si>
  <si>
    <t>SH19-08088</t>
  </si>
  <si>
    <t>SH19-08089</t>
  </si>
  <si>
    <t>SH19-08090</t>
  </si>
  <si>
    <t>SH19-08091</t>
  </si>
  <si>
    <t>SH19-08092</t>
  </si>
  <si>
    <t>SH19-08093</t>
  </si>
  <si>
    <t>SH19-08094</t>
  </si>
  <si>
    <t>SH19-08095</t>
  </si>
  <si>
    <t>SH19-08096</t>
  </si>
  <si>
    <t>SH19-08097</t>
  </si>
  <si>
    <t>SH19-08098</t>
  </si>
  <si>
    <t>SH19-08099</t>
  </si>
  <si>
    <t>SH19-08100</t>
  </si>
  <si>
    <t>SH19-08101</t>
  </si>
  <si>
    <t>SH19-08102</t>
  </si>
  <si>
    <t>SH19-08103</t>
  </si>
  <si>
    <t>SH19-08104</t>
  </si>
  <si>
    <t>SH19-08105</t>
  </si>
  <si>
    <t>SH19-08106</t>
  </si>
  <si>
    <t>SH19-08107</t>
  </si>
  <si>
    <t>SH19-08108</t>
  </si>
  <si>
    <t>SH19-08109</t>
  </si>
  <si>
    <t>SH19-08110</t>
  </si>
  <si>
    <t>SH19-08111</t>
  </si>
  <si>
    <t>SH19-08112</t>
  </si>
  <si>
    <t>SH19-08113</t>
  </si>
  <si>
    <t>SH19-08114</t>
  </si>
  <si>
    <t>SH19-08115</t>
  </si>
  <si>
    <t>SH19-08116</t>
  </si>
  <si>
    <t>SH19-08117</t>
  </si>
  <si>
    <t>SH19-08118</t>
  </si>
  <si>
    <t>SH19-08119</t>
  </si>
  <si>
    <t>SH19-08120</t>
  </si>
  <si>
    <t>SH19-08121</t>
  </si>
  <si>
    <t>SH19-08122</t>
  </si>
  <si>
    <t>SH19-08123</t>
  </si>
  <si>
    <t>SH19-08124</t>
  </si>
  <si>
    <t>SH19-08125</t>
  </si>
  <si>
    <t>SH19-08126</t>
  </si>
  <si>
    <t>SH19-08127</t>
  </si>
  <si>
    <t>SH19-08128</t>
  </si>
  <si>
    <t>SH19-08129</t>
  </si>
  <si>
    <t>SH19-08130</t>
  </si>
  <si>
    <t>SH19-08131</t>
  </si>
  <si>
    <t>SH19-08132</t>
  </si>
  <si>
    <t>SH19-08133</t>
  </si>
  <si>
    <t>SH19-08134</t>
  </si>
  <si>
    <t>SH19-08135</t>
  </si>
  <si>
    <t>SH19-08136</t>
  </si>
  <si>
    <t>SH19-08137</t>
  </si>
  <si>
    <t>SH19-08138</t>
  </si>
  <si>
    <t>SH19-08139</t>
  </si>
  <si>
    <t>SH19-08140</t>
  </si>
  <si>
    <t>SH19-08141</t>
  </si>
  <si>
    <t>SH19-08142</t>
  </si>
  <si>
    <t>SH19-08143</t>
  </si>
  <si>
    <t>SH19-08144</t>
  </si>
  <si>
    <t>SH19-08145</t>
  </si>
  <si>
    <t>SH19-08146</t>
  </si>
  <si>
    <t>SH19-08147</t>
  </si>
  <si>
    <t>SH19-08148</t>
  </si>
  <si>
    <t>SH19-08149</t>
  </si>
  <si>
    <t>SH19-08150</t>
  </si>
  <si>
    <t>SH19-08151</t>
  </si>
  <si>
    <t>SH19-08152</t>
  </si>
  <si>
    <t>SH19-08153</t>
  </si>
  <si>
    <t>SH19-08154</t>
  </si>
  <si>
    <t>SH19-08155</t>
  </si>
  <si>
    <t>SH19-08156</t>
  </si>
  <si>
    <t>SH19-08157</t>
  </si>
  <si>
    <t>SH19-08158</t>
  </si>
  <si>
    <t>SH19-08159</t>
  </si>
  <si>
    <t>SH19-08160</t>
  </si>
  <si>
    <t>SH19-08161</t>
  </si>
  <si>
    <t>SH19-08162</t>
  </si>
  <si>
    <t>SH19-08163</t>
  </si>
  <si>
    <t>SH19-08164</t>
  </si>
  <si>
    <t>SH19-08165</t>
  </si>
  <si>
    <t>SH19-08166</t>
  </si>
  <si>
    <t>SH19-08167</t>
  </si>
  <si>
    <t>SH19-08168</t>
  </si>
  <si>
    <t>SH19-08169</t>
  </si>
  <si>
    <t>SH19-08170</t>
  </si>
  <si>
    <t>SH19-08171</t>
  </si>
  <si>
    <t>SH19-08172</t>
  </si>
  <si>
    <t>SH19-08173</t>
  </si>
  <si>
    <t>SH19-08174</t>
  </si>
  <si>
    <t>SH19-08175</t>
  </si>
  <si>
    <t>SH19-08176</t>
  </si>
  <si>
    <t>SH19-08177</t>
  </si>
  <si>
    <t>SH19-08178</t>
  </si>
  <si>
    <t>SH19-08179</t>
  </si>
  <si>
    <t>SH19-08180</t>
  </si>
  <si>
    <t>SH19-08181</t>
  </si>
  <si>
    <t>SH19-08182</t>
  </si>
  <si>
    <t>SH19-08183</t>
  </si>
  <si>
    <t>SH19-08184</t>
  </si>
  <si>
    <t>SH19-08185</t>
  </si>
  <si>
    <t>SH19-08186</t>
  </si>
  <si>
    <t>SH19-08187</t>
  </si>
  <si>
    <t>SH19-08188</t>
  </si>
  <si>
    <t>SH19-08189</t>
  </si>
  <si>
    <t>SH19-08190</t>
  </si>
  <si>
    <t>SH19-08191</t>
  </si>
  <si>
    <t>SH19-08192</t>
  </si>
  <si>
    <t>SH19-08193</t>
  </si>
  <si>
    <t>SH19-08194</t>
  </si>
  <si>
    <t>SH19-08195</t>
  </si>
  <si>
    <t>SH19-08196</t>
  </si>
  <si>
    <t>SH19-08197</t>
  </si>
  <si>
    <t>SH19-08198</t>
  </si>
  <si>
    <t>SH19-08199</t>
  </si>
  <si>
    <t>SH19-08200</t>
  </si>
  <si>
    <t>SH19-08201</t>
  </si>
  <si>
    <t>SH19-08202</t>
  </si>
  <si>
    <t>SH19-08203</t>
  </si>
  <si>
    <t>SH19-08204</t>
  </si>
  <si>
    <t>SH19-08205</t>
  </si>
  <si>
    <t>SH19-08206</t>
  </si>
  <si>
    <t>SH19-08207</t>
  </si>
  <si>
    <t>SH19-08208</t>
  </si>
  <si>
    <t>SH19-08209</t>
  </si>
  <si>
    <t>SH19-08210</t>
  </si>
  <si>
    <t>SH19-08211</t>
  </si>
  <si>
    <t>SH19-08212</t>
  </si>
  <si>
    <t>SH19-08213</t>
  </si>
  <si>
    <t>SH19-08214</t>
  </si>
  <si>
    <t>SH19-08215</t>
  </si>
  <si>
    <t>SH19-08216</t>
  </si>
  <si>
    <t>SH19-08217</t>
  </si>
  <si>
    <t>SH19-08218</t>
  </si>
  <si>
    <t>SH19-08219</t>
  </si>
  <si>
    <t>SH19-08220</t>
  </si>
  <si>
    <t>SH19-08221</t>
  </si>
  <si>
    <t>SH19-08222</t>
  </si>
  <si>
    <t>SH19-08223</t>
  </si>
  <si>
    <t>SH19-08224</t>
  </si>
  <si>
    <t>SH19-08225</t>
  </si>
  <si>
    <t>SH19-08226</t>
  </si>
  <si>
    <t>SH19-08227</t>
  </si>
  <si>
    <t>SH19-08228</t>
  </si>
  <si>
    <t>SH19-08229</t>
  </si>
  <si>
    <t>SH19-08230</t>
  </si>
  <si>
    <t>SH19-08231</t>
  </si>
  <si>
    <t>SH19-08232</t>
  </si>
  <si>
    <t>SH19-08233</t>
  </si>
  <si>
    <t>SH19-08234</t>
  </si>
  <si>
    <t>SH19-08235</t>
  </si>
  <si>
    <t>SH19-08236</t>
  </si>
  <si>
    <t>SH19-08237</t>
  </si>
  <si>
    <t>SH19-08238</t>
  </si>
  <si>
    <t>SH19-08239</t>
  </si>
  <si>
    <t>SH19-08240</t>
  </si>
  <si>
    <t>SH19-08241</t>
  </si>
  <si>
    <t>SH19-08242</t>
  </si>
  <si>
    <t>SH19-08243</t>
  </si>
  <si>
    <t>SH19-08244</t>
  </si>
  <si>
    <t>SH19-08245</t>
  </si>
  <si>
    <t>SH19-08246</t>
  </si>
  <si>
    <t>SH19-08247</t>
  </si>
  <si>
    <t>SH19-08248</t>
  </si>
  <si>
    <t>SH19-08249</t>
  </si>
  <si>
    <t>SH19-08250</t>
  </si>
  <si>
    <t>SH19-08251</t>
  </si>
  <si>
    <t>SH19-08252</t>
  </si>
  <si>
    <t>SH19-08253</t>
  </si>
  <si>
    <t>SH19-08254</t>
  </si>
  <si>
    <t>SH19-08255</t>
  </si>
  <si>
    <t>SH19-08256</t>
  </si>
  <si>
    <t>SH19-08257</t>
  </si>
  <si>
    <t>SH19-08258</t>
  </si>
  <si>
    <t>SH19-08259</t>
  </si>
  <si>
    <t>SH19-08260</t>
  </si>
  <si>
    <t>SH19-08261</t>
  </si>
  <si>
    <t>SH19-08262</t>
  </si>
  <si>
    <t>SH19-08263</t>
  </si>
  <si>
    <t>SH19-08264</t>
  </si>
  <si>
    <t>SH19-08265</t>
  </si>
  <si>
    <t>SH19-08266</t>
  </si>
  <si>
    <t>SH19-08267</t>
  </si>
  <si>
    <t>SH19-08268</t>
  </si>
  <si>
    <t>SH19-08269</t>
  </si>
  <si>
    <t>SH19-08270</t>
  </si>
  <si>
    <t>SH19-08271</t>
  </si>
  <si>
    <t>SH19-08272</t>
  </si>
  <si>
    <t>SH19-08273</t>
  </si>
  <si>
    <t>SH19-08274</t>
  </si>
  <si>
    <t>SH19-08275</t>
  </si>
  <si>
    <t>SH19-08276</t>
  </si>
  <si>
    <t>SH19-08277</t>
  </si>
  <si>
    <t>SH19-08278</t>
  </si>
  <si>
    <t>SH19-08279</t>
  </si>
  <si>
    <t>SH19-08280</t>
  </si>
  <si>
    <t>SH19-08281</t>
  </si>
  <si>
    <t>SH19-08282</t>
  </si>
  <si>
    <t>SH19-08283</t>
  </si>
  <si>
    <t>SH19-08284</t>
  </si>
  <si>
    <t>SH19-08285</t>
  </si>
  <si>
    <t>SH19-08286</t>
  </si>
  <si>
    <t>SH19-08287</t>
  </si>
  <si>
    <t>SH19-08288</t>
  </si>
  <si>
    <t>SH19-08289</t>
  </si>
  <si>
    <t>SH19-08290</t>
  </si>
  <si>
    <t>SH19-08291</t>
  </si>
  <si>
    <t>SH19-08292</t>
  </si>
  <si>
    <t>SH19-08293</t>
  </si>
  <si>
    <t>SH19-08294</t>
  </si>
  <si>
    <t>SH19-08295</t>
  </si>
  <si>
    <t>SH19-08296</t>
  </si>
  <si>
    <t>SH19-08297</t>
  </si>
  <si>
    <t>SH19-08298</t>
  </si>
  <si>
    <t>SH19-08299</t>
  </si>
  <si>
    <t>SH19-08300</t>
  </si>
  <si>
    <t>SH19-08301</t>
  </si>
  <si>
    <t>SH19-08302</t>
  </si>
  <si>
    <t>SH19-08303</t>
  </si>
  <si>
    <t>SH19-08304</t>
  </si>
  <si>
    <t>SH19-08305</t>
  </si>
  <si>
    <t>SH19-08306</t>
  </si>
  <si>
    <t>SH19-08307</t>
  </si>
  <si>
    <t>SH19-08308</t>
  </si>
  <si>
    <t>SH19-08309</t>
  </si>
  <si>
    <t>SH19-08310</t>
  </si>
  <si>
    <t>SH19-08311</t>
  </si>
  <si>
    <t>SH19-08312</t>
  </si>
  <si>
    <t>SH19-08313</t>
  </si>
  <si>
    <t>SH19-08314</t>
  </si>
  <si>
    <t>SH19-08315</t>
  </si>
  <si>
    <t>SH19-08316</t>
  </si>
  <si>
    <t>SH19-08317</t>
  </si>
  <si>
    <t>SH19-08318</t>
  </si>
  <si>
    <t>SH19-08319</t>
  </si>
  <si>
    <t>SH19-08320</t>
  </si>
  <si>
    <t>SH19-08321</t>
  </si>
  <si>
    <t>SH19-08322</t>
  </si>
  <si>
    <t>SH19-08323</t>
  </si>
  <si>
    <t>SH19-08324</t>
  </si>
  <si>
    <t>SH19-08325</t>
  </si>
  <si>
    <t>SH19-08326</t>
  </si>
  <si>
    <t>SH19-08327</t>
  </si>
  <si>
    <t>SH19-08328</t>
  </si>
  <si>
    <t>SH19-08329</t>
  </si>
  <si>
    <t>SH19-08330</t>
  </si>
  <si>
    <t>SH19-08331</t>
  </si>
  <si>
    <t>SH19-08332</t>
  </si>
  <si>
    <t>SH19-08333</t>
  </si>
  <si>
    <t>SH19-08334</t>
  </si>
  <si>
    <t>SH19-08335</t>
  </si>
  <si>
    <t>SH19-08336</t>
  </si>
  <si>
    <t>SH19-08337</t>
  </si>
  <si>
    <t>SH19-08338</t>
  </si>
  <si>
    <t>SH19-08339</t>
  </si>
  <si>
    <t>SH19-08340</t>
  </si>
  <si>
    <t>SH19-08341</t>
  </si>
  <si>
    <t>SH19-08342</t>
  </si>
  <si>
    <t>SH19-08343</t>
  </si>
  <si>
    <t>SH19-08344</t>
  </si>
  <si>
    <t>SH19-08345</t>
  </si>
  <si>
    <t>SH19-08346</t>
  </si>
  <si>
    <t>SH19-08347</t>
  </si>
  <si>
    <t>SH19-08348</t>
  </si>
  <si>
    <t>SH19-08349</t>
  </si>
  <si>
    <t>SH19-08350</t>
  </si>
  <si>
    <t>SH19-08351</t>
  </si>
  <si>
    <t>SH19-08352</t>
  </si>
  <si>
    <t>SH19-08353</t>
  </si>
  <si>
    <t>SH19-08354</t>
  </si>
  <si>
    <t>SH19-08355</t>
  </si>
  <si>
    <t>SH19-08356</t>
  </si>
  <si>
    <t>SH19-08357</t>
  </si>
  <si>
    <t>SH19-08358</t>
  </si>
  <si>
    <t>SH19-08359</t>
  </si>
  <si>
    <t>SH19-08360</t>
  </si>
  <si>
    <t>SH19-08361</t>
  </si>
  <si>
    <t>SH19-08362</t>
  </si>
  <si>
    <t>SH19-08363</t>
  </si>
  <si>
    <t>SH19-08364</t>
  </si>
  <si>
    <t>SH19-08365</t>
  </si>
  <si>
    <t>SH19-08366</t>
  </si>
  <si>
    <t>SH19-08367</t>
  </si>
  <si>
    <t>SH19-08368</t>
  </si>
  <si>
    <t>SH19-08369</t>
  </si>
  <si>
    <t>SH19-08370</t>
  </si>
  <si>
    <t>SH19-08371</t>
  </si>
  <si>
    <t>SH19-08372</t>
  </si>
  <si>
    <t>SH19-08373</t>
  </si>
  <si>
    <t>SH19-08374</t>
  </si>
  <si>
    <t>SH19-08375</t>
  </si>
  <si>
    <t>SH19-08376</t>
  </si>
  <si>
    <t>SH19-08377</t>
  </si>
  <si>
    <t>SH19-08378</t>
  </si>
  <si>
    <t>SH19-08379</t>
  </si>
  <si>
    <t>SH19-08380</t>
  </si>
  <si>
    <t>SH19-08381</t>
  </si>
  <si>
    <t>SH19-08382</t>
  </si>
  <si>
    <t>SH19-08383</t>
  </si>
  <si>
    <t>SH19-08384</t>
  </si>
  <si>
    <t>SH19-08385</t>
  </si>
  <si>
    <t>SH19-08386</t>
  </si>
  <si>
    <t>SH19-08387</t>
  </si>
  <si>
    <t>SH19-08388</t>
  </si>
  <si>
    <t>SH19-08389</t>
  </si>
  <si>
    <t>SH19-08390</t>
  </si>
  <si>
    <t>SH19-08391</t>
  </si>
  <si>
    <t>SH19-08392</t>
  </si>
  <si>
    <t>SH19-08393</t>
  </si>
  <si>
    <t>SH19-08394</t>
  </si>
  <si>
    <t>SH19-08395</t>
  </si>
  <si>
    <t>SH19-08396</t>
  </si>
  <si>
    <t>SH19-08397</t>
  </si>
  <si>
    <t>SH19-08398</t>
  </si>
  <si>
    <t>SH19-08399</t>
  </si>
  <si>
    <t>SH19-08400</t>
  </si>
  <si>
    <t>SH19-08401</t>
  </si>
  <si>
    <t>SH19-08402</t>
  </si>
  <si>
    <t>SH19-08403</t>
  </si>
  <si>
    <t>SH19-08404</t>
  </si>
  <si>
    <t>SH19-08405</t>
  </si>
  <si>
    <t>SH19-08406</t>
  </si>
  <si>
    <t>SH19-08407</t>
  </si>
  <si>
    <t>SH19-08408</t>
  </si>
  <si>
    <t>SH19-08409</t>
  </si>
  <si>
    <t>SH19-08410</t>
  </si>
  <si>
    <t>SH19-08411</t>
  </si>
  <si>
    <t>SH19-08412</t>
  </si>
  <si>
    <t>SH19-08413</t>
  </si>
  <si>
    <t>SH19-08414</t>
  </si>
  <si>
    <t>SH19-08415</t>
  </si>
  <si>
    <t>SH19-08416</t>
  </si>
  <si>
    <t>SH19-08417</t>
  </si>
  <si>
    <t>SH19-08418</t>
  </si>
  <si>
    <t>SH19-08419</t>
  </si>
  <si>
    <t>SH19-08420</t>
  </si>
  <si>
    <t>SH19-08421</t>
  </si>
  <si>
    <t>SH19-08422</t>
  </si>
  <si>
    <t>SH19-08423</t>
  </si>
  <si>
    <t>SH19-08424</t>
  </si>
  <si>
    <t>SH19-08425</t>
  </si>
  <si>
    <t>SH19-08426</t>
  </si>
  <si>
    <t>SH19-08427</t>
  </si>
  <si>
    <t>SH19-08428</t>
  </si>
  <si>
    <t>SH19-08429</t>
  </si>
  <si>
    <t>SH19-08430</t>
  </si>
  <si>
    <t>SH19-08431</t>
  </si>
  <si>
    <t>SH19-08432</t>
  </si>
  <si>
    <t>SH19-08433</t>
  </si>
  <si>
    <t>SH19-08434</t>
  </si>
  <si>
    <t>SH19-08435</t>
  </si>
  <si>
    <t>SH19-08436</t>
  </si>
  <si>
    <t>SH19-08437</t>
  </si>
  <si>
    <t>SH19-08438</t>
  </si>
  <si>
    <t>SH19-08439</t>
  </si>
  <si>
    <t>SH19-08440</t>
  </si>
  <si>
    <t>SH19-08441</t>
  </si>
  <si>
    <t>SH19-08442</t>
  </si>
  <si>
    <t>SH19-08443</t>
  </si>
  <si>
    <t>SH19-08444</t>
  </si>
  <si>
    <t>SH19-08445</t>
  </si>
  <si>
    <t>SH19-08446</t>
  </si>
  <si>
    <t>SH19-08447</t>
  </si>
  <si>
    <t>SH19-08448</t>
  </si>
  <si>
    <t>SH19-08449</t>
  </si>
  <si>
    <t>SH19-08450</t>
  </si>
  <si>
    <t>SH19-08451</t>
  </si>
  <si>
    <t>SH19-08452</t>
  </si>
  <si>
    <t>SH19-08453</t>
  </si>
  <si>
    <t>SH19-08454</t>
  </si>
  <si>
    <t>SH19-08455</t>
  </si>
  <si>
    <t>SH19-08456</t>
  </si>
  <si>
    <t>SH19-08457</t>
  </si>
  <si>
    <t>SH19-08458</t>
  </si>
  <si>
    <t>SH19-08459</t>
  </si>
  <si>
    <t>SH19-08460</t>
  </si>
  <si>
    <t>SH19-08461</t>
  </si>
  <si>
    <t>SH19-08462</t>
  </si>
  <si>
    <t>SH19-08463</t>
  </si>
  <si>
    <t>SH19-08464</t>
  </si>
  <si>
    <t>SH19-08465</t>
  </si>
  <si>
    <t>SH19-08466</t>
  </si>
  <si>
    <t>SH19-08467</t>
  </si>
  <si>
    <t>SH19-08468</t>
  </si>
  <si>
    <t>SH19-08469</t>
  </si>
  <si>
    <t>SH19-08470</t>
  </si>
  <si>
    <t>SH19-08471</t>
  </si>
  <si>
    <t>SH19-08472</t>
  </si>
  <si>
    <t>SH19-08473</t>
  </si>
  <si>
    <t>SH19-08474</t>
  </si>
  <si>
    <t>SH19-08475</t>
  </si>
  <si>
    <t>SH19-08476</t>
  </si>
  <si>
    <t>SH19-08477</t>
  </si>
  <si>
    <t>SH19-08478</t>
  </si>
  <si>
    <t>SH19-08479</t>
  </si>
  <si>
    <t>SH19-08480</t>
  </si>
  <si>
    <t>SH19-08481</t>
  </si>
  <si>
    <t>SH19-08482</t>
  </si>
  <si>
    <t>SH19-08483</t>
  </si>
  <si>
    <t>SH19-08484</t>
  </si>
  <si>
    <t>SH19-08485</t>
  </si>
  <si>
    <t>SH19-08486</t>
  </si>
  <si>
    <t>SH19-08487</t>
  </si>
  <si>
    <t>SH19-08488</t>
  </si>
  <si>
    <t>SH19-08489</t>
  </si>
  <si>
    <t>SH19-08490</t>
  </si>
  <si>
    <t>SH19-08491</t>
  </si>
  <si>
    <t>SH19-08492</t>
  </si>
  <si>
    <t>SH19-08493</t>
  </si>
  <si>
    <t>SH19-08494</t>
  </si>
  <si>
    <t>SH19-08495</t>
  </si>
  <si>
    <t>SH19-08496</t>
  </si>
  <si>
    <t>SH19-08497</t>
  </si>
  <si>
    <t>SH19-08498</t>
  </si>
  <si>
    <t>SH19-08499</t>
  </si>
  <si>
    <t>SH19-08500</t>
  </si>
  <si>
    <t>SH19-08501</t>
  </si>
  <si>
    <t>SH19-08502</t>
  </si>
  <si>
    <t>SH19-08503</t>
  </si>
  <si>
    <t>SH19-08504</t>
  </si>
  <si>
    <t>SH19-08505</t>
  </si>
  <si>
    <t>SH19-08506</t>
  </si>
  <si>
    <t>SH19-08507</t>
  </si>
  <si>
    <t>SH19-08508</t>
  </si>
  <si>
    <t>SH19-08509</t>
  </si>
  <si>
    <t>SH19-08510</t>
  </si>
  <si>
    <t>SH19-08511</t>
  </si>
  <si>
    <t>SH19-08512</t>
  </si>
  <si>
    <t>SH19-08513</t>
  </si>
  <si>
    <t>SH19-08514</t>
  </si>
  <si>
    <t>SH19-08515</t>
  </si>
  <si>
    <t>SH19-08516</t>
  </si>
  <si>
    <t>SH19-08517</t>
  </si>
  <si>
    <t>SH19-08518</t>
  </si>
  <si>
    <t>SH19-08519</t>
  </si>
  <si>
    <t>SH19-08520</t>
  </si>
  <si>
    <t>SH19-08521</t>
  </si>
  <si>
    <t>SH19-08522</t>
  </si>
  <si>
    <t>SH19-08523</t>
  </si>
  <si>
    <t>SH19-08524</t>
  </si>
  <si>
    <t>SH19-08525</t>
  </si>
  <si>
    <t>SH19-08526</t>
  </si>
  <si>
    <t>SH19-08527</t>
  </si>
  <si>
    <t>SH19-08528</t>
  </si>
  <si>
    <t>SH19-08529</t>
  </si>
  <si>
    <t>SH19-08530</t>
  </si>
  <si>
    <t>SH19-08531</t>
  </si>
  <si>
    <t>SH19-08532</t>
  </si>
  <si>
    <t>SH19-08533</t>
  </si>
  <si>
    <t>SH19-08534</t>
  </si>
  <si>
    <t>SH19-08535</t>
  </si>
  <si>
    <t>SH19-08536</t>
  </si>
  <si>
    <t>SH19-08537</t>
  </si>
  <si>
    <t>SH19-08538</t>
  </si>
  <si>
    <t>SH19-08539</t>
  </si>
  <si>
    <t>SH19-08540</t>
  </si>
  <si>
    <t>SH19-08541</t>
  </si>
  <si>
    <t>SH19-08542</t>
  </si>
  <si>
    <t>SH19-08543</t>
  </si>
  <si>
    <t>SH19-08544</t>
  </si>
  <si>
    <t>SH19-08545</t>
  </si>
  <si>
    <t>SH19-08546</t>
  </si>
  <si>
    <t>SH19-08547</t>
  </si>
  <si>
    <t>SH19-08548</t>
  </si>
  <si>
    <t>SH19-08549</t>
  </si>
  <si>
    <t>SH19-08550</t>
  </si>
  <si>
    <t>SH19-08551</t>
  </si>
  <si>
    <t>SH19-08552</t>
  </si>
  <si>
    <t>SH19-08553</t>
  </si>
  <si>
    <t>SH19-08554</t>
  </si>
  <si>
    <t>SH19-08555</t>
  </si>
  <si>
    <t>SH19-08556</t>
  </si>
  <si>
    <t>SH19-08557</t>
  </si>
  <si>
    <t>SH19-08558</t>
  </si>
  <si>
    <t>SH19-08559</t>
  </si>
  <si>
    <t>SH19-08560</t>
  </si>
  <si>
    <t>SH19-08561</t>
  </si>
  <si>
    <t>SH19-08562</t>
  </si>
  <si>
    <t>SH19-08563</t>
  </si>
  <si>
    <t>SH19-08564</t>
  </si>
  <si>
    <t>SH19-08565</t>
  </si>
  <si>
    <t>SH19-08566</t>
  </si>
  <si>
    <t>SH19-08567</t>
  </si>
  <si>
    <t>SH19-08568</t>
  </si>
  <si>
    <t>SH19-08569</t>
  </si>
  <si>
    <t>SH19-08570</t>
  </si>
  <si>
    <t>SH19-08571</t>
  </si>
  <si>
    <t>SH19-08572</t>
  </si>
  <si>
    <t>SH19-08573</t>
  </si>
  <si>
    <t>SH19-08574</t>
  </si>
  <si>
    <t>SH19-08575</t>
  </si>
  <si>
    <t>SH19-08576</t>
  </si>
  <si>
    <t>SH19-08577</t>
  </si>
  <si>
    <t>SH19-08578</t>
  </si>
  <si>
    <t>SH19-08579</t>
  </si>
  <si>
    <t>SH19-08580</t>
  </si>
  <si>
    <t>SH19-08581</t>
  </si>
  <si>
    <t>SH19-08582</t>
  </si>
  <si>
    <t>SH19-08583</t>
  </si>
  <si>
    <t>SH19-08584</t>
  </si>
  <si>
    <t>SH19-08585</t>
  </si>
  <si>
    <t>SH19-08586</t>
  </si>
  <si>
    <t>SH19-08587</t>
  </si>
  <si>
    <t>SH19-08588</t>
  </si>
  <si>
    <t>SH19-08589</t>
  </si>
  <si>
    <t>SH19-08590</t>
  </si>
  <si>
    <t>SH19-08591</t>
  </si>
  <si>
    <t>SH19-08592</t>
  </si>
  <si>
    <t>SH19-08593</t>
  </si>
  <si>
    <t>SH19-08594</t>
  </si>
  <si>
    <t>SH19-08595</t>
  </si>
  <si>
    <t>SH19-08596</t>
  </si>
  <si>
    <t>SH19-08597</t>
  </si>
  <si>
    <t>SH19-08598</t>
  </si>
  <si>
    <t>SH19-08599</t>
  </si>
  <si>
    <t>SH19-08600</t>
  </si>
  <si>
    <t>SH19-08601</t>
  </si>
  <si>
    <t>SH19-08602</t>
  </si>
  <si>
    <t>SH19-08603</t>
  </si>
  <si>
    <t>SH19-08604</t>
  </si>
  <si>
    <t>SH19-08605</t>
  </si>
  <si>
    <t>SH19-08606</t>
  </si>
  <si>
    <t>SH19-08607</t>
  </si>
  <si>
    <t>SH19-08608</t>
  </si>
  <si>
    <t>SH19-08609</t>
  </si>
  <si>
    <t>SH19-08610</t>
  </si>
  <si>
    <t>SH19-08611</t>
  </si>
  <si>
    <t>SH19-08612</t>
  </si>
  <si>
    <t>SH19-08613</t>
  </si>
  <si>
    <t>SH19-08614</t>
  </si>
  <si>
    <t>SH19-08615</t>
  </si>
  <si>
    <t>SH19-08616</t>
  </si>
  <si>
    <t>SH19-08617</t>
  </si>
  <si>
    <t>SH19-08618</t>
  </si>
  <si>
    <t>SH19-08619</t>
  </si>
  <si>
    <t>SH19-08620</t>
  </si>
  <si>
    <t>SH19-08621</t>
  </si>
  <si>
    <t>SH19-08622</t>
  </si>
  <si>
    <t>SH19-08623</t>
  </si>
  <si>
    <t>SH19-08624</t>
  </si>
  <si>
    <t>SH19-08625</t>
  </si>
  <si>
    <t>SH19-08626</t>
  </si>
  <si>
    <t>SH19-08627</t>
  </si>
  <si>
    <t>SH19-08628</t>
  </si>
  <si>
    <t>SH19-08629</t>
  </si>
  <si>
    <t>SH19-08630</t>
  </si>
  <si>
    <t>SH19-08631</t>
  </si>
  <si>
    <t>SH19-08632</t>
  </si>
  <si>
    <t>SH19-08633</t>
  </si>
  <si>
    <t>SH19-08634</t>
  </si>
  <si>
    <t>SH19-08635</t>
  </si>
  <si>
    <t>SH19-08636</t>
  </si>
  <si>
    <t>SH19-08637</t>
  </si>
  <si>
    <t>SH19-08638</t>
  </si>
  <si>
    <t>SH19-08639</t>
  </si>
  <si>
    <t>SH19-08640</t>
  </si>
  <si>
    <t>SH19-08641</t>
  </si>
  <si>
    <t>SH19-08642</t>
  </si>
  <si>
    <t>SH19-08643</t>
  </si>
  <si>
    <t>SH19-08644</t>
  </si>
  <si>
    <t>SH19-08645</t>
  </si>
  <si>
    <t>SH19-08646</t>
  </si>
  <si>
    <t>SH19-08647</t>
  </si>
  <si>
    <t>SH19-08648</t>
  </si>
  <si>
    <t>SH19-08649</t>
  </si>
  <si>
    <t>SH19-08650</t>
  </si>
  <si>
    <t>SH19-08651</t>
  </si>
  <si>
    <t>SH19-08652</t>
  </si>
  <si>
    <t>SH19-08653</t>
  </si>
  <si>
    <t>SH19-08654</t>
  </si>
  <si>
    <t>SH19-08655</t>
  </si>
  <si>
    <t>SH19-08656</t>
  </si>
  <si>
    <t>SH19-08657</t>
  </si>
  <si>
    <t>SH19-08658</t>
  </si>
  <si>
    <t>SH19-08659</t>
  </si>
  <si>
    <t>SH19-08660</t>
  </si>
  <si>
    <t>SH19-08661</t>
  </si>
  <si>
    <t>SH19-08662</t>
  </si>
  <si>
    <t>SH19-08663</t>
  </si>
  <si>
    <t>SH19-08664</t>
  </si>
  <si>
    <t>SH19-08665</t>
  </si>
  <si>
    <t>SH19-08666</t>
  </si>
  <si>
    <t>SH19-08667</t>
  </si>
  <si>
    <t>SH19-08668</t>
  </si>
  <si>
    <t>SH19-08669</t>
  </si>
  <si>
    <t>SH19-08670</t>
  </si>
  <si>
    <t>SH19-08671</t>
  </si>
  <si>
    <t>SH19-08672</t>
  </si>
  <si>
    <t>SH19-08673</t>
  </si>
  <si>
    <t>SH19-08674</t>
  </si>
  <si>
    <t>SH19-08675</t>
  </si>
  <si>
    <t>SH19-08676</t>
  </si>
  <si>
    <t>SH19-08677</t>
  </si>
  <si>
    <t>SH19-08678</t>
  </si>
  <si>
    <t>SH19-08679</t>
  </si>
  <si>
    <t>SH19-08680</t>
  </si>
  <si>
    <t>SH19-08681</t>
  </si>
  <si>
    <t>SH19-08682</t>
  </si>
  <si>
    <t>SH19-08683</t>
  </si>
  <si>
    <t>SH19-08684</t>
  </si>
  <si>
    <t>SH19-08685</t>
  </si>
  <si>
    <t>SH19-08686</t>
  </si>
  <si>
    <t>SH19-08687</t>
  </si>
  <si>
    <t>SH19-08688</t>
  </si>
  <si>
    <t>SH19-08689</t>
  </si>
  <si>
    <t>SH19-08690</t>
  </si>
  <si>
    <t>SH19-08691</t>
  </si>
  <si>
    <t>SH19-08692</t>
  </si>
  <si>
    <t>SH19-08693</t>
  </si>
  <si>
    <t>SH19-08694</t>
  </si>
  <si>
    <t>SH19-08695</t>
  </si>
  <si>
    <t>SH19-08696</t>
  </si>
  <si>
    <t>SH19-08697</t>
  </si>
  <si>
    <t>SH19-08698</t>
  </si>
  <si>
    <t>SH19-08699</t>
  </si>
  <si>
    <t>SH19-08700</t>
  </si>
  <si>
    <t>SH19-08701</t>
  </si>
  <si>
    <t>SH19-08702</t>
  </si>
  <si>
    <t>SH19-08703</t>
  </si>
  <si>
    <t>SH19-08704</t>
  </si>
  <si>
    <t>SH19-08705</t>
  </si>
  <si>
    <t>SH19-08706</t>
  </si>
  <si>
    <t>SH19-08707</t>
  </si>
  <si>
    <t>SH19-08708</t>
  </si>
  <si>
    <t>SH19-08709</t>
  </si>
  <si>
    <t>SH19-08710</t>
  </si>
  <si>
    <t>SH19-08711</t>
  </si>
  <si>
    <t>SH19-08712</t>
  </si>
  <si>
    <t>SH19-08713</t>
  </si>
  <si>
    <t>SH19-08714</t>
  </si>
  <si>
    <t>SH19-08715</t>
  </si>
  <si>
    <t>SH19-08716</t>
  </si>
  <si>
    <t>SH19-08717</t>
  </si>
  <si>
    <t>SH19-08718</t>
  </si>
  <si>
    <t>SH19-08719</t>
  </si>
  <si>
    <t>SH19-08720</t>
  </si>
  <si>
    <t>SH19-08721</t>
  </si>
  <si>
    <t>SH19-08722</t>
  </si>
  <si>
    <t>SH19-08723</t>
  </si>
  <si>
    <t>SH19-08724</t>
  </si>
  <si>
    <t>SH19-08725</t>
  </si>
  <si>
    <t>SH19-08726</t>
  </si>
  <si>
    <t>SH19-08727</t>
  </si>
  <si>
    <t>SH19-08728</t>
  </si>
  <si>
    <t>SH19-08729</t>
  </si>
  <si>
    <t>SH19-08730</t>
  </si>
  <si>
    <t>SH19-08731</t>
  </si>
  <si>
    <t>SH19-08732</t>
  </si>
  <si>
    <t>SH19-08733</t>
  </si>
  <si>
    <t>SH19-08734</t>
  </si>
  <si>
    <t>SH19-08735</t>
  </si>
  <si>
    <t>SH19-08736</t>
  </si>
  <si>
    <t>SH19-08737</t>
  </si>
  <si>
    <t>SH19-08738</t>
  </si>
  <si>
    <t>SH19-08739</t>
  </si>
  <si>
    <t>SH19-08740</t>
  </si>
  <si>
    <t>SH19-08741</t>
  </si>
  <si>
    <t>SH19-08742</t>
  </si>
  <si>
    <t>SH19-08743</t>
  </si>
  <si>
    <t>SH19-08744</t>
  </si>
  <si>
    <t>SH19-08745</t>
  </si>
  <si>
    <t>SH19-08746</t>
  </si>
  <si>
    <t>SH19-08747</t>
  </si>
  <si>
    <t>SH19-08748</t>
  </si>
  <si>
    <t>SH19-08749</t>
  </si>
  <si>
    <t>SH19-08750</t>
  </si>
  <si>
    <t>SH19-08751</t>
  </si>
  <si>
    <t>SH19-08752</t>
  </si>
  <si>
    <t>SH19-08753</t>
  </si>
  <si>
    <t>SH19-08754</t>
  </si>
  <si>
    <t>SH19-08755</t>
  </si>
  <si>
    <t>SH19-08756</t>
  </si>
  <si>
    <t>SH19-08757</t>
  </si>
  <si>
    <t>SH19-08758</t>
  </si>
  <si>
    <t>SH19-08759</t>
  </si>
  <si>
    <t>SH19-08760</t>
  </si>
  <si>
    <t>SH19-08761</t>
  </si>
  <si>
    <t>SH19-08762</t>
  </si>
  <si>
    <t>SH19-08763</t>
  </si>
  <si>
    <t>SH19-08764</t>
  </si>
  <si>
    <t>SH19-08765</t>
  </si>
  <si>
    <t>SH19-08766</t>
  </si>
  <si>
    <t>SH19-08767</t>
  </si>
  <si>
    <t>SH19-08768</t>
  </si>
  <si>
    <t>SH19-08769</t>
  </si>
  <si>
    <t>SH19-08770</t>
  </si>
  <si>
    <t>SH19-08771</t>
  </si>
  <si>
    <t>SH19-08772</t>
  </si>
  <si>
    <t>SH19-08773</t>
  </si>
  <si>
    <t>SH19-08774</t>
  </si>
  <si>
    <t>SH19-08775</t>
  </si>
  <si>
    <t>SH19-08776</t>
  </si>
  <si>
    <t>SH19-08777</t>
  </si>
  <si>
    <t>SH19-08778</t>
  </si>
  <si>
    <t>SH19-08779</t>
  </si>
  <si>
    <t>SH19-08780</t>
  </si>
  <si>
    <t>SH19-08781</t>
  </si>
  <si>
    <t>SH19-08782</t>
  </si>
  <si>
    <t>SH19-08783</t>
  </si>
  <si>
    <t>SH19-08784</t>
  </si>
  <si>
    <t>SH19-08785</t>
  </si>
  <si>
    <t>SH19-08786</t>
  </si>
  <si>
    <t>SH19-08787</t>
  </si>
  <si>
    <t>SH19-08788</t>
  </si>
  <si>
    <t>SH19-08789</t>
  </si>
  <si>
    <t>SH19-08790</t>
  </si>
  <si>
    <t>SH19-08791</t>
  </si>
  <si>
    <t>SH19-08792</t>
  </si>
  <si>
    <t>SH19-08793</t>
  </si>
  <si>
    <t>SH19-08794</t>
  </si>
  <si>
    <t>SH19-08795</t>
  </si>
  <si>
    <t>SH19-08796</t>
  </si>
  <si>
    <t>SH19-08797</t>
  </si>
  <si>
    <t>SH19-08798</t>
  </si>
  <si>
    <t>SH19-08799</t>
  </si>
  <si>
    <t>SH19-08800</t>
  </si>
  <si>
    <t>SH19-08801</t>
  </si>
  <si>
    <t>SH19-08802</t>
  </si>
  <si>
    <t>SH19-08803</t>
  </si>
  <si>
    <t>SH19-08804</t>
  </si>
  <si>
    <t>SH19-08805</t>
  </si>
  <si>
    <t>SH19-08806</t>
  </si>
  <si>
    <t>SH19-08807</t>
  </si>
  <si>
    <t>SH19-08808</t>
  </si>
  <si>
    <t>SH19-08809</t>
  </si>
  <si>
    <t>SH19-08810</t>
  </si>
  <si>
    <t>SH19-08811</t>
  </si>
  <si>
    <t>SH19-08812</t>
  </si>
  <si>
    <t>SH19-08813</t>
  </si>
  <si>
    <t>SH19-08814</t>
  </si>
  <si>
    <t>SH19-08815</t>
  </si>
  <si>
    <t>SH19-08816</t>
  </si>
  <si>
    <t>SH19-08817</t>
  </si>
  <si>
    <t>SH19-08818</t>
  </si>
  <si>
    <t>SH19-08819</t>
  </si>
  <si>
    <t>SH19-08820</t>
  </si>
  <si>
    <t>SH19-08821</t>
  </si>
  <si>
    <t>SH19-08822</t>
  </si>
  <si>
    <t>SH19-08823</t>
  </si>
  <si>
    <t>SH19-08824</t>
  </si>
  <si>
    <t>SH19-08825</t>
  </si>
  <si>
    <t>SH19-08826</t>
  </si>
  <si>
    <t>SH19-08827</t>
  </si>
  <si>
    <t>SH19-08828</t>
  </si>
  <si>
    <t>SH19-08829</t>
  </si>
  <si>
    <t>SH19-08830</t>
  </si>
  <si>
    <t>SH19-08831</t>
  </si>
  <si>
    <t>SH19-08832</t>
  </si>
  <si>
    <t>SH19-08833</t>
  </si>
  <si>
    <t>SH19-08834</t>
  </si>
  <si>
    <t>SH19-08835</t>
  </si>
  <si>
    <t>SH19-08836</t>
  </si>
  <si>
    <t>SH19-08837</t>
  </si>
  <si>
    <t>SH19-08838</t>
  </si>
  <si>
    <t>SH19-08839</t>
  </si>
  <si>
    <t>SH19-08840</t>
  </si>
  <si>
    <t>SH19-08841</t>
  </si>
  <si>
    <t>SH19-08842</t>
  </si>
  <si>
    <t>SH19-08843</t>
  </si>
  <si>
    <t>SH19-08844</t>
  </si>
  <si>
    <t>SH19-08845</t>
  </si>
  <si>
    <t>SH19-08846</t>
  </si>
  <si>
    <t>SH19-08847</t>
  </si>
  <si>
    <t>SH19-08848</t>
  </si>
  <si>
    <t>SH19-08849</t>
  </si>
  <si>
    <t>SH19-08850</t>
  </si>
  <si>
    <t>SH19-08851</t>
  </si>
  <si>
    <t>SH19-08852</t>
  </si>
  <si>
    <t>SH19-08853</t>
  </si>
  <si>
    <t>SH19-08854</t>
  </si>
  <si>
    <t>SH19-08855</t>
  </si>
  <si>
    <t>SH19-08856</t>
  </si>
  <si>
    <t>SH19-08857</t>
  </si>
  <si>
    <t>SH19-08858</t>
  </si>
  <si>
    <t>SH19-08859</t>
  </si>
  <si>
    <t>SH19-08860</t>
  </si>
  <si>
    <t>SH19-08861</t>
  </si>
  <si>
    <t>SH19-08862</t>
  </si>
  <si>
    <t>SH19-08863</t>
  </si>
  <si>
    <t>SH19-08864</t>
  </si>
  <si>
    <t>SH19-08865</t>
  </si>
  <si>
    <t>SH19-08866</t>
  </si>
  <si>
    <t>SH19-08867</t>
  </si>
  <si>
    <t>SH19-08868</t>
  </si>
  <si>
    <t>SH19-08869</t>
  </si>
  <si>
    <t>SH19-08870</t>
  </si>
  <si>
    <t>SH19-08871</t>
  </si>
  <si>
    <t>SH19-08872</t>
  </si>
  <si>
    <t>SH19-08873</t>
  </si>
  <si>
    <t>SH19-08874</t>
  </si>
  <si>
    <t>SH19-08875</t>
  </si>
  <si>
    <t>SH19-08876</t>
  </si>
  <si>
    <t>SH19-08877</t>
  </si>
  <si>
    <t>SH19-08878</t>
  </si>
  <si>
    <t>SH19-08879</t>
  </si>
  <si>
    <t>SH19-08880</t>
  </si>
  <si>
    <t>SH19-08881</t>
  </si>
  <si>
    <t>SH19-08882</t>
  </si>
  <si>
    <t>SH19-08883</t>
  </si>
  <si>
    <t>SH19-08884</t>
  </si>
  <si>
    <t>SH19-08885</t>
  </si>
  <si>
    <t>SH19-08886</t>
  </si>
  <si>
    <t>SH19-08887</t>
  </si>
  <si>
    <t>SH19-08888</t>
  </si>
  <si>
    <t>SH19-08889</t>
  </si>
  <si>
    <t>SH19-08890</t>
  </si>
  <si>
    <t>SH19-08891</t>
  </si>
  <si>
    <t>SH19-08892</t>
  </si>
  <si>
    <t>SH19-08893</t>
  </si>
  <si>
    <t>SH19-08894</t>
  </si>
  <si>
    <t>SH19-08895</t>
  </si>
  <si>
    <t>SH19-08896</t>
  </si>
  <si>
    <t>SH19-08897</t>
  </si>
  <si>
    <t>SH19-08898</t>
  </si>
  <si>
    <t>SH19-08899</t>
  </si>
  <si>
    <t>SH19-08900</t>
  </si>
  <si>
    <t>SH19-08901</t>
  </si>
  <si>
    <t>SH19-08902</t>
  </si>
  <si>
    <t>SH19-08903</t>
  </si>
  <si>
    <t>SH19-08904</t>
  </si>
  <si>
    <t>SH19-08905</t>
  </si>
  <si>
    <t>SH19-08906</t>
  </si>
  <si>
    <t>SH19-08907</t>
  </si>
  <si>
    <t>SH19-08908</t>
  </si>
  <si>
    <t>SH19-08909</t>
  </si>
  <si>
    <t>SH19-08910</t>
  </si>
  <si>
    <t>SH19-08911</t>
  </si>
  <si>
    <t>SH19-08912</t>
  </si>
  <si>
    <t>SH19-08913</t>
  </si>
  <si>
    <t>SH19-08914</t>
  </si>
  <si>
    <t>SH19-08915</t>
  </si>
  <si>
    <t>SH19-08916</t>
  </si>
  <si>
    <t>SH19-08917</t>
  </si>
  <si>
    <t>SH19-08918</t>
  </si>
  <si>
    <t>SH19-08919</t>
  </si>
  <si>
    <t>SH19-08920</t>
  </si>
  <si>
    <t>SH19-08921</t>
  </si>
  <si>
    <t>SH19-08922</t>
  </si>
  <si>
    <t>SH19-08923</t>
  </si>
  <si>
    <t>SH19-08924</t>
  </si>
  <si>
    <t>SH19-08925</t>
  </si>
  <si>
    <t>SH19-08926</t>
  </si>
  <si>
    <t>SH19-08927</t>
  </si>
  <si>
    <t>SH19-08928</t>
  </si>
  <si>
    <t>SH19-08929</t>
  </si>
  <si>
    <t>SH19-08930</t>
  </si>
  <si>
    <t>SH19-08931</t>
  </si>
  <si>
    <t>SH19-08932</t>
  </si>
  <si>
    <t>SH19-08933</t>
  </si>
  <si>
    <t>SH19-08934</t>
  </si>
  <si>
    <t>SH19-08935</t>
  </si>
  <si>
    <t>SH19-08936</t>
  </si>
  <si>
    <t>SH19-08937</t>
  </si>
  <si>
    <t>SH19-08938</t>
  </si>
  <si>
    <t>SH19-08939</t>
  </si>
  <si>
    <t>SH19-08940</t>
  </si>
  <si>
    <t>SH19-08941</t>
  </si>
  <si>
    <t>SH19-08942</t>
  </si>
  <si>
    <t>SH19-08943</t>
  </si>
  <si>
    <t>SH19-08944</t>
  </si>
  <si>
    <t>SH19-08945</t>
  </si>
  <si>
    <t>SH19-08946</t>
  </si>
  <si>
    <t>SH19-08947</t>
  </si>
  <si>
    <t>SH19-08948</t>
  </si>
  <si>
    <t>SH19-08949</t>
  </si>
  <si>
    <t>SH19-08950</t>
  </si>
  <si>
    <t>SH19-08951</t>
  </si>
  <si>
    <t>SH19-08952</t>
  </si>
  <si>
    <t>SH19-08953</t>
  </si>
  <si>
    <t>SH19-08954</t>
  </si>
  <si>
    <t>SH19-08955</t>
  </si>
  <si>
    <t>SH19-08956</t>
  </si>
  <si>
    <t>SH19-08957</t>
  </si>
  <si>
    <t>SH19-08958</t>
  </si>
  <si>
    <t>SH19-08959</t>
  </si>
  <si>
    <t>SH19-08960</t>
  </si>
  <si>
    <t>SH19-08961</t>
  </si>
  <si>
    <t>SH19-08962</t>
  </si>
  <si>
    <t>SH19-08963</t>
  </si>
  <si>
    <t>SH19-08964</t>
  </si>
  <si>
    <t>SH19-08965</t>
  </si>
  <si>
    <t>SH19-08966</t>
  </si>
  <si>
    <t>SH19-08967</t>
  </si>
  <si>
    <t>SH19-08968</t>
  </si>
  <si>
    <t>SH19-08969</t>
  </si>
  <si>
    <t>SH19-08970</t>
  </si>
  <si>
    <t>SH19-08971</t>
  </si>
  <si>
    <t>SH19-08972</t>
  </si>
  <si>
    <t>SH19-08973</t>
  </si>
  <si>
    <t>SH19-08974</t>
  </si>
  <si>
    <t>SH19-08975</t>
  </si>
  <si>
    <t>SH19-08976</t>
  </si>
  <si>
    <t>SH19-08977</t>
  </si>
  <si>
    <t>SH19-08978</t>
  </si>
  <si>
    <t>SH19-08979</t>
  </si>
  <si>
    <t>SH19-08980</t>
  </si>
  <si>
    <t>SH19-08981</t>
  </si>
  <si>
    <t>SH19-08982</t>
  </si>
  <si>
    <t>SH19-08983</t>
  </si>
  <si>
    <t>SH19-08984</t>
  </si>
  <si>
    <t>SH19-08985</t>
  </si>
  <si>
    <t>SH19-08986</t>
  </si>
  <si>
    <t>SH19-08987</t>
  </si>
  <si>
    <t>SH19-08988</t>
  </si>
  <si>
    <t>SH19-08989</t>
  </si>
  <si>
    <t>SH19-08990</t>
  </si>
  <si>
    <t>SH19-08991</t>
  </si>
  <si>
    <t>SHI19-0154</t>
  </si>
  <si>
    <t>SHI19-0155</t>
  </si>
  <si>
    <t>SHI19-0156</t>
  </si>
  <si>
    <t>SHI19-0157</t>
  </si>
  <si>
    <t>SHI19-0158</t>
  </si>
  <si>
    <t>SHI19-0159</t>
  </si>
  <si>
    <t>SHI19-0160</t>
  </si>
  <si>
    <t>SHV19-0406</t>
  </si>
  <si>
    <t>SHV19-0407</t>
  </si>
  <si>
    <t>SHV19-0408</t>
  </si>
  <si>
    <t>SHV19-0409</t>
  </si>
  <si>
    <t>SHV19-0410</t>
  </si>
  <si>
    <t>SHV19-0411</t>
  </si>
  <si>
    <t>SHV19-0412</t>
  </si>
  <si>
    <t>SHV19-0413</t>
  </si>
  <si>
    <t>SHV19-0414</t>
  </si>
  <si>
    <t>SHV19-0415</t>
  </si>
  <si>
    <t>SHV19-0416</t>
  </si>
  <si>
    <t>SHV19-0417</t>
  </si>
  <si>
    <t>SHV19-0418</t>
  </si>
  <si>
    <t>SHV19-0419</t>
  </si>
  <si>
    <t>SHV19-0420</t>
  </si>
  <si>
    <t>SHV19-0421</t>
  </si>
  <si>
    <t>SHV19-0422</t>
  </si>
  <si>
    <t>SHV19-0423</t>
  </si>
  <si>
    <t>SHV19-0424</t>
  </si>
  <si>
    <t>SHI19-0161</t>
  </si>
  <si>
    <t>SHI19-0162</t>
  </si>
  <si>
    <t>SHV19-0425</t>
  </si>
  <si>
    <t>SHV19-0426</t>
  </si>
  <si>
    <t>SHV19-0427</t>
  </si>
  <si>
    <t>SHV19-0428</t>
  </si>
  <si>
    <t>SHV19-0429</t>
  </si>
  <si>
    <t>SHV19-0430</t>
  </si>
  <si>
    <t>SHV19-0431</t>
  </si>
  <si>
    <t>SHV19-0432</t>
  </si>
  <si>
    <t>SHV19-0433</t>
  </si>
  <si>
    <t>SHV19-0434</t>
  </si>
  <si>
    <t>SHV19-0435</t>
  </si>
  <si>
    <t>SHV19-0436</t>
  </si>
  <si>
    <t>SHV19-0437</t>
  </si>
  <si>
    <t>SHV19-0438</t>
  </si>
  <si>
    <t>SHV19-0439</t>
  </si>
  <si>
    <t>SHI19-0163</t>
  </si>
  <si>
    <t>SHI19-0164</t>
  </si>
  <si>
    <t>SHI19-0165</t>
  </si>
  <si>
    <t>SHI19-0166</t>
  </si>
  <si>
    <t>SHI19-0167</t>
  </si>
  <si>
    <t>SHV19-0440</t>
  </si>
  <si>
    <t>SHV19-0441</t>
  </si>
  <si>
    <t>SHV19-0442</t>
  </si>
  <si>
    <t>SHV19-0443</t>
  </si>
  <si>
    <t>SHV19-0444</t>
  </si>
  <si>
    <t>SHV19-0445</t>
  </si>
  <si>
    <t>SHV19-0446</t>
  </si>
  <si>
    <t>SHV19-0447</t>
  </si>
  <si>
    <t>SHI19-0168</t>
  </si>
  <si>
    <t>SHI19-0169</t>
  </si>
  <si>
    <t>SHI19-0170</t>
  </si>
  <si>
    <t>OSH19-0302</t>
  </si>
  <si>
    <t>OSH19-0303</t>
  </si>
  <si>
    <t>OSH19-0304</t>
  </si>
  <si>
    <t>OSH19-0305</t>
  </si>
  <si>
    <t>OSH19-0306</t>
  </si>
  <si>
    <t>OSH19-0307</t>
  </si>
  <si>
    <t>OSH19-0309</t>
  </si>
  <si>
    <t>OSH19-0310</t>
  </si>
  <si>
    <t>OSH19-0311</t>
  </si>
  <si>
    <t>OSH19-0312</t>
  </si>
  <si>
    <t>OSH19-0313</t>
  </si>
  <si>
    <t>OSH19-0314</t>
  </si>
  <si>
    <t>OSH19-0315</t>
  </si>
  <si>
    <t>OSH19-0316</t>
  </si>
  <si>
    <t>OSH19-0317</t>
  </si>
  <si>
    <t>OSH19-0318</t>
  </si>
  <si>
    <t>OSH19-0319</t>
  </si>
  <si>
    <t>OSH19-0320</t>
  </si>
  <si>
    <t>OSH19-0321</t>
  </si>
  <si>
    <t>OSH19-0322</t>
  </si>
  <si>
    <t>OSH19-0323</t>
  </si>
  <si>
    <t>OSH19-0324</t>
  </si>
  <si>
    <t>OSH19-0325</t>
  </si>
  <si>
    <t>OSH19-0326</t>
  </si>
  <si>
    <t>Month: August / Off-set Factory</t>
  </si>
  <si>
    <t>OSH19-0312A</t>
  </si>
  <si>
    <t>Month: August / Off-set Nordika Factory</t>
  </si>
  <si>
    <t>Month: August /Nordika Factory</t>
  </si>
  <si>
    <t>VMA Logistics</t>
  </si>
  <si>
    <t>UACJ Metal</t>
  </si>
  <si>
    <t>SHI19-0171</t>
  </si>
  <si>
    <t>SHI19-0172</t>
  </si>
  <si>
    <t>ECMM PRECISION (Off-set)</t>
  </si>
  <si>
    <t>OSH19-0337</t>
  </si>
  <si>
    <t>SH19-09247</t>
  </si>
  <si>
    <t>SH19-09248</t>
  </si>
  <si>
    <t>Month: August</t>
  </si>
  <si>
    <t>SG19-0624</t>
  </si>
  <si>
    <t>WH319-07615</t>
  </si>
  <si>
    <t>A7022</t>
  </si>
  <si>
    <t>SG19-0625</t>
  </si>
  <si>
    <t>SG19-0626</t>
  </si>
  <si>
    <t>WH319-07656</t>
  </si>
  <si>
    <t>A7023</t>
  </si>
  <si>
    <t>SG19-0627</t>
  </si>
  <si>
    <t>WH319-07657</t>
  </si>
  <si>
    <t>A7024</t>
  </si>
  <si>
    <t>SG19-0628</t>
  </si>
  <si>
    <t>WH319-07710</t>
  </si>
  <si>
    <t>A7025</t>
  </si>
  <si>
    <t>SG19-0629</t>
  </si>
  <si>
    <t>WH319-07712</t>
  </si>
  <si>
    <t>A7026</t>
  </si>
  <si>
    <t>SG19-0630</t>
  </si>
  <si>
    <t>WH319-07733</t>
  </si>
  <si>
    <t>A7027</t>
  </si>
  <si>
    <t>SG19-0631</t>
  </si>
  <si>
    <t>SG19-0632</t>
  </si>
  <si>
    <t>WH319-07758</t>
  </si>
  <si>
    <t>A7028</t>
  </si>
  <si>
    <t>SG19-0633</t>
  </si>
  <si>
    <t>WH319-07766</t>
  </si>
  <si>
    <t>A7029</t>
  </si>
  <si>
    <t>SG19-0634</t>
  </si>
  <si>
    <t>WH319-07764</t>
  </si>
  <si>
    <t>A7030</t>
  </si>
  <si>
    <t>SG19-0635</t>
  </si>
  <si>
    <t>WH319-07789</t>
  </si>
  <si>
    <t>A7014</t>
  </si>
  <si>
    <t>SG19-0636</t>
  </si>
  <si>
    <t>WH319-07791</t>
  </si>
  <si>
    <t>A7031</t>
  </si>
  <si>
    <t>SG19-0637</t>
  </si>
  <si>
    <t>A7032</t>
  </si>
  <si>
    <t>SG19-0638</t>
  </si>
  <si>
    <t>WH319-07827</t>
  </si>
  <si>
    <t>A7033</t>
  </si>
  <si>
    <t>SG19-0639</t>
  </si>
  <si>
    <t>WH319-07828</t>
  </si>
  <si>
    <t>A7034</t>
  </si>
  <si>
    <t>SG19-0640</t>
  </si>
  <si>
    <t>WH319-07836</t>
  </si>
  <si>
    <t>A7035</t>
  </si>
  <si>
    <t>SG19-0641</t>
  </si>
  <si>
    <t>WH319-07840</t>
  </si>
  <si>
    <t>A7074, 7073</t>
  </si>
  <si>
    <t>SG19-0642</t>
  </si>
  <si>
    <t>WH319-07843</t>
  </si>
  <si>
    <t>A7075</t>
  </si>
  <si>
    <t>SG19-0643</t>
  </si>
  <si>
    <t>WH319-07846</t>
  </si>
  <si>
    <t>A7036</t>
  </si>
  <si>
    <t>SG19-0644</t>
  </si>
  <si>
    <t>WH319-07856</t>
  </si>
  <si>
    <t>A7037</t>
  </si>
  <si>
    <t>SG19-0645</t>
  </si>
  <si>
    <t>WH319-07865</t>
  </si>
  <si>
    <t>A7038</t>
  </si>
  <si>
    <t>SG19-0646</t>
  </si>
  <si>
    <t>WH319-07894</t>
  </si>
  <si>
    <t>A7039</t>
  </si>
  <si>
    <t>SG19-0647</t>
  </si>
  <si>
    <t>WH319-07915</t>
  </si>
  <si>
    <t>A7045</t>
  </si>
  <si>
    <t>SG19-0648</t>
  </si>
  <si>
    <t>WH319-07962</t>
  </si>
  <si>
    <t>A7046</t>
  </si>
  <si>
    <t>SG19-0649</t>
  </si>
  <si>
    <t>WH319-08012</t>
  </si>
  <si>
    <t>A7040</t>
  </si>
  <si>
    <t>SG19-0650</t>
  </si>
  <si>
    <t>WH319-08063</t>
  </si>
  <si>
    <t>A7047</t>
  </si>
  <si>
    <t>SG19-0651</t>
  </si>
  <si>
    <t>WH319-08073</t>
  </si>
  <si>
    <t>A7048</t>
  </si>
  <si>
    <t>SG19-0652</t>
  </si>
  <si>
    <t>WH319-08079</t>
  </si>
  <si>
    <t>A7049</t>
  </si>
  <si>
    <t>SG19-0653</t>
  </si>
  <si>
    <t>SG19-0654</t>
  </si>
  <si>
    <t>WH319-08094</t>
  </si>
  <si>
    <t>A7050</t>
  </si>
  <si>
    <t>SG19-0655</t>
  </si>
  <si>
    <t>WH319-08157</t>
  </si>
  <si>
    <t>A7051</t>
  </si>
  <si>
    <t>SG19-0656</t>
  </si>
  <si>
    <t>WH319-08158</t>
  </si>
  <si>
    <t>A7052</t>
  </si>
  <si>
    <t>SG19-0657</t>
  </si>
  <si>
    <t>WH319-08212</t>
  </si>
  <si>
    <t>A7053</t>
  </si>
  <si>
    <t>SG19-0658</t>
  </si>
  <si>
    <t>SG19-0659</t>
  </si>
  <si>
    <t>WH319-08280</t>
  </si>
  <si>
    <t>A7056</t>
  </si>
  <si>
    <t>SG19-0660</t>
  </si>
  <si>
    <t>A7057</t>
  </si>
  <si>
    <t>SG19-0661</t>
  </si>
  <si>
    <t>WH319-08305</t>
  </si>
  <si>
    <t>A7054</t>
  </si>
  <si>
    <t>SG19-0662</t>
  </si>
  <si>
    <t>WH319-08405</t>
  </si>
  <si>
    <t>A7055</t>
  </si>
  <si>
    <t>SG19-0663</t>
  </si>
  <si>
    <t>WH319-08406</t>
  </si>
  <si>
    <t>A7058</t>
  </si>
  <si>
    <t>SG19-0664</t>
  </si>
  <si>
    <t>WH319-08530</t>
  </si>
  <si>
    <t>A7059</t>
  </si>
  <si>
    <t>SG19-0665</t>
  </si>
  <si>
    <t>A7076</t>
  </si>
  <si>
    <t>SG19-0666</t>
  </si>
  <si>
    <t>WH319-08600</t>
  </si>
  <si>
    <t>A7060</t>
  </si>
  <si>
    <t>SG19-0667</t>
  </si>
  <si>
    <t>WH319-08607; WH319-08603</t>
  </si>
  <si>
    <t>A7061</t>
  </si>
  <si>
    <t>SG19-0668</t>
  </si>
  <si>
    <t>WH319-08650</t>
  </si>
  <si>
    <t>A7062</t>
  </si>
  <si>
    <t>SG19-0669</t>
  </si>
  <si>
    <t>WH319-08693</t>
  </si>
  <si>
    <t>A7063</t>
  </si>
  <si>
    <t>SG19-0670</t>
  </si>
  <si>
    <t>WH319-08702</t>
  </si>
  <si>
    <t>A7064</t>
  </si>
  <si>
    <t>SG19-0671</t>
  </si>
  <si>
    <t>WH319-08775</t>
  </si>
  <si>
    <t>A7065</t>
  </si>
  <si>
    <t>SG19-0672</t>
  </si>
  <si>
    <t>WH319-08781</t>
  </si>
  <si>
    <t>A7066</t>
  </si>
  <si>
    <t>SG19-0673</t>
  </si>
  <si>
    <t>WH319-08839</t>
  </si>
  <si>
    <t>A7067</t>
  </si>
  <si>
    <t>SG19-0674</t>
  </si>
  <si>
    <t>WH319-08861</t>
  </si>
  <si>
    <t>A7068</t>
  </si>
  <si>
    <t>SG19-0675</t>
  </si>
  <si>
    <t>WH319-08859</t>
  </si>
  <si>
    <t>A7069</t>
  </si>
  <si>
    <t>SG19-0676</t>
  </si>
  <si>
    <t>WH319-08865</t>
  </si>
  <si>
    <t>SG19-0677</t>
  </si>
  <si>
    <t>WH319-08891</t>
  </si>
  <si>
    <t>A7070</t>
  </si>
  <si>
    <t>SG19-0678</t>
  </si>
  <si>
    <t>WH319-08925</t>
  </si>
  <si>
    <t>A7071</t>
  </si>
  <si>
    <t>SG19-0679</t>
  </si>
  <si>
    <t>WH319-08994</t>
  </si>
  <si>
    <t>A7077</t>
  </si>
  <si>
    <t>Aries</t>
  </si>
  <si>
    <t>SCRAP19-0183</t>
  </si>
  <si>
    <t>A7042</t>
  </si>
  <si>
    <t>SCRAP19-0182</t>
  </si>
  <si>
    <t>A7041</t>
  </si>
  <si>
    <t>Pendiente</t>
  </si>
  <si>
    <t>Month: September / V-board Nordika Factory</t>
  </si>
  <si>
    <t>Month: September  / Off-set Factory</t>
  </si>
  <si>
    <t>Month: September / Off-set Nordika Factory</t>
  </si>
  <si>
    <t>Month: September /Nordika Factory</t>
  </si>
  <si>
    <t>SHV19-0448</t>
  </si>
  <si>
    <t>SHV19-0449</t>
  </si>
  <si>
    <t>SHV19-0450</t>
  </si>
  <si>
    <t>SHV19-0451</t>
  </si>
  <si>
    <t>SHV19-0452</t>
  </si>
  <si>
    <t>SHV19-0453</t>
  </si>
  <si>
    <t>SHV19-0454</t>
  </si>
  <si>
    <t>SHV19-0455</t>
  </si>
  <si>
    <t>SHV19-0456</t>
  </si>
  <si>
    <t>SHV19-0457</t>
  </si>
  <si>
    <t>SHV19-0458</t>
  </si>
  <si>
    <t>SHV19-0459</t>
  </si>
  <si>
    <t>SHV19-0460</t>
  </si>
  <si>
    <t>SHV19-0461</t>
  </si>
  <si>
    <t>SHV19-0462</t>
  </si>
  <si>
    <t>SHV19-0463</t>
  </si>
  <si>
    <t>SHV19-0464</t>
  </si>
  <si>
    <t>SHV19-0465</t>
  </si>
  <si>
    <t>SHV19-0466</t>
  </si>
  <si>
    <t>SHV19-0467</t>
  </si>
  <si>
    <t>SHV19-0468</t>
  </si>
  <si>
    <t>SHV19-0469</t>
  </si>
  <si>
    <t>SHV19-0470</t>
  </si>
  <si>
    <t>SHV19-0471</t>
  </si>
  <si>
    <t>SHV19-0472</t>
  </si>
  <si>
    <t>SHV19-0473</t>
  </si>
  <si>
    <t>SHV19-0474</t>
  </si>
  <si>
    <t>SHV19-0475</t>
  </si>
  <si>
    <t>SHV19-0476</t>
  </si>
  <si>
    <t>SHV19-0477</t>
  </si>
  <si>
    <t>SHV19-0478</t>
  </si>
  <si>
    <t>SHV19-0479</t>
  </si>
  <si>
    <t>SHV19-0480</t>
  </si>
  <si>
    <t>SHV19-0481</t>
  </si>
  <si>
    <t>SHV19-0482</t>
  </si>
  <si>
    <t>SHV19-0483</t>
  </si>
  <si>
    <t>SHV19-0484</t>
  </si>
  <si>
    <t>SHV19-0485</t>
  </si>
  <si>
    <t>SHV19-0486</t>
  </si>
  <si>
    <t>SHV19-0487</t>
  </si>
  <si>
    <t>SHV19-0488</t>
  </si>
  <si>
    <t>SHV19-0489</t>
  </si>
  <si>
    <t>SHV19-0490</t>
  </si>
  <si>
    <t>SHV19-0491</t>
  </si>
  <si>
    <t>SHV19-0492</t>
  </si>
  <si>
    <t>SHV19-0493</t>
  </si>
  <si>
    <t>SHV19-0494</t>
  </si>
  <si>
    <t>SHV19-0495</t>
  </si>
  <si>
    <t>SHV19-0496</t>
  </si>
  <si>
    <t>SHV19-0497</t>
  </si>
  <si>
    <t>SHV19-0498</t>
  </si>
  <si>
    <t>SHV19-0499</t>
  </si>
  <si>
    <t>SHV19-0500</t>
  </si>
  <si>
    <t>SHV19-0501</t>
  </si>
  <si>
    <t>SHV19-0502</t>
  </si>
  <si>
    <t>SHV19-0503</t>
  </si>
  <si>
    <t>SHV19-0504</t>
  </si>
  <si>
    <t>SHV19-0505</t>
  </si>
  <si>
    <t>SHV19-0506</t>
  </si>
  <si>
    <t>SHV19-0507</t>
  </si>
  <si>
    <t>SHV19-0508</t>
  </si>
  <si>
    <t>SHV19-0509</t>
  </si>
  <si>
    <t>SHV19-0510</t>
  </si>
  <si>
    <t>SHV19-0511</t>
  </si>
  <si>
    <t>SHV19-0512</t>
  </si>
  <si>
    <t>SHV19-0513</t>
  </si>
  <si>
    <t>SHV19-0514</t>
  </si>
  <si>
    <t>SHV19-0515</t>
  </si>
  <si>
    <t>SHV19-0516</t>
  </si>
  <si>
    <t>SHV19-0517</t>
  </si>
  <si>
    <t>SHV19-0518</t>
  </si>
  <si>
    <t>SHV19-0519</t>
  </si>
  <si>
    <t>SHV19-0520</t>
  </si>
  <si>
    <t>SHV19-0521</t>
  </si>
  <si>
    <t>SHV19-0522</t>
  </si>
  <si>
    <t>SHV19-0523</t>
  </si>
  <si>
    <t>OSH19-0327</t>
  </si>
  <si>
    <t>OSH19-0328</t>
  </si>
  <si>
    <t>OSH19-0329</t>
  </si>
  <si>
    <t>OSH19-0330</t>
  </si>
  <si>
    <t>OSH19-0331</t>
  </si>
  <si>
    <t>OSH19-0332</t>
  </si>
  <si>
    <t>OSH19-0333</t>
  </si>
  <si>
    <t>OSH19-0334</t>
  </si>
  <si>
    <t>OSH19-0335</t>
  </si>
  <si>
    <t>OSH19-0336</t>
  </si>
  <si>
    <t>OSH19-0338</t>
  </si>
  <si>
    <t>OSH19-0339</t>
  </si>
  <si>
    <t>OSH19-0340</t>
  </si>
  <si>
    <t>OSH19-0341</t>
  </si>
  <si>
    <t>OSH19-0342</t>
  </si>
  <si>
    <t>OSH19-0343</t>
  </si>
  <si>
    <t>OSH19-0344</t>
  </si>
  <si>
    <t>OSH19-0345</t>
  </si>
  <si>
    <t>OSH19-0346</t>
  </si>
  <si>
    <t>OSH19-0347</t>
  </si>
  <si>
    <t>OSH19-0348</t>
  </si>
  <si>
    <t>OSH19-0349</t>
  </si>
  <si>
    <t>OSH19-0350</t>
  </si>
  <si>
    <t>OSH19-0351</t>
  </si>
  <si>
    <t>OSH19-0352</t>
  </si>
  <si>
    <t>OSH19-0353</t>
  </si>
  <si>
    <t>OSH19-0354</t>
  </si>
  <si>
    <t>OSH19-0355</t>
  </si>
  <si>
    <t>OSH19-0356</t>
  </si>
  <si>
    <t>OSH19-0357</t>
  </si>
  <si>
    <t>OSH19-0358</t>
  </si>
  <si>
    <t>OSH19-0359</t>
  </si>
  <si>
    <t>OSH19-0360</t>
  </si>
  <si>
    <t>OSH19-0361</t>
  </si>
  <si>
    <t>OSH19-0362</t>
  </si>
  <si>
    <t>OSH19-0363</t>
  </si>
  <si>
    <t>OWSH19-0585</t>
  </si>
  <si>
    <t>OWSH19-0586</t>
  </si>
  <si>
    <t>OWSH19-0587</t>
  </si>
  <si>
    <t>OWSH19-0588</t>
  </si>
  <si>
    <t>OWSH19-0589</t>
  </si>
  <si>
    <t>OWSH19-0590</t>
  </si>
  <si>
    <t>OWSH19-0591</t>
  </si>
  <si>
    <t>OWSH19-0592</t>
  </si>
  <si>
    <t>OWSH19-0593</t>
  </si>
  <si>
    <t>OWSH19-0594</t>
  </si>
  <si>
    <t>OWSH19-0595</t>
  </si>
  <si>
    <t>OWSH19-0596</t>
  </si>
  <si>
    <t>OWSH19-0597</t>
  </si>
  <si>
    <t>OWSH19-0598</t>
  </si>
  <si>
    <t>OWSH19-0599</t>
  </si>
  <si>
    <t>OWSH19-0600</t>
  </si>
  <si>
    <t>OWSH19-0601</t>
  </si>
  <si>
    <t>OWSH19-0602</t>
  </si>
  <si>
    <t>OWSH19-0603</t>
  </si>
  <si>
    <t>OWSH19-0604</t>
  </si>
  <si>
    <t>OWSH19-0605</t>
  </si>
  <si>
    <t>OWSH19-0606</t>
  </si>
  <si>
    <t>OWSH19-0607</t>
  </si>
  <si>
    <t>OWSH19-0608</t>
  </si>
  <si>
    <t>OWSH19-0609</t>
  </si>
  <si>
    <t>OWSH19-0610</t>
  </si>
  <si>
    <t>OWSH19-0611</t>
  </si>
  <si>
    <t>OWSH19-0612</t>
  </si>
  <si>
    <t>OWSH19-0613</t>
  </si>
  <si>
    <t>OWSH19-0614</t>
  </si>
  <si>
    <t>OWSH19-0615</t>
  </si>
  <si>
    <t>OWSH19-0616</t>
  </si>
  <si>
    <t>OWSH19-0617</t>
  </si>
  <si>
    <t>OWSH19-0618</t>
  </si>
  <si>
    <t>OWSH19-0619</t>
  </si>
  <si>
    <t>OWSH19-0620</t>
  </si>
  <si>
    <t>OWSH19-0621</t>
  </si>
  <si>
    <t>OWSH19-0622</t>
  </si>
  <si>
    <t>OWSH19-0623</t>
  </si>
  <si>
    <t>OWSH19-0624</t>
  </si>
  <si>
    <t>OWSH19-0625</t>
  </si>
  <si>
    <t>OWSH19-0626</t>
  </si>
  <si>
    <t>OWSH19-0627</t>
  </si>
  <si>
    <t>OWSH19-0628</t>
  </si>
  <si>
    <t>OWSH19-0629</t>
  </si>
  <si>
    <t>SH19-08992</t>
  </si>
  <si>
    <t>SH19-08993</t>
  </si>
  <si>
    <t>SH19-08994</t>
  </si>
  <si>
    <t>SH19-08995</t>
  </si>
  <si>
    <t>SH19-08996</t>
  </si>
  <si>
    <t>SH19-08997</t>
  </si>
  <si>
    <t>SH19-08998</t>
  </si>
  <si>
    <t>SH19-08999</t>
  </si>
  <si>
    <t>SH19-09000</t>
  </si>
  <si>
    <t>SH19-09001</t>
  </si>
  <si>
    <t>SH19-09002</t>
  </si>
  <si>
    <t>SH19-09003</t>
  </si>
  <si>
    <t>SH19-09004</t>
  </si>
  <si>
    <t>SH19-09005</t>
  </si>
  <si>
    <t>SH19-09006</t>
  </si>
  <si>
    <t>SH19-09007</t>
  </si>
  <si>
    <t>SH19-09008</t>
  </si>
  <si>
    <t>SH19-09009</t>
  </si>
  <si>
    <t>SH19-09010</t>
  </si>
  <si>
    <t>SH19-09011</t>
  </si>
  <si>
    <t>SH19-09012</t>
  </si>
  <si>
    <t>SH19-09013</t>
  </si>
  <si>
    <t>SH19-09014</t>
  </si>
  <si>
    <t>SH19-09015</t>
  </si>
  <si>
    <t>SH19-09016</t>
  </si>
  <si>
    <t>SH19-09017</t>
  </si>
  <si>
    <t>SH19-09018</t>
  </si>
  <si>
    <t>SH19-09019</t>
  </si>
  <si>
    <t>SH19-09020</t>
  </si>
  <si>
    <t>SH19-09021</t>
  </si>
  <si>
    <t>SH19-09022</t>
  </si>
  <si>
    <t>SH19-09023</t>
  </si>
  <si>
    <t>SH19-09024</t>
  </si>
  <si>
    <t>SH19-09025</t>
  </si>
  <si>
    <t>SH19-09026</t>
  </si>
  <si>
    <t>SH19-09027</t>
  </si>
  <si>
    <t>SH19-09028</t>
  </si>
  <si>
    <t>SH19-09029</t>
  </si>
  <si>
    <t>SH19-09030</t>
  </si>
  <si>
    <t>SH19-09031</t>
  </si>
  <si>
    <t>SH19-09032</t>
  </si>
  <si>
    <t>SH19-09033</t>
  </si>
  <si>
    <t>SH19-09034</t>
  </si>
  <si>
    <t>SH19-09035</t>
  </si>
  <si>
    <t>SH19-09036</t>
  </si>
  <si>
    <t>SH19-09037</t>
  </si>
  <si>
    <t>SH19-09038</t>
  </si>
  <si>
    <t>SH19-09039</t>
  </si>
  <si>
    <t>SH19-09040</t>
  </si>
  <si>
    <t>SH19-09041</t>
  </si>
  <si>
    <t>SH19-09042</t>
  </si>
  <si>
    <t>SH19-09043</t>
  </si>
  <si>
    <t>SH19-09044</t>
  </si>
  <si>
    <t>SH19-09045</t>
  </si>
  <si>
    <t>SH19-09046</t>
  </si>
  <si>
    <t>SH19-09047</t>
  </si>
  <si>
    <t>SH19-09048</t>
  </si>
  <si>
    <t>SH19-09049</t>
  </si>
  <si>
    <t>SH19-09050</t>
  </si>
  <si>
    <t>SH19-09051</t>
  </si>
  <si>
    <t>SH19-09052</t>
  </si>
  <si>
    <t>SH19-09053</t>
  </si>
  <si>
    <t>SH19-09054</t>
  </si>
  <si>
    <t>SH19-09055</t>
  </si>
  <si>
    <t>SH19-09056</t>
  </si>
  <si>
    <t>SH19-09057</t>
  </si>
  <si>
    <t>SH19-09058</t>
  </si>
  <si>
    <t>SH19-09059</t>
  </si>
  <si>
    <t>SH19-09060</t>
  </si>
  <si>
    <t>SH19-09061</t>
  </si>
  <si>
    <t>SH19-09062</t>
  </si>
  <si>
    <t>SH19-09063</t>
  </si>
  <si>
    <t>SH19-09064</t>
  </si>
  <si>
    <t>SH19-09065</t>
  </si>
  <si>
    <t>SH19-09066</t>
  </si>
  <si>
    <t>SH19-09067</t>
  </si>
  <si>
    <t>SH19-09068</t>
  </si>
  <si>
    <t>SH19-09069</t>
  </si>
  <si>
    <t>SH19-09070</t>
  </si>
  <si>
    <t>SH19-09071</t>
  </si>
  <si>
    <t>SH19-09072</t>
  </si>
  <si>
    <t>SH19-09073</t>
  </si>
  <si>
    <t>SH19-09074</t>
  </si>
  <si>
    <t>SH19-09075</t>
  </si>
  <si>
    <t>SH19-09076</t>
  </si>
  <si>
    <t>SH19-09077</t>
  </si>
  <si>
    <t>SH19-09078</t>
  </si>
  <si>
    <t>SH19-09079</t>
  </si>
  <si>
    <t>SH19-09080</t>
  </si>
  <si>
    <t>SH19-09081</t>
  </si>
  <si>
    <t>SH19-09082</t>
  </si>
  <si>
    <t>SH19-09083</t>
  </si>
  <si>
    <t>SH19-09084</t>
  </si>
  <si>
    <t>SH19-09085</t>
  </si>
  <si>
    <t>SH19-09086</t>
  </si>
  <si>
    <t>SH19-09087</t>
  </si>
  <si>
    <t>SH19-09088</t>
  </si>
  <si>
    <t>SH19-09089</t>
  </si>
  <si>
    <t>SH19-09090</t>
  </si>
  <si>
    <t>SH19-09091</t>
  </si>
  <si>
    <t>SH19-09092</t>
  </si>
  <si>
    <t>SH19-09093</t>
  </si>
  <si>
    <t>SH19-09094</t>
  </si>
  <si>
    <t>SH19-09095</t>
  </si>
  <si>
    <t>SH19-09096</t>
  </si>
  <si>
    <t>SH19-09097</t>
  </si>
  <si>
    <t>SH19-09098</t>
  </si>
  <si>
    <t>SH19-09099</t>
  </si>
  <si>
    <t>SH19-09100</t>
  </si>
  <si>
    <t>SH19-09101</t>
  </si>
  <si>
    <t>SH19-09102</t>
  </si>
  <si>
    <t>SH19-09103</t>
  </si>
  <si>
    <t>SH19-09104</t>
  </si>
  <si>
    <t>SH19-09105</t>
  </si>
  <si>
    <t>SH19-09106</t>
  </si>
  <si>
    <t>SH19-09107</t>
  </si>
  <si>
    <t>SH19-09108</t>
  </si>
  <si>
    <t>SH19-09109</t>
  </si>
  <si>
    <t>SH19-09110</t>
  </si>
  <si>
    <t>SH19-09111</t>
  </si>
  <si>
    <t>SH19-09112</t>
  </si>
  <si>
    <t>SH19-09113</t>
  </si>
  <si>
    <t>SH19-09114</t>
  </si>
  <si>
    <t>SH19-09115</t>
  </si>
  <si>
    <t>SH19-09116</t>
  </si>
  <si>
    <t>SH19-09117</t>
  </si>
  <si>
    <t>SH19-09118</t>
  </si>
  <si>
    <t>SH19-09119</t>
  </si>
  <si>
    <t>SH19-09120</t>
  </si>
  <si>
    <t>SH19-09121</t>
  </si>
  <si>
    <t>SH19-09122</t>
  </si>
  <si>
    <t>SH19-09123</t>
  </si>
  <si>
    <t>SH19-09124</t>
  </si>
  <si>
    <t>SH19-09125</t>
  </si>
  <si>
    <t>SH19-09126</t>
  </si>
  <si>
    <t>SH19-09127</t>
  </si>
  <si>
    <t>SH19-09128</t>
  </si>
  <si>
    <t>SH19-09129</t>
  </si>
  <si>
    <t>SH19-09130</t>
  </si>
  <si>
    <t>SH19-09131</t>
  </si>
  <si>
    <t>SH19-09132</t>
  </si>
  <si>
    <t>SH19-09133</t>
  </si>
  <si>
    <t>SH19-09134</t>
  </si>
  <si>
    <t>SH19-09135</t>
  </si>
  <si>
    <t>SH19-09136</t>
  </si>
  <si>
    <t>SH19-09137</t>
  </si>
  <si>
    <t>SH19-09138</t>
  </si>
  <si>
    <t>SH19-09139</t>
  </si>
  <si>
    <t>SH19-09140</t>
  </si>
  <si>
    <t>SH19-09141</t>
  </si>
  <si>
    <t>SH19-09142</t>
  </si>
  <si>
    <t>SH19-09143</t>
  </si>
  <si>
    <t>SH19-09144</t>
  </si>
  <si>
    <t>SH19-09145</t>
  </si>
  <si>
    <t>SH19-09146</t>
  </si>
  <si>
    <t>SH19-09147</t>
  </si>
  <si>
    <t>SH19-09148</t>
  </si>
  <si>
    <t>SH19-09149</t>
  </si>
  <si>
    <t>SH19-09150</t>
  </si>
  <si>
    <t>SH19-09151</t>
  </si>
  <si>
    <t>SH19-09152</t>
  </si>
  <si>
    <t>SH19-09153</t>
  </si>
  <si>
    <t>SH19-09154</t>
  </si>
  <si>
    <t>SH19-09155</t>
  </si>
  <si>
    <t>SH19-09156</t>
  </si>
  <si>
    <t>SH19-09157</t>
  </si>
  <si>
    <t>SH19-09158</t>
  </si>
  <si>
    <t>SH19-09159</t>
  </si>
  <si>
    <t>SH19-09160</t>
  </si>
  <si>
    <t>SH19-09161</t>
  </si>
  <si>
    <t>SH19-09162</t>
  </si>
  <si>
    <t>SH19-09163</t>
  </si>
  <si>
    <t>SH19-09164</t>
  </si>
  <si>
    <t>SH19-09165</t>
  </si>
  <si>
    <t>SH19-09166</t>
  </si>
  <si>
    <t>SH19-09167</t>
  </si>
  <si>
    <t>SH19-09168</t>
  </si>
  <si>
    <t>SH19-09169</t>
  </si>
  <si>
    <t>SH19-09170</t>
  </si>
  <si>
    <t>SH19-09171</t>
  </si>
  <si>
    <t>SH19-09172</t>
  </si>
  <si>
    <t>SH19-09173</t>
  </si>
  <si>
    <t>SH19-09174</t>
  </si>
  <si>
    <t>SH19-09175</t>
  </si>
  <si>
    <t>SH19-09176</t>
  </si>
  <si>
    <t>SH19-09177</t>
  </si>
  <si>
    <t>SH19-09178</t>
  </si>
  <si>
    <t>SH19-09179</t>
  </si>
  <si>
    <t>SH19-09180</t>
  </si>
  <si>
    <t>SH19-09181</t>
  </si>
  <si>
    <t>SH19-09182</t>
  </si>
  <si>
    <t>SH19-09183</t>
  </si>
  <si>
    <t>SH19-09184</t>
  </si>
  <si>
    <t>SH19-09185</t>
  </si>
  <si>
    <t>SH19-09186</t>
  </si>
  <si>
    <t>SH19-09187</t>
  </si>
  <si>
    <t>SH19-09188</t>
  </si>
  <si>
    <t>SH19-09189</t>
  </si>
  <si>
    <t>SH19-09190</t>
  </si>
  <si>
    <t>SH19-09191</t>
  </si>
  <si>
    <t>SH19-09192</t>
  </si>
  <si>
    <t>SH19-09193</t>
  </si>
  <si>
    <t>SH19-09194</t>
  </si>
  <si>
    <t>SH19-09195</t>
  </si>
  <si>
    <t>SH19-09196</t>
  </si>
  <si>
    <t>SH19-09197</t>
  </si>
  <si>
    <t>SH19-09198</t>
  </si>
  <si>
    <t>SH19-09199</t>
  </si>
  <si>
    <t>SH19-09200</t>
  </si>
  <si>
    <t>SH19-09201</t>
  </si>
  <si>
    <t>SH19-09202</t>
  </si>
  <si>
    <t>SH19-09203</t>
  </si>
  <si>
    <t>SH19-09204</t>
  </si>
  <si>
    <t>SH19-09205</t>
  </si>
  <si>
    <t>SH19-09206</t>
  </si>
  <si>
    <t>SH19-09207</t>
  </si>
  <si>
    <t>SH19-09208</t>
  </si>
  <si>
    <t>SH19-09209</t>
  </si>
  <si>
    <t>SH19-09210</t>
  </si>
  <si>
    <t>SH19-09211</t>
  </si>
  <si>
    <t>SH19-09212</t>
  </si>
  <si>
    <t>SH19-09213</t>
  </si>
  <si>
    <t>SH19-09214</t>
  </si>
  <si>
    <t>SH19-09215</t>
  </si>
  <si>
    <t>SH19-09216</t>
  </si>
  <si>
    <t>SH19-09217</t>
  </si>
  <si>
    <t>SH19-09218</t>
  </si>
  <si>
    <t>SH19-09219</t>
  </si>
  <si>
    <t>SH19-09220</t>
  </si>
  <si>
    <t>SH19-09221</t>
  </si>
  <si>
    <t>SH19-09222</t>
  </si>
  <si>
    <t>SH19-09223</t>
  </si>
  <si>
    <t>SH19-09224</t>
  </si>
  <si>
    <t>SH19-09225</t>
  </si>
  <si>
    <t>SH19-09226</t>
  </si>
  <si>
    <t>SH19-09227</t>
  </si>
  <si>
    <t>SH19-09228</t>
  </si>
  <si>
    <t>SH19-09229</t>
  </si>
  <si>
    <t>SH19-09230</t>
  </si>
  <si>
    <t>SH19-09231</t>
  </si>
  <si>
    <t>SH19-09232</t>
  </si>
  <si>
    <t>SH19-09233</t>
  </si>
  <si>
    <t>SH19-09234</t>
  </si>
  <si>
    <t>SH19-09235</t>
  </si>
  <si>
    <t>SH19-09236</t>
  </si>
  <si>
    <t>SH19-09237</t>
  </si>
  <si>
    <t>SH19-09238</t>
  </si>
  <si>
    <t>SH19-09239</t>
  </si>
  <si>
    <t>SH19-09240</t>
  </si>
  <si>
    <t>SH19-09241</t>
  </si>
  <si>
    <t>SH19-09242</t>
  </si>
  <si>
    <t>SH19-09243</t>
  </si>
  <si>
    <t>SH19-09244</t>
  </si>
  <si>
    <t>SH19-09245</t>
  </si>
  <si>
    <t>SH19-09246</t>
  </si>
  <si>
    <t>SH19-09249</t>
  </si>
  <si>
    <t>SH19-09250</t>
  </si>
  <si>
    <t>SH19-09251</t>
  </si>
  <si>
    <t>SH19-09252</t>
  </si>
  <si>
    <t>SH19-09253</t>
  </si>
  <si>
    <t>SH19-09254</t>
  </si>
  <si>
    <t>SH19-09255</t>
  </si>
  <si>
    <t>SH19-09256</t>
  </si>
  <si>
    <t>SH19-09257</t>
  </si>
  <si>
    <t>SH19-09258</t>
  </si>
  <si>
    <t>SH19-09259</t>
  </si>
  <si>
    <t>SH19-09260</t>
  </si>
  <si>
    <t>SH19-09261</t>
  </si>
  <si>
    <t>SH19-09262</t>
  </si>
  <si>
    <t>SH19-09263</t>
  </si>
  <si>
    <t>SH19-09264</t>
  </si>
  <si>
    <t>SH19-09265</t>
  </si>
  <si>
    <t>SH19-09266</t>
  </si>
  <si>
    <t>SH19-09267</t>
  </si>
  <si>
    <t>SH19-09268</t>
  </si>
  <si>
    <t>SH19-09269</t>
  </si>
  <si>
    <t>SH19-09270</t>
  </si>
  <si>
    <t>SH19-09271</t>
  </si>
  <si>
    <t>SH19-09272</t>
  </si>
  <si>
    <t>SH19-09273</t>
  </si>
  <si>
    <t>SH19-09274</t>
  </si>
  <si>
    <t>SH19-09275</t>
  </si>
  <si>
    <t>SH19-09276</t>
  </si>
  <si>
    <t>SH19-09277</t>
  </si>
  <si>
    <t>SH19-09278</t>
  </si>
  <si>
    <t>SH19-09279</t>
  </si>
  <si>
    <t>SH19-09280</t>
  </si>
  <si>
    <t>SH19-09281</t>
  </si>
  <si>
    <t>SH19-09282</t>
  </si>
  <si>
    <t>SH19-09283</t>
  </si>
  <si>
    <t>SH19-09284</t>
  </si>
  <si>
    <t>SH19-09285</t>
  </si>
  <si>
    <t>SH19-09286</t>
  </si>
  <si>
    <t>SH19-09287</t>
  </si>
  <si>
    <t>SH19-09288</t>
  </si>
  <si>
    <t>SH19-09289</t>
  </si>
  <si>
    <t>SH19-09290</t>
  </si>
  <si>
    <t>SH19-09291</t>
  </si>
  <si>
    <t>SH19-09292</t>
  </si>
  <si>
    <t>SH19-09293</t>
  </si>
  <si>
    <t>SH19-09294</t>
  </si>
  <si>
    <t>SH19-09295</t>
  </si>
  <si>
    <t>SH19-09296</t>
  </si>
  <si>
    <t>SH19-09297</t>
  </si>
  <si>
    <t>SH19-09298</t>
  </si>
  <si>
    <t>SH19-09299</t>
  </si>
  <si>
    <t>SH19-09300</t>
  </si>
  <si>
    <t>SH19-09301</t>
  </si>
  <si>
    <t>SH19-09302</t>
  </si>
  <si>
    <t>SH19-09303</t>
  </si>
  <si>
    <t>SH19-09304</t>
  </si>
  <si>
    <t>SH19-09305</t>
  </si>
  <si>
    <t>SH19-09306</t>
  </si>
  <si>
    <t>SH19-09307</t>
  </si>
  <si>
    <t>SH19-09308</t>
  </si>
  <si>
    <t>SH19-09309</t>
  </si>
  <si>
    <t>SH19-09310</t>
  </si>
  <si>
    <t>SH19-09311</t>
  </si>
  <si>
    <t>SH19-09312</t>
  </si>
  <si>
    <t>SH19-09313</t>
  </si>
  <si>
    <t>SH19-09314</t>
  </si>
  <si>
    <t>SH19-09315</t>
  </si>
  <si>
    <t>SH19-09316</t>
  </si>
  <si>
    <t>SH19-09317</t>
  </si>
  <si>
    <t>SH19-09318</t>
  </si>
  <si>
    <t>SH19-09319</t>
  </si>
  <si>
    <t>SH19-09320</t>
  </si>
  <si>
    <t>SH19-09321</t>
  </si>
  <si>
    <t>SH19-09322</t>
  </si>
  <si>
    <t>SH19-09323</t>
  </si>
  <si>
    <t>SH19-09324</t>
  </si>
  <si>
    <t>SH19-09325</t>
  </si>
  <si>
    <t>SH19-09326</t>
  </si>
  <si>
    <t>SH19-09327</t>
  </si>
  <si>
    <t>SH19-09328</t>
  </si>
  <si>
    <t>SH19-09329</t>
  </si>
  <si>
    <t>SH19-09330</t>
  </si>
  <si>
    <t>SH19-09331</t>
  </si>
  <si>
    <t>SH19-09332</t>
  </si>
  <si>
    <t>SH19-09333</t>
  </si>
  <si>
    <t>SH19-09334</t>
  </si>
  <si>
    <t>SH19-09335</t>
  </si>
  <si>
    <t>SH19-09336</t>
  </si>
  <si>
    <t>SH19-09337</t>
  </si>
  <si>
    <t>SH19-09338</t>
  </si>
  <si>
    <t>SH19-09339</t>
  </si>
  <si>
    <t>SH19-09340</t>
  </si>
  <si>
    <t>SH19-09341</t>
  </si>
  <si>
    <t>SH19-09342</t>
  </si>
  <si>
    <t>SH19-09343</t>
  </si>
  <si>
    <t>SH19-09344</t>
  </si>
  <si>
    <t>SH19-09345</t>
  </si>
  <si>
    <t>SH19-09346</t>
  </si>
  <si>
    <t>SH19-09347</t>
  </si>
  <si>
    <t>SH19-09348</t>
  </si>
  <si>
    <t>SH19-09349</t>
  </si>
  <si>
    <t>SH19-09350</t>
  </si>
  <si>
    <t>SH19-09351</t>
  </si>
  <si>
    <t>SH19-09352</t>
  </si>
  <si>
    <t>SH19-09353</t>
  </si>
  <si>
    <t>SH19-09354</t>
  </si>
  <si>
    <t>SH19-09355</t>
  </si>
  <si>
    <t>SH19-09356</t>
  </si>
  <si>
    <t>SH19-09357</t>
  </si>
  <si>
    <t>SH19-09358</t>
  </si>
  <si>
    <t>SH19-09359</t>
  </si>
  <si>
    <t>SH19-09360</t>
  </si>
  <si>
    <t>SH19-09361</t>
  </si>
  <si>
    <t>SH19-09362</t>
  </si>
  <si>
    <t>SH19-09363</t>
  </si>
  <si>
    <t>SH19-09364</t>
  </si>
  <si>
    <t>SH19-09365</t>
  </si>
  <si>
    <t>SH19-09366</t>
  </si>
  <si>
    <t>SH19-09367</t>
  </si>
  <si>
    <t>SH19-09368</t>
  </si>
  <si>
    <t>SH19-09369</t>
  </si>
  <si>
    <t>SH19-09370</t>
  </si>
  <si>
    <t>SH19-09371</t>
  </si>
  <si>
    <t>SH19-09372</t>
  </si>
  <si>
    <t>SH19-09373</t>
  </si>
  <si>
    <t>SH19-09374</t>
  </si>
  <si>
    <t>SH19-09375</t>
  </si>
  <si>
    <t>SH19-09376</t>
  </si>
  <si>
    <t>SH19-09377</t>
  </si>
  <si>
    <t>SH19-09378</t>
  </si>
  <si>
    <t>SH19-09379</t>
  </si>
  <si>
    <t>SH19-09380</t>
  </si>
  <si>
    <t>SH19-09381</t>
  </si>
  <si>
    <t>SH19-09382</t>
  </si>
  <si>
    <t>SH19-09383</t>
  </si>
  <si>
    <t>SH19-09384</t>
  </si>
  <si>
    <t>SH19-09385</t>
  </si>
  <si>
    <t>SH19-09386</t>
  </si>
  <si>
    <t>SH19-09387</t>
  </si>
  <si>
    <t>SH19-09388</t>
  </si>
  <si>
    <t>SH19-09389</t>
  </si>
  <si>
    <t>SH19-09390</t>
  </si>
  <si>
    <t>SH19-09391</t>
  </si>
  <si>
    <t>SH19-09392</t>
  </si>
  <si>
    <t>SH19-09393</t>
  </si>
  <si>
    <t>SH19-09394</t>
  </si>
  <si>
    <t>SH19-09395</t>
  </si>
  <si>
    <t>SH19-09396</t>
  </si>
  <si>
    <t>SH19-09397</t>
  </si>
  <si>
    <t>SH19-09398</t>
  </si>
  <si>
    <t>SH19-09399</t>
  </si>
  <si>
    <t>SH19-09400</t>
  </si>
  <si>
    <t>SH19-09401</t>
  </si>
  <si>
    <t>SH19-09402</t>
  </si>
  <si>
    <t>SH19-09403</t>
  </si>
  <si>
    <t>SH19-09404</t>
  </si>
  <si>
    <t>SH19-09405</t>
  </si>
  <si>
    <t>SH19-09406</t>
  </si>
  <si>
    <t>SH19-09407</t>
  </si>
  <si>
    <t>SH19-09408</t>
  </si>
  <si>
    <t>SH19-09409</t>
  </si>
  <si>
    <t>SH19-09410</t>
  </si>
  <si>
    <t>SH19-09411</t>
  </si>
  <si>
    <t>SH19-09412</t>
  </si>
  <si>
    <t>SH19-09413</t>
  </si>
  <si>
    <t>SH19-09414</t>
  </si>
  <si>
    <t>SH19-09415</t>
  </si>
  <si>
    <t>SH19-09416</t>
  </si>
  <si>
    <t>SH19-09417</t>
  </si>
  <si>
    <t>SH19-09418</t>
  </si>
  <si>
    <t>SH19-09419</t>
  </si>
  <si>
    <t>SH19-09420</t>
  </si>
  <si>
    <t>SH19-09421</t>
  </si>
  <si>
    <t>SH19-09422</t>
  </si>
  <si>
    <t>SH19-09423</t>
  </si>
  <si>
    <t>SH19-09424</t>
  </si>
  <si>
    <t>SH19-09425</t>
  </si>
  <si>
    <t>SH19-09426</t>
  </si>
  <si>
    <t>SH19-09427</t>
  </si>
  <si>
    <t>SH19-09428</t>
  </si>
  <si>
    <t>SH19-09429</t>
  </si>
  <si>
    <t>SH19-09430</t>
  </si>
  <si>
    <t>SH19-09431</t>
  </si>
  <si>
    <t>SH19-09432</t>
  </si>
  <si>
    <t>SH19-09433</t>
  </si>
  <si>
    <t>SH19-09434</t>
  </si>
  <si>
    <t>SH19-09435</t>
  </si>
  <si>
    <t>SH19-09436</t>
  </si>
  <si>
    <t>SH19-09437</t>
  </si>
  <si>
    <t>SH19-09438</t>
  </si>
  <si>
    <t>SH19-09439</t>
  </si>
  <si>
    <t>SH19-09440</t>
  </si>
  <si>
    <t>SH19-09441</t>
  </si>
  <si>
    <t>SH19-09442</t>
  </si>
  <si>
    <t>SH19-09443</t>
  </si>
  <si>
    <t>SH19-09444</t>
  </si>
  <si>
    <t>SH19-09445</t>
  </si>
  <si>
    <t>SH19-09446</t>
  </si>
  <si>
    <t>SH19-09447</t>
  </si>
  <si>
    <t>SH19-09448</t>
  </si>
  <si>
    <t>SH19-09449</t>
  </si>
  <si>
    <t>SH19-09450</t>
  </si>
  <si>
    <t>SH19-09451</t>
  </si>
  <si>
    <t>SH19-09452</t>
  </si>
  <si>
    <t>SH19-09453</t>
  </si>
  <si>
    <t>SH19-09454</t>
  </si>
  <si>
    <t>SH19-09455</t>
  </si>
  <si>
    <t>SH19-09456</t>
  </si>
  <si>
    <t>SH19-09457</t>
  </si>
  <si>
    <t>SH19-09458</t>
  </si>
  <si>
    <t>SH19-09459</t>
  </si>
  <si>
    <t>SH19-09460</t>
  </si>
  <si>
    <t>SH19-09461</t>
  </si>
  <si>
    <t>SH19-09462</t>
  </si>
  <si>
    <t>SH19-09463</t>
  </si>
  <si>
    <t>SH19-09464</t>
  </si>
  <si>
    <t>SH19-09465</t>
  </si>
  <si>
    <t>SH19-09466</t>
  </si>
  <si>
    <t>SH19-09467</t>
  </si>
  <si>
    <t>SH19-09468</t>
  </si>
  <si>
    <t>SH19-09469</t>
  </si>
  <si>
    <t>SH19-09470</t>
  </si>
  <si>
    <t>SH19-09471</t>
  </si>
  <si>
    <t>SH19-09472</t>
  </si>
  <si>
    <t>SH19-09473</t>
  </si>
  <si>
    <t>SH19-09474</t>
  </si>
  <si>
    <t>SH19-09475</t>
  </si>
  <si>
    <t>SH19-09476</t>
  </si>
  <si>
    <t>SH19-09477</t>
  </si>
  <si>
    <t>SH19-09478</t>
  </si>
  <si>
    <t>SH19-09479</t>
  </si>
  <si>
    <t>SH19-09480</t>
  </si>
  <si>
    <t>SH19-09481</t>
  </si>
  <si>
    <t>SH19-09482</t>
  </si>
  <si>
    <t>SH19-09483</t>
  </si>
  <si>
    <t>SH19-09484</t>
  </si>
  <si>
    <t>SH19-09485</t>
  </si>
  <si>
    <t>SH19-09486</t>
  </si>
  <si>
    <t>SH19-09487</t>
  </si>
  <si>
    <t>SH19-09488</t>
  </si>
  <si>
    <t>SH19-09489</t>
  </si>
  <si>
    <t>SH19-09490</t>
  </si>
  <si>
    <t>SH19-09491</t>
  </si>
  <si>
    <t>SH19-09492</t>
  </si>
  <si>
    <t>SH19-09493</t>
  </si>
  <si>
    <t>SH19-09494</t>
  </si>
  <si>
    <t>SH19-09495</t>
  </si>
  <si>
    <t>SH19-09496</t>
  </si>
  <si>
    <t>SH19-09497</t>
  </si>
  <si>
    <t>SH19-09498</t>
  </si>
  <si>
    <t>SH19-09499</t>
  </si>
  <si>
    <t>SH19-09500</t>
  </si>
  <si>
    <t>SH19-09501</t>
  </si>
  <si>
    <t>SH19-09502</t>
  </si>
  <si>
    <t>SH19-09503</t>
  </si>
  <si>
    <t>SH19-09504</t>
  </si>
  <si>
    <t>SH19-09505</t>
  </si>
  <si>
    <t>SH19-09506</t>
  </si>
  <si>
    <t>SH19-09507</t>
  </si>
  <si>
    <t>SH19-09508</t>
  </si>
  <si>
    <t>SH19-09509</t>
  </si>
  <si>
    <t>SH19-09510</t>
  </si>
  <si>
    <t>SH19-09511</t>
  </si>
  <si>
    <t>SH19-09512</t>
  </si>
  <si>
    <t>SH19-09513</t>
  </si>
  <si>
    <t>SH19-09514</t>
  </si>
  <si>
    <t>SH19-09515</t>
  </si>
  <si>
    <t>SH19-09516</t>
  </si>
  <si>
    <t>SH19-09517</t>
  </si>
  <si>
    <t>SH19-09518</t>
  </si>
  <si>
    <t>SH19-09519</t>
  </si>
  <si>
    <t>SH19-09520</t>
  </si>
  <si>
    <t>SH19-09521</t>
  </si>
  <si>
    <t>SH19-09522</t>
  </si>
  <si>
    <t>SH19-09523</t>
  </si>
  <si>
    <t>SH19-09524</t>
  </si>
  <si>
    <t>SH19-09525</t>
  </si>
  <si>
    <t>SH19-09526</t>
  </si>
  <si>
    <t>SH19-09527</t>
  </si>
  <si>
    <t>SH19-09528</t>
  </si>
  <si>
    <t>SH19-09529</t>
  </si>
  <si>
    <t>SH19-09530</t>
  </si>
  <si>
    <t>SH19-09531</t>
  </si>
  <si>
    <t>SH19-09532</t>
  </si>
  <si>
    <t>SH19-09533</t>
  </si>
  <si>
    <t>SH19-09534</t>
  </si>
  <si>
    <t>SH19-09535</t>
  </si>
  <si>
    <t>SH19-09536</t>
  </si>
  <si>
    <t>SH19-09537</t>
  </si>
  <si>
    <t>SH19-09538</t>
  </si>
  <si>
    <t>SH19-09539</t>
  </si>
  <si>
    <t>SH19-09540</t>
  </si>
  <si>
    <t>SH19-09541</t>
  </si>
  <si>
    <t>SH19-09542</t>
  </si>
  <si>
    <t>SH19-09543</t>
  </si>
  <si>
    <t>SH19-09544</t>
  </si>
  <si>
    <t>SH19-09545</t>
  </si>
  <si>
    <t>SH19-09546</t>
  </si>
  <si>
    <t>SH19-09547</t>
  </si>
  <si>
    <t>SH19-09548</t>
  </si>
  <si>
    <t>SH19-09549</t>
  </si>
  <si>
    <t>SH19-09550</t>
  </si>
  <si>
    <t>SH19-09551</t>
  </si>
  <si>
    <t>SH19-09552</t>
  </si>
  <si>
    <t>SH19-09553</t>
  </si>
  <si>
    <t>SH19-09554</t>
  </si>
  <si>
    <t>SH19-09555</t>
  </si>
  <si>
    <t>SH19-09556</t>
  </si>
  <si>
    <t>SH19-09557</t>
  </si>
  <si>
    <t>SH19-09558</t>
  </si>
  <si>
    <t>SH19-09559</t>
  </si>
  <si>
    <t>SH19-09560</t>
  </si>
  <si>
    <t>SH19-09561</t>
  </si>
  <si>
    <t>SH19-09562</t>
  </si>
  <si>
    <t>SH19-09563</t>
  </si>
  <si>
    <t>SH19-09564</t>
  </si>
  <si>
    <t>SH19-09565</t>
  </si>
  <si>
    <t>SH19-09566</t>
  </si>
  <si>
    <t>SH19-09567</t>
  </si>
  <si>
    <t>SH19-09568</t>
  </si>
  <si>
    <t>SH19-09569</t>
  </si>
  <si>
    <t>SH19-09570</t>
  </si>
  <si>
    <t>SH19-09571</t>
  </si>
  <si>
    <t>SH19-09572</t>
  </si>
  <si>
    <t>SH19-09573</t>
  </si>
  <si>
    <t>SH19-09574</t>
  </si>
  <si>
    <t>SH19-09575</t>
  </si>
  <si>
    <t>SH19-09576</t>
  </si>
  <si>
    <t>SH19-09577</t>
  </si>
  <si>
    <t>SH19-09578</t>
  </si>
  <si>
    <t>SH19-09579</t>
  </si>
  <si>
    <t>SH19-09580</t>
  </si>
  <si>
    <t>SH19-09581</t>
  </si>
  <si>
    <t>SH19-09582</t>
  </si>
  <si>
    <t>SH19-09583</t>
  </si>
  <si>
    <t>SH19-09584</t>
  </si>
  <si>
    <t>SH19-09585</t>
  </si>
  <si>
    <t>SH19-09586</t>
  </si>
  <si>
    <t>SH19-09587</t>
  </si>
  <si>
    <t>SH19-09588</t>
  </si>
  <si>
    <t>SH19-09589</t>
  </si>
  <si>
    <t>SH19-09590</t>
  </si>
  <si>
    <t>SH19-09591</t>
  </si>
  <si>
    <t>SH19-09592</t>
  </si>
  <si>
    <t>SH19-09593</t>
  </si>
  <si>
    <t>SH19-09594</t>
  </si>
  <si>
    <t>SH19-09595</t>
  </si>
  <si>
    <t>SH19-09596</t>
  </si>
  <si>
    <t>SH19-09597</t>
  </si>
  <si>
    <t>SH19-09598</t>
  </si>
  <si>
    <t>SH19-09599</t>
  </si>
  <si>
    <t>SH19-09600</t>
  </si>
  <si>
    <t>SH19-09601</t>
  </si>
  <si>
    <t>SH19-09602</t>
  </si>
  <si>
    <t>SH19-09603</t>
  </si>
  <si>
    <t>SH19-09604</t>
  </si>
  <si>
    <t>SH19-09605</t>
  </si>
  <si>
    <t>SH19-09606</t>
  </si>
  <si>
    <t>SH19-09607</t>
  </si>
  <si>
    <t>SH19-09608</t>
  </si>
  <si>
    <t>SH19-09609</t>
  </si>
  <si>
    <t>SH19-09610</t>
  </si>
  <si>
    <t>SH19-09611</t>
  </si>
  <si>
    <t>SH19-09612</t>
  </si>
  <si>
    <t>SH19-09613</t>
  </si>
  <si>
    <t>SH19-09614</t>
  </si>
  <si>
    <t>SH19-09615</t>
  </si>
  <si>
    <t>SH19-09616</t>
  </si>
  <si>
    <t>SH19-09617</t>
  </si>
  <si>
    <t>SH19-09618</t>
  </si>
  <si>
    <t>SH19-09619</t>
  </si>
  <si>
    <t>SH19-09620</t>
  </si>
  <si>
    <t>SH19-09621</t>
  </si>
  <si>
    <t>SH19-09622</t>
  </si>
  <si>
    <t>SH19-09623</t>
  </si>
  <si>
    <t>SH19-09624</t>
  </si>
  <si>
    <t>SH19-09625</t>
  </si>
  <si>
    <t>SH19-09626</t>
  </si>
  <si>
    <t>SH19-09627</t>
  </si>
  <si>
    <t>SH19-09628</t>
  </si>
  <si>
    <t>SH19-09629</t>
  </si>
  <si>
    <t>SH19-09630</t>
  </si>
  <si>
    <t>SH19-09631</t>
  </si>
  <si>
    <t>SH19-09632</t>
  </si>
  <si>
    <t>SH19-09633</t>
  </si>
  <si>
    <t>SH19-09634</t>
  </si>
  <si>
    <t>SH19-09635</t>
  </si>
  <si>
    <t>SH19-09636</t>
  </si>
  <si>
    <t>SH19-09637</t>
  </si>
  <si>
    <t>SH19-09638</t>
  </si>
  <si>
    <t>SH19-09639</t>
  </si>
  <si>
    <t>SH19-09640</t>
  </si>
  <si>
    <t>SH19-09641</t>
  </si>
  <si>
    <t>SH19-09642</t>
  </si>
  <si>
    <t>SH19-09643</t>
  </si>
  <si>
    <t>SH19-09644</t>
  </si>
  <si>
    <t>SH19-09645</t>
  </si>
  <si>
    <t>SH19-09646</t>
  </si>
  <si>
    <t>SH19-09647</t>
  </si>
  <si>
    <t>SH19-09648</t>
  </si>
  <si>
    <t>SH19-09649</t>
  </si>
  <si>
    <t>SH19-09650</t>
  </si>
  <si>
    <t>SH19-09651</t>
  </si>
  <si>
    <t>SH19-09652</t>
  </si>
  <si>
    <t>SH19-09653</t>
  </si>
  <si>
    <t>SH19-09654</t>
  </si>
  <si>
    <t>SH19-09655</t>
  </si>
  <si>
    <t>SH19-09656</t>
  </si>
  <si>
    <t>SH19-09657</t>
  </si>
  <si>
    <t>SH19-09658</t>
  </si>
  <si>
    <t>SH19-09659</t>
  </si>
  <si>
    <t>SH19-09660</t>
  </si>
  <si>
    <t>SH19-09661</t>
  </si>
  <si>
    <t>SH19-09662</t>
  </si>
  <si>
    <t>SH19-09663</t>
  </si>
  <si>
    <t>SH19-09664</t>
  </si>
  <si>
    <t>SH19-09665</t>
  </si>
  <si>
    <t>SH19-09666</t>
  </si>
  <si>
    <t>SH19-09667</t>
  </si>
  <si>
    <t>SH19-09668</t>
  </si>
  <si>
    <t>SH19-09669</t>
  </si>
  <si>
    <t>SH19-09670</t>
  </si>
  <si>
    <t>SH19-09671</t>
  </si>
  <si>
    <t>SH19-09672</t>
  </si>
  <si>
    <t>SH19-09673</t>
  </si>
  <si>
    <t>SH19-09674</t>
  </si>
  <si>
    <t>SH19-09675</t>
  </si>
  <si>
    <t>SH19-09676</t>
  </si>
  <si>
    <t>SH19-09677</t>
  </si>
  <si>
    <t>SH19-09678</t>
  </si>
  <si>
    <t>SH19-09679</t>
  </si>
  <si>
    <t>SH19-09680</t>
  </si>
  <si>
    <t>SH19-09681</t>
  </si>
  <si>
    <t>SH19-09682</t>
  </si>
  <si>
    <t>SH19-09683</t>
  </si>
  <si>
    <t>SH19-09684</t>
  </si>
  <si>
    <t>SH19-09685</t>
  </si>
  <si>
    <t>SH19-09686</t>
  </si>
  <si>
    <t>SH19-09687</t>
  </si>
  <si>
    <t>SH19-09688</t>
  </si>
  <si>
    <t>SH19-09689</t>
  </si>
  <si>
    <t>SH19-09690</t>
  </si>
  <si>
    <t>SH19-09691</t>
  </si>
  <si>
    <t>SH19-09692</t>
  </si>
  <si>
    <t>SH19-09693</t>
  </si>
  <si>
    <t>SH19-09694</t>
  </si>
  <si>
    <t>SH19-09695</t>
  </si>
  <si>
    <t>SH19-09696</t>
  </si>
  <si>
    <t>SH19-09697</t>
  </si>
  <si>
    <t>SH19-09698</t>
  </si>
  <si>
    <t>SH19-09699</t>
  </si>
  <si>
    <t>SH19-09700</t>
  </si>
  <si>
    <t>SH19-09701</t>
  </si>
  <si>
    <t>SH19-09702</t>
  </si>
  <si>
    <t>SH19-09703</t>
  </si>
  <si>
    <t>SH19-09704</t>
  </si>
  <si>
    <t>SH19-09705</t>
  </si>
  <si>
    <t>SH19-09706</t>
  </si>
  <si>
    <t>SH19-09707</t>
  </si>
  <si>
    <t>SH19-09708</t>
  </si>
  <si>
    <t>SH19-09709</t>
  </si>
  <si>
    <t>SH19-09710</t>
  </si>
  <si>
    <t>SH19-09711</t>
  </si>
  <si>
    <t>SH19-09712</t>
  </si>
  <si>
    <t>SH19-09713</t>
  </si>
  <si>
    <t>SH19-09714</t>
  </si>
  <si>
    <t>SH19-09715</t>
  </si>
  <si>
    <t>SH19-09716</t>
  </si>
  <si>
    <t>SH19-09717</t>
  </si>
  <si>
    <t>SH19-09718</t>
  </si>
  <si>
    <t>SH19-09719</t>
  </si>
  <si>
    <t>SH19-09720</t>
  </si>
  <si>
    <t>SH19-09721</t>
  </si>
  <si>
    <t>SH19-09722</t>
  </si>
  <si>
    <t>SH19-09723</t>
  </si>
  <si>
    <t>SH19-09724</t>
  </si>
  <si>
    <t>SH19-09725</t>
  </si>
  <si>
    <t>SH19-09726</t>
  </si>
  <si>
    <t>SH19-09727</t>
  </si>
  <si>
    <t>SH19-09728</t>
  </si>
  <si>
    <t>SH19-09729</t>
  </si>
  <si>
    <t>SH19-09730</t>
  </si>
  <si>
    <t>SH19-09731</t>
  </si>
  <si>
    <t>SH19-09732</t>
  </si>
  <si>
    <t>SH19-09733</t>
  </si>
  <si>
    <t>SH19-09734</t>
  </si>
  <si>
    <t>SH19-09735</t>
  </si>
  <si>
    <t>SH19-09736</t>
  </si>
  <si>
    <t>SH19-09737</t>
  </si>
  <si>
    <t>SH19-09738</t>
  </si>
  <si>
    <t>SH19-09739</t>
  </si>
  <si>
    <t>SH19-09740</t>
  </si>
  <si>
    <t>SH19-09741</t>
  </si>
  <si>
    <t>SH19-09742</t>
  </si>
  <si>
    <t>SH19-09743</t>
  </si>
  <si>
    <t>SH19-09744</t>
  </si>
  <si>
    <t>SH19-09745</t>
  </si>
  <si>
    <t>SH19-09746</t>
  </si>
  <si>
    <t>SH19-09747</t>
  </si>
  <si>
    <t>SH19-09748</t>
  </si>
  <si>
    <t>SH19-09749</t>
  </si>
  <si>
    <t>SH19-09750</t>
  </si>
  <si>
    <t>SH19-09751</t>
  </si>
  <si>
    <t>SH19-09752</t>
  </si>
  <si>
    <t>SH19-09753</t>
  </si>
  <si>
    <t>SH19-09754</t>
  </si>
  <si>
    <t>SH19-09755</t>
  </si>
  <si>
    <t>SH19-09756</t>
  </si>
  <si>
    <t>SH19-09757</t>
  </si>
  <si>
    <t>SH19-09758</t>
  </si>
  <si>
    <t>SH19-09759</t>
  </si>
  <si>
    <t>SH19-09760</t>
  </si>
  <si>
    <t>SH19-09761</t>
  </si>
  <si>
    <t>SH19-09762</t>
  </si>
  <si>
    <t>SH19-09763</t>
  </si>
  <si>
    <t>SH19-09764</t>
  </si>
  <si>
    <t>SH19-09765</t>
  </si>
  <si>
    <t>SH19-09766</t>
  </si>
  <si>
    <t>SH19-09767</t>
  </si>
  <si>
    <t>SH19-09768</t>
  </si>
  <si>
    <t>SH19-09769</t>
  </si>
  <si>
    <t>SH19-09770</t>
  </si>
  <si>
    <t>SH19-09771</t>
  </si>
  <si>
    <t>SH19-09772</t>
  </si>
  <si>
    <t>SH19-09773</t>
  </si>
  <si>
    <t>SH19-09774</t>
  </si>
  <si>
    <t>SH19-09775</t>
  </si>
  <si>
    <t>SH19-09776</t>
  </si>
  <si>
    <t>SH19-09777</t>
  </si>
  <si>
    <t>SH19-09778</t>
  </si>
  <si>
    <t>SH19-09779</t>
  </si>
  <si>
    <t>SH19-09780</t>
  </si>
  <si>
    <t>SH19-09781</t>
  </si>
  <si>
    <t>SH19-09782</t>
  </si>
  <si>
    <t>SH19-09783</t>
  </si>
  <si>
    <t>SH19-09784</t>
  </si>
  <si>
    <t>SH19-09785</t>
  </si>
  <si>
    <t>SH19-09786</t>
  </si>
  <si>
    <t>SH19-09787</t>
  </si>
  <si>
    <t>SH19-09788</t>
  </si>
  <si>
    <t>SH19-09789</t>
  </si>
  <si>
    <t>SH19-09790</t>
  </si>
  <si>
    <t>SH19-09791</t>
  </si>
  <si>
    <t>SH19-09792</t>
  </si>
  <si>
    <t>SH19-09793</t>
  </si>
  <si>
    <t>SH19-09794</t>
  </si>
  <si>
    <t>SH19-09795</t>
  </si>
  <si>
    <t>SH19-09796</t>
  </si>
  <si>
    <t>SH19-09797</t>
  </si>
  <si>
    <t>SH19-09798</t>
  </si>
  <si>
    <t>SH19-09799</t>
  </si>
  <si>
    <t>SH19-09800</t>
  </si>
  <si>
    <t>SH19-09801</t>
  </si>
  <si>
    <t>SH19-09802</t>
  </si>
  <si>
    <t>SH19-09803</t>
  </si>
  <si>
    <t>SH19-09804</t>
  </si>
  <si>
    <t>SH19-09805</t>
  </si>
  <si>
    <t>SH19-09806</t>
  </si>
  <si>
    <t>SH19-09807</t>
  </si>
  <si>
    <t>SH19-09808</t>
  </si>
  <si>
    <t>SH19-09809</t>
  </si>
  <si>
    <t>SH19-09810</t>
  </si>
  <si>
    <t>SH19-09811</t>
  </si>
  <si>
    <t>SH19-09812</t>
  </si>
  <si>
    <t>SH19-09813</t>
  </si>
  <si>
    <t>SH19-09814</t>
  </si>
  <si>
    <t>SH19-09815</t>
  </si>
  <si>
    <t>SH19-09816</t>
  </si>
  <si>
    <t>SH19-09817</t>
  </si>
  <si>
    <t>SH19-09818</t>
  </si>
  <si>
    <t>SH19-09819</t>
  </si>
  <si>
    <t>SH19-09820</t>
  </si>
  <si>
    <t>SH19-09821</t>
  </si>
  <si>
    <t>SH19-09822</t>
  </si>
  <si>
    <t>SH19-09823</t>
  </si>
  <si>
    <t>SH19-09824</t>
  </si>
  <si>
    <t>SH19-09825</t>
  </si>
  <si>
    <t>SH19-09826</t>
  </si>
  <si>
    <t>SH19-09827</t>
  </si>
  <si>
    <t>SH19-09828</t>
  </si>
  <si>
    <t>SH19-09829</t>
  </si>
  <si>
    <t>SH19-09830</t>
  </si>
  <si>
    <t>SH19-09831</t>
  </si>
  <si>
    <t>SH19-09832</t>
  </si>
  <si>
    <t>SH19-09833</t>
  </si>
  <si>
    <t>SH19-09834</t>
  </si>
  <si>
    <t>SH19-09835</t>
  </si>
  <si>
    <t>SH19-09836</t>
  </si>
  <si>
    <t>SH19-09837</t>
  </si>
  <si>
    <t>SH19-09838</t>
  </si>
  <si>
    <t>SH19-09839</t>
  </si>
  <si>
    <t>SH19-09840</t>
  </si>
  <si>
    <t>SH19-09841</t>
  </si>
  <si>
    <t>SH19-09842</t>
  </si>
  <si>
    <t>SH19-09843</t>
  </si>
  <si>
    <t>SH19-09844</t>
  </si>
  <si>
    <t>SH19-09845</t>
  </si>
  <si>
    <t>SH19-09846</t>
  </si>
  <si>
    <t>SH19-09847</t>
  </si>
  <si>
    <t>SH19-09848</t>
  </si>
  <si>
    <t>SH19-09849</t>
  </si>
  <si>
    <t>SH19-09850</t>
  </si>
  <si>
    <t>SH19-09851</t>
  </si>
  <si>
    <t>SH19-09852</t>
  </si>
  <si>
    <t>SH19-09853</t>
  </si>
  <si>
    <t>SH19-09854</t>
  </si>
  <si>
    <t>SH19-09855</t>
  </si>
  <si>
    <t>SH19-09856</t>
  </si>
  <si>
    <t>SH19-09857</t>
  </si>
  <si>
    <t>SH19-09858</t>
  </si>
  <si>
    <t>SH19-09859</t>
  </si>
  <si>
    <t>SH19-09860</t>
  </si>
  <si>
    <t>SH19-09861</t>
  </si>
  <si>
    <t>SH19-09862</t>
  </si>
  <si>
    <t>SH19-09863</t>
  </si>
  <si>
    <t>SH19-09864</t>
  </si>
  <si>
    <t>SH19-09865</t>
  </si>
  <si>
    <t>SH19-09866</t>
  </si>
  <si>
    <t>SH19-09867</t>
  </si>
  <si>
    <t>SH19-09868</t>
  </si>
  <si>
    <t>SH19-09869</t>
  </si>
  <si>
    <t>SH19-09870</t>
  </si>
  <si>
    <t>SH19-09871</t>
  </si>
  <si>
    <t>SH19-09872</t>
  </si>
  <si>
    <t>SH19-09873</t>
  </si>
  <si>
    <t>SH19-09874</t>
  </si>
  <si>
    <t>SH19-09875</t>
  </si>
  <si>
    <t>SH19-09876</t>
  </si>
  <si>
    <t>SH19-09877</t>
  </si>
  <si>
    <t>SH19-09878</t>
  </si>
  <si>
    <t>SH19-09879</t>
  </si>
  <si>
    <t>SH19-09880</t>
  </si>
  <si>
    <t>SH19-09881</t>
  </si>
  <si>
    <t>SH19-09882</t>
  </si>
  <si>
    <t>SH19-09883</t>
  </si>
  <si>
    <t>SH19-09884</t>
  </si>
  <si>
    <t>SH19-09885</t>
  </si>
  <si>
    <t>SH19-09886</t>
  </si>
  <si>
    <t>SH19-09887</t>
  </si>
  <si>
    <t>SH19-09888</t>
  </si>
  <si>
    <t>SH19-09889</t>
  </si>
  <si>
    <t>SH19-09890</t>
  </si>
  <si>
    <t>SH19-09891</t>
  </si>
  <si>
    <t>SH19-09892</t>
  </si>
  <si>
    <t>SH19-09893</t>
  </si>
  <si>
    <t>SH19-09894</t>
  </si>
  <si>
    <t>SH19-09895</t>
  </si>
  <si>
    <t>SH19-09896</t>
  </si>
  <si>
    <t>SH19-09897</t>
  </si>
  <si>
    <t>SH19-09898</t>
  </si>
  <si>
    <t>SH19-09899</t>
  </si>
  <si>
    <t>SH19-09900</t>
  </si>
  <si>
    <t>SH19-09901</t>
  </si>
  <si>
    <t>SH19-09902</t>
  </si>
  <si>
    <t>SH19-09903</t>
  </si>
  <si>
    <t>SH19-09904</t>
  </si>
  <si>
    <t>SH19-09905</t>
  </si>
  <si>
    <t>SH19-09906</t>
  </si>
  <si>
    <t>SH19-09907</t>
  </si>
  <si>
    <t>SH19-09908</t>
  </si>
  <si>
    <t>SH19-09909</t>
  </si>
  <si>
    <t>SH19-09910</t>
  </si>
  <si>
    <t>SH19-09911</t>
  </si>
  <si>
    <t>SH19-09912</t>
  </si>
  <si>
    <t>SH19-09913</t>
  </si>
  <si>
    <t>SH19-09914</t>
  </si>
  <si>
    <t>SH19-09915</t>
  </si>
  <si>
    <t>SH19-09916</t>
  </si>
  <si>
    <t>SH19-09917</t>
  </si>
  <si>
    <t>SH19-09918</t>
  </si>
  <si>
    <t>SH19-09919</t>
  </si>
  <si>
    <t>SH19-09920</t>
  </si>
  <si>
    <t>SH19-09921</t>
  </si>
  <si>
    <t>SH19-09922</t>
  </si>
  <si>
    <t>SH19-09923</t>
  </si>
  <si>
    <t>SH19-09924</t>
  </si>
  <si>
    <t>SH19-09925</t>
  </si>
  <si>
    <t>SH19-09926</t>
  </si>
  <si>
    <t>SH19-09927</t>
  </si>
  <si>
    <t>SH19-09928</t>
  </si>
  <si>
    <t>SH19-09929</t>
  </si>
  <si>
    <t>SH19-09930</t>
  </si>
  <si>
    <t>SH19-09931</t>
  </si>
  <si>
    <t>SH19-09932</t>
  </si>
  <si>
    <t>SH19-09933</t>
  </si>
  <si>
    <t>SH19-09934</t>
  </si>
  <si>
    <t>SH19-09935</t>
  </si>
  <si>
    <t>SH19-09936</t>
  </si>
  <si>
    <t>SH19-09937</t>
  </si>
  <si>
    <t>SH19-09938</t>
  </si>
  <si>
    <t>SH19-09939</t>
  </si>
  <si>
    <t>SH19-09940</t>
  </si>
  <si>
    <t>SH19-09941</t>
  </si>
  <si>
    <t>SH19-09942</t>
  </si>
  <si>
    <t>SH19-09943</t>
  </si>
  <si>
    <t>SH19-09944</t>
  </si>
  <si>
    <t>SH19-09945</t>
  </si>
  <si>
    <t>SH19-09946</t>
  </si>
  <si>
    <t>SH19-09947</t>
  </si>
  <si>
    <t>SH19-09948</t>
  </si>
  <si>
    <t>SH19-09949</t>
  </si>
  <si>
    <t>SH19-09950</t>
  </si>
  <si>
    <t>SH19-09951</t>
  </si>
  <si>
    <t>SH19-09952</t>
  </si>
  <si>
    <t>SH19-09953</t>
  </si>
  <si>
    <t>SH19-09954</t>
  </si>
  <si>
    <t>SH19-09955</t>
  </si>
  <si>
    <t>SH19-09956</t>
  </si>
  <si>
    <t>SH19-09957</t>
  </si>
  <si>
    <t>SH19-09958</t>
  </si>
  <si>
    <t>SH19-09959</t>
  </si>
  <si>
    <t>SH19-09960</t>
  </si>
  <si>
    <t>SH19-09961</t>
  </si>
  <si>
    <t>SH19-09962</t>
  </si>
  <si>
    <t>SH19-09963</t>
  </si>
  <si>
    <t>SH19-09964</t>
  </si>
  <si>
    <t>SH19-09965</t>
  </si>
  <si>
    <t>SH19-09966</t>
  </si>
  <si>
    <t>SH19-09967</t>
  </si>
  <si>
    <t>SH19-09968</t>
  </si>
  <si>
    <t>SH19-09969</t>
  </si>
  <si>
    <t>SH19-09970</t>
  </si>
  <si>
    <t>SH19-09971</t>
  </si>
  <si>
    <t>SH19-09972</t>
  </si>
  <si>
    <t>SH19-09973</t>
  </si>
  <si>
    <t>SH19-09974</t>
  </si>
  <si>
    <t>SH19-09975</t>
  </si>
  <si>
    <t>SH19-09976</t>
  </si>
  <si>
    <t>SH19-09977</t>
  </si>
  <si>
    <t>SH19-09978</t>
  </si>
  <si>
    <t>SH19-09979</t>
  </si>
  <si>
    <t>SH19-09980</t>
  </si>
  <si>
    <t>SH19-09981</t>
  </si>
  <si>
    <t>SH19-09982</t>
  </si>
  <si>
    <t>SH19-09983</t>
  </si>
  <si>
    <t>SH19-09984</t>
  </si>
  <si>
    <t>SH19-09985</t>
  </si>
  <si>
    <t>SH19-09986</t>
  </si>
  <si>
    <t>SH19-09987</t>
  </si>
  <si>
    <t>SH19-09988</t>
  </si>
  <si>
    <t>SH19-09989</t>
  </si>
  <si>
    <t>SH19-09990</t>
  </si>
  <si>
    <t>SH19-09991</t>
  </si>
  <si>
    <t>SH19-09992</t>
  </si>
  <si>
    <t>SH19-09993</t>
  </si>
  <si>
    <t>SH19-09994</t>
  </si>
  <si>
    <t>SH19-09995</t>
  </si>
  <si>
    <t>SH19-09996</t>
  </si>
  <si>
    <t>SH19-09997</t>
  </si>
  <si>
    <t>SH19-09998</t>
  </si>
  <si>
    <t>SH19-09999</t>
  </si>
  <si>
    <t>SH19-10000</t>
  </si>
  <si>
    <t>SH19-10001</t>
  </si>
  <si>
    <t>SH19-10002</t>
  </si>
  <si>
    <t>SH19-10003</t>
  </si>
  <si>
    <t>SH19-10004</t>
  </si>
  <si>
    <t>SH19-10005</t>
  </si>
  <si>
    <t>SH19-10006</t>
  </si>
  <si>
    <t>SH19-10007</t>
  </si>
  <si>
    <t>SH19-10008</t>
  </si>
  <si>
    <t>SH19-10009</t>
  </si>
  <si>
    <t>SH19-10010</t>
  </si>
  <si>
    <t>SH19-10011</t>
  </si>
  <si>
    <t>SH19-10012</t>
  </si>
  <si>
    <t>SH19-10013</t>
  </si>
  <si>
    <t>SH19-10014</t>
  </si>
  <si>
    <t>SH19-10015</t>
  </si>
  <si>
    <t>SH19-10016</t>
  </si>
  <si>
    <t>SH19-10017</t>
  </si>
  <si>
    <t>SH19-10018</t>
  </si>
  <si>
    <t>SH19-10019</t>
  </si>
  <si>
    <t>SH19-10020</t>
  </si>
  <si>
    <t>SH19-10021</t>
  </si>
  <si>
    <t>SH19-10022</t>
  </si>
  <si>
    <t>SH19-10023</t>
  </si>
  <si>
    <t>SH19-10024</t>
  </si>
  <si>
    <t>SH19-10025</t>
  </si>
  <si>
    <t>SH19-10026</t>
  </si>
  <si>
    <t>SH19-10027</t>
  </si>
  <si>
    <t>SH19-10028</t>
  </si>
  <si>
    <t>SH19-10029</t>
  </si>
  <si>
    <t>SH19-10030</t>
  </si>
  <si>
    <t>SH19-10031</t>
  </si>
  <si>
    <t>SH19-10032</t>
  </si>
  <si>
    <t>SH19-10033</t>
  </si>
  <si>
    <t>SH19-10034</t>
  </si>
  <si>
    <t>SH19-10035</t>
  </si>
  <si>
    <t>SH19-10036</t>
  </si>
  <si>
    <t>SH19-10037</t>
  </si>
  <si>
    <t>SH19-10038</t>
  </si>
  <si>
    <t>SH19-10039</t>
  </si>
  <si>
    <t>SH19-10040</t>
  </si>
  <si>
    <t>SH19-10041</t>
  </si>
  <si>
    <t>SH19-10042</t>
  </si>
  <si>
    <t>SH19-10043</t>
  </si>
  <si>
    <t>SH19-10044</t>
  </si>
  <si>
    <t>SH19-10045</t>
  </si>
  <si>
    <t>SH19-10046</t>
  </si>
  <si>
    <t>SH19-10047</t>
  </si>
  <si>
    <t>SH19-10048</t>
  </si>
  <si>
    <t>SH19-10049</t>
  </si>
  <si>
    <t>SH19-10050</t>
  </si>
  <si>
    <t>SH19-10051</t>
  </si>
  <si>
    <t>SH19-10052</t>
  </si>
  <si>
    <t>SH19-10053</t>
  </si>
  <si>
    <t>SH19-10054</t>
  </si>
  <si>
    <t>SH19-10055</t>
  </si>
  <si>
    <t>SH19-10056</t>
  </si>
  <si>
    <t>SH19-10057</t>
  </si>
  <si>
    <t>SH19-10058</t>
  </si>
  <si>
    <t>SH19-10059</t>
  </si>
  <si>
    <t>SH19-10060</t>
  </si>
  <si>
    <t>SH19-10061</t>
  </si>
  <si>
    <t>SH19-10062</t>
  </si>
  <si>
    <t>SH19-10063</t>
  </si>
  <si>
    <t>SH19-10064</t>
  </si>
  <si>
    <t>SH19-10065</t>
  </si>
  <si>
    <t>SH19-10066</t>
  </si>
  <si>
    <t>SH19-10067</t>
  </si>
  <si>
    <t>SH19-10068</t>
  </si>
  <si>
    <t>SH19-10069</t>
  </si>
  <si>
    <t>SH19-10070</t>
  </si>
  <si>
    <t>SH19-10071</t>
  </si>
  <si>
    <t>SH19-10072</t>
  </si>
  <si>
    <t>SH19-10073</t>
  </si>
  <si>
    <t>SH19-10074</t>
  </si>
  <si>
    <t>SH19-10075</t>
  </si>
  <si>
    <t>SH19-10076</t>
  </si>
  <si>
    <t>SH19-10077</t>
  </si>
  <si>
    <t>SH19-10078</t>
  </si>
  <si>
    <t>SH19-10079</t>
  </si>
  <si>
    <t>SH19-10080</t>
  </si>
  <si>
    <t>SH19-10081</t>
  </si>
  <si>
    <t>SH19-10082</t>
  </si>
  <si>
    <t>SH19-10083</t>
  </si>
  <si>
    <t>SH19-10084</t>
  </si>
  <si>
    <t>SH19-10085</t>
  </si>
  <si>
    <t>SH19-10086</t>
  </si>
  <si>
    <t>SH19-10087</t>
  </si>
  <si>
    <t>SH19-10088</t>
  </si>
  <si>
    <t>SH19-10089</t>
  </si>
  <si>
    <t>SH19-10090</t>
  </si>
  <si>
    <t>SH19-10091</t>
  </si>
  <si>
    <t>SH19-10092</t>
  </si>
  <si>
    <t>SH19-10093</t>
  </si>
  <si>
    <t>SH19-10094</t>
  </si>
  <si>
    <t>SH19-10095</t>
  </si>
  <si>
    <t>SH19-10096</t>
  </si>
  <si>
    <t>SH19-10097</t>
  </si>
  <si>
    <t>SH19-10098</t>
  </si>
  <si>
    <t>SH19-10099</t>
  </si>
  <si>
    <t>SH19-10100</t>
  </si>
  <si>
    <t>SH19-10101</t>
  </si>
  <si>
    <t>SH19-10102</t>
  </si>
  <si>
    <t>SH19-10103</t>
  </si>
  <si>
    <t>SH19-10104</t>
  </si>
  <si>
    <t>SH19-10105</t>
  </si>
  <si>
    <t>SH19-10106</t>
  </si>
  <si>
    <t>SH19-10107</t>
  </si>
  <si>
    <t>SH19-10108</t>
  </si>
  <si>
    <t>SH19-10109</t>
  </si>
  <si>
    <t>SH19-10110</t>
  </si>
  <si>
    <t>SH19-10111</t>
  </si>
  <si>
    <t>SH19-10112</t>
  </si>
  <si>
    <t>SH19-10113</t>
  </si>
  <si>
    <t>SH19-10114</t>
  </si>
  <si>
    <t>SH19-10115</t>
  </si>
  <si>
    <t>SH19-10116</t>
  </si>
  <si>
    <t>SH19-10117</t>
  </si>
  <si>
    <t>SH19-10118</t>
  </si>
  <si>
    <t>SH19-10119</t>
  </si>
  <si>
    <t>SH19-10120</t>
  </si>
  <si>
    <t>SH19-10121</t>
  </si>
  <si>
    <t>SH19-10122</t>
  </si>
  <si>
    <t>SH19-10123</t>
  </si>
  <si>
    <t>SH19-10124</t>
  </si>
  <si>
    <t>SH19-10125</t>
  </si>
  <si>
    <t>SH19-10126</t>
  </si>
  <si>
    <t>SH19-10127</t>
  </si>
  <si>
    <t>SH19-10128</t>
  </si>
  <si>
    <t>SH19-10129</t>
  </si>
  <si>
    <t>SH19-10130</t>
  </si>
  <si>
    <t>SH19-10131</t>
  </si>
  <si>
    <t>SH19-10132</t>
  </si>
  <si>
    <t>SH19-10133</t>
  </si>
  <si>
    <t>SH19-10134</t>
  </si>
  <si>
    <t>SH19-10135</t>
  </si>
  <si>
    <t>SH19-10136</t>
  </si>
  <si>
    <t>SH19-10137</t>
  </si>
  <si>
    <t>SH19-10138</t>
  </si>
  <si>
    <t>SH19-10139</t>
  </si>
  <si>
    <t>SH19-10140</t>
  </si>
  <si>
    <t>SH19-10141</t>
  </si>
  <si>
    <t>SH19-10142</t>
  </si>
  <si>
    <t>SH19-10143</t>
  </si>
  <si>
    <t>SH19-10144</t>
  </si>
  <si>
    <t>SH19-10145</t>
  </si>
  <si>
    <t>SH19-10146</t>
  </si>
  <si>
    <t>SH19-10147</t>
  </si>
  <si>
    <t>SH19-10148</t>
  </si>
  <si>
    <t>SH19-10149</t>
  </si>
  <si>
    <t>SH19-10150</t>
  </si>
  <si>
    <t>SH19-10151</t>
  </si>
  <si>
    <t>SH19-10152</t>
  </si>
  <si>
    <t>SH19-10153</t>
  </si>
  <si>
    <t>SH19-10154</t>
  </si>
  <si>
    <t>SH19-10155</t>
  </si>
  <si>
    <t>SH19-10156</t>
  </si>
  <si>
    <t>SH19-10157</t>
  </si>
  <si>
    <t>SH19-10158</t>
  </si>
  <si>
    <t>SH19-10159</t>
  </si>
  <si>
    <t>SH19-10160</t>
  </si>
  <si>
    <t>SH19-10161</t>
  </si>
  <si>
    <t>SH19-10162</t>
  </si>
  <si>
    <t>SH19-10163</t>
  </si>
  <si>
    <t>SH19-10164</t>
  </si>
  <si>
    <t>SH19-10165</t>
  </si>
  <si>
    <t>SH19-10166</t>
  </si>
  <si>
    <t>SH19-10167</t>
  </si>
  <si>
    <t>SH19-10168</t>
  </si>
  <si>
    <t>SH19-10169</t>
  </si>
  <si>
    <t>SH19-10170</t>
  </si>
  <si>
    <t>SH19-10171</t>
  </si>
  <si>
    <t>SH19-10172</t>
  </si>
  <si>
    <t>SH19-10173</t>
  </si>
  <si>
    <t>SH19-10174</t>
  </si>
  <si>
    <t>SH19-10175</t>
  </si>
  <si>
    <t>SH19-10176</t>
  </si>
  <si>
    <t>SH19-10177</t>
  </si>
  <si>
    <t>SH19-10178</t>
  </si>
  <si>
    <t>SH19-10179</t>
  </si>
  <si>
    <t>SH19-10180</t>
  </si>
  <si>
    <t>SH19-10181</t>
  </si>
  <si>
    <t>SH19-10182</t>
  </si>
  <si>
    <t>SH19-10183</t>
  </si>
  <si>
    <t>SH19-10184</t>
  </si>
  <si>
    <t>SH19-10185</t>
  </si>
  <si>
    <t>SH19-10186</t>
  </si>
  <si>
    <t>SH19-10187</t>
  </si>
  <si>
    <t>SH19-10188</t>
  </si>
  <si>
    <t>SH19-10189</t>
  </si>
  <si>
    <t>SH19-10190</t>
  </si>
  <si>
    <t>SH19-10191</t>
  </si>
  <si>
    <t>SH19-10192</t>
  </si>
  <si>
    <t>SH19-10193</t>
  </si>
  <si>
    <t>SH19-10194</t>
  </si>
  <si>
    <t>SH19-10195</t>
  </si>
  <si>
    <t>SH19-10196</t>
  </si>
  <si>
    <t>SH19-10197</t>
  </si>
  <si>
    <t>SH19-10198</t>
  </si>
  <si>
    <t>SH19-10199</t>
  </si>
  <si>
    <t>SH19-10200</t>
  </si>
  <si>
    <t>SH19-10201</t>
  </si>
  <si>
    <t>SH19-10202</t>
  </si>
  <si>
    <t>SH19-10203</t>
  </si>
  <si>
    <t>SH19-10204</t>
  </si>
  <si>
    <t>SH19-10205</t>
  </si>
  <si>
    <t>SH19-10206</t>
  </si>
  <si>
    <t>SH19-10207</t>
  </si>
  <si>
    <t>SH19-10208</t>
  </si>
  <si>
    <t>SH19-10209</t>
  </si>
  <si>
    <t>SH19-10210</t>
  </si>
  <si>
    <t>SH19-10211</t>
  </si>
  <si>
    <t>SH19-10212</t>
  </si>
  <si>
    <t>SH19-10213</t>
  </si>
  <si>
    <t>SH19-10214</t>
  </si>
  <si>
    <t>SH19-10215</t>
  </si>
  <si>
    <t>SH19-10216</t>
  </si>
  <si>
    <t>SH19-10217</t>
  </si>
  <si>
    <t>SH19-10218</t>
  </si>
  <si>
    <t>SH19-10219</t>
  </si>
  <si>
    <t>SH19-10220</t>
  </si>
  <si>
    <t>SH19-10221</t>
  </si>
  <si>
    <t>SH19-10222</t>
  </si>
  <si>
    <t>SH19-10223</t>
  </si>
  <si>
    <t>SH19-10224</t>
  </si>
  <si>
    <t>SH19-10225</t>
  </si>
  <si>
    <t>Scrap August 2019</t>
  </si>
  <si>
    <t>SHI19-0173</t>
  </si>
  <si>
    <t>SHI19-0174</t>
  </si>
  <si>
    <t>SHI19-0175</t>
  </si>
  <si>
    <t>SHI19-0176</t>
  </si>
  <si>
    <t>SHI19-0177</t>
  </si>
  <si>
    <t>SHI19-0178</t>
  </si>
  <si>
    <t>SHI19-0179</t>
  </si>
  <si>
    <t>SHI19-0180</t>
  </si>
  <si>
    <t>SHI19-0181</t>
  </si>
  <si>
    <t>SHI19-0182</t>
  </si>
  <si>
    <t>SHI19-0183</t>
  </si>
  <si>
    <t>SHI19-0184</t>
  </si>
  <si>
    <t>SHI19-0185</t>
  </si>
  <si>
    <t>SHI19-0186</t>
  </si>
  <si>
    <t>SHV19-0524</t>
  </si>
  <si>
    <t>SHV19-0525</t>
  </si>
  <si>
    <t>SHV19-0526</t>
  </si>
  <si>
    <t>SHV19-0527</t>
  </si>
  <si>
    <t>SHV19-0528</t>
  </si>
  <si>
    <t>SHV19-0529</t>
  </si>
  <si>
    <t>SHV19-0530</t>
  </si>
  <si>
    <t>SHV19-0531</t>
  </si>
  <si>
    <t>SHV19-0532</t>
  </si>
  <si>
    <t>SHV19-0533</t>
  </si>
  <si>
    <t>SHV19-0534</t>
  </si>
  <si>
    <t>SHV19-0535</t>
  </si>
  <si>
    <t>SHV19-0536</t>
  </si>
  <si>
    <t>SHV19-0537</t>
  </si>
  <si>
    <t>SHV19-0538</t>
  </si>
  <si>
    <t>SHV19-0539</t>
  </si>
  <si>
    <t>SHV19-0540</t>
  </si>
  <si>
    <t>SHV19-0541</t>
  </si>
  <si>
    <t>SHV19-0542</t>
  </si>
  <si>
    <t>SHV19-0543</t>
  </si>
  <si>
    <t>SHV19-0544</t>
  </si>
  <si>
    <t>SHV19-0545</t>
  </si>
  <si>
    <t>SHI19-0187</t>
  </si>
  <si>
    <t>SHI19-0188</t>
  </si>
  <si>
    <t>SHI19-0189</t>
  </si>
  <si>
    <t>SHI19-0190</t>
  </si>
  <si>
    <t>SHI19-0191</t>
  </si>
  <si>
    <t>OSH19-0364</t>
  </si>
  <si>
    <t>OSH19-0365</t>
  </si>
  <si>
    <t>OSH19-0366</t>
  </si>
  <si>
    <t>OSH19-0367</t>
  </si>
  <si>
    <t>OSH19-0368</t>
  </si>
  <si>
    <t>OSH19-0369</t>
  </si>
  <si>
    <t>OSH19-0370</t>
  </si>
  <si>
    <t>OSH19-0371</t>
  </si>
  <si>
    <t>OSH19-0372</t>
  </si>
  <si>
    <t>OSH19-0373</t>
  </si>
  <si>
    <t>OSH19-0374</t>
  </si>
  <si>
    <t>OSH19-0375</t>
  </si>
  <si>
    <t>OSH19-0376</t>
  </si>
  <si>
    <t>OSH19-0377</t>
  </si>
  <si>
    <t>OSH19-0378</t>
  </si>
  <si>
    <t>OSH19-0379</t>
  </si>
  <si>
    <t>Nong Shim</t>
  </si>
  <si>
    <t>OWSH19-0630</t>
  </si>
  <si>
    <t>OWSH19-0631</t>
  </si>
  <si>
    <t>OWSH19-0632</t>
  </si>
  <si>
    <t>OWSH19-0633</t>
  </si>
  <si>
    <t>OWSH19-0634</t>
  </si>
  <si>
    <t>OWSH19-0635</t>
  </si>
  <si>
    <t>OWSH19-0636</t>
  </si>
  <si>
    <t>OWSH19-0637</t>
  </si>
  <si>
    <t>OWSH19-0638</t>
  </si>
  <si>
    <t>OWSH19-0639</t>
  </si>
  <si>
    <t>OWSH19-0640</t>
  </si>
  <si>
    <t>OWSH19-0641</t>
  </si>
  <si>
    <t>OWSH19-0642</t>
  </si>
  <si>
    <t>OWSH19-0643</t>
  </si>
  <si>
    <t>OWSH19-0644</t>
  </si>
  <si>
    <t>OWSH19-0645</t>
  </si>
  <si>
    <t>OWSH19-0646</t>
  </si>
  <si>
    <t xml:space="preserve">Void </t>
  </si>
  <si>
    <t>SHI19-0192</t>
  </si>
  <si>
    <t>SHI19-0193</t>
  </si>
  <si>
    <t>OSH19-0389</t>
  </si>
  <si>
    <t>Scrap September 2019</t>
  </si>
  <si>
    <t>SH19-10529</t>
  </si>
  <si>
    <t>SH19-10530</t>
  </si>
  <si>
    <t>Month: September</t>
  </si>
  <si>
    <t>SG19-0680</t>
  </si>
  <si>
    <t>WH319-09004</t>
  </si>
  <si>
    <t>A7044</t>
  </si>
  <si>
    <t>SG19-0681</t>
  </si>
  <si>
    <t>WH319-09017</t>
  </si>
  <si>
    <t>A7081</t>
  </si>
  <si>
    <t>SG19-0682</t>
  </si>
  <si>
    <t>WH319-08945</t>
  </si>
  <si>
    <t>A7082</t>
  </si>
  <si>
    <t>SG19-0683</t>
  </si>
  <si>
    <t>WH319-08944</t>
  </si>
  <si>
    <t>A7083</t>
  </si>
  <si>
    <t>SG19-0684</t>
  </si>
  <si>
    <t>WH319-09057</t>
  </si>
  <si>
    <t>A7084</t>
  </si>
  <si>
    <t>SG19-0685</t>
  </si>
  <si>
    <t>WH319-09059</t>
  </si>
  <si>
    <t>A7085</t>
  </si>
  <si>
    <t>SG19-0686</t>
  </si>
  <si>
    <t>WH319-09086</t>
  </si>
  <si>
    <t>A7086</t>
  </si>
  <si>
    <t>SG19-0687</t>
  </si>
  <si>
    <t>WH319-09173</t>
  </si>
  <si>
    <t>A7087</t>
  </si>
  <si>
    <t>SG19-0688</t>
  </si>
  <si>
    <t>WH319-09184</t>
  </si>
  <si>
    <t>A7088</t>
  </si>
  <si>
    <t>SG19-0689</t>
  </si>
  <si>
    <t>WH319-09214</t>
  </si>
  <si>
    <t>A7089</t>
  </si>
  <si>
    <t>SG19-0690</t>
  </si>
  <si>
    <t>WH319-09244</t>
  </si>
  <si>
    <t>A7091</t>
  </si>
  <si>
    <t>SG19-0691</t>
  </si>
  <si>
    <t>A7072</t>
  </si>
  <si>
    <t>SG19-0692</t>
  </si>
  <si>
    <t>WH319-09328</t>
  </si>
  <si>
    <t>A7092</t>
  </si>
  <si>
    <t>SG19-0693</t>
  </si>
  <si>
    <t>WH319-09340</t>
  </si>
  <si>
    <t>A7093</t>
  </si>
  <si>
    <t>SG19-0694</t>
  </si>
  <si>
    <t>WH319-09342</t>
  </si>
  <si>
    <t>A7094</t>
  </si>
  <si>
    <t>SG19-0695</t>
  </si>
  <si>
    <t>WH319-09368</t>
  </si>
  <si>
    <t>A7090</t>
  </si>
  <si>
    <t>SG19-0696</t>
  </si>
  <si>
    <t>SG19-0697</t>
  </si>
  <si>
    <t>WH319-09396</t>
  </si>
  <si>
    <t>A7095</t>
  </si>
  <si>
    <t>SG19-0698</t>
  </si>
  <si>
    <t>WH319-09397</t>
  </si>
  <si>
    <t>A7096</t>
  </si>
  <si>
    <t>SG19-0699</t>
  </si>
  <si>
    <t>A7097</t>
  </si>
  <si>
    <t>SG19-0700</t>
  </si>
  <si>
    <t>WH319-09448</t>
  </si>
  <si>
    <t>A7098</t>
  </si>
  <si>
    <t>SG19-0701</t>
  </si>
  <si>
    <t>WH319-09462</t>
  </si>
  <si>
    <t>A7078</t>
  </si>
  <si>
    <t>SG19-0702</t>
  </si>
  <si>
    <t>WH319-09472</t>
  </si>
  <si>
    <t>A7099</t>
  </si>
  <si>
    <t>SG19-0703</t>
  </si>
  <si>
    <t>WH319-09503</t>
  </si>
  <si>
    <t>A7100</t>
  </si>
  <si>
    <t>SG19-0704</t>
  </si>
  <si>
    <t>WH319-09593</t>
  </si>
  <si>
    <t>A7112</t>
  </si>
  <si>
    <t>SG19-0705</t>
  </si>
  <si>
    <t>WH319-09649</t>
  </si>
  <si>
    <t>A7113</t>
  </si>
  <si>
    <t>SG19-0706</t>
  </si>
  <si>
    <t>A7079</t>
  </si>
  <si>
    <t>SG19-0707</t>
  </si>
  <si>
    <t>WH319-09708</t>
  </si>
  <si>
    <t>A7114</t>
  </si>
  <si>
    <t>SG19-0708</t>
  </si>
  <si>
    <t>WH319-09731</t>
  </si>
  <si>
    <t>A7115</t>
  </si>
  <si>
    <t>SG19-0709</t>
  </si>
  <si>
    <t>WH319-09749</t>
  </si>
  <si>
    <t>A7116</t>
  </si>
  <si>
    <t>SG19-0710</t>
  </si>
  <si>
    <t>A7111</t>
  </si>
  <si>
    <t>SG19-0711</t>
  </si>
  <si>
    <t>WH319-09950</t>
  </si>
  <si>
    <t>A7117</t>
  </si>
  <si>
    <t>SG19-0712</t>
  </si>
  <si>
    <t>WH319-09952</t>
  </si>
  <si>
    <t>A7118</t>
  </si>
  <si>
    <t>SG19-0713</t>
  </si>
  <si>
    <t>WH319-09858</t>
  </si>
  <si>
    <t>A7119</t>
  </si>
  <si>
    <t>SG19-0714</t>
  </si>
  <si>
    <t>WH319-09872</t>
  </si>
  <si>
    <t>A7120</t>
  </si>
  <si>
    <t>SG19-0715</t>
  </si>
  <si>
    <t>WH319-10001</t>
  </si>
  <si>
    <t>A7121</t>
  </si>
  <si>
    <t>SG19-0716</t>
  </si>
  <si>
    <t>WH319-10010</t>
  </si>
  <si>
    <t>A7122</t>
  </si>
  <si>
    <t>SG19-0717</t>
  </si>
  <si>
    <t>WH319-10029</t>
  </si>
  <si>
    <t>A7123</t>
  </si>
  <si>
    <t>SG19-0718</t>
  </si>
  <si>
    <t>WH319-10061</t>
  </si>
  <si>
    <t>A7124</t>
  </si>
  <si>
    <t>SG19-0719</t>
  </si>
  <si>
    <t>WH319-10065</t>
  </si>
  <si>
    <t>A7125</t>
  </si>
  <si>
    <t>SG19-0720</t>
  </si>
  <si>
    <t>WH319-10081</t>
  </si>
  <si>
    <t>A7126</t>
  </si>
  <si>
    <t>SG19-0721</t>
  </si>
  <si>
    <t>WH319-10122</t>
  </si>
  <si>
    <t>A7134</t>
  </si>
  <si>
    <t>SG19-0722</t>
  </si>
  <si>
    <t>WH319-10130</t>
  </si>
  <si>
    <t>A7135</t>
  </si>
  <si>
    <t>SG19-0723</t>
  </si>
  <si>
    <t>WH319-10183</t>
  </si>
  <si>
    <t>A7136</t>
  </si>
  <si>
    <t>SG19-0724</t>
  </si>
  <si>
    <t>WH319-10213</t>
  </si>
  <si>
    <t>A7137</t>
  </si>
  <si>
    <t>SCRAP19-0195</t>
  </si>
  <si>
    <t>A7101</t>
  </si>
  <si>
    <t>SCRAP19-0197</t>
  </si>
  <si>
    <t>A7102</t>
  </si>
  <si>
    <t>WIP-0129</t>
  </si>
  <si>
    <t>A7103</t>
  </si>
  <si>
    <t>WIP-0133</t>
  </si>
  <si>
    <t>A7104</t>
  </si>
  <si>
    <t>WIP-0137</t>
  </si>
  <si>
    <t>A7105</t>
  </si>
  <si>
    <t>WIP-0131</t>
  </si>
  <si>
    <t>A7107</t>
  </si>
  <si>
    <t>Month: October / Off-set Nordika Factory</t>
  </si>
  <si>
    <t>Month: October /Nordika Factory</t>
  </si>
  <si>
    <t>SH19-10226</t>
  </si>
  <si>
    <t>SH19-10227</t>
  </si>
  <si>
    <t>SH19-10228</t>
  </si>
  <si>
    <t>SH19-10229</t>
  </si>
  <si>
    <t>SH19-10230</t>
  </si>
  <si>
    <t>SH19-10231</t>
  </si>
  <si>
    <t>SH19-10232</t>
  </si>
  <si>
    <t>SH19-10233</t>
  </si>
  <si>
    <t>SH19-10234</t>
  </si>
  <si>
    <t>SH19-10235</t>
  </si>
  <si>
    <t>SH19-10236</t>
  </si>
  <si>
    <t>SH19-10237</t>
  </si>
  <si>
    <t>SH19-10238</t>
  </si>
  <si>
    <t>SH19-10239</t>
  </si>
  <si>
    <t>SH19-10240</t>
  </si>
  <si>
    <t>SH19-10241</t>
  </si>
  <si>
    <t>SH19-10242</t>
  </si>
  <si>
    <t>SH19-10243</t>
  </si>
  <si>
    <t>SH19-10244</t>
  </si>
  <si>
    <t>SH19-10245</t>
  </si>
  <si>
    <t>SH19-10246</t>
  </si>
  <si>
    <t>SH19-10247</t>
  </si>
  <si>
    <t>SH19-10248</t>
  </si>
  <si>
    <t>SH19-10249</t>
  </si>
  <si>
    <t>SH19-10250</t>
  </si>
  <si>
    <t>SH19-10251</t>
  </si>
  <si>
    <t>SH19-10252</t>
  </si>
  <si>
    <t>SH19-10253</t>
  </si>
  <si>
    <t>SH19-10254</t>
  </si>
  <si>
    <t>SH19-10255</t>
  </si>
  <si>
    <t>SH19-10256</t>
  </si>
  <si>
    <t>SH19-10257</t>
  </si>
  <si>
    <t>SH19-10258</t>
  </si>
  <si>
    <t>SH19-10259</t>
  </si>
  <si>
    <t>SH19-10260</t>
  </si>
  <si>
    <t>SH19-10261</t>
  </si>
  <si>
    <t>SH19-10262</t>
  </si>
  <si>
    <t>SH19-10263</t>
  </si>
  <si>
    <t>SH19-10264</t>
  </si>
  <si>
    <t>SH19-10265</t>
  </si>
  <si>
    <t>SH19-10266</t>
  </si>
  <si>
    <t>SH19-10267</t>
  </si>
  <si>
    <t>SH19-10268</t>
  </si>
  <si>
    <t>SH19-10269</t>
  </si>
  <si>
    <t>SH19-10270</t>
  </si>
  <si>
    <t>SH19-10271</t>
  </si>
  <si>
    <t>SH19-10272</t>
  </si>
  <si>
    <t>SH19-10273</t>
  </si>
  <si>
    <t>SH19-10274</t>
  </si>
  <si>
    <t>SH19-10275</t>
  </si>
  <si>
    <t>SH19-10276</t>
  </si>
  <si>
    <t>SH19-10277</t>
  </si>
  <si>
    <t>SH19-10278</t>
  </si>
  <si>
    <t>SH19-10279</t>
  </si>
  <si>
    <t>SH19-10280</t>
  </si>
  <si>
    <t>SH19-10281</t>
  </si>
  <si>
    <t>SH19-10282</t>
  </si>
  <si>
    <t>SH19-10283</t>
  </si>
  <si>
    <t>SH19-10284</t>
  </si>
  <si>
    <t>SH19-10285</t>
  </si>
  <si>
    <t>SH19-10286</t>
  </si>
  <si>
    <t>SH19-10287</t>
  </si>
  <si>
    <t>SH19-10288</t>
  </si>
  <si>
    <t>SH19-10289</t>
  </si>
  <si>
    <t>SH19-10290</t>
  </si>
  <si>
    <t>SH19-10291</t>
  </si>
  <si>
    <t>SH19-10292</t>
  </si>
  <si>
    <t>SH19-10293</t>
  </si>
  <si>
    <t>SH19-10294</t>
  </si>
  <si>
    <t>SH19-10295</t>
  </si>
  <si>
    <t>SH19-10296</t>
  </si>
  <si>
    <t>SH19-10297</t>
  </si>
  <si>
    <t>SH19-10298</t>
  </si>
  <si>
    <t>SH19-10299</t>
  </si>
  <si>
    <t>SH19-10300</t>
  </si>
  <si>
    <t>SH19-10301</t>
  </si>
  <si>
    <t>SH19-10302</t>
  </si>
  <si>
    <t>SH19-10303</t>
  </si>
  <si>
    <t>SH19-10304</t>
  </si>
  <si>
    <t>SH19-10305</t>
  </si>
  <si>
    <t>SH19-10306</t>
  </si>
  <si>
    <t>SH19-10307</t>
  </si>
  <si>
    <t>SH19-10308</t>
  </si>
  <si>
    <t>SH19-10309</t>
  </si>
  <si>
    <t>SH19-10310</t>
  </si>
  <si>
    <t>SH19-10311</t>
  </si>
  <si>
    <t>SH19-10312</t>
  </si>
  <si>
    <t>SH19-10313</t>
  </si>
  <si>
    <t>SH19-10314</t>
  </si>
  <si>
    <t>SH19-10315</t>
  </si>
  <si>
    <t>SH19-10316</t>
  </si>
  <si>
    <t>SH19-10317</t>
  </si>
  <si>
    <t>SH19-10318</t>
  </si>
  <si>
    <t>SH19-10319</t>
  </si>
  <si>
    <t>SH19-10320</t>
  </si>
  <si>
    <t>SH19-10321</t>
  </si>
  <si>
    <t>SH19-10322</t>
  </si>
  <si>
    <t>SH19-10323</t>
  </si>
  <si>
    <t>SH19-10324</t>
  </si>
  <si>
    <t>SH19-10325</t>
  </si>
  <si>
    <t>SH19-10326</t>
  </si>
  <si>
    <t>SH19-10327</t>
  </si>
  <si>
    <t>SH19-10328</t>
  </si>
  <si>
    <t>SH19-10329</t>
  </si>
  <si>
    <t>SH19-10330</t>
  </si>
  <si>
    <t>SH19-10331</t>
  </si>
  <si>
    <t>SH19-10332</t>
  </si>
  <si>
    <t>SH19-10333</t>
  </si>
  <si>
    <t>SH19-10334</t>
  </si>
  <si>
    <t>SH19-10335</t>
  </si>
  <si>
    <t>SH19-10336</t>
  </si>
  <si>
    <t>SH19-10337</t>
  </si>
  <si>
    <t>SH19-10338</t>
  </si>
  <si>
    <t>SH19-10339</t>
  </si>
  <si>
    <t>SH19-10340</t>
  </si>
  <si>
    <t>SH19-10341</t>
  </si>
  <si>
    <t>SH19-10342</t>
  </si>
  <si>
    <t>SH19-10343</t>
  </si>
  <si>
    <t>SH19-10344</t>
  </si>
  <si>
    <t>SH19-10345</t>
  </si>
  <si>
    <t>SH19-10346</t>
  </si>
  <si>
    <t>SH19-10347</t>
  </si>
  <si>
    <t>SH19-10348</t>
  </si>
  <si>
    <t>SH19-10349</t>
  </si>
  <si>
    <t>SH19-10350</t>
  </si>
  <si>
    <t>SH19-10351</t>
  </si>
  <si>
    <t>SH19-10352</t>
  </si>
  <si>
    <t>SH19-10353</t>
  </si>
  <si>
    <t>SH19-10354</t>
  </si>
  <si>
    <t>SH19-10355</t>
  </si>
  <si>
    <t>SH19-10356</t>
  </si>
  <si>
    <t>SH19-10357</t>
  </si>
  <si>
    <t>SH19-10358</t>
  </si>
  <si>
    <t>SH19-10359</t>
  </si>
  <si>
    <t>SH19-10360</t>
  </si>
  <si>
    <t>SH19-10361</t>
  </si>
  <si>
    <t>SH19-10362</t>
  </si>
  <si>
    <t>SH19-10363</t>
  </si>
  <si>
    <t>SH19-10364</t>
  </si>
  <si>
    <t>SH19-10365</t>
  </si>
  <si>
    <t>SH19-10366</t>
  </si>
  <si>
    <t>SH19-10367</t>
  </si>
  <si>
    <t>SH19-10368</t>
  </si>
  <si>
    <t>SH19-10369</t>
  </si>
  <si>
    <t>SH19-10370</t>
  </si>
  <si>
    <t>SH19-10371</t>
  </si>
  <si>
    <t>SH19-10372</t>
  </si>
  <si>
    <t>SH19-10373</t>
  </si>
  <si>
    <t>SH19-10374</t>
  </si>
  <si>
    <t>SH19-10375</t>
  </si>
  <si>
    <t>SH19-10376</t>
  </si>
  <si>
    <t>SH19-10377</t>
  </si>
  <si>
    <t>SH19-10378</t>
  </si>
  <si>
    <t>SH19-10379</t>
  </si>
  <si>
    <t>SH19-10380</t>
  </si>
  <si>
    <t>SH19-10381</t>
  </si>
  <si>
    <t>SH19-10382</t>
  </si>
  <si>
    <t>SH19-10383</t>
  </si>
  <si>
    <t>SH19-10384</t>
  </si>
  <si>
    <t>SH19-10385</t>
  </si>
  <si>
    <t>SH19-10386</t>
  </si>
  <si>
    <t>SH19-10387</t>
  </si>
  <si>
    <t>SH19-10388</t>
  </si>
  <si>
    <t>SH19-10389</t>
  </si>
  <si>
    <t>SH19-10390</t>
  </si>
  <si>
    <t>SH19-10391</t>
  </si>
  <si>
    <t>SH19-10392</t>
  </si>
  <si>
    <t>SH19-10393</t>
  </si>
  <si>
    <t>SH19-10394</t>
  </si>
  <si>
    <t>SH19-10395</t>
  </si>
  <si>
    <t>SH19-10396</t>
  </si>
  <si>
    <t>SH19-10397</t>
  </si>
  <si>
    <t>SH19-10398</t>
  </si>
  <si>
    <t>SH19-10399</t>
  </si>
  <si>
    <t>SH19-10400</t>
  </si>
  <si>
    <t>SH19-10401</t>
  </si>
  <si>
    <t>SH19-10402</t>
  </si>
  <si>
    <t>SH19-10403</t>
  </si>
  <si>
    <t>SH19-10404</t>
  </si>
  <si>
    <t>SH19-10405</t>
  </si>
  <si>
    <t>SH19-10406</t>
  </si>
  <si>
    <t>SH19-10407</t>
  </si>
  <si>
    <t>SH19-10408</t>
  </si>
  <si>
    <t>SH19-10409</t>
  </si>
  <si>
    <t>SH19-10410</t>
  </si>
  <si>
    <t>SH19-10411</t>
  </si>
  <si>
    <t>SH19-10412</t>
  </si>
  <si>
    <t>SH19-10413</t>
  </si>
  <si>
    <t>SH19-10414</t>
  </si>
  <si>
    <t>SH19-10415</t>
  </si>
  <si>
    <t>SH19-10416</t>
  </si>
  <si>
    <t>SH19-10417</t>
  </si>
  <si>
    <t>SH19-10418</t>
  </si>
  <si>
    <t>SH19-10419</t>
  </si>
  <si>
    <t>SH19-10420</t>
  </si>
  <si>
    <t>SH19-10421</t>
  </si>
  <si>
    <t>SH19-10422</t>
  </si>
  <si>
    <t>SH19-10423</t>
  </si>
  <si>
    <t>SH19-10424</t>
  </si>
  <si>
    <t>SH19-10425</t>
  </si>
  <si>
    <t>SH19-10426</t>
  </si>
  <si>
    <t>SH19-10427</t>
  </si>
  <si>
    <t>SH19-10428</t>
  </si>
  <si>
    <t>SH19-10429</t>
  </si>
  <si>
    <t>SH19-10430</t>
  </si>
  <si>
    <t>SH19-10431</t>
  </si>
  <si>
    <t>SH19-10432</t>
  </si>
  <si>
    <t>SH19-10433</t>
  </si>
  <si>
    <t>SH19-10434</t>
  </si>
  <si>
    <t>SH19-10435</t>
  </si>
  <si>
    <t>SH19-10436</t>
  </si>
  <si>
    <t>SH19-10437</t>
  </si>
  <si>
    <t>SH19-10438</t>
  </si>
  <si>
    <t>SH19-10439</t>
  </si>
  <si>
    <t>SH19-10440</t>
  </si>
  <si>
    <t>SH19-10441</t>
  </si>
  <si>
    <t>SH19-10442</t>
  </si>
  <si>
    <t>SH19-10443</t>
  </si>
  <si>
    <t>SH19-10444</t>
  </si>
  <si>
    <t>SH19-10445</t>
  </si>
  <si>
    <t>SH19-10446</t>
  </si>
  <si>
    <t>SH19-10447</t>
  </si>
  <si>
    <t>SH19-10448</t>
  </si>
  <si>
    <t>SH19-10449</t>
  </si>
  <si>
    <t>SH19-10450</t>
  </si>
  <si>
    <t>SH19-10451</t>
  </si>
  <si>
    <t>SH19-10452</t>
  </si>
  <si>
    <t>SH19-10453</t>
  </si>
  <si>
    <t>SH19-10454</t>
  </si>
  <si>
    <t>SH19-10455</t>
  </si>
  <si>
    <t>SH19-10456</t>
  </si>
  <si>
    <t>SH19-10457</t>
  </si>
  <si>
    <t>SH19-10458</t>
  </si>
  <si>
    <t>SH19-10459</t>
  </si>
  <si>
    <t>SH19-10460</t>
  </si>
  <si>
    <t>SH19-10461</t>
  </si>
  <si>
    <t>SH19-10462</t>
  </si>
  <si>
    <t>SH19-10463</t>
  </si>
  <si>
    <t>SH19-10464</t>
  </si>
  <si>
    <t>SH19-10465</t>
  </si>
  <si>
    <t>SH19-10466</t>
  </si>
  <si>
    <t>SH19-10467</t>
  </si>
  <si>
    <t>SH19-10468</t>
  </si>
  <si>
    <t>SH19-10469</t>
  </si>
  <si>
    <t>SH19-10470</t>
  </si>
  <si>
    <t>SH19-10471</t>
  </si>
  <si>
    <t>SH19-10472</t>
  </si>
  <si>
    <t>SH19-10473</t>
  </si>
  <si>
    <t>SH19-10474</t>
  </si>
  <si>
    <t>SH19-10475</t>
  </si>
  <si>
    <t>SH19-10476</t>
  </si>
  <si>
    <t>SH19-10477</t>
  </si>
  <si>
    <t>SH19-10478</t>
  </si>
  <si>
    <t>SH19-10479</t>
  </si>
  <si>
    <t>SH19-10480</t>
  </si>
  <si>
    <t>SH19-10481</t>
  </si>
  <si>
    <t>SH19-10482</t>
  </si>
  <si>
    <t>SH19-10483</t>
  </si>
  <si>
    <t>SH19-10484</t>
  </si>
  <si>
    <t>SH19-10485</t>
  </si>
  <si>
    <t>SH19-10486</t>
  </si>
  <si>
    <t>SH19-10487</t>
  </si>
  <si>
    <t>SH19-10488</t>
  </si>
  <si>
    <t>SH19-10489</t>
  </si>
  <si>
    <t>SH19-10490</t>
  </si>
  <si>
    <t>SH19-10491</t>
  </si>
  <si>
    <t>SH19-10492</t>
  </si>
  <si>
    <t>SH19-10493</t>
  </si>
  <si>
    <t>SH19-10494</t>
  </si>
  <si>
    <t>SH19-10495</t>
  </si>
  <si>
    <t>SH19-10496</t>
  </si>
  <si>
    <t>SH19-10497</t>
  </si>
  <si>
    <t>SH19-10498</t>
  </si>
  <si>
    <t>SH19-10499</t>
  </si>
  <si>
    <t>SH19-10500</t>
  </si>
  <si>
    <t>SH19-10501</t>
  </si>
  <si>
    <t>SH19-10502</t>
  </si>
  <si>
    <t>SH19-10503</t>
  </si>
  <si>
    <t>SH19-10504</t>
  </si>
  <si>
    <t>SH19-10505</t>
  </si>
  <si>
    <t>SH19-10506</t>
  </si>
  <si>
    <t>SH19-10507</t>
  </si>
  <si>
    <t>SH19-10508</t>
  </si>
  <si>
    <t>SH19-10509</t>
  </si>
  <si>
    <t>SH19-10510</t>
  </si>
  <si>
    <t>SH19-10511</t>
  </si>
  <si>
    <t>SH19-10512</t>
  </si>
  <si>
    <t>SH19-10513</t>
  </si>
  <si>
    <t>SH19-10514</t>
  </si>
  <si>
    <t>SH19-10515</t>
  </si>
  <si>
    <t>SH19-10516</t>
  </si>
  <si>
    <t>SH19-10517</t>
  </si>
  <si>
    <t>SH19-10518</t>
  </si>
  <si>
    <t>SH19-10519</t>
  </si>
  <si>
    <t>SH19-10520</t>
  </si>
  <si>
    <t>SH19-10521</t>
  </si>
  <si>
    <t>SH19-10522</t>
  </si>
  <si>
    <t>SH19-10523</t>
  </si>
  <si>
    <t>SH19-10524</t>
  </si>
  <si>
    <t>SH19-10525</t>
  </si>
  <si>
    <t>SH19-10526</t>
  </si>
  <si>
    <t>SH19-10527</t>
  </si>
  <si>
    <t>SH19-10528</t>
  </si>
  <si>
    <t>SH19-10531</t>
  </si>
  <si>
    <t>SH19-10532</t>
  </si>
  <si>
    <t>SH19-10533</t>
  </si>
  <si>
    <t>SH19-10534</t>
  </si>
  <si>
    <t>SH19-10535</t>
  </si>
  <si>
    <t>SH19-10536</t>
  </si>
  <si>
    <t>SH19-10537</t>
  </si>
  <si>
    <t>SH19-10538</t>
  </si>
  <si>
    <t>SH19-10539</t>
  </si>
  <si>
    <t>SH19-10540</t>
  </si>
  <si>
    <t>SH19-10541</t>
  </si>
  <si>
    <t>SH19-10542</t>
  </si>
  <si>
    <t>SH19-10543</t>
  </si>
  <si>
    <t>SH19-10544</t>
  </si>
  <si>
    <t>SH19-10545</t>
  </si>
  <si>
    <t>SH19-10546</t>
  </si>
  <si>
    <t>SH19-10547</t>
  </si>
  <si>
    <t>SH19-10548</t>
  </si>
  <si>
    <t>SH19-10549</t>
  </si>
  <si>
    <t>SH19-10550</t>
  </si>
  <si>
    <t>SH19-10551</t>
  </si>
  <si>
    <t>SH19-10552</t>
  </si>
  <si>
    <t>SH19-10553</t>
  </si>
  <si>
    <t>SH19-10554</t>
  </si>
  <si>
    <t>SH19-10555</t>
  </si>
  <si>
    <t>SH19-10556</t>
  </si>
  <si>
    <t>SH19-10557</t>
  </si>
  <si>
    <t>SH19-10558</t>
  </si>
  <si>
    <t>SH19-10559</t>
  </si>
  <si>
    <t>SH19-10560</t>
  </si>
  <si>
    <t>SH19-10561</t>
  </si>
  <si>
    <t>SH19-10562</t>
  </si>
  <si>
    <t>SH19-10563</t>
  </si>
  <si>
    <t>SH19-10564</t>
  </si>
  <si>
    <t>SH19-10565</t>
  </si>
  <si>
    <t>SH19-10566</t>
  </si>
  <si>
    <t>SH19-10567</t>
  </si>
  <si>
    <t>SH19-10568</t>
  </si>
  <si>
    <t>SH19-10569</t>
  </si>
  <si>
    <t>SH19-10570</t>
  </si>
  <si>
    <t>SH19-10571</t>
  </si>
  <si>
    <t>SH19-10572</t>
  </si>
  <si>
    <t>SH19-10573</t>
  </si>
  <si>
    <t>SH19-10574</t>
  </si>
  <si>
    <t>SH19-10575</t>
  </si>
  <si>
    <t>SH19-10576</t>
  </si>
  <si>
    <t>SH19-10577</t>
  </si>
  <si>
    <t>SH19-10578</t>
  </si>
  <si>
    <t>SH19-10579</t>
  </si>
  <si>
    <t>SH19-10580</t>
  </si>
  <si>
    <t>SH19-10581</t>
  </si>
  <si>
    <t>SH19-10582</t>
  </si>
  <si>
    <t>SH19-10583</t>
  </si>
  <si>
    <t>SH19-10584</t>
  </si>
  <si>
    <t>SH19-10585</t>
  </si>
  <si>
    <t>SH19-10586</t>
  </si>
  <si>
    <t>SH19-10587</t>
  </si>
  <si>
    <t>SH19-10588</t>
  </si>
  <si>
    <t>SH19-10589</t>
  </si>
  <si>
    <t>SH19-10590</t>
  </si>
  <si>
    <t>SH19-10591</t>
  </si>
  <si>
    <t>SH19-10592</t>
  </si>
  <si>
    <t>SH19-10593</t>
  </si>
  <si>
    <t>SH19-10594</t>
  </si>
  <si>
    <t>SH19-10595</t>
  </si>
  <si>
    <t>SH19-10596</t>
  </si>
  <si>
    <t>SH19-10597</t>
  </si>
  <si>
    <t>SH19-10598</t>
  </si>
  <si>
    <t>SH19-10599</t>
  </si>
  <si>
    <t>SH19-10600</t>
  </si>
  <si>
    <t>SH19-10601</t>
  </si>
  <si>
    <t>SH19-10602</t>
  </si>
  <si>
    <t>SH19-10603</t>
  </si>
  <si>
    <t>SH19-10604</t>
  </si>
  <si>
    <t>SH19-10605</t>
  </si>
  <si>
    <t>SH19-10606</t>
  </si>
  <si>
    <t>SH19-10607</t>
  </si>
  <si>
    <t>SH19-10608</t>
  </si>
  <si>
    <t>SH19-10609</t>
  </si>
  <si>
    <t>SH19-10610</t>
  </si>
  <si>
    <t>SH19-10611</t>
  </si>
  <si>
    <t>SH19-10612</t>
  </si>
  <si>
    <t>SH19-10613</t>
  </si>
  <si>
    <t>SH19-10614</t>
  </si>
  <si>
    <t>SH19-10615</t>
  </si>
  <si>
    <t>SH19-10616</t>
  </si>
  <si>
    <t>SH19-10617</t>
  </si>
  <si>
    <t>SH19-10618</t>
  </si>
  <si>
    <t>SH19-10619</t>
  </si>
  <si>
    <t>SH19-10620</t>
  </si>
  <si>
    <t>SH19-10621</t>
  </si>
  <si>
    <t>SH19-10622</t>
  </si>
  <si>
    <t>SH19-10623</t>
  </si>
  <si>
    <t>SH19-10624</t>
  </si>
  <si>
    <t>SH19-10625</t>
  </si>
  <si>
    <t>SH19-10626</t>
  </si>
  <si>
    <t>SH19-10627</t>
  </si>
  <si>
    <t>SH19-10628</t>
  </si>
  <si>
    <t>SH19-10629</t>
  </si>
  <si>
    <t>SH19-10630</t>
  </si>
  <si>
    <t>SH19-10631</t>
  </si>
  <si>
    <t>SH19-10632</t>
  </si>
  <si>
    <t>SH19-10633</t>
  </si>
  <si>
    <t>SH19-10634</t>
  </si>
  <si>
    <t>SH19-10635</t>
  </si>
  <si>
    <t>SH19-10636</t>
  </si>
  <si>
    <t>SH19-10637</t>
  </si>
  <si>
    <t>SH19-10638</t>
  </si>
  <si>
    <t>SH19-10639</t>
  </si>
  <si>
    <t>SH19-10640</t>
  </si>
  <si>
    <t>SH19-10641</t>
  </si>
  <si>
    <t>SH19-10642</t>
  </si>
  <si>
    <t>SH19-10643</t>
  </si>
  <si>
    <t>SH19-10644</t>
  </si>
  <si>
    <t>SH19-10645</t>
  </si>
  <si>
    <t>SH19-10646</t>
  </si>
  <si>
    <t>SH19-10647</t>
  </si>
  <si>
    <t>SH19-10648</t>
  </si>
  <si>
    <t>SH19-10649</t>
  </si>
  <si>
    <t>SH19-10650</t>
  </si>
  <si>
    <t>SH19-10651</t>
  </si>
  <si>
    <t>SH19-10652</t>
  </si>
  <si>
    <t>SH19-10653</t>
  </si>
  <si>
    <t>SH19-10654</t>
  </si>
  <si>
    <t>SH19-10655</t>
  </si>
  <si>
    <t>SH19-10656</t>
  </si>
  <si>
    <t>SH19-10657</t>
  </si>
  <si>
    <t>SH19-10658</t>
  </si>
  <si>
    <t>SH19-10659</t>
  </si>
  <si>
    <t>SH19-10660</t>
  </si>
  <si>
    <t>SH19-10661</t>
  </si>
  <si>
    <t>SH19-10662</t>
  </si>
  <si>
    <t>SH19-10663</t>
  </si>
  <si>
    <t>SH19-10664</t>
  </si>
  <si>
    <t>SH19-10665</t>
  </si>
  <si>
    <t>SH19-10666</t>
  </si>
  <si>
    <t>SH19-10667</t>
  </si>
  <si>
    <t>SH19-10668</t>
  </si>
  <si>
    <t>SH19-10669</t>
  </si>
  <si>
    <t>SH19-10670</t>
  </si>
  <si>
    <t>SH19-10671</t>
  </si>
  <si>
    <t>SH19-10672</t>
  </si>
  <si>
    <t>SH19-10673</t>
  </si>
  <si>
    <t>SH19-10674</t>
  </si>
  <si>
    <t>SH19-10675</t>
  </si>
  <si>
    <t>SH19-10676</t>
  </si>
  <si>
    <t>SH19-10677</t>
  </si>
  <si>
    <t>SH19-10678</t>
  </si>
  <si>
    <t>SH19-10679</t>
  </si>
  <si>
    <t>SH19-10680</t>
  </si>
  <si>
    <t>SH19-10681</t>
  </si>
  <si>
    <t>SH19-10682</t>
  </si>
  <si>
    <t>SH19-10683</t>
  </si>
  <si>
    <t>SH19-10684</t>
  </si>
  <si>
    <t>SH19-10685</t>
  </si>
  <si>
    <t>SH19-10686</t>
  </si>
  <si>
    <t>SH19-10687</t>
  </si>
  <si>
    <t>SH19-10688</t>
  </si>
  <si>
    <t>SH19-10689</t>
  </si>
  <si>
    <t>SH19-10690</t>
  </si>
  <si>
    <t>SH19-10691</t>
  </si>
  <si>
    <t>SH19-10692</t>
  </si>
  <si>
    <t>SH19-10693</t>
  </si>
  <si>
    <t>SH19-10694</t>
  </si>
  <si>
    <t>SH19-10695</t>
  </si>
  <si>
    <t>SH19-10696</t>
  </si>
  <si>
    <t>SH19-10697</t>
  </si>
  <si>
    <t>SH19-10698</t>
  </si>
  <si>
    <t>SH19-10699</t>
  </si>
  <si>
    <t>SH19-10700</t>
  </si>
  <si>
    <t>SH19-10701</t>
  </si>
  <si>
    <t>SH19-10702</t>
  </si>
  <si>
    <t>SH19-10703</t>
  </si>
  <si>
    <t>SH19-10704</t>
  </si>
  <si>
    <t>SH19-10705</t>
  </si>
  <si>
    <t>SH19-10706</t>
  </si>
  <si>
    <t>SH19-10707</t>
  </si>
  <si>
    <t>SH19-10708</t>
  </si>
  <si>
    <t>SH19-10709</t>
  </si>
  <si>
    <t>SH19-10710</t>
  </si>
  <si>
    <t>SH19-10711</t>
  </si>
  <si>
    <t>SH19-10712</t>
  </si>
  <si>
    <t>SH19-10713</t>
  </si>
  <si>
    <t>SH19-10714</t>
  </si>
  <si>
    <t>SH19-10715</t>
  </si>
  <si>
    <t>SH19-10716</t>
  </si>
  <si>
    <t>SH19-10717</t>
  </si>
  <si>
    <t>SH19-10718</t>
  </si>
  <si>
    <t>SH19-10719</t>
  </si>
  <si>
    <t>SH19-10720</t>
  </si>
  <si>
    <t>SH19-10721</t>
  </si>
  <si>
    <t>SH19-10722</t>
  </si>
  <si>
    <t>SH19-10723</t>
  </si>
  <si>
    <t>SH19-10724</t>
  </si>
  <si>
    <t>SH19-10725</t>
  </si>
  <si>
    <t>SH19-10726</t>
  </si>
  <si>
    <t>SH19-10727</t>
  </si>
  <si>
    <t>SH19-10728</t>
  </si>
  <si>
    <t>SH19-10729</t>
  </si>
  <si>
    <t>SH19-10730</t>
  </si>
  <si>
    <t>SH19-10731</t>
  </si>
  <si>
    <t>SH19-10732</t>
  </si>
  <si>
    <t>SH19-10733</t>
  </si>
  <si>
    <t>SH19-10734</t>
  </si>
  <si>
    <t>SH19-10735</t>
  </si>
  <si>
    <t>SH19-10736</t>
  </si>
  <si>
    <t>SH19-10737</t>
  </si>
  <si>
    <t>SH19-10738</t>
  </si>
  <si>
    <t>SH19-10739</t>
  </si>
  <si>
    <t>SH19-10740</t>
  </si>
  <si>
    <t>SH19-10741</t>
  </si>
  <si>
    <t>SH19-10742</t>
  </si>
  <si>
    <t>SH19-10743</t>
  </si>
  <si>
    <t>SH19-10744</t>
  </si>
  <si>
    <t>SH19-10745</t>
  </si>
  <si>
    <t>SH19-10746</t>
  </si>
  <si>
    <t>SH19-10747</t>
  </si>
  <si>
    <t>SH19-10748</t>
  </si>
  <si>
    <t>SH19-10749</t>
  </si>
  <si>
    <t>SH19-10750</t>
  </si>
  <si>
    <t>SH19-10751</t>
  </si>
  <si>
    <t>SH19-10752</t>
  </si>
  <si>
    <t>SH19-10753</t>
  </si>
  <si>
    <t>SH19-10754</t>
  </si>
  <si>
    <t>SH19-10755</t>
  </si>
  <si>
    <t>SH19-10756</t>
  </si>
  <si>
    <t>SH19-10757</t>
  </si>
  <si>
    <t>SH19-10758</t>
  </si>
  <si>
    <t>SH19-10759</t>
  </si>
  <si>
    <t>SH19-10760</t>
  </si>
  <si>
    <t>SH19-10761</t>
  </si>
  <si>
    <t>SH19-10762</t>
  </si>
  <si>
    <t>SH19-10763</t>
  </si>
  <si>
    <t>SH19-10764</t>
  </si>
  <si>
    <t>SH19-10765</t>
  </si>
  <si>
    <t>SH19-10766</t>
  </si>
  <si>
    <t>SH19-10767</t>
  </si>
  <si>
    <t>SH19-10768</t>
  </si>
  <si>
    <t>SH19-10769</t>
  </si>
  <si>
    <t>SH19-10770</t>
  </si>
  <si>
    <t>SH19-10771</t>
  </si>
  <si>
    <t>SH19-10772</t>
  </si>
  <si>
    <t>SH19-10773</t>
  </si>
  <si>
    <t>SH19-10774</t>
  </si>
  <si>
    <t>SH19-10775</t>
  </si>
  <si>
    <t>SH19-10776</t>
  </si>
  <si>
    <t>SH19-10777</t>
  </si>
  <si>
    <t>SH19-10778</t>
  </si>
  <si>
    <t>SH19-10779</t>
  </si>
  <si>
    <t>SH19-10780</t>
  </si>
  <si>
    <t>SH19-10781</t>
  </si>
  <si>
    <t>SH19-10782</t>
  </si>
  <si>
    <t>SH19-10783</t>
  </si>
  <si>
    <t>SH19-10784</t>
  </si>
  <si>
    <t>SH19-10785</t>
  </si>
  <si>
    <t>SH19-10786</t>
  </si>
  <si>
    <t>SH19-10787</t>
  </si>
  <si>
    <t>SH19-10788</t>
  </si>
  <si>
    <t>SH19-10789</t>
  </si>
  <si>
    <t>SH19-10790</t>
  </si>
  <si>
    <t>SH19-10791</t>
  </si>
  <si>
    <t>SH19-10792</t>
  </si>
  <si>
    <t>SH19-10793</t>
  </si>
  <si>
    <t>SH19-10794</t>
  </si>
  <si>
    <t>SH19-10795</t>
  </si>
  <si>
    <t>SH19-10796</t>
  </si>
  <si>
    <t>SH19-10797</t>
  </si>
  <si>
    <t>SH19-10798</t>
  </si>
  <si>
    <t>SH19-10799</t>
  </si>
  <si>
    <t>SH19-10800</t>
  </si>
  <si>
    <t>SH19-10801</t>
  </si>
  <si>
    <t>SH19-10802</t>
  </si>
  <si>
    <t>SH19-10803</t>
  </si>
  <si>
    <t>SH19-10804</t>
  </si>
  <si>
    <t>SH19-10805</t>
  </si>
  <si>
    <t>SH19-10806</t>
  </si>
  <si>
    <t>SH19-10807</t>
  </si>
  <si>
    <t>SH19-10808</t>
  </si>
  <si>
    <t>SH19-10809</t>
  </si>
  <si>
    <t>SH19-10810</t>
  </si>
  <si>
    <t>SH19-10811</t>
  </si>
  <si>
    <t>SH19-10812</t>
  </si>
  <si>
    <t>SH19-10813</t>
  </si>
  <si>
    <t>SH19-10814</t>
  </si>
  <si>
    <t>SH19-10815</t>
  </si>
  <si>
    <t>SH19-10816</t>
  </si>
  <si>
    <t>SH19-10817</t>
  </si>
  <si>
    <t>SH19-10818</t>
  </si>
  <si>
    <t>SH19-10819</t>
  </si>
  <si>
    <t>SH19-10820</t>
  </si>
  <si>
    <t>SH19-10821</t>
  </si>
  <si>
    <t>SH19-10822</t>
  </si>
  <si>
    <t>SH19-10823</t>
  </si>
  <si>
    <t>SH19-10824</t>
  </si>
  <si>
    <t>SH19-10825</t>
  </si>
  <si>
    <t>SH19-10826</t>
  </si>
  <si>
    <t>SH19-10827</t>
  </si>
  <si>
    <t>SH19-10828</t>
  </si>
  <si>
    <t>SH19-10829</t>
  </si>
  <si>
    <t>SH19-10830</t>
  </si>
  <si>
    <t>SH19-10831</t>
  </si>
  <si>
    <t>SH19-10832</t>
  </si>
  <si>
    <t>SH19-10833</t>
  </si>
  <si>
    <t>SH19-10834</t>
  </si>
  <si>
    <t>SH19-10835</t>
  </si>
  <si>
    <t>SH19-10836</t>
  </si>
  <si>
    <t>SH19-10837</t>
  </si>
  <si>
    <t>SH19-10838</t>
  </si>
  <si>
    <t>SH19-10839</t>
  </si>
  <si>
    <t>SH19-10840</t>
  </si>
  <si>
    <t>SH19-10841</t>
  </si>
  <si>
    <t>SH19-10842</t>
  </si>
  <si>
    <t>SH19-10843</t>
  </si>
  <si>
    <t>SH19-10844</t>
  </si>
  <si>
    <t>SH19-10845</t>
  </si>
  <si>
    <t>SH19-10846</t>
  </si>
  <si>
    <t>SH19-10847</t>
  </si>
  <si>
    <t>SH19-10848</t>
  </si>
  <si>
    <t>SH19-10849</t>
  </si>
  <si>
    <t>SH19-10850</t>
  </si>
  <si>
    <t>SH19-10851</t>
  </si>
  <si>
    <t>SH19-10852</t>
  </si>
  <si>
    <t>SH19-10853</t>
  </si>
  <si>
    <t>SH19-10854</t>
  </si>
  <si>
    <t>SH19-10855</t>
  </si>
  <si>
    <t>SH19-10856</t>
  </si>
  <si>
    <t>SH19-10857</t>
  </si>
  <si>
    <t>SH19-10858</t>
  </si>
  <si>
    <t>SH19-10859</t>
  </si>
  <si>
    <t>SH19-10860</t>
  </si>
  <si>
    <t>SH19-10861</t>
  </si>
  <si>
    <t>SH19-10862</t>
  </si>
  <si>
    <t>SH19-10863</t>
  </si>
  <si>
    <t>SH19-10864</t>
  </si>
  <si>
    <t>SH19-10865</t>
  </si>
  <si>
    <t>SH19-10866</t>
  </si>
  <si>
    <t>SH19-10867</t>
  </si>
  <si>
    <t>SH19-10868</t>
  </si>
  <si>
    <t>SH19-10869</t>
  </si>
  <si>
    <t>SH19-10870</t>
  </si>
  <si>
    <t>SH19-10871</t>
  </si>
  <si>
    <t>SH19-10872</t>
  </si>
  <si>
    <t>SH19-10873</t>
  </si>
  <si>
    <t>SH19-10874</t>
  </si>
  <si>
    <t>SH19-10875</t>
  </si>
  <si>
    <t>SH19-10876</t>
  </si>
  <si>
    <t>SH19-10877</t>
  </si>
  <si>
    <t>SH19-10878</t>
  </si>
  <si>
    <t>SH19-10879</t>
  </si>
  <si>
    <t>SH19-10880</t>
  </si>
  <si>
    <t>SH19-10881</t>
  </si>
  <si>
    <t>SH19-10882</t>
  </si>
  <si>
    <t>SH19-10883</t>
  </si>
  <si>
    <t>SH19-10884</t>
  </si>
  <si>
    <t>SH19-10885</t>
  </si>
  <si>
    <t>SH19-10886</t>
  </si>
  <si>
    <t>SH19-10887</t>
  </si>
  <si>
    <t>SH19-10888</t>
  </si>
  <si>
    <t>SH19-10889</t>
  </si>
  <si>
    <t>SH19-10890</t>
  </si>
  <si>
    <t>SH19-10891</t>
  </si>
  <si>
    <t>SH19-10892</t>
  </si>
  <si>
    <t>SH19-10893</t>
  </si>
  <si>
    <t>SH19-10894</t>
  </si>
  <si>
    <t>SH19-10895</t>
  </si>
  <si>
    <t>SH19-10896</t>
  </si>
  <si>
    <t>SH19-10897</t>
  </si>
  <si>
    <t>SH19-10898</t>
  </si>
  <si>
    <t>SH19-10899</t>
  </si>
  <si>
    <t>SH19-10900</t>
  </si>
  <si>
    <t>SH19-10901</t>
  </si>
  <si>
    <t>SH19-10902</t>
  </si>
  <si>
    <t>SH19-10903</t>
  </si>
  <si>
    <t>SH19-10904</t>
  </si>
  <si>
    <t>SH19-10905</t>
  </si>
  <si>
    <t>SH19-10906</t>
  </si>
  <si>
    <t>SH19-10907</t>
  </si>
  <si>
    <t>SH19-10908</t>
  </si>
  <si>
    <t>SH19-10909</t>
  </si>
  <si>
    <t>SH19-10910</t>
  </si>
  <si>
    <t>SH19-10911</t>
  </si>
  <si>
    <t>SH19-10912</t>
  </si>
  <si>
    <t>SH19-10913</t>
  </si>
  <si>
    <t>SH19-10914</t>
  </si>
  <si>
    <t>SH19-10915</t>
  </si>
  <si>
    <t>SH19-10916</t>
  </si>
  <si>
    <t>SH19-10917</t>
  </si>
  <si>
    <t>SH19-10918</t>
  </si>
  <si>
    <t>SH19-10919</t>
  </si>
  <si>
    <t>SH19-10920</t>
  </si>
  <si>
    <t>SH19-10921</t>
  </si>
  <si>
    <t>SH19-10922</t>
  </si>
  <si>
    <t>SH19-10923</t>
  </si>
  <si>
    <t>SH19-10924</t>
  </si>
  <si>
    <t>SH19-10925</t>
  </si>
  <si>
    <t>SH19-10926</t>
  </si>
  <si>
    <t>SH19-10927</t>
  </si>
  <si>
    <t>SH19-10928</t>
  </si>
  <si>
    <t>SH19-10929</t>
  </si>
  <si>
    <t>SH19-10930</t>
  </si>
  <si>
    <t>SH19-10931</t>
  </si>
  <si>
    <t>SH19-10932</t>
  </si>
  <si>
    <t>SH19-10933</t>
  </si>
  <si>
    <t>SH19-10934</t>
  </si>
  <si>
    <t>SH19-10935</t>
  </si>
  <si>
    <t>SH19-10936</t>
  </si>
  <si>
    <t>SH19-10937</t>
  </si>
  <si>
    <t>SH19-10938</t>
  </si>
  <si>
    <t>SH19-10939</t>
  </si>
  <si>
    <t>SH19-10940</t>
  </si>
  <si>
    <t>SH19-10941</t>
  </si>
  <si>
    <t>SH19-10942</t>
  </si>
  <si>
    <t>SH19-10943</t>
  </si>
  <si>
    <t>SH19-10944</t>
  </si>
  <si>
    <t>SH19-10945</t>
  </si>
  <si>
    <t>SH19-10946</t>
  </si>
  <si>
    <t>SH19-10947</t>
  </si>
  <si>
    <t>SH19-10948</t>
  </si>
  <si>
    <t>SH19-10949</t>
  </si>
  <si>
    <t>SH19-10950</t>
  </si>
  <si>
    <t>SH19-10951</t>
  </si>
  <si>
    <t>SH19-10952</t>
  </si>
  <si>
    <t>SH19-10953</t>
  </si>
  <si>
    <t>SH19-10954</t>
  </si>
  <si>
    <t>SH19-10955</t>
  </si>
  <si>
    <t>SH19-10956</t>
  </si>
  <si>
    <t>SH19-10957</t>
  </si>
  <si>
    <t>SH19-10958</t>
  </si>
  <si>
    <t>SH19-10959</t>
  </si>
  <si>
    <t>SH19-10960</t>
  </si>
  <si>
    <t>SH19-10961</t>
  </si>
  <si>
    <t>SH19-10962</t>
  </si>
  <si>
    <t>SH19-10963</t>
  </si>
  <si>
    <t>SH19-10964</t>
  </si>
  <si>
    <t>SH19-10965</t>
  </si>
  <si>
    <t>SH19-10966</t>
  </si>
  <si>
    <t>SH19-10967</t>
  </si>
  <si>
    <t>SH19-10968</t>
  </si>
  <si>
    <t>SH19-10969</t>
  </si>
  <si>
    <t>SH19-10970</t>
  </si>
  <si>
    <t>SH19-10971</t>
  </si>
  <si>
    <t>SH19-10972</t>
  </si>
  <si>
    <t>SH19-10973</t>
  </si>
  <si>
    <t>SH19-10974</t>
  </si>
  <si>
    <t>SH19-10975</t>
  </si>
  <si>
    <t>SH19-10976</t>
  </si>
  <si>
    <t>SH19-10977</t>
  </si>
  <si>
    <t>SH19-10978</t>
  </si>
  <si>
    <t>SH19-10979</t>
  </si>
  <si>
    <t>SH19-10980</t>
  </si>
  <si>
    <t>SH19-10981</t>
  </si>
  <si>
    <t>SH19-10982</t>
  </si>
  <si>
    <t>SH19-10983</t>
  </si>
  <si>
    <t>SH19-10984</t>
  </si>
  <si>
    <t>SH19-10985</t>
  </si>
  <si>
    <t>SH19-10986</t>
  </si>
  <si>
    <t>SH19-10987</t>
  </si>
  <si>
    <t>SH19-10988</t>
  </si>
  <si>
    <t>SH19-10989</t>
  </si>
  <si>
    <t>SH19-10990</t>
  </si>
  <si>
    <t>SH19-10991</t>
  </si>
  <si>
    <t>SH19-10992</t>
  </si>
  <si>
    <t>SH19-10993</t>
  </si>
  <si>
    <t>SH19-10994</t>
  </si>
  <si>
    <t>SH19-10995</t>
  </si>
  <si>
    <t>SH19-10996</t>
  </si>
  <si>
    <t>SH19-10997</t>
  </si>
  <si>
    <t>SH19-10998</t>
  </si>
  <si>
    <t>SH19-10999</t>
  </si>
  <si>
    <t>SH19-11000</t>
  </si>
  <si>
    <t>SH19-11001</t>
  </si>
  <si>
    <t>SH19-11002</t>
  </si>
  <si>
    <t>SH19-11003</t>
  </si>
  <si>
    <t>SH19-11004</t>
  </si>
  <si>
    <t>SH19-11005</t>
  </si>
  <si>
    <t>SH19-11006</t>
  </si>
  <si>
    <t>SH19-11007</t>
  </si>
  <si>
    <t>SH19-11008</t>
  </si>
  <si>
    <t>SH19-11009</t>
  </si>
  <si>
    <t>SH19-11010</t>
  </si>
  <si>
    <t>SH19-11011</t>
  </si>
  <si>
    <t>SH19-11012</t>
  </si>
  <si>
    <t>SH19-11013</t>
  </si>
  <si>
    <t>SH19-11014</t>
  </si>
  <si>
    <t>SH19-11015</t>
  </si>
  <si>
    <t>SH19-11016</t>
  </si>
  <si>
    <t>SH19-11017</t>
  </si>
  <si>
    <t>SH19-11018</t>
  </si>
  <si>
    <t>SH19-11019</t>
  </si>
  <si>
    <t>SH19-11021</t>
  </si>
  <si>
    <t>SH19-11022</t>
  </si>
  <si>
    <t>SH19-11023</t>
  </si>
  <si>
    <t>SH19-11024</t>
  </si>
  <si>
    <t>SH19-11025</t>
  </si>
  <si>
    <t>SH19-11026</t>
  </si>
  <si>
    <t>SH19-11027</t>
  </si>
  <si>
    <t>SH19-11028</t>
  </si>
  <si>
    <t>SH19-11029</t>
  </si>
  <si>
    <t>SH19-11030</t>
  </si>
  <si>
    <t>SH19-11031</t>
  </si>
  <si>
    <t>SH19-11032</t>
  </si>
  <si>
    <t>SH19-11033</t>
  </si>
  <si>
    <t>SH19-11034</t>
  </si>
  <si>
    <t>SH19-11035</t>
  </si>
  <si>
    <t>SH19-11036</t>
  </si>
  <si>
    <t>SH19-11037</t>
  </si>
  <si>
    <t>SH19-11038</t>
  </si>
  <si>
    <t>SH19-11039</t>
  </si>
  <si>
    <t>SH19-11040</t>
  </si>
  <si>
    <t>SH19-11041</t>
  </si>
  <si>
    <t>SH19-11042</t>
  </si>
  <si>
    <t>SH19-11043</t>
  </si>
  <si>
    <t>SH19-11044</t>
  </si>
  <si>
    <t>SH19-11045</t>
  </si>
  <si>
    <t>SH19-11046</t>
  </si>
  <si>
    <t>SH19-11047</t>
  </si>
  <si>
    <t>SH19-11048</t>
  </si>
  <si>
    <t>SH19-11049</t>
  </si>
  <si>
    <t>SH19-11050</t>
  </si>
  <si>
    <t>SH19-11051</t>
  </si>
  <si>
    <t>SH19-11052</t>
  </si>
  <si>
    <t>SH19-11053</t>
  </si>
  <si>
    <t>SH19-11054</t>
  </si>
  <si>
    <t>SH19-11055</t>
  </si>
  <si>
    <t>SH19-11056</t>
  </si>
  <si>
    <t>SH19-11057</t>
  </si>
  <si>
    <t>SH19-11058</t>
  </si>
  <si>
    <t>SH19-11059</t>
  </si>
  <si>
    <t>SH19-11060</t>
  </si>
  <si>
    <t>SH19-11061</t>
  </si>
  <si>
    <t>SH19-11062</t>
  </si>
  <si>
    <t>SH19-11063</t>
  </si>
  <si>
    <t>SH19-11064</t>
  </si>
  <si>
    <t>SH19-11065</t>
  </si>
  <si>
    <t>SH19-11066</t>
  </si>
  <si>
    <t>SH19-11067</t>
  </si>
  <si>
    <t>SH19-11068</t>
  </si>
  <si>
    <t>SH19-11069</t>
  </si>
  <si>
    <t>SH19-11070</t>
  </si>
  <si>
    <t>SH19-11071</t>
  </si>
  <si>
    <t>SH19-11072</t>
  </si>
  <si>
    <t>SH19-11073</t>
  </si>
  <si>
    <t>SH19-11074</t>
  </si>
  <si>
    <t>SH19-11075</t>
  </si>
  <si>
    <t>SH19-11076</t>
  </si>
  <si>
    <t>SH19-11077</t>
  </si>
  <si>
    <t>SH19-11078</t>
  </si>
  <si>
    <t>SH19-11079</t>
  </si>
  <si>
    <t>SH19-11080</t>
  </si>
  <si>
    <t>SH19-11081</t>
  </si>
  <si>
    <t>SH19-11082</t>
  </si>
  <si>
    <t>SH19-11083</t>
  </si>
  <si>
    <t>SH19-11084</t>
  </si>
  <si>
    <t>SH19-11085</t>
  </si>
  <si>
    <t>SH19-11086</t>
  </si>
  <si>
    <t>SH19-11087</t>
  </si>
  <si>
    <t>SH19-11088</t>
  </si>
  <si>
    <t>SH19-11089</t>
  </si>
  <si>
    <t>SH19-11090</t>
  </si>
  <si>
    <t>SH19-11091</t>
  </si>
  <si>
    <t>SH19-11092</t>
  </si>
  <si>
    <t>SH19-11093</t>
  </si>
  <si>
    <t>SH19-11094</t>
  </si>
  <si>
    <t>SH19-11095</t>
  </si>
  <si>
    <t>SH19-11096</t>
  </si>
  <si>
    <t>SH19-11097</t>
  </si>
  <si>
    <t>SH19-11098</t>
  </si>
  <si>
    <t>SH19-11099</t>
  </si>
  <si>
    <t>SH19-11100</t>
  </si>
  <si>
    <t>SH19-11101</t>
  </si>
  <si>
    <t>SH19-11102</t>
  </si>
  <si>
    <t>SH19-11103</t>
  </si>
  <si>
    <t>SH19-11104</t>
  </si>
  <si>
    <t>SH19-11105</t>
  </si>
  <si>
    <t>SH19-11106</t>
  </si>
  <si>
    <t>SH19-11107</t>
  </si>
  <si>
    <t>SH19-11108</t>
  </si>
  <si>
    <t>SH19-11109</t>
  </si>
  <si>
    <t>SH19-11110</t>
  </si>
  <si>
    <t>SH19-11111</t>
  </si>
  <si>
    <t>SH19-11112</t>
  </si>
  <si>
    <t>SH19-11113</t>
  </si>
  <si>
    <t>SH19-11114</t>
  </si>
  <si>
    <t>SH19-11115</t>
  </si>
  <si>
    <t>SH19-11116</t>
  </si>
  <si>
    <t>SH19-11117</t>
  </si>
  <si>
    <t>SH19-11118</t>
  </si>
  <si>
    <t>SH19-11119</t>
  </si>
  <si>
    <t>SH19-11120</t>
  </si>
  <si>
    <t>SH19-11121</t>
  </si>
  <si>
    <t>SH19-11122</t>
  </si>
  <si>
    <t>SH19-11123</t>
  </si>
  <si>
    <t>SH19-11124</t>
  </si>
  <si>
    <t>SH19-11125</t>
  </si>
  <si>
    <t>SH19-11126</t>
  </si>
  <si>
    <t>SH19-11127</t>
  </si>
  <si>
    <t>SH19-11128</t>
  </si>
  <si>
    <t>SH19-11129</t>
  </si>
  <si>
    <t>SH19-11130</t>
  </si>
  <si>
    <t>SH19-11131</t>
  </si>
  <si>
    <t>SH19-11132</t>
  </si>
  <si>
    <t>SH19-11133</t>
  </si>
  <si>
    <t>SH19-11134</t>
  </si>
  <si>
    <t>SH19-11135</t>
  </si>
  <si>
    <t>SH19-11136</t>
  </si>
  <si>
    <t>SH19-11137</t>
  </si>
  <si>
    <t>SH19-11138</t>
  </si>
  <si>
    <t>SH19-11139</t>
  </si>
  <si>
    <t>SH19-11140</t>
  </si>
  <si>
    <t>SH19-11141</t>
  </si>
  <si>
    <t>SH19-11142</t>
  </si>
  <si>
    <t>SH19-11143</t>
  </si>
  <si>
    <t>SH19-11144</t>
  </si>
  <si>
    <t>SH19-11145</t>
  </si>
  <si>
    <t>SH19-11146</t>
  </si>
  <si>
    <t>SH19-11147</t>
  </si>
  <si>
    <t>SH19-11148</t>
  </si>
  <si>
    <t>SH19-11149</t>
  </si>
  <si>
    <t>SH19-11150</t>
  </si>
  <si>
    <t>SH19-11151</t>
  </si>
  <si>
    <t>SH19-11152</t>
  </si>
  <si>
    <t>SH19-11153</t>
  </si>
  <si>
    <t>SH19-11154</t>
  </si>
  <si>
    <t>SH19-11155</t>
  </si>
  <si>
    <t>SH19-11156</t>
  </si>
  <si>
    <t>SH19-11157</t>
  </si>
  <si>
    <t>SH19-11158</t>
  </si>
  <si>
    <t>SH19-11159</t>
  </si>
  <si>
    <t>SH19-11160</t>
  </si>
  <si>
    <t>SH19-11161</t>
  </si>
  <si>
    <t>SH19-11162</t>
  </si>
  <si>
    <t>SH19-11163</t>
  </si>
  <si>
    <t>SH19-11164</t>
  </si>
  <si>
    <t>SH19-11165</t>
  </si>
  <si>
    <t>SH19-11166</t>
  </si>
  <si>
    <t>SH19-11167</t>
  </si>
  <si>
    <t>SH19-11168</t>
  </si>
  <si>
    <t>SH19-11169</t>
  </si>
  <si>
    <t>SH19-11170</t>
  </si>
  <si>
    <t>SH19-11171</t>
  </si>
  <si>
    <t>SH19-11172</t>
  </si>
  <si>
    <t>SH19-11173</t>
  </si>
  <si>
    <t>SH19-11174</t>
  </si>
  <si>
    <t>SH19-11175</t>
  </si>
  <si>
    <t>SH19-11176</t>
  </si>
  <si>
    <t>SH19-11177</t>
  </si>
  <si>
    <t>SH19-11178</t>
  </si>
  <si>
    <t>SH19-11179</t>
  </si>
  <si>
    <t>SH19-11180</t>
  </si>
  <si>
    <t>SH19-11181</t>
  </si>
  <si>
    <t>SH19-11182</t>
  </si>
  <si>
    <t>SH19-11183</t>
  </si>
  <si>
    <t>SH19-11184</t>
  </si>
  <si>
    <t>SH19-11185</t>
  </si>
  <si>
    <t>SH19-11186</t>
  </si>
  <si>
    <t>SH19-11187</t>
  </si>
  <si>
    <t>SH19-11188</t>
  </si>
  <si>
    <t>SH19-11189</t>
  </si>
  <si>
    <t>SH19-11190</t>
  </si>
  <si>
    <t>SH19-11191</t>
  </si>
  <si>
    <t>SH19-11192</t>
  </si>
  <si>
    <t>SH19-11193</t>
  </si>
  <si>
    <t>SH19-11194</t>
  </si>
  <si>
    <t>SH19-11195</t>
  </si>
  <si>
    <t>SH19-11196</t>
  </si>
  <si>
    <t>SH19-11197</t>
  </si>
  <si>
    <t>SH19-11198</t>
  </si>
  <si>
    <t>SH19-11199</t>
  </si>
  <si>
    <t>SH19-11200</t>
  </si>
  <si>
    <t>SH19-11201</t>
  </si>
  <si>
    <t>OWSH19-0647</t>
  </si>
  <si>
    <t>OWSH19-0648</t>
  </si>
  <si>
    <t>OWSH19-0649</t>
  </si>
  <si>
    <t>OWSH19-0650</t>
  </si>
  <si>
    <t>OWSH19-0651</t>
  </si>
  <si>
    <t>OWSH19-0652</t>
  </si>
  <si>
    <t>OWSH19-0653</t>
  </si>
  <si>
    <t>OWSH19-0654</t>
  </si>
  <si>
    <t>OWSH19-0655</t>
  </si>
  <si>
    <t>OWSH19-0656</t>
  </si>
  <si>
    <t>OWSH19-0657</t>
  </si>
  <si>
    <t>OWSH19-0658</t>
  </si>
  <si>
    <t>OWSH19-0659</t>
  </si>
  <si>
    <t>OWSH19-0660</t>
  </si>
  <si>
    <t>OWSH19-0661</t>
  </si>
  <si>
    <t>OWSH19-0662</t>
  </si>
  <si>
    <t>OWSH19-0663</t>
  </si>
  <si>
    <t>OWSH19-0664</t>
  </si>
  <si>
    <t>OWSH19-0665</t>
  </si>
  <si>
    <t>OWSH19-0666</t>
  </si>
  <si>
    <t>OWSH19-0667</t>
  </si>
  <si>
    <t>OWSH19-0668</t>
  </si>
  <si>
    <t>OWSH19-0669</t>
  </si>
  <si>
    <t>OWSH19-0670</t>
  </si>
  <si>
    <t>OWSH19-0671</t>
  </si>
  <si>
    <t>OWSH19-0672</t>
  </si>
  <si>
    <t>OWSH19-0673</t>
  </si>
  <si>
    <t>OWSH19-0674</t>
  </si>
  <si>
    <t>OWSH19-0675</t>
  </si>
  <si>
    <t>OWSH19-0676</t>
  </si>
  <si>
    <t>OWSH19-0677</t>
  </si>
  <si>
    <t>OWSH19-0678</t>
  </si>
  <si>
    <t>OWSH19-0679</t>
  </si>
  <si>
    <t>OWSH19-0680</t>
  </si>
  <si>
    <t>OWSH19-0681</t>
  </si>
  <si>
    <t>OWSH19-0682</t>
  </si>
  <si>
    <t>OWSH19-0683</t>
  </si>
  <si>
    <t>OWSH19-0684</t>
  </si>
  <si>
    <t>OWSH19-0685</t>
  </si>
  <si>
    <t>OWSH19-0686</t>
  </si>
  <si>
    <t>OWSH19-0687</t>
  </si>
  <si>
    <t>OWSH19-0688</t>
  </si>
  <si>
    <t>OWSH19-0689</t>
  </si>
  <si>
    <t>OWSH19-0690</t>
  </si>
  <si>
    <t>OWSH19-0691</t>
  </si>
  <si>
    <t>OWSH19-0692</t>
  </si>
  <si>
    <t>OWSH19-0693</t>
  </si>
  <si>
    <t>OWSH19-0694</t>
  </si>
  <si>
    <t>OWSH19-0695</t>
  </si>
  <si>
    <t>OWSH19-0696</t>
  </si>
  <si>
    <t>OWSH19-0697</t>
  </si>
  <si>
    <t>OWSH19-0698</t>
  </si>
  <si>
    <t>OWSH19-0699</t>
  </si>
  <si>
    <t>OWSH19-0700</t>
  </si>
  <si>
    <t>OWSH19-0701</t>
  </si>
  <si>
    <t>OWSH19-0702</t>
  </si>
  <si>
    <t>OWSH19-0703</t>
  </si>
  <si>
    <t>OWSH19-0704</t>
  </si>
  <si>
    <t>OWSH19-0705</t>
  </si>
  <si>
    <t>OWSH19-0706</t>
  </si>
  <si>
    <t>OWSH19-0707</t>
  </si>
  <si>
    <t>OWSH19-0708</t>
  </si>
  <si>
    <t>OWSH19-0709</t>
  </si>
  <si>
    <t>OWSH19-0710</t>
  </si>
  <si>
    <t>OWSH19-0711</t>
  </si>
  <si>
    <t>OWSH19-0712</t>
  </si>
  <si>
    <t>OWSH19-0713</t>
  </si>
  <si>
    <t>OWSH19-0714</t>
  </si>
  <si>
    <t>OWSH19-0715</t>
  </si>
  <si>
    <t>OWSH19-0716</t>
  </si>
  <si>
    <t>OSH19-0380</t>
  </si>
  <si>
    <t>OSH19-0381</t>
  </si>
  <si>
    <t>OSH19-0382</t>
  </si>
  <si>
    <t>OSH19-0383</t>
  </si>
  <si>
    <t>OSH19-0384</t>
  </si>
  <si>
    <t>OSH19-0385</t>
  </si>
  <si>
    <t>OSH19-0386</t>
  </si>
  <si>
    <t>OSH19-0387</t>
  </si>
  <si>
    <t>OSH19-0388</t>
  </si>
  <si>
    <t>OSH19-0390</t>
  </si>
  <si>
    <t>OSH19-0391</t>
  </si>
  <si>
    <t>OSH19-0392</t>
  </si>
  <si>
    <t>OSH19-0393</t>
  </si>
  <si>
    <t>OSH19-0394</t>
  </si>
  <si>
    <t>OSH19-0395</t>
  </si>
  <si>
    <t>OSH19-0396</t>
  </si>
  <si>
    <t>OSH19-0397</t>
  </si>
  <si>
    <t>OSH19-0398</t>
  </si>
  <si>
    <t>OSH19-0399</t>
  </si>
  <si>
    <t>OSH19-0400</t>
  </si>
  <si>
    <t>OSH19-0401</t>
  </si>
  <si>
    <t>OSH19-0402</t>
  </si>
  <si>
    <t>OSH19-0403</t>
  </si>
  <si>
    <t>OSH19-0404</t>
  </si>
  <si>
    <t>OSH19-0405</t>
  </si>
  <si>
    <t>OSH19-0406</t>
  </si>
  <si>
    <t>OSH19-0407</t>
  </si>
  <si>
    <t>OSH19-0408</t>
  </si>
  <si>
    <t>OSH19-0409</t>
  </si>
  <si>
    <t>OSH19-0410</t>
  </si>
  <si>
    <t>OSH19-0411</t>
  </si>
  <si>
    <t>OSH19-0412</t>
  </si>
  <si>
    <t>OSH19-0413</t>
  </si>
  <si>
    <t>OSH19-0414</t>
  </si>
  <si>
    <t>OSH19-0415</t>
  </si>
  <si>
    <t>OSH19-0416</t>
  </si>
  <si>
    <t>OSH19-0417</t>
  </si>
  <si>
    <t>OSH19-0418</t>
  </si>
  <si>
    <t>OSH19-0419</t>
  </si>
  <si>
    <t>OSH19-0420</t>
  </si>
  <si>
    <t>OSH19-0421</t>
  </si>
  <si>
    <t>OSH19-0422</t>
  </si>
  <si>
    <t>OSH19-0423</t>
  </si>
  <si>
    <t>OSH19-0424</t>
  </si>
  <si>
    <t>OSH19-0425</t>
  </si>
  <si>
    <t>Month: October  / Off-set Factory</t>
  </si>
  <si>
    <t>Month: October / V-board Nordika Factory</t>
  </si>
  <si>
    <t>SHV19-0546</t>
  </si>
  <si>
    <t>SHV19-0547</t>
  </si>
  <si>
    <t>SHV19-0548</t>
  </si>
  <si>
    <t>SHV19-0549</t>
  </si>
  <si>
    <t>SHV19-0550</t>
  </si>
  <si>
    <t>SHV19-0551</t>
  </si>
  <si>
    <t>SHV19-0552</t>
  </si>
  <si>
    <t>SHV19-0553</t>
  </si>
  <si>
    <t>SHV19-0554</t>
  </si>
  <si>
    <t>SHV19-0555</t>
  </si>
  <si>
    <t>SHV19-0556</t>
  </si>
  <si>
    <t>SHV19-0557</t>
  </si>
  <si>
    <t>SHV19-0558</t>
  </si>
  <si>
    <t>SHV19-0559</t>
  </si>
  <si>
    <t>SHV19-0560</t>
  </si>
  <si>
    <t>SHV19-0561</t>
  </si>
  <si>
    <t>SHV19-0562</t>
  </si>
  <si>
    <t>SHV19-0563</t>
  </si>
  <si>
    <t>SHV19-0564</t>
  </si>
  <si>
    <t>SHV19-0565</t>
  </si>
  <si>
    <t>SHV19-0566</t>
  </si>
  <si>
    <t>SHV19-0567</t>
  </si>
  <si>
    <t>SHV19-0568</t>
  </si>
  <si>
    <t>SHV19-0569</t>
  </si>
  <si>
    <t>SHV19-0570</t>
  </si>
  <si>
    <t>SHV19-0571</t>
  </si>
  <si>
    <t>SHV19-0572</t>
  </si>
  <si>
    <t>SHV19-0573</t>
  </si>
  <si>
    <t>SHV19-0574</t>
  </si>
  <si>
    <t>SHV19-0575</t>
  </si>
  <si>
    <t>SHV19-0576</t>
  </si>
  <si>
    <t>SHV19-0577</t>
  </si>
  <si>
    <t>SHV19-0578</t>
  </si>
  <si>
    <t>SHV19-0579</t>
  </si>
  <si>
    <t>SHV19-0580</t>
  </si>
  <si>
    <t>SHV19-0581</t>
  </si>
  <si>
    <t>SHV19-0582</t>
  </si>
  <si>
    <t>SHV19-0583</t>
  </si>
  <si>
    <t>SHV19-0584</t>
  </si>
  <si>
    <t>SHV19-0585</t>
  </si>
  <si>
    <t>SHV19-0586</t>
  </si>
  <si>
    <t>SHV19-0587</t>
  </si>
  <si>
    <t>SHV19-0588</t>
  </si>
  <si>
    <t>SHV19-0589</t>
  </si>
  <si>
    <t>SHV19-0590</t>
  </si>
  <si>
    <t>SHV19-0591</t>
  </si>
  <si>
    <t>SHV19-0592</t>
  </si>
  <si>
    <t>SHV19-0593</t>
  </si>
  <si>
    <t>SHV19-0594</t>
  </si>
  <si>
    <t>SHV19-0595</t>
  </si>
  <si>
    <t>SHV19-0596</t>
  </si>
  <si>
    <t>SHV19-0597</t>
  </si>
  <si>
    <t>SHV19-0598</t>
  </si>
  <si>
    <t>SHV19-0599</t>
  </si>
  <si>
    <t>SHV19-0600</t>
  </si>
  <si>
    <t>SHV19-0601</t>
  </si>
  <si>
    <t>SHV19-0602</t>
  </si>
  <si>
    <t>SHV19-0603</t>
  </si>
  <si>
    <t>SHV19-0604</t>
  </si>
  <si>
    <t>SHV19-0605</t>
  </si>
  <si>
    <t>SHV19-0606</t>
  </si>
  <si>
    <t>SHV19-0607</t>
  </si>
  <si>
    <t>SHV19-0608</t>
  </si>
  <si>
    <t>SHV19-0609</t>
  </si>
  <si>
    <t>SHV19-0610</t>
  </si>
  <si>
    <t>SHV19-0611</t>
  </si>
  <si>
    <t>SHV19-0612</t>
  </si>
  <si>
    <t>SHV19-0613</t>
  </si>
  <si>
    <t>SHV19-0614</t>
  </si>
  <si>
    <t>SHV19-0615</t>
  </si>
  <si>
    <t>SHV19-0616</t>
  </si>
  <si>
    <t>SHV19-0617</t>
  </si>
  <si>
    <t>SHV19-0618</t>
  </si>
  <si>
    <t>SHV19-0619</t>
  </si>
  <si>
    <t>SHV19-0620</t>
  </si>
  <si>
    <t>SHV19-0621</t>
  </si>
  <si>
    <t>SHV19-0622</t>
  </si>
  <si>
    <t>SHV19-0623</t>
  </si>
  <si>
    <t>SHV19-0624</t>
  </si>
  <si>
    <t>SHV19-0625</t>
  </si>
  <si>
    <t>SHV19-0626</t>
  </si>
  <si>
    <t>SHV19-0627</t>
  </si>
  <si>
    <t>SHV19-0628</t>
  </si>
  <si>
    <t>SHV19-0629</t>
  </si>
  <si>
    <t>SHV19-0630</t>
  </si>
  <si>
    <t>SHV19-0631</t>
  </si>
  <si>
    <t>SHV19-0632</t>
  </si>
  <si>
    <t>SHV19-0633</t>
  </si>
  <si>
    <t>SHV19-0634</t>
  </si>
  <si>
    <t>SHV19-0635</t>
  </si>
  <si>
    <t>SHV19-0636</t>
  </si>
  <si>
    <t>SHV19-0637</t>
  </si>
  <si>
    <t>SHV19-0638</t>
  </si>
  <si>
    <t>SHV19-0639</t>
  </si>
  <si>
    <t>SHV19-0640</t>
  </si>
  <si>
    <t>SHV19-0641</t>
  </si>
  <si>
    <t>SHV19-0642</t>
  </si>
  <si>
    <t>SHV19-0643</t>
  </si>
  <si>
    <t>SH19-11202</t>
  </si>
  <si>
    <t>SH19-11203</t>
  </si>
  <si>
    <t>SH19-11204</t>
  </si>
  <si>
    <t>SH19-11205</t>
  </si>
  <si>
    <t>SH19-11206</t>
  </si>
  <si>
    <t>SH19-11207</t>
  </si>
  <si>
    <t>SH19-11208</t>
  </si>
  <si>
    <t>SH19-11209</t>
  </si>
  <si>
    <t>SH19-11210</t>
  </si>
  <si>
    <t>SH19-11211</t>
  </si>
  <si>
    <t>SH19-11212</t>
  </si>
  <si>
    <t>SH19-11213</t>
  </si>
  <si>
    <t>SH19-11214</t>
  </si>
  <si>
    <t>SH19-11215</t>
  </si>
  <si>
    <t>SH19-11216</t>
  </si>
  <si>
    <t>SH19-11217</t>
  </si>
  <si>
    <t>SH19-11218</t>
  </si>
  <si>
    <t>SH19-11219</t>
  </si>
  <si>
    <t>SH19-11220</t>
  </si>
  <si>
    <t>SH19-11221</t>
  </si>
  <si>
    <t>SH19-11222</t>
  </si>
  <si>
    <t>SH19-11223</t>
  </si>
  <si>
    <t>SH19-11224</t>
  </si>
  <si>
    <t>SH19-11225</t>
  </si>
  <si>
    <t>SH19-11226</t>
  </si>
  <si>
    <t>SH19-11227</t>
  </si>
  <si>
    <t>SH19-11228</t>
  </si>
  <si>
    <t>SH19-11229</t>
  </si>
  <si>
    <t>SH19-11230</t>
  </si>
  <si>
    <t>SH19-11231</t>
  </si>
  <si>
    <t>SH19-11232</t>
  </si>
  <si>
    <t>SH19-11233</t>
  </si>
  <si>
    <t>SH19-11234</t>
  </si>
  <si>
    <t>SH19-11235</t>
  </si>
  <si>
    <t>SH19-11236</t>
  </si>
  <si>
    <t>SH19-11237</t>
  </si>
  <si>
    <t>SH19-11238</t>
  </si>
  <si>
    <t>SH19-11239</t>
  </si>
  <si>
    <t>SH19-11240</t>
  </si>
  <si>
    <t>SH19-11241</t>
  </si>
  <si>
    <t>SH19-11242</t>
  </si>
  <si>
    <t>SH19-11243</t>
  </si>
  <si>
    <t>SH19-11244</t>
  </si>
  <si>
    <t>SH19-11245</t>
  </si>
  <si>
    <t>SH19-11246</t>
  </si>
  <si>
    <t>SH19-11247</t>
  </si>
  <si>
    <t>SH19-11248</t>
  </si>
  <si>
    <t>SH19-11249</t>
  </si>
  <si>
    <t>SH19-11250</t>
  </si>
  <si>
    <t>SH19-11251</t>
  </si>
  <si>
    <t>SH19-11252</t>
  </si>
  <si>
    <t>SH19-11253</t>
  </si>
  <si>
    <t>SH19-11254</t>
  </si>
  <si>
    <t>SH19-11255</t>
  </si>
  <si>
    <t>SH19-11256</t>
  </si>
  <si>
    <t>SH19-11257</t>
  </si>
  <si>
    <t>SH19-11258</t>
  </si>
  <si>
    <t>SH19-11259</t>
  </si>
  <si>
    <t>SH19-11260</t>
  </si>
  <si>
    <t>SH19-11261</t>
  </si>
  <si>
    <t>SH19-11262</t>
  </si>
  <si>
    <t>SH19-11263</t>
  </si>
  <si>
    <t>SH19-11264</t>
  </si>
  <si>
    <t>SH19-11265</t>
  </si>
  <si>
    <t>SH19-11266</t>
  </si>
  <si>
    <t>SH19-11267</t>
  </si>
  <si>
    <t>SH19-11268</t>
  </si>
  <si>
    <t>SH19-11269</t>
  </si>
  <si>
    <t>SH19-11270</t>
  </si>
  <si>
    <t>SH19-11271</t>
  </si>
  <si>
    <t>SH19-11272</t>
  </si>
  <si>
    <t>SH19-11273</t>
  </si>
  <si>
    <t>SH19-11274</t>
  </si>
  <si>
    <t>SH19-11275</t>
  </si>
  <si>
    <t>SH19-11276</t>
  </si>
  <si>
    <t>SH19-11277</t>
  </si>
  <si>
    <t>SH19-11278</t>
  </si>
  <si>
    <t>SH19-11279</t>
  </si>
  <si>
    <t>SH19-11280</t>
  </si>
  <si>
    <t>SH19-11281</t>
  </si>
  <si>
    <t>SH19-11282</t>
  </si>
  <si>
    <t>SH19-11283</t>
  </si>
  <si>
    <t>SH19-11284</t>
  </si>
  <si>
    <t>SH19-11285</t>
  </si>
  <si>
    <t>SH19-11286</t>
  </si>
  <si>
    <t>SH19-11287</t>
  </si>
  <si>
    <t>SH19-11288</t>
  </si>
  <si>
    <t>SH19-11289</t>
  </si>
  <si>
    <t>SH19-11290</t>
  </si>
  <si>
    <t>SH19-11291</t>
  </si>
  <si>
    <t>SH19-11292</t>
  </si>
  <si>
    <t>SH19-11293</t>
  </si>
  <si>
    <t>SH19-11294</t>
  </si>
  <si>
    <t>SH19-11295</t>
  </si>
  <si>
    <t>SH19-11296</t>
  </si>
  <si>
    <t>SH19-11297</t>
  </si>
  <si>
    <t>SH19-11298</t>
  </si>
  <si>
    <t>SH19-11299</t>
  </si>
  <si>
    <t>SH19-11300</t>
  </si>
  <si>
    <t>SH19-11301</t>
  </si>
  <si>
    <t>SH19-11302</t>
  </si>
  <si>
    <t>SH19-11303</t>
  </si>
  <si>
    <t>SH19-11304</t>
  </si>
  <si>
    <t>SH19-11305</t>
  </si>
  <si>
    <t>SH19-11306</t>
  </si>
  <si>
    <t>SH19-11307</t>
  </si>
  <si>
    <t>SH19-11308</t>
  </si>
  <si>
    <t>SH19-11309</t>
  </si>
  <si>
    <t>SH19-11310</t>
  </si>
  <si>
    <t>SH19-11311</t>
  </si>
  <si>
    <t>SH19-11312</t>
  </si>
  <si>
    <t>SH19-11313</t>
  </si>
  <si>
    <t>SH19-11314</t>
  </si>
  <si>
    <t>SH19-11315</t>
  </si>
  <si>
    <t>SH19-11316</t>
  </si>
  <si>
    <t>SH19-11317</t>
  </si>
  <si>
    <t>SH19-11318</t>
  </si>
  <si>
    <t>SH19-11319</t>
  </si>
  <si>
    <t>SH19-11320</t>
  </si>
  <si>
    <t>SH19-11321</t>
  </si>
  <si>
    <t>SH19-11322</t>
  </si>
  <si>
    <t>SH19-11323</t>
  </si>
  <si>
    <t>SH19-11324</t>
  </si>
  <si>
    <t>SH19-11325</t>
  </si>
  <si>
    <t>SH19-11326</t>
  </si>
  <si>
    <t>SH19-11327</t>
  </si>
  <si>
    <t>SH19-11328</t>
  </si>
  <si>
    <t>SH19-11329</t>
  </si>
  <si>
    <t>SH19-11330</t>
  </si>
  <si>
    <t>SH19-11331</t>
  </si>
  <si>
    <t>SH19-11332</t>
  </si>
  <si>
    <t>SH19-11333</t>
  </si>
  <si>
    <t>SH19-11334</t>
  </si>
  <si>
    <t>SH19-11335</t>
  </si>
  <si>
    <t>SH19-11336</t>
  </si>
  <si>
    <t>SH19-11337</t>
  </si>
  <si>
    <t>SH19-11338</t>
  </si>
  <si>
    <t>SH19-11339</t>
  </si>
  <si>
    <t>SH19-11340</t>
  </si>
  <si>
    <t>SH19-11341</t>
  </si>
  <si>
    <t>SH19-11342</t>
  </si>
  <si>
    <t>SH19-11343</t>
  </si>
  <si>
    <t>SH19-11344</t>
  </si>
  <si>
    <t>SH19-11345</t>
  </si>
  <si>
    <t>SH19-11346</t>
  </si>
  <si>
    <t>SH19-11347</t>
  </si>
  <si>
    <t>SH19-11348</t>
  </si>
  <si>
    <t>SH19-11349</t>
  </si>
  <si>
    <t>SH19-11350</t>
  </si>
  <si>
    <t>SH19-11351</t>
  </si>
  <si>
    <t>SH19-11352</t>
  </si>
  <si>
    <t>SH19-11353</t>
  </si>
  <si>
    <t>SH19-11354</t>
  </si>
  <si>
    <t>SH19-11355</t>
  </si>
  <si>
    <t>SH19-11356</t>
  </si>
  <si>
    <t>SH19-11357</t>
  </si>
  <si>
    <t>SH19-11358</t>
  </si>
  <si>
    <t>SH19-11359</t>
  </si>
  <si>
    <t>SH19-11360</t>
  </si>
  <si>
    <t>SH19-11361</t>
  </si>
  <si>
    <t>SH19-11362</t>
  </si>
  <si>
    <t>SH19-11363</t>
  </si>
  <si>
    <t>SH19-11364</t>
  </si>
  <si>
    <t>SH19-11365</t>
  </si>
  <si>
    <t>SH19-11366</t>
  </si>
  <si>
    <t>SH19-11367</t>
  </si>
  <si>
    <t>SH19-11368</t>
  </si>
  <si>
    <t>SH19-11369</t>
  </si>
  <si>
    <t>SH19-11370</t>
  </si>
  <si>
    <t>SH19-11371</t>
  </si>
  <si>
    <t>SH19-11372</t>
  </si>
  <si>
    <t>SH19-11373</t>
  </si>
  <si>
    <t>SH19-11374</t>
  </si>
  <si>
    <t>SH19-11375</t>
  </si>
  <si>
    <t>SH19-11376</t>
  </si>
  <si>
    <t>SH19-11377</t>
  </si>
  <si>
    <t>SH19-11378</t>
  </si>
  <si>
    <t>SH19-11379</t>
  </si>
  <si>
    <t>SH19-11380</t>
  </si>
  <si>
    <t>SH19-11381</t>
  </si>
  <si>
    <t>SH19-11382</t>
  </si>
  <si>
    <t>SH19-11383</t>
  </si>
  <si>
    <t>SH19-11384</t>
  </si>
  <si>
    <t>SH19-11385</t>
  </si>
  <si>
    <t>SH19-11386</t>
  </si>
  <si>
    <t>SH19-11387</t>
  </si>
  <si>
    <t>SH19-11388</t>
  </si>
  <si>
    <t>SH19-11389</t>
  </si>
  <si>
    <t>SH19-11390</t>
  </si>
  <si>
    <t>SH19-11391</t>
  </si>
  <si>
    <t>SH19-11392</t>
  </si>
  <si>
    <t>SH19-11393</t>
  </si>
  <si>
    <t>SH19-11394</t>
  </si>
  <si>
    <t>SH19-11395</t>
  </si>
  <si>
    <t>SH19-11396</t>
  </si>
  <si>
    <t>SH19-11397</t>
  </si>
  <si>
    <t>SH19-11398</t>
  </si>
  <si>
    <t>SH19-11399</t>
  </si>
  <si>
    <t>SH19-11400</t>
  </si>
  <si>
    <t>SH19-11401</t>
  </si>
  <si>
    <t>SH19-11402</t>
  </si>
  <si>
    <t>SH19-11403</t>
  </si>
  <si>
    <t>SH19-11404</t>
  </si>
  <si>
    <t>SH19-11405</t>
  </si>
  <si>
    <t>SH19-11406</t>
  </si>
  <si>
    <t>SH19-11407</t>
  </si>
  <si>
    <t>SH19-11408</t>
  </si>
  <si>
    <t>SH19-11409</t>
  </si>
  <si>
    <t>SH19-11410</t>
  </si>
  <si>
    <t>SH19-11411</t>
  </si>
  <si>
    <t>SH19-11412</t>
  </si>
  <si>
    <t>SH19-11413</t>
  </si>
  <si>
    <t>SH19-11414</t>
  </si>
  <si>
    <t>SH19-11415</t>
  </si>
  <si>
    <t>SH19-11416</t>
  </si>
  <si>
    <t>SH19-11417</t>
  </si>
  <si>
    <t>SH19-11418</t>
  </si>
  <si>
    <t>SH19-11419</t>
  </si>
  <si>
    <t>SH19-11420</t>
  </si>
  <si>
    <t>SH19-11421</t>
  </si>
  <si>
    <t>SH19-11422</t>
  </si>
  <si>
    <t>SH19-11423</t>
  </si>
  <si>
    <t>SH19-11424</t>
  </si>
  <si>
    <t>SH19-11425</t>
  </si>
  <si>
    <t>SH19-11426</t>
  </si>
  <si>
    <t>SH19-11427</t>
  </si>
  <si>
    <t>SH19-11428</t>
  </si>
  <si>
    <t>SH19-11429</t>
  </si>
  <si>
    <t>SH19-11430</t>
  </si>
  <si>
    <t>SH19-11431</t>
  </si>
  <si>
    <t>SH19-11432</t>
  </si>
  <si>
    <t>SH19-11433</t>
  </si>
  <si>
    <t>SH19-11434</t>
  </si>
  <si>
    <t>SH19-11435</t>
  </si>
  <si>
    <t>SH19-11436</t>
  </si>
  <si>
    <t>SH19-11437</t>
  </si>
  <si>
    <t>SH19-11438</t>
  </si>
  <si>
    <t>SH19-11439</t>
  </si>
  <si>
    <t>SH19-11440</t>
  </si>
  <si>
    <t>SH19-11441</t>
  </si>
  <si>
    <t>SH19-11442</t>
  </si>
  <si>
    <t>SH19-11443</t>
  </si>
  <si>
    <t>SH19-11444</t>
  </si>
  <si>
    <t>SH19-11445</t>
  </si>
  <si>
    <t>SH19-11446</t>
  </si>
  <si>
    <t>SH19-11447</t>
  </si>
  <si>
    <t>SH19-11448</t>
  </si>
  <si>
    <t>SH19-11449</t>
  </si>
  <si>
    <t>SH19-11450</t>
  </si>
  <si>
    <t>SH19-11451</t>
  </si>
  <si>
    <t>SH19-11452</t>
  </si>
  <si>
    <t>SH19-11453</t>
  </si>
  <si>
    <t>SH19-11454</t>
  </si>
  <si>
    <t>SH19-11455</t>
  </si>
  <si>
    <t>SH19-11456</t>
  </si>
  <si>
    <t>SH19-11457</t>
  </si>
  <si>
    <t>SH19-11458</t>
  </si>
  <si>
    <t>SH19-11459</t>
  </si>
  <si>
    <t>SH19-11460</t>
  </si>
  <si>
    <t>SH19-11461</t>
  </si>
  <si>
    <t>SH19-11462</t>
  </si>
  <si>
    <t>SH19-11463</t>
  </si>
  <si>
    <t>SH19-11464</t>
  </si>
  <si>
    <t>SH19-11465</t>
  </si>
  <si>
    <t>SH19-11466</t>
  </si>
  <si>
    <t>SH19-11467</t>
  </si>
  <si>
    <t>SH19-11468</t>
  </si>
  <si>
    <t>SH19-11469</t>
  </si>
  <si>
    <t>SH19-11470</t>
  </si>
  <si>
    <t>SH19-11471</t>
  </si>
  <si>
    <t>SH19-11472</t>
  </si>
  <si>
    <t>SH19-11473</t>
  </si>
  <si>
    <t>SH19-11474</t>
  </si>
  <si>
    <t>SH19-11475</t>
  </si>
  <si>
    <t>SH19-11476</t>
  </si>
  <si>
    <t>SH19-11477</t>
  </si>
  <si>
    <t>SH19-11478</t>
  </si>
  <si>
    <t>SH19-11479</t>
  </si>
  <si>
    <t>SH19-11480</t>
  </si>
  <si>
    <t>SH19-11481</t>
  </si>
  <si>
    <t>SH19-11482</t>
  </si>
  <si>
    <t>SH19-11483</t>
  </si>
  <si>
    <t>SH19-11484</t>
  </si>
  <si>
    <t>SH19-11485</t>
  </si>
  <si>
    <t>SH19-11486</t>
  </si>
  <si>
    <t>SH19-11487</t>
  </si>
  <si>
    <t>SH19-11488</t>
  </si>
  <si>
    <t>SH19-11489</t>
  </si>
  <si>
    <t>SH19-11490</t>
  </si>
  <si>
    <t>SH19-11491</t>
  </si>
  <si>
    <t>SH19-11492</t>
  </si>
  <si>
    <t>SH19-11493</t>
  </si>
  <si>
    <t>SH19-11494</t>
  </si>
  <si>
    <t>SH19-11495</t>
  </si>
  <si>
    <t>SH19-11496</t>
  </si>
  <si>
    <t>SH19-11497</t>
  </si>
  <si>
    <t>SH19-11498</t>
  </si>
  <si>
    <t>SH19-11499</t>
  </si>
  <si>
    <t>SH19-11500</t>
  </si>
  <si>
    <t>SH19-11501</t>
  </si>
  <si>
    <t>SH19-11502</t>
  </si>
  <si>
    <t>SH19-11503</t>
  </si>
  <si>
    <t>SH19-11504</t>
  </si>
  <si>
    <t>SH19-11505</t>
  </si>
  <si>
    <t>SH19-11506</t>
  </si>
  <si>
    <t>SH19-11507</t>
  </si>
  <si>
    <t>SH19-11508</t>
  </si>
  <si>
    <t>SH19-11509</t>
  </si>
  <si>
    <t>SH19-11510</t>
  </si>
  <si>
    <t>SH19-11511</t>
  </si>
  <si>
    <t>SH19-11512</t>
  </si>
  <si>
    <t>SH19-11513</t>
  </si>
  <si>
    <t>SH19-11514</t>
  </si>
  <si>
    <t>SH19-11515</t>
  </si>
  <si>
    <t>SH19-11516</t>
  </si>
  <si>
    <t>SH19-11517</t>
  </si>
  <si>
    <t>SH19-11518</t>
  </si>
  <si>
    <t>SH19-11519</t>
  </si>
  <si>
    <t>SH19-11520</t>
  </si>
  <si>
    <t>SH19-11521</t>
  </si>
  <si>
    <t>SH19-11522</t>
  </si>
  <si>
    <t>SH19-11523</t>
  </si>
  <si>
    <t>SH19-11524</t>
  </si>
  <si>
    <t>SH19-11525</t>
  </si>
  <si>
    <t>SH19-11526</t>
  </si>
  <si>
    <t>SH19-11527</t>
  </si>
  <si>
    <t>SH19-11528</t>
  </si>
  <si>
    <t>SH19-11529</t>
  </si>
  <si>
    <t>SH19-11530</t>
  </si>
  <si>
    <t>SH19-11531</t>
  </si>
  <si>
    <t>SH19-11532</t>
  </si>
  <si>
    <t>SH19-11533</t>
  </si>
  <si>
    <t>SH19-11534</t>
  </si>
  <si>
    <t>SH19-11535</t>
  </si>
  <si>
    <t>SH19-11536</t>
  </si>
  <si>
    <t>SH19-11537</t>
  </si>
  <si>
    <t>SH19-11538</t>
  </si>
  <si>
    <t>SH19-11539</t>
  </si>
  <si>
    <t>SH19-11540</t>
  </si>
  <si>
    <t>SH19-11541</t>
  </si>
  <si>
    <t>SH19-11542</t>
  </si>
  <si>
    <t>SH19-11543</t>
  </si>
  <si>
    <t>SH19-11544</t>
  </si>
  <si>
    <t>SH19-11545</t>
  </si>
  <si>
    <t>SH19-11546</t>
  </si>
  <si>
    <t>SH19-11547</t>
  </si>
  <si>
    <t>SH19-11548</t>
  </si>
  <si>
    <t>SH19-11549</t>
  </si>
  <si>
    <t>SH19-11550</t>
  </si>
  <si>
    <t>SH19-11551</t>
  </si>
  <si>
    <t>SH19-11552</t>
  </si>
  <si>
    <t>SH19-11553</t>
  </si>
  <si>
    <t>SH19-11554</t>
  </si>
  <si>
    <t>SH19-11555</t>
  </si>
  <si>
    <t>SH19-11556</t>
  </si>
  <si>
    <t>SH19-11557</t>
  </si>
  <si>
    <t>SH19-11558</t>
  </si>
  <si>
    <t>SH19-11559</t>
  </si>
  <si>
    <t>SH19-11560</t>
  </si>
  <si>
    <t>SH19-11561</t>
  </si>
  <si>
    <t>SH19-11562</t>
  </si>
  <si>
    <t>SH19-11563</t>
  </si>
  <si>
    <t>SH19-11564</t>
  </si>
  <si>
    <t>SH19-11565</t>
  </si>
  <si>
    <t>SH19-11566</t>
  </si>
  <si>
    <t>SH19-11567</t>
  </si>
  <si>
    <t>SH19-11568</t>
  </si>
  <si>
    <t>SH19-11569</t>
  </si>
  <si>
    <t>SH19-11570</t>
  </si>
  <si>
    <t>SH19-11571</t>
  </si>
  <si>
    <t>SH19-11572</t>
  </si>
  <si>
    <t>SH19-11573</t>
  </si>
  <si>
    <t>SH19-11574</t>
  </si>
  <si>
    <t>SH19-11575</t>
  </si>
  <si>
    <t>SH19-11576</t>
  </si>
  <si>
    <t>SH19-11577</t>
  </si>
  <si>
    <t>SH19-11578</t>
  </si>
  <si>
    <t>SH19-11579</t>
  </si>
  <si>
    <t>SH19-11580</t>
  </si>
  <si>
    <t>SH19-11581</t>
  </si>
  <si>
    <t>SH19-11582</t>
  </si>
  <si>
    <t>SH19-11583</t>
  </si>
  <si>
    <t>SH19-11584</t>
  </si>
  <si>
    <t>SH19-11585</t>
  </si>
  <si>
    <t>SH19-11586</t>
  </si>
  <si>
    <t>SH19-11587</t>
  </si>
  <si>
    <t>SH19-11588</t>
  </si>
  <si>
    <t>SH19-11589</t>
  </si>
  <si>
    <t>SH19-11590</t>
  </si>
  <si>
    <t>SH19-11591</t>
  </si>
  <si>
    <t>SH19-11592</t>
  </si>
  <si>
    <t>SH19-11593</t>
  </si>
  <si>
    <t>SH19-11594</t>
  </si>
  <si>
    <t>SH19-11595</t>
  </si>
  <si>
    <t>SH19-11596</t>
  </si>
  <si>
    <t>SH19-11597</t>
  </si>
  <si>
    <t>SH19-11598</t>
  </si>
  <si>
    <t>SH19-11599</t>
  </si>
  <si>
    <t>SH19-11600</t>
  </si>
  <si>
    <t>SH19-11601</t>
  </si>
  <si>
    <t>SH19-11602</t>
  </si>
  <si>
    <t>SH19-11603</t>
  </si>
  <si>
    <t>SH19-11604</t>
  </si>
  <si>
    <t>SH19-11605</t>
  </si>
  <si>
    <t>SH19-11606</t>
  </si>
  <si>
    <t>SH19-11607</t>
  </si>
  <si>
    <t>SH19-11608</t>
  </si>
  <si>
    <t>SH19-11609</t>
  </si>
  <si>
    <t>SH19-11610</t>
  </si>
  <si>
    <t>SH19-11611</t>
  </si>
  <si>
    <t>SH19-11612</t>
  </si>
  <si>
    <t>SH19-11613</t>
  </si>
  <si>
    <t>SH19-11614</t>
  </si>
  <si>
    <t>SH19-11615</t>
  </si>
  <si>
    <t>SH19-11616</t>
  </si>
  <si>
    <t>SH19-11617</t>
  </si>
  <si>
    <t>SH19-11618</t>
  </si>
  <si>
    <t>SH19-11619</t>
  </si>
  <si>
    <t>SH19-11620</t>
  </si>
  <si>
    <t>SH19-11621</t>
  </si>
  <si>
    <t>SH19-11622</t>
  </si>
  <si>
    <t>SH19-11623</t>
  </si>
  <si>
    <t>SH19-11624</t>
  </si>
  <si>
    <t>SH19-11625</t>
  </si>
  <si>
    <t>SH19-11626</t>
  </si>
  <si>
    <t>SH19-11627</t>
  </si>
  <si>
    <t>SH19-11628</t>
  </si>
  <si>
    <t>SH19-11629</t>
  </si>
  <si>
    <t>SH19-11630</t>
  </si>
  <si>
    <t>SH19-11631</t>
  </si>
  <si>
    <t>SH19-11632</t>
  </si>
  <si>
    <t>SH19-11633</t>
  </si>
  <si>
    <t>SH19-11634</t>
  </si>
  <si>
    <t>SH19-11635</t>
  </si>
  <si>
    <t>SH19-11636</t>
  </si>
  <si>
    <t>SH19-11637</t>
  </si>
  <si>
    <t>SH19-11638</t>
  </si>
  <si>
    <t>SH19-11639</t>
  </si>
  <si>
    <t>SH19-11640</t>
  </si>
  <si>
    <t>SH19-11641</t>
  </si>
  <si>
    <t>SH19-11642</t>
  </si>
  <si>
    <t>SH19-11643</t>
  </si>
  <si>
    <t>SH19-11644</t>
  </si>
  <si>
    <t>SH19-11645</t>
  </si>
  <si>
    <t>SH19-11646</t>
  </si>
  <si>
    <t>SH19-11658</t>
  </si>
  <si>
    <t>SH19-11659</t>
  </si>
  <si>
    <t>SH19-11670</t>
  </si>
  <si>
    <t>SHI19-0194</t>
  </si>
  <si>
    <t>SHI19-0195</t>
  </si>
  <si>
    <t>SHI19-0196</t>
  </si>
  <si>
    <t>SHI19-0197</t>
  </si>
  <si>
    <t>SHI19-0198</t>
  </si>
  <si>
    <t>SHI19-0199</t>
  </si>
  <si>
    <t>SHI19-0200</t>
  </si>
  <si>
    <t>SHI19-0201</t>
  </si>
  <si>
    <t>SHI19-0202</t>
  </si>
  <si>
    <t>SHI19-0203</t>
  </si>
  <si>
    <t>SHI19-0204</t>
  </si>
  <si>
    <t>SHI19-0205</t>
  </si>
  <si>
    <t>SHI19-0207</t>
  </si>
  <si>
    <t>SHI19-0208</t>
  </si>
  <si>
    <t>SHI19-0209</t>
  </si>
  <si>
    <t>SHI19-0210</t>
  </si>
  <si>
    <t>SHI19-0211</t>
  </si>
  <si>
    <t>SHI19-0212</t>
  </si>
  <si>
    <t>SHI19-0213</t>
  </si>
  <si>
    <t>SHI19-0214</t>
  </si>
  <si>
    <t>SHI19-0215</t>
  </si>
  <si>
    <t>SHI19-0216</t>
  </si>
  <si>
    <t>SHI19-0217</t>
  </si>
  <si>
    <t>SHI19-0206</t>
  </si>
  <si>
    <t>SHI19-0218</t>
  </si>
  <si>
    <t>Green Power</t>
  </si>
  <si>
    <t>&lt;</t>
  </si>
  <si>
    <t>SH19-11178A</t>
  </si>
  <si>
    <t>OSH19-0443</t>
  </si>
  <si>
    <t>SH19-11954</t>
  </si>
  <si>
    <t>SH19-11953</t>
  </si>
  <si>
    <t>Scrap October 2019</t>
  </si>
  <si>
    <t>Month: October</t>
  </si>
  <si>
    <t>SG19-0725</t>
  </si>
  <si>
    <t>WH319-10313</t>
  </si>
  <si>
    <t>A7106</t>
  </si>
  <si>
    <t>SG19-0726</t>
  </si>
  <si>
    <t>WH319-10321</t>
  </si>
  <si>
    <t>A7138</t>
  </si>
  <si>
    <t>SG19-0727</t>
  </si>
  <si>
    <t>WH319-10324</t>
  </si>
  <si>
    <t>A7139</t>
  </si>
  <si>
    <t>SG19-0728</t>
  </si>
  <si>
    <t>WH319-10367</t>
  </si>
  <si>
    <t>A7140</t>
  </si>
  <si>
    <t>SG19-0729</t>
  </si>
  <si>
    <t>WH319-10391</t>
  </si>
  <si>
    <t>A7167</t>
  </si>
  <si>
    <t>SG19-0730</t>
  </si>
  <si>
    <t>WH319-10423</t>
  </si>
  <si>
    <t>A7141</t>
  </si>
  <si>
    <t>SG19-0731</t>
  </si>
  <si>
    <t>WH319-10425</t>
  </si>
  <si>
    <t>A7108</t>
  </si>
  <si>
    <t>SG19-0732</t>
  </si>
  <si>
    <t>WH319-10441</t>
  </si>
  <si>
    <t>A7109</t>
  </si>
  <si>
    <t>SG19-0733</t>
  </si>
  <si>
    <t>A7166</t>
  </si>
  <si>
    <t>SG19-0734</t>
  </si>
  <si>
    <t>WH319-10443</t>
  </si>
  <si>
    <t>A7142</t>
  </si>
  <si>
    <t>SG19-0735</t>
  </si>
  <si>
    <t>WH319-10447</t>
  </si>
  <si>
    <t>A7143</t>
  </si>
  <si>
    <t>SG19-0736</t>
  </si>
  <si>
    <t>WH319-10511</t>
  </si>
  <si>
    <t>A7132</t>
  </si>
  <si>
    <t>SG19-0737</t>
  </si>
  <si>
    <t>WH319-10518</t>
  </si>
  <si>
    <t>A7110</t>
  </si>
  <si>
    <t>SG19-0738</t>
  </si>
  <si>
    <t>WH319-10720</t>
  </si>
  <si>
    <t>A7131</t>
  </si>
  <si>
    <t>SG19-0739</t>
  </si>
  <si>
    <t>WH319-10733</t>
  </si>
  <si>
    <t>A7144</t>
  </si>
  <si>
    <t>SG19-0740</t>
  </si>
  <si>
    <t>WH319-10734</t>
  </si>
  <si>
    <t>A7168</t>
  </si>
  <si>
    <t>SG19-0741</t>
  </si>
  <si>
    <t>WH319-10758</t>
  </si>
  <si>
    <t>A7149</t>
  </si>
  <si>
    <t>SG19-0742</t>
  </si>
  <si>
    <t>WH319-10764</t>
  </si>
  <si>
    <t>A7150</t>
  </si>
  <si>
    <t>SG19-0743</t>
  </si>
  <si>
    <t>WH319-10766</t>
  </si>
  <si>
    <t>A7151</t>
  </si>
  <si>
    <t>SG19-0744</t>
  </si>
  <si>
    <t>WH319-10805</t>
  </si>
  <si>
    <t>A7152</t>
  </si>
  <si>
    <t>NPA</t>
  </si>
  <si>
    <t>SG19-0745</t>
  </si>
  <si>
    <t>A7133</t>
  </si>
  <si>
    <t>SG19-0746</t>
  </si>
  <si>
    <t>WH319-10814</t>
  </si>
  <si>
    <t>A7153</t>
  </si>
  <si>
    <t>SG19-0747</t>
  </si>
  <si>
    <t>WH319-10873</t>
  </si>
  <si>
    <t>A7154</t>
  </si>
  <si>
    <t>SG19-0748</t>
  </si>
  <si>
    <t>WH319-10882</t>
  </si>
  <si>
    <t>A7155</t>
  </si>
  <si>
    <t>SG19-0749</t>
  </si>
  <si>
    <t>WH319-10887</t>
  </si>
  <si>
    <t>A7156</t>
  </si>
  <si>
    <t>SG19-0750</t>
  </si>
  <si>
    <t>WH319-10934</t>
  </si>
  <si>
    <t>A7159</t>
  </si>
  <si>
    <t>SG19-0751</t>
  </si>
  <si>
    <t>WH319-10988</t>
  </si>
  <si>
    <t>A7145</t>
  </si>
  <si>
    <t>SG19-0752</t>
  </si>
  <si>
    <t>WH319-11018</t>
  </si>
  <si>
    <t>A7160</t>
  </si>
  <si>
    <t>SG19-0753</t>
  </si>
  <si>
    <t>WH319-11021</t>
  </si>
  <si>
    <t>A7146</t>
  </si>
  <si>
    <t>SG19-0754</t>
  </si>
  <si>
    <t>WH319-11029</t>
  </si>
  <si>
    <t>A7193</t>
  </si>
  <si>
    <t>SG19-0755</t>
  </si>
  <si>
    <t>WH319-11058</t>
  </si>
  <si>
    <t>A7161</t>
  </si>
  <si>
    <t>SG19-0756</t>
  </si>
  <si>
    <t>WH319-11063</t>
  </si>
  <si>
    <t>A7147</t>
  </si>
  <si>
    <t>SG19-0757</t>
  </si>
  <si>
    <t>WH319-11072</t>
  </si>
  <si>
    <t>A7169</t>
  </si>
  <si>
    <t>SG19-0758</t>
  </si>
  <si>
    <t>WH319-11112</t>
  </si>
  <si>
    <t>A7162</t>
  </si>
  <si>
    <t>SG19-0759</t>
  </si>
  <si>
    <t>WH319-11127</t>
  </si>
  <si>
    <t>A7163</t>
  </si>
  <si>
    <t>SG19-0760</t>
  </si>
  <si>
    <t>WH319-11197</t>
  </si>
  <si>
    <t>A7170</t>
  </si>
  <si>
    <t>SG19-0761</t>
  </si>
  <si>
    <t>WH319-11239</t>
  </si>
  <si>
    <t>A7190</t>
  </si>
  <si>
    <t>SG19-0762</t>
  </si>
  <si>
    <t>WH319-11282</t>
  </si>
  <si>
    <t>A7171</t>
  </si>
  <si>
    <t>SG19-0763</t>
  </si>
  <si>
    <t>WH319-11290</t>
  </si>
  <si>
    <t>A7157</t>
  </si>
  <si>
    <t>SG19-0764</t>
  </si>
  <si>
    <t>WH319-11304</t>
  </si>
  <si>
    <t>A7158</t>
  </si>
  <si>
    <t>SHINWOO P&amp;C</t>
  </si>
  <si>
    <t>SG19-0765</t>
  </si>
  <si>
    <t>SG19-0766</t>
  </si>
  <si>
    <t>WH319-11338</t>
  </si>
  <si>
    <t>A7172</t>
  </si>
  <si>
    <t>SG19-0767</t>
  </si>
  <si>
    <t>WH319-11366</t>
  </si>
  <si>
    <t>A7173</t>
  </si>
  <si>
    <t>SG19-0768</t>
  </si>
  <si>
    <t>WH319-11375</t>
  </si>
  <si>
    <t>A7174</t>
  </si>
  <si>
    <t>SG19-0769</t>
  </si>
  <si>
    <t>WH319-11423</t>
  </si>
  <si>
    <t>A7175</t>
  </si>
  <si>
    <t>SG19-0770</t>
  </si>
  <si>
    <t>WH319-11445</t>
  </si>
  <si>
    <t>A7176</t>
  </si>
  <si>
    <t>SG19-0771</t>
  </si>
  <si>
    <t>WH319-11465</t>
  </si>
  <si>
    <t>A7177</t>
  </si>
  <si>
    <t>SG19-0772</t>
  </si>
  <si>
    <t>WH319-11470</t>
  </si>
  <si>
    <t>A7178</t>
  </si>
  <si>
    <t>SG19-0773</t>
  </si>
  <si>
    <t>WH319-11498</t>
  </si>
  <si>
    <t>A7179</t>
  </si>
  <si>
    <t>SG19-0774</t>
  </si>
  <si>
    <t>WH319-11487</t>
  </si>
  <si>
    <t>A7180</t>
  </si>
  <si>
    <t>SG19-0775</t>
  </si>
  <si>
    <t>WH319-11503</t>
  </si>
  <si>
    <t>A7191</t>
  </si>
  <si>
    <t>SG19-0776</t>
  </si>
  <si>
    <t>WH319-11548</t>
  </si>
  <si>
    <t>A7181</t>
  </si>
  <si>
    <t>SG19-0777</t>
  </si>
  <si>
    <t>WH319-11552</t>
  </si>
  <si>
    <t>A7182</t>
  </si>
  <si>
    <t>SG19-0778</t>
  </si>
  <si>
    <t>WH319-11577</t>
  </si>
  <si>
    <t>A7183</t>
  </si>
  <si>
    <t>SG19-0779</t>
  </si>
  <si>
    <t>WH319-11589</t>
  </si>
  <si>
    <t>A7192</t>
  </si>
  <si>
    <t>WIP-0142</t>
  </si>
  <si>
    <t>A7164</t>
  </si>
  <si>
    <t>WIP-0150</t>
  </si>
  <si>
    <t>A7165</t>
  </si>
  <si>
    <t>WIP-0160</t>
  </si>
  <si>
    <t>A7188</t>
  </si>
  <si>
    <t>WIP-0163</t>
  </si>
  <si>
    <t>A7189</t>
  </si>
  <si>
    <t>Hisense (Off-set)</t>
  </si>
  <si>
    <t>UACJ Metal (Off-set)</t>
  </si>
  <si>
    <t>Month: November / V-board Nordika Factory</t>
  </si>
  <si>
    <t>Month: November  / Off-set Factory</t>
  </si>
  <si>
    <t>Month: November / Off-set Nordika Factory</t>
  </si>
  <si>
    <t>Month: November /Nordika Factory</t>
  </si>
  <si>
    <t>SHV19-0644</t>
  </si>
  <si>
    <t>SHV19-0645</t>
  </si>
  <si>
    <t>SHV19-0646</t>
  </si>
  <si>
    <t>SHV19-0647</t>
  </si>
  <si>
    <t>SHV19-0648</t>
  </si>
  <si>
    <t>SHV19-0649</t>
  </si>
  <si>
    <t>SHV19-0650</t>
  </si>
  <si>
    <t>SHV19-0651</t>
  </si>
  <si>
    <t>SHV19-0652</t>
  </si>
  <si>
    <t>SHV19-0653</t>
  </si>
  <si>
    <t>SHV19-0654</t>
  </si>
  <si>
    <t>SHV19-0655</t>
  </si>
  <si>
    <t>SHV19-0656</t>
  </si>
  <si>
    <t>SHV19-0657</t>
  </si>
  <si>
    <t>SHV19-0658</t>
  </si>
  <si>
    <t>SHV19-0659</t>
  </si>
  <si>
    <t>SHV19-0660</t>
  </si>
  <si>
    <t>SHV19-0661</t>
  </si>
  <si>
    <t>SHV19-0662</t>
  </si>
  <si>
    <t>SHV19-0663</t>
  </si>
  <si>
    <t>SHV19-0664</t>
  </si>
  <si>
    <t>SHV19-0665</t>
  </si>
  <si>
    <t>SHV19-0666</t>
  </si>
  <si>
    <t>SHV19-0667</t>
  </si>
  <si>
    <t>SHV19-0668</t>
  </si>
  <si>
    <t>SHV19-0669</t>
  </si>
  <si>
    <t>SHV19-0670</t>
  </si>
  <si>
    <t>SHV19-0671</t>
  </si>
  <si>
    <t>SHV19-0672</t>
  </si>
  <si>
    <t>SHV19-0673</t>
  </si>
  <si>
    <t>SHV19-0674</t>
  </si>
  <si>
    <t>SHV19-0675</t>
  </si>
  <si>
    <t>SHV19-0676</t>
  </si>
  <si>
    <t>SHV19-0677</t>
  </si>
  <si>
    <t>SHV19-0678</t>
  </si>
  <si>
    <t>SHV19-0679</t>
  </si>
  <si>
    <t>SHV19-0680</t>
  </si>
  <si>
    <t>SHV19-0681</t>
  </si>
  <si>
    <t>SHV19-0682</t>
  </si>
  <si>
    <t>SHV19-0683</t>
  </si>
  <si>
    <t>SHV19-0684</t>
  </si>
  <si>
    <t>SHV19-0685</t>
  </si>
  <si>
    <t>SHV19-0686</t>
  </si>
  <si>
    <t>SHV19-0687</t>
  </si>
  <si>
    <t>SHV19-0688</t>
  </si>
  <si>
    <t>SHV19-0689</t>
  </si>
  <si>
    <t>SHV19-0690</t>
  </si>
  <si>
    <t>SHV19-0691</t>
  </si>
  <si>
    <t>SHV19-0692</t>
  </si>
  <si>
    <t>SHV19-0693</t>
  </si>
  <si>
    <t>SHV19-0694</t>
  </si>
  <si>
    <t>SHV19-0695</t>
  </si>
  <si>
    <t>SHV19-0696</t>
  </si>
  <si>
    <t>SHV19-0697</t>
  </si>
  <si>
    <t>OSH19-0426</t>
  </si>
  <si>
    <t>OSH19-0427</t>
  </si>
  <si>
    <t>OSH19-0428</t>
  </si>
  <si>
    <t>OSH19-0429</t>
  </si>
  <si>
    <t>OSH19-0430</t>
  </si>
  <si>
    <t>OSH19-0431</t>
  </si>
  <si>
    <t>OSH19-0432</t>
  </si>
  <si>
    <t>OSH19-0433</t>
  </si>
  <si>
    <t>OSH19-0434</t>
  </si>
  <si>
    <t>OSH19-0435</t>
  </si>
  <si>
    <t>OSH19-0436</t>
  </si>
  <si>
    <t>OSH19-0437</t>
  </si>
  <si>
    <t>OSH19-0438</t>
  </si>
  <si>
    <t>OSH19-0439</t>
  </si>
  <si>
    <t>OSH19-0440</t>
  </si>
  <si>
    <t>OSH19-0441</t>
  </si>
  <si>
    <t>OSH19-0442</t>
  </si>
  <si>
    <t>OSH19-0444</t>
  </si>
  <si>
    <t>OSH19-0445</t>
  </si>
  <si>
    <t>OSH19-0446</t>
  </si>
  <si>
    <t>OSH19-0447</t>
  </si>
  <si>
    <t>OSH19-0448</t>
  </si>
  <si>
    <t>OSH19-0449</t>
  </si>
  <si>
    <t>OSH19-0450</t>
  </si>
  <si>
    <t>OSH19-0451</t>
  </si>
  <si>
    <t>OSH19-0452</t>
  </si>
  <si>
    <t>OSH19-0453</t>
  </si>
  <si>
    <t>OSH19-0454</t>
  </si>
  <si>
    <t>OSH19-0455</t>
  </si>
  <si>
    <t>OSH19-0456</t>
  </si>
  <si>
    <t>OSH19-0457</t>
  </si>
  <si>
    <t>OSH19-0458</t>
  </si>
  <si>
    <t>OSH19-0459</t>
  </si>
  <si>
    <t>OSH19-0460</t>
  </si>
  <si>
    <t>OSH19-0461</t>
  </si>
  <si>
    <t>OSH19-0462</t>
  </si>
  <si>
    <t>OSH19-0463</t>
  </si>
  <si>
    <t>OSH19-0464</t>
  </si>
  <si>
    <t>OSH19-0465</t>
  </si>
  <si>
    <t>OSH19-0466</t>
  </si>
  <si>
    <t>OSH19-0467</t>
  </si>
  <si>
    <t>OSH19-0468</t>
  </si>
  <si>
    <t>OSH19-0469</t>
  </si>
  <si>
    <t>OSH19-0470</t>
  </si>
  <si>
    <t>OSH19-0471</t>
  </si>
  <si>
    <t>OSH19-0472</t>
  </si>
  <si>
    <t>OSH19-0473</t>
  </si>
  <si>
    <t>OSH19-0474</t>
  </si>
  <si>
    <t>OSH19-0475</t>
  </si>
  <si>
    <t>OSH19-0476</t>
  </si>
  <si>
    <t>OSH19-0477</t>
  </si>
  <si>
    <t>OSH19-0478</t>
  </si>
  <si>
    <t>OSH19-0479</t>
  </si>
  <si>
    <t>OSH19-0480</t>
  </si>
  <si>
    <t>OSH19-0481</t>
  </si>
  <si>
    <t>OSH19-0482</t>
  </si>
  <si>
    <t>OWSH19-0717</t>
  </si>
  <si>
    <t>OWSH19-0718</t>
  </si>
  <si>
    <t>OWSH19-0719</t>
  </si>
  <si>
    <t>OWSH19-0720</t>
  </si>
  <si>
    <t>OWSH19-0721</t>
  </si>
  <si>
    <t>OWSH19-0722</t>
  </si>
  <si>
    <t>OWSH19-0723</t>
  </si>
  <si>
    <t>OWSH19-0724</t>
  </si>
  <si>
    <t>OWSH19-0725</t>
  </si>
  <si>
    <t>OWSH19-0726</t>
  </si>
  <si>
    <t>OWSH19-0727</t>
  </si>
  <si>
    <t>OWSH19-0728</t>
  </si>
  <si>
    <t>OWSH19-0729</t>
  </si>
  <si>
    <t>OWSH19-0730</t>
  </si>
  <si>
    <t>OWSH19-0731</t>
  </si>
  <si>
    <t>OWSH19-0732</t>
  </si>
  <si>
    <t>OWSH19-0733</t>
  </si>
  <si>
    <t>OWSH19-0734</t>
  </si>
  <si>
    <t>OWSH19-0735</t>
  </si>
  <si>
    <t>OWSH19-0736</t>
  </si>
  <si>
    <t>OWSH19-0737</t>
  </si>
  <si>
    <t>OWSH19-0738</t>
  </si>
  <si>
    <t>OWSH19-0739</t>
  </si>
  <si>
    <t>OWSH19-0740</t>
  </si>
  <si>
    <t>OWSH19-0741</t>
  </si>
  <si>
    <t>OWSH19-0742</t>
  </si>
  <si>
    <t>OWSH19-0743</t>
  </si>
  <si>
    <t>OWSH19-0744</t>
  </si>
  <si>
    <t>OWSH19-0745</t>
  </si>
  <si>
    <t>OWSH19-0746</t>
  </si>
  <si>
    <t>OWSH19-0747</t>
  </si>
  <si>
    <t>OWSH19-0748</t>
  </si>
  <si>
    <t>OWSH19-0749</t>
  </si>
  <si>
    <t>OWSH19-0750</t>
  </si>
  <si>
    <t>OWSH19-0751</t>
  </si>
  <si>
    <t>OWSH19-0752</t>
  </si>
  <si>
    <t>OWSH19-0753</t>
  </si>
  <si>
    <t>OWSH19-0754</t>
  </si>
  <si>
    <t>OWSH19-0755</t>
  </si>
  <si>
    <t>OWSH19-0756</t>
  </si>
  <si>
    <t>OWSH19-0757</t>
  </si>
  <si>
    <t>OWSH19-0758</t>
  </si>
  <si>
    <t>OWSH19-0759</t>
  </si>
  <si>
    <t>OWSH19-0760</t>
  </si>
  <si>
    <t>OWSH19-0761</t>
  </si>
  <si>
    <t>OWSH19-0762</t>
  </si>
  <si>
    <t>OWSH19-0763</t>
  </si>
  <si>
    <t>OWSH19-0764</t>
  </si>
  <si>
    <t>OWSH19-0765</t>
  </si>
  <si>
    <t>OWSH19-0766</t>
  </si>
  <si>
    <t>OWSH19-0767</t>
  </si>
  <si>
    <t>OWSH19-0768</t>
  </si>
  <si>
    <t>OWSH19-0769</t>
  </si>
  <si>
    <t>OWSH19-0770</t>
  </si>
  <si>
    <t>OWSH19-0771</t>
  </si>
  <si>
    <t>OWSH19-0772</t>
  </si>
  <si>
    <t>OWSH19-0773</t>
  </si>
  <si>
    <t>OWSH19-0774</t>
  </si>
  <si>
    <t>OWSH19-0775</t>
  </si>
  <si>
    <t>OWSH19-0776</t>
  </si>
  <si>
    <t>OWSH19-0777</t>
  </si>
  <si>
    <t>OWSH19-0778</t>
  </si>
  <si>
    <t>OWSH19-0779</t>
  </si>
  <si>
    <t>OWSH19-0780</t>
  </si>
  <si>
    <t>OWSH19-0781</t>
  </si>
  <si>
    <t>OWSH19-0782</t>
  </si>
  <si>
    <t>OWSH19-0783</t>
  </si>
  <si>
    <t>SH19-11671</t>
  </si>
  <si>
    <t>SH19-11672</t>
  </si>
  <si>
    <t>SH19-11673</t>
  </si>
  <si>
    <t>SH19-11674</t>
  </si>
  <si>
    <t>SH19-11675</t>
  </si>
  <si>
    <t>SH19-11676</t>
  </si>
  <si>
    <t>SH19-11677</t>
  </si>
  <si>
    <t>SH19-11678</t>
  </si>
  <si>
    <t>SH19-11679</t>
  </si>
  <si>
    <t>SH19-11680</t>
  </si>
  <si>
    <t>SH19-11681</t>
  </si>
  <si>
    <t>SH19-11682</t>
  </si>
  <si>
    <t>SH19-11683</t>
  </si>
  <si>
    <t>SH19-11684</t>
  </si>
  <si>
    <t>SH19-11685</t>
  </si>
  <si>
    <t>SH19-11686</t>
  </si>
  <si>
    <t>SH19-11687</t>
  </si>
  <si>
    <t>SH19-11688</t>
  </si>
  <si>
    <t>SH19-11689</t>
  </si>
  <si>
    <t>SH19-11690</t>
  </si>
  <si>
    <t>SH19-11691</t>
  </si>
  <si>
    <t>SH19-11692</t>
  </si>
  <si>
    <t>SH19-11693</t>
  </si>
  <si>
    <t>SH19-11694</t>
  </si>
  <si>
    <t>SH19-11695</t>
  </si>
  <si>
    <t>SH19-11696</t>
  </si>
  <si>
    <t>SH19-11697</t>
  </si>
  <si>
    <t>SH19-11698</t>
  </si>
  <si>
    <t>SH19-11699</t>
  </si>
  <si>
    <t>SH19-11700</t>
  </si>
  <si>
    <t>SH19-11701</t>
  </si>
  <si>
    <t>SH19-11702</t>
  </si>
  <si>
    <t>SH19-11703</t>
  </si>
  <si>
    <t>SH19-11704</t>
  </si>
  <si>
    <t>SH19-11705</t>
  </si>
  <si>
    <t>SH19-11706</t>
  </si>
  <si>
    <t>SH19-11707</t>
  </si>
  <si>
    <t>SH19-11708</t>
  </si>
  <si>
    <t>SH19-11709</t>
  </si>
  <si>
    <t>SH19-11710</t>
  </si>
  <si>
    <t>SH19-11711</t>
  </si>
  <si>
    <t>SH19-11712</t>
  </si>
  <si>
    <t>SH19-11713</t>
  </si>
  <si>
    <t>SH19-11714</t>
  </si>
  <si>
    <t>SH19-11715</t>
  </si>
  <si>
    <t>SH19-11716</t>
  </si>
  <si>
    <t>SH19-11717</t>
  </si>
  <si>
    <t>SH19-11718</t>
  </si>
  <si>
    <t>SH19-11719</t>
  </si>
  <si>
    <t>SH19-11720</t>
  </si>
  <si>
    <t>SH19-11721</t>
  </si>
  <si>
    <t>SH19-11722</t>
  </si>
  <si>
    <t>SH19-11723</t>
  </si>
  <si>
    <t>SH19-11724</t>
  </si>
  <si>
    <t>SH19-11725</t>
  </si>
  <si>
    <t>SH19-11726</t>
  </si>
  <si>
    <t>SH19-11727</t>
  </si>
  <si>
    <t>SH19-11728</t>
  </si>
  <si>
    <t>SH19-11729</t>
  </si>
  <si>
    <t>SH19-11730</t>
  </si>
  <si>
    <t>SH19-11731</t>
  </si>
  <si>
    <t>SH19-11732</t>
  </si>
  <si>
    <t>SH19-11733</t>
  </si>
  <si>
    <t>SH19-11734</t>
  </si>
  <si>
    <t>SH19-11735</t>
  </si>
  <si>
    <t>SH19-11736</t>
  </si>
  <si>
    <t>SH19-11737</t>
  </si>
  <si>
    <t>SH19-11738</t>
  </si>
  <si>
    <t>SH19-11739</t>
  </si>
  <si>
    <t>SH19-11740</t>
  </si>
  <si>
    <t>SH19-11741</t>
  </si>
  <si>
    <t>SH19-11742</t>
  </si>
  <si>
    <t>SH19-11743</t>
  </si>
  <si>
    <t>SH19-11744</t>
  </si>
  <si>
    <t>SH19-11745</t>
  </si>
  <si>
    <t>SH19-11746</t>
  </si>
  <si>
    <t>SH19-11747</t>
  </si>
  <si>
    <t>SH19-11748</t>
  </si>
  <si>
    <t>SH19-11749</t>
  </si>
  <si>
    <t>SH19-11750</t>
  </si>
  <si>
    <t>SH19-11751</t>
  </si>
  <si>
    <t>SH19-11752</t>
  </si>
  <si>
    <t>SH19-11753</t>
  </si>
  <si>
    <t>SH19-11754</t>
  </si>
  <si>
    <t>SH19-11755</t>
  </si>
  <si>
    <t>SH19-11756</t>
  </si>
  <si>
    <t>SH19-11757</t>
  </si>
  <si>
    <t>SH19-11758</t>
  </si>
  <si>
    <t>SH19-11759</t>
  </si>
  <si>
    <t>SH19-11760</t>
  </si>
  <si>
    <t>SH19-11761</t>
  </si>
  <si>
    <t>SH19-11762</t>
  </si>
  <si>
    <t>SH19-11763</t>
  </si>
  <si>
    <t>SH19-11764</t>
  </si>
  <si>
    <t>SH19-11765</t>
  </si>
  <si>
    <t>SH19-11766</t>
  </si>
  <si>
    <t>SH19-11767</t>
  </si>
  <si>
    <t>SH19-11768</t>
  </si>
  <si>
    <t>SH19-11769</t>
  </si>
  <si>
    <t>SH19-11770</t>
  </si>
  <si>
    <t>SH19-11771</t>
  </si>
  <si>
    <t>SH19-11772</t>
  </si>
  <si>
    <t>SH19-11773</t>
  </si>
  <si>
    <t>SH19-11774</t>
  </si>
  <si>
    <t>SH19-11775</t>
  </si>
  <si>
    <t>SH19-11776</t>
  </si>
  <si>
    <t>SH19-11777</t>
  </si>
  <si>
    <t>SH19-11778</t>
  </si>
  <si>
    <t>SH19-11779</t>
  </si>
  <si>
    <t>SH19-11780</t>
  </si>
  <si>
    <t>SH19-11781</t>
  </si>
  <si>
    <t>SH19-11782</t>
  </si>
  <si>
    <t>SH19-11783</t>
  </si>
  <si>
    <t>SH19-11784</t>
  </si>
  <si>
    <t>SH19-11785</t>
  </si>
  <si>
    <t>SH19-11786</t>
  </si>
  <si>
    <t>SH19-11787</t>
  </si>
  <si>
    <t>SH19-11788</t>
  </si>
  <si>
    <t>SH19-11789</t>
  </si>
  <si>
    <t>SH19-11790</t>
  </si>
  <si>
    <t>SH19-11791</t>
  </si>
  <si>
    <t>SH19-11792</t>
  </si>
  <si>
    <t>SH19-11793</t>
  </si>
  <si>
    <t>SH19-11794</t>
  </si>
  <si>
    <t>SH19-11795</t>
  </si>
  <si>
    <t>SH19-11796</t>
  </si>
  <si>
    <t>SH19-11797</t>
  </si>
  <si>
    <t>SH19-11798</t>
  </si>
  <si>
    <t>SH19-11799</t>
  </si>
  <si>
    <t>SH19-11800</t>
  </si>
  <si>
    <t>SH19-11801</t>
  </si>
  <si>
    <t>SH19-11802</t>
  </si>
  <si>
    <t>SH19-11803</t>
  </si>
  <si>
    <t>SH19-11804</t>
  </si>
  <si>
    <t>SH19-11805</t>
  </si>
  <si>
    <t>SH19-11806</t>
  </si>
  <si>
    <t>SH19-11807</t>
  </si>
  <si>
    <t>SH19-11808</t>
  </si>
  <si>
    <t>SH19-11809</t>
  </si>
  <si>
    <t>SH19-11810</t>
  </si>
  <si>
    <t>SH19-11811</t>
  </si>
  <si>
    <t>SH19-11812</t>
  </si>
  <si>
    <t>SH19-11813</t>
  </si>
  <si>
    <t>SH19-11814</t>
  </si>
  <si>
    <t>SH19-11815</t>
  </si>
  <si>
    <t>SH19-11816</t>
  </si>
  <si>
    <t>SH19-11817</t>
  </si>
  <si>
    <t>SH19-11818</t>
  </si>
  <si>
    <t>SH19-11819</t>
  </si>
  <si>
    <t>SH19-11820</t>
  </si>
  <si>
    <t>SH19-11821</t>
  </si>
  <si>
    <t>SH19-11822</t>
  </si>
  <si>
    <t>SH19-11823</t>
  </si>
  <si>
    <t>SH19-11824</t>
  </si>
  <si>
    <t>SH19-11825</t>
  </si>
  <si>
    <t>SH19-11826</t>
  </si>
  <si>
    <t>SH19-11827</t>
  </si>
  <si>
    <t>SH19-11828</t>
  </si>
  <si>
    <t>SH19-11829</t>
  </si>
  <si>
    <t>SH19-11830</t>
  </si>
  <si>
    <t>SH19-11831</t>
  </si>
  <si>
    <t>SH19-11832</t>
  </si>
  <si>
    <t>SH19-11833</t>
  </si>
  <si>
    <t>SH19-11834</t>
  </si>
  <si>
    <t>SH19-11835</t>
  </si>
  <si>
    <t>SH19-11836</t>
  </si>
  <si>
    <t>SH19-11837</t>
  </si>
  <si>
    <t>SH19-11838</t>
  </si>
  <si>
    <t>SH19-11839</t>
  </si>
  <si>
    <t>SH19-11840</t>
  </si>
  <si>
    <t>SH19-11841</t>
  </si>
  <si>
    <t>SH19-11842</t>
  </si>
  <si>
    <t>SH19-11843</t>
  </si>
  <si>
    <t>SH19-11844</t>
  </si>
  <si>
    <t>SH19-11845</t>
  </si>
  <si>
    <t>SH19-11846</t>
  </si>
  <si>
    <t>SH19-11847</t>
  </si>
  <si>
    <t>SH19-11848</t>
  </si>
  <si>
    <t>SH19-11849</t>
  </si>
  <si>
    <t>SH19-11850</t>
  </si>
  <si>
    <t>SH19-11851</t>
  </si>
  <si>
    <t>SH19-11852</t>
  </si>
  <si>
    <t>SH19-11853</t>
  </si>
  <si>
    <t>SH19-11854</t>
  </si>
  <si>
    <t>SH19-11855</t>
  </si>
  <si>
    <t>SH19-11856</t>
  </si>
  <si>
    <t>SH19-11857</t>
  </si>
  <si>
    <t>SH19-11858</t>
  </si>
  <si>
    <t>SH19-11859</t>
  </si>
  <si>
    <t>SH19-11860</t>
  </si>
  <si>
    <t>SH19-11861</t>
  </si>
  <si>
    <t>SH19-11862</t>
  </si>
  <si>
    <t>SH19-11863</t>
  </si>
  <si>
    <t>SH19-11864</t>
  </si>
  <si>
    <t>SH19-11865</t>
  </si>
  <si>
    <t>SH19-11866</t>
  </si>
  <si>
    <t>SH19-11867</t>
  </si>
  <si>
    <t>SH19-11868</t>
  </si>
  <si>
    <t>SH19-11869</t>
  </si>
  <si>
    <t>SH19-11870</t>
  </si>
  <si>
    <t>SH19-11871</t>
  </si>
  <si>
    <t>SH19-11872</t>
  </si>
  <si>
    <t>SH19-11873</t>
  </si>
  <si>
    <t>SH19-11874</t>
  </si>
  <si>
    <t>SH19-11875</t>
  </si>
  <si>
    <t>SH19-11876</t>
  </si>
  <si>
    <t>SH19-11877</t>
  </si>
  <si>
    <t>SH19-11878</t>
  </si>
  <si>
    <t>SH19-11879</t>
  </si>
  <si>
    <t>SH19-11880</t>
  </si>
  <si>
    <t>SH19-11881</t>
  </si>
  <si>
    <t>SH19-11882</t>
  </si>
  <si>
    <t>SH19-11883</t>
  </si>
  <si>
    <t>SH19-11884</t>
  </si>
  <si>
    <t>SH19-11885</t>
  </si>
  <si>
    <t>SH19-11886</t>
  </si>
  <si>
    <t>SH19-11887</t>
  </si>
  <si>
    <t>SH19-11888</t>
  </si>
  <si>
    <t>SH19-11889</t>
  </si>
  <si>
    <t>SH19-11890</t>
  </si>
  <si>
    <t>SH19-11891</t>
  </si>
  <si>
    <t>SH19-11892</t>
  </si>
  <si>
    <t>SH19-11893</t>
  </si>
  <si>
    <t>SH19-11894</t>
  </si>
  <si>
    <t>SH19-11895</t>
  </si>
  <si>
    <t>SH19-11896</t>
  </si>
  <si>
    <t>SH19-11897</t>
  </si>
  <si>
    <t>SH19-11898</t>
  </si>
  <si>
    <t>SH19-11899</t>
  </si>
  <si>
    <t>SH19-11900</t>
  </si>
  <si>
    <t>SH19-11901</t>
  </si>
  <si>
    <t>SH19-11902</t>
  </si>
  <si>
    <t>SH19-11903</t>
  </si>
  <si>
    <t>SH19-11904</t>
  </si>
  <si>
    <t>SH19-11905</t>
  </si>
  <si>
    <t>SH19-11906</t>
  </si>
  <si>
    <t>SH19-11907</t>
  </si>
  <si>
    <t>SH19-11908</t>
  </si>
  <si>
    <t>SH19-11909</t>
  </si>
  <si>
    <t>SH19-11910</t>
  </si>
  <si>
    <t>SH19-11911</t>
  </si>
  <si>
    <t>SH19-11912</t>
  </si>
  <si>
    <t>SH19-11913</t>
  </si>
  <si>
    <t>SH19-11914</t>
  </si>
  <si>
    <t>SH19-11915</t>
  </si>
  <si>
    <t>SH19-11916</t>
  </si>
  <si>
    <t>SH19-11917</t>
  </si>
  <si>
    <t>SH19-11918</t>
  </si>
  <si>
    <t>SH19-11919</t>
  </si>
  <si>
    <t>SH19-11920</t>
  </si>
  <si>
    <t>SH19-11921</t>
  </si>
  <si>
    <t>SH19-11922</t>
  </si>
  <si>
    <t>SH19-11923</t>
  </si>
  <si>
    <t>SH19-11924</t>
  </si>
  <si>
    <t>SH19-11925</t>
  </si>
  <si>
    <t>SH19-11926</t>
  </si>
  <si>
    <t>SH19-11927</t>
  </si>
  <si>
    <t>SH19-11928</t>
  </si>
  <si>
    <t>SH19-11929</t>
  </si>
  <si>
    <t>SH19-11930</t>
  </si>
  <si>
    <t>SH19-11931</t>
  </si>
  <si>
    <t>SH19-11932</t>
  </si>
  <si>
    <t>SH19-11933</t>
  </si>
  <si>
    <t>SH19-11934</t>
  </si>
  <si>
    <t>SH19-11935</t>
  </si>
  <si>
    <t>SH19-11936</t>
  </si>
  <si>
    <t>SH19-11937</t>
  </si>
  <si>
    <t>SH19-11938</t>
  </si>
  <si>
    <t>SH19-11939</t>
  </si>
  <si>
    <t>SH19-11940</t>
  </si>
  <si>
    <t>SH19-11941</t>
  </si>
  <si>
    <t>SH19-11942</t>
  </si>
  <si>
    <t>SH19-11943</t>
  </si>
  <si>
    <t>SH19-11944</t>
  </si>
  <si>
    <t>SH19-11945</t>
  </si>
  <si>
    <t>SH19-11946</t>
  </si>
  <si>
    <t>SH19-11947</t>
  </si>
  <si>
    <t>SH19-11948</t>
  </si>
  <si>
    <t>SH19-11949</t>
  </si>
  <si>
    <t>SH19-11950</t>
  </si>
  <si>
    <t>SH19-11951</t>
  </si>
  <si>
    <t>SH19-11952</t>
  </si>
  <si>
    <t>SH19-11955</t>
  </si>
  <si>
    <t>SH19-11956</t>
  </si>
  <si>
    <t>SH19-11957</t>
  </si>
  <si>
    <t>SH19-11958</t>
  </si>
  <si>
    <t>SH19-11959</t>
  </si>
  <si>
    <t>SH19-11960</t>
  </si>
  <si>
    <t>SH19-11961</t>
  </si>
  <si>
    <t>SH19-11962</t>
  </si>
  <si>
    <t>SH19-11963</t>
  </si>
  <si>
    <t>SH19-11964</t>
  </si>
  <si>
    <t>SH19-11965</t>
  </si>
  <si>
    <t>SH19-11966</t>
  </si>
  <si>
    <t>SH19-11967</t>
  </si>
  <si>
    <t>SH19-11968</t>
  </si>
  <si>
    <t>SH19-11969</t>
  </si>
  <si>
    <t>SH19-11970</t>
  </si>
  <si>
    <t>SH19-11971</t>
  </si>
  <si>
    <t>SH19-11972</t>
  </si>
  <si>
    <t>SH19-11973</t>
  </si>
  <si>
    <t>SH19-11974</t>
  </si>
  <si>
    <t>SH19-11975</t>
  </si>
  <si>
    <t>SH19-11976</t>
  </si>
  <si>
    <t>SH19-11977</t>
  </si>
  <si>
    <t>SH19-11978</t>
  </si>
  <si>
    <t>SH19-11979</t>
  </si>
  <si>
    <t>SH19-11980</t>
  </si>
  <si>
    <t>SH19-11981</t>
  </si>
  <si>
    <t>SH19-11982</t>
  </si>
  <si>
    <t>SH19-11983</t>
  </si>
  <si>
    <t>SH19-11984</t>
  </si>
  <si>
    <t>SH19-11985</t>
  </si>
  <si>
    <t>SH19-11986</t>
  </si>
  <si>
    <t>SH19-11987</t>
  </si>
  <si>
    <t>SH19-11988</t>
  </si>
  <si>
    <t>SH19-11989</t>
  </si>
  <si>
    <t>SH19-11990</t>
  </si>
  <si>
    <t>SH19-11991</t>
  </si>
  <si>
    <t>SH19-11992</t>
  </si>
  <si>
    <t>SH19-11993</t>
  </si>
  <si>
    <t>SH19-11994</t>
  </si>
  <si>
    <t>SH19-11995</t>
  </si>
  <si>
    <t>SH19-11996</t>
  </si>
  <si>
    <t>SH19-11997</t>
  </si>
  <si>
    <t>SH19-11998</t>
  </si>
  <si>
    <t>SH19-11999</t>
  </si>
  <si>
    <t>SH19-12000</t>
  </si>
  <si>
    <t>SH19-12001</t>
  </si>
  <si>
    <t>SH19-12002</t>
  </si>
  <si>
    <t>SH19-12003</t>
  </si>
  <si>
    <t>SH19-12004</t>
  </si>
  <si>
    <t>SH19-12005</t>
  </si>
  <si>
    <t>SH19-12006</t>
  </si>
  <si>
    <t>SH19-12007</t>
  </si>
  <si>
    <t>SH19-12008</t>
  </si>
  <si>
    <t>SH19-12009</t>
  </si>
  <si>
    <t>SH19-12010</t>
  </si>
  <si>
    <t>SH19-12011</t>
  </si>
  <si>
    <t>SH19-12012</t>
  </si>
  <si>
    <t>SH19-12013</t>
  </si>
  <si>
    <t>SH19-12014</t>
  </si>
  <si>
    <t>SH19-12015</t>
  </si>
  <si>
    <t>SH19-12016</t>
  </si>
  <si>
    <t>SH19-12017</t>
  </si>
  <si>
    <t>SH19-12018</t>
  </si>
  <si>
    <t>SH19-12019</t>
  </si>
  <si>
    <t>SH19-12020</t>
  </si>
  <si>
    <t>SH19-12021</t>
  </si>
  <si>
    <t>SH19-12022</t>
  </si>
  <si>
    <t>SH19-12023</t>
  </si>
  <si>
    <t>SH19-12024</t>
  </si>
  <si>
    <t>SH19-12025</t>
  </si>
  <si>
    <t>SH19-12026</t>
  </si>
  <si>
    <t>SH19-12027</t>
  </si>
  <si>
    <t>SH19-12028</t>
  </si>
  <si>
    <t>SH19-12029</t>
  </si>
  <si>
    <t>SH19-12030</t>
  </si>
  <si>
    <t>SH19-12031</t>
  </si>
  <si>
    <t>SH19-12032</t>
  </si>
  <si>
    <t>SH19-12033</t>
  </si>
  <si>
    <t>SH19-12034</t>
  </si>
  <si>
    <t>SH19-12035</t>
  </si>
  <si>
    <t>SH19-12036</t>
  </si>
  <si>
    <t>SH19-12037</t>
  </si>
  <si>
    <t>SH19-12038</t>
  </si>
  <si>
    <t>SH19-12039</t>
  </si>
  <si>
    <t>SH19-12040</t>
  </si>
  <si>
    <t>SH19-12041</t>
  </si>
  <si>
    <t>SH19-12042</t>
  </si>
  <si>
    <t>SH19-12043</t>
  </si>
  <si>
    <t>SH19-12044</t>
  </si>
  <si>
    <t>SH19-12045</t>
  </si>
  <si>
    <t>SH19-12046</t>
  </si>
  <si>
    <t>SH19-12047</t>
  </si>
  <si>
    <t>SH19-12048</t>
  </si>
  <si>
    <t>SH19-12049</t>
  </si>
  <si>
    <t>SH19-12050</t>
  </si>
  <si>
    <t>SH19-12051</t>
  </si>
  <si>
    <t>SH19-12052</t>
  </si>
  <si>
    <t>SH19-12053</t>
  </si>
  <si>
    <t>SH19-12055</t>
  </si>
  <si>
    <t>SH19-12056</t>
  </si>
  <si>
    <t>SH19-12057</t>
  </si>
  <si>
    <t>SH19-12058</t>
  </si>
  <si>
    <t>SH19-12059</t>
  </si>
  <si>
    <t>SH19-12060</t>
  </si>
  <si>
    <t>SH19-12061</t>
  </si>
  <si>
    <t>SH19-12062</t>
  </si>
  <si>
    <t>SH19-12063</t>
  </si>
  <si>
    <t>SH19-12064</t>
  </si>
  <si>
    <t>SH19-12065</t>
  </si>
  <si>
    <t>SH19-12066</t>
  </si>
  <si>
    <t>SH19-12067</t>
  </si>
  <si>
    <t>SH19-12068</t>
  </si>
  <si>
    <t>SH19-12069</t>
  </si>
  <si>
    <t>SH19-12070</t>
  </si>
  <si>
    <t>SH19-12071</t>
  </si>
  <si>
    <t>SH19-12072</t>
  </si>
  <si>
    <t>SH19-12073</t>
  </si>
  <si>
    <t>SH19-12074</t>
  </si>
  <si>
    <t>SH19-12075</t>
  </si>
  <si>
    <t>SH19-12076</t>
  </si>
  <si>
    <t>SH19-12077</t>
  </si>
  <si>
    <t>SH19-12078</t>
  </si>
  <si>
    <t>SH19-12079</t>
  </si>
  <si>
    <t>SH19-12080</t>
  </si>
  <si>
    <t>SH19-12081</t>
  </si>
  <si>
    <t>SH19-12082</t>
  </si>
  <si>
    <t>SH19-12083</t>
  </si>
  <si>
    <t>SH19-12084</t>
  </si>
  <si>
    <t>SH19-12085</t>
  </si>
  <si>
    <t>SH19-12086</t>
  </si>
  <si>
    <t>SH19-12087</t>
  </si>
  <si>
    <t>SH19-12088</t>
  </si>
  <si>
    <t>SH19-12089</t>
  </si>
  <si>
    <t>SH19-12090</t>
  </si>
  <si>
    <t>SH19-12091</t>
  </si>
  <si>
    <t>SH19-12092</t>
  </si>
  <si>
    <t>SH19-12093</t>
  </si>
  <si>
    <t>SH19-12094</t>
  </si>
  <si>
    <t>SH19-12095</t>
  </si>
  <si>
    <t>SH19-12096</t>
  </si>
  <si>
    <t>SH19-12097</t>
  </si>
  <si>
    <t>SH19-12098</t>
  </si>
  <si>
    <t>SH19-12099</t>
  </si>
  <si>
    <t>SH19-12100</t>
  </si>
  <si>
    <t>SH19-12101</t>
  </si>
  <si>
    <t>SH19-12102</t>
  </si>
  <si>
    <t>SH19-12103</t>
  </si>
  <si>
    <t>SH19-12104</t>
  </si>
  <si>
    <t>SH19-12105</t>
  </si>
  <si>
    <t>SH19-12106</t>
  </si>
  <si>
    <t>SH19-12107</t>
  </si>
  <si>
    <t>SH19-12108</t>
  </si>
  <si>
    <t>SH19-12109</t>
  </si>
  <si>
    <t>SH19-12110</t>
  </si>
  <si>
    <t>SH19-12111</t>
  </si>
  <si>
    <t>SH19-12112</t>
  </si>
  <si>
    <t>SH19-12113</t>
  </si>
  <si>
    <t>SH19-12114</t>
  </si>
  <si>
    <t>SH19-12115</t>
  </si>
  <si>
    <t>SH19-12116</t>
  </si>
  <si>
    <t>SH19-12117</t>
  </si>
  <si>
    <t>SH19-12118</t>
  </si>
  <si>
    <t>SH19-12119</t>
  </si>
  <si>
    <t>SH19-12120</t>
  </si>
  <si>
    <t>SH19-12121</t>
  </si>
  <si>
    <t>SH19-12122</t>
  </si>
  <si>
    <t>SH19-12123</t>
  </si>
  <si>
    <t>SH19-12124</t>
  </si>
  <si>
    <t>SH19-12125</t>
  </si>
  <si>
    <t>SH19-12126</t>
  </si>
  <si>
    <t>SH19-12127</t>
  </si>
  <si>
    <t>SH19-12128</t>
  </si>
  <si>
    <t>SH19-12129</t>
  </si>
  <si>
    <t>SH19-12130</t>
  </si>
  <si>
    <t>SH19-12131</t>
  </si>
  <si>
    <t>SH19-12132</t>
  </si>
  <si>
    <t>SH19-12133</t>
  </si>
  <si>
    <t>SH19-12134</t>
  </si>
  <si>
    <t>SH19-12135</t>
  </si>
  <si>
    <t>SH19-12136</t>
  </si>
  <si>
    <t>SH19-12137</t>
  </si>
  <si>
    <t>SH19-12138</t>
  </si>
  <si>
    <t>SH19-12139</t>
  </si>
  <si>
    <t>SH19-12140</t>
  </si>
  <si>
    <t>SH19-12141</t>
  </si>
  <si>
    <t>SH19-12142</t>
  </si>
  <si>
    <t>SH19-12143</t>
  </si>
  <si>
    <t>SH19-12144</t>
  </si>
  <si>
    <t>SH19-12145</t>
  </si>
  <si>
    <t>SH19-12146</t>
  </si>
  <si>
    <t>SH19-12147</t>
  </si>
  <si>
    <t>SH19-12148</t>
  </si>
  <si>
    <t>SH19-12149</t>
  </si>
  <si>
    <t>SH19-12150</t>
  </si>
  <si>
    <t>SH19-12151</t>
  </si>
  <si>
    <t>SH19-12152</t>
  </si>
  <si>
    <t>SH19-12153</t>
  </si>
  <si>
    <t>SH19-12154</t>
  </si>
  <si>
    <t>SH19-12155</t>
  </si>
  <si>
    <t>SH19-12156</t>
  </si>
  <si>
    <t>SH19-12157</t>
  </si>
  <si>
    <t>SH19-12158</t>
  </si>
  <si>
    <t>SH19-12159</t>
  </si>
  <si>
    <t>SH19-12160</t>
  </si>
  <si>
    <t>SH19-12161</t>
  </si>
  <si>
    <t>SH19-12162</t>
  </si>
  <si>
    <t>SH19-12163</t>
  </si>
  <si>
    <t>SH19-12164</t>
  </si>
  <si>
    <t>SH19-12165</t>
  </si>
  <si>
    <t>SH19-12166</t>
  </si>
  <si>
    <t>SH19-12167</t>
  </si>
  <si>
    <t>SH19-12168</t>
  </si>
  <si>
    <t>SH19-12169</t>
  </si>
  <si>
    <t>SH19-12170</t>
  </si>
  <si>
    <t>SH19-12171</t>
  </si>
  <si>
    <t>SH19-12172</t>
  </si>
  <si>
    <t>SH19-12173</t>
  </si>
  <si>
    <t>SH19-12174</t>
  </si>
  <si>
    <t>SH19-12175</t>
  </si>
  <si>
    <t>SH19-12176</t>
  </si>
  <si>
    <t>SH19-12177</t>
  </si>
  <si>
    <t>SH19-12178</t>
  </si>
  <si>
    <t>SH19-12179</t>
  </si>
  <si>
    <t>SH19-12180</t>
  </si>
  <si>
    <t>SH19-12181</t>
  </si>
  <si>
    <t>SH19-12182</t>
  </si>
  <si>
    <t>SH19-12183</t>
  </si>
  <si>
    <t>SH19-12184</t>
  </si>
  <si>
    <t>SH19-12185</t>
  </si>
  <si>
    <t>SH19-12186</t>
  </si>
  <si>
    <t>SH19-12187</t>
  </si>
  <si>
    <t>SH19-12188</t>
  </si>
  <si>
    <t>SH19-12189</t>
  </si>
  <si>
    <t>SH19-12190</t>
  </si>
  <si>
    <t>SH19-12191</t>
  </si>
  <si>
    <t>SH19-12192</t>
  </si>
  <si>
    <t>SH19-12193</t>
  </si>
  <si>
    <t>SH19-12194</t>
  </si>
  <si>
    <t>SH19-12195</t>
  </si>
  <si>
    <t>SH19-12196</t>
  </si>
  <si>
    <t>SH19-12197</t>
  </si>
  <si>
    <t>SH19-12198</t>
  </si>
  <si>
    <t>SH19-12199</t>
  </si>
  <si>
    <t>SH19-12200</t>
  </si>
  <si>
    <t>SH19-12201</t>
  </si>
  <si>
    <t>SH19-12202</t>
  </si>
  <si>
    <t>SH19-12203</t>
  </si>
  <si>
    <t>SH19-12204</t>
  </si>
  <si>
    <t>SH19-12205</t>
  </si>
  <si>
    <t>SH19-12206</t>
  </si>
  <si>
    <t>SH19-12207</t>
  </si>
  <si>
    <t>SH19-12208</t>
  </si>
  <si>
    <t>SH19-12209</t>
  </si>
  <si>
    <t>SH19-12210</t>
  </si>
  <si>
    <t>SH19-12211</t>
  </si>
  <si>
    <t>SH19-12212</t>
  </si>
  <si>
    <t>SH19-12213</t>
  </si>
  <si>
    <t>SH19-12214</t>
  </si>
  <si>
    <t>SH19-12215</t>
  </si>
  <si>
    <t>SH19-12216</t>
  </si>
  <si>
    <t>SH19-12217</t>
  </si>
  <si>
    <t>SH19-12218</t>
  </si>
  <si>
    <t>SH19-12219</t>
  </si>
  <si>
    <t>SH19-12220</t>
  </si>
  <si>
    <t>SH19-12221</t>
  </si>
  <si>
    <t>SH19-12222</t>
  </si>
  <si>
    <t>SH19-12223</t>
  </si>
  <si>
    <t>SH19-12224</t>
  </si>
  <si>
    <t>SH19-12225</t>
  </si>
  <si>
    <t>SH19-12226</t>
  </si>
  <si>
    <t>SH19-12227</t>
  </si>
  <si>
    <t>SH19-12228</t>
  </si>
  <si>
    <t>SH19-12229</t>
  </si>
  <si>
    <t>SH19-12230</t>
  </si>
  <si>
    <t>SH19-12231</t>
  </si>
  <si>
    <t>SH19-12232</t>
  </si>
  <si>
    <t>SH19-12233</t>
  </si>
  <si>
    <t>SH19-12234</t>
  </si>
  <si>
    <t>SH19-12235</t>
  </si>
  <si>
    <t>SH19-12237</t>
  </si>
  <si>
    <t>SH19-12238</t>
  </si>
  <si>
    <t>SH19-12239</t>
  </si>
  <si>
    <t>SH19-12240</t>
  </si>
  <si>
    <t>SH19-12241</t>
  </si>
  <si>
    <t>SH19-12242</t>
  </si>
  <si>
    <t>SH19-12243</t>
  </si>
  <si>
    <t>SH19-12244</t>
  </si>
  <si>
    <t>SH19-12245</t>
  </si>
  <si>
    <t>SH19-12246</t>
  </si>
  <si>
    <t>SH19-12247</t>
  </si>
  <si>
    <t>SH19-12248</t>
  </si>
  <si>
    <t>SH19-12249</t>
  </si>
  <si>
    <t>SH19-12250</t>
  </si>
  <si>
    <t>SH19-12251</t>
  </si>
  <si>
    <t>SH19-12252</t>
  </si>
  <si>
    <t>SH19-12253</t>
  </si>
  <si>
    <t>SH19-12254</t>
  </si>
  <si>
    <t>SH19-12255</t>
  </si>
  <si>
    <t>SH19-12256</t>
  </si>
  <si>
    <t>SH19-12257</t>
  </si>
  <si>
    <t>SH19-12258</t>
  </si>
  <si>
    <t>SH19-12259</t>
  </si>
  <si>
    <t>SH19-12260</t>
  </si>
  <si>
    <t>SH19-12261</t>
  </si>
  <si>
    <t>SH19-12262</t>
  </si>
  <si>
    <t>SH19-12263</t>
  </si>
  <si>
    <t>SH19-12264</t>
  </si>
  <si>
    <t>SH19-12265</t>
  </si>
  <si>
    <t>SH19-12266</t>
  </si>
  <si>
    <t>SH19-12267</t>
  </si>
  <si>
    <t>SH19-12268</t>
  </si>
  <si>
    <t>SH19-12269</t>
  </si>
  <si>
    <t>SH19-12270</t>
  </si>
  <si>
    <t>SH19-12271</t>
  </si>
  <si>
    <t>SH19-12272</t>
  </si>
  <si>
    <t>SH19-12273</t>
  </si>
  <si>
    <t>SH19-12274</t>
  </si>
  <si>
    <t>SH19-12275</t>
  </si>
  <si>
    <t>SH19-12276</t>
  </si>
  <si>
    <t>SH19-12277</t>
  </si>
  <si>
    <t>SH19-12278</t>
  </si>
  <si>
    <t>SH19-12279</t>
  </si>
  <si>
    <t>SH19-12280</t>
  </si>
  <si>
    <t>SH19-12281</t>
  </si>
  <si>
    <t>SH19-12282</t>
  </si>
  <si>
    <t>SH19-12283</t>
  </si>
  <si>
    <t>SH19-12284</t>
  </si>
  <si>
    <t>SH19-12285</t>
  </si>
  <si>
    <t>SH19-12286</t>
  </si>
  <si>
    <t>SH19-12287</t>
  </si>
  <si>
    <t>SH19-12288</t>
  </si>
  <si>
    <t>SH19-12289</t>
  </si>
  <si>
    <t>SH19-12290</t>
  </si>
  <si>
    <t>SH19-12291</t>
  </si>
  <si>
    <t>SH19-12292</t>
  </si>
  <si>
    <t>SH19-12293</t>
  </si>
  <si>
    <t>SH19-12294</t>
  </si>
  <si>
    <t>SH19-12295</t>
  </si>
  <si>
    <t>SH19-12296</t>
  </si>
  <si>
    <t>SH19-12297</t>
  </si>
  <si>
    <t>SH19-12298</t>
  </si>
  <si>
    <t>SH19-12299</t>
  </si>
  <si>
    <t>SH19-12300</t>
  </si>
  <si>
    <t>SH19-12301</t>
  </si>
  <si>
    <t>SH19-12302</t>
  </si>
  <si>
    <t>SH19-12303</t>
  </si>
  <si>
    <t>SH19-12304</t>
  </si>
  <si>
    <t>SH19-12305</t>
  </si>
  <si>
    <t>SH19-12306</t>
  </si>
  <si>
    <t>SH19-12307</t>
  </si>
  <si>
    <t>SH19-12308</t>
  </si>
  <si>
    <t>SH19-12309</t>
  </si>
  <si>
    <t>SH19-12310</t>
  </si>
  <si>
    <t>SH19-12311</t>
  </si>
  <si>
    <t>SH19-12312</t>
  </si>
  <si>
    <t>SH19-12313</t>
  </si>
  <si>
    <t>SH19-12314</t>
  </si>
  <si>
    <t>SH19-12315</t>
  </si>
  <si>
    <t>SH19-12316</t>
  </si>
  <si>
    <t>SH19-12317</t>
  </si>
  <si>
    <t>SH19-12318</t>
  </si>
  <si>
    <t>SH19-12319</t>
  </si>
  <si>
    <t>SH19-12320</t>
  </si>
  <si>
    <t>SH19-12321</t>
  </si>
  <si>
    <t>SH19-12322</t>
  </si>
  <si>
    <t>SH19-12323</t>
  </si>
  <si>
    <t>SH19-12324</t>
  </si>
  <si>
    <t>SH19-12325</t>
  </si>
  <si>
    <t>SH19-12326</t>
  </si>
  <si>
    <t>SH19-12327</t>
  </si>
  <si>
    <t>SH19-12328</t>
  </si>
  <si>
    <t>SH19-12329</t>
  </si>
  <si>
    <t>SH19-12330</t>
  </si>
  <si>
    <t>SH19-12331</t>
  </si>
  <si>
    <t>SH19-12332</t>
  </si>
  <si>
    <t>SH19-12333</t>
  </si>
  <si>
    <t>SH19-12334</t>
  </si>
  <si>
    <t>SH19-12335</t>
  </si>
  <si>
    <t>SH19-12336</t>
  </si>
  <si>
    <t>SH19-12337</t>
  </si>
  <si>
    <t>SH19-12338</t>
  </si>
  <si>
    <t>SH19-12339</t>
  </si>
  <si>
    <t>SH19-12340</t>
  </si>
  <si>
    <t>SH19-12341</t>
  </si>
  <si>
    <t>SH19-12342</t>
  </si>
  <si>
    <t>SH19-12343</t>
  </si>
  <si>
    <t>SH19-12344</t>
  </si>
  <si>
    <t>SH19-12345</t>
  </si>
  <si>
    <t>SH19-12346</t>
  </si>
  <si>
    <t>SH19-12347</t>
  </si>
  <si>
    <t>SH19-12348</t>
  </si>
  <si>
    <t>SH19-12349</t>
  </si>
  <si>
    <t>SH19-12350</t>
  </si>
  <si>
    <t>SH19-12351</t>
  </si>
  <si>
    <t>SH19-12352</t>
  </si>
  <si>
    <t>SH19-12353</t>
  </si>
  <si>
    <t>SH19-12354</t>
  </si>
  <si>
    <t>SH19-12355</t>
  </si>
  <si>
    <t>SH19-12356</t>
  </si>
  <si>
    <t>SH19-12357</t>
  </si>
  <si>
    <t>SH19-12358</t>
  </si>
  <si>
    <t>SH19-12359</t>
  </si>
  <si>
    <t>SH19-12360</t>
  </si>
  <si>
    <t>SH19-12362</t>
  </si>
  <si>
    <t>SH19-12363</t>
  </si>
  <si>
    <t>SH19-12364</t>
  </si>
  <si>
    <t>SH19-12365</t>
  </si>
  <si>
    <t>SH19-12366</t>
  </si>
  <si>
    <t>SH19-12367</t>
  </si>
  <si>
    <t>SH19-12368</t>
  </si>
  <si>
    <t>SH19-12369</t>
  </si>
  <si>
    <t>SH19-12370</t>
  </si>
  <si>
    <t>SH19-12371</t>
  </si>
  <si>
    <t>SH19-12372</t>
  </si>
  <si>
    <t>SH19-12373</t>
  </si>
  <si>
    <t>SH19-12374</t>
  </si>
  <si>
    <t>SH19-12375</t>
  </si>
  <si>
    <t>SH19-12376</t>
  </si>
  <si>
    <t>SH19-12377</t>
  </si>
  <si>
    <t>SH19-12378</t>
  </si>
  <si>
    <t>SH19-12379</t>
  </si>
  <si>
    <t>SH19-12380</t>
  </si>
  <si>
    <t>SH19-12381</t>
  </si>
  <si>
    <t>SH19-12382</t>
  </si>
  <si>
    <t>SH19-12383</t>
  </si>
  <si>
    <t>SH19-12384</t>
  </si>
  <si>
    <t>SH19-12385</t>
  </si>
  <si>
    <t>SH19-12386</t>
  </si>
  <si>
    <t>SH19-12387</t>
  </si>
  <si>
    <t>SH19-12388</t>
  </si>
  <si>
    <t>SH19-12389</t>
  </si>
  <si>
    <t>SH19-12390</t>
  </si>
  <si>
    <t>SH19-12391</t>
  </si>
  <si>
    <t>SH19-12392</t>
  </si>
  <si>
    <t>SH19-12393</t>
  </si>
  <si>
    <t>SH19-12394</t>
  </si>
  <si>
    <t>SH19-12395</t>
  </si>
  <si>
    <t>SH19-12396</t>
  </si>
  <si>
    <t>SH19-12397</t>
  </si>
  <si>
    <t>SH19-12398</t>
  </si>
  <si>
    <t>SH19-12399</t>
  </si>
  <si>
    <t>SH19-12400</t>
  </si>
  <si>
    <t>SH19-12401</t>
  </si>
  <si>
    <t>SH19-12402</t>
  </si>
  <si>
    <t>SH19-12403</t>
  </si>
  <si>
    <t>SH19-12404</t>
  </si>
  <si>
    <t>SH19-12405</t>
  </si>
  <si>
    <t>SH19-12406</t>
  </si>
  <si>
    <t>SH19-12407</t>
  </si>
  <si>
    <t>SH19-12408</t>
  </si>
  <si>
    <t>SH19-12409</t>
  </si>
  <si>
    <t>SH19-12410</t>
  </si>
  <si>
    <t>SH19-12411</t>
  </si>
  <si>
    <t>SH19-12412</t>
  </si>
  <si>
    <t>SH19-12413</t>
  </si>
  <si>
    <t>SH19-12414</t>
  </si>
  <si>
    <t>SH19-12415</t>
  </si>
  <si>
    <t>SH19-12416</t>
  </si>
  <si>
    <t>SH19-12417</t>
  </si>
  <si>
    <t>SH19-12418</t>
  </si>
  <si>
    <t>SH19-12419</t>
  </si>
  <si>
    <t>SH19-12420</t>
  </si>
  <si>
    <t>SH19-12421</t>
  </si>
  <si>
    <t>SH19-12422</t>
  </si>
  <si>
    <t>SH19-12423</t>
  </si>
  <si>
    <t>SH19-12424</t>
  </si>
  <si>
    <t>SH19-12425</t>
  </si>
  <si>
    <t>SH19-12426</t>
  </si>
  <si>
    <t>SH19-12427</t>
  </si>
  <si>
    <t>SH19-12428</t>
  </si>
  <si>
    <t>SH19-12429</t>
  </si>
  <si>
    <t>SH19-12430</t>
  </si>
  <si>
    <t>SH19-12431</t>
  </si>
  <si>
    <t>SH19-12432</t>
  </si>
  <si>
    <t>SH19-12433</t>
  </si>
  <si>
    <t>SH19-12434</t>
  </si>
  <si>
    <t>SH19-12435</t>
  </si>
  <si>
    <t>SH19-12436</t>
  </si>
  <si>
    <t>SH19-12437</t>
  </si>
  <si>
    <t>SH19-12438</t>
  </si>
  <si>
    <t>SH19-12439</t>
  </si>
  <si>
    <t>SH19-12440</t>
  </si>
  <si>
    <t>SH19-12441</t>
  </si>
  <si>
    <t>SH19-12442</t>
  </si>
  <si>
    <t>SH19-12443</t>
  </si>
  <si>
    <t>SH19-12444</t>
  </si>
  <si>
    <t>SH19-12445</t>
  </si>
  <si>
    <t>SH19-12446</t>
  </si>
  <si>
    <t>SH19-12447</t>
  </si>
  <si>
    <t>SH19-12448</t>
  </si>
  <si>
    <t>SH19-12449</t>
  </si>
  <si>
    <t>SH19-12450</t>
  </si>
  <si>
    <t>SH19-12451</t>
  </si>
  <si>
    <t>SH19-12452</t>
  </si>
  <si>
    <t>SH19-12453</t>
  </si>
  <si>
    <t>SH19-12454</t>
  </si>
  <si>
    <t>SH19-12455</t>
  </si>
  <si>
    <t>SH19-12456</t>
  </si>
  <si>
    <t>SH19-12457</t>
  </si>
  <si>
    <t>SH19-12458</t>
  </si>
  <si>
    <t>SH19-12459</t>
  </si>
  <si>
    <t>SH19-12460</t>
  </si>
  <si>
    <t>SH19-12461</t>
  </si>
  <si>
    <t>SH19-12462</t>
  </si>
  <si>
    <t>SH19-12463</t>
  </si>
  <si>
    <t>SH19-12464</t>
  </si>
  <si>
    <t>SH19-12465</t>
  </si>
  <si>
    <t>SH19-12466</t>
  </si>
  <si>
    <t>SH19-12467</t>
  </si>
  <si>
    <t>SH19-12468</t>
  </si>
  <si>
    <t>SH19-12469</t>
  </si>
  <si>
    <t>SH19-12470</t>
  </si>
  <si>
    <t>SH19-12471</t>
  </si>
  <si>
    <t>SH19-12472</t>
  </si>
  <si>
    <t>SH19-12473</t>
  </si>
  <si>
    <t>SH19-12474</t>
  </si>
  <si>
    <t>SH19-12475</t>
  </si>
  <si>
    <t>SH19-12476</t>
  </si>
  <si>
    <t>SH19-12477</t>
  </si>
  <si>
    <t>SH19-12478</t>
  </si>
  <si>
    <t>SH19-12479</t>
  </si>
  <si>
    <t>SH19-12480</t>
  </si>
  <si>
    <t>SH19-12481</t>
  </si>
  <si>
    <t>SH19-12482</t>
  </si>
  <si>
    <t>SH19-12483</t>
  </si>
  <si>
    <t>SH19-12484</t>
  </si>
  <si>
    <t>SH19-12485</t>
  </si>
  <si>
    <t>SH19-12486</t>
  </si>
  <si>
    <t>SH19-12487</t>
  </si>
  <si>
    <t>SH19-12488</t>
  </si>
  <si>
    <t>SH19-12489</t>
  </si>
  <si>
    <t>SH19-12490</t>
  </si>
  <si>
    <t>SH19-12491</t>
  </si>
  <si>
    <t>SH19-12492</t>
  </si>
  <si>
    <t>SH19-12493</t>
  </si>
  <si>
    <t>SH19-12494</t>
  </si>
  <si>
    <t>SH19-12495</t>
  </si>
  <si>
    <t>SH19-12496</t>
  </si>
  <si>
    <t>SH19-12497</t>
  </si>
  <si>
    <t>SH19-12498</t>
  </si>
  <si>
    <t>SH19-12499</t>
  </si>
  <si>
    <t>SH19-12500</t>
  </si>
  <si>
    <t>SH19-12501</t>
  </si>
  <si>
    <t>SH19-12502</t>
  </si>
  <si>
    <t>SH19-12503</t>
  </si>
  <si>
    <t>SH19-12504</t>
  </si>
  <si>
    <t>SH19-12505</t>
  </si>
  <si>
    <t>SH19-12506</t>
  </si>
  <si>
    <t>SH19-12507</t>
  </si>
  <si>
    <t>SH19-12508</t>
  </si>
  <si>
    <t>SH19-12509</t>
  </si>
  <si>
    <t>SH19-12510</t>
  </si>
  <si>
    <t>SH19-12511</t>
  </si>
  <si>
    <t>SH19-12512</t>
  </si>
  <si>
    <t>SH19-12513</t>
  </si>
  <si>
    <t>SH19-12514</t>
  </si>
  <si>
    <t>SH19-12515</t>
  </si>
  <si>
    <t>SH19-12516</t>
  </si>
  <si>
    <t>SH19-12517</t>
  </si>
  <si>
    <t>SH19-12518</t>
  </si>
  <si>
    <t>SH19-12519</t>
  </si>
  <si>
    <t>SH19-12520</t>
  </si>
  <si>
    <t>SH19-12521</t>
  </si>
  <si>
    <t>SH19-12522</t>
  </si>
  <si>
    <t>SH19-12523</t>
  </si>
  <si>
    <t>SH19-12524</t>
  </si>
  <si>
    <t>SH19-12525</t>
  </si>
  <si>
    <t>SH19-12526</t>
  </si>
  <si>
    <t>SH19-12527</t>
  </si>
  <si>
    <t>SH19-12528</t>
  </si>
  <si>
    <t>SH19-12529</t>
  </si>
  <si>
    <t>SH19-12530</t>
  </si>
  <si>
    <t>SH19-12531</t>
  </si>
  <si>
    <t>SH19-12532</t>
  </si>
  <si>
    <t>SH19-12533</t>
  </si>
  <si>
    <t>SH19-12534</t>
  </si>
  <si>
    <t>SH19-12535</t>
  </si>
  <si>
    <t>SH19-12536</t>
  </si>
  <si>
    <t>SH19-12537</t>
  </si>
  <si>
    <t>SH19-12538</t>
  </si>
  <si>
    <t>SH19-12539</t>
  </si>
  <si>
    <t>SH19-12540</t>
  </si>
  <si>
    <t>SH19-12541</t>
  </si>
  <si>
    <t>SH19-12542</t>
  </si>
  <si>
    <t>SH19-12543</t>
  </si>
  <si>
    <t>SH19-12544</t>
  </si>
  <si>
    <t>SH19-12545</t>
  </si>
  <si>
    <t>SH19-12546</t>
  </si>
  <si>
    <t>SH19-12547</t>
  </si>
  <si>
    <t>SH19-12548</t>
  </si>
  <si>
    <t>SH19-12549</t>
  </si>
  <si>
    <t>SH19-12550</t>
  </si>
  <si>
    <t>SH19-12551</t>
  </si>
  <si>
    <t>SH19-12552</t>
  </si>
  <si>
    <t>SH19-12553</t>
  </si>
  <si>
    <t>SH19-12554</t>
  </si>
  <si>
    <t>SH19-12555</t>
  </si>
  <si>
    <t>SH19-12556</t>
  </si>
  <si>
    <t>SH19-12557</t>
  </si>
  <si>
    <t>SH19-12558</t>
  </si>
  <si>
    <t>SH19-12559</t>
  </si>
  <si>
    <t>SH19-12560</t>
  </si>
  <si>
    <t>SH19-12561</t>
  </si>
  <si>
    <t>SH19-12562</t>
  </si>
  <si>
    <t>SH19-12563</t>
  </si>
  <si>
    <t>SH19-12564</t>
  </si>
  <si>
    <t>SH19-12565</t>
  </si>
  <si>
    <t>SH19-12566</t>
  </si>
  <si>
    <t>SH19-12567</t>
  </si>
  <si>
    <t>SH19-12568</t>
  </si>
  <si>
    <t>SH19-12569</t>
  </si>
  <si>
    <t>SH19-12570</t>
  </si>
  <si>
    <t>SH19-12571</t>
  </si>
  <si>
    <t>SH19-12572</t>
  </si>
  <si>
    <t>SH19-12573</t>
  </si>
  <si>
    <t>SH19-12574</t>
  </si>
  <si>
    <t>SH19-12575</t>
  </si>
  <si>
    <t>SH19-12576</t>
  </si>
  <si>
    <t>SH19-12577</t>
  </si>
  <si>
    <t>SH19-12578</t>
  </si>
  <si>
    <t>SH19-12579</t>
  </si>
  <si>
    <t>SH19-12580</t>
  </si>
  <si>
    <t>SH19-12581</t>
  </si>
  <si>
    <t>SH19-12582</t>
  </si>
  <si>
    <t>SH19-12583</t>
  </si>
  <si>
    <t>SH19-12584</t>
  </si>
  <si>
    <t>SH19-12585</t>
  </si>
  <si>
    <t>SH19-12586</t>
  </si>
  <si>
    <t>SH19-12587</t>
  </si>
  <si>
    <t>SH19-12588</t>
  </si>
  <si>
    <t>SH19-12589</t>
  </si>
  <si>
    <t>SH19-12590</t>
  </si>
  <si>
    <t>SH19-12591</t>
  </si>
  <si>
    <t>SH19-12592</t>
  </si>
  <si>
    <t>SH19-12593</t>
  </si>
  <si>
    <t>SH19-12594</t>
  </si>
  <si>
    <t>SH19-12595</t>
  </si>
  <si>
    <t>SH19-12596</t>
  </si>
  <si>
    <t>SH19-12597</t>
  </si>
  <si>
    <t>SH19-12598</t>
  </si>
  <si>
    <t>SH19-12599</t>
  </si>
  <si>
    <t>SH19-12600</t>
  </si>
  <si>
    <t>SH19-12601</t>
  </si>
  <si>
    <t>SH19-12602</t>
  </si>
  <si>
    <t>SH19-12603</t>
  </si>
  <si>
    <t>SH19-12604</t>
  </si>
  <si>
    <t>SH19-12605</t>
  </si>
  <si>
    <t>SH19-12606</t>
  </si>
  <si>
    <t>SH19-12607</t>
  </si>
  <si>
    <t>SH19-12608</t>
  </si>
  <si>
    <t>SH19-12609</t>
  </si>
  <si>
    <t>SH19-12610</t>
  </si>
  <si>
    <t>SH19-12611</t>
  </si>
  <si>
    <t>SH19-12612</t>
  </si>
  <si>
    <t>SH19-12613</t>
  </si>
  <si>
    <t>SH19-12614</t>
  </si>
  <si>
    <t>SH19-12615</t>
  </si>
  <si>
    <t>SH19-12616</t>
  </si>
  <si>
    <t>SH19-12617</t>
  </si>
  <si>
    <t>SH19-12618</t>
  </si>
  <si>
    <t>SH19-12619</t>
  </si>
  <si>
    <t>SH19-12620</t>
  </si>
  <si>
    <t>SH19-12621</t>
  </si>
  <si>
    <t>SH19-12622</t>
  </si>
  <si>
    <t>SH19-12623</t>
  </si>
  <si>
    <t>SH19-12624</t>
  </si>
  <si>
    <t>SH19-12625</t>
  </si>
  <si>
    <t>SH19-12626</t>
  </si>
  <si>
    <t>SH19-12627</t>
  </si>
  <si>
    <t>SH19-12628</t>
  </si>
  <si>
    <t>SH19-12629</t>
  </si>
  <si>
    <t>SH19-12630</t>
  </si>
  <si>
    <t>SH19-12631</t>
  </si>
  <si>
    <t>SH19-12632</t>
  </si>
  <si>
    <t>SH19-12633</t>
  </si>
  <si>
    <t>SH19-12634</t>
  </si>
  <si>
    <t>SH19-12635</t>
  </si>
  <si>
    <t>SH19-12636</t>
  </si>
  <si>
    <t>SH19-12637</t>
  </si>
  <si>
    <t>SH19-12638</t>
  </si>
  <si>
    <t>SH19-12639</t>
  </si>
  <si>
    <t>SH19-12640</t>
  </si>
  <si>
    <t>SH19-12641</t>
  </si>
  <si>
    <t>SH19-12642</t>
  </si>
  <si>
    <t>SH19-12643</t>
  </si>
  <si>
    <t>SH19-12644</t>
  </si>
  <si>
    <t>SH19-12645</t>
  </si>
  <si>
    <t>SH19-12646</t>
  </si>
  <si>
    <t>SH19-12647</t>
  </si>
  <si>
    <t>SH19-12648</t>
  </si>
  <si>
    <t>SH19-12649</t>
  </si>
  <si>
    <t>SH19-12650</t>
  </si>
  <si>
    <t>SH19-12651</t>
  </si>
  <si>
    <t>SH19-12652</t>
  </si>
  <si>
    <t>SH19-12653</t>
  </si>
  <si>
    <t>SH19-12654</t>
  </si>
  <si>
    <t>SH19-12655</t>
  </si>
  <si>
    <t>SH19-12656</t>
  </si>
  <si>
    <t>SH19-12657</t>
  </si>
  <si>
    <t>SH19-12658</t>
  </si>
  <si>
    <t>SH19-12659</t>
  </si>
  <si>
    <t>SH19-12660</t>
  </si>
  <si>
    <t>SH19-12661</t>
  </si>
  <si>
    <t>SH19-12662</t>
  </si>
  <si>
    <t>SH19-12663</t>
  </si>
  <si>
    <t>SH19-12664</t>
  </si>
  <si>
    <t>SH19-12665</t>
  </si>
  <si>
    <t>SH19-12666</t>
  </si>
  <si>
    <t>SH19-12667</t>
  </si>
  <si>
    <t>SH19-12668</t>
  </si>
  <si>
    <t>SH19-12669</t>
  </si>
  <si>
    <t>SH19-12670</t>
  </si>
  <si>
    <t>SH19-12671</t>
  </si>
  <si>
    <t>SH19-12672</t>
  </si>
  <si>
    <t>SH19-12673</t>
  </si>
  <si>
    <t>SH19-12674</t>
  </si>
  <si>
    <t>SH19-12675</t>
  </si>
  <si>
    <t>SH19-12676</t>
  </si>
  <si>
    <t>SH19-12677</t>
  </si>
  <si>
    <t>SH19-12678</t>
  </si>
  <si>
    <t>SH19-12679</t>
  </si>
  <si>
    <t>SH19-12680</t>
  </si>
  <si>
    <t>SH19-12681</t>
  </si>
  <si>
    <t>SH19-12682</t>
  </si>
  <si>
    <t>SH19-12683</t>
  </si>
  <si>
    <t>SH19-12684</t>
  </si>
  <si>
    <t>SH19-12685</t>
  </si>
  <si>
    <t>SH19-12686</t>
  </si>
  <si>
    <t>SH19-12687</t>
  </si>
  <si>
    <t>SH19-12688</t>
  </si>
  <si>
    <t>SH19-12689</t>
  </si>
  <si>
    <t>SH19-12690</t>
  </si>
  <si>
    <t>SH19-12691</t>
  </si>
  <si>
    <t>SH19-12692</t>
  </si>
  <si>
    <t>SH19-12693</t>
  </si>
  <si>
    <t>SH19-12694</t>
  </si>
  <si>
    <t>SH19-12695</t>
  </si>
  <si>
    <t>SH19-12696</t>
  </si>
  <si>
    <t>SH19-12697</t>
  </si>
  <si>
    <t>SH19-12698</t>
  </si>
  <si>
    <t>SH19-12699</t>
  </si>
  <si>
    <t>SH19-12700</t>
  </si>
  <si>
    <t>SH19-12701</t>
  </si>
  <si>
    <t>SH19-12702</t>
  </si>
  <si>
    <t>SH19-12703</t>
  </si>
  <si>
    <t>SH19-12704</t>
  </si>
  <si>
    <t>SH19-12705</t>
  </si>
  <si>
    <t>SH19-12706</t>
  </si>
  <si>
    <t>SH19-12707</t>
  </si>
  <si>
    <t>SH19-12708</t>
  </si>
  <si>
    <t>SH19-12709</t>
  </si>
  <si>
    <t>SH19-12710</t>
  </si>
  <si>
    <t>SH19-12711</t>
  </si>
  <si>
    <t>SH19-12712</t>
  </si>
  <si>
    <t>SH19-12713</t>
  </si>
  <si>
    <t>SH19-12714</t>
  </si>
  <si>
    <t>SH19-12715</t>
  </si>
  <si>
    <t>SH19-12716</t>
  </si>
  <si>
    <t>SH19-12717</t>
  </si>
  <si>
    <t>SH19-12718</t>
  </si>
  <si>
    <t>SH19-12719</t>
  </si>
  <si>
    <t>SH19-12720</t>
  </si>
  <si>
    <t>SH19-12721</t>
  </si>
  <si>
    <t>SH19-12722</t>
  </si>
  <si>
    <t>SH19-12723</t>
  </si>
  <si>
    <t>SH19-12724</t>
  </si>
  <si>
    <t>SH19-12725</t>
  </si>
  <si>
    <t>SH19-12726</t>
  </si>
  <si>
    <t>SH19-12727</t>
  </si>
  <si>
    <t>SH19-12728</t>
  </si>
  <si>
    <t>SH19-12729</t>
  </si>
  <si>
    <t>SH19-12730</t>
  </si>
  <si>
    <t>SH19-12731</t>
  </si>
  <si>
    <t>SH19-12732</t>
  </si>
  <si>
    <t>SH19-12733</t>
  </si>
  <si>
    <t>SH19-12734</t>
  </si>
  <si>
    <t>SH19-12735</t>
  </si>
  <si>
    <t>SH19-12736</t>
  </si>
  <si>
    <t>SH19-12737</t>
  </si>
  <si>
    <t>SH19-12738</t>
  </si>
  <si>
    <t>SH19-12739</t>
  </si>
  <si>
    <t>SH19-12740</t>
  </si>
  <si>
    <t>SH19-12741</t>
  </si>
  <si>
    <t>SH19-12742</t>
  </si>
  <si>
    <t>SH19-12743</t>
  </si>
  <si>
    <t>SH19-12744</t>
  </si>
  <si>
    <t>SH19-12745</t>
  </si>
  <si>
    <t>SH19-12746</t>
  </si>
  <si>
    <t>SH19-12747</t>
  </si>
  <si>
    <t>SH19-12748</t>
  </si>
  <si>
    <t>SH19-12749</t>
  </si>
  <si>
    <t>SH19-12750</t>
  </si>
  <si>
    <t>SH19-12751</t>
  </si>
  <si>
    <t>SH19-12752</t>
  </si>
  <si>
    <t>SH19-12753</t>
  </si>
  <si>
    <t>SH19-12754</t>
  </si>
  <si>
    <t>SH19-12755</t>
  </si>
  <si>
    <t>SH19-12756</t>
  </si>
  <si>
    <t>SH19-12757</t>
  </si>
  <si>
    <t>SH19-12758</t>
  </si>
  <si>
    <t>SH19-12759</t>
  </si>
  <si>
    <t>SH19-12760</t>
  </si>
  <si>
    <t>SH19-12761</t>
  </si>
  <si>
    <t>SH19-12762</t>
  </si>
  <si>
    <t>SH19-12763</t>
  </si>
  <si>
    <t>SH19-12764</t>
  </si>
  <si>
    <t>SH19-12765</t>
  </si>
  <si>
    <t>SH19-12766</t>
  </si>
  <si>
    <t>SH19-12767</t>
  </si>
  <si>
    <t>SH19-12768</t>
  </si>
  <si>
    <t>SH19-12769</t>
  </si>
  <si>
    <t>SH19-12770</t>
  </si>
  <si>
    <t>SH19-12771</t>
  </si>
  <si>
    <t>SH19-12772</t>
  </si>
  <si>
    <t>SH19-12773</t>
  </si>
  <si>
    <t>SH19-12774</t>
  </si>
  <si>
    <t>SH19-12775</t>
  </si>
  <si>
    <t>SH19-12776</t>
  </si>
  <si>
    <t>SH19-12777</t>
  </si>
  <si>
    <t>SH19-12778</t>
  </si>
  <si>
    <t>SH19-12779</t>
  </si>
  <si>
    <t>SH19-12780</t>
  </si>
  <si>
    <t>SH19-12781</t>
  </si>
  <si>
    <t>SH19-12782</t>
  </si>
  <si>
    <t>SH19-12783</t>
  </si>
  <si>
    <t>SH19-12784</t>
  </si>
  <si>
    <t>SH19-12785</t>
  </si>
  <si>
    <t>SH19-12786</t>
  </si>
  <si>
    <t>SH19-12787</t>
  </si>
  <si>
    <t>SH19-12788</t>
  </si>
  <si>
    <t>SH19-12789</t>
  </si>
  <si>
    <t>SH19-12790</t>
  </si>
  <si>
    <t>SH19-12791</t>
  </si>
  <si>
    <t>SH19-12792</t>
  </si>
  <si>
    <t>SH19-12793</t>
  </si>
  <si>
    <t>SH19-12794</t>
  </si>
  <si>
    <t>SH19-12795</t>
  </si>
  <si>
    <t>SH19-12796</t>
  </si>
  <si>
    <t>SH19-12797</t>
  </si>
  <si>
    <t>SH19-12798</t>
  </si>
  <si>
    <t>SH19-12799</t>
  </si>
  <si>
    <t>SH19-12800</t>
  </si>
  <si>
    <t>SH19-12801</t>
  </si>
  <si>
    <t>SH19-12802</t>
  </si>
  <si>
    <t>SH19-12803</t>
  </si>
  <si>
    <t>SH19-12804</t>
  </si>
  <si>
    <t>SH19-12805</t>
  </si>
  <si>
    <t>SH19-12806</t>
  </si>
  <si>
    <t>SH19-12807</t>
  </si>
  <si>
    <t>SH19-12808</t>
  </si>
  <si>
    <t>SH19-12809</t>
  </si>
  <si>
    <t>SH19-12810</t>
  </si>
  <si>
    <t>SH19-12811</t>
  </si>
  <si>
    <t>SH19-12812</t>
  </si>
  <si>
    <t>SH19-12813</t>
  </si>
  <si>
    <t>SH19-12814</t>
  </si>
  <si>
    <t>SH19-12815</t>
  </si>
  <si>
    <t>SH19-12816</t>
  </si>
  <si>
    <t>SH19-12817</t>
  </si>
  <si>
    <t>SH19-12818</t>
  </si>
  <si>
    <t>SH19-12819</t>
  </si>
  <si>
    <t>SH19-12820</t>
  </si>
  <si>
    <t>SH19-12821</t>
  </si>
  <si>
    <t>SH19-12822</t>
  </si>
  <si>
    <t>SH19-12823</t>
  </si>
  <si>
    <t>SH19-12825</t>
  </si>
  <si>
    <t>SH19-12826</t>
  </si>
  <si>
    <t>SH19-12827</t>
  </si>
  <si>
    <t>SH19-12828</t>
  </si>
  <si>
    <t>SH19-12829</t>
  </si>
  <si>
    <t>SH19-12830</t>
  </si>
  <si>
    <t>SH19-12831</t>
  </si>
  <si>
    <t>SH19-12832</t>
  </si>
  <si>
    <t>SH19-12833</t>
  </si>
  <si>
    <t>SH19-12834</t>
  </si>
  <si>
    <t>SH19-12835</t>
  </si>
  <si>
    <t>SH19-12836</t>
  </si>
  <si>
    <t>SH19-12837</t>
  </si>
  <si>
    <t>SH19-12838</t>
  </si>
  <si>
    <t>SH19-12839</t>
  </si>
  <si>
    <t>SH19-12840</t>
  </si>
  <si>
    <t>SH19-12841</t>
  </si>
  <si>
    <t>SH19-12842</t>
  </si>
  <si>
    <t>SH19-12843</t>
  </si>
  <si>
    <t>SH19-12844</t>
  </si>
  <si>
    <t>SH19-12845</t>
  </si>
  <si>
    <t>SH19-12846</t>
  </si>
  <si>
    <t>SH19-12847</t>
  </si>
  <si>
    <t>SH19-12848</t>
  </si>
  <si>
    <t>SH19-12849</t>
  </si>
  <si>
    <t>SH19-12850</t>
  </si>
  <si>
    <t>SH19-12851</t>
  </si>
  <si>
    <t>SH19-12852</t>
  </si>
  <si>
    <t>SH19-12853</t>
  </si>
  <si>
    <t>SH19-12854</t>
  </si>
  <si>
    <t>SH19-12855</t>
  </si>
  <si>
    <t>SH19-12856</t>
  </si>
  <si>
    <t>SH19-12857</t>
  </si>
  <si>
    <t>SH19-12858</t>
  </si>
  <si>
    <t>SH19-12859</t>
  </si>
  <si>
    <t>SH19-12860</t>
  </si>
  <si>
    <t>SH19-12861</t>
  </si>
  <si>
    <t>SH19-12862</t>
  </si>
  <si>
    <t>SH19-12863</t>
  </si>
  <si>
    <t>SH19-12864</t>
  </si>
  <si>
    <t>SH19-12865</t>
  </si>
  <si>
    <t>SH19-12866</t>
  </si>
  <si>
    <t>SH19-12867</t>
  </si>
  <si>
    <t>SH19-12868</t>
  </si>
  <si>
    <t>SH19-12869</t>
  </si>
  <si>
    <t>SH19-12870</t>
  </si>
  <si>
    <t>SH19-12871</t>
  </si>
  <si>
    <t>SH19-12872</t>
  </si>
  <si>
    <t>SH19-12873</t>
  </si>
  <si>
    <t>SH19-11647</t>
  </si>
  <si>
    <t>SH19-11648</t>
  </si>
  <si>
    <t>SH19-11649</t>
  </si>
  <si>
    <t>SH19-11650</t>
  </si>
  <si>
    <t>SH19-11651</t>
  </si>
  <si>
    <t>SH19-11652</t>
  </si>
  <si>
    <t>SH19-11653</t>
  </si>
  <si>
    <t>SH19-11654</t>
  </si>
  <si>
    <t>SH19-11655</t>
  </si>
  <si>
    <t>SH19-11656</t>
  </si>
  <si>
    <t>SH19-11657</t>
  </si>
  <si>
    <t>SH19-11660</t>
  </si>
  <si>
    <t>SH19-11661</t>
  </si>
  <si>
    <t>SH19-11663</t>
  </si>
  <si>
    <t>SH19-11664</t>
  </si>
  <si>
    <t>SH19-11665</t>
  </si>
  <si>
    <t>SH19-11666</t>
  </si>
  <si>
    <t>SH19-11667</t>
  </si>
  <si>
    <t>SH19-11668</t>
  </si>
  <si>
    <t>SH19-11669</t>
  </si>
  <si>
    <t>SHI19-0219</t>
  </si>
  <si>
    <t>SHI19-0220</t>
  </si>
  <si>
    <t>SHI19-0221</t>
  </si>
  <si>
    <t>SHI19-0222</t>
  </si>
  <si>
    <t>SHI19-0223</t>
  </si>
  <si>
    <t>SHI19-0224</t>
  </si>
  <si>
    <t>SHI19-0225</t>
  </si>
  <si>
    <t>SHI19-0226</t>
  </si>
  <si>
    <t>SHI19-0227</t>
  </si>
  <si>
    <t>SHI19-0228</t>
  </si>
  <si>
    <t>SHI19-0229</t>
  </si>
  <si>
    <t>SHV19-0698</t>
  </si>
  <si>
    <t>SHV19-0699</t>
  </si>
  <si>
    <t>SHV19-0700</t>
  </si>
  <si>
    <t>SHV19-0701</t>
  </si>
  <si>
    <t>SHV19-0702</t>
  </si>
  <si>
    <t>SHV19-0703</t>
  </si>
  <si>
    <t>SHV19-0704</t>
  </si>
  <si>
    <t>SHV19-0705</t>
  </si>
  <si>
    <t>SHV19-0706</t>
  </si>
  <si>
    <t>SHV19-0707</t>
  </si>
  <si>
    <t>SHV19-0757</t>
  </si>
  <si>
    <t>SHV19-0758</t>
  </si>
  <si>
    <t>SHV19-0759</t>
  </si>
  <si>
    <t>SHV19-0768</t>
  </si>
  <si>
    <t>SHI19-0230</t>
  </si>
  <si>
    <t>SHI19-0231</t>
  </si>
  <si>
    <t>SHI19-0232</t>
  </si>
  <si>
    <t>SHI19-0233</t>
  </si>
  <si>
    <t>SHI19-0234</t>
  </si>
  <si>
    <t>SHI19-0235</t>
  </si>
  <si>
    <t>SHI19-0236</t>
  </si>
  <si>
    <t>SHI19-0237</t>
  </si>
  <si>
    <t>Month: November</t>
  </si>
  <si>
    <t>SG19-0780</t>
  </si>
  <si>
    <t>WH319-11650</t>
  </si>
  <si>
    <t>A7184</t>
  </si>
  <si>
    <t>SG19-0781</t>
  </si>
  <si>
    <t>WH319-11657</t>
  </si>
  <si>
    <t>A7185</t>
  </si>
  <si>
    <t>SG19-0782</t>
  </si>
  <si>
    <t>WH319-11664</t>
  </si>
  <si>
    <t>A7186</t>
  </si>
  <si>
    <t>SG19-0783</t>
  </si>
  <si>
    <t>WH319-11671</t>
  </si>
  <si>
    <t>A7187</t>
  </si>
  <si>
    <t>SG19-0784</t>
  </si>
  <si>
    <t>WH319-11737</t>
  </si>
  <si>
    <t>A7194</t>
  </si>
  <si>
    <t>SG19-0785</t>
  </si>
  <si>
    <t>WH319-11752</t>
  </si>
  <si>
    <t>A7195</t>
  </si>
  <si>
    <t>SG19-0786</t>
  </si>
  <si>
    <t>WH319-11758</t>
  </si>
  <si>
    <t>A7216</t>
  </si>
  <si>
    <t>SG19-0787</t>
  </si>
  <si>
    <t>WH319-11761</t>
  </si>
  <si>
    <t>A7196</t>
  </si>
  <si>
    <t>SG19-0788</t>
  </si>
  <si>
    <t>WH319-11794</t>
  </si>
  <si>
    <t>A7197</t>
  </si>
  <si>
    <t>SG19-0789</t>
  </si>
  <si>
    <t>WH319-11804</t>
  </si>
  <si>
    <t>A7198</t>
  </si>
  <si>
    <t>SG19-0790</t>
  </si>
  <si>
    <t>WH319-11816</t>
  </si>
  <si>
    <t>A7199</t>
  </si>
  <si>
    <t>SG19-0791</t>
  </si>
  <si>
    <t>WH319-11869</t>
  </si>
  <si>
    <t>A7200</t>
  </si>
  <si>
    <t>SG19-0792</t>
  </si>
  <si>
    <t>WH319-11874</t>
  </si>
  <si>
    <t>A7217</t>
  </si>
  <si>
    <t>SG19-0793</t>
  </si>
  <si>
    <t>WH319-11890</t>
  </si>
  <si>
    <t>A7201</t>
  </si>
  <si>
    <t>SG19-0794</t>
  </si>
  <si>
    <t>WH319-11930</t>
  </si>
  <si>
    <t>A7202</t>
  </si>
  <si>
    <t>SG19-0795</t>
  </si>
  <si>
    <t>WH319-11936</t>
  </si>
  <si>
    <t>A7203</t>
  </si>
  <si>
    <t>SG19-0796</t>
  </si>
  <si>
    <t>WH319-11943</t>
  </si>
  <si>
    <t>A7204</t>
  </si>
  <si>
    <t>SG19-0797</t>
  </si>
  <si>
    <t>WH319-11945</t>
  </si>
  <si>
    <t>A7205</t>
  </si>
  <si>
    <t>SG19-0798</t>
  </si>
  <si>
    <t>WH319-11947</t>
  </si>
  <si>
    <t>A7218</t>
  </si>
  <si>
    <t>SG19-0799</t>
  </si>
  <si>
    <t>WH319-11952</t>
  </si>
  <si>
    <t>A7206</t>
  </si>
  <si>
    <t>SG19-0800</t>
  </si>
  <si>
    <t>WH319-11994</t>
  </si>
  <si>
    <t>A7207</t>
  </si>
  <si>
    <t>SG19-0801</t>
  </si>
  <si>
    <t>WH319-11995</t>
  </si>
  <si>
    <t>A7208</t>
  </si>
  <si>
    <t>SG19-0802</t>
  </si>
  <si>
    <t>WH319-12050</t>
  </si>
  <si>
    <t>A7212</t>
  </si>
  <si>
    <t>SG19-0803</t>
  </si>
  <si>
    <t>WH319-12056</t>
  </si>
  <si>
    <t>A7213</t>
  </si>
  <si>
    <t>SG19-0804</t>
  </si>
  <si>
    <t>WH319-12080</t>
  </si>
  <si>
    <t>A7214</t>
  </si>
  <si>
    <t>SG19-0805</t>
  </si>
  <si>
    <t>WH319-12087</t>
  </si>
  <si>
    <t>A7215</t>
  </si>
  <si>
    <t>SG19-0806</t>
  </si>
  <si>
    <t>WH319-12111</t>
  </si>
  <si>
    <t>A7220</t>
  </si>
  <si>
    <t>SG19-0807</t>
  </si>
  <si>
    <t>WH319-12112</t>
  </si>
  <si>
    <t>A7219</t>
  </si>
  <si>
    <t>SG19-0808</t>
  </si>
  <si>
    <t>WH319-12136</t>
  </si>
  <si>
    <t>A7209</t>
  </si>
  <si>
    <t>SG19-0809</t>
  </si>
  <si>
    <t>WH319-12144</t>
  </si>
  <si>
    <t>A7210</t>
  </si>
  <si>
    <t>SG19-0810</t>
  </si>
  <si>
    <t>WH319-12179</t>
  </si>
  <si>
    <t>A7231</t>
  </si>
  <si>
    <t>SG19-0811</t>
  </si>
  <si>
    <t>WH319-12180</t>
  </si>
  <si>
    <t>A7232</t>
  </si>
  <si>
    <t>SG19-0812</t>
  </si>
  <si>
    <t>WH319-12189</t>
  </si>
  <si>
    <t>A7211</t>
  </si>
  <si>
    <t>SG19-0813</t>
  </si>
  <si>
    <t>WH319-12191</t>
  </si>
  <si>
    <t>A7221</t>
  </si>
  <si>
    <t>SG19-0814</t>
  </si>
  <si>
    <t>WH319-12256</t>
  </si>
  <si>
    <t>A7222</t>
  </si>
  <si>
    <t>SG19-0815</t>
  </si>
  <si>
    <t>WH319-12292</t>
  </si>
  <si>
    <t>A7223</t>
  </si>
  <si>
    <t>SG19-0816</t>
  </si>
  <si>
    <t>WH319-12364</t>
  </si>
  <si>
    <t>A7224</t>
  </si>
  <si>
    <t>SG19-0817</t>
  </si>
  <si>
    <t>WH319-12373</t>
  </si>
  <si>
    <t>A7225</t>
  </si>
  <si>
    <t>SG19-0818</t>
  </si>
  <si>
    <t>WH319-12384</t>
  </si>
  <si>
    <t>A7226</t>
  </si>
  <si>
    <t>SG19-0819</t>
  </si>
  <si>
    <t>WH319-12427</t>
  </si>
  <si>
    <t>A7227</t>
  </si>
  <si>
    <t>SG19-0820</t>
  </si>
  <si>
    <t>WH319-12430</t>
  </si>
  <si>
    <t>A7233</t>
  </si>
  <si>
    <t>SG19-0821</t>
  </si>
  <si>
    <t>WH319-12439</t>
  </si>
  <si>
    <t>A7234</t>
  </si>
  <si>
    <t>SG19-0822</t>
  </si>
  <si>
    <t>WH319-12498</t>
  </si>
  <si>
    <t>A7228</t>
  </si>
  <si>
    <t>SG19-0823</t>
  </si>
  <si>
    <t>WH319-12553</t>
  </si>
  <si>
    <t>A7229</t>
  </si>
  <si>
    <t>SG19-0824</t>
  </si>
  <si>
    <t>WH319-12623</t>
  </si>
  <si>
    <t>A7235</t>
  </si>
  <si>
    <t>SG19-0825</t>
  </si>
  <si>
    <t>WH319-12631</t>
  </si>
  <si>
    <t>A7236</t>
  </si>
  <si>
    <t>SG19-0826</t>
  </si>
  <si>
    <t>WH319-12661</t>
  </si>
  <si>
    <t>A7237</t>
  </si>
  <si>
    <t>SG19-0827</t>
  </si>
  <si>
    <t>WH319-12679</t>
  </si>
  <si>
    <t>A7238</t>
  </si>
  <si>
    <t>SG19-0828</t>
  </si>
  <si>
    <t>WH319-12722</t>
  </si>
  <si>
    <t>A7239</t>
  </si>
  <si>
    <t>SG19-0829</t>
  </si>
  <si>
    <t>WH319-12763</t>
  </si>
  <si>
    <t>A7240</t>
  </si>
  <si>
    <t>SG19-0830</t>
  </si>
  <si>
    <t>WH319-12779</t>
  </si>
  <si>
    <t>A7241</t>
  </si>
  <si>
    <t>SG19-0831</t>
  </si>
  <si>
    <t>WH319-12784</t>
  </si>
  <si>
    <t>A7242</t>
  </si>
  <si>
    <t>SG19-0832</t>
  </si>
  <si>
    <t>WH319-12804</t>
  </si>
  <si>
    <t>A7230</t>
  </si>
  <si>
    <t>SG19-0833</t>
  </si>
  <si>
    <t>WH319-12822</t>
  </si>
  <si>
    <t>A7244</t>
  </si>
  <si>
    <t>SG19-0834</t>
  </si>
  <si>
    <t>WH319-12835</t>
  </si>
  <si>
    <t>A7245</t>
  </si>
  <si>
    <t>SG19-0835</t>
  </si>
  <si>
    <t>WH319-12836</t>
  </si>
  <si>
    <t>A7246</t>
  </si>
  <si>
    <t>SG19-0836</t>
  </si>
  <si>
    <t>WH319-12866</t>
  </si>
  <si>
    <t>A7247</t>
  </si>
  <si>
    <t>SG19-0837</t>
  </si>
  <si>
    <t>WH319-12870</t>
  </si>
  <si>
    <t>A7248</t>
  </si>
  <si>
    <t>SG19-0838</t>
  </si>
  <si>
    <t>WIP-0208</t>
  </si>
  <si>
    <t>A7243</t>
  </si>
  <si>
    <t>Kyung In Printing</t>
  </si>
  <si>
    <t>OWSH19-0784</t>
  </si>
  <si>
    <t>OWSH19-0785</t>
  </si>
  <si>
    <t>OWSH19-0786</t>
  </si>
  <si>
    <t>OWSH19-0787</t>
  </si>
  <si>
    <t>OWSH19-0788</t>
  </si>
  <si>
    <t>OWSH19-0789</t>
  </si>
  <si>
    <t>OWSH19-0790</t>
  </si>
  <si>
    <t>OWSH19-0791</t>
  </si>
  <si>
    <t>WH319-12871</t>
  </si>
  <si>
    <t>A7250</t>
  </si>
  <si>
    <t>SHI19-0238</t>
  </si>
  <si>
    <t>SHV19-0708</t>
  </si>
  <si>
    <t>SHV19-0709</t>
  </si>
  <si>
    <t>SHI19-0239</t>
  </si>
  <si>
    <t>Copanoro (Off-set)</t>
  </si>
  <si>
    <t>Kyung In Printing (Off-set)</t>
  </si>
  <si>
    <t>OSH19-0492</t>
  </si>
  <si>
    <t>SH19-13403</t>
  </si>
  <si>
    <t>SH19-13404</t>
  </si>
  <si>
    <t>Month: December /Nordika Factory</t>
  </si>
  <si>
    <t>Month: December / Off-set Nordika Factory</t>
  </si>
  <si>
    <t>Month: December  / Off-set Factory</t>
  </si>
  <si>
    <t>Month: December / V-board Nordika Factory</t>
  </si>
  <si>
    <t>OSH19-0483</t>
  </si>
  <si>
    <t>OSH19-0484</t>
  </si>
  <si>
    <t>OSH19-0485</t>
  </si>
  <si>
    <t>OSH19-0486</t>
  </si>
  <si>
    <t>OSH19-0487</t>
  </si>
  <si>
    <t>OSH19-0488</t>
  </si>
  <si>
    <t>OSH19-0489</t>
  </si>
  <si>
    <t>OSH19-0490</t>
  </si>
  <si>
    <t>OSH19-0491</t>
  </si>
  <si>
    <t>OSH19-0493</t>
  </si>
  <si>
    <t>OSH19-0494</t>
  </si>
  <si>
    <t>OSH19-0495</t>
  </si>
  <si>
    <t>OSH19-0496</t>
  </si>
  <si>
    <t>OSH19-0497</t>
  </si>
  <si>
    <t>OSH19-0498</t>
  </si>
  <si>
    <t>OSH19-0499</t>
  </si>
  <si>
    <t>OSH19-0500</t>
  </si>
  <si>
    <t>OSH19-0501</t>
  </si>
  <si>
    <t>OSH19-0502</t>
  </si>
  <si>
    <t>OSH19-0503</t>
  </si>
  <si>
    <t>OSH19-0504</t>
  </si>
  <si>
    <t>OSH19-0505</t>
  </si>
  <si>
    <t>OSH19-0506</t>
  </si>
  <si>
    <t>OSH19-0507</t>
  </si>
  <si>
    <t>OSH19-0508</t>
  </si>
  <si>
    <t>OSH19-0509</t>
  </si>
  <si>
    <t>OWSH19-0792</t>
  </si>
  <si>
    <t>OWSH19-0793</t>
  </si>
  <si>
    <t>OWSH19-0794</t>
  </si>
  <si>
    <t>OWSH19-0795</t>
  </si>
  <si>
    <t>OWSH19-0796</t>
  </si>
  <si>
    <t>OWSH19-0797</t>
  </si>
  <si>
    <t>OWSH19-0798</t>
  </si>
  <si>
    <t>OWSH19-0799</t>
  </si>
  <si>
    <t>OWSH19-0800</t>
  </si>
  <si>
    <t>OWSH19-0801</t>
  </si>
  <si>
    <t>OWSH19-0802</t>
  </si>
  <si>
    <t>OWSH19-0803</t>
  </si>
  <si>
    <t>OWSH19-0804</t>
  </si>
  <si>
    <t>OWSH19-0805</t>
  </si>
  <si>
    <t>OWSH19-0806</t>
  </si>
  <si>
    <t>OWSH19-0807</t>
  </si>
  <si>
    <t>OWSH19-0808</t>
  </si>
  <si>
    <t>OWSH19-0809</t>
  </si>
  <si>
    <t>OWSH19-0810</t>
  </si>
  <si>
    <t>OWSH19-0811</t>
  </si>
  <si>
    <t>OWSH19-0812</t>
  </si>
  <si>
    <t>OWSH19-0813</t>
  </si>
  <si>
    <t>OWSH19-0814</t>
  </si>
  <si>
    <t>OWSH19-0815</t>
  </si>
  <si>
    <t>OWSH19-0816</t>
  </si>
  <si>
    <t>OWSH19-0817</t>
  </si>
  <si>
    <t>OWSH19-0818</t>
  </si>
  <si>
    <t>OWSH19-0819</t>
  </si>
  <si>
    <t>OWSH19-0820</t>
  </si>
  <si>
    <t>OWSH19-0821</t>
  </si>
  <si>
    <t>OWSH19-0822</t>
  </si>
  <si>
    <t>OWSH19-0823</t>
  </si>
  <si>
    <t>OWSH19-0824</t>
  </si>
  <si>
    <t>OWSH19-0825</t>
  </si>
  <si>
    <t>OWSH19-0826</t>
  </si>
  <si>
    <t>OWSH19-0827</t>
  </si>
  <si>
    <t>OWSH19-0828</t>
  </si>
  <si>
    <t>OWSH19-0829</t>
  </si>
  <si>
    <t>OWSH19-0830</t>
  </si>
  <si>
    <t>OWSH19-0831</t>
  </si>
  <si>
    <t>OWSH19-0832</t>
  </si>
  <si>
    <t>OWSH19-0833</t>
  </si>
  <si>
    <t>OWSH19-0834</t>
  </si>
  <si>
    <t>OWSH19-0835</t>
  </si>
  <si>
    <t>OWSH19-0836</t>
  </si>
  <si>
    <t>OWSH19-0837</t>
  </si>
  <si>
    <t>OWSH19-0838</t>
  </si>
  <si>
    <t>OWSH19-0839</t>
  </si>
  <si>
    <t>OWSH19-0840</t>
  </si>
  <si>
    <t>OWSH19-0859</t>
  </si>
  <si>
    <t>OWSH19-0860</t>
  </si>
  <si>
    <t>OWSH19-0872</t>
  </si>
  <si>
    <t>SH19-12874</t>
  </si>
  <si>
    <t>SH19-12875</t>
  </si>
  <si>
    <t>SH19-12876</t>
  </si>
  <si>
    <t>SH19-12877</t>
  </si>
  <si>
    <t>SH19-12878</t>
  </si>
  <si>
    <t>SH19-12879</t>
  </si>
  <si>
    <t>SH19-12880</t>
  </si>
  <si>
    <t>SH19-12881</t>
  </si>
  <si>
    <t>SH19-12882</t>
  </si>
  <si>
    <t>SH19-12883</t>
  </si>
  <si>
    <t>SH19-12884</t>
  </si>
  <si>
    <t>SH19-12885</t>
  </si>
  <si>
    <t>SH19-12886</t>
  </si>
  <si>
    <t>SH19-12887</t>
  </si>
  <si>
    <t>SH19-12888</t>
  </si>
  <si>
    <t>SH19-12889</t>
  </si>
  <si>
    <t>SH19-12890</t>
  </si>
  <si>
    <t>SH19-12891</t>
  </si>
  <si>
    <t>SH19-12892</t>
  </si>
  <si>
    <t>SH19-12893</t>
  </si>
  <si>
    <t>SH19-12894</t>
  </si>
  <si>
    <t>SH19-12895</t>
  </si>
  <si>
    <t>SH19-12896</t>
  </si>
  <si>
    <t>SH19-12897</t>
  </si>
  <si>
    <t>SH19-12898</t>
  </si>
  <si>
    <t>SH19-12899</t>
  </si>
  <si>
    <t>SH19-12900</t>
  </si>
  <si>
    <t>SH19-12901</t>
  </si>
  <si>
    <t>SH19-12902</t>
  </si>
  <si>
    <t>SH19-12903</t>
  </si>
  <si>
    <t>SH19-12904</t>
  </si>
  <si>
    <t>SH19-12905</t>
  </si>
  <si>
    <t>SH19-12906</t>
  </si>
  <si>
    <t>SH19-12907</t>
  </si>
  <si>
    <t>SH19-12908</t>
  </si>
  <si>
    <t>SH19-12909</t>
  </si>
  <si>
    <t>SH19-12910</t>
  </si>
  <si>
    <t>SH19-12911</t>
  </si>
  <si>
    <t>SH19-12912</t>
  </si>
  <si>
    <t>SH19-12913</t>
  </si>
  <si>
    <t>SH19-12914</t>
  </si>
  <si>
    <t>SH19-12915</t>
  </si>
  <si>
    <t>SH19-12916</t>
  </si>
  <si>
    <t>SH19-12917</t>
  </si>
  <si>
    <t>SH19-12918</t>
  </si>
  <si>
    <t>SH19-12919</t>
  </si>
  <si>
    <t>SH19-12920</t>
  </si>
  <si>
    <t>SH19-12921</t>
  </si>
  <si>
    <t>SH19-12922</t>
  </si>
  <si>
    <t>SH19-12923</t>
  </si>
  <si>
    <t>SH19-12924</t>
  </si>
  <si>
    <t>SH19-12925</t>
  </si>
  <si>
    <t>SH19-12926</t>
  </si>
  <si>
    <t>SH19-12927</t>
  </si>
  <si>
    <t>SH19-12928</t>
  </si>
  <si>
    <t>SH19-12929</t>
  </si>
  <si>
    <t>SH19-12930</t>
  </si>
  <si>
    <t>SH19-12931</t>
  </si>
  <si>
    <t>SH19-12932</t>
  </si>
  <si>
    <t>SH19-12933</t>
  </si>
  <si>
    <t>SH19-12934</t>
  </si>
  <si>
    <t>SH19-12935</t>
  </si>
  <si>
    <t>SH19-12936</t>
  </si>
  <si>
    <t>SH19-12937</t>
  </si>
  <si>
    <t>SH19-12938</t>
  </si>
  <si>
    <t>SH19-12939</t>
  </si>
  <si>
    <t>SH19-12940</t>
  </si>
  <si>
    <t>SH19-12941</t>
  </si>
  <si>
    <t>SH19-12942</t>
  </si>
  <si>
    <t>SH19-12943</t>
  </si>
  <si>
    <t>SH19-12944</t>
  </si>
  <si>
    <t>SH19-12945</t>
  </si>
  <si>
    <t>SH19-12946</t>
  </si>
  <si>
    <t>SH19-12947</t>
  </si>
  <si>
    <t>SH19-12948</t>
  </si>
  <si>
    <t>SH19-12949</t>
  </si>
  <si>
    <t>SH19-12950</t>
  </si>
  <si>
    <t>SH19-12951</t>
  </si>
  <si>
    <t>SH19-12952</t>
  </si>
  <si>
    <t>SH19-12953</t>
  </si>
  <si>
    <t>SH19-12954</t>
  </si>
  <si>
    <t>SH19-12955</t>
  </si>
  <si>
    <t>SH19-12956</t>
  </si>
  <si>
    <t>SH19-12957</t>
  </si>
  <si>
    <t>SH19-12958</t>
  </si>
  <si>
    <t>SH19-12959</t>
  </si>
  <si>
    <t>SH19-12960</t>
  </si>
  <si>
    <t>SH19-12961</t>
  </si>
  <si>
    <t>SH19-12962</t>
  </si>
  <si>
    <t>SH19-12963</t>
  </si>
  <si>
    <t>SH19-12964</t>
  </si>
  <si>
    <t>SH19-12965</t>
  </si>
  <si>
    <t>SH19-12966</t>
  </si>
  <si>
    <t>SH19-12967</t>
  </si>
  <si>
    <t>SH19-12968</t>
  </si>
  <si>
    <t>SH19-12969</t>
  </si>
  <si>
    <t>SH19-12970</t>
  </si>
  <si>
    <t>SH19-12971</t>
  </si>
  <si>
    <t>SH19-12972</t>
  </si>
  <si>
    <t>SH19-12973</t>
  </si>
  <si>
    <t>SH19-12974</t>
  </si>
  <si>
    <t>SH19-12975</t>
  </si>
  <si>
    <t>SH19-12976</t>
  </si>
  <si>
    <t>SH19-12977</t>
  </si>
  <si>
    <t>SH19-12978</t>
  </si>
  <si>
    <t>SH19-12979</t>
  </si>
  <si>
    <t>SH19-12980</t>
  </si>
  <si>
    <t>SH19-12981</t>
  </si>
  <si>
    <t>SH19-12982</t>
  </si>
  <si>
    <t>SH19-12983</t>
  </si>
  <si>
    <t>SH19-12984</t>
  </si>
  <si>
    <t>SH19-12985</t>
  </si>
  <si>
    <t>SH19-12986</t>
  </si>
  <si>
    <t>SH19-12987</t>
  </si>
  <si>
    <t>SH19-12988</t>
  </si>
  <si>
    <t>SH19-12989</t>
  </si>
  <si>
    <t>SH19-12990</t>
  </si>
  <si>
    <t>SH19-12991</t>
  </si>
  <si>
    <t>SH19-12992</t>
  </si>
  <si>
    <t>SH19-12993</t>
  </si>
  <si>
    <t>SH19-12994</t>
  </si>
  <si>
    <t>SH19-12995</t>
  </si>
  <si>
    <t>SH19-12996</t>
  </si>
  <si>
    <t>SH19-12997</t>
  </si>
  <si>
    <t>SH19-12998</t>
  </si>
  <si>
    <t>SH19-12999</t>
  </si>
  <si>
    <t>SH19-13000</t>
  </si>
  <si>
    <t>SH19-13001</t>
  </si>
  <si>
    <t>SH19-13002</t>
  </si>
  <si>
    <t>SH19-13003</t>
  </si>
  <si>
    <t>SH19-13004</t>
  </si>
  <si>
    <t>SH19-13005</t>
  </si>
  <si>
    <t>SH19-13006</t>
  </si>
  <si>
    <t>SH19-13007</t>
  </si>
  <si>
    <t>SH19-13008</t>
  </si>
  <si>
    <t>SH19-13009</t>
  </si>
  <si>
    <t>SH19-13010</t>
  </si>
  <si>
    <t>SH19-13011</t>
  </si>
  <si>
    <t>SH19-13012</t>
  </si>
  <si>
    <t>SH19-13013</t>
  </si>
  <si>
    <t>SH19-13014</t>
  </si>
  <si>
    <t>SH19-13015</t>
  </si>
  <si>
    <t>SH19-13016</t>
  </si>
  <si>
    <t>SH19-13017</t>
  </si>
  <si>
    <t>SH19-13018</t>
  </si>
  <si>
    <t>SH19-13019</t>
  </si>
  <si>
    <t>SH19-13020</t>
  </si>
  <si>
    <t>SH19-13021</t>
  </si>
  <si>
    <t>SH19-13022</t>
  </si>
  <si>
    <t>SH19-13023</t>
  </si>
  <si>
    <t>SH19-13024</t>
  </si>
  <si>
    <t>SH19-13025</t>
  </si>
  <si>
    <t>SH19-13026</t>
  </si>
  <si>
    <t>SH19-13027</t>
  </si>
  <si>
    <t>SH19-13028</t>
  </si>
  <si>
    <t>SH19-13029</t>
  </si>
  <si>
    <t>SH19-13030</t>
  </si>
  <si>
    <t>SH19-13031</t>
  </si>
  <si>
    <t>SH19-13032</t>
  </si>
  <si>
    <t>SH19-13033</t>
  </si>
  <si>
    <t>SH19-13034</t>
  </si>
  <si>
    <t>SH19-13035</t>
  </si>
  <si>
    <t>SH19-13036</t>
  </si>
  <si>
    <t>SH19-13037</t>
  </si>
  <si>
    <t>SH19-13038</t>
  </si>
  <si>
    <t>SH19-13039</t>
  </si>
  <si>
    <t>SH19-13040</t>
  </si>
  <si>
    <t>SH19-13041</t>
  </si>
  <si>
    <t>SH19-13042</t>
  </si>
  <si>
    <t>SH19-13043</t>
  </si>
  <si>
    <t>SH19-13044</t>
  </si>
  <si>
    <t>SH19-13045</t>
  </si>
  <si>
    <t>SH19-13046</t>
  </si>
  <si>
    <t>SH19-13047</t>
  </si>
  <si>
    <t>SH19-13048</t>
  </si>
  <si>
    <t>SH19-13049</t>
  </si>
  <si>
    <t>SH19-13050</t>
  </si>
  <si>
    <t>SH19-13051</t>
  </si>
  <si>
    <t>SH19-13052</t>
  </si>
  <si>
    <t>SH19-13053</t>
  </si>
  <si>
    <t>SH19-13054</t>
  </si>
  <si>
    <t>SH19-13055</t>
  </si>
  <si>
    <t>SH19-13056</t>
  </si>
  <si>
    <t>SH19-13057</t>
  </si>
  <si>
    <t>SH19-13058</t>
  </si>
  <si>
    <t>SH19-13059</t>
  </si>
  <si>
    <t>SH19-13060</t>
  </si>
  <si>
    <t>SH19-13061</t>
  </si>
  <si>
    <t>SH19-13062</t>
  </si>
  <si>
    <t>SH19-13063</t>
  </si>
  <si>
    <t>SH19-13064</t>
  </si>
  <si>
    <t>SH19-13065</t>
  </si>
  <si>
    <t>SH19-13066</t>
  </si>
  <si>
    <t>SH19-13067</t>
  </si>
  <si>
    <t>SH19-13068</t>
  </si>
  <si>
    <t>SH19-13069</t>
  </si>
  <si>
    <t>SH19-13070</t>
  </si>
  <si>
    <t>SH19-13071</t>
  </si>
  <si>
    <t>SH19-13072</t>
  </si>
  <si>
    <t>SH19-13073</t>
  </si>
  <si>
    <t>SH19-13074</t>
  </si>
  <si>
    <t>SH19-13075</t>
  </si>
  <si>
    <t>SH19-13076</t>
  </si>
  <si>
    <t>SH19-13077</t>
  </si>
  <si>
    <t>SH19-13078</t>
  </si>
  <si>
    <t>SH19-13079</t>
  </si>
  <si>
    <t>SH19-13080</t>
  </si>
  <si>
    <t>SH19-13081</t>
  </si>
  <si>
    <t>SH19-13082</t>
  </si>
  <si>
    <t>SH19-13083</t>
  </si>
  <si>
    <t>SH19-13084</t>
  </si>
  <si>
    <t>SH19-13085</t>
  </si>
  <si>
    <t>SH19-13086</t>
  </si>
  <si>
    <t>SH19-13087</t>
  </si>
  <si>
    <t>SH19-13088</t>
  </si>
  <si>
    <t>SH19-13089</t>
  </si>
  <si>
    <t>SH19-13090</t>
  </si>
  <si>
    <t>SH19-13091</t>
  </si>
  <si>
    <t>SH19-13092</t>
  </si>
  <si>
    <t>SH19-13093</t>
  </si>
  <si>
    <t>SH19-13094</t>
  </si>
  <si>
    <t>SH19-13095</t>
  </si>
  <si>
    <t>SH19-13096</t>
  </si>
  <si>
    <t>SH19-13097</t>
  </si>
  <si>
    <t>SH19-13098</t>
  </si>
  <si>
    <t>SH19-13099</t>
  </si>
  <si>
    <t>SH19-13100</t>
  </si>
  <si>
    <t>SH19-13101</t>
  </si>
  <si>
    <t>SH19-13102</t>
  </si>
  <si>
    <t>SH19-13103</t>
  </si>
  <si>
    <t>SH19-13104</t>
  </si>
  <si>
    <t>SH19-13105</t>
  </si>
  <si>
    <t>SH19-13106</t>
  </si>
  <si>
    <t>SH19-13107</t>
  </si>
  <si>
    <t>SH19-13108</t>
  </si>
  <si>
    <t>SH19-13109</t>
  </si>
  <si>
    <t>SH19-13110</t>
  </si>
  <si>
    <t>SH19-13111</t>
  </si>
  <si>
    <t>SH19-13112</t>
  </si>
  <si>
    <t>SH19-13113</t>
  </si>
  <si>
    <t>SH19-13114</t>
  </si>
  <si>
    <t>SH19-13115</t>
  </si>
  <si>
    <t>SH19-13116</t>
  </si>
  <si>
    <t>SH19-13117</t>
  </si>
  <si>
    <t>SH19-13118</t>
  </si>
  <si>
    <t>SH19-13119</t>
  </si>
  <si>
    <t>SH19-13120</t>
  </si>
  <si>
    <t>SH19-13121</t>
  </si>
  <si>
    <t>SH19-13122</t>
  </si>
  <si>
    <t>SH19-13123</t>
  </si>
  <si>
    <t>SH19-13124</t>
  </si>
  <si>
    <t>SH19-13125</t>
  </si>
  <si>
    <t>SH19-13126</t>
  </si>
  <si>
    <t>SH19-13127</t>
  </si>
  <si>
    <t>SH19-13128</t>
  </si>
  <si>
    <t>SH19-13129</t>
  </si>
  <si>
    <t>SH19-13130</t>
  </si>
  <si>
    <t>SH19-13131</t>
  </si>
  <si>
    <t>SH19-13132</t>
  </si>
  <si>
    <t>SH19-13133</t>
  </si>
  <si>
    <t>SH19-13134</t>
  </si>
  <si>
    <t>SH19-13135</t>
  </si>
  <si>
    <t>SH19-13136</t>
  </si>
  <si>
    <t>SH19-13137</t>
  </si>
  <si>
    <t>SH19-13138</t>
  </si>
  <si>
    <t>SH19-13139</t>
  </si>
  <si>
    <t>SH19-13140</t>
  </si>
  <si>
    <t>SH19-13141</t>
  </si>
  <si>
    <t>SH19-13142</t>
  </si>
  <si>
    <t>SH19-13143</t>
  </si>
  <si>
    <t>SH19-13144</t>
  </si>
  <si>
    <t>SH19-13145</t>
  </si>
  <si>
    <t>SH19-13146</t>
  </si>
  <si>
    <t>SH19-13147</t>
  </si>
  <si>
    <t>SH19-13148</t>
  </si>
  <si>
    <t>SH19-13149</t>
  </si>
  <si>
    <t>SH19-13150</t>
  </si>
  <si>
    <t>SH19-13151</t>
  </si>
  <si>
    <t>SH19-13152</t>
  </si>
  <si>
    <t>SH19-13153</t>
  </si>
  <si>
    <t>SH19-13154</t>
  </si>
  <si>
    <t>SH19-13155</t>
  </si>
  <si>
    <t>SH19-13156</t>
  </si>
  <si>
    <t>SH19-13157</t>
  </si>
  <si>
    <t>SH19-13158</t>
  </si>
  <si>
    <t>SH19-13159</t>
  </si>
  <si>
    <t>SH19-13160</t>
  </si>
  <si>
    <t>SH19-13161</t>
  </si>
  <si>
    <t>SH19-13162</t>
  </si>
  <si>
    <t>SH19-13163</t>
  </si>
  <si>
    <t>SH19-13164</t>
  </si>
  <si>
    <t>SH19-13165</t>
  </si>
  <si>
    <t>SH19-13166</t>
  </si>
  <si>
    <t>SH19-13167</t>
  </si>
  <si>
    <t>SH19-13168</t>
  </si>
  <si>
    <t>SH19-13169</t>
  </si>
  <si>
    <t>SH19-13170</t>
  </si>
  <si>
    <t>SH19-13171</t>
  </si>
  <si>
    <t>SH19-13172</t>
  </si>
  <si>
    <t>SH19-13173</t>
  </si>
  <si>
    <t>SH19-13174</t>
  </si>
  <si>
    <t>SH19-13175</t>
  </si>
  <si>
    <t>SH19-13176</t>
  </si>
  <si>
    <t>SH19-13177</t>
  </si>
  <si>
    <t>SH19-13178</t>
  </si>
  <si>
    <t>SH19-13179</t>
  </si>
  <si>
    <t>SH19-13180</t>
  </si>
  <si>
    <t>SH19-13181</t>
  </si>
  <si>
    <t>SH19-13182</t>
  </si>
  <si>
    <t>SH19-13183</t>
  </si>
  <si>
    <t>SH19-13184</t>
  </si>
  <si>
    <t>SH19-13185</t>
  </si>
  <si>
    <t>SH19-13186</t>
  </si>
  <si>
    <t>SH19-13187</t>
  </si>
  <si>
    <t>SH19-13188</t>
  </si>
  <si>
    <t>SH19-13189</t>
  </si>
  <si>
    <t>SH19-13190</t>
  </si>
  <si>
    <t>SH19-13191</t>
  </si>
  <si>
    <t>SH19-13192</t>
  </si>
  <si>
    <t>SH19-13193</t>
  </si>
  <si>
    <t>SH19-13194</t>
  </si>
  <si>
    <t>SH19-13195</t>
  </si>
  <si>
    <t>SH19-13196</t>
  </si>
  <si>
    <t>SH19-13197</t>
  </si>
  <si>
    <t>SH19-13198</t>
  </si>
  <si>
    <t>SH19-13199</t>
  </si>
  <si>
    <t>SH19-13200</t>
  </si>
  <si>
    <t>SH19-13201</t>
  </si>
  <si>
    <t>SH19-13202</t>
  </si>
  <si>
    <t>SH19-13203</t>
  </si>
  <si>
    <t>SH19-13204</t>
  </si>
  <si>
    <t>SH19-13205</t>
  </si>
  <si>
    <t>SH19-13206</t>
  </si>
  <si>
    <t>SH19-13207</t>
  </si>
  <si>
    <t>SH19-13208</t>
  </si>
  <si>
    <t>SH19-13209</t>
  </si>
  <si>
    <t>SH19-13210</t>
  </si>
  <si>
    <t>SH19-13211</t>
  </si>
  <si>
    <t>SH19-13212</t>
  </si>
  <si>
    <t>SH19-13213</t>
  </si>
  <si>
    <t>SH19-13214</t>
  </si>
  <si>
    <t>SH19-13215</t>
  </si>
  <si>
    <t>SH19-13216</t>
  </si>
  <si>
    <t>SH19-13217</t>
  </si>
  <si>
    <t>SH19-13218</t>
  </si>
  <si>
    <t>SH19-13219</t>
  </si>
  <si>
    <t>SH19-13220</t>
  </si>
  <si>
    <t>SH19-13221</t>
  </si>
  <si>
    <t>SH19-13222</t>
  </si>
  <si>
    <t>SH19-13223</t>
  </si>
  <si>
    <t>SH19-13224</t>
  </si>
  <si>
    <t>SH19-13225</t>
  </si>
  <si>
    <t>SH19-13226</t>
  </si>
  <si>
    <t>SH19-13227</t>
  </si>
  <si>
    <t>SH19-13228</t>
  </si>
  <si>
    <t>SH19-13229</t>
  </si>
  <si>
    <t>SH19-13230</t>
  </si>
  <si>
    <t>SH19-13231</t>
  </si>
  <si>
    <t>SH19-13232</t>
  </si>
  <si>
    <t>SH19-13233</t>
  </si>
  <si>
    <t>SH19-13234</t>
  </si>
  <si>
    <t>SH19-13235</t>
  </si>
  <si>
    <t>SH19-13236</t>
  </si>
  <si>
    <t>SH19-13237</t>
  </si>
  <si>
    <t>SH19-13238</t>
  </si>
  <si>
    <t>SH19-13239</t>
  </si>
  <si>
    <t>SH19-13240</t>
  </si>
  <si>
    <t>SH19-13241</t>
  </si>
  <si>
    <t>SH19-13242</t>
  </si>
  <si>
    <t>SH19-13243</t>
  </si>
  <si>
    <t>SH19-13244</t>
  </si>
  <si>
    <t>SH19-13245</t>
  </si>
  <si>
    <t>SH19-13246</t>
  </si>
  <si>
    <t>SH19-13247</t>
  </si>
  <si>
    <t>SH19-13248</t>
  </si>
  <si>
    <t>SH19-13249</t>
  </si>
  <si>
    <t>SH19-13250</t>
  </si>
  <si>
    <t>SH19-13251</t>
  </si>
  <si>
    <t>SH19-13252</t>
  </si>
  <si>
    <t>SH19-13253</t>
  </si>
  <si>
    <t>SH19-13254</t>
  </si>
  <si>
    <t>SH19-13255</t>
  </si>
  <si>
    <t>SH19-13256</t>
  </si>
  <si>
    <t>SH19-13257</t>
  </si>
  <si>
    <t>SH19-13258</t>
  </si>
  <si>
    <t>SH19-13259</t>
  </si>
  <si>
    <t>SH19-13260</t>
  </si>
  <si>
    <t>SH19-13261</t>
  </si>
  <si>
    <t>SH19-13262</t>
  </si>
  <si>
    <t>SH19-13263</t>
  </si>
  <si>
    <t>SH19-13264</t>
  </si>
  <si>
    <t>SH19-13265</t>
  </si>
  <si>
    <t>SH19-13266</t>
  </si>
  <si>
    <t>SH19-13267</t>
  </si>
  <si>
    <t>SH19-13268</t>
  </si>
  <si>
    <t>SH19-13269</t>
  </si>
  <si>
    <t>SH19-13270</t>
  </si>
  <si>
    <t>SH19-13271</t>
  </si>
  <si>
    <t>SH19-13272</t>
  </si>
  <si>
    <t>SH19-13273</t>
  </si>
  <si>
    <t>SH19-13274</t>
  </si>
  <si>
    <t>SH19-13275</t>
  </si>
  <si>
    <t>SH19-13276</t>
  </si>
  <si>
    <t>SH19-13277</t>
  </si>
  <si>
    <t>SH19-13278</t>
  </si>
  <si>
    <t>SH19-13279</t>
  </si>
  <si>
    <t>SH19-13280</t>
  </si>
  <si>
    <t>SH19-13281</t>
  </si>
  <si>
    <t>SH19-13282</t>
  </si>
  <si>
    <t>SH19-13283</t>
  </si>
  <si>
    <t>SH19-13284</t>
  </si>
  <si>
    <t>SH19-13285</t>
  </si>
  <si>
    <t>SH19-13286</t>
  </si>
  <si>
    <t>SH19-13287</t>
  </si>
  <si>
    <t>SH19-13288</t>
  </si>
  <si>
    <t>SH19-13289</t>
  </si>
  <si>
    <t>SH19-13290</t>
  </si>
  <si>
    <t>SH19-13291</t>
  </si>
  <si>
    <t>SH19-13292</t>
  </si>
  <si>
    <t>SH19-13293</t>
  </si>
  <si>
    <t>SH19-13294</t>
  </si>
  <si>
    <t>SH19-13295</t>
  </si>
  <si>
    <t>SH19-13296</t>
  </si>
  <si>
    <t>SH19-13297</t>
  </si>
  <si>
    <t>SH19-13298</t>
  </si>
  <si>
    <t>SH19-13299</t>
  </si>
  <si>
    <t>SH19-13300</t>
  </si>
  <si>
    <t>SH19-13301</t>
  </si>
  <si>
    <t>SH19-13302</t>
  </si>
  <si>
    <t>SH19-13303</t>
  </si>
  <si>
    <t>SH19-13304</t>
  </si>
  <si>
    <t>SH19-13305</t>
  </si>
  <si>
    <t>SH19-13306</t>
  </si>
  <si>
    <t>SH19-13307</t>
  </si>
  <si>
    <t>SH19-13308</t>
  </si>
  <si>
    <t>SH19-13309</t>
  </si>
  <si>
    <t>SH19-13310</t>
  </si>
  <si>
    <t>SH19-13311</t>
  </si>
  <si>
    <t>SH19-13312</t>
  </si>
  <si>
    <t>SH19-13313</t>
  </si>
  <si>
    <t>SH19-13314</t>
  </si>
  <si>
    <t>SH19-13315</t>
  </si>
  <si>
    <t>SH19-13316</t>
  </si>
  <si>
    <t>SH19-13317</t>
  </si>
  <si>
    <t>SH19-13318</t>
  </si>
  <si>
    <t>SH19-13319</t>
  </si>
  <si>
    <t>SH19-13320</t>
  </si>
  <si>
    <t>SH19-13321</t>
  </si>
  <si>
    <t>SH19-13322</t>
  </si>
  <si>
    <t>SH19-13323</t>
  </si>
  <si>
    <t>SH19-13324</t>
  </si>
  <si>
    <t>SH19-13325</t>
  </si>
  <si>
    <t>SH19-13326</t>
  </si>
  <si>
    <t>SH19-13327</t>
  </si>
  <si>
    <t>SH19-13328</t>
  </si>
  <si>
    <t>SH19-13329</t>
  </si>
  <si>
    <t>SH19-13330</t>
  </si>
  <si>
    <t>SH19-13331</t>
  </si>
  <si>
    <t>SH19-13332</t>
  </si>
  <si>
    <t>SH19-13333</t>
  </si>
  <si>
    <t>SH19-13334</t>
  </si>
  <si>
    <t>SH19-13335</t>
  </si>
  <si>
    <t>SH19-13336</t>
  </si>
  <si>
    <t>SH19-13337</t>
  </si>
  <si>
    <t>SH19-13338</t>
  </si>
  <si>
    <t>SH19-13339</t>
  </si>
  <si>
    <t>SH19-13340</t>
  </si>
  <si>
    <t>SH19-13341</t>
  </si>
  <si>
    <t>SH19-13342</t>
  </si>
  <si>
    <t>SH19-13343</t>
  </si>
  <si>
    <t>SH19-13344</t>
  </si>
  <si>
    <t>SH19-13345</t>
  </si>
  <si>
    <t>SH19-13346</t>
  </si>
  <si>
    <t>SH19-13347</t>
  </si>
  <si>
    <t>SH19-13348</t>
  </si>
  <si>
    <t>SH19-13349</t>
  </si>
  <si>
    <t>SH19-13350</t>
  </si>
  <si>
    <t>SH19-13351</t>
  </si>
  <si>
    <t>SH19-13352</t>
  </si>
  <si>
    <t>SH19-13353</t>
  </si>
  <si>
    <t>SH19-13354</t>
  </si>
  <si>
    <t>SH19-13355</t>
  </si>
  <si>
    <t>SH19-13356</t>
  </si>
  <si>
    <t>SH19-13357</t>
  </si>
  <si>
    <t>SH19-13358</t>
  </si>
  <si>
    <t>SH19-13359</t>
  </si>
  <si>
    <t>SH19-13360</t>
  </si>
  <si>
    <t>SH19-13361</t>
  </si>
  <si>
    <t>SH19-13362</t>
  </si>
  <si>
    <t>SH19-13363</t>
  </si>
  <si>
    <t>SH19-13364</t>
  </si>
  <si>
    <t>SH19-13365</t>
  </si>
  <si>
    <t>SH19-13366</t>
  </si>
  <si>
    <t>SH19-13367</t>
  </si>
  <si>
    <t>SH19-13368</t>
  </si>
  <si>
    <t>SH19-13369</t>
  </si>
  <si>
    <t>SH19-13370</t>
  </si>
  <si>
    <t>SH19-13371</t>
  </si>
  <si>
    <t>SH19-13372</t>
  </si>
  <si>
    <t>SH19-13373</t>
  </si>
  <si>
    <t>SH19-13374</t>
  </si>
  <si>
    <t>SH19-13375</t>
  </si>
  <si>
    <t>SH19-13376</t>
  </si>
  <si>
    <t>SH19-13377</t>
  </si>
  <si>
    <t>SH19-13378</t>
  </si>
  <si>
    <t>SH19-13379</t>
  </si>
  <si>
    <t>SH19-13380</t>
  </si>
  <si>
    <t>SH19-13381</t>
  </si>
  <si>
    <t>SH19-13382</t>
  </si>
  <si>
    <t>SH19-13383</t>
  </si>
  <si>
    <t>SH19-13384</t>
  </si>
  <si>
    <t>SH19-13385</t>
  </si>
  <si>
    <t>SH19-13386</t>
  </si>
  <si>
    <t>SH19-13387</t>
  </si>
  <si>
    <t>SH19-13388</t>
  </si>
  <si>
    <t>SH19-13389</t>
  </si>
  <si>
    <t>SH19-13390</t>
  </si>
  <si>
    <t>SH19-13391</t>
  </si>
  <si>
    <t>SH19-13392</t>
  </si>
  <si>
    <t>SH19-13393</t>
  </si>
  <si>
    <t>SH19-13394</t>
  </si>
  <si>
    <t>SH19-13395</t>
  </si>
  <si>
    <t>SH19-13396</t>
  </si>
  <si>
    <t>SH19-13397</t>
  </si>
  <si>
    <t>SH19-13398</t>
  </si>
  <si>
    <t>SH19-13399</t>
  </si>
  <si>
    <t>SH19-13400</t>
  </si>
  <si>
    <t>SH19-13401</t>
  </si>
  <si>
    <t>SH19-13402</t>
  </si>
  <si>
    <t>SH19-13405</t>
  </si>
  <si>
    <t>SH19-13406</t>
  </si>
  <si>
    <t>SH19-13407</t>
  </si>
  <si>
    <t>SH19-13408</t>
  </si>
  <si>
    <t>SH19-13409</t>
  </si>
  <si>
    <t>SH19-13410</t>
  </si>
  <si>
    <t>SH19-13411</t>
  </si>
  <si>
    <t>SH19-13412</t>
  </si>
  <si>
    <t>SH19-13413</t>
  </si>
  <si>
    <t>SH19-13414</t>
  </si>
  <si>
    <t>SH19-13415</t>
  </si>
  <si>
    <t>SH19-13416</t>
  </si>
  <si>
    <t>SH19-13417</t>
  </si>
  <si>
    <t>SH19-13418</t>
  </si>
  <si>
    <t>SH19-13419</t>
  </si>
  <si>
    <t>SH19-13420</t>
  </si>
  <si>
    <t>SH19-13421</t>
  </si>
  <si>
    <t>SH19-13422</t>
  </si>
  <si>
    <t>SH19-13423</t>
  </si>
  <si>
    <t>SH19-13424</t>
  </si>
  <si>
    <t>SH19-13425</t>
  </si>
  <si>
    <t>SH19-13426</t>
  </si>
  <si>
    <t>SH19-13427</t>
  </si>
  <si>
    <t>SH19-13428</t>
  </si>
  <si>
    <t>SH19-13429</t>
  </si>
  <si>
    <t>SH19-13430</t>
  </si>
  <si>
    <t>SH19-13431</t>
  </si>
  <si>
    <t>SH19-13432</t>
  </si>
  <si>
    <t>SH19-13433</t>
  </si>
  <si>
    <t>SH19-13434</t>
  </si>
  <si>
    <t>SH19-13435</t>
  </si>
  <si>
    <t>SH19-13436</t>
  </si>
  <si>
    <t>SH19-13437</t>
  </si>
  <si>
    <t>SH19-13438</t>
  </si>
  <si>
    <t>SH19-13439</t>
  </si>
  <si>
    <t>SH19-13440</t>
  </si>
  <si>
    <t>SH19-13441</t>
  </si>
  <si>
    <t>SH19-13442</t>
  </si>
  <si>
    <t>SH19-13443</t>
  </si>
  <si>
    <t>SH19-13444</t>
  </si>
  <si>
    <t>SH19-13445</t>
  </si>
  <si>
    <t>SH19-13446</t>
  </si>
  <si>
    <t>SH19-13447</t>
  </si>
  <si>
    <t>SH19-13448</t>
  </si>
  <si>
    <t>SH19-13449</t>
  </si>
  <si>
    <t>SH19-13450</t>
  </si>
  <si>
    <t>SH19-13451</t>
  </si>
  <si>
    <t>SH19-13452</t>
  </si>
  <si>
    <t>SH19-13453</t>
  </si>
  <si>
    <t>SH19-13454</t>
  </si>
  <si>
    <t>SH19-13455</t>
  </si>
  <si>
    <t>SH19-13456</t>
  </si>
  <si>
    <t>SH19-13457</t>
  </si>
  <si>
    <t>SH19-13458</t>
  </si>
  <si>
    <t>SH19-13459</t>
  </si>
  <si>
    <t>SH19-13460</t>
  </si>
  <si>
    <t>SH19-13461</t>
  </si>
  <si>
    <t>SH19-13462</t>
  </si>
  <si>
    <t>SH19-13463</t>
  </si>
  <si>
    <t>SH19-13464</t>
  </si>
  <si>
    <t>SH19-13465</t>
  </si>
  <si>
    <t>SH19-13466</t>
  </si>
  <si>
    <t>SH19-13467</t>
  </si>
  <si>
    <t>SH19-13468</t>
  </si>
  <si>
    <t>SH19-13469</t>
  </si>
  <si>
    <t>SH19-13470</t>
  </si>
  <si>
    <t>SH19-13471</t>
  </si>
  <si>
    <t>SH19-13472</t>
  </si>
  <si>
    <t>SH19-13473</t>
  </si>
  <si>
    <t>SH19-13474</t>
  </si>
  <si>
    <t>SH19-13475</t>
  </si>
  <si>
    <t>SH19-13476</t>
  </si>
  <si>
    <t>SH19-13477</t>
  </si>
  <si>
    <t>SH19-13478</t>
  </si>
  <si>
    <t>SH19-13479</t>
  </si>
  <si>
    <t>SH19-13480</t>
  </si>
  <si>
    <t>SH19-13481</t>
  </si>
  <si>
    <t>SH19-13482</t>
  </si>
  <si>
    <t>SH19-13483</t>
  </si>
  <si>
    <t>SH19-13484</t>
  </si>
  <si>
    <t>SH19-13485</t>
  </si>
  <si>
    <t>SH19-13486</t>
  </si>
  <si>
    <t>SH19-13487</t>
  </si>
  <si>
    <t>SH19-13488</t>
  </si>
  <si>
    <t>SH19-13489</t>
  </si>
  <si>
    <t>SH19-13490</t>
  </si>
  <si>
    <t>SH19-13491</t>
  </si>
  <si>
    <t>SH19-13492</t>
  </si>
  <si>
    <t>SH19-13493</t>
  </si>
  <si>
    <t>SH19-13494</t>
  </si>
  <si>
    <t>SH19-13495</t>
  </si>
  <si>
    <t>SH19-13496</t>
  </si>
  <si>
    <t>SH19-13497</t>
  </si>
  <si>
    <t>SH19-13498</t>
  </si>
  <si>
    <t>SH19-13499</t>
  </si>
  <si>
    <t>SH19-13500</t>
  </si>
  <si>
    <t>SH19-13501</t>
  </si>
  <si>
    <t>SH19-13502</t>
  </si>
  <si>
    <t>SH19-13503</t>
  </si>
  <si>
    <t>SH19-13504</t>
  </si>
  <si>
    <t>SH19-13505</t>
  </si>
  <si>
    <t>SH19-13506</t>
  </si>
  <si>
    <t>SH19-13507</t>
  </si>
  <si>
    <t>SH19-13508</t>
  </si>
  <si>
    <t>SH19-13509</t>
  </si>
  <si>
    <t>SH19-13510</t>
  </si>
  <si>
    <t>SH19-13511</t>
  </si>
  <si>
    <t>SH19-13512</t>
  </si>
  <si>
    <t>SH19-13513</t>
  </si>
  <si>
    <t>SH19-13514</t>
  </si>
  <si>
    <t>SH19-13515</t>
  </si>
  <si>
    <t>SH19-13516</t>
  </si>
  <si>
    <t>SH19-13517</t>
  </si>
  <si>
    <t>SH19-13518</t>
  </si>
  <si>
    <t>SH19-13519</t>
  </si>
  <si>
    <t>SH19-13520</t>
  </si>
  <si>
    <t>SH19-13521</t>
  </si>
  <si>
    <t>SH19-13522</t>
  </si>
  <si>
    <t>SH19-13523</t>
  </si>
  <si>
    <t>SH19-13524</t>
  </si>
  <si>
    <t>SH19-13525</t>
  </si>
  <si>
    <t>SH19-13526</t>
  </si>
  <si>
    <t>SH19-13527</t>
  </si>
  <si>
    <t>SH19-13528</t>
  </si>
  <si>
    <t>SH19-13529</t>
  </si>
  <si>
    <t>SH19-13530</t>
  </si>
  <si>
    <t>SH19-13531</t>
  </si>
  <si>
    <t>SH19-13532</t>
  </si>
  <si>
    <t>SH19-13533</t>
  </si>
  <si>
    <t>SH19-13534</t>
  </si>
  <si>
    <t>SH19-13535</t>
  </si>
  <si>
    <t>SH19-13536</t>
  </si>
  <si>
    <t>SH19-13537</t>
  </si>
  <si>
    <t>SH19-13538</t>
  </si>
  <si>
    <t>SH19-13539</t>
  </si>
  <si>
    <t>SH19-13540</t>
  </si>
  <si>
    <t>SH19-13541</t>
  </si>
  <si>
    <t>SH19-13542</t>
  </si>
  <si>
    <t>SH19-13543</t>
  </si>
  <si>
    <t>SH19-13544</t>
  </si>
  <si>
    <t>SH19-13545</t>
  </si>
  <si>
    <t>SH19-13546</t>
  </si>
  <si>
    <t>SH19-13547</t>
  </si>
  <si>
    <t>SH19-13548</t>
  </si>
  <si>
    <t>SH19-13549</t>
  </si>
  <si>
    <t>SH19-13550</t>
  </si>
  <si>
    <t>SH19-13551</t>
  </si>
  <si>
    <t>SH19-13552</t>
  </si>
  <si>
    <t>SH19-13553</t>
  </si>
  <si>
    <t>SH19-13554</t>
  </si>
  <si>
    <t>SH19-13555</t>
  </si>
  <si>
    <t>SH19-13556</t>
  </si>
  <si>
    <t>SH19-13557</t>
  </si>
  <si>
    <t>SH19-13558</t>
  </si>
  <si>
    <t>SH19-13559</t>
  </si>
  <si>
    <t>SH19-13560</t>
  </si>
  <si>
    <t>SH19-13561</t>
  </si>
  <si>
    <t>SH19-13562</t>
  </si>
  <si>
    <t>SH19-13563</t>
  </si>
  <si>
    <t>SH19-13564</t>
  </si>
  <si>
    <t>SH19-13565</t>
  </si>
  <si>
    <t>SH19-13566</t>
  </si>
  <si>
    <t>SH19-13567</t>
  </si>
  <si>
    <t>SH19-13568</t>
  </si>
  <si>
    <t>SH19-13569</t>
  </si>
  <si>
    <t>SH19-13570</t>
  </si>
  <si>
    <t>SH19-13571</t>
  </si>
  <si>
    <t>SH19-13572</t>
  </si>
  <si>
    <t>SH19-13573</t>
  </si>
  <si>
    <t>SH19-13574</t>
  </si>
  <si>
    <t>SH19-13575</t>
  </si>
  <si>
    <t>SH19-13576</t>
  </si>
  <si>
    <t>SH19-13577</t>
  </si>
  <si>
    <t>SH19-13578</t>
  </si>
  <si>
    <t>SH19-13579</t>
  </si>
  <si>
    <t>SH19-13580</t>
  </si>
  <si>
    <t>SH19-13581</t>
  </si>
  <si>
    <t>SH19-13582</t>
  </si>
  <si>
    <t>SH19-13583</t>
  </si>
  <si>
    <t>SH19-13584</t>
  </si>
  <si>
    <t>SH19-13585</t>
  </si>
  <si>
    <t>SH19-13586</t>
  </si>
  <si>
    <t>SH19-13587</t>
  </si>
  <si>
    <t>SH19-13588</t>
  </si>
  <si>
    <t>SH19-13589</t>
  </si>
  <si>
    <t>SH19-13590</t>
  </si>
  <si>
    <t>SH19-13591</t>
  </si>
  <si>
    <t>SH19-13592</t>
  </si>
  <si>
    <t>SH19-13593</t>
  </si>
  <si>
    <t>SH19-13594</t>
  </si>
  <si>
    <t>SH19-13595</t>
  </si>
  <si>
    <t>SH19-13596</t>
  </si>
  <si>
    <t>SH19-13597</t>
  </si>
  <si>
    <t>SH19-13598</t>
  </si>
  <si>
    <t>SH19-13599</t>
  </si>
  <si>
    <t>SH19-13600</t>
  </si>
  <si>
    <t>SH19-13601</t>
  </si>
  <si>
    <t>SH19-13602</t>
  </si>
  <si>
    <t>SH19-13603</t>
  </si>
  <si>
    <t>SH19-13604</t>
  </si>
  <si>
    <t>SH19-13605</t>
  </si>
  <si>
    <t>SH19-13606</t>
  </si>
  <si>
    <t>SH19-13607</t>
  </si>
  <si>
    <t>SH19-13608</t>
  </si>
  <si>
    <t>SH19-13609</t>
  </si>
  <si>
    <t>SH19-13610</t>
  </si>
  <si>
    <t>SH19-13611</t>
  </si>
  <si>
    <t>SH19-13612</t>
  </si>
  <si>
    <t>SH19-13613</t>
  </si>
  <si>
    <t>SH19-13614</t>
  </si>
  <si>
    <t>SH19-13615</t>
  </si>
  <si>
    <t>SH19-13616</t>
  </si>
  <si>
    <t>SH19-13617</t>
  </si>
  <si>
    <t>SH19-13618</t>
  </si>
  <si>
    <t>SH19-13619</t>
  </si>
  <si>
    <t>SH19-13620</t>
  </si>
  <si>
    <t>SH19-13621</t>
  </si>
  <si>
    <t>SH19-13622</t>
  </si>
  <si>
    <t>SH19-13623</t>
  </si>
  <si>
    <t>SH19-13624</t>
  </si>
  <si>
    <t>SH19-13625</t>
  </si>
  <si>
    <t>SH19-13626</t>
  </si>
  <si>
    <t>SH19-13627</t>
  </si>
  <si>
    <t>SH19-13628</t>
  </si>
  <si>
    <t>SH19-13629</t>
  </si>
  <si>
    <t>SH19-13630</t>
  </si>
  <si>
    <t>SH19-13631</t>
  </si>
  <si>
    <t>SH19-13632</t>
  </si>
  <si>
    <t>SH19-13633</t>
  </si>
  <si>
    <t>SH19-13634</t>
  </si>
  <si>
    <t>SH19-13635</t>
  </si>
  <si>
    <t>SH19-13636</t>
  </si>
  <si>
    <t>SH19-13637</t>
  </si>
  <si>
    <t>SH19-13638</t>
  </si>
  <si>
    <t>SH19-13639</t>
  </si>
  <si>
    <t>SH19-13640</t>
  </si>
  <si>
    <t>SH19-13641</t>
  </si>
  <si>
    <t>SH19-13642</t>
  </si>
  <si>
    <t>SH19-13643</t>
  </si>
  <si>
    <t>SH19-13644</t>
  </si>
  <si>
    <t>SH19-13645</t>
  </si>
  <si>
    <t>SH19-13646</t>
  </si>
  <si>
    <t>SH19-13647</t>
  </si>
  <si>
    <t>SH19-13648</t>
  </si>
  <si>
    <t>SH19-13649</t>
  </si>
  <si>
    <t>SH19-13650</t>
  </si>
  <si>
    <t>SH19-13651</t>
  </si>
  <si>
    <t>SH19-13652</t>
  </si>
  <si>
    <t>SH19-13653</t>
  </si>
  <si>
    <t>SH19-13654</t>
  </si>
  <si>
    <t>SH19-13655</t>
  </si>
  <si>
    <t>SH19-13656</t>
  </si>
  <si>
    <t>SH19-13657</t>
  </si>
  <si>
    <t>SH19-13658</t>
  </si>
  <si>
    <t>SH19-13659</t>
  </si>
  <si>
    <t>SH19-13660</t>
  </si>
  <si>
    <t>SH19-13661</t>
  </si>
  <si>
    <t>SH19-13662</t>
  </si>
  <si>
    <t>SH19-13663</t>
  </si>
  <si>
    <t>SH19-13664</t>
  </si>
  <si>
    <t>SHV19-0710</t>
  </si>
  <si>
    <t>SHV19-0711</t>
  </si>
  <si>
    <t>SHV19-0712</t>
  </si>
  <si>
    <t>SHV19-0713</t>
  </si>
  <si>
    <t>SHV19-0714</t>
  </si>
  <si>
    <t>SHV19-0715</t>
  </si>
  <si>
    <t>SHV19-0716</t>
  </si>
  <si>
    <t>SHV19-0717</t>
  </si>
  <si>
    <t>SHV19-0718</t>
  </si>
  <si>
    <t>SHV19-0719</t>
  </si>
  <si>
    <t>SHV19-0720</t>
  </si>
  <si>
    <t>SHV19-0721</t>
  </si>
  <si>
    <t>SHV19-0722</t>
  </si>
  <si>
    <t>SHV19-0723</t>
  </si>
  <si>
    <t>SHV19-0724</t>
  </si>
  <si>
    <t>SHV19-0725</t>
  </si>
  <si>
    <t>SHV19-0726</t>
  </si>
  <si>
    <t>SHV19-0727</t>
  </si>
  <si>
    <t>SHV19-0728</t>
  </si>
  <si>
    <t>SHV19-0729</t>
  </si>
  <si>
    <t>SHV19-0730</t>
  </si>
  <si>
    <t>SHV19-0731</t>
  </si>
  <si>
    <t>SHV19-0732</t>
  </si>
  <si>
    <t>SHV19-0733</t>
  </si>
  <si>
    <t>SHV19-0734</t>
  </si>
  <si>
    <t>SHV19-0735</t>
  </si>
  <si>
    <t>SHV19-0736</t>
  </si>
  <si>
    <t>SHV19-0737</t>
  </si>
  <si>
    <t>SHV19-0738</t>
  </si>
  <si>
    <t>SHV19-0739</t>
  </si>
  <si>
    <t>SHV19-0740</t>
  </si>
  <si>
    <t>SHV19-0741</t>
  </si>
  <si>
    <t>SHV19-0742</t>
  </si>
  <si>
    <t>SHI19-0253</t>
  </si>
  <si>
    <t>SHI19-0252</t>
  </si>
  <si>
    <t>SHI19-0251</t>
  </si>
  <si>
    <t>SHI19-0250</t>
  </si>
  <si>
    <t>SHI19-0249</t>
  </si>
  <si>
    <t>SHI19-0248</t>
  </si>
  <si>
    <t>SHI19-0247</t>
  </si>
  <si>
    <t>SHI19-0246</t>
  </si>
  <si>
    <t>SHI19-0245</t>
  </si>
  <si>
    <t>SHI19-0244</t>
  </si>
  <si>
    <t>SHI19-0243</t>
  </si>
  <si>
    <t>SHI19-0242</t>
  </si>
  <si>
    <t>SHI19-0241</t>
  </si>
  <si>
    <t>SHI19-0240</t>
  </si>
  <si>
    <t>SH19-13665</t>
  </si>
  <si>
    <t>SH19-13666</t>
  </si>
  <si>
    <t>SH19-13667</t>
  </si>
  <si>
    <t>SH19-13668</t>
  </si>
  <si>
    <t>SH19-13669</t>
  </si>
  <si>
    <t>SH19-13670</t>
  </si>
  <si>
    <t>SH19-13671</t>
  </si>
  <si>
    <t>SH19-13672</t>
  </si>
  <si>
    <t>SH19-13673</t>
  </si>
  <si>
    <t>SH19-13674</t>
  </si>
  <si>
    <t>SH19-13675</t>
  </si>
  <si>
    <t>SH19-13676</t>
  </si>
  <si>
    <t>SH19-13677</t>
  </si>
  <si>
    <t>SH19-13678</t>
  </si>
  <si>
    <t>SH19-13679</t>
  </si>
  <si>
    <t>SH19-13680</t>
  </si>
  <si>
    <t>SH19-13681</t>
  </si>
  <si>
    <t>SH19-13682</t>
  </si>
  <si>
    <t>SH19-13683</t>
  </si>
  <si>
    <t>SH19-13684</t>
  </si>
  <si>
    <t>SH19-13685</t>
  </si>
  <si>
    <t>SH19-13686</t>
  </si>
  <si>
    <t>SH19-13687</t>
  </si>
  <si>
    <t>SH19-13688</t>
  </si>
  <si>
    <t>SH19-13689</t>
  </si>
  <si>
    <t>SH19-13690</t>
  </si>
  <si>
    <t>SH19-13691</t>
  </si>
  <si>
    <t>SH19-13692</t>
  </si>
  <si>
    <t>SH19-13693</t>
  </si>
  <si>
    <t>12//04/19</t>
  </si>
  <si>
    <t>SH19-12550A</t>
  </si>
  <si>
    <t>Scrap November 2019</t>
  </si>
  <si>
    <t>COPANORO</t>
  </si>
  <si>
    <t>TELEFLEX</t>
  </si>
  <si>
    <t>BOSE CORPORATION</t>
  </si>
  <si>
    <t>STEPHEN GOULD CORP.</t>
  </si>
  <si>
    <t>DJO LLC</t>
  </si>
  <si>
    <t>HISENSE USA CORP</t>
  </si>
  <si>
    <t>Y&amp;K PACKAGING, INC</t>
  </si>
  <si>
    <t>Samsung International, Inc.</t>
  </si>
  <si>
    <t>FLEXTRONICS</t>
  </si>
  <si>
    <t>ECMMS PRECISION SINGAPORE PTE., LTD</t>
  </si>
  <si>
    <t>Nypro Health Care Baja, Inc</t>
  </si>
  <si>
    <t>MCR PRINTING</t>
  </si>
  <si>
    <t>J &amp; S Packaging. Inc.</t>
  </si>
  <si>
    <t>WOORI USA, INC.</t>
  </si>
  <si>
    <t>HARMAN AUTOMOTIVE</t>
  </si>
  <si>
    <t>LG ELECTRONICS</t>
  </si>
  <si>
    <t>Trimek., Inc.</t>
  </si>
  <si>
    <t>SULTANA PACKAGING</t>
  </si>
  <si>
    <t>BRADY SARL</t>
  </si>
  <si>
    <t>DIAMOND ELECTRONICS</t>
  </si>
  <si>
    <t>BAXTER HEALTHCARE CORPORATION</t>
  </si>
  <si>
    <t>HAN JU AMERICA</t>
  </si>
  <si>
    <t>ELEMEK, Inc.</t>
  </si>
  <si>
    <t>PLANTRONICS, INC.</t>
  </si>
  <si>
    <t>H. DINO CORPORATION</t>
  </si>
  <si>
    <t>SOHNEN ENTERPRISES</t>
  </si>
  <si>
    <t>SHCM19-073A</t>
  </si>
  <si>
    <t>SHCM19-073B</t>
  </si>
  <si>
    <t>SHCM19-073C</t>
  </si>
  <si>
    <t>SHCM19-073D</t>
  </si>
  <si>
    <t>SHCM19-073E</t>
  </si>
  <si>
    <t>SHCM19-073F</t>
  </si>
  <si>
    <t>SHCM19-073G</t>
  </si>
  <si>
    <t>SHCM19-073H</t>
  </si>
  <si>
    <t>SHCM19-073I</t>
  </si>
  <si>
    <t>Dorco America</t>
  </si>
  <si>
    <t>SAMIL FOAM</t>
  </si>
  <si>
    <t>ROBERTS MANUFACTURING LLC</t>
  </si>
  <si>
    <t>GREEN POWER MOBILE</t>
  </si>
  <si>
    <t>CM TRADING SD INC.</t>
  </si>
  <si>
    <t>UNITECH FOAM</t>
  </si>
  <si>
    <t>Month: December</t>
  </si>
  <si>
    <t>SG19-0839</t>
  </si>
  <si>
    <t>WH319-12903</t>
  </si>
  <si>
    <t>A7251</t>
  </si>
  <si>
    <t>SG19-0840</t>
  </si>
  <si>
    <t>WH319-12904</t>
  </si>
  <si>
    <t>A7249</t>
  </si>
  <si>
    <t>SG19-0841</t>
  </si>
  <si>
    <t>WH319-12906</t>
  </si>
  <si>
    <t>A7252</t>
  </si>
  <si>
    <t>SG19-0842</t>
  </si>
  <si>
    <t>WH319-12910</t>
  </si>
  <si>
    <t>A7253</t>
  </si>
  <si>
    <t>SG19-0843</t>
  </si>
  <si>
    <t>WH319-12913</t>
  </si>
  <si>
    <t>A7254</t>
  </si>
  <si>
    <t>SG19-0844</t>
  </si>
  <si>
    <t>WH319-12926</t>
  </si>
  <si>
    <t>A7255</t>
  </si>
  <si>
    <t>SG19-0845</t>
  </si>
  <si>
    <t>WH319-12958</t>
  </si>
  <si>
    <t>A7256</t>
  </si>
  <si>
    <t>SG19-0846</t>
  </si>
  <si>
    <t>WH319-13010</t>
  </si>
  <si>
    <t>A7307</t>
  </si>
  <si>
    <t>SG19-0847</t>
  </si>
  <si>
    <t>WH319-13057</t>
  </si>
  <si>
    <t>A7257</t>
  </si>
  <si>
    <t>SG19-0848</t>
  </si>
  <si>
    <t>WH319-13058</t>
  </si>
  <si>
    <t>A7258</t>
  </si>
  <si>
    <t>SG19-0849</t>
  </si>
  <si>
    <t>WH319-13061</t>
  </si>
  <si>
    <t>A7259</t>
  </si>
  <si>
    <t>SG19-0850</t>
  </si>
  <si>
    <t>WH319-13065</t>
  </si>
  <si>
    <t>A7260</t>
  </si>
  <si>
    <t>SG19-0851</t>
  </si>
  <si>
    <t>WH319-13071</t>
  </si>
  <si>
    <t>A7261</t>
  </si>
  <si>
    <t>SG19-0852</t>
  </si>
  <si>
    <t>WH319-13073</t>
  </si>
  <si>
    <t>A7262</t>
  </si>
  <si>
    <t>SG19-0853</t>
  </si>
  <si>
    <t>WH319-13102</t>
  </si>
  <si>
    <t>A7263</t>
  </si>
  <si>
    <t>SG19-0854</t>
  </si>
  <si>
    <t>WH319-13128</t>
  </si>
  <si>
    <t>A7267</t>
  </si>
  <si>
    <t>SG19-0855</t>
  </si>
  <si>
    <t>WH319-13136</t>
  </si>
  <si>
    <t>A7308</t>
  </si>
  <si>
    <t>SG19-0856</t>
  </si>
  <si>
    <t>WH319-13147</t>
  </si>
  <si>
    <t>A7268</t>
  </si>
  <si>
    <t>SG19-0857</t>
  </si>
  <si>
    <t>WH319-13149</t>
  </si>
  <si>
    <t>A7269</t>
  </si>
  <si>
    <t>SG19-0858</t>
  </si>
  <si>
    <t>WH319-13182</t>
  </si>
  <si>
    <t>A7312</t>
  </si>
  <si>
    <t>SG19-0859</t>
  </si>
  <si>
    <t>WH319-13207</t>
  </si>
  <si>
    <t>A7270</t>
  </si>
  <si>
    <t>SG19-0860</t>
  </si>
  <si>
    <t>WH319-13208</t>
  </si>
  <si>
    <t>A7271</t>
  </si>
  <si>
    <t>SG19-0861</t>
  </si>
  <si>
    <t>WH319-13281</t>
  </si>
  <si>
    <t>A7272</t>
  </si>
  <si>
    <t>SG19-0862</t>
  </si>
  <si>
    <t>WH319-13331</t>
  </si>
  <si>
    <t>A7273</t>
  </si>
  <si>
    <t>SG19-0863</t>
  </si>
  <si>
    <t>WH319-13344</t>
  </si>
  <si>
    <t>A7274</t>
  </si>
  <si>
    <t>SG19-0864</t>
  </si>
  <si>
    <t>WH319-13374</t>
  </si>
  <si>
    <t>A7287</t>
  </si>
  <si>
    <t>SG19-0865</t>
  </si>
  <si>
    <t>WH319-13377</t>
  </si>
  <si>
    <t>A7276</t>
  </si>
  <si>
    <t>SG19-0866</t>
  </si>
  <si>
    <t>WH319-13340</t>
  </si>
  <si>
    <t>A7277</t>
  </si>
  <si>
    <t>SG19-0867</t>
  </si>
  <si>
    <t>WH319-13402</t>
  </si>
  <si>
    <t>A7278</t>
  </si>
  <si>
    <t>SG19-0868</t>
  </si>
  <si>
    <t>WH319-13405</t>
  </si>
  <si>
    <t>A7266</t>
  </si>
  <si>
    <t>SG19-0869</t>
  </si>
  <si>
    <t>WH319-13414</t>
  </si>
  <si>
    <t>A7309</t>
  </si>
  <si>
    <t>SG19-0870</t>
  </si>
  <si>
    <t>WH319-13415</t>
  </si>
  <si>
    <t>A7279</t>
  </si>
  <si>
    <t>SG19-0871</t>
  </si>
  <si>
    <t>WH319-13416</t>
  </si>
  <si>
    <t>A7280</t>
  </si>
  <si>
    <t>Insumos</t>
  </si>
  <si>
    <t>SG19-0872</t>
  </si>
  <si>
    <t>A7264</t>
  </si>
  <si>
    <t>SG19-0873</t>
  </si>
  <si>
    <t>WH319-13433</t>
  </si>
  <si>
    <t>A7281</t>
  </si>
  <si>
    <t>SG19-0874</t>
  </si>
  <si>
    <t>WH319-13443</t>
  </si>
  <si>
    <t>A7310</t>
  </si>
  <si>
    <t>SG19-0875</t>
  </si>
  <si>
    <t>WH319-13444</t>
  </si>
  <si>
    <t>A7282</t>
  </si>
  <si>
    <t>SG19-0876</t>
  </si>
  <si>
    <t>WH319-13490</t>
  </si>
  <si>
    <t>A7283</t>
  </si>
  <si>
    <t>SG19-0877</t>
  </si>
  <si>
    <t>WH319-13491</t>
  </si>
  <si>
    <t>A7288</t>
  </si>
  <si>
    <t>SG19-0878</t>
  </si>
  <si>
    <t>WH319-13494</t>
  </si>
  <si>
    <t>A7289</t>
  </si>
  <si>
    <t>SG19-0879</t>
  </si>
  <si>
    <t>WH319-13495</t>
  </si>
  <si>
    <t>A7290</t>
  </si>
  <si>
    <t>Pluma</t>
  </si>
  <si>
    <t>SG19-0880</t>
  </si>
  <si>
    <t>WH319-13510</t>
  </si>
  <si>
    <t>A7265</t>
  </si>
  <si>
    <t>SG19-0881</t>
  </si>
  <si>
    <t>WH319-13603</t>
  </si>
  <si>
    <t>A7291</t>
  </si>
  <si>
    <t>SG19-0882</t>
  </si>
  <si>
    <t>WH319-13555</t>
  </si>
  <si>
    <t>A7292</t>
  </si>
  <si>
    <t>SG19-0883</t>
  </si>
  <si>
    <t>WH319-13597</t>
  </si>
  <si>
    <t>A7293</t>
  </si>
  <si>
    <t>SG19-0884</t>
  </si>
  <si>
    <t>WH319-13598</t>
  </si>
  <si>
    <t>A7294</t>
  </si>
  <si>
    <t>SG19-0885</t>
  </si>
  <si>
    <t>WH319-13599</t>
  </si>
  <si>
    <t>A7295</t>
  </si>
  <si>
    <t>SG19-0886</t>
  </si>
  <si>
    <t>WH319-13615</t>
  </si>
  <si>
    <t>A7296</t>
  </si>
  <si>
    <t>SG19-0887</t>
  </si>
  <si>
    <t>WH319-13622</t>
  </si>
  <si>
    <t>A7297</t>
  </si>
  <si>
    <t>SG19-0888</t>
  </si>
  <si>
    <t>WH319-13637</t>
  </si>
  <si>
    <t>A7298</t>
  </si>
  <si>
    <t>SG19-0889</t>
  </si>
  <si>
    <t>WH319-13639</t>
  </si>
  <si>
    <t>A7299</t>
  </si>
  <si>
    <t>SG19-0890</t>
  </si>
  <si>
    <t>WH319-13641</t>
  </si>
  <si>
    <t>A7300</t>
  </si>
  <si>
    <t>SG19-0891</t>
  </si>
  <si>
    <t>WH319-13655</t>
  </si>
  <si>
    <t>A7301</t>
  </si>
  <si>
    <t>SG19-0892</t>
  </si>
  <si>
    <t>WH319-13659</t>
  </si>
  <si>
    <t>A7302</t>
  </si>
  <si>
    <t>SG19-0893</t>
  </si>
  <si>
    <t>WH319-13660</t>
  </si>
  <si>
    <t>A7303</t>
  </si>
  <si>
    <t>SG19-0894</t>
  </si>
  <si>
    <t>WH319-13671</t>
  </si>
  <si>
    <t>A7304</t>
  </si>
  <si>
    <t>SG19-0895</t>
  </si>
  <si>
    <t>WH319-13672</t>
  </si>
  <si>
    <t>A7305</t>
  </si>
  <si>
    <t>SG19-0896</t>
  </si>
  <si>
    <t>WH319-13673</t>
  </si>
  <si>
    <t>A7306</t>
  </si>
  <si>
    <t>SG19-0897</t>
  </si>
  <si>
    <t>WH319-13688</t>
  </si>
  <si>
    <t>A7320</t>
  </si>
  <si>
    <t>SG19-0898</t>
  </si>
  <si>
    <t>WH319-13691</t>
  </si>
  <si>
    <t>A7321</t>
  </si>
  <si>
    <t>SG19-0899</t>
  </si>
  <si>
    <t>WH319-13692</t>
  </si>
  <si>
    <t>A7322</t>
  </si>
  <si>
    <t>SG19-0900</t>
  </si>
  <si>
    <t>WH319-13693</t>
  </si>
  <si>
    <t>A7323</t>
  </si>
  <si>
    <t>WIP-0225</t>
  </si>
  <si>
    <t>A7286</t>
  </si>
  <si>
    <t>OSH20-0017</t>
  </si>
  <si>
    <t>SH20-00406</t>
  </si>
  <si>
    <t>SH20-00407</t>
  </si>
  <si>
    <t>Scrap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</si>
</sst>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_-;_-@_-"/>
    <numFmt numFmtId="165" formatCode="m&quot;/&quot;d&quot;/&quot;yy;@"/>
    <numFmt numFmtId="166" formatCode="m/d/yy;@"/>
    <numFmt numFmtId="167" formatCode="_(* #,##0_);_(* \(#,##0\);_(* &quot;-&quot;??_);_(@_)"/>
    <numFmt numFmtId="168" formatCode="0.000%"/>
    <numFmt numFmtId="169" formatCode="0.000"/>
    <numFmt numFmtId="170" formatCode="[$-409]d\-mmm\-yy;@"/>
  </numFmts>
  <fonts count="40">
    <font>
      <sz val="10"/>
      <name val="Arial"/>
      <charset val="129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i/>
      <u/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1F5C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B0F2C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EBF1DE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1">
    <xf numFmtId="0" fontId="0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41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1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26" applyNumberFormat="0" applyFill="0" applyAlignment="0" applyProtection="0"/>
    <xf numFmtId="0" fontId="18" fillId="0" borderId="27" applyNumberFormat="0" applyFill="0" applyAlignment="0" applyProtection="0"/>
    <xf numFmtId="0" fontId="19" fillId="0" borderId="28" applyNumberFormat="0" applyFill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1" fillId="23" borderId="0" applyNumberFormat="0" applyBorder="0" applyAlignment="0" applyProtection="0"/>
    <xf numFmtId="0" fontId="22" fillId="24" borderId="0" applyNumberFormat="0" applyBorder="0" applyAlignment="0" applyProtection="0"/>
    <xf numFmtId="0" fontId="23" fillId="25" borderId="29" applyNumberFormat="0" applyAlignment="0" applyProtection="0"/>
    <xf numFmtId="0" fontId="24" fillId="26" borderId="30" applyNumberFormat="0" applyAlignment="0" applyProtection="0"/>
    <xf numFmtId="0" fontId="25" fillId="26" borderId="29" applyNumberFormat="0" applyAlignment="0" applyProtection="0"/>
    <xf numFmtId="0" fontId="26" fillId="0" borderId="31" applyNumberFormat="0" applyFill="0" applyAlignment="0" applyProtection="0"/>
    <xf numFmtId="0" fontId="27" fillId="27" borderId="32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34" applyNumberFormat="0" applyFill="0" applyAlignment="0" applyProtection="0"/>
    <xf numFmtId="0" fontId="3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31" fillId="5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8" borderId="3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2" fillId="0" borderId="0" applyFont="0" applyFill="0" applyBorder="0" applyAlignment="0" applyProtection="0"/>
  </cellStyleXfs>
  <cellXfs count="511">
    <xf numFmtId="0" fontId="0" fillId="0" borderId="0" xfId="0"/>
    <xf numFmtId="164" fontId="6" fillId="0" borderId="0" xfId="1" quotePrefix="1" applyNumberFormat="1" applyFont="1" applyAlignment="1">
      <alignment horizontal="left" vertical="center"/>
    </xf>
    <xf numFmtId="0" fontId="0" fillId="2" borderId="0" xfId="0" applyFill="1" applyAlignment="1">
      <alignment horizontal="center" vertical="center"/>
    </xf>
    <xf numFmtId="164" fontId="5" fillId="0" borderId="0" xfId="1" applyNumberFormat="1" applyAlignment="1">
      <alignment horizontal="center" vertical="center"/>
    </xf>
    <xf numFmtId="164" fontId="5" fillId="0" borderId="0" xfId="1" quotePrefix="1" applyNumberFormat="1" applyAlignment="1">
      <alignment horizontal="center" vertical="center"/>
    </xf>
    <xf numFmtId="164" fontId="6" fillId="0" borderId="0" xfId="1" quotePrefix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right" vertical="center"/>
    </xf>
    <xf numFmtId="0" fontId="0" fillId="0" borderId="1" xfId="0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64" fontId="7" fillId="3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64" fontId="5" fillId="0" borderId="2" xfId="1" applyNumberFormat="1" applyBorder="1" applyAlignment="1">
      <alignment horizontal="center" vertical="center"/>
    </xf>
    <xf numFmtId="164" fontId="5" fillId="2" borderId="2" xfId="1" applyNumberFormat="1" applyFill="1" applyBorder="1" applyAlignment="1">
      <alignment horizontal="center" vertical="center"/>
    </xf>
    <xf numFmtId="164" fontId="5" fillId="3" borderId="2" xfId="1" applyNumberFormat="1" applyFill="1" applyBorder="1" applyAlignment="1">
      <alignment horizontal="center" vertical="center"/>
    </xf>
    <xf numFmtId="164" fontId="5" fillId="2" borderId="3" xfId="1" applyNumberFormat="1" applyFill="1" applyBorder="1" applyAlignment="1">
      <alignment horizontal="center" vertical="center"/>
    </xf>
    <xf numFmtId="164" fontId="5" fillId="0" borderId="3" xfId="1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64" fontId="5" fillId="0" borderId="4" xfId="1" applyNumberForma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2" xfId="3" applyFill="1" applyBorder="1" applyAlignment="1">
      <alignment horizontal="center" vertical="center"/>
    </xf>
    <xf numFmtId="0" fontId="5" fillId="4" borderId="2" xfId="3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vertical="center"/>
    </xf>
    <xf numFmtId="0" fontId="7" fillId="3" borderId="5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164" fontId="7" fillId="0" borderId="6" xfId="1" applyNumberFormat="1" applyFont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4" xfId="3" applyFill="1" applyBorder="1" applyAlignment="1">
      <alignment horizontal="center" vertical="center"/>
    </xf>
    <xf numFmtId="0" fontId="5" fillId="5" borderId="2" xfId="3" applyFill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4" fontId="5" fillId="0" borderId="7" xfId="1" applyNumberFormat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8" xfId="3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5" fillId="2" borderId="3" xfId="3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9" fontId="0" fillId="0" borderId="1" xfId="11" applyFont="1" applyBorder="1" applyAlignment="1">
      <alignment horizontal="center" vertical="center"/>
    </xf>
    <xf numFmtId="43" fontId="0" fillId="0" borderId="4" xfId="12" applyFont="1" applyBorder="1" applyAlignment="1">
      <alignment horizontal="center" vertical="center"/>
    </xf>
    <xf numFmtId="164" fontId="5" fillId="0" borderId="8" xfId="1" applyNumberFormat="1" applyBorder="1" applyAlignment="1">
      <alignment horizontal="center" vertical="center"/>
    </xf>
    <xf numFmtId="164" fontId="5" fillId="3" borderId="4" xfId="1" applyNumberForma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64" fontId="6" fillId="8" borderId="0" xfId="1" applyNumberFormat="1" applyFont="1" applyFill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9" fontId="7" fillId="3" borderId="5" xfId="11" applyFont="1" applyFill="1" applyBorder="1" applyAlignment="1">
      <alignment horizontal="center" vertical="center"/>
    </xf>
    <xf numFmtId="0" fontId="5" fillId="0" borderId="0" xfId="10" applyAlignment="1">
      <alignment horizontal="center" vertical="center"/>
    </xf>
    <xf numFmtId="164" fontId="5" fillId="0" borderId="0" xfId="4" applyNumberFormat="1" applyAlignment="1">
      <alignment horizontal="center" vertical="center"/>
    </xf>
    <xf numFmtId="164" fontId="6" fillId="0" borderId="0" xfId="4" quotePrefix="1" applyNumberFormat="1" applyFont="1" applyAlignment="1">
      <alignment horizontal="center" vertical="center"/>
    </xf>
    <xf numFmtId="164" fontId="5" fillId="0" borderId="0" xfId="4" quotePrefix="1" applyNumberFormat="1" applyAlignment="1">
      <alignment horizontal="center" vertical="center"/>
    </xf>
    <xf numFmtId="0" fontId="5" fillId="0" borderId="0" xfId="10" applyAlignment="1">
      <alignment horizontal="left" vertical="center"/>
    </xf>
    <xf numFmtId="165" fontId="5" fillId="0" borderId="0" xfId="10" applyNumberFormat="1" applyAlignment="1">
      <alignment horizontal="right" vertical="center"/>
    </xf>
    <xf numFmtId="165" fontId="7" fillId="0" borderId="1" xfId="10" applyNumberFormat="1" applyFont="1" applyBorder="1" applyAlignment="1">
      <alignment horizontal="center" vertical="center"/>
    </xf>
    <xf numFmtId="164" fontId="7" fillId="0" borderId="1" xfId="4" applyNumberFormat="1" applyFont="1" applyBorder="1" applyAlignment="1">
      <alignment horizontal="center" vertical="center"/>
    </xf>
    <xf numFmtId="164" fontId="7" fillId="3" borderId="1" xfId="4" applyNumberFormat="1" applyFont="1" applyFill="1" applyBorder="1" applyAlignment="1">
      <alignment horizontal="center" vertical="center"/>
    </xf>
    <xf numFmtId="0" fontId="5" fillId="0" borderId="7" xfId="10" applyBorder="1" applyAlignment="1">
      <alignment horizontal="center" vertical="center"/>
    </xf>
    <xf numFmtId="0" fontId="5" fillId="0" borderId="4" xfId="10" applyBorder="1" applyAlignment="1">
      <alignment horizontal="center" vertical="center"/>
    </xf>
    <xf numFmtId="164" fontId="5" fillId="0" borderId="2" xfId="4" applyNumberFormat="1" applyBorder="1" applyAlignment="1">
      <alignment horizontal="center" vertical="center"/>
    </xf>
    <xf numFmtId="0" fontId="5" fillId="0" borderId="3" xfId="10" applyBorder="1" applyAlignment="1">
      <alignment horizontal="center" vertical="center"/>
    </xf>
    <xf numFmtId="164" fontId="5" fillId="0" borderId="0" xfId="10" applyNumberFormat="1" applyAlignment="1">
      <alignment horizontal="center" vertical="center"/>
    </xf>
    <xf numFmtId="0" fontId="5" fillId="0" borderId="2" xfId="10" applyBorder="1" applyAlignment="1">
      <alignment horizontal="center" vertical="center"/>
    </xf>
    <xf numFmtId="0" fontId="7" fillId="3" borderId="5" xfId="10" applyFont="1" applyFill="1" applyBorder="1" applyAlignment="1">
      <alignment horizontal="center" vertical="center"/>
    </xf>
    <xf numFmtId="164" fontId="7" fillId="3" borderId="5" xfId="10" applyNumberFormat="1" applyFont="1" applyFill="1" applyBorder="1" applyAlignment="1">
      <alignment vertical="center"/>
    </xf>
    <xf numFmtId="0" fontId="5" fillId="2" borderId="0" xfId="2" applyFill="1" applyAlignment="1">
      <alignment horizontal="center" vertical="center"/>
    </xf>
    <xf numFmtId="165" fontId="5" fillId="2" borderId="0" xfId="2" applyNumberFormat="1" applyFill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164" fontId="5" fillId="2" borderId="0" xfId="6" applyNumberFormat="1" applyFill="1" applyAlignment="1">
      <alignment horizontal="center" vertical="center"/>
    </xf>
    <xf numFmtId="1" fontId="5" fillId="2" borderId="0" xfId="2" applyNumberFormat="1" applyFill="1" applyAlignment="1">
      <alignment horizontal="center" vertical="center"/>
    </xf>
    <xf numFmtId="0" fontId="8" fillId="9" borderId="0" xfId="2" applyFont="1" applyFill="1" applyAlignment="1">
      <alignment vertical="center"/>
    </xf>
    <xf numFmtId="165" fontId="8" fillId="9" borderId="0" xfId="2" applyNumberFormat="1" applyFont="1" applyFill="1" applyAlignment="1">
      <alignment vertical="center"/>
    </xf>
    <xf numFmtId="0" fontId="8" fillId="2" borderId="0" xfId="2" applyFont="1" applyFill="1" applyAlignment="1">
      <alignment vertical="center"/>
    </xf>
    <xf numFmtId="165" fontId="5" fillId="2" borderId="0" xfId="2" applyNumberFormat="1" applyFill="1" applyAlignment="1">
      <alignment horizontal="right" vertical="center"/>
    </xf>
    <xf numFmtId="0" fontId="7" fillId="2" borderId="1" xfId="2" applyFont="1" applyFill="1" applyBorder="1" applyAlignment="1">
      <alignment horizontal="center" vertical="center"/>
    </xf>
    <xf numFmtId="0" fontId="5" fillId="2" borderId="1" xfId="2" applyFill="1" applyBorder="1" applyAlignment="1">
      <alignment horizontal="center" vertical="center"/>
    </xf>
    <xf numFmtId="165" fontId="5" fillId="2" borderId="1" xfId="2" applyNumberFormat="1" applyFill="1" applyBorder="1" applyAlignment="1">
      <alignment horizontal="center" vertical="center"/>
    </xf>
    <xf numFmtId="164" fontId="5" fillId="2" borderId="1" xfId="6" applyNumberFormat="1" applyFill="1" applyBorder="1" applyAlignment="1">
      <alignment horizontal="center" vertical="center"/>
    </xf>
    <xf numFmtId="0" fontId="5" fillId="2" borderId="14" xfId="2" applyFill="1" applyBorder="1" applyAlignment="1">
      <alignment horizontal="center" vertical="center"/>
    </xf>
    <xf numFmtId="164" fontId="5" fillId="2" borderId="14" xfId="6" applyNumberFormat="1" applyFill="1" applyBorder="1" applyAlignment="1">
      <alignment horizontal="center" vertical="center"/>
    </xf>
    <xf numFmtId="165" fontId="5" fillId="2" borderId="14" xfId="2" applyNumberFormat="1" applyFill="1" applyBorder="1" applyAlignment="1">
      <alignment horizontal="center" vertical="center"/>
    </xf>
    <xf numFmtId="1" fontId="5" fillId="2" borderId="14" xfId="2" applyNumberFormat="1" applyFill="1" applyBorder="1" applyAlignment="1">
      <alignment horizontal="center" vertical="center"/>
    </xf>
    <xf numFmtId="0" fontId="7" fillId="2" borderId="15" xfId="2" applyFont="1" applyFill="1" applyBorder="1" applyAlignment="1">
      <alignment vertical="center"/>
    </xf>
    <xf numFmtId="0" fontId="5" fillId="2" borderId="8" xfId="2" applyFill="1" applyBorder="1" applyAlignment="1">
      <alignment horizontal="center" vertical="center"/>
    </xf>
    <xf numFmtId="165" fontId="5" fillId="2" borderId="8" xfId="2" applyNumberFormat="1" applyFill="1" applyBorder="1" applyAlignment="1">
      <alignment horizontal="center" vertical="center"/>
    </xf>
    <xf numFmtId="164" fontId="5" fillId="2" borderId="8" xfId="6" applyNumberFormat="1" applyFill="1" applyBorder="1" applyAlignment="1">
      <alignment horizontal="center" vertical="center"/>
    </xf>
    <xf numFmtId="43" fontId="5" fillId="2" borderId="8" xfId="2" applyNumberFormat="1" applyFill="1" applyBorder="1" applyAlignment="1">
      <alignment horizontal="center" vertical="center"/>
    </xf>
    <xf numFmtId="164" fontId="7" fillId="2" borderId="5" xfId="6" applyNumberFormat="1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43" fontId="7" fillId="2" borderId="5" xfId="2" applyNumberFormat="1" applyFont="1" applyFill="1" applyBorder="1" applyAlignment="1">
      <alignment horizontal="center" vertical="center"/>
    </xf>
    <xf numFmtId="165" fontId="7" fillId="2" borderId="5" xfId="2" applyNumberFormat="1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1" fontId="7" fillId="2" borderId="5" xfId="2" applyNumberFormat="1" applyFont="1" applyFill="1" applyBorder="1" applyAlignment="1">
      <alignment horizontal="center" vertical="center"/>
    </xf>
    <xf numFmtId="0" fontId="7" fillId="2" borderId="0" xfId="2" applyFont="1" applyFill="1" applyAlignment="1">
      <alignment horizontal="center" vertical="center"/>
    </xf>
    <xf numFmtId="165" fontId="5" fillId="2" borderId="19" xfId="2" applyNumberFormat="1" applyFill="1" applyBorder="1" applyAlignment="1">
      <alignment horizontal="center" vertical="center"/>
    </xf>
    <xf numFmtId="0" fontId="5" fillId="2" borderId="19" xfId="2" applyFill="1" applyBorder="1" applyAlignment="1">
      <alignment horizontal="center" vertical="center"/>
    </xf>
    <xf numFmtId="164" fontId="5" fillId="2" borderId="0" xfId="8" quotePrefix="1" applyNumberFormat="1" applyFill="1" applyAlignment="1">
      <alignment horizontal="center" vertical="center"/>
    </xf>
    <xf numFmtId="164" fontId="5" fillId="2" borderId="0" xfId="8" applyNumberFormat="1" applyFill="1" applyAlignment="1">
      <alignment horizontal="center" vertical="center"/>
    </xf>
    <xf numFmtId="165" fontId="8" fillId="2" borderId="0" xfId="2" applyNumberFormat="1" applyFont="1" applyFill="1" applyAlignment="1">
      <alignment vertical="center"/>
    </xf>
    <xf numFmtId="164" fontId="5" fillId="2" borderId="1" xfId="8" applyNumberFormat="1" applyFill="1" applyBorder="1" applyAlignment="1">
      <alignment horizontal="center" vertical="center"/>
    </xf>
    <xf numFmtId="164" fontId="5" fillId="2" borderId="14" xfId="8" applyNumberFormat="1" applyFill="1" applyBorder="1" applyAlignment="1">
      <alignment horizontal="center" vertical="center"/>
    </xf>
    <xf numFmtId="0" fontId="5" fillId="0" borderId="8" xfId="2" applyBorder="1" applyAlignment="1">
      <alignment horizontal="center" vertical="center"/>
    </xf>
    <xf numFmtId="164" fontId="5" fillId="2" borderId="8" xfId="8" applyNumberForma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164" fontId="7" fillId="2" borderId="5" xfId="8" applyNumberFormat="1" applyFont="1" applyFill="1" applyBorder="1" applyAlignment="1">
      <alignment horizontal="center" vertical="center"/>
    </xf>
    <xf numFmtId="43" fontId="7" fillId="5" borderId="0" xfId="12" applyFont="1" applyFill="1" applyAlignment="1">
      <alignment horizontal="center" vertical="center"/>
    </xf>
    <xf numFmtId="165" fontId="5" fillId="0" borderId="8" xfId="2" applyNumberFormat="1" applyBorder="1" applyAlignment="1">
      <alignment horizontal="center" vertical="center"/>
    </xf>
    <xf numFmtId="0" fontId="5" fillId="2" borderId="0" xfId="3" applyFill="1" applyAlignment="1">
      <alignment horizontal="center" vertical="center"/>
    </xf>
    <xf numFmtId="165" fontId="5" fillId="2" borderId="0" xfId="3" applyNumberFormat="1" applyFill="1" applyAlignment="1">
      <alignment horizontal="center" vertical="center"/>
    </xf>
    <xf numFmtId="164" fontId="5" fillId="2" borderId="0" xfId="7" applyNumberFormat="1" applyFill="1" applyAlignment="1">
      <alignment horizontal="center" vertical="center"/>
    </xf>
    <xf numFmtId="0" fontId="8" fillId="9" borderId="0" xfId="3" applyFont="1" applyFill="1" applyAlignment="1">
      <alignment vertical="center"/>
    </xf>
    <xf numFmtId="165" fontId="8" fillId="9" borderId="0" xfId="3" applyNumberFormat="1" applyFont="1" applyFill="1" applyAlignment="1">
      <alignment vertical="center"/>
    </xf>
    <xf numFmtId="0" fontId="8" fillId="2" borderId="0" xfId="3" applyFont="1" applyFill="1" applyAlignment="1">
      <alignment vertical="center"/>
    </xf>
    <xf numFmtId="165" fontId="5" fillId="2" borderId="0" xfId="3" applyNumberFormat="1" applyFill="1" applyAlignment="1">
      <alignment horizontal="right" vertical="center"/>
    </xf>
    <xf numFmtId="0" fontId="7" fillId="2" borderId="1" xfId="3" applyFont="1" applyFill="1" applyBorder="1" applyAlignment="1">
      <alignment horizontal="center" vertical="center"/>
    </xf>
    <xf numFmtId="0" fontId="5" fillId="2" borderId="1" xfId="3" applyFill="1" applyBorder="1" applyAlignment="1">
      <alignment horizontal="center" vertical="center"/>
    </xf>
    <xf numFmtId="165" fontId="5" fillId="2" borderId="1" xfId="3" applyNumberFormat="1" applyFill="1" applyBorder="1" applyAlignment="1">
      <alignment horizontal="center" vertical="center"/>
    </xf>
    <xf numFmtId="164" fontId="5" fillId="2" borderId="1" xfId="7" applyNumberFormat="1" applyFill="1" applyBorder="1" applyAlignment="1">
      <alignment horizontal="center" vertical="center"/>
    </xf>
    <xf numFmtId="0" fontId="5" fillId="2" borderId="14" xfId="3" applyFill="1" applyBorder="1" applyAlignment="1">
      <alignment horizontal="center" vertical="center"/>
    </xf>
    <xf numFmtId="164" fontId="5" fillId="2" borderId="14" xfId="7" applyNumberFormat="1" applyFill="1" applyBorder="1" applyAlignment="1">
      <alignment horizontal="center" vertical="center"/>
    </xf>
    <xf numFmtId="0" fontId="7" fillId="2" borderId="15" xfId="3" applyFont="1" applyFill="1" applyBorder="1" applyAlignment="1">
      <alignment vertical="center"/>
    </xf>
    <xf numFmtId="165" fontId="5" fillId="2" borderId="8" xfId="3" applyNumberFormat="1" applyFill="1" applyBorder="1" applyAlignment="1">
      <alignment horizontal="center" vertical="center"/>
    </xf>
    <xf numFmtId="164" fontId="5" fillId="2" borderId="8" xfId="7" applyNumberFormat="1" applyFill="1" applyBorder="1" applyAlignment="1">
      <alignment horizontal="center" vertical="center"/>
    </xf>
    <xf numFmtId="43" fontId="5" fillId="2" borderId="8" xfId="3" applyNumberFormat="1" applyFill="1" applyBorder="1" applyAlignment="1">
      <alignment horizontal="center" vertical="center"/>
    </xf>
    <xf numFmtId="164" fontId="7" fillId="2" borderId="5" xfId="7" applyNumberFormat="1" applyFont="1" applyFill="1" applyBorder="1" applyAlignment="1">
      <alignment horizontal="center" vertical="center"/>
    </xf>
    <xf numFmtId="43" fontId="7" fillId="2" borderId="5" xfId="3" applyNumberFormat="1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165" fontId="5" fillId="2" borderId="19" xfId="3" applyNumberFormat="1" applyFill="1" applyBorder="1" applyAlignment="1">
      <alignment horizontal="center" vertical="center"/>
    </xf>
    <xf numFmtId="0" fontId="5" fillId="2" borderId="19" xfId="3" applyFill="1" applyBorder="1" applyAlignment="1">
      <alignment horizontal="center" vertical="center"/>
    </xf>
    <xf numFmtId="165" fontId="6" fillId="0" borderId="0" xfId="0" quotePrefix="1" applyNumberFormat="1" applyFont="1" applyAlignment="1">
      <alignment horizontal="center" vertical="center"/>
    </xf>
    <xf numFmtId="41" fontId="5" fillId="2" borderId="0" xfId="1" quotePrefix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1" fontId="5" fillId="2" borderId="0" xfId="1" applyFill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4" fontId="5" fillId="0" borderId="1" xfId="1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41" fontId="5" fillId="2" borderId="1" xfId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4" fontId="5" fillId="0" borderId="14" xfId="1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41" fontId="5" fillId="2" borderId="8" xfId="1" applyFill="1" applyBorder="1" applyAlignment="1">
      <alignment horizontal="center" vertical="center"/>
    </xf>
    <xf numFmtId="43" fontId="0" fillId="0" borderId="8" xfId="0" applyNumberFormat="1" applyBorder="1" applyAlignment="1">
      <alignment horizontal="center" vertical="center"/>
    </xf>
    <xf numFmtId="0" fontId="5" fillId="0" borderId="8" xfId="3" applyBorder="1" applyAlignment="1">
      <alignment horizontal="center" vertical="center"/>
    </xf>
    <xf numFmtId="43" fontId="5" fillId="0" borderId="8" xfId="1" applyNumberFormat="1" applyBorder="1" applyAlignment="1">
      <alignment horizontal="center" vertical="center"/>
    </xf>
    <xf numFmtId="164" fontId="5" fillId="3" borderId="5" xfId="1" applyNumberFormat="1" applyFill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41" fontId="5" fillId="7" borderId="5" xfId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43" fontId="0" fillId="3" borderId="5" xfId="0" applyNumberFormat="1" applyFill="1" applyBorder="1" applyAlignment="1">
      <alignment horizontal="center" vertical="center"/>
    </xf>
    <xf numFmtId="1" fontId="0" fillId="3" borderId="5" xfId="0" applyNumberForma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64" fontId="7" fillId="10" borderId="1" xfId="1" applyNumberFormat="1" applyFont="1" applyFill="1" applyBorder="1" applyAlignment="1">
      <alignment horizontal="center" vertical="center"/>
    </xf>
    <xf numFmtId="164" fontId="7" fillId="11" borderId="1" xfId="1" applyNumberFormat="1" applyFont="1" applyFill="1" applyBorder="1" applyAlignment="1">
      <alignment horizontal="center" vertical="center"/>
    </xf>
    <xf numFmtId="164" fontId="7" fillId="12" borderId="1" xfId="1" applyNumberFormat="1" applyFont="1" applyFill="1" applyBorder="1" applyAlignment="1">
      <alignment horizontal="center" vertical="center"/>
    </xf>
    <xf numFmtId="164" fontId="7" fillId="13" borderId="1" xfId="1" applyNumberFormat="1" applyFont="1" applyFill="1" applyBorder="1" applyAlignment="1">
      <alignment horizontal="center" vertical="center"/>
    </xf>
    <xf numFmtId="164" fontId="7" fillId="14" borderId="1" xfId="1" applyNumberFormat="1" applyFont="1" applyFill="1" applyBorder="1" applyAlignment="1">
      <alignment horizontal="center" vertical="center"/>
    </xf>
    <xf numFmtId="164" fontId="7" fillId="15" borderId="1" xfId="1" applyNumberFormat="1" applyFont="1" applyFill="1" applyBorder="1" applyAlignment="1">
      <alignment horizontal="center" vertical="center"/>
    </xf>
    <xf numFmtId="164" fontId="7" fillId="16" borderId="1" xfId="1" applyNumberFormat="1" applyFont="1" applyFill="1" applyBorder="1" applyAlignment="1">
      <alignment horizontal="center" vertical="center"/>
    </xf>
    <xf numFmtId="164" fontId="7" fillId="17" borderId="1" xfId="1" applyNumberFormat="1" applyFont="1" applyFill="1" applyBorder="1" applyAlignment="1">
      <alignment horizontal="center" vertical="center"/>
    </xf>
    <xf numFmtId="164" fontId="7" fillId="18" borderId="1" xfId="1" applyNumberFormat="1" applyFont="1" applyFill="1" applyBorder="1" applyAlignment="1">
      <alignment horizontal="center" vertical="center"/>
    </xf>
    <xf numFmtId="164" fontId="7" fillId="19" borderId="1" xfId="1" applyNumberFormat="1" applyFont="1" applyFill="1" applyBorder="1" applyAlignment="1">
      <alignment horizontal="center" vertical="center"/>
    </xf>
    <xf numFmtId="41" fontId="0" fillId="0" borderId="2" xfId="1" applyFont="1" applyBorder="1" applyAlignment="1">
      <alignment horizontal="center" vertical="center"/>
    </xf>
    <xf numFmtId="41" fontId="5" fillId="0" borderId="2" xfId="1" applyBorder="1" applyAlignment="1">
      <alignment horizontal="center" vertical="center"/>
    </xf>
    <xf numFmtId="41" fontId="0" fillId="0" borderId="3" xfId="1" applyFont="1" applyBorder="1" applyAlignment="1">
      <alignment horizontal="center" vertical="center"/>
    </xf>
    <xf numFmtId="41" fontId="5" fillId="2" borderId="2" xfId="1" applyFill="1" applyBorder="1" applyAlignment="1">
      <alignment horizontal="center" vertical="center"/>
    </xf>
    <xf numFmtId="41" fontId="7" fillId="3" borderId="5" xfId="0" applyNumberFormat="1" applyFont="1" applyFill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164" fontId="5" fillId="0" borderId="0" xfId="7" applyNumberFormat="1" applyAlignment="1">
      <alignment horizontal="center" vertical="center"/>
    </xf>
    <xf numFmtId="164" fontId="5" fillId="2" borderId="0" xfId="7" quotePrefix="1" applyNumberFormat="1" applyFill="1" applyAlignment="1">
      <alignment horizontal="center" vertical="center"/>
    </xf>
    <xf numFmtId="0" fontId="5" fillId="0" borderId="2" xfId="3" applyBorder="1" applyAlignment="1">
      <alignment horizontal="center" vertical="center"/>
    </xf>
    <xf numFmtId="0" fontId="5" fillId="20" borderId="2" xfId="0" applyFont="1" applyFill="1" applyBorder="1" applyAlignment="1">
      <alignment horizontal="center" vertical="center"/>
    </xf>
    <xf numFmtId="0" fontId="5" fillId="0" borderId="0" xfId="2" applyAlignment="1">
      <alignment horizontal="center" vertical="center"/>
    </xf>
    <xf numFmtId="164" fontId="10" fillId="0" borderId="0" xfId="1" quotePrefix="1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5" fillId="2" borderId="8" xfId="9" applyNumberFormat="1" applyFill="1" applyBorder="1" applyAlignment="1">
      <alignment horizontal="center" vertical="center"/>
    </xf>
    <xf numFmtId="164" fontId="5" fillId="2" borderId="10" xfId="7" applyNumberFormat="1" applyFill="1" applyBorder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164" fontId="7" fillId="21" borderId="5" xfId="0" applyNumberFormat="1" applyFont="1" applyFill="1" applyBorder="1" applyAlignment="1">
      <alignment vertical="center"/>
    </xf>
    <xf numFmtId="0" fontId="7" fillId="21" borderId="5" xfId="0" applyFont="1" applyFill="1" applyBorder="1" applyAlignment="1">
      <alignment horizontal="center" vertical="center"/>
    </xf>
    <xf numFmtId="165" fontId="5" fillId="0" borderId="8" xfId="3" applyNumberFormat="1" applyBorder="1" applyAlignment="1">
      <alignment horizontal="center" vertical="center"/>
    </xf>
    <xf numFmtId="164" fontId="5" fillId="0" borderId="8" xfId="7" applyNumberFormat="1" applyBorder="1" applyAlignment="1">
      <alignment horizontal="center" vertical="center"/>
    </xf>
    <xf numFmtId="164" fontId="7" fillId="0" borderId="21" xfId="1" applyNumberFormat="1" applyFont="1" applyBorder="1" applyAlignment="1">
      <alignment horizontal="center" vertical="center"/>
    </xf>
    <xf numFmtId="164" fontId="7" fillId="0" borderId="22" xfId="1" applyNumberFormat="1" applyFont="1" applyBorder="1" applyAlignment="1">
      <alignment horizontal="center" vertical="center"/>
    </xf>
    <xf numFmtId="164" fontId="5" fillId="0" borderId="8" xfId="8" applyNumberFormat="1" applyBorder="1" applyAlignment="1">
      <alignment horizontal="center" vertical="center"/>
    </xf>
    <xf numFmtId="43" fontId="5" fillId="0" borderId="8" xfId="2" applyNumberFormat="1" applyBorder="1" applyAlignment="1">
      <alignment horizontal="center" vertical="center"/>
    </xf>
    <xf numFmtId="164" fontId="5" fillId="0" borderId="8" xfId="6" applyNumberFormat="1" applyBorder="1" applyAlignment="1">
      <alignment horizontal="center" vertical="center"/>
    </xf>
    <xf numFmtId="0" fontId="5" fillId="0" borderId="0" xfId="3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164" fontId="5" fillId="5" borderId="2" xfId="1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64" fontId="7" fillId="3" borderId="6" xfId="1" applyNumberFormat="1" applyFont="1" applyFill="1" applyBorder="1" applyAlignment="1">
      <alignment horizontal="center" vertical="center"/>
    </xf>
    <xf numFmtId="43" fontId="5" fillId="0" borderId="8" xfId="3" applyNumberFormat="1" applyBorder="1" applyAlignment="1">
      <alignment horizontal="center" vertical="center"/>
    </xf>
    <xf numFmtId="164" fontId="7" fillId="0" borderId="6" xfId="4" applyNumberFormat="1" applyFont="1" applyBorder="1" applyAlignment="1">
      <alignment horizontal="center" vertical="center"/>
    </xf>
    <xf numFmtId="164" fontId="5" fillId="3" borderId="10" xfId="4" applyNumberFormat="1" applyFill="1" applyBorder="1" applyAlignment="1">
      <alignment horizontal="center" vertical="center"/>
    </xf>
    <xf numFmtId="0" fontId="7" fillId="0" borderId="8" xfId="3" applyFont="1" applyBorder="1" applyAlignment="1">
      <alignment vertical="center"/>
    </xf>
    <xf numFmtId="0" fontId="11" fillId="2" borderId="0" xfId="13" applyFill="1" applyAlignment="1">
      <alignment horizontal="center" vertical="center"/>
    </xf>
    <xf numFmtId="164" fontId="5" fillId="2" borderId="0" xfId="14" quotePrefix="1" applyNumberFormat="1" applyFill="1" applyAlignment="1">
      <alignment horizontal="center" vertical="center"/>
    </xf>
    <xf numFmtId="165" fontId="6" fillId="2" borderId="0" xfId="13" quotePrefix="1" applyNumberFormat="1" applyFont="1" applyFill="1" applyAlignment="1">
      <alignment horizontal="center" vertical="center"/>
    </xf>
    <xf numFmtId="164" fontId="5" fillId="2" borderId="0" xfId="14" applyNumberFormat="1" applyFill="1" applyAlignment="1">
      <alignment horizontal="center" vertical="center"/>
    </xf>
    <xf numFmtId="165" fontId="11" fillId="2" borderId="0" xfId="13" applyNumberFormat="1" applyFill="1" applyAlignment="1">
      <alignment horizontal="right" vertical="center"/>
    </xf>
    <xf numFmtId="0" fontId="11" fillId="2" borderId="1" xfId="13" applyFill="1" applyBorder="1" applyAlignment="1">
      <alignment horizontal="center" vertical="center"/>
    </xf>
    <xf numFmtId="165" fontId="11" fillId="2" borderId="1" xfId="13" applyNumberFormat="1" applyFill="1" applyBorder="1" applyAlignment="1">
      <alignment horizontal="center" vertical="center"/>
    </xf>
    <xf numFmtId="164" fontId="5" fillId="2" borderId="1" xfId="14" applyNumberForma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11" fillId="0" borderId="8" xfId="13" applyBorder="1" applyAlignment="1">
      <alignment horizontal="center" vertical="center"/>
    </xf>
    <xf numFmtId="0" fontId="5" fillId="0" borderId="8" xfId="13" applyFont="1" applyBorder="1" applyAlignment="1">
      <alignment horizontal="center" vertical="center"/>
    </xf>
    <xf numFmtId="165" fontId="11" fillId="0" borderId="8" xfId="13" applyNumberFormat="1" applyBorder="1" applyAlignment="1">
      <alignment horizontal="center" vertical="center"/>
    </xf>
    <xf numFmtId="164" fontId="5" fillId="0" borderId="8" xfId="14" applyNumberFormat="1" applyBorder="1" applyAlignment="1">
      <alignment horizontal="center" vertical="center"/>
    </xf>
    <xf numFmtId="43" fontId="11" fillId="0" borderId="8" xfId="13" applyNumberFormat="1" applyBorder="1" applyAlignment="1">
      <alignment horizontal="center" vertical="center"/>
    </xf>
    <xf numFmtId="0" fontId="11" fillId="0" borderId="0" xfId="13" applyAlignment="1">
      <alignment horizontal="center" vertical="center"/>
    </xf>
    <xf numFmtId="16" fontId="11" fillId="0" borderId="0" xfId="13" applyNumberFormat="1" applyAlignment="1">
      <alignment horizontal="center" vertical="center"/>
    </xf>
    <xf numFmtId="165" fontId="5" fillId="0" borderId="8" xfId="13" applyNumberFormat="1" applyFont="1" applyBorder="1" applyAlignment="1">
      <alignment horizontal="center" vertical="center"/>
    </xf>
    <xf numFmtId="0" fontId="5" fillId="0" borderId="0" xfId="13" applyFont="1" applyAlignment="1">
      <alignment horizontal="center" vertical="center"/>
    </xf>
    <xf numFmtId="164" fontId="5" fillId="2" borderId="5" xfId="14" applyNumberFormat="1" applyFill="1" applyBorder="1" applyAlignment="1">
      <alignment horizontal="center" vertical="center"/>
    </xf>
    <xf numFmtId="43" fontId="11" fillId="2" borderId="5" xfId="13" applyNumberFormat="1" applyFill="1" applyBorder="1" applyAlignment="1">
      <alignment horizontal="center" vertical="center"/>
    </xf>
    <xf numFmtId="0" fontId="11" fillId="2" borderId="5" xfId="13" applyFill="1" applyBorder="1" applyAlignment="1">
      <alignment horizontal="center" vertical="center"/>
    </xf>
    <xf numFmtId="9" fontId="0" fillId="7" borderId="1" xfId="11" applyFont="1" applyFill="1" applyBorder="1" applyAlignment="1">
      <alignment horizontal="center" vertical="center"/>
    </xf>
    <xf numFmtId="43" fontId="5" fillId="0" borderId="8" xfId="13" applyNumberFormat="1" applyFont="1" applyBorder="1" applyAlignment="1">
      <alignment horizontal="center" vertical="center"/>
    </xf>
    <xf numFmtId="0" fontId="5" fillId="6" borderId="24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/>
    </xf>
    <xf numFmtId="0" fontId="5" fillId="0" borderId="8" xfId="3" applyBorder="1" applyAlignment="1">
      <alignment vertical="center"/>
    </xf>
    <xf numFmtId="0" fontId="0" fillId="53" borderId="8" xfId="0" applyFill="1" applyBorder="1" applyAlignment="1">
      <alignment horizontal="center" vertical="center"/>
    </xf>
    <xf numFmtId="0" fontId="5" fillId="53" borderId="8" xfId="2" applyFill="1" applyBorder="1" applyAlignment="1">
      <alignment horizontal="center" vertical="center"/>
    </xf>
    <xf numFmtId="164" fontId="5" fillId="53" borderId="8" xfId="1" applyNumberFormat="1" applyFill="1" applyBorder="1" applyAlignment="1">
      <alignment horizontal="center" vertical="center"/>
    </xf>
    <xf numFmtId="165" fontId="0" fillId="53" borderId="8" xfId="0" applyNumberFormat="1" applyFill="1" applyBorder="1" applyAlignment="1">
      <alignment horizontal="center" vertical="center"/>
    </xf>
    <xf numFmtId="41" fontId="5" fillId="53" borderId="8" xfId="1" applyFill="1" applyBorder="1" applyAlignment="1">
      <alignment horizontal="center" vertical="center"/>
    </xf>
    <xf numFmtId="43" fontId="0" fillId="53" borderId="8" xfId="0" applyNumberFormat="1" applyFill="1" applyBorder="1" applyAlignment="1">
      <alignment horizontal="center" vertical="center"/>
    </xf>
    <xf numFmtId="17" fontId="0" fillId="53" borderId="8" xfId="0" applyNumberFormat="1" applyFill="1" applyBorder="1" applyAlignment="1">
      <alignment horizontal="center" vertical="center"/>
    </xf>
    <xf numFmtId="0" fontId="5" fillId="53" borderId="8" xfId="3" applyFill="1" applyBorder="1" applyAlignment="1">
      <alignment horizontal="center" vertical="center"/>
    </xf>
    <xf numFmtId="165" fontId="5" fillId="53" borderId="8" xfId="3" applyNumberFormat="1" applyFill="1" applyBorder="1" applyAlignment="1">
      <alignment horizontal="center" vertical="center"/>
    </xf>
    <xf numFmtId="0" fontId="5" fillId="53" borderId="8" xfId="0" applyFont="1" applyFill="1" applyBorder="1" applyAlignment="1">
      <alignment horizontal="center" vertical="center"/>
    </xf>
    <xf numFmtId="164" fontId="5" fillId="53" borderId="8" xfId="8" applyNumberFormat="1" applyFill="1" applyBorder="1" applyAlignment="1">
      <alignment horizontal="center" vertical="center"/>
    </xf>
    <xf numFmtId="41" fontId="5" fillId="0" borderId="8" xfId="1" applyBorder="1" applyAlignment="1">
      <alignment horizontal="center" vertical="center"/>
    </xf>
    <xf numFmtId="41" fontId="0" fillId="0" borderId="35" xfId="1" applyFont="1" applyBorder="1" applyAlignment="1">
      <alignment horizontal="center" vertical="center"/>
    </xf>
    <xf numFmtId="43" fontId="5" fillId="53" borderId="0" xfId="9" applyNumberFormat="1" applyFill="1" applyAlignment="1">
      <alignment horizontal="center" vertical="center"/>
    </xf>
    <xf numFmtId="165" fontId="5" fillId="53" borderId="8" xfId="2" applyNumberFormat="1" applyFill="1" applyBorder="1" applyAlignment="1">
      <alignment horizontal="center" vertical="center"/>
    </xf>
    <xf numFmtId="167" fontId="5" fillId="53" borderId="8" xfId="397" applyNumberFormat="1" applyFont="1" applyFill="1" applyBorder="1" applyAlignment="1">
      <alignment horizontal="center" vertical="center"/>
    </xf>
    <xf numFmtId="43" fontId="5" fillId="53" borderId="8" xfId="7" applyNumberFormat="1" applyFill="1" applyBorder="1" applyAlignment="1">
      <alignment horizontal="center" vertical="center"/>
    </xf>
    <xf numFmtId="43" fontId="5" fillId="53" borderId="8" xfId="3" applyNumberFormat="1" applyFill="1" applyBorder="1" applyAlignment="1">
      <alignment horizontal="right" vertical="center"/>
    </xf>
    <xf numFmtId="166" fontId="5" fillId="53" borderId="8" xfId="3" applyNumberFormat="1" applyFill="1" applyBorder="1" applyAlignment="1">
      <alignment horizontal="center" vertical="center"/>
    </xf>
    <xf numFmtId="1" fontId="5" fillId="53" borderId="8" xfId="3" applyNumberFormat="1" applyFill="1" applyBorder="1" applyAlignment="1">
      <alignment horizontal="center" vertical="center"/>
    </xf>
    <xf numFmtId="9" fontId="5" fillId="2" borderId="0" xfId="450" applyFont="1" applyFill="1" applyAlignment="1">
      <alignment horizontal="center" vertical="center"/>
    </xf>
    <xf numFmtId="9" fontId="5" fillId="0" borderId="0" xfId="450" applyFont="1" applyAlignment="1">
      <alignment horizontal="center" vertical="center"/>
    </xf>
    <xf numFmtId="0" fontId="5" fillId="0" borderId="9" xfId="13" applyFont="1" applyBorder="1" applyAlignment="1">
      <alignment horizontal="center" vertical="center"/>
    </xf>
    <xf numFmtId="165" fontId="11" fillId="0" borderId="6" xfId="13" applyNumberFormat="1" applyBorder="1" applyAlignment="1">
      <alignment horizontal="center" vertical="center"/>
    </xf>
    <xf numFmtId="165" fontId="11" fillId="0" borderId="23" xfId="13" applyNumberFormat="1" applyBorder="1" applyAlignment="1">
      <alignment horizontal="center" vertical="center"/>
    </xf>
    <xf numFmtId="0" fontId="5" fillId="5" borderId="8" xfId="3" applyFill="1" applyBorder="1" applyAlignment="1">
      <alignment horizontal="center" vertical="center"/>
    </xf>
    <xf numFmtId="164" fontId="5" fillId="3" borderId="4" xfId="4" applyNumberFormat="1" applyFill="1" applyBorder="1" applyAlignment="1">
      <alignment horizontal="center" vertical="center"/>
    </xf>
    <xf numFmtId="164" fontId="7" fillId="54" borderId="1" xfId="1" applyNumberFormat="1" applyFont="1" applyFill="1" applyBorder="1" applyAlignment="1">
      <alignment horizontal="center" vertical="center"/>
    </xf>
    <xf numFmtId="0" fontId="5" fillId="0" borderId="3" xfId="3" applyBorder="1" applyAlignment="1">
      <alignment horizontal="center" vertical="center"/>
    </xf>
    <xf numFmtId="0" fontId="5" fillId="5" borderId="3" xfId="3" applyFill="1" applyBorder="1" applyAlignment="1">
      <alignment horizontal="center" vertical="center"/>
    </xf>
    <xf numFmtId="0" fontId="5" fillId="6" borderId="36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164" fontId="5" fillId="55" borderId="0" xfId="1" quotePrefix="1" applyNumberFormat="1" applyFill="1" applyAlignment="1">
      <alignment horizontal="center" vertical="center"/>
    </xf>
    <xf numFmtId="165" fontId="6" fillId="55" borderId="0" xfId="0" quotePrefix="1" applyNumberFormat="1" applyFont="1" applyFill="1" applyAlignment="1">
      <alignment horizontal="center" vertical="center"/>
    </xf>
    <xf numFmtId="164" fontId="5" fillId="55" borderId="0" xfId="1" applyNumberFormat="1" applyFill="1" applyAlignment="1">
      <alignment horizontal="center" vertical="center"/>
    </xf>
    <xf numFmtId="165" fontId="0" fillId="55" borderId="0" xfId="0" applyNumberFormat="1" applyFill="1" applyAlignment="1">
      <alignment horizontal="right" vertical="center"/>
    </xf>
    <xf numFmtId="0" fontId="0" fillId="55" borderId="1" xfId="0" applyFill="1" applyBorder="1" applyAlignment="1">
      <alignment horizontal="center" vertical="center"/>
    </xf>
    <xf numFmtId="165" fontId="0" fillId="55" borderId="1" xfId="0" applyNumberFormat="1" applyFill="1" applyBorder="1" applyAlignment="1">
      <alignment horizontal="center" vertical="center"/>
    </xf>
    <xf numFmtId="164" fontId="5" fillId="55" borderId="1" xfId="1" applyNumberFormat="1" applyFill="1" applyBorder="1" applyAlignment="1">
      <alignment horizontal="center" vertical="center"/>
    </xf>
    <xf numFmtId="0" fontId="5" fillId="55" borderId="1" xfId="0" applyFont="1" applyFill="1" applyBorder="1" applyAlignment="1">
      <alignment horizontal="center" vertical="center"/>
    </xf>
    <xf numFmtId="0" fontId="0" fillId="55" borderId="6" xfId="0" applyFill="1" applyBorder="1" applyAlignment="1">
      <alignment horizontal="center" vertical="center"/>
    </xf>
    <xf numFmtId="0" fontId="5" fillId="55" borderId="8" xfId="0" applyFont="1" applyFill="1" applyBorder="1" applyAlignment="1">
      <alignment horizontal="center" vertical="center"/>
    </xf>
    <xf numFmtId="165" fontId="0" fillId="55" borderId="6" xfId="0" applyNumberFormat="1" applyFill="1" applyBorder="1" applyAlignment="1">
      <alignment horizontal="center" vertical="center"/>
    </xf>
    <xf numFmtId="164" fontId="5" fillId="55" borderId="6" xfId="1" applyNumberFormat="1" applyFill="1" applyBorder="1" applyAlignment="1">
      <alignment horizontal="center" vertical="center"/>
    </xf>
    <xf numFmtId="43" fontId="0" fillId="55" borderId="6" xfId="0" applyNumberFormat="1" applyFill="1" applyBorder="1" applyAlignment="1">
      <alignment horizontal="center" vertical="center"/>
    </xf>
    <xf numFmtId="0" fontId="0" fillId="55" borderId="8" xfId="0" applyFill="1" applyBorder="1" applyAlignment="1">
      <alignment horizontal="center" vertical="center"/>
    </xf>
    <xf numFmtId="165" fontId="0" fillId="55" borderId="8" xfId="0" applyNumberFormat="1" applyFill="1" applyBorder="1" applyAlignment="1">
      <alignment horizontal="center" vertical="center"/>
    </xf>
    <xf numFmtId="164" fontId="5" fillId="55" borderId="8" xfId="1" applyNumberFormat="1" applyFill="1" applyBorder="1" applyAlignment="1">
      <alignment horizontal="center" vertical="center"/>
    </xf>
    <xf numFmtId="43" fontId="0" fillId="55" borderId="8" xfId="0" applyNumberFormat="1" applyFill="1" applyBorder="1" applyAlignment="1">
      <alignment horizontal="center" vertical="center"/>
    </xf>
    <xf numFmtId="165" fontId="5" fillId="55" borderId="8" xfId="0" applyNumberFormat="1" applyFont="1" applyFill="1" applyBorder="1" applyAlignment="1">
      <alignment horizontal="center" vertical="center"/>
    </xf>
    <xf numFmtId="164" fontId="5" fillId="55" borderId="5" xfId="1" applyNumberFormat="1" applyFill="1" applyBorder="1" applyAlignment="1">
      <alignment horizontal="center" vertical="center"/>
    </xf>
    <xf numFmtId="43" fontId="0" fillId="55" borderId="5" xfId="0" applyNumberFormat="1" applyFill="1" applyBorder="1" applyAlignment="1">
      <alignment horizontal="center" vertical="center"/>
    </xf>
    <xf numFmtId="0" fontId="0" fillId="55" borderId="5" xfId="0" applyFill="1" applyBorder="1" applyAlignment="1">
      <alignment horizontal="center" vertical="center"/>
    </xf>
    <xf numFmtId="0" fontId="5" fillId="55" borderId="8" xfId="0" applyFont="1" applyFill="1" applyBorder="1" applyAlignment="1">
      <alignment horizontal="left" vertical="center" indent="1"/>
    </xf>
    <xf numFmtId="0" fontId="9" fillId="55" borderId="8" xfId="0" applyFont="1" applyFill="1" applyBorder="1" applyAlignment="1">
      <alignment horizontal="left" vertical="center" wrapText="1" indent="1"/>
    </xf>
    <xf numFmtId="0" fontId="5" fillId="55" borderId="8" xfId="2" applyFill="1" applyBorder="1" applyAlignment="1">
      <alignment horizontal="left" vertical="center" indent="1"/>
    </xf>
    <xf numFmtId="0" fontId="0" fillId="55" borderId="8" xfId="0" applyFill="1" applyBorder="1" applyAlignment="1">
      <alignment horizontal="left" vertical="center" indent="1"/>
    </xf>
    <xf numFmtId="0" fontId="5" fillId="55" borderId="8" xfId="3" applyFill="1" applyBorder="1" applyAlignment="1">
      <alignment horizontal="left" vertical="center" indent="1"/>
    </xf>
    <xf numFmtId="0" fontId="0" fillId="55" borderId="0" xfId="0" applyFill="1" applyAlignment="1">
      <alignment horizontal="left" vertical="center" indent="1"/>
    </xf>
    <xf numFmtId="1" fontId="5" fillId="2" borderId="8" xfId="3" applyNumberFormat="1" applyFill="1" applyBorder="1" applyAlignment="1">
      <alignment horizontal="center" vertical="center"/>
    </xf>
    <xf numFmtId="43" fontId="5" fillId="53" borderId="8" xfId="397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2" borderId="9" xfId="3" applyFill="1" applyBorder="1" applyAlignment="1">
      <alignment horizontal="center" vertical="center"/>
    </xf>
    <xf numFmtId="43" fontId="5" fillId="2" borderId="0" xfId="1" applyNumberFormat="1" applyFill="1" applyAlignment="1">
      <alignment horizontal="center" vertical="center"/>
    </xf>
    <xf numFmtId="168" fontId="0" fillId="0" borderId="0" xfId="450" applyNumberFormat="1" applyFont="1" applyAlignment="1">
      <alignment horizontal="center" vertical="center"/>
    </xf>
    <xf numFmtId="165" fontId="5" fillId="5" borderId="2" xfId="0" applyNumberFormat="1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165" fontId="5" fillId="2" borderId="9" xfId="2" applyNumberFormat="1" applyFill="1" applyBorder="1" applyAlignment="1">
      <alignment horizontal="center" vertical="center"/>
    </xf>
    <xf numFmtId="1" fontId="5" fillId="2" borderId="8" xfId="2" applyNumberForma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65" fontId="5" fillId="2" borderId="20" xfId="2" applyNumberFormat="1" applyFill="1" applyBorder="1" applyAlignment="1">
      <alignment horizontal="center" vertical="center"/>
    </xf>
    <xf numFmtId="0" fontId="5" fillId="2" borderId="8" xfId="2" applyFill="1" applyBorder="1" applyAlignment="1">
      <alignment horizontal="center" vertical="center" wrapText="1"/>
    </xf>
    <xf numFmtId="14" fontId="5" fillId="2" borderId="8" xfId="2" applyNumberFormat="1" applyFill="1" applyBorder="1" applyAlignment="1">
      <alignment horizontal="center" vertical="center"/>
    </xf>
    <xf numFmtId="0" fontId="5" fillId="2" borderId="20" xfId="2" applyFill="1" applyBorder="1" applyAlignment="1">
      <alignment horizontal="center" vertical="center"/>
    </xf>
    <xf numFmtId="0" fontId="5" fillId="2" borderId="6" xfId="2" applyFill="1" applyBorder="1" applyAlignment="1">
      <alignment horizontal="center" vertical="center"/>
    </xf>
    <xf numFmtId="0" fontId="5" fillId="19" borderId="8" xfId="3" applyFill="1" applyBorder="1" applyAlignment="1">
      <alignment horizontal="center" vertical="center"/>
    </xf>
    <xf numFmtId="0" fontId="5" fillId="56" borderId="8" xfId="2" applyFill="1" applyBorder="1" applyAlignment="1">
      <alignment horizontal="center" vertical="center"/>
    </xf>
    <xf numFmtId="0" fontId="5" fillId="57" borderId="8" xfId="2" applyFill="1" applyBorder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1" fontId="5" fillId="2" borderId="0" xfId="3" applyNumberFormat="1" applyFill="1" applyAlignment="1">
      <alignment horizontal="center" vertical="center"/>
    </xf>
    <xf numFmtId="165" fontId="8" fillId="2" borderId="0" xfId="3" applyNumberFormat="1" applyFont="1" applyFill="1" applyAlignment="1">
      <alignment vertical="center"/>
    </xf>
    <xf numFmtId="165" fontId="5" fillId="2" borderId="14" xfId="3" applyNumberFormat="1" applyFill="1" applyBorder="1" applyAlignment="1">
      <alignment horizontal="center" vertical="center"/>
    </xf>
    <xf numFmtId="1" fontId="5" fillId="2" borderId="14" xfId="3" applyNumberFormat="1" applyFill="1" applyBorder="1" applyAlignment="1">
      <alignment horizontal="center" vertical="center"/>
    </xf>
    <xf numFmtId="1" fontId="5" fillId="2" borderId="15" xfId="3" applyNumberFormat="1" applyFill="1" applyBorder="1" applyAlignment="1">
      <alignment horizontal="center" vertical="center"/>
    </xf>
    <xf numFmtId="0" fontId="5" fillId="2" borderId="6" xfId="3" applyFill="1" applyBorder="1" applyAlignment="1">
      <alignment horizontal="center" vertical="center"/>
    </xf>
    <xf numFmtId="165" fontId="5" fillId="2" borderId="9" xfId="3" applyNumberFormat="1" applyFill="1" applyBorder="1" applyAlignment="1">
      <alignment horizontal="center" vertical="center"/>
    </xf>
    <xf numFmtId="0" fontId="5" fillId="58" borderId="8" xfId="3" applyFill="1" applyBorder="1" applyAlignment="1">
      <alignment horizontal="center" vertical="center"/>
    </xf>
    <xf numFmtId="0" fontId="5" fillId="58" borderId="0" xfId="3" applyFill="1" applyAlignment="1">
      <alignment horizontal="center" vertical="center"/>
    </xf>
    <xf numFmtId="165" fontId="5" fillId="58" borderId="8" xfId="3" applyNumberFormat="1" applyFill="1" applyBorder="1" applyAlignment="1">
      <alignment horizontal="center" vertical="center"/>
    </xf>
    <xf numFmtId="164" fontId="5" fillId="58" borderId="8" xfId="7" applyNumberFormat="1" applyFill="1" applyBorder="1" applyAlignment="1">
      <alignment horizontal="center" vertical="center"/>
    </xf>
    <xf numFmtId="0" fontId="5" fillId="2" borderId="20" xfId="3" applyFill="1" applyBorder="1" applyAlignment="1">
      <alignment horizontal="center" vertical="center"/>
    </xf>
    <xf numFmtId="165" fontId="5" fillId="2" borderId="23" xfId="3" applyNumberFormat="1" applyFill="1" applyBorder="1" applyAlignment="1">
      <alignment horizontal="center" vertical="center"/>
    </xf>
    <xf numFmtId="165" fontId="7" fillId="2" borderId="5" xfId="3" applyNumberFormat="1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center" vertical="center"/>
    </xf>
    <xf numFmtId="1" fontId="7" fillId="2" borderId="5" xfId="3" applyNumberFormat="1" applyFont="1" applyFill="1" applyBorder="1" applyAlignment="1">
      <alignment horizontal="center" vertical="center"/>
    </xf>
    <xf numFmtId="0" fontId="5" fillId="59" borderId="8" xfId="3" applyFill="1" applyBorder="1" applyAlignment="1">
      <alignment horizontal="center" vertical="center"/>
    </xf>
    <xf numFmtId="0" fontId="5" fillId="59" borderId="8" xfId="2" applyFill="1" applyBorder="1" applyAlignment="1">
      <alignment horizontal="center" vertical="center"/>
    </xf>
    <xf numFmtId="165" fontId="5" fillId="0" borderId="0" xfId="3" applyNumberFormat="1" applyAlignment="1">
      <alignment horizontal="center" vertical="center"/>
    </xf>
    <xf numFmtId="165" fontId="5" fillId="0" borderId="9" xfId="3" applyNumberFormat="1" applyBorder="1" applyAlignment="1">
      <alignment horizontal="center" vertical="center"/>
    </xf>
    <xf numFmtId="169" fontId="5" fillId="2" borderId="0" xfId="2" applyNumberFormat="1" applyFill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7" fillId="2" borderId="8" xfId="2" applyFont="1" applyFill="1" applyBorder="1" applyAlignment="1">
      <alignment vertical="center"/>
    </xf>
    <xf numFmtId="0" fontId="5" fillId="19" borderId="8" xfId="2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5" fillId="56" borderId="8" xfId="3" applyFill="1" applyBorder="1" applyAlignment="1">
      <alignment horizontal="center" vertical="center"/>
    </xf>
    <xf numFmtId="0" fontId="5" fillId="5" borderId="8" xfId="2" applyFill="1" applyBorder="1" applyAlignment="1">
      <alignment horizontal="center" vertical="center"/>
    </xf>
    <xf numFmtId="0" fontId="5" fillId="7" borderId="8" xfId="3" applyFill="1" applyBorder="1" applyAlignment="1">
      <alignment horizontal="center" vertical="center"/>
    </xf>
    <xf numFmtId="0" fontId="5" fillId="7" borderId="0" xfId="3" applyFill="1" applyAlignment="1">
      <alignment horizontal="center" vertical="center"/>
    </xf>
    <xf numFmtId="165" fontId="5" fillId="7" borderId="8" xfId="3" applyNumberFormat="1" applyFill="1" applyBorder="1" applyAlignment="1">
      <alignment horizontal="center" vertical="center"/>
    </xf>
    <xf numFmtId="164" fontId="5" fillId="7" borderId="8" xfId="7" applyNumberFormat="1" applyFill="1" applyBorder="1" applyAlignment="1">
      <alignment horizontal="center" vertical="center"/>
    </xf>
    <xf numFmtId="165" fontId="5" fillId="2" borderId="20" xfId="3" applyNumberFormat="1" applyFill="1" applyBorder="1" applyAlignment="1">
      <alignment horizontal="center" vertical="center"/>
    </xf>
    <xf numFmtId="0" fontId="5" fillId="2" borderId="23" xfId="3" applyFill="1" applyBorder="1" applyAlignment="1">
      <alignment horizontal="center" vertical="center"/>
    </xf>
    <xf numFmtId="0" fontId="5" fillId="19" borderId="0" xfId="3" applyFill="1" applyAlignment="1">
      <alignment horizontal="center" vertical="center"/>
    </xf>
    <xf numFmtId="0" fontId="5" fillId="60" borderId="0" xfId="3" applyFill="1" applyAlignment="1">
      <alignment horizontal="center" vertical="center"/>
    </xf>
    <xf numFmtId="0" fontId="5" fillId="61" borderId="0" xfId="3" applyFill="1" applyAlignment="1">
      <alignment horizontal="center" vertical="center"/>
    </xf>
    <xf numFmtId="16" fontId="5" fillId="2" borderId="23" xfId="3" applyNumberFormat="1" applyFill="1" applyBorder="1" applyAlignment="1">
      <alignment horizontal="center" vertical="center"/>
    </xf>
    <xf numFmtId="0" fontId="5" fillId="57" borderId="8" xfId="3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2" borderId="8" xfId="3" applyFill="1" applyBorder="1" applyAlignment="1">
      <alignment horizontal="center" vertical="center" wrapText="1"/>
    </xf>
    <xf numFmtId="0" fontId="5" fillId="62" borderId="0" xfId="2" applyFill="1" applyAlignment="1">
      <alignment horizontal="center" vertical="center"/>
    </xf>
    <xf numFmtId="165" fontId="5" fillId="62" borderId="0" xfId="2" applyNumberFormat="1" applyFill="1" applyAlignment="1">
      <alignment horizontal="center" vertical="center"/>
    </xf>
    <xf numFmtId="0" fontId="5" fillId="62" borderId="8" xfId="2" applyFill="1" applyBorder="1" applyAlignment="1">
      <alignment horizontal="center" vertical="center"/>
    </xf>
    <xf numFmtId="164" fontId="5" fillId="62" borderId="8" xfId="6" applyNumberFormat="1" applyFill="1" applyBorder="1" applyAlignment="1">
      <alignment horizontal="center" vertical="center"/>
    </xf>
    <xf numFmtId="170" fontId="5" fillId="2" borderId="8" xfId="3" applyNumberFormat="1" applyFill="1" applyBorder="1" applyAlignment="1">
      <alignment horizontal="center" vertical="center"/>
    </xf>
    <xf numFmtId="43" fontId="5" fillId="2" borderId="8" xfId="7" applyNumberFormat="1" applyFill="1" applyBorder="1" applyAlignment="1">
      <alignment horizontal="center" vertical="center"/>
    </xf>
    <xf numFmtId="0" fontId="5" fillId="5" borderId="0" xfId="3" applyFill="1" applyAlignment="1">
      <alignment horizontal="center" vertical="center"/>
    </xf>
    <xf numFmtId="170" fontId="5" fillId="5" borderId="8" xfId="3" applyNumberFormat="1" applyFill="1" applyBorder="1" applyAlignment="1">
      <alignment horizontal="center" vertical="center"/>
    </xf>
    <xf numFmtId="43" fontId="5" fillId="5" borderId="8" xfId="7" applyNumberFormat="1" applyFill="1" applyBorder="1" applyAlignment="1">
      <alignment horizontal="center" vertical="center"/>
    </xf>
    <xf numFmtId="165" fontId="5" fillId="5" borderId="9" xfId="3" applyNumberFormat="1" applyFill="1" applyBorder="1" applyAlignment="1">
      <alignment horizontal="center" vertical="center"/>
    </xf>
    <xf numFmtId="164" fontId="5" fillId="5" borderId="8" xfId="7" applyNumberFormat="1" applyFill="1" applyBorder="1" applyAlignment="1">
      <alignment horizontal="center" vertical="center"/>
    </xf>
    <xf numFmtId="43" fontId="5" fillId="5" borderId="8" xfId="3" applyNumberFormat="1" applyFill="1" applyBorder="1" applyAlignment="1">
      <alignment horizontal="center" vertical="center"/>
    </xf>
    <xf numFmtId="165" fontId="5" fillId="5" borderId="8" xfId="3" applyNumberFormat="1" applyFill="1" applyBorder="1" applyAlignment="1">
      <alignment horizontal="center" vertical="center"/>
    </xf>
    <xf numFmtId="1" fontId="5" fillId="5" borderId="8" xfId="3" applyNumberFormat="1" applyFill="1" applyBorder="1" applyAlignment="1">
      <alignment horizontal="center" vertical="center"/>
    </xf>
    <xf numFmtId="170" fontId="5" fillId="2" borderId="23" xfId="3" applyNumberFormat="1" applyFill="1" applyBorder="1" applyAlignment="1">
      <alignment horizontal="center" vertical="center"/>
    </xf>
    <xf numFmtId="164" fontId="0" fillId="0" borderId="0" xfId="0" applyNumberFormat="1"/>
    <xf numFmtId="0" fontId="7" fillId="2" borderId="13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165" fontId="5" fillId="2" borderId="23" xfId="2" applyNumberFormat="1" applyFill="1" applyBorder="1" applyAlignment="1">
      <alignment horizontal="center" vertical="center"/>
    </xf>
    <xf numFmtId="165" fontId="5" fillId="2" borderId="0" xfId="3" applyNumberFormat="1" applyFill="1" applyBorder="1" applyAlignment="1">
      <alignment horizontal="center" vertical="center"/>
    </xf>
    <xf numFmtId="0" fontId="7" fillId="2" borderId="8" xfId="3" applyFont="1" applyFill="1" applyBorder="1" applyAlignment="1">
      <alignment vertical="center"/>
    </xf>
    <xf numFmtId="0" fontId="5" fillId="57" borderId="20" xfId="2" applyFill="1" applyBorder="1" applyAlignment="1">
      <alignment horizontal="center" vertical="center"/>
    </xf>
    <xf numFmtId="16" fontId="5" fillId="2" borderId="8" xfId="2" applyNumberFormat="1" applyFill="1" applyBorder="1" applyAlignment="1">
      <alignment horizontal="center" vertical="center"/>
    </xf>
    <xf numFmtId="0" fontId="5" fillId="59" borderId="20" xfId="2" applyFill="1" applyBorder="1" applyAlignment="1">
      <alignment horizontal="center" vertical="center"/>
    </xf>
    <xf numFmtId="0" fontId="5" fillId="56" borderId="20" xfId="2" applyFill="1" applyBorder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43" fontId="7" fillId="2" borderId="16" xfId="3" applyNumberFormat="1" applyFont="1" applyFill="1" applyBorder="1" applyAlignment="1">
      <alignment horizontal="center" vertical="center"/>
    </xf>
    <xf numFmtId="43" fontId="7" fillId="2" borderId="17" xfId="3" applyNumberFormat="1" applyFont="1" applyFill="1" applyBorder="1" applyAlignment="1">
      <alignment horizontal="center" vertical="center"/>
    </xf>
    <xf numFmtId="43" fontId="7" fillId="2" borderId="18" xfId="3" applyNumberFormat="1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5" fillId="0" borderId="20" xfId="2" applyFill="1" applyBorder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164" fontId="5" fillId="0" borderId="8" xfId="8" applyNumberFormat="1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165" fontId="5" fillId="0" borderId="9" xfId="2" applyNumberFormat="1" applyFill="1" applyBorder="1" applyAlignment="1">
      <alignment horizontal="center" vertical="center"/>
    </xf>
    <xf numFmtId="43" fontId="5" fillId="0" borderId="8" xfId="2" applyNumberFormat="1" applyFill="1" applyBorder="1" applyAlignment="1">
      <alignment horizontal="center" vertical="center"/>
    </xf>
    <xf numFmtId="165" fontId="5" fillId="0" borderId="8" xfId="2" applyNumberFormat="1" applyFill="1" applyBorder="1" applyAlignment="1">
      <alignment horizontal="center" vertical="center"/>
    </xf>
    <xf numFmtId="1" fontId="5" fillId="0" borderId="8" xfId="2" applyNumberFormat="1" applyFill="1" applyBorder="1" applyAlignment="1">
      <alignment horizontal="center" vertical="center"/>
    </xf>
    <xf numFmtId="0" fontId="5" fillId="0" borderId="0" xfId="2" applyFill="1" applyAlignment="1">
      <alignment horizontal="center" vertical="center"/>
    </xf>
    <xf numFmtId="0" fontId="37" fillId="0" borderId="20" xfId="2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5" fillId="0" borderId="8" xfId="3" applyFill="1" applyBorder="1" applyAlignment="1">
      <alignment horizontal="center" vertical="center"/>
    </xf>
    <xf numFmtId="0" fontId="5" fillId="0" borderId="0" xfId="3" applyFill="1" applyAlignment="1">
      <alignment horizontal="center" vertical="center"/>
    </xf>
    <xf numFmtId="165" fontId="5" fillId="0" borderId="0" xfId="3" applyNumberFormat="1" applyFill="1" applyAlignment="1">
      <alignment horizontal="center" vertical="center"/>
    </xf>
    <xf numFmtId="164" fontId="5" fillId="0" borderId="8" xfId="7" applyNumberFormat="1" applyFill="1" applyBorder="1" applyAlignment="1">
      <alignment horizontal="center" vertical="center"/>
    </xf>
    <xf numFmtId="165" fontId="5" fillId="0" borderId="8" xfId="3" applyNumberFormat="1" applyFill="1" applyBorder="1" applyAlignment="1">
      <alignment horizontal="center" vertical="center"/>
    </xf>
    <xf numFmtId="43" fontId="5" fillId="0" borderId="8" xfId="3" applyNumberForma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164" fontId="7" fillId="2" borderId="1" xfId="6" applyNumberFormat="1" applyFont="1" applyFill="1" applyBorder="1" applyAlignment="1">
      <alignment horizontal="center" vertical="center"/>
    </xf>
    <xf numFmtId="0" fontId="5" fillId="59" borderId="20" xfId="2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0" fontId="5" fillId="7" borderId="20" xfId="2" applyFill="1" applyBorder="1" applyAlignment="1">
      <alignment horizontal="center" vertical="center"/>
    </xf>
    <xf numFmtId="0" fontId="5" fillId="63" borderId="20" xfId="2" applyFill="1" applyBorder="1" applyAlignment="1">
      <alignment horizontal="center" vertical="center"/>
    </xf>
    <xf numFmtId="0" fontId="5" fillId="64" borderId="8" xfId="0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7" xfId="0" applyFill="1" applyBorder="1" applyAlignment="1">
      <alignment horizontal="center" vertical="center"/>
    </xf>
    <xf numFmtId="0" fontId="0" fillId="55" borderId="18" xfId="0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165" fontId="6" fillId="2" borderId="0" xfId="3" quotePrefix="1" applyNumberFormat="1" applyFont="1" applyFill="1" applyAlignment="1">
      <alignment horizontal="left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1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7" xfId="3" applyFont="1" applyFill="1" applyBorder="1" applyAlignment="1">
      <alignment horizontal="center" vertical="center"/>
    </xf>
    <xf numFmtId="0" fontId="7" fillId="2" borderId="37" xfId="3" applyFont="1" applyFill="1" applyBorder="1" applyAlignment="1">
      <alignment horizontal="center" vertical="center"/>
    </xf>
    <xf numFmtId="0" fontId="7" fillId="2" borderId="18" xfId="3" applyFont="1" applyFill="1" applyBorder="1" applyAlignment="1">
      <alignment horizontal="center" vertical="center"/>
    </xf>
    <xf numFmtId="0" fontId="7" fillId="2" borderId="11" xfId="2" applyFont="1" applyFill="1" applyBorder="1" applyAlignment="1">
      <alignment horizontal="center" vertical="center"/>
    </xf>
    <xf numFmtId="0" fontId="7" fillId="2" borderId="12" xfId="2" applyFont="1" applyFill="1" applyBorder="1" applyAlignment="1">
      <alignment horizontal="center" vertical="center"/>
    </xf>
    <xf numFmtId="0" fontId="7" fillId="2" borderId="13" xfId="2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0" fontId="7" fillId="2" borderId="17" xfId="2" applyFon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0" fontId="5" fillId="2" borderId="11" xfId="3" applyFont="1" applyFill="1" applyBorder="1" applyAlignment="1">
      <alignment horizontal="center" vertical="center"/>
    </xf>
    <xf numFmtId="0" fontId="5" fillId="2" borderId="12" xfId="3" applyFont="1" applyFill="1" applyBorder="1" applyAlignment="1">
      <alignment horizontal="center" vertical="center"/>
    </xf>
    <xf numFmtId="0" fontId="5" fillId="2" borderId="13" xfId="3" applyFont="1" applyFill="1" applyBorder="1" applyAlignment="1">
      <alignment horizontal="center" vertical="center"/>
    </xf>
    <xf numFmtId="165" fontId="6" fillId="2" borderId="0" xfId="2" quotePrefix="1" applyNumberFormat="1" applyFont="1" applyFill="1" applyAlignment="1">
      <alignment horizontal="center" vertical="center"/>
    </xf>
    <xf numFmtId="165" fontId="6" fillId="2" borderId="0" xfId="3" quotePrefix="1" applyNumberFormat="1" applyFont="1" applyFill="1" applyAlignment="1">
      <alignment horizontal="center" vertical="center"/>
    </xf>
    <xf numFmtId="0" fontId="11" fillId="2" borderId="16" xfId="13" applyFill="1" applyBorder="1" applyAlignment="1">
      <alignment horizontal="center" vertical="center"/>
    </xf>
    <xf numFmtId="0" fontId="11" fillId="2" borderId="17" xfId="13" applyFill="1" applyBorder="1" applyAlignment="1">
      <alignment horizontal="center" vertical="center"/>
    </xf>
    <xf numFmtId="0" fontId="11" fillId="2" borderId="18" xfId="13" applyFill="1" applyBorder="1" applyAlignment="1">
      <alignment horizontal="center" vertical="center"/>
    </xf>
    <xf numFmtId="0" fontId="37" fillId="2" borderId="8" xfId="2" applyFont="1" applyFill="1" applyBorder="1" applyAlignment="1">
      <alignment horizontal="center" vertical="center"/>
    </xf>
    <xf numFmtId="165" fontId="37" fillId="2" borderId="8" xfId="2" applyNumberFormat="1" applyFont="1" applyFill="1" applyBorder="1" applyAlignment="1">
      <alignment horizontal="center" vertical="center"/>
    </xf>
    <xf numFmtId="0" fontId="37" fillId="2" borderId="20" xfId="2" applyFont="1" applyFill="1" applyBorder="1" applyAlignment="1">
      <alignment horizontal="center" vertical="center"/>
    </xf>
    <xf numFmtId="164" fontId="37" fillId="2" borderId="8" xfId="8" applyNumberFormat="1" applyFont="1" applyFill="1" applyBorder="1" applyAlignment="1">
      <alignment horizontal="center" vertical="center"/>
    </xf>
  </cellXfs>
  <cellStyles count="451">
    <cellStyle name="20% - Énfasis1" xfId="415" builtinId="30" customBuiltin="1"/>
    <cellStyle name="20% - Énfasis2" xfId="419" builtinId="34" customBuiltin="1"/>
    <cellStyle name="20% - Énfasis3" xfId="423" builtinId="38" customBuiltin="1"/>
    <cellStyle name="20% - Énfasis4" xfId="427" builtinId="42" customBuiltin="1"/>
    <cellStyle name="20% - Énfasis5" xfId="431" builtinId="46" customBuiltin="1"/>
    <cellStyle name="20% - Énfasis6" xfId="435" builtinId="50" customBuiltin="1"/>
    <cellStyle name="40% - Énfasis1" xfId="416" builtinId="31" customBuiltin="1"/>
    <cellStyle name="40% - Énfasis2" xfId="420" builtinId="35" customBuiltin="1"/>
    <cellStyle name="40% - Énfasis3" xfId="424" builtinId="39" customBuiltin="1"/>
    <cellStyle name="40% - Énfasis4" xfId="428" builtinId="43" customBuiltin="1"/>
    <cellStyle name="40% - Énfasis5" xfId="432" builtinId="47" customBuiltin="1"/>
    <cellStyle name="40% - Énfasis6" xfId="436" builtinId="51" customBuiltin="1"/>
    <cellStyle name="60% - Énfasis1" xfId="417" builtinId="32" customBuiltin="1"/>
    <cellStyle name="60% - Énfasis2" xfId="421" builtinId="36" customBuiltin="1"/>
    <cellStyle name="60% - Énfasis3" xfId="425" builtinId="40" customBuiltin="1"/>
    <cellStyle name="60% - Énfasis4" xfId="429" builtinId="44" customBuiltin="1"/>
    <cellStyle name="60% - Énfasis5" xfId="433" builtinId="48" customBuiltin="1"/>
    <cellStyle name="60% - Énfasis6" xfId="437" builtinId="52" customBuiltin="1"/>
    <cellStyle name="Bueno" xfId="403" builtinId="26" customBuiltin="1"/>
    <cellStyle name="Cálculo" xfId="408" builtinId="22" customBuiltin="1"/>
    <cellStyle name="Celda de comprobación" xfId="410" builtinId="23" customBuiltin="1"/>
    <cellStyle name="Celda vinculada" xfId="409" builtinId="24" customBuiltin="1"/>
    <cellStyle name="Comma [0] 2" xfId="4" xr:uid="{00000000-0005-0000-0000-00001D000000}"/>
    <cellStyle name="Comma [0] 3" xfId="5" xr:uid="{00000000-0005-0000-0000-00001E000000}"/>
    <cellStyle name="Comma [0] 3 2" xfId="6" xr:uid="{00000000-0005-0000-0000-00001F000000}"/>
    <cellStyle name="Comma [0] 3 2 2" xfId="7" xr:uid="{00000000-0005-0000-0000-000020000000}"/>
    <cellStyle name="Comma [0] 4" xfId="8" xr:uid="{00000000-0005-0000-0000-000021000000}"/>
    <cellStyle name="Comma [0] 4 2" xfId="9" xr:uid="{00000000-0005-0000-0000-000022000000}"/>
    <cellStyle name="Comma 10" xfId="442" xr:uid="{00000000-0005-0000-0000-000023000000}"/>
    <cellStyle name="Comma 11" xfId="449" xr:uid="{00000000-0005-0000-0000-000024000000}"/>
    <cellStyle name="Comma 12" xfId="445" xr:uid="{00000000-0005-0000-0000-000025000000}"/>
    <cellStyle name="Comma 13" xfId="448" xr:uid="{00000000-0005-0000-0000-000026000000}"/>
    <cellStyle name="Comma 14" xfId="446" xr:uid="{00000000-0005-0000-0000-000027000000}"/>
    <cellStyle name="Comma 15" xfId="443" xr:uid="{00000000-0005-0000-0000-000028000000}"/>
    <cellStyle name="Comma 16" xfId="444" xr:uid="{00000000-0005-0000-0000-000029000000}"/>
    <cellStyle name="Comma 2" xfId="12" xr:uid="{00000000-0005-0000-0000-00002A000000}"/>
    <cellStyle name="Comma 3" xfId="391" xr:uid="{00000000-0005-0000-0000-00002B000000}"/>
    <cellStyle name="Comma 4" xfId="394" xr:uid="{00000000-0005-0000-0000-00002C000000}"/>
    <cellStyle name="Comma 5" xfId="393" xr:uid="{00000000-0005-0000-0000-00002D000000}"/>
    <cellStyle name="Comma 6" xfId="395" xr:uid="{00000000-0005-0000-0000-00002E000000}"/>
    <cellStyle name="Comma 7" xfId="439" xr:uid="{00000000-0005-0000-0000-00002F000000}"/>
    <cellStyle name="Comma 8" xfId="441" xr:uid="{00000000-0005-0000-0000-000030000000}"/>
    <cellStyle name="Comma 9" xfId="447" xr:uid="{00000000-0005-0000-0000-000031000000}"/>
    <cellStyle name="Currency 2" xfId="180" xr:uid="{00000000-0005-0000-0000-000032000000}"/>
    <cellStyle name="Currency 3" xfId="190" xr:uid="{00000000-0005-0000-0000-000033000000}"/>
    <cellStyle name="Encabezado 1" xfId="399" builtinId="16" customBuiltin="1"/>
    <cellStyle name="Encabezado 4" xfId="402" builtinId="19" customBuiltin="1"/>
    <cellStyle name="Énfasis1" xfId="414" builtinId="29" customBuiltin="1"/>
    <cellStyle name="Énfasis2" xfId="418" builtinId="33" customBuiltin="1"/>
    <cellStyle name="Énfasis3" xfId="422" builtinId="37" customBuiltin="1"/>
    <cellStyle name="Énfasis4" xfId="426" builtinId="41" customBuiltin="1"/>
    <cellStyle name="Énfasis5" xfId="430" builtinId="45" customBuiltin="1"/>
    <cellStyle name="Énfasis6" xfId="434" builtinId="49" customBuiltin="1"/>
    <cellStyle name="Entrada" xfId="406" builtinId="20" customBuiltin="1"/>
    <cellStyle name="Incorrecto" xfId="404" builtinId="27" customBuiltin="1"/>
    <cellStyle name="Millares" xfId="397" builtinId="3"/>
    <cellStyle name="Millares [0]" xfId="1" builtinId="6"/>
    <cellStyle name="Millares [0] 2" xfId="14" xr:uid="{00000000-0005-0000-0000-00003C000000}"/>
    <cellStyle name="Neutral" xfId="405" builtinId="28" customBuiltin="1"/>
    <cellStyle name="Normal" xfId="0" builtinId="0"/>
    <cellStyle name="Normal 10" xfId="23" xr:uid="{00000000-0005-0000-0000-00003F000000}"/>
    <cellStyle name="Normal 100" xfId="106" xr:uid="{00000000-0005-0000-0000-000040000000}"/>
    <cellStyle name="Normal 101" xfId="107" xr:uid="{00000000-0005-0000-0000-000041000000}"/>
    <cellStyle name="Normal 102" xfId="108" xr:uid="{00000000-0005-0000-0000-000042000000}"/>
    <cellStyle name="Normal 103" xfId="109" xr:uid="{00000000-0005-0000-0000-000043000000}"/>
    <cellStyle name="Normal 104" xfId="110" xr:uid="{00000000-0005-0000-0000-000044000000}"/>
    <cellStyle name="Normal 105" xfId="111" xr:uid="{00000000-0005-0000-0000-000045000000}"/>
    <cellStyle name="Normal 106" xfId="112" xr:uid="{00000000-0005-0000-0000-000046000000}"/>
    <cellStyle name="Normal 107" xfId="113" xr:uid="{00000000-0005-0000-0000-000047000000}"/>
    <cellStyle name="Normal 11" xfId="24" xr:uid="{00000000-0005-0000-0000-000048000000}"/>
    <cellStyle name="Normal 112" xfId="114" xr:uid="{00000000-0005-0000-0000-000049000000}"/>
    <cellStyle name="Normal 113" xfId="115" xr:uid="{00000000-0005-0000-0000-00004A000000}"/>
    <cellStyle name="Normal 114" xfId="116" xr:uid="{00000000-0005-0000-0000-00004B000000}"/>
    <cellStyle name="Normal 115" xfId="117" xr:uid="{00000000-0005-0000-0000-00004C000000}"/>
    <cellStyle name="Normal 116" xfId="118" xr:uid="{00000000-0005-0000-0000-00004D000000}"/>
    <cellStyle name="Normal 117" xfId="119" xr:uid="{00000000-0005-0000-0000-00004E000000}"/>
    <cellStyle name="Normal 118" xfId="120" xr:uid="{00000000-0005-0000-0000-00004F000000}"/>
    <cellStyle name="Normal 119" xfId="121" xr:uid="{00000000-0005-0000-0000-000050000000}"/>
    <cellStyle name="Normal 12" xfId="25" xr:uid="{00000000-0005-0000-0000-000051000000}"/>
    <cellStyle name="Normal 120" xfId="122" xr:uid="{00000000-0005-0000-0000-000052000000}"/>
    <cellStyle name="Normal 121" xfId="124" xr:uid="{00000000-0005-0000-0000-000053000000}"/>
    <cellStyle name="Normal 122" xfId="123" xr:uid="{00000000-0005-0000-0000-000054000000}"/>
    <cellStyle name="Normal 124" xfId="125" xr:uid="{00000000-0005-0000-0000-000055000000}"/>
    <cellStyle name="Normal 129" xfId="126" xr:uid="{00000000-0005-0000-0000-000056000000}"/>
    <cellStyle name="Normal 13" xfId="26" xr:uid="{00000000-0005-0000-0000-000057000000}"/>
    <cellStyle name="Normal 131" xfId="127" xr:uid="{00000000-0005-0000-0000-000058000000}"/>
    <cellStyle name="Normal 132" xfId="128" xr:uid="{00000000-0005-0000-0000-000059000000}"/>
    <cellStyle name="Normal 133" xfId="129" xr:uid="{00000000-0005-0000-0000-00005A000000}"/>
    <cellStyle name="Normal 134" xfId="130" xr:uid="{00000000-0005-0000-0000-00005B000000}"/>
    <cellStyle name="Normal 135" xfId="131" xr:uid="{00000000-0005-0000-0000-00005C000000}"/>
    <cellStyle name="Normal 136" xfId="132" xr:uid="{00000000-0005-0000-0000-00005D000000}"/>
    <cellStyle name="Normal 137" xfId="133" xr:uid="{00000000-0005-0000-0000-00005E000000}"/>
    <cellStyle name="Normal 138" xfId="134" xr:uid="{00000000-0005-0000-0000-00005F000000}"/>
    <cellStyle name="Normal 139" xfId="135" xr:uid="{00000000-0005-0000-0000-000060000000}"/>
    <cellStyle name="Normal 14" xfId="27" xr:uid="{00000000-0005-0000-0000-000061000000}"/>
    <cellStyle name="Normal 140" xfId="136" xr:uid="{00000000-0005-0000-0000-000062000000}"/>
    <cellStyle name="Normal 141" xfId="137" xr:uid="{00000000-0005-0000-0000-000063000000}"/>
    <cellStyle name="Normal 142" xfId="138" xr:uid="{00000000-0005-0000-0000-000064000000}"/>
    <cellStyle name="Normal 143" xfId="139" xr:uid="{00000000-0005-0000-0000-000065000000}"/>
    <cellStyle name="Normal 144" xfId="140" xr:uid="{00000000-0005-0000-0000-000066000000}"/>
    <cellStyle name="Normal 145" xfId="141" xr:uid="{00000000-0005-0000-0000-000067000000}"/>
    <cellStyle name="Normal 146" xfId="142" xr:uid="{00000000-0005-0000-0000-000068000000}"/>
    <cellStyle name="Normal 147" xfId="143" xr:uid="{00000000-0005-0000-0000-000069000000}"/>
    <cellStyle name="Normal 148" xfId="144" xr:uid="{00000000-0005-0000-0000-00006A000000}"/>
    <cellStyle name="Normal 149" xfId="145" xr:uid="{00000000-0005-0000-0000-00006B000000}"/>
    <cellStyle name="Normal 15" xfId="28" xr:uid="{00000000-0005-0000-0000-00006C000000}"/>
    <cellStyle name="Normal 151" xfId="146" xr:uid="{00000000-0005-0000-0000-00006D000000}"/>
    <cellStyle name="Normal 152" xfId="147" xr:uid="{00000000-0005-0000-0000-00006E000000}"/>
    <cellStyle name="Normal 153" xfId="148" xr:uid="{00000000-0005-0000-0000-00006F000000}"/>
    <cellStyle name="Normal 154" xfId="149" xr:uid="{00000000-0005-0000-0000-000070000000}"/>
    <cellStyle name="Normal 155" xfId="150" xr:uid="{00000000-0005-0000-0000-000071000000}"/>
    <cellStyle name="Normal 156" xfId="151" xr:uid="{00000000-0005-0000-0000-000072000000}"/>
    <cellStyle name="Normal 157" xfId="152" xr:uid="{00000000-0005-0000-0000-000073000000}"/>
    <cellStyle name="Normal 158" xfId="153" xr:uid="{00000000-0005-0000-0000-000074000000}"/>
    <cellStyle name="Normal 16" xfId="29" xr:uid="{00000000-0005-0000-0000-000075000000}"/>
    <cellStyle name="Normal 161" xfId="154" xr:uid="{00000000-0005-0000-0000-000076000000}"/>
    <cellStyle name="Normal 162" xfId="155" xr:uid="{00000000-0005-0000-0000-000077000000}"/>
    <cellStyle name="Normal 163" xfId="156" xr:uid="{00000000-0005-0000-0000-000078000000}"/>
    <cellStyle name="Normal 164" xfId="157" xr:uid="{00000000-0005-0000-0000-000079000000}"/>
    <cellStyle name="Normal 165" xfId="158" xr:uid="{00000000-0005-0000-0000-00007A000000}"/>
    <cellStyle name="Normal 166" xfId="159" xr:uid="{00000000-0005-0000-0000-00007B000000}"/>
    <cellStyle name="Normal 167" xfId="160" xr:uid="{00000000-0005-0000-0000-00007C000000}"/>
    <cellStyle name="Normal 168" xfId="161" xr:uid="{00000000-0005-0000-0000-00007D000000}"/>
    <cellStyle name="Normal 169" xfId="162" xr:uid="{00000000-0005-0000-0000-00007E000000}"/>
    <cellStyle name="Normal 17" xfId="30" xr:uid="{00000000-0005-0000-0000-00007F000000}"/>
    <cellStyle name="Normal 170" xfId="163" xr:uid="{00000000-0005-0000-0000-000080000000}"/>
    <cellStyle name="Normal 171" xfId="164" xr:uid="{00000000-0005-0000-0000-000081000000}"/>
    <cellStyle name="Normal 177" xfId="165" xr:uid="{00000000-0005-0000-0000-000082000000}"/>
    <cellStyle name="Normal 178" xfId="166" xr:uid="{00000000-0005-0000-0000-000083000000}"/>
    <cellStyle name="Normal 18" xfId="15" xr:uid="{00000000-0005-0000-0000-000084000000}"/>
    <cellStyle name="Normal 180" xfId="168" xr:uid="{00000000-0005-0000-0000-000085000000}"/>
    <cellStyle name="Normal 185" xfId="167" xr:uid="{00000000-0005-0000-0000-000086000000}"/>
    <cellStyle name="Normal 188" xfId="169" xr:uid="{00000000-0005-0000-0000-000087000000}"/>
    <cellStyle name="Normal 189" xfId="170" xr:uid="{00000000-0005-0000-0000-000088000000}"/>
    <cellStyle name="Normal 19" xfId="31" xr:uid="{00000000-0005-0000-0000-000089000000}"/>
    <cellStyle name="Normal 190" xfId="171" xr:uid="{00000000-0005-0000-0000-00008A000000}"/>
    <cellStyle name="Normal 195" xfId="172" xr:uid="{00000000-0005-0000-0000-00008B000000}"/>
    <cellStyle name="Normal 196" xfId="173" xr:uid="{00000000-0005-0000-0000-00008C000000}"/>
    <cellStyle name="Normal 199" xfId="174" xr:uid="{00000000-0005-0000-0000-00008D000000}"/>
    <cellStyle name="Normal 2" xfId="10" xr:uid="{00000000-0005-0000-0000-00008E000000}"/>
    <cellStyle name="Normal 2 2" xfId="392" xr:uid="{00000000-0005-0000-0000-00008F000000}"/>
    <cellStyle name="Normal 20" xfId="390" xr:uid="{00000000-0005-0000-0000-000090000000}"/>
    <cellStyle name="Normal 200" xfId="175" xr:uid="{00000000-0005-0000-0000-000091000000}"/>
    <cellStyle name="Normal 201" xfId="176" xr:uid="{00000000-0005-0000-0000-000092000000}"/>
    <cellStyle name="Normal 204" xfId="177" xr:uid="{00000000-0005-0000-0000-000093000000}"/>
    <cellStyle name="Normal 21" xfId="396" xr:uid="{00000000-0005-0000-0000-000094000000}"/>
    <cellStyle name="Normal 212" xfId="178" xr:uid="{00000000-0005-0000-0000-000095000000}"/>
    <cellStyle name="Normal 213" xfId="179" xr:uid="{00000000-0005-0000-0000-000096000000}"/>
    <cellStyle name="Normal 217" xfId="191" xr:uid="{00000000-0005-0000-0000-000097000000}"/>
    <cellStyle name="Normal 218" xfId="192" xr:uid="{00000000-0005-0000-0000-000098000000}"/>
    <cellStyle name="Normal 22" xfId="32" xr:uid="{00000000-0005-0000-0000-000099000000}"/>
    <cellStyle name="Normal 221" xfId="193" xr:uid="{00000000-0005-0000-0000-00009A000000}"/>
    <cellStyle name="Normal 222" xfId="194" xr:uid="{00000000-0005-0000-0000-00009B000000}"/>
    <cellStyle name="Normal 223" xfId="195" xr:uid="{00000000-0005-0000-0000-00009C000000}"/>
    <cellStyle name="Normal 224" xfId="181" xr:uid="{00000000-0005-0000-0000-00009D000000}"/>
    <cellStyle name="Normal 225" xfId="182" xr:uid="{00000000-0005-0000-0000-00009E000000}"/>
    <cellStyle name="Normal 226" xfId="196" xr:uid="{00000000-0005-0000-0000-00009F000000}"/>
    <cellStyle name="Normal 227" xfId="197" xr:uid="{00000000-0005-0000-0000-0000A0000000}"/>
    <cellStyle name="Normal 228" xfId="198" xr:uid="{00000000-0005-0000-0000-0000A1000000}"/>
    <cellStyle name="Normal 229" xfId="199" xr:uid="{00000000-0005-0000-0000-0000A2000000}"/>
    <cellStyle name="Normal 23" xfId="33" xr:uid="{00000000-0005-0000-0000-0000A3000000}"/>
    <cellStyle name="Normal 233" xfId="200" xr:uid="{00000000-0005-0000-0000-0000A4000000}"/>
    <cellStyle name="Normal 234" xfId="201" xr:uid="{00000000-0005-0000-0000-0000A5000000}"/>
    <cellStyle name="Normal 235" xfId="202" xr:uid="{00000000-0005-0000-0000-0000A6000000}"/>
    <cellStyle name="Normal 236" xfId="203" xr:uid="{00000000-0005-0000-0000-0000A7000000}"/>
    <cellStyle name="Normal 237" xfId="204" xr:uid="{00000000-0005-0000-0000-0000A8000000}"/>
    <cellStyle name="Normal 238" xfId="205" xr:uid="{00000000-0005-0000-0000-0000A9000000}"/>
    <cellStyle name="Normal 239" xfId="206" xr:uid="{00000000-0005-0000-0000-0000AA000000}"/>
    <cellStyle name="Normal 24" xfId="34" xr:uid="{00000000-0005-0000-0000-0000AB000000}"/>
    <cellStyle name="Normal 240" xfId="207" xr:uid="{00000000-0005-0000-0000-0000AC000000}"/>
    <cellStyle name="Normal 241" xfId="208" xr:uid="{00000000-0005-0000-0000-0000AD000000}"/>
    <cellStyle name="Normal 242" xfId="209" xr:uid="{00000000-0005-0000-0000-0000AE000000}"/>
    <cellStyle name="Normal 243" xfId="210" xr:uid="{00000000-0005-0000-0000-0000AF000000}"/>
    <cellStyle name="Normal 244" xfId="211" xr:uid="{00000000-0005-0000-0000-0000B0000000}"/>
    <cellStyle name="Normal 245" xfId="212" xr:uid="{00000000-0005-0000-0000-0000B1000000}"/>
    <cellStyle name="Normal 248" xfId="213" xr:uid="{00000000-0005-0000-0000-0000B2000000}"/>
    <cellStyle name="Normal 249" xfId="183" xr:uid="{00000000-0005-0000-0000-0000B3000000}"/>
    <cellStyle name="Normal 25" xfId="35" xr:uid="{00000000-0005-0000-0000-0000B4000000}"/>
    <cellStyle name="Normal 250" xfId="184" xr:uid="{00000000-0005-0000-0000-0000B5000000}"/>
    <cellStyle name="Normal 251" xfId="185" xr:uid="{00000000-0005-0000-0000-0000B6000000}"/>
    <cellStyle name="Normal 252" xfId="186" xr:uid="{00000000-0005-0000-0000-0000B7000000}"/>
    <cellStyle name="Normal 253" xfId="187" xr:uid="{00000000-0005-0000-0000-0000B8000000}"/>
    <cellStyle name="Normal 254" xfId="214" xr:uid="{00000000-0005-0000-0000-0000B9000000}"/>
    <cellStyle name="Normal 255" xfId="188" xr:uid="{00000000-0005-0000-0000-0000BA000000}"/>
    <cellStyle name="Normal 256" xfId="189" xr:uid="{00000000-0005-0000-0000-0000BB000000}"/>
    <cellStyle name="Normal 258" xfId="215" xr:uid="{00000000-0005-0000-0000-0000BC000000}"/>
    <cellStyle name="Normal 26" xfId="36" xr:uid="{00000000-0005-0000-0000-0000BD000000}"/>
    <cellStyle name="Normal 263" xfId="216" xr:uid="{00000000-0005-0000-0000-0000BE000000}"/>
    <cellStyle name="Normal 264" xfId="218" xr:uid="{00000000-0005-0000-0000-0000BF000000}"/>
    <cellStyle name="Normal 265" xfId="217" xr:uid="{00000000-0005-0000-0000-0000C0000000}"/>
    <cellStyle name="Normal 27" xfId="37" xr:uid="{00000000-0005-0000-0000-0000C1000000}"/>
    <cellStyle name="Normal 271" xfId="219" xr:uid="{00000000-0005-0000-0000-0000C2000000}"/>
    <cellStyle name="Normal 272" xfId="220" xr:uid="{00000000-0005-0000-0000-0000C3000000}"/>
    <cellStyle name="Normal 273" xfId="221" xr:uid="{00000000-0005-0000-0000-0000C4000000}"/>
    <cellStyle name="Normal 274" xfId="223" xr:uid="{00000000-0005-0000-0000-0000C5000000}"/>
    <cellStyle name="Normal 275" xfId="222" xr:uid="{00000000-0005-0000-0000-0000C6000000}"/>
    <cellStyle name="Normal 276" xfId="224" xr:uid="{00000000-0005-0000-0000-0000C7000000}"/>
    <cellStyle name="Normal 277" xfId="225" xr:uid="{00000000-0005-0000-0000-0000C8000000}"/>
    <cellStyle name="Normal 278" xfId="226" xr:uid="{00000000-0005-0000-0000-0000C9000000}"/>
    <cellStyle name="Normal 279" xfId="227" xr:uid="{00000000-0005-0000-0000-0000CA000000}"/>
    <cellStyle name="Normal 28" xfId="38" xr:uid="{00000000-0005-0000-0000-0000CB000000}"/>
    <cellStyle name="Normal 280" xfId="228" xr:uid="{00000000-0005-0000-0000-0000CC000000}"/>
    <cellStyle name="Normal 282" xfId="229" xr:uid="{00000000-0005-0000-0000-0000CD000000}"/>
    <cellStyle name="Normal 283" xfId="230" xr:uid="{00000000-0005-0000-0000-0000CE000000}"/>
    <cellStyle name="Normal 284" xfId="231" xr:uid="{00000000-0005-0000-0000-0000CF000000}"/>
    <cellStyle name="Normal 285" xfId="232" xr:uid="{00000000-0005-0000-0000-0000D0000000}"/>
    <cellStyle name="Normal 287" xfId="233" xr:uid="{00000000-0005-0000-0000-0000D1000000}"/>
    <cellStyle name="Normal 288" xfId="234" xr:uid="{00000000-0005-0000-0000-0000D2000000}"/>
    <cellStyle name="Normal 289" xfId="235" xr:uid="{00000000-0005-0000-0000-0000D3000000}"/>
    <cellStyle name="Normal 29" xfId="39" xr:uid="{00000000-0005-0000-0000-0000D4000000}"/>
    <cellStyle name="Normal 290" xfId="236" xr:uid="{00000000-0005-0000-0000-0000D5000000}"/>
    <cellStyle name="Normal 292" xfId="237" xr:uid="{00000000-0005-0000-0000-0000D6000000}"/>
    <cellStyle name="Normal 293" xfId="238" xr:uid="{00000000-0005-0000-0000-0000D7000000}"/>
    <cellStyle name="Normal 294" xfId="239" xr:uid="{00000000-0005-0000-0000-0000D8000000}"/>
    <cellStyle name="Normal 295" xfId="240" xr:uid="{00000000-0005-0000-0000-0000D9000000}"/>
    <cellStyle name="Normal 296" xfId="241" xr:uid="{00000000-0005-0000-0000-0000DA000000}"/>
    <cellStyle name="Normal 297" xfId="242" xr:uid="{00000000-0005-0000-0000-0000DB000000}"/>
    <cellStyle name="Normal 298" xfId="243" xr:uid="{00000000-0005-0000-0000-0000DC000000}"/>
    <cellStyle name="Normal 299" xfId="244" xr:uid="{00000000-0005-0000-0000-0000DD000000}"/>
    <cellStyle name="Normal 3" xfId="2" xr:uid="{00000000-0005-0000-0000-0000DE000000}"/>
    <cellStyle name="Normal 3 2" xfId="3" xr:uid="{00000000-0005-0000-0000-0000DF000000}"/>
    <cellStyle name="Normal 3 3" xfId="16" xr:uid="{00000000-0005-0000-0000-0000E0000000}"/>
    <cellStyle name="Normal 30" xfId="40" xr:uid="{00000000-0005-0000-0000-0000E1000000}"/>
    <cellStyle name="Normal 300" xfId="245" xr:uid="{00000000-0005-0000-0000-0000E2000000}"/>
    <cellStyle name="Normal 301" xfId="246" xr:uid="{00000000-0005-0000-0000-0000E3000000}"/>
    <cellStyle name="Normal 302" xfId="247" xr:uid="{00000000-0005-0000-0000-0000E4000000}"/>
    <cellStyle name="Normal 303" xfId="248" xr:uid="{00000000-0005-0000-0000-0000E5000000}"/>
    <cellStyle name="Normal 304" xfId="249" xr:uid="{00000000-0005-0000-0000-0000E6000000}"/>
    <cellStyle name="Normal 305" xfId="250" xr:uid="{00000000-0005-0000-0000-0000E7000000}"/>
    <cellStyle name="Normal 306" xfId="251" xr:uid="{00000000-0005-0000-0000-0000E8000000}"/>
    <cellStyle name="Normal 307" xfId="252" xr:uid="{00000000-0005-0000-0000-0000E9000000}"/>
    <cellStyle name="Normal 308" xfId="253" xr:uid="{00000000-0005-0000-0000-0000EA000000}"/>
    <cellStyle name="Normal 309" xfId="254" xr:uid="{00000000-0005-0000-0000-0000EB000000}"/>
    <cellStyle name="Normal 31" xfId="41" xr:uid="{00000000-0005-0000-0000-0000EC000000}"/>
    <cellStyle name="Normal 310" xfId="255" xr:uid="{00000000-0005-0000-0000-0000ED000000}"/>
    <cellStyle name="Normal 311" xfId="256" xr:uid="{00000000-0005-0000-0000-0000EE000000}"/>
    <cellStyle name="Normal 312" xfId="257" xr:uid="{00000000-0005-0000-0000-0000EF000000}"/>
    <cellStyle name="Normal 313" xfId="258" xr:uid="{00000000-0005-0000-0000-0000F0000000}"/>
    <cellStyle name="Normal 314" xfId="259" xr:uid="{00000000-0005-0000-0000-0000F1000000}"/>
    <cellStyle name="Normal 315" xfId="260" xr:uid="{00000000-0005-0000-0000-0000F2000000}"/>
    <cellStyle name="Normal 317" xfId="261" xr:uid="{00000000-0005-0000-0000-0000F3000000}"/>
    <cellStyle name="Normal 318" xfId="262" xr:uid="{00000000-0005-0000-0000-0000F4000000}"/>
    <cellStyle name="Normal 319" xfId="263" xr:uid="{00000000-0005-0000-0000-0000F5000000}"/>
    <cellStyle name="Normal 32" xfId="42" xr:uid="{00000000-0005-0000-0000-0000F6000000}"/>
    <cellStyle name="Normal 320" xfId="264" xr:uid="{00000000-0005-0000-0000-0000F7000000}"/>
    <cellStyle name="Normal 321" xfId="265" xr:uid="{00000000-0005-0000-0000-0000F8000000}"/>
    <cellStyle name="Normal 322" xfId="266" xr:uid="{00000000-0005-0000-0000-0000F9000000}"/>
    <cellStyle name="Normal 323" xfId="267" xr:uid="{00000000-0005-0000-0000-0000FA000000}"/>
    <cellStyle name="Normal 324" xfId="268" xr:uid="{00000000-0005-0000-0000-0000FB000000}"/>
    <cellStyle name="Normal 325" xfId="269" xr:uid="{00000000-0005-0000-0000-0000FC000000}"/>
    <cellStyle name="Normal 326" xfId="270" xr:uid="{00000000-0005-0000-0000-0000FD000000}"/>
    <cellStyle name="Normal 33" xfId="438" xr:uid="{00000000-0005-0000-0000-0000FE000000}"/>
    <cellStyle name="Normal 333" xfId="271" xr:uid="{00000000-0005-0000-0000-0000FF000000}"/>
    <cellStyle name="Normal 334" xfId="272" xr:uid="{00000000-0005-0000-0000-000000010000}"/>
    <cellStyle name="Normal 335" xfId="273" xr:uid="{00000000-0005-0000-0000-000001010000}"/>
    <cellStyle name="Normal 336" xfId="274" xr:uid="{00000000-0005-0000-0000-000002010000}"/>
    <cellStyle name="Normal 337" xfId="275" xr:uid="{00000000-0005-0000-0000-000003010000}"/>
    <cellStyle name="Normal 338" xfId="276" xr:uid="{00000000-0005-0000-0000-000004010000}"/>
    <cellStyle name="Normal 339" xfId="277" xr:uid="{00000000-0005-0000-0000-000005010000}"/>
    <cellStyle name="Normal 34" xfId="43" xr:uid="{00000000-0005-0000-0000-000006010000}"/>
    <cellStyle name="Normal 340" xfId="278" xr:uid="{00000000-0005-0000-0000-000007010000}"/>
    <cellStyle name="Normal 341" xfId="279" xr:uid="{00000000-0005-0000-0000-000008010000}"/>
    <cellStyle name="Normal 342" xfId="280" xr:uid="{00000000-0005-0000-0000-000009010000}"/>
    <cellStyle name="Normal 343" xfId="281" xr:uid="{00000000-0005-0000-0000-00000A010000}"/>
    <cellStyle name="Normal 344" xfId="282" xr:uid="{00000000-0005-0000-0000-00000B010000}"/>
    <cellStyle name="Normal 345" xfId="283" xr:uid="{00000000-0005-0000-0000-00000C010000}"/>
    <cellStyle name="Normal 346" xfId="284" xr:uid="{00000000-0005-0000-0000-00000D010000}"/>
    <cellStyle name="Normal 347" xfId="285" xr:uid="{00000000-0005-0000-0000-00000E010000}"/>
    <cellStyle name="Normal 348" xfId="286" xr:uid="{00000000-0005-0000-0000-00000F010000}"/>
    <cellStyle name="Normal 349" xfId="287" xr:uid="{00000000-0005-0000-0000-000010010000}"/>
    <cellStyle name="Normal 35" xfId="44" xr:uid="{00000000-0005-0000-0000-000011010000}"/>
    <cellStyle name="Normal 350" xfId="288" xr:uid="{00000000-0005-0000-0000-000012010000}"/>
    <cellStyle name="Normal 351" xfId="289" xr:uid="{00000000-0005-0000-0000-000013010000}"/>
    <cellStyle name="Normal 352" xfId="290" xr:uid="{00000000-0005-0000-0000-000014010000}"/>
    <cellStyle name="Normal 353" xfId="291" xr:uid="{00000000-0005-0000-0000-000015010000}"/>
    <cellStyle name="Normal 354" xfId="292" xr:uid="{00000000-0005-0000-0000-000016010000}"/>
    <cellStyle name="Normal 355" xfId="293" xr:uid="{00000000-0005-0000-0000-000017010000}"/>
    <cellStyle name="Normal 356" xfId="294" xr:uid="{00000000-0005-0000-0000-000018010000}"/>
    <cellStyle name="Normal 357" xfId="295" xr:uid="{00000000-0005-0000-0000-000019010000}"/>
    <cellStyle name="Normal 358" xfId="296" xr:uid="{00000000-0005-0000-0000-00001A010000}"/>
    <cellStyle name="Normal 359" xfId="297" xr:uid="{00000000-0005-0000-0000-00001B010000}"/>
    <cellStyle name="Normal 360" xfId="298" xr:uid="{00000000-0005-0000-0000-00001C010000}"/>
    <cellStyle name="Normal 361" xfId="299" xr:uid="{00000000-0005-0000-0000-00001D010000}"/>
    <cellStyle name="Normal 362" xfId="300" xr:uid="{00000000-0005-0000-0000-00001E010000}"/>
    <cellStyle name="Normal 363" xfId="301" xr:uid="{00000000-0005-0000-0000-00001F010000}"/>
    <cellStyle name="Normal 364" xfId="302" xr:uid="{00000000-0005-0000-0000-000020010000}"/>
    <cellStyle name="Normal 367" xfId="303" xr:uid="{00000000-0005-0000-0000-000021010000}"/>
    <cellStyle name="Normal 368" xfId="304" xr:uid="{00000000-0005-0000-0000-000022010000}"/>
    <cellStyle name="Normal 369" xfId="305" xr:uid="{00000000-0005-0000-0000-000023010000}"/>
    <cellStyle name="Normal 37" xfId="45" xr:uid="{00000000-0005-0000-0000-000024010000}"/>
    <cellStyle name="Normal 370" xfId="306" xr:uid="{00000000-0005-0000-0000-000025010000}"/>
    <cellStyle name="Normal 371" xfId="307" xr:uid="{00000000-0005-0000-0000-000026010000}"/>
    <cellStyle name="Normal 372" xfId="308" xr:uid="{00000000-0005-0000-0000-000027010000}"/>
    <cellStyle name="Normal 373" xfId="309" xr:uid="{00000000-0005-0000-0000-000028010000}"/>
    <cellStyle name="Normal 374" xfId="310" xr:uid="{00000000-0005-0000-0000-000029010000}"/>
    <cellStyle name="Normal 375" xfId="311" xr:uid="{00000000-0005-0000-0000-00002A010000}"/>
    <cellStyle name="Normal 376" xfId="312" xr:uid="{00000000-0005-0000-0000-00002B010000}"/>
    <cellStyle name="Normal 377" xfId="313" xr:uid="{00000000-0005-0000-0000-00002C010000}"/>
    <cellStyle name="Normal 378" xfId="314" xr:uid="{00000000-0005-0000-0000-00002D010000}"/>
    <cellStyle name="Normal 379" xfId="315" xr:uid="{00000000-0005-0000-0000-00002E010000}"/>
    <cellStyle name="Normal 380" xfId="316" xr:uid="{00000000-0005-0000-0000-00002F010000}"/>
    <cellStyle name="Normal 381" xfId="317" xr:uid="{00000000-0005-0000-0000-000030010000}"/>
    <cellStyle name="Normal 382" xfId="318" xr:uid="{00000000-0005-0000-0000-000031010000}"/>
    <cellStyle name="Normal 383" xfId="319" xr:uid="{00000000-0005-0000-0000-000032010000}"/>
    <cellStyle name="Normal 384" xfId="320" xr:uid="{00000000-0005-0000-0000-000033010000}"/>
    <cellStyle name="Normal 385" xfId="321" xr:uid="{00000000-0005-0000-0000-000034010000}"/>
    <cellStyle name="Normal 386" xfId="322" xr:uid="{00000000-0005-0000-0000-000035010000}"/>
    <cellStyle name="Normal 387" xfId="323" xr:uid="{00000000-0005-0000-0000-000036010000}"/>
    <cellStyle name="Normal 388" xfId="324" xr:uid="{00000000-0005-0000-0000-000037010000}"/>
    <cellStyle name="Normal 389" xfId="325" xr:uid="{00000000-0005-0000-0000-000038010000}"/>
    <cellStyle name="Normal 39" xfId="46" xr:uid="{00000000-0005-0000-0000-000039010000}"/>
    <cellStyle name="Normal 390" xfId="326" xr:uid="{00000000-0005-0000-0000-00003A010000}"/>
    <cellStyle name="Normal 391" xfId="327" xr:uid="{00000000-0005-0000-0000-00003B010000}"/>
    <cellStyle name="Normal 392" xfId="328" xr:uid="{00000000-0005-0000-0000-00003C010000}"/>
    <cellStyle name="Normal 393" xfId="329" xr:uid="{00000000-0005-0000-0000-00003D010000}"/>
    <cellStyle name="Normal 394" xfId="330" xr:uid="{00000000-0005-0000-0000-00003E010000}"/>
    <cellStyle name="Normal 395" xfId="331" xr:uid="{00000000-0005-0000-0000-00003F010000}"/>
    <cellStyle name="Normal 396" xfId="332" xr:uid="{00000000-0005-0000-0000-000040010000}"/>
    <cellStyle name="Normal 397" xfId="333" xr:uid="{00000000-0005-0000-0000-000041010000}"/>
    <cellStyle name="Normal 398" xfId="335" xr:uid="{00000000-0005-0000-0000-000042010000}"/>
    <cellStyle name="Normal 399" xfId="334" xr:uid="{00000000-0005-0000-0000-000043010000}"/>
    <cellStyle name="Normal 4" xfId="13" xr:uid="{00000000-0005-0000-0000-000044010000}"/>
    <cellStyle name="Normal 4 2" xfId="17" xr:uid="{00000000-0005-0000-0000-000045010000}"/>
    <cellStyle name="Normal 40" xfId="47" xr:uid="{00000000-0005-0000-0000-000046010000}"/>
    <cellStyle name="Normal 400" xfId="336" xr:uid="{00000000-0005-0000-0000-000047010000}"/>
    <cellStyle name="Normal 401" xfId="337" xr:uid="{00000000-0005-0000-0000-000048010000}"/>
    <cellStyle name="Normal 402" xfId="338" xr:uid="{00000000-0005-0000-0000-000049010000}"/>
    <cellStyle name="Normal 403" xfId="339" xr:uid="{00000000-0005-0000-0000-00004A010000}"/>
    <cellStyle name="Normal 404" xfId="340" xr:uid="{00000000-0005-0000-0000-00004B010000}"/>
    <cellStyle name="Normal 405" xfId="341" xr:uid="{00000000-0005-0000-0000-00004C010000}"/>
    <cellStyle name="Normal 406" xfId="342" xr:uid="{00000000-0005-0000-0000-00004D010000}"/>
    <cellStyle name="Normal 407" xfId="343" xr:uid="{00000000-0005-0000-0000-00004E010000}"/>
    <cellStyle name="Normal 408" xfId="344" xr:uid="{00000000-0005-0000-0000-00004F010000}"/>
    <cellStyle name="Normal 41" xfId="48" xr:uid="{00000000-0005-0000-0000-000050010000}"/>
    <cellStyle name="Normal 410" xfId="345" xr:uid="{00000000-0005-0000-0000-000051010000}"/>
    <cellStyle name="Normal 411" xfId="346" xr:uid="{00000000-0005-0000-0000-000052010000}"/>
    <cellStyle name="Normal 412" xfId="347" xr:uid="{00000000-0005-0000-0000-000053010000}"/>
    <cellStyle name="Normal 413" xfId="348" xr:uid="{00000000-0005-0000-0000-000054010000}"/>
    <cellStyle name="Normal 414" xfId="349" xr:uid="{00000000-0005-0000-0000-000055010000}"/>
    <cellStyle name="Normal 415" xfId="350" xr:uid="{00000000-0005-0000-0000-000056010000}"/>
    <cellStyle name="Normal 416" xfId="351" xr:uid="{00000000-0005-0000-0000-000057010000}"/>
    <cellStyle name="Normal 417" xfId="352" xr:uid="{00000000-0005-0000-0000-000058010000}"/>
    <cellStyle name="Normal 418" xfId="353" xr:uid="{00000000-0005-0000-0000-000059010000}"/>
    <cellStyle name="Normal 419" xfId="354" xr:uid="{00000000-0005-0000-0000-00005A010000}"/>
    <cellStyle name="Normal 42" xfId="49" xr:uid="{00000000-0005-0000-0000-00005B010000}"/>
    <cellStyle name="Normal 420" xfId="355" xr:uid="{00000000-0005-0000-0000-00005C010000}"/>
    <cellStyle name="Normal 421" xfId="356" xr:uid="{00000000-0005-0000-0000-00005D010000}"/>
    <cellStyle name="Normal 422" xfId="357" xr:uid="{00000000-0005-0000-0000-00005E010000}"/>
    <cellStyle name="Normal 423" xfId="358" xr:uid="{00000000-0005-0000-0000-00005F010000}"/>
    <cellStyle name="Normal 424" xfId="359" xr:uid="{00000000-0005-0000-0000-000060010000}"/>
    <cellStyle name="Normal 425" xfId="360" xr:uid="{00000000-0005-0000-0000-000061010000}"/>
    <cellStyle name="Normal 426" xfId="361" xr:uid="{00000000-0005-0000-0000-000062010000}"/>
    <cellStyle name="Normal 427" xfId="362" xr:uid="{00000000-0005-0000-0000-000063010000}"/>
    <cellStyle name="Normal 428" xfId="363" xr:uid="{00000000-0005-0000-0000-000064010000}"/>
    <cellStyle name="Normal 429" xfId="364" xr:uid="{00000000-0005-0000-0000-000065010000}"/>
    <cellStyle name="Normal 43" xfId="50" xr:uid="{00000000-0005-0000-0000-000066010000}"/>
    <cellStyle name="Normal 430" xfId="365" xr:uid="{00000000-0005-0000-0000-000067010000}"/>
    <cellStyle name="Normal 431" xfId="366" xr:uid="{00000000-0005-0000-0000-000068010000}"/>
    <cellStyle name="Normal 432" xfId="367" xr:uid="{00000000-0005-0000-0000-000069010000}"/>
    <cellStyle name="Normal 433" xfId="368" xr:uid="{00000000-0005-0000-0000-00006A010000}"/>
    <cellStyle name="Normal 434" xfId="369" xr:uid="{00000000-0005-0000-0000-00006B010000}"/>
    <cellStyle name="Normal 435" xfId="370" xr:uid="{00000000-0005-0000-0000-00006C010000}"/>
    <cellStyle name="Normal 436" xfId="371" xr:uid="{00000000-0005-0000-0000-00006D010000}"/>
    <cellStyle name="Normal 437" xfId="372" xr:uid="{00000000-0005-0000-0000-00006E010000}"/>
    <cellStyle name="Normal 438" xfId="373" xr:uid="{00000000-0005-0000-0000-00006F010000}"/>
    <cellStyle name="Normal 439" xfId="374" xr:uid="{00000000-0005-0000-0000-000070010000}"/>
    <cellStyle name="Normal 44" xfId="51" xr:uid="{00000000-0005-0000-0000-000071010000}"/>
    <cellStyle name="Normal 440" xfId="375" xr:uid="{00000000-0005-0000-0000-000072010000}"/>
    <cellStyle name="Normal 441" xfId="376" xr:uid="{00000000-0005-0000-0000-000073010000}"/>
    <cellStyle name="Normal 442" xfId="377" xr:uid="{00000000-0005-0000-0000-000074010000}"/>
    <cellStyle name="Normal 443" xfId="378" xr:uid="{00000000-0005-0000-0000-000075010000}"/>
    <cellStyle name="Normal 444" xfId="379" xr:uid="{00000000-0005-0000-0000-000076010000}"/>
    <cellStyle name="Normal 445" xfId="380" xr:uid="{00000000-0005-0000-0000-000077010000}"/>
    <cellStyle name="Normal 446" xfId="381" xr:uid="{00000000-0005-0000-0000-000078010000}"/>
    <cellStyle name="Normal 447" xfId="382" xr:uid="{00000000-0005-0000-0000-000079010000}"/>
    <cellStyle name="Normal 448" xfId="383" xr:uid="{00000000-0005-0000-0000-00007A010000}"/>
    <cellStyle name="Normal 449" xfId="384" xr:uid="{00000000-0005-0000-0000-00007B010000}"/>
    <cellStyle name="Normal 45" xfId="52" xr:uid="{00000000-0005-0000-0000-00007C010000}"/>
    <cellStyle name="Normal 450" xfId="385" xr:uid="{00000000-0005-0000-0000-00007D010000}"/>
    <cellStyle name="Normal 451" xfId="386" xr:uid="{00000000-0005-0000-0000-00007E010000}"/>
    <cellStyle name="Normal 452" xfId="387" xr:uid="{00000000-0005-0000-0000-00007F010000}"/>
    <cellStyle name="Normal 453" xfId="388" xr:uid="{00000000-0005-0000-0000-000080010000}"/>
    <cellStyle name="Normal 454" xfId="389" xr:uid="{00000000-0005-0000-0000-000081010000}"/>
    <cellStyle name="Normal 46" xfId="53" xr:uid="{00000000-0005-0000-0000-000082010000}"/>
    <cellStyle name="Normal 47" xfId="54" xr:uid="{00000000-0005-0000-0000-000083010000}"/>
    <cellStyle name="Normal 48" xfId="55" xr:uid="{00000000-0005-0000-0000-000084010000}"/>
    <cellStyle name="Normal 49" xfId="56" xr:uid="{00000000-0005-0000-0000-000085010000}"/>
    <cellStyle name="Normal 5" xfId="18" xr:uid="{00000000-0005-0000-0000-000086010000}"/>
    <cellStyle name="Normal 50" xfId="57" xr:uid="{00000000-0005-0000-0000-000087010000}"/>
    <cellStyle name="Normal 51" xfId="58" xr:uid="{00000000-0005-0000-0000-000088010000}"/>
    <cellStyle name="Normal 52" xfId="59" xr:uid="{00000000-0005-0000-0000-000089010000}"/>
    <cellStyle name="Normal 53" xfId="60" xr:uid="{00000000-0005-0000-0000-00008A010000}"/>
    <cellStyle name="Normal 54" xfId="61" xr:uid="{00000000-0005-0000-0000-00008B010000}"/>
    <cellStyle name="Normal 55" xfId="62" xr:uid="{00000000-0005-0000-0000-00008C010000}"/>
    <cellStyle name="Normal 56" xfId="63" xr:uid="{00000000-0005-0000-0000-00008D010000}"/>
    <cellStyle name="Normal 57" xfId="64" xr:uid="{00000000-0005-0000-0000-00008E010000}"/>
    <cellStyle name="Normal 58" xfId="65" xr:uid="{00000000-0005-0000-0000-00008F010000}"/>
    <cellStyle name="Normal 59" xfId="66" xr:uid="{00000000-0005-0000-0000-000090010000}"/>
    <cellStyle name="Normal 6" xfId="19" xr:uid="{00000000-0005-0000-0000-000091010000}"/>
    <cellStyle name="Normal 60" xfId="67" xr:uid="{00000000-0005-0000-0000-000092010000}"/>
    <cellStyle name="Normal 61" xfId="68" xr:uid="{00000000-0005-0000-0000-000093010000}"/>
    <cellStyle name="Normal 62" xfId="69" xr:uid="{00000000-0005-0000-0000-000094010000}"/>
    <cellStyle name="Normal 63" xfId="70" xr:uid="{00000000-0005-0000-0000-000095010000}"/>
    <cellStyle name="Normal 64" xfId="71" xr:uid="{00000000-0005-0000-0000-000096010000}"/>
    <cellStyle name="Normal 65" xfId="72" xr:uid="{00000000-0005-0000-0000-000097010000}"/>
    <cellStyle name="Normal 66" xfId="75" xr:uid="{00000000-0005-0000-0000-000098010000}"/>
    <cellStyle name="Normal 67" xfId="74" xr:uid="{00000000-0005-0000-0000-000099010000}"/>
    <cellStyle name="Normal 68" xfId="73" xr:uid="{00000000-0005-0000-0000-00009A010000}"/>
    <cellStyle name="Normal 69" xfId="76" xr:uid="{00000000-0005-0000-0000-00009B010000}"/>
    <cellStyle name="Normal 7" xfId="20" xr:uid="{00000000-0005-0000-0000-00009C010000}"/>
    <cellStyle name="Normal 70" xfId="77" xr:uid="{00000000-0005-0000-0000-00009D010000}"/>
    <cellStyle name="Normal 71" xfId="78" xr:uid="{00000000-0005-0000-0000-00009E010000}"/>
    <cellStyle name="Normal 72" xfId="79" xr:uid="{00000000-0005-0000-0000-00009F010000}"/>
    <cellStyle name="Normal 73" xfId="80" xr:uid="{00000000-0005-0000-0000-0000A0010000}"/>
    <cellStyle name="Normal 75" xfId="81" xr:uid="{00000000-0005-0000-0000-0000A1010000}"/>
    <cellStyle name="Normal 76" xfId="82" xr:uid="{00000000-0005-0000-0000-0000A2010000}"/>
    <cellStyle name="Normal 77" xfId="83" xr:uid="{00000000-0005-0000-0000-0000A3010000}"/>
    <cellStyle name="Normal 78" xfId="84" xr:uid="{00000000-0005-0000-0000-0000A4010000}"/>
    <cellStyle name="Normal 79" xfId="85" xr:uid="{00000000-0005-0000-0000-0000A5010000}"/>
    <cellStyle name="Normal 8" xfId="21" xr:uid="{00000000-0005-0000-0000-0000A6010000}"/>
    <cellStyle name="Normal 80" xfId="86" xr:uid="{00000000-0005-0000-0000-0000A7010000}"/>
    <cellStyle name="Normal 81" xfId="87" xr:uid="{00000000-0005-0000-0000-0000A8010000}"/>
    <cellStyle name="Normal 82" xfId="88" xr:uid="{00000000-0005-0000-0000-0000A9010000}"/>
    <cellStyle name="Normal 83" xfId="89" xr:uid="{00000000-0005-0000-0000-0000AA010000}"/>
    <cellStyle name="Normal 84" xfId="90" xr:uid="{00000000-0005-0000-0000-0000AB010000}"/>
    <cellStyle name="Normal 85" xfId="91" xr:uid="{00000000-0005-0000-0000-0000AC010000}"/>
    <cellStyle name="Normal 86" xfId="92" xr:uid="{00000000-0005-0000-0000-0000AD010000}"/>
    <cellStyle name="Normal 87" xfId="93" xr:uid="{00000000-0005-0000-0000-0000AE010000}"/>
    <cellStyle name="Normal 88" xfId="94" xr:uid="{00000000-0005-0000-0000-0000AF010000}"/>
    <cellStyle name="Normal 89" xfId="95" xr:uid="{00000000-0005-0000-0000-0000B0010000}"/>
    <cellStyle name="Normal 9" xfId="22" xr:uid="{00000000-0005-0000-0000-0000B1010000}"/>
    <cellStyle name="Normal 90" xfId="96" xr:uid="{00000000-0005-0000-0000-0000B2010000}"/>
    <cellStyle name="Normal 91" xfId="97" xr:uid="{00000000-0005-0000-0000-0000B3010000}"/>
    <cellStyle name="Normal 92" xfId="98" xr:uid="{00000000-0005-0000-0000-0000B4010000}"/>
    <cellStyle name="Normal 93" xfId="99" xr:uid="{00000000-0005-0000-0000-0000B5010000}"/>
    <cellStyle name="Normal 94" xfId="100" xr:uid="{00000000-0005-0000-0000-0000B6010000}"/>
    <cellStyle name="Normal 95" xfId="101" xr:uid="{00000000-0005-0000-0000-0000B7010000}"/>
    <cellStyle name="Normal 96" xfId="102" xr:uid="{00000000-0005-0000-0000-0000B8010000}"/>
    <cellStyle name="Normal 97" xfId="103" xr:uid="{00000000-0005-0000-0000-0000B9010000}"/>
    <cellStyle name="Normal 98" xfId="104" xr:uid="{00000000-0005-0000-0000-0000BA010000}"/>
    <cellStyle name="Normal 99" xfId="105" xr:uid="{00000000-0005-0000-0000-0000BB010000}"/>
    <cellStyle name="Note 2" xfId="440" xr:uid="{00000000-0005-0000-0000-0000BC010000}"/>
    <cellStyle name="Percent 2" xfId="11" xr:uid="{00000000-0005-0000-0000-0000BF010000}"/>
    <cellStyle name="Porcentaje" xfId="450" builtinId="5"/>
    <cellStyle name="Salida" xfId="407" builtinId="21" customBuiltin="1"/>
    <cellStyle name="Texto de advertencia" xfId="411" builtinId="11" customBuiltin="1"/>
    <cellStyle name="Texto explicativo" xfId="412" builtinId="53" customBuiltin="1"/>
    <cellStyle name="Título" xfId="398" builtinId="15" customBuiltin="1"/>
    <cellStyle name="Título 2" xfId="400" builtinId="17" customBuiltin="1"/>
    <cellStyle name="Título 3" xfId="401" builtinId="18" customBuiltin="1"/>
    <cellStyle name="Total" xfId="413" builtinId="25" customBuiltin="1"/>
  </cellStyles>
  <dxfs count="2">
    <dxf>
      <fill>
        <patternFill patternType="solid">
          <fgColor rgb="FFB0F2C0"/>
          <bgColor rgb="FF000000"/>
        </patternFill>
      </fill>
    </dxf>
    <dxf>
      <fill>
        <patternFill patternType="solid">
          <fgColor rgb="FFB0F2C0"/>
          <bgColor rgb="FF000000"/>
        </patternFill>
      </fill>
    </dxf>
  </dxfs>
  <tableStyles count="0" defaultTableStyle="TableStyleMedium9" defaultPivotStyle="PivotStyleLight16"/>
  <colors>
    <mruColors>
      <color rgb="FFEBF1DE"/>
      <color rgb="FFFFFF66"/>
      <color rgb="FFFF3300"/>
      <color rgb="FFFFFF99"/>
      <color rgb="FFB7DEE8"/>
      <color rgb="FFCCFFCC"/>
      <color rgb="FFB0F2C0"/>
      <color rgb="FFFFFF00"/>
      <color rgb="FFF8F8F8"/>
      <color rgb="FFC1F5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Scrap Control</a:t>
            </a:r>
          </a:p>
        </c:rich>
      </c:tx>
      <c:layout>
        <c:manualLayout>
          <c:xMode val="edge"/>
          <c:yMode val="edge"/>
          <c:x val="0.39891696750934308"/>
          <c:y val="3.7800687285228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5306859205777"/>
          <c:y val="0.22336844719331544"/>
          <c:w val="0.66064981949523405"/>
          <c:h val="0.4811012708779053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cat>
            <c:strRef>
              <c:f>scrap!$B$46:$M$46</c:f>
              <c:strCache>
                <c:ptCount val="12"/>
                <c:pt idx="0">
                  <c:v> Jan (kg) </c:v>
                </c:pt>
                <c:pt idx="1">
                  <c:v> Feb (kg) </c:v>
                </c:pt>
                <c:pt idx="2">
                  <c:v> Mar (kg) </c:v>
                </c:pt>
                <c:pt idx="3">
                  <c:v> Apr (kg) </c:v>
                </c:pt>
                <c:pt idx="4">
                  <c:v> May (kg) </c:v>
                </c:pt>
                <c:pt idx="5">
                  <c:v> Jun (kg) </c:v>
                </c:pt>
                <c:pt idx="6">
                  <c:v> Jul (kg) </c:v>
                </c:pt>
                <c:pt idx="7">
                  <c:v> Aug (kg) </c:v>
                </c:pt>
                <c:pt idx="8">
                  <c:v> Sep (kg) </c:v>
                </c:pt>
                <c:pt idx="9">
                  <c:v> Oct (kg) </c:v>
                </c:pt>
                <c:pt idx="10">
                  <c:v>  Nov (kg) </c:v>
                </c:pt>
                <c:pt idx="11">
                  <c:v> Dec (kg) </c:v>
                </c:pt>
              </c:strCache>
            </c:strRef>
          </c:cat>
          <c:val>
            <c:numRef>
              <c:f>scrap!$B$47:$M$47</c:f>
              <c:numCache>
                <c:formatCode>_(* #,##0_);_(* \(#,##0\);_(* "-"_);_(@_)</c:formatCode>
                <c:ptCount val="12"/>
                <c:pt idx="0">
                  <c:v>63473</c:v>
                </c:pt>
                <c:pt idx="1">
                  <c:v>99100</c:v>
                </c:pt>
                <c:pt idx="2">
                  <c:v>108460</c:v>
                </c:pt>
                <c:pt idx="3">
                  <c:v>99405</c:v>
                </c:pt>
                <c:pt idx="4">
                  <c:v>112455</c:v>
                </c:pt>
                <c:pt idx="5">
                  <c:v>102725</c:v>
                </c:pt>
                <c:pt idx="6">
                  <c:v>136871.66</c:v>
                </c:pt>
                <c:pt idx="7">
                  <c:v>129640</c:v>
                </c:pt>
                <c:pt idx="8">
                  <c:v>114135</c:v>
                </c:pt>
                <c:pt idx="9">
                  <c:v>144053</c:v>
                </c:pt>
                <c:pt idx="10">
                  <c:v>139715</c:v>
                </c:pt>
                <c:pt idx="11">
                  <c:v>111400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81F-BCA2-10CB193EB41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cat>
            <c:strRef>
              <c:f>scrap!$B$46:$M$46</c:f>
              <c:strCache>
                <c:ptCount val="12"/>
                <c:pt idx="0">
                  <c:v> Jan (kg) </c:v>
                </c:pt>
                <c:pt idx="1">
                  <c:v> Feb (kg) </c:v>
                </c:pt>
                <c:pt idx="2">
                  <c:v> Mar (kg) </c:v>
                </c:pt>
                <c:pt idx="3">
                  <c:v> Apr (kg) </c:v>
                </c:pt>
                <c:pt idx="4">
                  <c:v> May (kg) </c:v>
                </c:pt>
                <c:pt idx="5">
                  <c:v> Jun (kg) </c:v>
                </c:pt>
                <c:pt idx="6">
                  <c:v> Jul (kg) </c:v>
                </c:pt>
                <c:pt idx="7">
                  <c:v> Aug (kg) </c:v>
                </c:pt>
                <c:pt idx="8">
                  <c:v> Sep (kg) </c:v>
                </c:pt>
                <c:pt idx="9">
                  <c:v> Oct (kg) </c:v>
                </c:pt>
                <c:pt idx="10">
                  <c:v>  Nov (kg) </c:v>
                </c:pt>
                <c:pt idx="11">
                  <c:v> Dec (kg) </c:v>
                </c:pt>
              </c:strCache>
            </c:strRef>
          </c:cat>
          <c:val>
            <c:numRef>
              <c:f>scrap!$B$48:$M$48</c:f>
              <c:numCache>
                <c:formatCode>_(* #,##0_);_(* \(#,##0\);_(* "-"_);_(@_)</c:formatCode>
                <c:ptCount val="12"/>
                <c:pt idx="0">
                  <c:v>538027.11</c:v>
                </c:pt>
                <c:pt idx="1">
                  <c:v>503048.52</c:v>
                </c:pt>
                <c:pt idx="2">
                  <c:v>526186.64</c:v>
                </c:pt>
                <c:pt idx="3">
                  <c:v>701915.53</c:v>
                </c:pt>
                <c:pt idx="4">
                  <c:v>691076.32</c:v>
                </c:pt>
                <c:pt idx="5">
                  <c:v>601623.9</c:v>
                </c:pt>
                <c:pt idx="6">
                  <c:v>738916.36</c:v>
                </c:pt>
                <c:pt idx="7">
                  <c:v>793651.97</c:v>
                </c:pt>
                <c:pt idx="8">
                  <c:v>841672.92</c:v>
                </c:pt>
                <c:pt idx="9">
                  <c:v>946045.82</c:v>
                </c:pt>
                <c:pt idx="10">
                  <c:v>823436.74</c:v>
                </c:pt>
                <c:pt idx="11">
                  <c:v>690913.21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4-481F-BCA2-10CB193EB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13536"/>
        <c:axId val="98942976"/>
      </c:lineChart>
      <c:catAx>
        <c:axId val="14691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8194945848375453"/>
              <c:y val="0.86941869379729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9894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4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Q'ty(kg)</a:t>
                </a:r>
              </a:p>
            </c:rich>
          </c:tx>
          <c:layout>
            <c:manualLayout>
              <c:xMode val="edge"/>
              <c:yMode val="edge"/>
              <c:x val="2.8880866425992802E-2"/>
              <c:y val="0.3780083159710309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691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003610108303253"/>
          <c:y val="0.39175402043816676"/>
          <c:w val="9.0809523809523812E-2"/>
          <c:h val="7.93419379278641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452438</xdr:colOff>
      <xdr:row>63</xdr:row>
      <xdr:rowOff>23812</xdr:rowOff>
    </xdr:from>
    <xdr:to>
      <xdr:col>9</xdr:col>
      <xdr:colOff>166688</xdr:colOff>
      <xdr:row>75</xdr:row>
      <xdr:rowOff>52387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 " id="{DBED7C07-C62A-4C1F-9C5C-369D6AE5E587}" userId="b02f65e49b8125fc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53" dT="2019-05-15T21:07:28.41" personId="{DBED7C07-C62A-4C1F-9C5C-369D6AE5E587}" id="{B18DF5D1-A772-4466-867F-5E659D5A6EC8}">
    <text>Juan Rueda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/>
  <dimension ref="A1:I125"/>
  <sheetViews>
    <sheetView zoomScale="110" zoomScaleNormal="110" workbookViewId="0">
      <selection activeCell="D120" sqref="D120"/>
    </sheetView>
  </sheetViews>
  <sheetFormatPr baseColWidth="10" defaultColWidth="9.140625" defaultRowHeight="12.75"/>
  <cols>
    <col min="1" max="1" width="5.85546875" style="282" customWidth="1"/>
    <col min="2" max="2" width="42.28515625" style="282" bestFit="1" customWidth="1"/>
    <col min="3" max="3" width="11.5703125" style="282" customWidth="1"/>
    <col min="4" max="4" width="15.5703125" style="282" customWidth="1"/>
    <col min="5" max="5" width="13.28515625" style="285" customWidth="1"/>
    <col min="6" max="6" width="15" style="285" customWidth="1"/>
    <col min="7" max="7" width="13.85546875" style="285" customWidth="1"/>
    <col min="8" max="8" width="12.42578125" style="282" customWidth="1"/>
    <col min="9" max="9" width="34.140625" style="282" customWidth="1"/>
    <col min="10" max="16384" width="9.140625" style="282"/>
  </cols>
  <sheetData>
    <row r="1" spans="1:9" ht="18" customHeight="1">
      <c r="D1" s="283"/>
      <c r="E1" s="284" t="s">
        <v>376</v>
      </c>
    </row>
    <row r="2" spans="1:9" ht="18" customHeight="1">
      <c r="I2" s="286">
        <f ca="1">NOW()</f>
        <v>43908.406174421296</v>
      </c>
    </row>
    <row r="3" spans="1:9" ht="7.5" customHeight="1"/>
    <row r="4" spans="1:9" ht="18" customHeight="1">
      <c r="A4" s="287" t="s">
        <v>1</v>
      </c>
      <c r="B4" s="288" t="s">
        <v>2</v>
      </c>
      <c r="C4" s="288" t="s">
        <v>84</v>
      </c>
      <c r="D4" s="287" t="s">
        <v>109</v>
      </c>
      <c r="E4" s="289" t="s">
        <v>86</v>
      </c>
      <c r="F4" s="288" t="s">
        <v>110</v>
      </c>
      <c r="G4" s="289" t="s">
        <v>86</v>
      </c>
      <c r="H4" s="287" t="s">
        <v>89</v>
      </c>
      <c r="I4" s="290" t="s">
        <v>17</v>
      </c>
    </row>
    <row r="5" spans="1:9" ht="18" customHeight="1">
      <c r="A5" s="291">
        <v>1</v>
      </c>
      <c r="B5" s="304" t="s">
        <v>19173</v>
      </c>
      <c r="C5" s="293">
        <v>43474</v>
      </c>
      <c r="D5" s="292" t="s">
        <v>375</v>
      </c>
      <c r="E5" s="294">
        <v>2695.14</v>
      </c>
      <c r="F5" s="293"/>
      <c r="G5" s="294"/>
      <c r="H5" s="295"/>
      <c r="I5" s="304"/>
    </row>
    <row r="6" spans="1:9" ht="18" customHeight="1">
      <c r="A6" s="296">
        <f t="shared" ref="A6:A69" si="0">A5+1</f>
        <v>2</v>
      </c>
      <c r="B6" s="306" t="s">
        <v>19174</v>
      </c>
      <c r="C6" s="297">
        <v>43488</v>
      </c>
      <c r="D6" s="292" t="s">
        <v>377</v>
      </c>
      <c r="E6" s="298">
        <v>756.1</v>
      </c>
      <c r="F6" s="297"/>
      <c r="G6" s="298"/>
      <c r="H6" s="299"/>
      <c r="I6" s="304"/>
    </row>
    <row r="7" spans="1:9" ht="18" customHeight="1">
      <c r="A7" s="296">
        <f t="shared" si="0"/>
        <v>3</v>
      </c>
      <c r="B7" s="306" t="s">
        <v>19175</v>
      </c>
      <c r="C7" s="297">
        <v>43483</v>
      </c>
      <c r="D7" s="292" t="s">
        <v>378</v>
      </c>
      <c r="E7" s="298">
        <v>210.74</v>
      </c>
      <c r="F7" s="297"/>
      <c r="G7" s="298"/>
      <c r="H7" s="299"/>
      <c r="I7" s="304"/>
    </row>
    <row r="8" spans="1:9" ht="18" customHeight="1">
      <c r="A8" s="296">
        <f t="shared" si="0"/>
        <v>4</v>
      </c>
      <c r="B8" s="304" t="s">
        <v>19176</v>
      </c>
      <c r="C8" s="297">
        <v>43509</v>
      </c>
      <c r="D8" s="292" t="s">
        <v>379</v>
      </c>
      <c r="E8" s="298">
        <v>64.349999999999994</v>
      </c>
      <c r="F8" s="297"/>
      <c r="G8" s="298"/>
      <c r="H8" s="299"/>
      <c r="I8" s="304"/>
    </row>
    <row r="9" spans="1:9" ht="18" customHeight="1">
      <c r="A9" s="296">
        <f t="shared" si="0"/>
        <v>5</v>
      </c>
      <c r="B9" s="304" t="s">
        <v>19177</v>
      </c>
      <c r="C9" s="297">
        <v>43511</v>
      </c>
      <c r="D9" s="292" t="s">
        <v>380</v>
      </c>
      <c r="E9" s="298">
        <v>306.60000000000002</v>
      </c>
      <c r="F9" s="297"/>
      <c r="G9" s="298"/>
      <c r="H9" s="299"/>
      <c r="I9" s="304"/>
    </row>
    <row r="10" spans="1:9" ht="18" customHeight="1">
      <c r="A10" s="296">
        <f t="shared" si="0"/>
        <v>6</v>
      </c>
      <c r="B10" s="304" t="s">
        <v>19178</v>
      </c>
      <c r="C10" s="297">
        <v>43516</v>
      </c>
      <c r="D10" s="292" t="s">
        <v>381</v>
      </c>
      <c r="E10" s="298">
        <v>467.46</v>
      </c>
      <c r="F10" s="297"/>
      <c r="G10" s="298"/>
      <c r="H10" s="299"/>
      <c r="I10" s="304"/>
    </row>
    <row r="11" spans="1:9" ht="18" customHeight="1">
      <c r="A11" s="296">
        <f t="shared" si="0"/>
        <v>7</v>
      </c>
      <c r="B11" s="304" t="s">
        <v>19179</v>
      </c>
      <c r="C11" s="297">
        <v>43517</v>
      </c>
      <c r="D11" s="292" t="s">
        <v>382</v>
      </c>
      <c r="E11" s="298">
        <v>281.83999999999997</v>
      </c>
      <c r="F11" s="297"/>
      <c r="G11" s="298"/>
      <c r="H11" s="299"/>
      <c r="I11" s="304"/>
    </row>
    <row r="12" spans="1:9" ht="18" customHeight="1">
      <c r="A12" s="296">
        <f t="shared" si="0"/>
        <v>8</v>
      </c>
      <c r="B12" s="307" t="s">
        <v>19180</v>
      </c>
      <c r="C12" s="297">
        <v>43518</v>
      </c>
      <c r="D12" s="292" t="s">
        <v>383</v>
      </c>
      <c r="E12" s="298">
        <v>937.67</v>
      </c>
      <c r="F12" s="297"/>
      <c r="G12" s="298"/>
      <c r="H12" s="299"/>
      <c r="I12" s="304"/>
    </row>
    <row r="13" spans="1:9" ht="18" customHeight="1">
      <c r="A13" s="296">
        <f t="shared" si="0"/>
        <v>9</v>
      </c>
      <c r="B13" s="307" t="s">
        <v>19181</v>
      </c>
      <c r="C13" s="297">
        <v>43521</v>
      </c>
      <c r="D13" s="292" t="s">
        <v>384</v>
      </c>
      <c r="E13" s="298">
        <v>209.65</v>
      </c>
      <c r="F13" s="297"/>
      <c r="G13" s="298"/>
      <c r="H13" s="299"/>
      <c r="I13" s="304"/>
    </row>
    <row r="14" spans="1:9" ht="18" customHeight="1">
      <c r="A14" s="296">
        <f t="shared" si="0"/>
        <v>10</v>
      </c>
      <c r="B14" s="307" t="s">
        <v>19182</v>
      </c>
      <c r="C14" s="297">
        <v>43521</v>
      </c>
      <c r="D14" s="292" t="s">
        <v>385</v>
      </c>
      <c r="E14" s="298">
        <v>146.07</v>
      </c>
      <c r="F14" s="297"/>
      <c r="G14" s="298"/>
      <c r="H14" s="299"/>
      <c r="I14" s="304"/>
    </row>
    <row r="15" spans="1:9" ht="18" customHeight="1">
      <c r="A15" s="296">
        <f t="shared" si="0"/>
        <v>11</v>
      </c>
      <c r="B15" s="307" t="s">
        <v>19183</v>
      </c>
      <c r="C15" s="297">
        <v>43522</v>
      </c>
      <c r="D15" s="292" t="s">
        <v>386</v>
      </c>
      <c r="E15" s="298">
        <v>56.09</v>
      </c>
      <c r="F15" s="297"/>
      <c r="G15" s="298"/>
      <c r="H15" s="299"/>
      <c r="I15" s="304"/>
    </row>
    <row r="16" spans="1:9" ht="18" customHeight="1">
      <c r="A16" s="296">
        <f t="shared" si="0"/>
        <v>12</v>
      </c>
      <c r="B16" s="307" t="s">
        <v>19177</v>
      </c>
      <c r="C16" s="297">
        <v>43525</v>
      </c>
      <c r="D16" s="292" t="s">
        <v>387</v>
      </c>
      <c r="E16" s="298">
        <v>60.04</v>
      </c>
      <c r="F16" s="297"/>
      <c r="G16" s="298"/>
      <c r="H16" s="299"/>
      <c r="I16" s="304"/>
    </row>
    <row r="17" spans="1:9" ht="18" customHeight="1">
      <c r="A17" s="296">
        <f t="shared" si="0"/>
        <v>13</v>
      </c>
      <c r="B17" s="307" t="s">
        <v>291</v>
      </c>
      <c r="C17" s="297">
        <v>43524</v>
      </c>
      <c r="D17" s="292" t="s">
        <v>388</v>
      </c>
      <c r="E17" s="298">
        <v>57.02</v>
      </c>
      <c r="F17" s="297"/>
      <c r="G17" s="298"/>
      <c r="H17" s="299"/>
      <c r="I17" s="304"/>
    </row>
    <row r="18" spans="1:9" ht="18" customHeight="1">
      <c r="A18" s="296">
        <f t="shared" si="0"/>
        <v>14</v>
      </c>
      <c r="B18" s="304" t="s">
        <v>19182</v>
      </c>
      <c r="C18" s="297">
        <v>43532</v>
      </c>
      <c r="D18" s="292" t="s">
        <v>389</v>
      </c>
      <c r="E18" s="298">
        <v>25.92</v>
      </c>
      <c r="F18" s="297"/>
      <c r="G18" s="298"/>
      <c r="H18" s="299"/>
      <c r="I18" s="304"/>
    </row>
    <row r="19" spans="1:9" ht="18" customHeight="1">
      <c r="A19" s="296">
        <f t="shared" si="0"/>
        <v>15</v>
      </c>
      <c r="B19" s="304" t="s">
        <v>19177</v>
      </c>
      <c r="C19" s="297">
        <v>43532</v>
      </c>
      <c r="D19" s="292" t="s">
        <v>390</v>
      </c>
      <c r="E19" s="298">
        <v>241.56</v>
      </c>
      <c r="F19" s="297"/>
      <c r="G19" s="298"/>
      <c r="H19" s="299"/>
      <c r="I19" s="304"/>
    </row>
    <row r="20" spans="1:9" ht="18" customHeight="1">
      <c r="A20" s="296">
        <f t="shared" si="0"/>
        <v>16</v>
      </c>
      <c r="B20" s="304" t="s">
        <v>19184</v>
      </c>
      <c r="C20" s="297">
        <v>43539</v>
      </c>
      <c r="D20" s="292" t="s">
        <v>391</v>
      </c>
      <c r="E20" s="298">
        <v>337.75</v>
      </c>
      <c r="F20" s="297"/>
      <c r="G20" s="298"/>
      <c r="H20" s="299"/>
      <c r="I20" s="304"/>
    </row>
    <row r="21" spans="1:9" ht="18" customHeight="1">
      <c r="A21" s="296">
        <f t="shared" si="0"/>
        <v>17</v>
      </c>
      <c r="B21" s="304" t="s">
        <v>19185</v>
      </c>
      <c r="C21" s="297">
        <v>43543</v>
      </c>
      <c r="D21" s="292" t="s">
        <v>392</v>
      </c>
      <c r="E21" s="298">
        <v>1874.9</v>
      </c>
      <c r="F21" s="297"/>
      <c r="G21" s="298"/>
      <c r="H21" s="299"/>
      <c r="I21" s="304"/>
    </row>
    <row r="22" spans="1:9" ht="18" customHeight="1">
      <c r="A22" s="296">
        <f t="shared" si="0"/>
        <v>18</v>
      </c>
      <c r="B22" s="308" t="s">
        <v>19183</v>
      </c>
      <c r="C22" s="297">
        <v>43544</v>
      </c>
      <c r="D22" s="292" t="s">
        <v>393</v>
      </c>
      <c r="E22" s="298">
        <v>225.83</v>
      </c>
      <c r="F22" s="297"/>
      <c r="G22" s="298"/>
      <c r="H22" s="299"/>
      <c r="I22" s="304"/>
    </row>
    <row r="23" spans="1:9" ht="18" customHeight="1">
      <c r="A23" s="296">
        <f t="shared" si="0"/>
        <v>19</v>
      </c>
      <c r="B23" s="304" t="s">
        <v>19186</v>
      </c>
      <c r="C23" s="297">
        <v>43552</v>
      </c>
      <c r="D23" s="292" t="s">
        <v>394</v>
      </c>
      <c r="E23" s="298">
        <v>5113.5600000000004</v>
      </c>
      <c r="F23" s="297"/>
      <c r="G23" s="298"/>
      <c r="H23" s="299"/>
      <c r="I23" s="304"/>
    </row>
    <row r="24" spans="1:9" ht="18" customHeight="1">
      <c r="A24" s="296">
        <f t="shared" si="0"/>
        <v>20</v>
      </c>
      <c r="B24" s="304" t="s">
        <v>19175</v>
      </c>
      <c r="C24" s="297">
        <v>43564</v>
      </c>
      <c r="D24" s="292" t="s">
        <v>395</v>
      </c>
      <c r="E24" s="298">
        <v>824.5</v>
      </c>
      <c r="F24" s="297"/>
      <c r="G24" s="298"/>
      <c r="H24" s="299"/>
      <c r="I24" s="304"/>
    </row>
    <row r="25" spans="1:9" ht="18" customHeight="1">
      <c r="A25" s="296">
        <f t="shared" si="0"/>
        <v>21</v>
      </c>
      <c r="B25" s="304" t="s">
        <v>19182</v>
      </c>
      <c r="C25" s="297">
        <v>43566</v>
      </c>
      <c r="D25" s="292" t="s">
        <v>396</v>
      </c>
      <c r="E25" s="298">
        <v>357.34</v>
      </c>
      <c r="F25" s="297"/>
      <c r="G25" s="298"/>
      <c r="H25" s="299"/>
      <c r="I25" s="304"/>
    </row>
    <row r="26" spans="1:9" ht="18" customHeight="1">
      <c r="A26" s="296">
        <f t="shared" si="0"/>
        <v>22</v>
      </c>
      <c r="B26" s="304" t="s">
        <v>19187</v>
      </c>
      <c r="C26" s="297">
        <v>43566</v>
      </c>
      <c r="D26" s="292" t="s">
        <v>397</v>
      </c>
      <c r="E26" s="298">
        <v>103.28</v>
      </c>
      <c r="F26" s="297"/>
      <c r="G26" s="298"/>
      <c r="H26" s="299"/>
      <c r="I26" s="304"/>
    </row>
    <row r="27" spans="1:9" ht="18" customHeight="1">
      <c r="A27" s="296">
        <f t="shared" si="0"/>
        <v>23</v>
      </c>
      <c r="B27" s="304" t="s">
        <v>19188</v>
      </c>
      <c r="C27" s="297">
        <v>43566</v>
      </c>
      <c r="D27" s="292" t="s">
        <v>398</v>
      </c>
      <c r="E27" s="298">
        <v>378.42</v>
      </c>
      <c r="F27" s="297"/>
      <c r="G27" s="298"/>
      <c r="H27" s="299"/>
      <c r="I27" s="304"/>
    </row>
    <row r="28" spans="1:9" ht="18" customHeight="1">
      <c r="A28" s="296">
        <f t="shared" si="0"/>
        <v>24</v>
      </c>
      <c r="B28" s="304" t="s">
        <v>19189</v>
      </c>
      <c r="C28" s="297">
        <v>43566</v>
      </c>
      <c r="D28" s="292" t="s">
        <v>399</v>
      </c>
      <c r="E28" s="298">
        <v>430.02</v>
      </c>
      <c r="F28" s="297"/>
      <c r="G28" s="298"/>
      <c r="H28" s="299"/>
      <c r="I28" s="304"/>
    </row>
    <row r="29" spans="1:9" ht="18" customHeight="1">
      <c r="A29" s="296">
        <f t="shared" si="0"/>
        <v>25</v>
      </c>
      <c r="B29" s="304" t="s">
        <v>19186</v>
      </c>
      <c r="C29" s="297">
        <v>43567</v>
      </c>
      <c r="D29" s="292" t="s">
        <v>400</v>
      </c>
      <c r="E29" s="298">
        <v>4159.84</v>
      </c>
      <c r="F29" s="297"/>
      <c r="G29" s="298"/>
      <c r="H29" s="299"/>
      <c r="I29" s="304"/>
    </row>
    <row r="30" spans="1:9" ht="18" customHeight="1">
      <c r="A30" s="296">
        <f t="shared" si="0"/>
        <v>26</v>
      </c>
      <c r="B30" s="304" t="s">
        <v>19180</v>
      </c>
      <c r="C30" s="297">
        <v>43570</v>
      </c>
      <c r="D30" s="292" t="s">
        <v>401</v>
      </c>
      <c r="E30" s="298">
        <v>7494.95</v>
      </c>
      <c r="F30" s="297"/>
      <c r="G30" s="298"/>
      <c r="H30" s="299"/>
      <c r="I30" s="304"/>
    </row>
    <row r="31" spans="1:9" ht="23.25" customHeight="1">
      <c r="A31" s="296">
        <f t="shared" si="0"/>
        <v>27</v>
      </c>
      <c r="B31" s="304" t="s">
        <v>19182</v>
      </c>
      <c r="C31" s="297">
        <v>43572</v>
      </c>
      <c r="D31" s="292" t="s">
        <v>402</v>
      </c>
      <c r="E31" s="298">
        <v>24.38</v>
      </c>
      <c r="F31" s="297"/>
      <c r="G31" s="298"/>
      <c r="H31" s="299"/>
      <c r="I31" s="305"/>
    </row>
    <row r="32" spans="1:9" ht="18" customHeight="1">
      <c r="A32" s="296">
        <f t="shared" si="0"/>
        <v>28</v>
      </c>
      <c r="B32" s="304" t="s">
        <v>19182</v>
      </c>
      <c r="C32" s="297">
        <v>43573</v>
      </c>
      <c r="D32" s="292" t="s">
        <v>403</v>
      </c>
      <c r="E32" s="298">
        <v>70.260000000000005</v>
      </c>
      <c r="F32" s="297"/>
      <c r="G32" s="298"/>
      <c r="H32" s="299"/>
      <c r="I32" s="304"/>
    </row>
    <row r="33" spans="1:9" ht="18" customHeight="1">
      <c r="A33" s="296">
        <f t="shared" si="0"/>
        <v>29</v>
      </c>
      <c r="B33" s="304" t="s">
        <v>19186</v>
      </c>
      <c r="C33" s="297">
        <v>43579</v>
      </c>
      <c r="D33" s="292" t="s">
        <v>404</v>
      </c>
      <c r="E33" s="298">
        <v>1368.87</v>
      </c>
      <c r="F33" s="297"/>
      <c r="G33" s="298"/>
      <c r="H33" s="299"/>
      <c r="I33" s="304"/>
    </row>
    <row r="34" spans="1:9" ht="18" customHeight="1">
      <c r="A34" s="296">
        <f t="shared" si="0"/>
        <v>30</v>
      </c>
      <c r="B34" s="304" t="s">
        <v>19177</v>
      </c>
      <c r="C34" s="297">
        <v>43593</v>
      </c>
      <c r="D34" s="292" t="s">
        <v>405</v>
      </c>
      <c r="E34" s="298">
        <v>415.5</v>
      </c>
      <c r="F34" s="297"/>
      <c r="G34" s="298"/>
      <c r="H34" s="299"/>
      <c r="I34" s="304"/>
    </row>
    <row r="35" spans="1:9" ht="18" customHeight="1">
      <c r="A35" s="296">
        <f t="shared" si="0"/>
        <v>31</v>
      </c>
      <c r="B35" s="308" t="s">
        <v>19175</v>
      </c>
      <c r="C35" s="297">
        <v>43593</v>
      </c>
      <c r="D35" s="292" t="s">
        <v>406</v>
      </c>
      <c r="E35" s="298">
        <v>74.11</v>
      </c>
      <c r="F35" s="297"/>
      <c r="G35" s="298"/>
      <c r="H35" s="299"/>
      <c r="I35" s="304"/>
    </row>
    <row r="36" spans="1:9" ht="18" customHeight="1">
      <c r="A36" s="296">
        <f t="shared" si="0"/>
        <v>32</v>
      </c>
      <c r="B36" s="308" t="s">
        <v>19182</v>
      </c>
      <c r="C36" s="297">
        <v>43599</v>
      </c>
      <c r="D36" s="292" t="s">
        <v>407</v>
      </c>
      <c r="E36" s="298">
        <v>64.260000000000005</v>
      </c>
      <c r="F36" s="297"/>
      <c r="G36" s="298"/>
      <c r="H36" s="299"/>
      <c r="I36" s="304"/>
    </row>
    <row r="37" spans="1:9" ht="18" customHeight="1">
      <c r="A37" s="296">
        <f t="shared" si="0"/>
        <v>33</v>
      </c>
      <c r="B37" s="308" t="s">
        <v>19186</v>
      </c>
      <c r="C37" s="297">
        <v>43599</v>
      </c>
      <c r="D37" s="292" t="s">
        <v>408</v>
      </c>
      <c r="E37" s="298">
        <v>6747.25</v>
      </c>
      <c r="F37" s="297"/>
      <c r="G37" s="298"/>
      <c r="H37" s="299"/>
      <c r="I37" s="304"/>
    </row>
    <row r="38" spans="1:9" ht="18" customHeight="1">
      <c r="A38" s="296">
        <f t="shared" si="0"/>
        <v>34</v>
      </c>
      <c r="B38" s="308" t="s">
        <v>19181</v>
      </c>
      <c r="C38" s="297">
        <v>43601</v>
      </c>
      <c r="D38" s="292" t="s">
        <v>409</v>
      </c>
      <c r="E38" s="298">
        <v>311.06</v>
      </c>
      <c r="F38" s="297"/>
      <c r="G38" s="298"/>
      <c r="H38" s="299"/>
      <c r="I38" s="304"/>
    </row>
    <row r="39" spans="1:9" ht="18" customHeight="1">
      <c r="A39" s="296">
        <f t="shared" si="0"/>
        <v>35</v>
      </c>
      <c r="B39" s="308" t="s">
        <v>19183</v>
      </c>
      <c r="C39" s="297">
        <v>43608</v>
      </c>
      <c r="D39" s="292" t="s">
        <v>410</v>
      </c>
      <c r="E39" s="298">
        <v>127.98</v>
      </c>
      <c r="F39" s="297"/>
      <c r="G39" s="298"/>
      <c r="H39" s="299"/>
      <c r="I39" s="304"/>
    </row>
    <row r="40" spans="1:9" ht="18" customHeight="1">
      <c r="A40" s="296">
        <f t="shared" si="0"/>
        <v>36</v>
      </c>
      <c r="B40" s="304" t="s">
        <v>19190</v>
      </c>
      <c r="C40" s="297">
        <v>43613</v>
      </c>
      <c r="D40" s="292" t="s">
        <v>411</v>
      </c>
      <c r="E40" s="298">
        <v>2770</v>
      </c>
      <c r="F40" s="297"/>
      <c r="G40" s="298"/>
      <c r="H40" s="299"/>
      <c r="I40" s="304"/>
    </row>
    <row r="41" spans="1:9" ht="18" customHeight="1">
      <c r="A41" s="296">
        <f t="shared" si="0"/>
        <v>37</v>
      </c>
      <c r="B41" s="304" t="s">
        <v>19186</v>
      </c>
      <c r="C41" s="297">
        <v>43620</v>
      </c>
      <c r="D41" s="292" t="s">
        <v>412</v>
      </c>
      <c r="E41" s="298">
        <v>774.45</v>
      </c>
      <c r="F41" s="297"/>
      <c r="G41" s="298"/>
      <c r="H41" s="299"/>
      <c r="I41" s="304"/>
    </row>
    <row r="42" spans="1:9" ht="18" customHeight="1">
      <c r="A42" s="296">
        <f t="shared" si="0"/>
        <v>38</v>
      </c>
      <c r="B42" s="304" t="s">
        <v>19189</v>
      </c>
      <c r="C42" s="297">
        <v>43621</v>
      </c>
      <c r="D42" s="292" t="s">
        <v>413</v>
      </c>
      <c r="E42" s="298">
        <v>493.06</v>
      </c>
      <c r="F42" s="297"/>
      <c r="G42" s="298"/>
      <c r="H42" s="299"/>
      <c r="I42" s="304"/>
    </row>
    <row r="43" spans="1:9" ht="18" customHeight="1">
      <c r="A43" s="296">
        <f t="shared" si="0"/>
        <v>39</v>
      </c>
      <c r="B43" s="304" t="s">
        <v>19191</v>
      </c>
      <c r="C43" s="297">
        <v>43620</v>
      </c>
      <c r="D43" s="292" t="s">
        <v>414</v>
      </c>
      <c r="E43" s="298">
        <v>508.41</v>
      </c>
      <c r="F43" s="297"/>
      <c r="G43" s="298"/>
      <c r="H43" s="299"/>
      <c r="I43" s="304"/>
    </row>
    <row r="44" spans="1:9" ht="18" customHeight="1">
      <c r="A44" s="296">
        <f t="shared" si="0"/>
        <v>40</v>
      </c>
      <c r="B44" s="304" t="s">
        <v>19180</v>
      </c>
      <c r="C44" s="297">
        <v>43630</v>
      </c>
      <c r="D44" s="292" t="s">
        <v>415</v>
      </c>
      <c r="E44" s="298">
        <v>1556.06</v>
      </c>
      <c r="F44" s="297"/>
      <c r="G44" s="298"/>
      <c r="H44" s="299"/>
      <c r="I44" s="304"/>
    </row>
    <row r="45" spans="1:9" ht="18" customHeight="1">
      <c r="A45" s="296">
        <f t="shared" si="0"/>
        <v>41</v>
      </c>
      <c r="B45" s="304" t="s">
        <v>19176</v>
      </c>
      <c r="C45" s="297">
        <v>43633</v>
      </c>
      <c r="D45" s="292" t="s">
        <v>416</v>
      </c>
      <c r="E45" s="298">
        <v>529.9</v>
      </c>
      <c r="F45" s="297"/>
      <c r="G45" s="298"/>
      <c r="H45" s="299"/>
      <c r="I45" s="304"/>
    </row>
    <row r="46" spans="1:9" ht="18" customHeight="1">
      <c r="A46" s="296">
        <f t="shared" si="0"/>
        <v>42</v>
      </c>
      <c r="B46" s="304" t="s">
        <v>19182</v>
      </c>
      <c r="C46" s="297">
        <v>43620</v>
      </c>
      <c r="D46" s="292" t="s">
        <v>417</v>
      </c>
      <c r="E46" s="298">
        <v>135.13999999999999</v>
      </c>
      <c r="F46" s="297"/>
      <c r="G46" s="298"/>
      <c r="H46" s="299"/>
      <c r="I46" s="304"/>
    </row>
    <row r="47" spans="1:9" ht="18" customHeight="1">
      <c r="A47" s="296">
        <f t="shared" si="0"/>
        <v>43</v>
      </c>
      <c r="B47" s="304" t="s">
        <v>19192</v>
      </c>
      <c r="C47" s="297">
        <v>43641</v>
      </c>
      <c r="D47" s="292" t="s">
        <v>418</v>
      </c>
      <c r="E47" s="298">
        <v>1561.42</v>
      </c>
      <c r="F47" s="297"/>
      <c r="G47" s="298"/>
      <c r="H47" s="299"/>
      <c r="I47" s="304"/>
    </row>
    <row r="48" spans="1:9" ht="18" customHeight="1">
      <c r="A48" s="296">
        <f t="shared" si="0"/>
        <v>44</v>
      </c>
      <c r="B48" s="304" t="s">
        <v>19176</v>
      </c>
      <c r="C48" s="297">
        <v>43642</v>
      </c>
      <c r="D48" s="292" t="s">
        <v>419</v>
      </c>
      <c r="E48" s="298">
        <v>17.82</v>
      </c>
      <c r="F48" s="297"/>
      <c r="G48" s="298"/>
      <c r="H48" s="299"/>
      <c r="I48" s="304"/>
    </row>
    <row r="49" spans="1:9" ht="18" customHeight="1">
      <c r="A49" s="296">
        <f t="shared" si="0"/>
        <v>45</v>
      </c>
      <c r="B49" s="304" t="s">
        <v>19182</v>
      </c>
      <c r="C49" s="297">
        <v>43643</v>
      </c>
      <c r="D49" s="292" t="s">
        <v>420</v>
      </c>
      <c r="E49" s="298">
        <v>157.08000000000001</v>
      </c>
      <c r="F49" s="297"/>
      <c r="G49" s="298"/>
      <c r="H49" s="299"/>
      <c r="I49" s="304"/>
    </row>
    <row r="50" spans="1:9" ht="18" customHeight="1">
      <c r="A50" s="296">
        <f t="shared" si="0"/>
        <v>46</v>
      </c>
      <c r="B50" s="304" t="s">
        <v>19182</v>
      </c>
      <c r="C50" s="297">
        <v>43643</v>
      </c>
      <c r="D50" s="292" t="s">
        <v>421</v>
      </c>
      <c r="E50" s="298">
        <v>116.31</v>
      </c>
      <c r="F50" s="297"/>
      <c r="G50" s="298"/>
      <c r="H50" s="299"/>
      <c r="I50" s="304"/>
    </row>
    <row r="51" spans="1:9" ht="18" customHeight="1">
      <c r="A51" s="296">
        <f t="shared" si="0"/>
        <v>47</v>
      </c>
      <c r="B51" s="304" t="s">
        <v>19193</v>
      </c>
      <c r="C51" s="297">
        <v>43647</v>
      </c>
      <c r="D51" s="292" t="s">
        <v>422</v>
      </c>
      <c r="E51" s="298">
        <v>483.2</v>
      </c>
      <c r="F51" s="297"/>
      <c r="G51" s="298"/>
      <c r="H51" s="299"/>
      <c r="I51" s="304"/>
    </row>
    <row r="52" spans="1:9" ht="18" customHeight="1">
      <c r="A52" s="296">
        <f t="shared" si="0"/>
        <v>48</v>
      </c>
      <c r="B52" s="304" t="s">
        <v>19194</v>
      </c>
      <c r="C52" s="297">
        <v>43648</v>
      </c>
      <c r="D52" s="292" t="s">
        <v>423</v>
      </c>
      <c r="E52" s="298">
        <v>90.62</v>
      </c>
      <c r="F52" s="297"/>
      <c r="G52" s="298"/>
      <c r="H52" s="299"/>
      <c r="I52" s="304"/>
    </row>
    <row r="53" spans="1:9" ht="18" customHeight="1">
      <c r="A53" s="296">
        <f t="shared" si="0"/>
        <v>49</v>
      </c>
      <c r="B53" s="308" t="s">
        <v>19177</v>
      </c>
      <c r="C53" s="297">
        <v>43651</v>
      </c>
      <c r="D53" s="292" t="s">
        <v>424</v>
      </c>
      <c r="E53" s="298">
        <v>5.64</v>
      </c>
      <c r="F53" s="297"/>
      <c r="G53" s="298"/>
      <c r="H53" s="299"/>
      <c r="I53" s="304"/>
    </row>
    <row r="54" spans="1:9" ht="18" customHeight="1">
      <c r="A54" s="296">
        <f t="shared" si="0"/>
        <v>50</v>
      </c>
      <c r="B54" s="308" t="s">
        <v>19186</v>
      </c>
      <c r="C54" s="297">
        <v>43653</v>
      </c>
      <c r="D54" s="292" t="s">
        <v>425</v>
      </c>
      <c r="E54" s="298">
        <v>1135.98</v>
      </c>
      <c r="F54" s="297"/>
      <c r="G54" s="298"/>
      <c r="H54" s="299"/>
      <c r="I54" s="304"/>
    </row>
    <row r="55" spans="1:9" ht="18" customHeight="1">
      <c r="A55" s="296">
        <f t="shared" si="0"/>
        <v>51</v>
      </c>
      <c r="B55" s="304" t="s">
        <v>19195</v>
      </c>
      <c r="C55" s="297">
        <v>43654</v>
      </c>
      <c r="D55" s="292" t="s">
        <v>426</v>
      </c>
      <c r="E55" s="298">
        <v>508.66</v>
      </c>
      <c r="F55" s="297"/>
      <c r="G55" s="298"/>
      <c r="H55" s="299"/>
      <c r="I55" s="304"/>
    </row>
    <row r="56" spans="1:9" ht="18" customHeight="1">
      <c r="A56" s="296">
        <f t="shared" si="0"/>
        <v>52</v>
      </c>
      <c r="B56" s="304" t="s">
        <v>19190</v>
      </c>
      <c r="C56" s="297">
        <v>43657</v>
      </c>
      <c r="D56" s="292" t="s">
        <v>427</v>
      </c>
      <c r="E56" s="298">
        <v>1436.95</v>
      </c>
      <c r="F56" s="297"/>
      <c r="G56" s="298"/>
      <c r="H56" s="299"/>
      <c r="I56" s="304"/>
    </row>
    <row r="57" spans="1:9" ht="18" customHeight="1">
      <c r="A57" s="296">
        <f t="shared" si="0"/>
        <v>53</v>
      </c>
      <c r="B57" s="304" t="s">
        <v>19182</v>
      </c>
      <c r="C57" s="297">
        <v>43654</v>
      </c>
      <c r="D57" s="292" t="s">
        <v>428</v>
      </c>
      <c r="E57" s="298">
        <v>143.13</v>
      </c>
      <c r="F57" s="297"/>
      <c r="G57" s="298"/>
      <c r="H57" s="299"/>
      <c r="I57" s="304"/>
    </row>
    <row r="58" spans="1:9" ht="18" customHeight="1">
      <c r="A58" s="296">
        <f t="shared" si="0"/>
        <v>54</v>
      </c>
      <c r="B58" s="304" t="s">
        <v>19182</v>
      </c>
      <c r="C58" s="297">
        <v>43655</v>
      </c>
      <c r="D58" s="292" t="s">
        <v>429</v>
      </c>
      <c r="E58" s="298">
        <v>2336.4</v>
      </c>
      <c r="F58" s="297"/>
      <c r="G58" s="298"/>
      <c r="H58" s="299"/>
      <c r="I58" s="304"/>
    </row>
    <row r="59" spans="1:9" ht="18" customHeight="1">
      <c r="A59" s="296">
        <f t="shared" si="0"/>
        <v>55</v>
      </c>
      <c r="B59" s="304" t="s">
        <v>19182</v>
      </c>
      <c r="C59" s="297">
        <v>43658</v>
      </c>
      <c r="D59" s="292" t="s">
        <v>430</v>
      </c>
      <c r="E59" s="298">
        <v>259.25</v>
      </c>
      <c r="F59" s="297"/>
      <c r="G59" s="298"/>
      <c r="H59" s="299"/>
      <c r="I59" s="304"/>
    </row>
    <row r="60" spans="1:9" ht="18" customHeight="1">
      <c r="A60" s="296">
        <f t="shared" si="0"/>
        <v>56</v>
      </c>
      <c r="B60" s="308" t="s">
        <v>19182</v>
      </c>
      <c r="C60" s="297">
        <v>43658</v>
      </c>
      <c r="D60" s="292" t="s">
        <v>431</v>
      </c>
      <c r="E60" s="298">
        <v>434.43</v>
      </c>
      <c r="F60" s="297"/>
      <c r="G60" s="298"/>
      <c r="H60" s="299"/>
      <c r="I60" s="304"/>
    </row>
    <row r="61" spans="1:9" ht="18" customHeight="1">
      <c r="A61" s="296">
        <f t="shared" si="0"/>
        <v>57</v>
      </c>
      <c r="B61" s="304" t="s">
        <v>19182</v>
      </c>
      <c r="C61" s="297">
        <v>43658</v>
      </c>
      <c r="D61" s="292" t="s">
        <v>432</v>
      </c>
      <c r="E61" s="298">
        <v>35.700000000000003</v>
      </c>
      <c r="F61" s="297"/>
      <c r="G61" s="298"/>
      <c r="H61" s="299"/>
      <c r="I61" s="304"/>
    </row>
    <row r="62" spans="1:9" ht="18" customHeight="1">
      <c r="A62" s="296">
        <f t="shared" si="0"/>
        <v>58</v>
      </c>
      <c r="B62" s="307" t="s">
        <v>19176</v>
      </c>
      <c r="C62" s="297">
        <v>43665</v>
      </c>
      <c r="D62" s="292" t="s">
        <v>433</v>
      </c>
      <c r="E62" s="298">
        <v>150.21</v>
      </c>
      <c r="F62" s="297"/>
      <c r="G62" s="298"/>
      <c r="H62" s="299"/>
      <c r="I62" s="304"/>
    </row>
    <row r="63" spans="1:9" ht="18" customHeight="1">
      <c r="A63" s="296">
        <f t="shared" si="0"/>
        <v>59</v>
      </c>
      <c r="B63" s="307" t="s">
        <v>19187</v>
      </c>
      <c r="C63" s="297">
        <v>43665</v>
      </c>
      <c r="D63" s="292" t="s">
        <v>434</v>
      </c>
      <c r="E63" s="298">
        <v>3203.83</v>
      </c>
      <c r="F63" s="297"/>
      <c r="G63" s="298"/>
      <c r="H63" s="299"/>
      <c r="I63" s="304"/>
    </row>
    <row r="64" spans="1:9" ht="18" customHeight="1">
      <c r="A64" s="296">
        <f t="shared" si="0"/>
        <v>60</v>
      </c>
      <c r="B64" s="307" t="s">
        <v>19196</v>
      </c>
      <c r="C64" s="297">
        <v>43676</v>
      </c>
      <c r="D64" s="292" t="s">
        <v>435</v>
      </c>
      <c r="E64" s="298">
        <v>2564.73</v>
      </c>
      <c r="F64" s="297"/>
      <c r="G64" s="298"/>
      <c r="H64" s="299"/>
      <c r="I64" s="304"/>
    </row>
    <row r="65" spans="1:9" ht="18" customHeight="1">
      <c r="A65" s="296">
        <f t="shared" si="0"/>
        <v>61</v>
      </c>
      <c r="B65" s="304" t="s">
        <v>19187</v>
      </c>
      <c r="C65" s="297">
        <v>43677</v>
      </c>
      <c r="D65" s="292" t="s">
        <v>436</v>
      </c>
      <c r="E65" s="298">
        <v>5422.41</v>
      </c>
      <c r="F65" s="297"/>
      <c r="G65" s="298"/>
      <c r="H65" s="299"/>
      <c r="I65" s="304"/>
    </row>
    <row r="66" spans="1:9" ht="18" customHeight="1">
      <c r="A66" s="296">
        <f t="shared" si="0"/>
        <v>62</v>
      </c>
      <c r="B66" s="304" t="s">
        <v>19182</v>
      </c>
      <c r="C66" s="297">
        <v>43669</v>
      </c>
      <c r="D66" s="292" t="s">
        <v>437</v>
      </c>
      <c r="E66" s="298">
        <v>55.24</v>
      </c>
      <c r="F66" s="297"/>
      <c r="G66" s="298"/>
      <c r="H66" s="299"/>
      <c r="I66" s="304"/>
    </row>
    <row r="67" spans="1:9" ht="18" customHeight="1">
      <c r="A67" s="296">
        <f t="shared" si="0"/>
        <v>63</v>
      </c>
      <c r="B67" s="307" t="s">
        <v>19182</v>
      </c>
      <c r="C67" s="297">
        <v>43675</v>
      </c>
      <c r="D67" s="292" t="s">
        <v>438</v>
      </c>
      <c r="E67" s="298">
        <v>473.85</v>
      </c>
      <c r="F67" s="297"/>
      <c r="G67" s="298"/>
      <c r="H67" s="299"/>
      <c r="I67" s="304"/>
    </row>
    <row r="68" spans="1:9" ht="18" customHeight="1">
      <c r="A68" s="296">
        <f t="shared" si="0"/>
        <v>64</v>
      </c>
      <c r="B68" s="304" t="s">
        <v>19186</v>
      </c>
      <c r="C68" s="297">
        <v>43686</v>
      </c>
      <c r="D68" s="292" t="s">
        <v>439</v>
      </c>
      <c r="E68" s="298">
        <v>2622.93</v>
      </c>
      <c r="F68" s="297"/>
      <c r="G68" s="298"/>
      <c r="H68" s="299"/>
      <c r="I68" s="304"/>
    </row>
    <row r="69" spans="1:9" ht="18" customHeight="1">
      <c r="A69" s="296">
        <f t="shared" si="0"/>
        <v>65</v>
      </c>
      <c r="B69" s="304" t="s">
        <v>19186</v>
      </c>
      <c r="C69" s="297">
        <v>43704</v>
      </c>
      <c r="D69" s="292" t="s">
        <v>440</v>
      </c>
      <c r="E69" s="298">
        <v>7274.81</v>
      </c>
      <c r="F69" s="297"/>
      <c r="G69" s="298"/>
      <c r="H69" s="299"/>
      <c r="I69" s="304"/>
    </row>
    <row r="70" spans="1:9" ht="18" customHeight="1">
      <c r="A70" s="296">
        <f t="shared" ref="A70:A124" si="1">A69+1</f>
        <v>66</v>
      </c>
      <c r="B70" s="304" t="s">
        <v>19197</v>
      </c>
      <c r="C70" s="297">
        <v>43706</v>
      </c>
      <c r="D70" s="292" t="s">
        <v>441</v>
      </c>
      <c r="E70" s="298">
        <v>118.8</v>
      </c>
      <c r="F70" s="297"/>
      <c r="G70" s="298"/>
      <c r="H70" s="299"/>
      <c r="I70" s="304"/>
    </row>
    <row r="71" spans="1:9" ht="18" customHeight="1">
      <c r="A71" s="296">
        <f t="shared" si="1"/>
        <v>67</v>
      </c>
      <c r="B71" s="304" t="s">
        <v>19182</v>
      </c>
      <c r="C71" s="297">
        <v>43683</v>
      </c>
      <c r="D71" s="292" t="s">
        <v>442</v>
      </c>
      <c r="E71" s="298">
        <v>74.959999999999994</v>
      </c>
      <c r="F71" s="297"/>
      <c r="G71" s="298"/>
      <c r="H71" s="299"/>
      <c r="I71" s="304"/>
    </row>
    <row r="72" spans="1:9" ht="18" customHeight="1">
      <c r="A72" s="296">
        <f t="shared" si="1"/>
        <v>68</v>
      </c>
      <c r="B72" s="307" t="s">
        <v>19182</v>
      </c>
      <c r="C72" s="297">
        <v>43686</v>
      </c>
      <c r="D72" s="292" t="s">
        <v>443</v>
      </c>
      <c r="E72" s="298">
        <v>54.02</v>
      </c>
      <c r="F72" s="297"/>
      <c r="G72" s="298"/>
      <c r="H72" s="299"/>
      <c r="I72" s="304"/>
    </row>
    <row r="73" spans="1:9" ht="18" customHeight="1">
      <c r="A73" s="296">
        <f t="shared" si="1"/>
        <v>69</v>
      </c>
      <c r="B73" s="304" t="s">
        <v>19182</v>
      </c>
      <c r="C73" s="297">
        <v>43705</v>
      </c>
      <c r="D73" s="292" t="s">
        <v>444</v>
      </c>
      <c r="E73" s="298">
        <v>79.73</v>
      </c>
      <c r="F73" s="297"/>
      <c r="G73" s="298"/>
      <c r="H73" s="299"/>
      <c r="I73" s="304"/>
    </row>
    <row r="74" spans="1:9" ht="18" customHeight="1">
      <c r="A74" s="296">
        <f t="shared" si="1"/>
        <v>70</v>
      </c>
      <c r="B74" s="304" t="s">
        <v>19182</v>
      </c>
      <c r="C74" s="297">
        <v>43705</v>
      </c>
      <c r="D74" s="292" t="s">
        <v>445</v>
      </c>
      <c r="E74" s="298">
        <v>291.93</v>
      </c>
      <c r="F74" s="297"/>
      <c r="G74" s="298"/>
      <c r="H74" s="299"/>
      <c r="I74" s="304"/>
    </row>
    <row r="75" spans="1:9" ht="18" customHeight="1">
      <c r="A75" s="296">
        <f t="shared" si="1"/>
        <v>71</v>
      </c>
      <c r="B75" s="304" t="s">
        <v>19198</v>
      </c>
      <c r="C75" s="297">
        <v>43711</v>
      </c>
      <c r="D75" s="292" t="s">
        <v>446</v>
      </c>
      <c r="E75" s="298">
        <v>295.93</v>
      </c>
      <c r="F75" s="297"/>
      <c r="G75" s="298"/>
      <c r="H75" s="299"/>
      <c r="I75" s="304"/>
    </row>
    <row r="76" spans="1:9" ht="18" customHeight="1">
      <c r="A76" s="296">
        <f t="shared" si="1"/>
        <v>72</v>
      </c>
      <c r="B76" s="304" t="s">
        <v>19186</v>
      </c>
      <c r="C76" s="297">
        <v>43728</v>
      </c>
      <c r="D76" s="292" t="s">
        <v>447</v>
      </c>
      <c r="E76" s="298">
        <v>9009.42</v>
      </c>
      <c r="F76" s="297"/>
      <c r="G76" s="298"/>
      <c r="H76" s="299"/>
      <c r="I76" s="304"/>
    </row>
    <row r="77" spans="1:9" ht="18" customHeight="1">
      <c r="A77" s="296">
        <f t="shared" si="1"/>
        <v>73</v>
      </c>
      <c r="B77" s="304" t="s">
        <v>19176</v>
      </c>
      <c r="C77" s="297">
        <v>43731</v>
      </c>
      <c r="D77" s="292" t="s">
        <v>19199</v>
      </c>
      <c r="E77" s="298">
        <v>288.89999999999998</v>
      </c>
      <c r="F77" s="297"/>
      <c r="G77" s="298"/>
      <c r="H77" s="299"/>
      <c r="I77" s="304"/>
    </row>
    <row r="78" spans="1:9" ht="18" customHeight="1">
      <c r="A78" s="296">
        <f t="shared" si="1"/>
        <v>74</v>
      </c>
      <c r="B78" s="304" t="s">
        <v>19176</v>
      </c>
      <c r="C78" s="297">
        <v>43731</v>
      </c>
      <c r="D78" s="292" t="s">
        <v>19200</v>
      </c>
      <c r="E78" s="298">
        <v>78.84</v>
      </c>
      <c r="F78" s="297"/>
      <c r="G78" s="298"/>
      <c r="H78" s="299"/>
      <c r="I78" s="304"/>
    </row>
    <row r="79" spans="1:9" ht="18" customHeight="1">
      <c r="A79" s="296">
        <f t="shared" si="1"/>
        <v>75</v>
      </c>
      <c r="B79" s="306" t="s">
        <v>19176</v>
      </c>
      <c r="C79" s="297">
        <v>43731</v>
      </c>
      <c r="D79" s="292" t="s">
        <v>19201</v>
      </c>
      <c r="E79" s="298">
        <v>78.84</v>
      </c>
      <c r="F79" s="297"/>
      <c r="G79" s="298"/>
      <c r="H79" s="299"/>
      <c r="I79" s="304"/>
    </row>
    <row r="80" spans="1:9" ht="18" customHeight="1">
      <c r="A80" s="296">
        <f t="shared" si="1"/>
        <v>76</v>
      </c>
      <c r="B80" s="304" t="s">
        <v>19176</v>
      </c>
      <c r="C80" s="297">
        <v>43731</v>
      </c>
      <c r="D80" s="292" t="s">
        <v>19202</v>
      </c>
      <c r="E80" s="298">
        <v>170</v>
      </c>
      <c r="F80" s="297"/>
      <c r="G80" s="298"/>
      <c r="H80" s="299"/>
      <c r="I80" s="304"/>
    </row>
    <row r="81" spans="1:9" ht="18" customHeight="1">
      <c r="A81" s="296">
        <f t="shared" si="1"/>
        <v>77</v>
      </c>
      <c r="B81" s="304" t="s">
        <v>19176</v>
      </c>
      <c r="C81" s="297">
        <v>43731</v>
      </c>
      <c r="D81" s="292" t="s">
        <v>19203</v>
      </c>
      <c r="E81" s="298">
        <v>368.4</v>
      </c>
      <c r="F81" s="297"/>
      <c r="G81" s="298"/>
      <c r="H81" s="299"/>
      <c r="I81" s="304"/>
    </row>
    <row r="82" spans="1:9" ht="18" customHeight="1">
      <c r="A82" s="296">
        <f t="shared" si="1"/>
        <v>78</v>
      </c>
      <c r="B82" s="304" t="s">
        <v>19176</v>
      </c>
      <c r="C82" s="297">
        <v>43731</v>
      </c>
      <c r="D82" s="292" t="s">
        <v>19204</v>
      </c>
      <c r="E82" s="298">
        <v>368.4</v>
      </c>
      <c r="F82" s="297"/>
      <c r="G82" s="298"/>
      <c r="H82" s="299"/>
      <c r="I82" s="304"/>
    </row>
    <row r="83" spans="1:9" ht="18" customHeight="1">
      <c r="A83" s="296">
        <f t="shared" si="1"/>
        <v>79</v>
      </c>
      <c r="B83" s="304" t="s">
        <v>19176</v>
      </c>
      <c r="C83" s="297">
        <v>43731</v>
      </c>
      <c r="D83" s="292" t="s">
        <v>19205</v>
      </c>
      <c r="E83" s="298">
        <v>868.8</v>
      </c>
      <c r="F83" s="297"/>
      <c r="G83" s="298"/>
      <c r="H83" s="299"/>
      <c r="I83" s="304"/>
    </row>
    <row r="84" spans="1:9" ht="18" customHeight="1">
      <c r="A84" s="296">
        <f t="shared" si="1"/>
        <v>80</v>
      </c>
      <c r="B84" s="304" t="s">
        <v>19176</v>
      </c>
      <c r="C84" s="297">
        <v>43731</v>
      </c>
      <c r="D84" s="292" t="s">
        <v>19206</v>
      </c>
      <c r="E84" s="298">
        <v>434.4</v>
      </c>
      <c r="F84" s="297"/>
      <c r="G84" s="298"/>
      <c r="H84" s="299"/>
      <c r="I84" s="304"/>
    </row>
    <row r="85" spans="1:9" ht="18" customHeight="1">
      <c r="A85" s="296">
        <f t="shared" si="1"/>
        <v>81</v>
      </c>
      <c r="B85" s="304" t="s">
        <v>19176</v>
      </c>
      <c r="C85" s="297">
        <v>43731</v>
      </c>
      <c r="D85" s="292" t="s">
        <v>19207</v>
      </c>
      <c r="E85" s="298">
        <v>868.8</v>
      </c>
      <c r="F85" s="297"/>
      <c r="G85" s="298"/>
      <c r="H85" s="299"/>
      <c r="I85" s="304"/>
    </row>
    <row r="86" spans="1:9" ht="18" customHeight="1">
      <c r="A86" s="296">
        <f t="shared" si="1"/>
        <v>82</v>
      </c>
      <c r="B86" s="304" t="s">
        <v>19208</v>
      </c>
      <c r="C86" s="297">
        <v>43731</v>
      </c>
      <c r="D86" s="292" t="s">
        <v>448</v>
      </c>
      <c r="E86" s="298">
        <v>700.54</v>
      </c>
      <c r="F86" s="297"/>
      <c r="G86" s="298"/>
      <c r="H86" s="299"/>
      <c r="I86" s="304"/>
    </row>
    <row r="87" spans="1:9" ht="18" customHeight="1">
      <c r="A87" s="296">
        <f t="shared" si="1"/>
        <v>83</v>
      </c>
      <c r="B87" s="304" t="s">
        <v>19192</v>
      </c>
      <c r="C87" s="297">
        <v>43731</v>
      </c>
      <c r="D87" s="292" t="s">
        <v>449</v>
      </c>
      <c r="E87" s="298">
        <v>469.46</v>
      </c>
      <c r="F87" s="297"/>
      <c r="G87" s="298"/>
      <c r="H87" s="299"/>
      <c r="I87" s="304"/>
    </row>
    <row r="88" spans="1:9" ht="18" customHeight="1">
      <c r="A88" s="296">
        <f t="shared" si="1"/>
        <v>84</v>
      </c>
      <c r="B88" s="304" t="s">
        <v>19177</v>
      </c>
      <c r="C88" s="297">
        <v>43731</v>
      </c>
      <c r="D88" s="292" t="s">
        <v>450</v>
      </c>
      <c r="E88" s="298">
        <v>98.8</v>
      </c>
      <c r="F88" s="297"/>
      <c r="G88" s="298"/>
      <c r="H88" s="299"/>
      <c r="I88" s="304"/>
    </row>
    <row r="89" spans="1:9" ht="18" customHeight="1">
      <c r="A89" s="296">
        <f t="shared" si="1"/>
        <v>85</v>
      </c>
      <c r="B89" s="304" t="s">
        <v>19187</v>
      </c>
      <c r="C89" s="297">
        <v>43733</v>
      </c>
      <c r="D89" s="292" t="s">
        <v>451</v>
      </c>
      <c r="E89" s="298">
        <v>16</v>
      </c>
      <c r="F89" s="297"/>
      <c r="G89" s="298"/>
      <c r="H89" s="299"/>
      <c r="I89" s="304"/>
    </row>
    <row r="90" spans="1:9" ht="18" customHeight="1">
      <c r="A90" s="296">
        <f t="shared" si="1"/>
        <v>86</v>
      </c>
      <c r="B90" s="304" t="s">
        <v>19182</v>
      </c>
      <c r="C90" s="297">
        <v>43712</v>
      </c>
      <c r="D90" s="292" t="s">
        <v>452</v>
      </c>
      <c r="E90" s="298">
        <v>71.900000000000006</v>
      </c>
      <c r="F90" s="297"/>
      <c r="G90" s="298"/>
      <c r="H90" s="299"/>
      <c r="I90" s="304"/>
    </row>
    <row r="91" spans="1:9" ht="18" customHeight="1">
      <c r="A91" s="296">
        <f t="shared" si="1"/>
        <v>87</v>
      </c>
      <c r="B91" s="304" t="s">
        <v>19182</v>
      </c>
      <c r="C91" s="297">
        <v>43717</v>
      </c>
      <c r="D91" s="292" t="s">
        <v>453</v>
      </c>
      <c r="E91" s="298">
        <v>43.84</v>
      </c>
      <c r="F91" s="297"/>
      <c r="G91" s="298"/>
      <c r="H91" s="299"/>
      <c r="I91" s="304"/>
    </row>
    <row r="92" spans="1:9" ht="19.5" customHeight="1">
      <c r="A92" s="296">
        <f t="shared" si="1"/>
        <v>88</v>
      </c>
      <c r="B92" s="304" t="s">
        <v>19182</v>
      </c>
      <c r="C92" s="297">
        <v>43721</v>
      </c>
      <c r="D92" s="292" t="s">
        <v>454</v>
      </c>
      <c r="E92" s="298">
        <v>27.75</v>
      </c>
      <c r="F92" s="297"/>
      <c r="G92" s="298"/>
      <c r="H92" s="299"/>
      <c r="I92" s="304"/>
    </row>
    <row r="93" spans="1:9" ht="18" customHeight="1">
      <c r="A93" s="296">
        <f t="shared" si="1"/>
        <v>89</v>
      </c>
      <c r="B93" s="304" t="s">
        <v>19182</v>
      </c>
      <c r="C93" s="297">
        <v>43738</v>
      </c>
      <c r="D93" s="292" t="s">
        <v>455</v>
      </c>
      <c r="E93" s="298">
        <v>108.28</v>
      </c>
      <c r="F93" s="297"/>
      <c r="G93" s="298"/>
      <c r="H93" s="299"/>
      <c r="I93" s="304"/>
    </row>
    <row r="94" spans="1:9" ht="18" customHeight="1">
      <c r="A94" s="296">
        <f t="shared" si="1"/>
        <v>90</v>
      </c>
      <c r="B94" s="304" t="s">
        <v>19209</v>
      </c>
      <c r="C94" s="297">
        <v>43740</v>
      </c>
      <c r="D94" s="292" t="s">
        <v>456</v>
      </c>
      <c r="E94" s="298">
        <v>104.83</v>
      </c>
      <c r="F94" s="297"/>
      <c r="G94" s="298"/>
      <c r="H94" s="299"/>
      <c r="I94" s="304"/>
    </row>
    <row r="95" spans="1:9" ht="18" customHeight="1">
      <c r="A95" s="296">
        <f t="shared" si="1"/>
        <v>91</v>
      </c>
      <c r="B95" s="304" t="s">
        <v>19182</v>
      </c>
      <c r="C95" s="297">
        <v>43741</v>
      </c>
      <c r="D95" s="292" t="s">
        <v>457</v>
      </c>
      <c r="E95" s="298">
        <v>122.66</v>
      </c>
      <c r="F95" s="297"/>
      <c r="G95" s="298"/>
      <c r="H95" s="299"/>
      <c r="I95" s="304"/>
    </row>
    <row r="96" spans="1:9" ht="18" customHeight="1">
      <c r="A96" s="296">
        <f t="shared" si="1"/>
        <v>92</v>
      </c>
      <c r="B96" s="304" t="s">
        <v>19182</v>
      </c>
      <c r="C96" s="297">
        <v>43741</v>
      </c>
      <c r="D96" s="292" t="s">
        <v>458</v>
      </c>
      <c r="E96" s="298">
        <v>44.76</v>
      </c>
      <c r="F96" s="297"/>
      <c r="G96" s="298"/>
      <c r="H96" s="299"/>
      <c r="I96" s="304"/>
    </row>
    <row r="97" spans="1:9" ht="18" customHeight="1">
      <c r="A97" s="296">
        <f t="shared" si="1"/>
        <v>93</v>
      </c>
      <c r="B97" s="304" t="s">
        <v>19209</v>
      </c>
      <c r="C97" s="297">
        <v>43746</v>
      </c>
      <c r="D97" s="292" t="s">
        <v>459</v>
      </c>
      <c r="E97" s="298">
        <v>187.21</v>
      </c>
      <c r="F97" s="297"/>
      <c r="G97" s="298"/>
      <c r="H97" s="299"/>
      <c r="I97" s="304"/>
    </row>
    <row r="98" spans="1:9" ht="18" customHeight="1">
      <c r="A98" s="296">
        <f t="shared" si="1"/>
        <v>94</v>
      </c>
      <c r="B98" s="304" t="s">
        <v>19177</v>
      </c>
      <c r="C98" s="297">
        <v>43749</v>
      </c>
      <c r="D98" s="292" t="s">
        <v>460</v>
      </c>
      <c r="E98" s="298">
        <v>152.38</v>
      </c>
      <c r="F98" s="297"/>
      <c r="G98" s="298"/>
      <c r="H98" s="299"/>
      <c r="I98" s="304"/>
    </row>
    <row r="99" spans="1:9" ht="18" customHeight="1">
      <c r="A99" s="296">
        <f t="shared" si="1"/>
        <v>95</v>
      </c>
      <c r="B99" s="304" t="s">
        <v>19197</v>
      </c>
      <c r="C99" s="300">
        <v>43752</v>
      </c>
      <c r="D99" s="292" t="s">
        <v>461</v>
      </c>
      <c r="E99" s="298">
        <v>22589.279999999999</v>
      </c>
      <c r="F99" s="297"/>
      <c r="G99" s="298"/>
      <c r="H99" s="299"/>
      <c r="I99" s="304"/>
    </row>
    <row r="100" spans="1:9" ht="18" customHeight="1">
      <c r="A100" s="296">
        <f t="shared" si="1"/>
        <v>96</v>
      </c>
      <c r="B100" s="304" t="s">
        <v>19210</v>
      </c>
      <c r="C100" s="297">
        <v>43767</v>
      </c>
      <c r="D100" s="292" t="s">
        <v>462</v>
      </c>
      <c r="E100" s="298">
        <v>521.4</v>
      </c>
      <c r="F100" s="297"/>
      <c r="G100" s="298"/>
      <c r="H100" s="299"/>
      <c r="I100" s="304"/>
    </row>
    <row r="101" spans="1:9" ht="18" customHeight="1">
      <c r="A101" s="296">
        <f t="shared" si="1"/>
        <v>97</v>
      </c>
      <c r="B101" s="304" t="s">
        <v>19177</v>
      </c>
      <c r="C101" s="297">
        <v>43773</v>
      </c>
      <c r="D101" s="292" t="s">
        <v>463</v>
      </c>
      <c r="E101" s="298">
        <v>222.38</v>
      </c>
      <c r="F101" s="297"/>
      <c r="G101" s="298"/>
      <c r="H101" s="299"/>
      <c r="I101" s="304"/>
    </row>
    <row r="102" spans="1:9" ht="18" customHeight="1">
      <c r="A102" s="296">
        <f t="shared" si="1"/>
        <v>98</v>
      </c>
      <c r="B102" s="304" t="s">
        <v>19182</v>
      </c>
      <c r="C102" s="297">
        <v>43774</v>
      </c>
      <c r="D102" s="292" t="s">
        <v>464</v>
      </c>
      <c r="E102" s="298">
        <v>90.4</v>
      </c>
      <c r="F102" s="297"/>
      <c r="G102" s="298"/>
      <c r="H102" s="299"/>
      <c r="I102" s="304"/>
    </row>
    <row r="103" spans="1:9" ht="18" customHeight="1">
      <c r="A103" s="296">
        <f t="shared" si="1"/>
        <v>99</v>
      </c>
      <c r="B103" s="309" t="s">
        <v>19178</v>
      </c>
      <c r="C103" s="297">
        <v>43776</v>
      </c>
      <c r="D103" s="292" t="s">
        <v>465</v>
      </c>
      <c r="E103" s="282">
        <v>7570</v>
      </c>
      <c r="F103" s="297"/>
      <c r="G103" s="298"/>
      <c r="H103" s="299"/>
      <c r="I103" s="304"/>
    </row>
    <row r="104" spans="1:9" ht="18" customHeight="1">
      <c r="A104" s="296">
        <f t="shared" si="1"/>
        <v>100</v>
      </c>
      <c r="B104" s="304" t="s">
        <v>19211</v>
      </c>
      <c r="C104" s="297">
        <v>43774</v>
      </c>
      <c r="D104" s="292" t="s">
        <v>466</v>
      </c>
      <c r="E104" s="298">
        <v>3245</v>
      </c>
      <c r="F104" s="297"/>
      <c r="G104" s="298"/>
      <c r="H104" s="299"/>
      <c r="I104" s="304"/>
    </row>
    <row r="105" spans="1:9" ht="18" customHeight="1">
      <c r="A105" s="296">
        <f t="shared" si="1"/>
        <v>101</v>
      </c>
      <c r="B105" s="304" t="s">
        <v>291</v>
      </c>
      <c r="C105" s="297">
        <v>43791</v>
      </c>
      <c r="D105" s="292" t="s">
        <v>467</v>
      </c>
      <c r="E105" s="298">
        <v>2256.0100000000002</v>
      </c>
      <c r="F105" s="297"/>
      <c r="G105" s="298"/>
      <c r="H105" s="299"/>
      <c r="I105" s="304"/>
    </row>
    <row r="106" spans="1:9" ht="18" customHeight="1">
      <c r="A106" s="296">
        <f t="shared" si="1"/>
        <v>102</v>
      </c>
      <c r="B106" s="304" t="s">
        <v>19182</v>
      </c>
      <c r="C106" s="297">
        <v>43776</v>
      </c>
      <c r="D106" s="292" t="s">
        <v>468</v>
      </c>
      <c r="E106" s="298">
        <v>38.659999999999997</v>
      </c>
      <c r="F106" s="297"/>
      <c r="G106" s="298"/>
      <c r="H106" s="299"/>
      <c r="I106" s="304"/>
    </row>
    <row r="107" spans="1:9" ht="18" customHeight="1">
      <c r="A107" s="296">
        <f t="shared" si="1"/>
        <v>103</v>
      </c>
      <c r="B107" s="304" t="s">
        <v>19182</v>
      </c>
      <c r="C107" s="297">
        <v>43784</v>
      </c>
      <c r="D107" s="292" t="s">
        <v>469</v>
      </c>
      <c r="E107" s="298">
        <v>24.99</v>
      </c>
      <c r="F107" s="297"/>
      <c r="G107" s="298"/>
      <c r="H107" s="299"/>
      <c r="I107" s="304"/>
    </row>
    <row r="108" spans="1:9" ht="18" customHeight="1">
      <c r="A108" s="296">
        <f t="shared" si="1"/>
        <v>104</v>
      </c>
      <c r="B108" s="304" t="s">
        <v>19180</v>
      </c>
      <c r="C108" s="297">
        <v>43798</v>
      </c>
      <c r="D108" s="292" t="s">
        <v>470</v>
      </c>
      <c r="E108" s="298">
        <v>177.78</v>
      </c>
      <c r="F108" s="297"/>
      <c r="G108" s="298"/>
      <c r="H108" s="299"/>
      <c r="I108" s="304"/>
    </row>
    <row r="109" spans="1:9" ht="18" customHeight="1">
      <c r="A109" s="296">
        <f t="shared" si="1"/>
        <v>105</v>
      </c>
      <c r="B109" s="304" t="s">
        <v>19182</v>
      </c>
      <c r="C109" s="297">
        <v>43803</v>
      </c>
      <c r="D109" s="292" t="s">
        <v>471</v>
      </c>
      <c r="E109" s="298">
        <v>20.23</v>
      </c>
      <c r="F109" s="297"/>
      <c r="G109" s="298"/>
      <c r="H109" s="299"/>
      <c r="I109" s="304"/>
    </row>
    <row r="110" spans="1:9" ht="18" customHeight="1">
      <c r="A110" s="296">
        <f t="shared" si="1"/>
        <v>106</v>
      </c>
      <c r="B110" s="304" t="s">
        <v>19186</v>
      </c>
      <c r="C110" s="297">
        <v>43804</v>
      </c>
      <c r="D110" s="292" t="s">
        <v>472</v>
      </c>
      <c r="E110" s="298">
        <v>768.42</v>
      </c>
      <c r="F110" s="297"/>
      <c r="G110" s="298"/>
      <c r="H110" s="299"/>
      <c r="I110" s="304"/>
    </row>
    <row r="111" spans="1:9" ht="18" customHeight="1">
      <c r="A111" s="296">
        <f t="shared" si="1"/>
        <v>107</v>
      </c>
      <c r="B111" s="304" t="s">
        <v>19186</v>
      </c>
      <c r="C111" s="297">
        <v>43804</v>
      </c>
      <c r="D111" s="292" t="s">
        <v>473</v>
      </c>
      <c r="E111" s="298">
        <v>115.99</v>
      </c>
      <c r="F111" s="297"/>
      <c r="G111" s="298"/>
      <c r="H111" s="299"/>
      <c r="I111" s="304"/>
    </row>
    <row r="112" spans="1:9" ht="18" customHeight="1">
      <c r="A112" s="296">
        <f t="shared" si="1"/>
        <v>108</v>
      </c>
      <c r="B112" s="304" t="s">
        <v>19196</v>
      </c>
      <c r="C112" s="297">
        <v>43804</v>
      </c>
      <c r="D112" s="292" t="s">
        <v>474</v>
      </c>
      <c r="E112" s="298">
        <v>2232</v>
      </c>
      <c r="F112" s="297"/>
      <c r="G112" s="298"/>
      <c r="H112" s="299"/>
      <c r="I112" s="304"/>
    </row>
    <row r="113" spans="1:9" ht="18" customHeight="1">
      <c r="A113" s="296">
        <f t="shared" si="1"/>
        <v>109</v>
      </c>
      <c r="B113" s="304" t="s">
        <v>19178</v>
      </c>
      <c r="C113" s="297">
        <v>43804</v>
      </c>
      <c r="D113" s="292" t="s">
        <v>475</v>
      </c>
      <c r="E113" s="298">
        <v>3608.86</v>
      </c>
      <c r="F113" s="297"/>
      <c r="G113" s="298"/>
      <c r="H113" s="299"/>
      <c r="I113" s="304"/>
    </row>
    <row r="114" spans="1:9" ht="18" customHeight="1">
      <c r="A114" s="296">
        <f t="shared" si="1"/>
        <v>110</v>
      </c>
      <c r="B114" s="304" t="s">
        <v>19212</v>
      </c>
      <c r="C114" s="297">
        <v>43805</v>
      </c>
      <c r="D114" s="292" t="s">
        <v>476</v>
      </c>
      <c r="E114" s="298">
        <v>983.16</v>
      </c>
      <c r="F114" s="297"/>
      <c r="G114" s="298"/>
      <c r="H114" s="299"/>
      <c r="I114" s="304"/>
    </row>
    <row r="115" spans="1:9" ht="18" customHeight="1">
      <c r="A115" s="296">
        <f t="shared" si="1"/>
        <v>111</v>
      </c>
      <c r="B115" s="304" t="s">
        <v>19197</v>
      </c>
      <c r="C115" s="297">
        <v>43805</v>
      </c>
      <c r="D115" s="292" t="s">
        <v>477</v>
      </c>
      <c r="E115" s="298">
        <v>11294.64</v>
      </c>
      <c r="F115" s="297"/>
      <c r="G115" s="298"/>
      <c r="H115" s="299"/>
      <c r="I115" s="304"/>
    </row>
    <row r="116" spans="1:9" ht="18" customHeight="1">
      <c r="A116" s="296">
        <f t="shared" si="1"/>
        <v>112</v>
      </c>
      <c r="B116" s="304" t="s">
        <v>19197</v>
      </c>
      <c r="C116" s="297">
        <v>43809</v>
      </c>
      <c r="D116" s="292" t="s">
        <v>478</v>
      </c>
      <c r="E116" s="298">
        <v>135</v>
      </c>
      <c r="F116" s="297"/>
      <c r="G116" s="298"/>
      <c r="H116" s="299"/>
      <c r="I116" s="304"/>
    </row>
    <row r="117" spans="1:9" ht="18" customHeight="1">
      <c r="A117" s="296">
        <f t="shared" si="1"/>
        <v>113</v>
      </c>
      <c r="B117" s="304" t="s">
        <v>19210</v>
      </c>
      <c r="C117" s="297">
        <v>43809</v>
      </c>
      <c r="D117" s="292" t="s">
        <v>479</v>
      </c>
      <c r="E117" s="298">
        <v>222.99</v>
      </c>
      <c r="F117" s="297"/>
      <c r="G117" s="298"/>
      <c r="H117" s="299"/>
      <c r="I117" s="304"/>
    </row>
    <row r="118" spans="1:9" ht="18" customHeight="1">
      <c r="A118" s="296">
        <f t="shared" si="1"/>
        <v>114</v>
      </c>
      <c r="B118" s="304" t="s">
        <v>19183</v>
      </c>
      <c r="C118" s="297">
        <v>43810</v>
      </c>
      <c r="D118" s="292" t="s">
        <v>480</v>
      </c>
      <c r="E118" s="298">
        <v>57.81</v>
      </c>
      <c r="F118" s="297"/>
      <c r="G118" s="298"/>
      <c r="H118" s="299"/>
      <c r="I118" s="304"/>
    </row>
    <row r="119" spans="1:9" ht="18" customHeight="1">
      <c r="A119" s="296">
        <f t="shared" si="1"/>
        <v>115</v>
      </c>
      <c r="B119" s="304" t="s">
        <v>19208</v>
      </c>
      <c r="C119" s="297">
        <v>43815</v>
      </c>
      <c r="D119" s="292" t="s">
        <v>481</v>
      </c>
      <c r="E119" s="298">
        <v>328.93</v>
      </c>
      <c r="F119" s="297"/>
      <c r="G119" s="298"/>
      <c r="H119" s="299"/>
      <c r="I119" s="304"/>
    </row>
    <row r="120" spans="1:9" ht="18" customHeight="1">
      <c r="A120" s="296">
        <f t="shared" si="1"/>
        <v>116</v>
      </c>
      <c r="B120" s="304" t="s">
        <v>19182</v>
      </c>
      <c r="C120" s="297">
        <v>43815</v>
      </c>
      <c r="D120" s="292" t="s">
        <v>482</v>
      </c>
      <c r="E120" s="298">
        <v>37.380000000000003</v>
      </c>
      <c r="F120" s="297"/>
      <c r="G120" s="298"/>
      <c r="H120" s="299"/>
      <c r="I120" s="304"/>
    </row>
    <row r="121" spans="1:9" ht="18" customHeight="1">
      <c r="A121" s="296">
        <f t="shared" si="1"/>
        <v>117</v>
      </c>
      <c r="B121" s="304" t="s">
        <v>291</v>
      </c>
      <c r="C121" s="297">
        <v>43816</v>
      </c>
      <c r="D121" s="292" t="s">
        <v>483</v>
      </c>
      <c r="E121" s="298">
        <v>13.41</v>
      </c>
      <c r="F121" s="297"/>
      <c r="G121" s="298"/>
      <c r="H121" s="299"/>
      <c r="I121" s="304"/>
    </row>
    <row r="122" spans="1:9" ht="18" customHeight="1">
      <c r="A122" s="296">
        <f t="shared" si="1"/>
        <v>118</v>
      </c>
      <c r="B122" s="304" t="s">
        <v>291</v>
      </c>
      <c r="C122" s="297">
        <v>43816</v>
      </c>
      <c r="D122" s="292" t="s">
        <v>484</v>
      </c>
      <c r="E122" s="298">
        <v>76.81</v>
      </c>
      <c r="F122" s="297"/>
      <c r="G122" s="298"/>
      <c r="H122" s="299"/>
      <c r="I122" s="304"/>
    </row>
    <row r="123" spans="1:9" ht="18" customHeight="1">
      <c r="A123" s="296">
        <f t="shared" si="1"/>
        <v>119</v>
      </c>
      <c r="B123" s="304" t="s">
        <v>19213</v>
      </c>
      <c r="C123" s="297">
        <v>43817</v>
      </c>
      <c r="D123" s="292" t="s">
        <v>485</v>
      </c>
      <c r="E123" s="298">
        <v>100</v>
      </c>
      <c r="F123" s="297"/>
      <c r="G123" s="298"/>
      <c r="H123" s="299"/>
      <c r="I123" s="304"/>
    </row>
    <row r="124" spans="1:9" ht="18" customHeight="1" thickBot="1">
      <c r="A124" s="296">
        <f t="shared" si="1"/>
        <v>120</v>
      </c>
      <c r="B124" s="304" t="s">
        <v>19195</v>
      </c>
      <c r="C124" s="297">
        <v>43817</v>
      </c>
      <c r="D124" s="292" t="s">
        <v>486</v>
      </c>
      <c r="E124" s="298">
        <v>152.13999999999999</v>
      </c>
      <c r="F124" s="297"/>
      <c r="G124" s="298"/>
      <c r="H124" s="299"/>
      <c r="I124" s="304"/>
    </row>
    <row r="125" spans="1:9" ht="24" customHeight="1" thickTop="1">
      <c r="A125" s="473" t="s">
        <v>16</v>
      </c>
      <c r="B125" s="474"/>
      <c r="C125" s="474"/>
      <c r="D125" s="475"/>
      <c r="E125" s="301">
        <f>SUM(E5:E124)</f>
        <v>146760.17999999996</v>
      </c>
      <c r="F125" s="301"/>
      <c r="G125" s="301">
        <f>SUM(G5:G124)</f>
        <v>0</v>
      </c>
      <c r="H125" s="302">
        <f>SUM(H5:H124)</f>
        <v>0</v>
      </c>
      <c r="I125" s="303"/>
    </row>
  </sheetData>
  <mergeCells count="1">
    <mergeCell ref="A125:D12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66CB9-F4E1-4880-8E7E-4636EEA9BA5C}">
  <dimension ref="A1:J38"/>
  <sheetViews>
    <sheetView showGridLines="0" zoomScale="90" zoomScaleNormal="90" workbookViewId="0">
      <pane xSplit="2" ySplit="6" topLeftCell="C7" activePane="bottomRight" state="frozen"/>
      <selection activeCell="F835" sqref="F835"/>
      <selection pane="topRight" activeCell="F835" sqref="F835"/>
      <selection pane="bottomLeft" activeCell="F835" sqref="F835"/>
      <selection pane="bottomRight" activeCell="F835" sqref="F835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463"/>
    </row>
    <row r="3" spans="1:10" ht="23.25" customHeight="1">
      <c r="A3" s="94" t="s">
        <v>18225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346</v>
      </c>
      <c r="C7" s="90">
        <v>43801</v>
      </c>
      <c r="D7" s="125" t="s">
        <v>18227</v>
      </c>
      <c r="E7" s="109">
        <v>1260</v>
      </c>
      <c r="F7" s="107" t="str">
        <f t="shared" ref="F7" si="0">D7</f>
        <v>OSH19-0483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358</v>
      </c>
      <c r="C8" s="90">
        <v>43802</v>
      </c>
      <c r="D8" s="125" t="s">
        <v>18228</v>
      </c>
      <c r="E8" s="109">
        <v>5459.56</v>
      </c>
      <c r="F8" s="107" t="str">
        <f t="shared" ref="F8:F32" si="1">D8</f>
        <v>OSH19-0484</v>
      </c>
      <c r="G8" s="318"/>
      <c r="H8" s="109"/>
      <c r="I8" s="110"/>
      <c r="J8" s="107"/>
    </row>
    <row r="9" spans="1:10" ht="18" customHeight="1">
      <c r="A9" s="324">
        <v>3</v>
      </c>
      <c r="B9" s="200" t="s">
        <v>142</v>
      </c>
      <c r="C9" s="90">
        <v>43803</v>
      </c>
      <c r="D9" s="125" t="s">
        <v>18229</v>
      </c>
      <c r="E9" s="109">
        <v>537.6</v>
      </c>
      <c r="F9" s="107" t="str">
        <f t="shared" si="1"/>
        <v>OSH19-0485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142</v>
      </c>
      <c r="C10" s="90">
        <v>43805</v>
      </c>
      <c r="D10" s="125" t="s">
        <v>18230</v>
      </c>
      <c r="E10" s="109">
        <v>2698.68</v>
      </c>
      <c r="F10" s="107" t="str">
        <f t="shared" si="1"/>
        <v>OSH19-0486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142</v>
      </c>
      <c r="C11" s="90">
        <v>43808</v>
      </c>
      <c r="D11" s="125" t="s">
        <v>18231</v>
      </c>
      <c r="E11" s="109">
        <v>572.76</v>
      </c>
      <c r="F11" s="107" t="str">
        <f t="shared" si="1"/>
        <v>OSH19-0487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142</v>
      </c>
      <c r="C12" s="90">
        <v>43808</v>
      </c>
      <c r="D12" s="125" t="s">
        <v>18232</v>
      </c>
      <c r="E12" s="109">
        <v>766.8</v>
      </c>
      <c r="F12" s="107" t="str">
        <f t="shared" si="1"/>
        <v>OSH19-0488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358</v>
      </c>
      <c r="C13" s="90">
        <v>43809</v>
      </c>
      <c r="D13" s="125" t="s">
        <v>18233</v>
      </c>
      <c r="E13" s="109">
        <v>5848.9</v>
      </c>
      <c r="F13" s="107" t="str">
        <f t="shared" si="1"/>
        <v>OSH19-0489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142</v>
      </c>
      <c r="C14" s="90">
        <v>43811</v>
      </c>
      <c r="D14" s="125" t="s">
        <v>18234</v>
      </c>
      <c r="E14" s="109">
        <v>1041</v>
      </c>
      <c r="F14" s="107" t="str">
        <f t="shared" si="1"/>
        <v>OSH19-0490</v>
      </c>
      <c r="G14" s="318"/>
      <c r="H14" s="109"/>
      <c r="I14" s="110"/>
      <c r="J14" s="107"/>
    </row>
    <row r="15" spans="1:10" ht="18" customHeight="1">
      <c r="A15" s="324">
        <v>9</v>
      </c>
      <c r="B15" s="200" t="s">
        <v>142</v>
      </c>
      <c r="C15" s="90">
        <v>43812</v>
      </c>
      <c r="D15" s="125" t="s">
        <v>18235</v>
      </c>
      <c r="E15" s="109">
        <v>785.92</v>
      </c>
      <c r="F15" s="107" t="str">
        <f t="shared" si="1"/>
        <v>OSH19-0491</v>
      </c>
      <c r="G15" s="318"/>
      <c r="H15" s="109"/>
      <c r="I15" s="110"/>
      <c r="J15" s="107"/>
    </row>
    <row r="16" spans="1:10" ht="18" customHeight="1">
      <c r="A16" s="324">
        <v>11</v>
      </c>
      <c r="B16" s="200" t="s">
        <v>139</v>
      </c>
      <c r="C16" s="90">
        <v>43812</v>
      </c>
      <c r="D16" s="125" t="s">
        <v>18236</v>
      </c>
      <c r="E16" s="109">
        <v>3258</v>
      </c>
      <c r="F16" s="107" t="str">
        <f t="shared" si="1"/>
        <v>OSH19-0493</v>
      </c>
      <c r="G16" s="318"/>
      <c r="H16" s="109"/>
      <c r="I16" s="110"/>
      <c r="J16" s="107"/>
    </row>
    <row r="17" spans="1:10" ht="18" customHeight="1">
      <c r="A17" s="324">
        <v>12</v>
      </c>
      <c r="B17" s="200" t="s">
        <v>346</v>
      </c>
      <c r="C17" s="90">
        <v>43813</v>
      </c>
      <c r="D17" s="125" t="s">
        <v>18237</v>
      </c>
      <c r="E17" s="109">
        <v>4200</v>
      </c>
      <c r="F17" s="107" t="str">
        <f t="shared" si="1"/>
        <v>OSH19-0494</v>
      </c>
      <c r="G17" s="318"/>
      <c r="H17" s="109"/>
      <c r="I17" s="110"/>
      <c r="J17" s="107"/>
    </row>
    <row r="18" spans="1:10" ht="18" customHeight="1">
      <c r="A18" s="324">
        <v>13</v>
      </c>
      <c r="B18" s="200" t="s">
        <v>358</v>
      </c>
      <c r="C18" s="90">
        <v>43815</v>
      </c>
      <c r="D18" s="125" t="s">
        <v>18238</v>
      </c>
      <c r="E18" s="109">
        <v>2972.43</v>
      </c>
      <c r="F18" s="107" t="str">
        <f t="shared" si="1"/>
        <v>OSH19-0495</v>
      </c>
      <c r="G18" s="318"/>
      <c r="H18" s="109"/>
      <c r="I18" s="110"/>
      <c r="J18" s="107"/>
    </row>
    <row r="19" spans="1:10" ht="18" customHeight="1">
      <c r="A19" s="324">
        <v>14</v>
      </c>
      <c r="B19" s="200" t="s">
        <v>346</v>
      </c>
      <c r="C19" s="90">
        <v>43815</v>
      </c>
      <c r="D19" s="125" t="s">
        <v>18239</v>
      </c>
      <c r="E19" s="109">
        <v>4620</v>
      </c>
      <c r="F19" s="107" t="str">
        <f t="shared" si="1"/>
        <v>OSH19-0496</v>
      </c>
      <c r="G19" s="318"/>
      <c r="H19" s="109"/>
      <c r="I19" s="110"/>
      <c r="J19" s="107"/>
    </row>
    <row r="20" spans="1:10" ht="18" customHeight="1">
      <c r="A20" s="324">
        <v>15</v>
      </c>
      <c r="B20" s="200" t="s">
        <v>142</v>
      </c>
      <c r="C20" s="90">
        <v>43815</v>
      </c>
      <c r="D20" s="125" t="s">
        <v>18240</v>
      </c>
      <c r="E20" s="109">
        <v>1280.1600000000001</v>
      </c>
      <c r="F20" s="107" t="str">
        <f t="shared" si="1"/>
        <v>OSH19-0497</v>
      </c>
      <c r="G20" s="318"/>
      <c r="H20" s="109"/>
      <c r="I20" s="110"/>
      <c r="J20" s="107"/>
    </row>
    <row r="21" spans="1:10" ht="18" customHeight="1">
      <c r="A21" s="324">
        <v>16</v>
      </c>
      <c r="B21" s="200" t="s">
        <v>346</v>
      </c>
      <c r="C21" s="90">
        <v>43816</v>
      </c>
      <c r="D21" s="125" t="s">
        <v>18241</v>
      </c>
      <c r="E21" s="109">
        <v>4200</v>
      </c>
      <c r="F21" s="107" t="str">
        <f t="shared" si="1"/>
        <v>OSH19-0498</v>
      </c>
      <c r="G21" s="318"/>
      <c r="H21" s="109"/>
      <c r="I21" s="110"/>
      <c r="J21" s="107"/>
    </row>
    <row r="22" spans="1:10" ht="18" customHeight="1">
      <c r="A22" s="324">
        <v>17</v>
      </c>
      <c r="B22" s="200" t="s">
        <v>142</v>
      </c>
      <c r="C22" s="90">
        <v>43816</v>
      </c>
      <c r="D22" s="125" t="s">
        <v>18242</v>
      </c>
      <c r="E22" s="109">
        <v>2354.4</v>
      </c>
      <c r="F22" s="107" t="str">
        <f t="shared" si="1"/>
        <v>OSH19-0499</v>
      </c>
      <c r="G22" s="318"/>
      <c r="H22" s="109"/>
      <c r="I22" s="110"/>
      <c r="J22" s="107"/>
    </row>
    <row r="23" spans="1:10" ht="18" customHeight="1">
      <c r="A23" s="324">
        <v>18</v>
      </c>
      <c r="B23" s="200" t="s">
        <v>346</v>
      </c>
      <c r="C23" s="90">
        <v>43817</v>
      </c>
      <c r="D23" s="125" t="s">
        <v>18243</v>
      </c>
      <c r="E23" s="109">
        <v>10003.200000000001</v>
      </c>
      <c r="F23" s="107" t="str">
        <f t="shared" si="1"/>
        <v>OSH19-0500</v>
      </c>
      <c r="G23" s="318"/>
      <c r="H23" s="109"/>
      <c r="I23" s="110"/>
      <c r="J23" s="107"/>
    </row>
    <row r="24" spans="1:10" ht="18" customHeight="1">
      <c r="A24" s="324">
        <v>19</v>
      </c>
      <c r="B24" s="200" t="s">
        <v>142</v>
      </c>
      <c r="C24" s="90">
        <v>43817</v>
      </c>
      <c r="D24" s="125" t="s">
        <v>18244</v>
      </c>
      <c r="E24" s="109">
        <v>1398</v>
      </c>
      <c r="F24" s="107" t="str">
        <f t="shared" si="1"/>
        <v>OSH19-0501</v>
      </c>
      <c r="G24" s="318"/>
      <c r="H24" s="109"/>
      <c r="I24" s="110"/>
      <c r="J24" s="107"/>
    </row>
    <row r="25" spans="1:10" ht="18" customHeight="1">
      <c r="A25" s="324">
        <v>20</v>
      </c>
      <c r="B25" s="200" t="s">
        <v>142</v>
      </c>
      <c r="C25" s="90">
        <v>43817</v>
      </c>
      <c r="D25" s="125" t="s">
        <v>18245</v>
      </c>
      <c r="E25" s="109">
        <v>1008</v>
      </c>
      <c r="F25" s="107" t="str">
        <f t="shared" si="1"/>
        <v>OSH19-0502</v>
      </c>
      <c r="G25" s="318"/>
      <c r="H25" s="109"/>
      <c r="I25" s="110"/>
      <c r="J25" s="107"/>
    </row>
    <row r="26" spans="1:10" ht="18" customHeight="1">
      <c r="A26" s="324">
        <v>21</v>
      </c>
      <c r="B26" s="200" t="s">
        <v>355</v>
      </c>
      <c r="C26" s="90">
        <v>43818</v>
      </c>
      <c r="D26" s="125" t="s">
        <v>18246</v>
      </c>
      <c r="E26" s="109">
        <v>3234</v>
      </c>
      <c r="F26" s="107" t="str">
        <f t="shared" si="1"/>
        <v>OSH19-0503</v>
      </c>
      <c r="G26" s="318"/>
      <c r="H26" s="109"/>
      <c r="I26" s="110"/>
      <c r="J26" s="107"/>
    </row>
    <row r="27" spans="1:10" ht="18" customHeight="1">
      <c r="A27" s="324">
        <v>22</v>
      </c>
      <c r="B27" s="200" t="s">
        <v>53</v>
      </c>
      <c r="C27" s="90">
        <v>43818</v>
      </c>
      <c r="D27" s="125" t="s">
        <v>18247</v>
      </c>
      <c r="E27" s="109">
        <v>76.5</v>
      </c>
      <c r="F27" s="107" t="str">
        <f t="shared" si="1"/>
        <v>OSH19-0504</v>
      </c>
      <c r="G27" s="318"/>
      <c r="H27" s="109"/>
      <c r="I27" s="110"/>
      <c r="J27" s="107"/>
    </row>
    <row r="28" spans="1:10" ht="18" customHeight="1">
      <c r="A28" s="324">
        <v>23</v>
      </c>
      <c r="B28" s="200" t="s">
        <v>346</v>
      </c>
      <c r="C28" s="90">
        <v>43819</v>
      </c>
      <c r="D28" s="125" t="s">
        <v>18248</v>
      </c>
      <c r="E28" s="109">
        <v>5880</v>
      </c>
      <c r="F28" s="107" t="str">
        <f t="shared" si="1"/>
        <v>OSH19-0505</v>
      </c>
      <c r="G28" s="318"/>
      <c r="H28" s="109"/>
      <c r="I28" s="110"/>
      <c r="J28" s="107"/>
    </row>
    <row r="29" spans="1:10" ht="18" customHeight="1">
      <c r="A29" s="324">
        <v>24</v>
      </c>
      <c r="B29" s="200" t="s">
        <v>14583</v>
      </c>
      <c r="C29" s="90">
        <v>43819</v>
      </c>
      <c r="D29" s="125" t="s">
        <v>18249</v>
      </c>
      <c r="E29" s="109">
        <v>26956.799999999999</v>
      </c>
      <c r="F29" s="107" t="str">
        <f t="shared" si="1"/>
        <v>OSH19-0506</v>
      </c>
      <c r="G29" s="318"/>
      <c r="H29" s="109"/>
      <c r="I29" s="110"/>
      <c r="J29" s="107"/>
    </row>
    <row r="30" spans="1:10" ht="18" customHeight="1">
      <c r="A30" s="324">
        <v>25</v>
      </c>
      <c r="B30" s="200" t="s">
        <v>142</v>
      </c>
      <c r="C30" s="90">
        <v>43819</v>
      </c>
      <c r="D30" s="125" t="s">
        <v>18250</v>
      </c>
      <c r="E30" s="109">
        <v>1564.2</v>
      </c>
      <c r="F30" s="107" t="str">
        <f t="shared" si="1"/>
        <v>OSH19-0507</v>
      </c>
      <c r="G30" s="318"/>
      <c r="H30" s="109"/>
      <c r="I30" s="110"/>
      <c r="J30" s="107"/>
    </row>
    <row r="31" spans="1:10" ht="18" customHeight="1">
      <c r="A31" s="324">
        <v>26</v>
      </c>
      <c r="B31" s="200" t="s">
        <v>142</v>
      </c>
      <c r="C31" s="90">
        <v>43820</v>
      </c>
      <c r="D31" s="125" t="s">
        <v>18251</v>
      </c>
      <c r="E31" s="109">
        <v>1072.8</v>
      </c>
      <c r="F31" s="107" t="str">
        <f t="shared" si="1"/>
        <v>OSH19-0508</v>
      </c>
      <c r="G31" s="318"/>
      <c r="H31" s="109"/>
      <c r="I31" s="110"/>
      <c r="J31" s="107"/>
    </row>
    <row r="32" spans="1:10" ht="18" customHeight="1" thickBot="1">
      <c r="A32" s="324">
        <v>27</v>
      </c>
      <c r="B32" s="200" t="s">
        <v>346</v>
      </c>
      <c r="C32" s="90">
        <v>43820</v>
      </c>
      <c r="D32" s="125" t="s">
        <v>18252</v>
      </c>
      <c r="E32" s="109">
        <v>7560</v>
      </c>
      <c r="F32" s="107" t="str">
        <f t="shared" si="1"/>
        <v>OSH19-0509</v>
      </c>
      <c r="G32" s="318"/>
      <c r="H32" s="109"/>
      <c r="I32" s="110"/>
      <c r="J32" s="107"/>
    </row>
    <row r="33" spans="1:10" s="117" customFormat="1" ht="20.25" customHeight="1" thickTop="1">
      <c r="A33" s="457"/>
      <c r="B33" s="111"/>
      <c r="C33" s="111"/>
      <c r="D33" s="111"/>
      <c r="E33" s="111">
        <f>SUM(E7:E32)</f>
        <v>100609.71</v>
      </c>
      <c r="F33" s="461"/>
      <c r="G33" s="461"/>
      <c r="H33" s="111"/>
      <c r="I33" s="111"/>
      <c r="J33" s="113"/>
    </row>
    <row r="34" spans="1:10" ht="18" customHeight="1">
      <c r="A34" s="456"/>
      <c r="B34" s="456"/>
      <c r="C34" s="118"/>
      <c r="D34"/>
      <c r="E34"/>
      <c r="F34"/>
      <c r="G34"/>
      <c r="H34"/>
      <c r="I34"/>
    </row>
    <row r="38" spans="1:10" s="92" customFormat="1" ht="18" customHeight="1">
      <c r="A38" s="89"/>
      <c r="B38" s="89"/>
      <c r="C38" s="90"/>
      <c r="D38" s="89"/>
      <c r="G38" s="90"/>
      <c r="I38" s="89"/>
      <c r="J38" s="89"/>
    </row>
  </sheetData>
  <autoFilter ref="A6:J34" xr:uid="{00000000-0009-0000-0000-000008000000}"/>
  <mergeCells count="3">
    <mergeCell ref="C1:E1"/>
    <mergeCell ref="A5:F5"/>
    <mergeCell ref="G5:I5"/>
  </mergeCells>
  <phoneticPr fontId="39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B0A28-8693-4EC1-86D0-5C8A536DC676}">
  <dimension ref="A1:J45"/>
  <sheetViews>
    <sheetView showGridLines="0" zoomScale="90" zoomScaleNormal="90" workbookViewId="0">
      <pane xSplit="2" ySplit="6" topLeftCell="C25" activePane="bottomRight" state="frozen"/>
      <selection activeCell="F835" sqref="F835"/>
      <selection pane="topRight" activeCell="F835" sqref="F835"/>
      <selection pane="bottomLeft" activeCell="F835" sqref="F835"/>
      <selection pane="bottomRight" activeCell="F835" sqref="F835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464"/>
    </row>
    <row r="3" spans="1:10" ht="23.25" customHeight="1">
      <c r="A3" s="134" t="s">
        <v>18226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459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447" customFormat="1" ht="18" customHeight="1">
      <c r="A7" s="446">
        <v>1</v>
      </c>
      <c r="B7" s="447" t="s">
        <v>330</v>
      </c>
      <c r="C7" s="448">
        <v>43803</v>
      </c>
      <c r="D7" s="446" t="s">
        <v>19094</v>
      </c>
      <c r="E7" s="449">
        <v>5356.8</v>
      </c>
      <c r="F7" s="446" t="str">
        <f>D7</f>
        <v>SHV19-0710</v>
      </c>
      <c r="G7" s="450">
        <f>C7+60</f>
        <v>43863</v>
      </c>
      <c r="H7" s="449"/>
      <c r="I7" s="451"/>
      <c r="J7" s="446"/>
    </row>
    <row r="8" spans="1:10" s="447" customFormat="1" ht="18" customHeight="1">
      <c r="A8" s="446">
        <v>2</v>
      </c>
      <c r="B8" s="447" t="s">
        <v>42</v>
      </c>
      <c r="C8" s="448">
        <v>43803</v>
      </c>
      <c r="D8" s="446" t="s">
        <v>19095</v>
      </c>
      <c r="E8" s="449">
        <v>2560.15</v>
      </c>
      <c r="F8" s="446" t="str">
        <f t="shared" ref="F8:F39" si="0">D8</f>
        <v>SHV19-0711</v>
      </c>
      <c r="G8" s="450">
        <f t="shared" ref="G8:G39" si="1">C8+60</f>
        <v>43863</v>
      </c>
      <c r="H8" s="449"/>
      <c r="I8" s="451"/>
      <c r="J8" s="446"/>
    </row>
    <row r="9" spans="1:10" s="447" customFormat="1" ht="18" customHeight="1">
      <c r="A9" s="446">
        <v>3</v>
      </c>
      <c r="B9" s="447" t="s">
        <v>42</v>
      </c>
      <c r="C9" s="448">
        <v>43803</v>
      </c>
      <c r="D9" s="446" t="s">
        <v>19096</v>
      </c>
      <c r="E9" s="449">
        <v>4981.71</v>
      </c>
      <c r="F9" s="446" t="str">
        <f t="shared" si="0"/>
        <v>SHV19-0712</v>
      </c>
      <c r="G9" s="450">
        <f t="shared" si="1"/>
        <v>43863</v>
      </c>
      <c r="H9" s="449"/>
      <c r="I9" s="451"/>
      <c r="J9" s="446"/>
    </row>
    <row r="10" spans="1:10" s="447" customFormat="1" ht="18" customHeight="1">
      <c r="A10" s="446">
        <v>4</v>
      </c>
      <c r="B10" s="447" t="s">
        <v>42</v>
      </c>
      <c r="C10" s="448">
        <v>43803</v>
      </c>
      <c r="D10" s="446" t="s">
        <v>19097</v>
      </c>
      <c r="E10" s="449">
        <v>669.31</v>
      </c>
      <c r="F10" s="446" t="str">
        <f t="shared" si="0"/>
        <v>SHV19-0713</v>
      </c>
      <c r="G10" s="450">
        <f t="shared" si="1"/>
        <v>43863</v>
      </c>
      <c r="H10" s="449"/>
      <c r="I10" s="451"/>
      <c r="J10" s="446"/>
    </row>
    <row r="11" spans="1:10" s="447" customFormat="1" ht="18" customHeight="1">
      <c r="A11" s="446">
        <v>5</v>
      </c>
      <c r="B11" s="447" t="s">
        <v>288</v>
      </c>
      <c r="C11" s="448">
        <v>43803</v>
      </c>
      <c r="D11" s="446" t="s">
        <v>19098</v>
      </c>
      <c r="E11" s="449">
        <v>4650</v>
      </c>
      <c r="F11" s="446" t="str">
        <f t="shared" si="0"/>
        <v>SHV19-0714</v>
      </c>
      <c r="G11" s="450">
        <f t="shared" si="1"/>
        <v>43863</v>
      </c>
      <c r="H11" s="449"/>
      <c r="I11" s="451"/>
      <c r="J11" s="446"/>
    </row>
    <row r="12" spans="1:10" s="447" customFormat="1" ht="18" customHeight="1">
      <c r="A12" s="446">
        <v>6</v>
      </c>
      <c r="B12" s="447" t="s">
        <v>288</v>
      </c>
      <c r="C12" s="448">
        <v>43803</v>
      </c>
      <c r="D12" s="446" t="s">
        <v>19099</v>
      </c>
      <c r="E12" s="449">
        <v>664.3</v>
      </c>
      <c r="F12" s="446" t="str">
        <f t="shared" si="0"/>
        <v>SHV19-0715</v>
      </c>
      <c r="G12" s="450">
        <f t="shared" si="1"/>
        <v>43863</v>
      </c>
      <c r="H12" s="449"/>
      <c r="I12" s="451"/>
      <c r="J12" s="446"/>
    </row>
    <row r="13" spans="1:10" s="447" customFormat="1" ht="18" customHeight="1">
      <c r="A13" s="446">
        <v>7</v>
      </c>
      <c r="B13" s="447" t="s">
        <v>42</v>
      </c>
      <c r="C13" s="448">
        <v>43804</v>
      </c>
      <c r="D13" s="446" t="s">
        <v>19100</v>
      </c>
      <c r="E13" s="449">
        <v>1890.83</v>
      </c>
      <c r="F13" s="446" t="str">
        <f t="shared" si="0"/>
        <v>SHV19-0716</v>
      </c>
      <c r="G13" s="450">
        <f t="shared" si="1"/>
        <v>43864</v>
      </c>
      <c r="H13" s="449"/>
      <c r="I13" s="451"/>
      <c r="J13" s="446"/>
    </row>
    <row r="14" spans="1:10" s="447" customFormat="1" ht="18" customHeight="1">
      <c r="A14" s="446">
        <v>8</v>
      </c>
      <c r="B14" s="447" t="s">
        <v>288</v>
      </c>
      <c r="C14" s="448">
        <v>43805</v>
      </c>
      <c r="D14" s="446" t="s">
        <v>19101</v>
      </c>
      <c r="E14" s="449">
        <v>3880.8</v>
      </c>
      <c r="F14" s="446" t="str">
        <f t="shared" si="0"/>
        <v>SHV19-0717</v>
      </c>
      <c r="G14" s="450">
        <f t="shared" si="1"/>
        <v>43865</v>
      </c>
      <c r="H14" s="449"/>
      <c r="I14" s="451"/>
      <c r="J14" s="446"/>
    </row>
    <row r="15" spans="1:10" s="447" customFormat="1" ht="18" customHeight="1">
      <c r="A15" s="446">
        <v>9</v>
      </c>
      <c r="B15" s="447" t="s">
        <v>42</v>
      </c>
      <c r="C15" s="448">
        <v>43805</v>
      </c>
      <c r="D15" s="446" t="s">
        <v>19102</v>
      </c>
      <c r="E15" s="449">
        <v>2384.58</v>
      </c>
      <c r="F15" s="446" t="str">
        <f t="shared" si="0"/>
        <v>SHV19-0718</v>
      </c>
      <c r="G15" s="450">
        <f t="shared" si="1"/>
        <v>43865</v>
      </c>
      <c r="H15" s="449"/>
      <c r="I15" s="451"/>
      <c r="J15" s="446"/>
    </row>
    <row r="16" spans="1:10" s="447" customFormat="1" ht="18" customHeight="1">
      <c r="A16" s="446">
        <v>10</v>
      </c>
      <c r="B16" s="447" t="s">
        <v>42</v>
      </c>
      <c r="C16" s="448">
        <v>43805</v>
      </c>
      <c r="D16" s="446" t="s">
        <v>19103</v>
      </c>
      <c r="E16" s="449">
        <v>1315.78</v>
      </c>
      <c r="F16" s="446" t="str">
        <f t="shared" si="0"/>
        <v>SHV19-0719</v>
      </c>
      <c r="G16" s="450">
        <f t="shared" si="1"/>
        <v>43865</v>
      </c>
      <c r="H16" s="449"/>
      <c r="I16" s="451"/>
      <c r="J16" s="446"/>
    </row>
    <row r="17" spans="1:10" s="447" customFormat="1" ht="18" customHeight="1">
      <c r="A17" s="446">
        <v>11</v>
      </c>
      <c r="B17" s="447" t="s">
        <v>42</v>
      </c>
      <c r="C17" s="448">
        <v>43805</v>
      </c>
      <c r="D17" s="446" t="s">
        <v>19104</v>
      </c>
      <c r="E17" s="449">
        <v>646.46</v>
      </c>
      <c r="F17" s="446" t="str">
        <f t="shared" si="0"/>
        <v>SHV19-0720</v>
      </c>
      <c r="G17" s="450">
        <f t="shared" si="1"/>
        <v>43865</v>
      </c>
      <c r="H17" s="449"/>
      <c r="I17" s="451"/>
      <c r="J17" s="446"/>
    </row>
    <row r="18" spans="1:10" s="447" customFormat="1" ht="18" customHeight="1">
      <c r="A18" s="446">
        <v>12</v>
      </c>
      <c r="B18" s="447" t="s">
        <v>288</v>
      </c>
      <c r="C18" s="448">
        <v>43808</v>
      </c>
      <c r="D18" s="446" t="s">
        <v>19105</v>
      </c>
      <c r="E18" s="449">
        <v>484</v>
      </c>
      <c r="F18" s="446" t="str">
        <f t="shared" si="0"/>
        <v>SHV19-0721</v>
      </c>
      <c r="G18" s="450">
        <f t="shared" si="1"/>
        <v>43868</v>
      </c>
      <c r="H18" s="449"/>
      <c r="I18" s="451"/>
      <c r="J18" s="446"/>
    </row>
    <row r="19" spans="1:10" s="447" customFormat="1" ht="18" customHeight="1">
      <c r="A19" s="446">
        <v>13</v>
      </c>
      <c r="B19" s="447" t="s">
        <v>42</v>
      </c>
      <c r="C19" s="448">
        <v>43808</v>
      </c>
      <c r="D19" s="446" t="s">
        <v>19106</v>
      </c>
      <c r="E19" s="449">
        <v>2465.9</v>
      </c>
      <c r="F19" s="446" t="str">
        <f t="shared" si="0"/>
        <v>SHV19-0722</v>
      </c>
      <c r="G19" s="450">
        <f t="shared" si="1"/>
        <v>43868</v>
      </c>
      <c r="H19" s="449"/>
      <c r="I19" s="451"/>
      <c r="J19" s="446"/>
    </row>
    <row r="20" spans="1:10" s="447" customFormat="1" ht="18" customHeight="1">
      <c r="A20" s="446">
        <v>14</v>
      </c>
      <c r="B20" s="447" t="s">
        <v>42</v>
      </c>
      <c r="C20" s="448">
        <v>43809</v>
      </c>
      <c r="D20" s="446" t="s">
        <v>19107</v>
      </c>
      <c r="E20" s="449">
        <v>3300.87</v>
      </c>
      <c r="F20" s="446" t="str">
        <f t="shared" si="0"/>
        <v>SHV19-0723</v>
      </c>
      <c r="G20" s="450">
        <f t="shared" si="1"/>
        <v>43869</v>
      </c>
      <c r="H20" s="449"/>
      <c r="I20" s="451"/>
      <c r="J20" s="446"/>
    </row>
    <row r="21" spans="1:10" s="447" customFormat="1" ht="18" customHeight="1">
      <c r="A21" s="446">
        <v>15</v>
      </c>
      <c r="B21" s="447" t="s">
        <v>42</v>
      </c>
      <c r="C21" s="448">
        <v>43809</v>
      </c>
      <c r="D21" s="446" t="s">
        <v>19108</v>
      </c>
      <c r="E21" s="449">
        <v>987.5</v>
      </c>
      <c r="F21" s="446" t="str">
        <f t="shared" si="0"/>
        <v>SHV19-0724</v>
      </c>
      <c r="G21" s="450">
        <f t="shared" si="1"/>
        <v>43869</v>
      </c>
      <c r="H21" s="449"/>
      <c r="I21" s="451"/>
      <c r="J21" s="446"/>
    </row>
    <row r="22" spans="1:10" s="447" customFormat="1" ht="18" customHeight="1">
      <c r="A22" s="446">
        <v>16</v>
      </c>
      <c r="B22" s="447" t="s">
        <v>42</v>
      </c>
      <c r="C22" s="448">
        <v>43810</v>
      </c>
      <c r="D22" s="446" t="s">
        <v>19109</v>
      </c>
      <c r="E22" s="449">
        <v>1481.26</v>
      </c>
      <c r="F22" s="446" t="str">
        <f t="shared" si="0"/>
        <v>SHV19-0725</v>
      </c>
      <c r="G22" s="450">
        <f t="shared" si="1"/>
        <v>43870</v>
      </c>
      <c r="H22" s="449"/>
      <c r="I22" s="451"/>
      <c r="J22" s="446"/>
    </row>
    <row r="23" spans="1:10" s="447" customFormat="1" ht="18" customHeight="1">
      <c r="A23" s="446">
        <v>17</v>
      </c>
      <c r="B23" s="447" t="s">
        <v>42</v>
      </c>
      <c r="C23" s="448">
        <v>43810</v>
      </c>
      <c r="D23" s="446" t="s">
        <v>19110</v>
      </c>
      <c r="E23" s="449">
        <v>1338.62</v>
      </c>
      <c r="F23" s="446" t="str">
        <f t="shared" si="0"/>
        <v>SHV19-0726</v>
      </c>
      <c r="G23" s="450">
        <f t="shared" si="1"/>
        <v>43870</v>
      </c>
      <c r="H23" s="449"/>
      <c r="I23" s="451"/>
      <c r="J23" s="446"/>
    </row>
    <row r="24" spans="1:10" s="447" customFormat="1" ht="18" customHeight="1">
      <c r="A24" s="446">
        <v>18</v>
      </c>
      <c r="B24" s="447" t="s">
        <v>42</v>
      </c>
      <c r="C24" s="448">
        <v>43811</v>
      </c>
      <c r="D24" s="446" t="s">
        <v>19111</v>
      </c>
      <c r="E24" s="449">
        <v>2562.17</v>
      </c>
      <c r="F24" s="446" t="str">
        <f t="shared" si="0"/>
        <v>SHV19-0727</v>
      </c>
      <c r="G24" s="450">
        <f t="shared" si="1"/>
        <v>43871</v>
      </c>
      <c r="H24" s="449"/>
      <c r="I24" s="451"/>
      <c r="J24" s="446"/>
    </row>
    <row r="25" spans="1:10" s="447" customFormat="1" ht="18" customHeight="1">
      <c r="A25" s="446">
        <v>19</v>
      </c>
      <c r="B25" s="447" t="s">
        <v>42</v>
      </c>
      <c r="C25" s="448">
        <v>43811</v>
      </c>
      <c r="D25" s="446" t="s">
        <v>19112</v>
      </c>
      <c r="E25" s="449">
        <v>1315.77</v>
      </c>
      <c r="F25" s="446" t="str">
        <f t="shared" si="0"/>
        <v>SHV19-0728</v>
      </c>
      <c r="G25" s="450">
        <f t="shared" si="1"/>
        <v>43871</v>
      </c>
      <c r="H25" s="449"/>
      <c r="I25" s="451"/>
      <c r="J25" s="446"/>
    </row>
    <row r="26" spans="1:10" s="447" customFormat="1" ht="18" customHeight="1">
      <c r="A26" s="446">
        <v>20</v>
      </c>
      <c r="B26" s="447" t="s">
        <v>42</v>
      </c>
      <c r="C26" s="448">
        <v>43811</v>
      </c>
      <c r="D26" s="446" t="s">
        <v>19113</v>
      </c>
      <c r="E26" s="449">
        <v>1315.77</v>
      </c>
      <c r="F26" s="446" t="str">
        <f t="shared" si="0"/>
        <v>SHV19-0729</v>
      </c>
      <c r="G26" s="450">
        <f t="shared" si="1"/>
        <v>43871</v>
      </c>
      <c r="H26" s="449"/>
      <c r="I26" s="451"/>
      <c r="J26" s="446"/>
    </row>
    <row r="27" spans="1:10" s="447" customFormat="1" ht="18" customHeight="1">
      <c r="A27" s="446">
        <v>21</v>
      </c>
      <c r="B27" s="447" t="s">
        <v>42</v>
      </c>
      <c r="C27" s="448">
        <v>43812</v>
      </c>
      <c r="D27" s="446" t="s">
        <v>19114</v>
      </c>
      <c r="E27" s="449">
        <v>1315.77</v>
      </c>
      <c r="F27" s="446" t="str">
        <f t="shared" si="0"/>
        <v>SHV19-0730</v>
      </c>
      <c r="G27" s="450">
        <f t="shared" si="1"/>
        <v>43872</v>
      </c>
      <c r="H27" s="449"/>
      <c r="I27" s="451"/>
      <c r="J27" s="446"/>
    </row>
    <row r="28" spans="1:10" s="447" customFormat="1" ht="18" customHeight="1">
      <c r="A28" s="446">
        <v>22</v>
      </c>
      <c r="B28" s="447" t="s">
        <v>42</v>
      </c>
      <c r="C28" s="448">
        <v>43812</v>
      </c>
      <c r="D28" s="446" t="s">
        <v>19115</v>
      </c>
      <c r="E28" s="449">
        <v>646.46</v>
      </c>
      <c r="F28" s="446" t="str">
        <f t="shared" si="0"/>
        <v>SHV19-0731</v>
      </c>
      <c r="G28" s="450">
        <f t="shared" si="1"/>
        <v>43872</v>
      </c>
      <c r="H28" s="449"/>
      <c r="I28" s="451"/>
      <c r="J28" s="446"/>
    </row>
    <row r="29" spans="1:10" s="447" customFormat="1" ht="18" customHeight="1">
      <c r="A29" s="446">
        <v>23</v>
      </c>
      <c r="B29" s="447" t="s">
        <v>42</v>
      </c>
      <c r="C29" s="448">
        <v>43815</v>
      </c>
      <c r="D29" s="446" t="s">
        <v>19116</v>
      </c>
      <c r="E29" s="449">
        <v>2443.06</v>
      </c>
      <c r="F29" s="446" t="str">
        <f t="shared" si="0"/>
        <v>SHV19-0732</v>
      </c>
      <c r="G29" s="450">
        <f t="shared" si="1"/>
        <v>43875</v>
      </c>
      <c r="H29" s="449"/>
      <c r="I29" s="451"/>
      <c r="J29" s="446"/>
    </row>
    <row r="30" spans="1:10" s="447" customFormat="1" ht="18" customHeight="1">
      <c r="A30" s="446">
        <v>24</v>
      </c>
      <c r="B30" s="447" t="s">
        <v>42</v>
      </c>
      <c r="C30" s="448">
        <v>43816</v>
      </c>
      <c r="D30" s="446" t="s">
        <v>19117</v>
      </c>
      <c r="E30" s="449">
        <v>1975.01</v>
      </c>
      <c r="F30" s="446" t="str">
        <f t="shared" si="0"/>
        <v>SHV19-0733</v>
      </c>
      <c r="G30" s="450">
        <f t="shared" si="1"/>
        <v>43876</v>
      </c>
      <c r="H30" s="449"/>
      <c r="I30" s="451"/>
      <c r="J30" s="446"/>
    </row>
    <row r="31" spans="1:10" s="447" customFormat="1" ht="18" customHeight="1">
      <c r="A31" s="446">
        <v>25</v>
      </c>
      <c r="B31" s="447" t="s">
        <v>42</v>
      </c>
      <c r="C31" s="448">
        <v>43816</v>
      </c>
      <c r="D31" s="446" t="s">
        <v>19118</v>
      </c>
      <c r="E31" s="449">
        <v>3208.64</v>
      </c>
      <c r="F31" s="446" t="str">
        <f t="shared" si="0"/>
        <v>SHV19-0734</v>
      </c>
      <c r="G31" s="450">
        <f t="shared" si="1"/>
        <v>43876</v>
      </c>
      <c r="H31" s="449"/>
      <c r="I31" s="451"/>
      <c r="J31" s="446"/>
    </row>
    <row r="32" spans="1:10" s="447" customFormat="1" ht="18" customHeight="1">
      <c r="A32" s="446">
        <v>26</v>
      </c>
      <c r="B32" s="447" t="s">
        <v>42</v>
      </c>
      <c r="C32" s="448">
        <v>43816</v>
      </c>
      <c r="D32" s="446" t="s">
        <v>19119</v>
      </c>
      <c r="E32" s="449">
        <v>1738.12</v>
      </c>
      <c r="F32" s="446" t="str">
        <f t="shared" si="0"/>
        <v>SHV19-0735</v>
      </c>
      <c r="G32" s="450">
        <f t="shared" si="1"/>
        <v>43876</v>
      </c>
      <c r="H32" s="449"/>
      <c r="I32" s="451"/>
      <c r="J32" s="446"/>
    </row>
    <row r="33" spans="1:10" s="447" customFormat="1" ht="18" customHeight="1">
      <c r="A33" s="446">
        <v>27</v>
      </c>
      <c r="B33" s="447" t="s">
        <v>42</v>
      </c>
      <c r="C33" s="448">
        <v>43816</v>
      </c>
      <c r="D33" s="446" t="s">
        <v>19120</v>
      </c>
      <c r="E33" s="449">
        <v>669.31</v>
      </c>
      <c r="F33" s="446" t="str">
        <f t="shared" si="0"/>
        <v>SHV19-0736</v>
      </c>
      <c r="G33" s="450">
        <f t="shared" si="1"/>
        <v>43876</v>
      </c>
      <c r="H33" s="449"/>
      <c r="I33" s="451"/>
      <c r="J33" s="446"/>
    </row>
    <row r="34" spans="1:10" s="447" customFormat="1" ht="18" customHeight="1">
      <c r="A34" s="446">
        <v>28</v>
      </c>
      <c r="B34" s="447" t="s">
        <v>288</v>
      </c>
      <c r="C34" s="448">
        <v>43817</v>
      </c>
      <c r="D34" s="446" t="s">
        <v>19121</v>
      </c>
      <c r="E34" s="449">
        <v>2223</v>
      </c>
      <c r="F34" s="446" t="str">
        <f t="shared" si="0"/>
        <v>SHV19-0737</v>
      </c>
      <c r="G34" s="450">
        <f t="shared" si="1"/>
        <v>43877</v>
      </c>
      <c r="H34" s="449"/>
      <c r="I34" s="451"/>
      <c r="J34" s="446"/>
    </row>
    <row r="35" spans="1:10" s="447" customFormat="1" ht="18" customHeight="1">
      <c r="A35" s="446">
        <v>29</v>
      </c>
      <c r="B35" s="447" t="s">
        <v>42</v>
      </c>
      <c r="C35" s="448">
        <v>43817</v>
      </c>
      <c r="D35" s="446" t="s">
        <v>19122</v>
      </c>
      <c r="E35" s="449">
        <v>2243.9699999999998</v>
      </c>
      <c r="F35" s="446" t="str">
        <f t="shared" si="0"/>
        <v>SHV19-0738</v>
      </c>
      <c r="G35" s="450">
        <f t="shared" si="1"/>
        <v>43877</v>
      </c>
      <c r="H35" s="449"/>
      <c r="I35" s="451"/>
      <c r="J35" s="446"/>
    </row>
    <row r="36" spans="1:10" s="447" customFormat="1" ht="18" customHeight="1">
      <c r="A36" s="446">
        <v>30</v>
      </c>
      <c r="B36" s="447" t="s">
        <v>42</v>
      </c>
      <c r="C36" s="448">
        <v>43817</v>
      </c>
      <c r="D36" s="446" t="s">
        <v>19123</v>
      </c>
      <c r="E36" s="449">
        <v>493.76</v>
      </c>
      <c r="F36" s="446" t="str">
        <f t="shared" si="0"/>
        <v>SHV19-0739</v>
      </c>
      <c r="G36" s="450">
        <f t="shared" si="1"/>
        <v>43877</v>
      </c>
      <c r="H36" s="449"/>
      <c r="I36" s="451"/>
      <c r="J36" s="446"/>
    </row>
    <row r="37" spans="1:10" s="447" customFormat="1" ht="18" customHeight="1">
      <c r="A37" s="446">
        <v>31</v>
      </c>
      <c r="B37" s="447" t="s">
        <v>42</v>
      </c>
      <c r="C37" s="448">
        <v>43818</v>
      </c>
      <c r="D37" s="446" t="s">
        <v>19124</v>
      </c>
      <c r="E37" s="449">
        <v>3300.87</v>
      </c>
      <c r="F37" s="446" t="str">
        <f t="shared" si="0"/>
        <v>SHV19-0740</v>
      </c>
      <c r="G37" s="450">
        <f t="shared" si="1"/>
        <v>43878</v>
      </c>
      <c r="H37" s="449"/>
      <c r="I37" s="451"/>
      <c r="J37" s="446"/>
    </row>
    <row r="38" spans="1:10" s="447" customFormat="1" ht="18" customHeight="1">
      <c r="A38" s="446">
        <v>32</v>
      </c>
      <c r="B38" s="447" t="s">
        <v>42</v>
      </c>
      <c r="C38" s="448">
        <v>43818</v>
      </c>
      <c r="D38" s="446" t="s">
        <v>19125</v>
      </c>
      <c r="E38" s="449">
        <v>1292.93</v>
      </c>
      <c r="F38" s="446" t="str">
        <f t="shared" si="0"/>
        <v>SHV19-0741</v>
      </c>
      <c r="G38" s="450">
        <f t="shared" si="1"/>
        <v>43878</v>
      </c>
      <c r="H38" s="449"/>
      <c r="I38" s="451"/>
      <c r="J38" s="446"/>
    </row>
    <row r="39" spans="1:10" s="447" customFormat="1" ht="18" customHeight="1" thickBot="1">
      <c r="A39" s="446">
        <v>33</v>
      </c>
      <c r="B39" s="447" t="s">
        <v>42</v>
      </c>
      <c r="C39" s="448">
        <v>43819</v>
      </c>
      <c r="D39" s="446" t="s">
        <v>19126</v>
      </c>
      <c r="E39" s="449">
        <v>1244.3699999999999</v>
      </c>
      <c r="F39" s="446" t="str">
        <f t="shared" si="0"/>
        <v>SHV19-0742</v>
      </c>
      <c r="G39" s="450">
        <f t="shared" si="1"/>
        <v>43879</v>
      </c>
      <c r="H39" s="449"/>
      <c r="I39" s="451"/>
      <c r="J39" s="446"/>
    </row>
    <row r="40" spans="1:10" s="150" customFormat="1" ht="20.25" customHeight="1" thickTop="1">
      <c r="A40" s="489"/>
      <c r="B40" s="490"/>
      <c r="C40" s="490"/>
      <c r="D40" s="492"/>
      <c r="E40" s="148">
        <f>SUM(E7:E39)</f>
        <v>67047.849999999991</v>
      </c>
      <c r="F40" s="148">
        <f>D40</f>
        <v>0</v>
      </c>
      <c r="G40" s="148"/>
      <c r="H40" s="148"/>
      <c r="I40" s="148"/>
      <c r="J40" s="149"/>
    </row>
    <row r="41" spans="1:10" ht="18" customHeight="1">
      <c r="C41" s="151"/>
      <c r="D41" s="152"/>
    </row>
    <row r="45" spans="1:10" s="133" customFormat="1" ht="18" customHeight="1">
      <c r="A45" s="131"/>
      <c r="B45" s="131"/>
      <c r="C45" s="132"/>
      <c r="D45" s="131"/>
      <c r="G45" s="132"/>
      <c r="I45" s="131"/>
      <c r="J45" s="131"/>
    </row>
  </sheetData>
  <autoFilter ref="A6:J40" xr:uid="{00000000-0009-0000-0000-000009000000}"/>
  <mergeCells count="4">
    <mergeCell ref="C1:E1"/>
    <mergeCell ref="A5:F5"/>
    <mergeCell ref="G5:I5"/>
    <mergeCell ref="A40:D40"/>
  </mergeCells>
  <phoneticPr fontId="39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BC712-3E0B-4454-A4C2-913943CBB76C}">
  <sheetPr filterMode="1">
    <tabColor rgb="FF00B050"/>
  </sheetPr>
  <dimension ref="A1:XFB67"/>
  <sheetViews>
    <sheetView showGridLines="0" zoomScale="80" zoomScaleNormal="80" workbookViewId="0">
      <pane ySplit="6" topLeftCell="A7" activePane="bottomLeft" state="frozen"/>
      <selection pane="bottomLeft" activeCell="M94" sqref="M94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453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18025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454" t="s">
        <v>1758</v>
      </c>
      <c r="N5" s="455" t="s">
        <v>17</v>
      </c>
    </row>
    <row r="6" spans="1:17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hidden="1" customHeight="1">
      <c r="A7" s="54">
        <v>1</v>
      </c>
      <c r="B7" s="131" t="s">
        <v>36</v>
      </c>
      <c r="C7" s="374">
        <v>43774</v>
      </c>
      <c r="D7" s="54" t="s">
        <v>18026</v>
      </c>
      <c r="E7" s="375">
        <f>176557.52/19</f>
        <v>9292.5010526315782</v>
      </c>
      <c r="F7" s="310"/>
      <c r="G7" s="54"/>
      <c r="H7" s="131"/>
      <c r="J7" s="131"/>
      <c r="L7" s="131"/>
      <c r="M7" s="131" t="s">
        <v>18027</v>
      </c>
      <c r="N7" s="335" t="s">
        <v>18028</v>
      </c>
    </row>
    <row r="8" spans="1:17 16378:16382" ht="18" hidden="1" customHeight="1">
      <c r="A8" s="54">
        <v>2</v>
      </c>
      <c r="B8" s="131" t="s">
        <v>37</v>
      </c>
      <c r="C8" s="374">
        <v>43774</v>
      </c>
      <c r="D8" s="54" t="s">
        <v>18029</v>
      </c>
      <c r="E8" s="375">
        <v>6993.92</v>
      </c>
      <c r="F8" s="131"/>
      <c r="H8" s="131"/>
      <c r="J8" s="131"/>
      <c r="L8" s="131"/>
      <c r="M8" s="131" t="s">
        <v>18030</v>
      </c>
      <c r="N8" s="54" t="s">
        <v>18031</v>
      </c>
      <c r="XEX8" s="54"/>
      <c r="XEZ8" s="145"/>
      <c r="XFA8" s="54"/>
      <c r="XFB8" s="146"/>
    </row>
    <row r="9" spans="1:17 16378:16382" ht="18" hidden="1" customHeight="1">
      <c r="A9" s="54">
        <v>3</v>
      </c>
      <c r="B9" s="131" t="s">
        <v>33</v>
      </c>
      <c r="C9" s="374">
        <v>43774</v>
      </c>
      <c r="D9" s="54" t="s">
        <v>18032</v>
      </c>
      <c r="E9" s="375">
        <v>2346.6</v>
      </c>
      <c r="F9" s="54"/>
      <c r="G9" s="336"/>
      <c r="H9" s="146"/>
      <c r="I9" s="147"/>
      <c r="J9" s="145"/>
      <c r="K9" s="54"/>
      <c r="L9" s="310"/>
      <c r="M9" s="54" t="s">
        <v>18033</v>
      </c>
      <c r="N9" s="54" t="s">
        <v>18034</v>
      </c>
      <c r="XEX9" s="54"/>
      <c r="XEZ9" s="145"/>
      <c r="XFA9" s="54"/>
      <c r="XFB9" s="146"/>
    </row>
    <row r="10" spans="1:17 16378:16382" ht="18" hidden="1" customHeight="1">
      <c r="A10" s="54">
        <v>4</v>
      </c>
      <c r="B10" s="131" t="s">
        <v>37</v>
      </c>
      <c r="C10" s="374">
        <v>43774</v>
      </c>
      <c r="D10" s="54" t="s">
        <v>18035</v>
      </c>
      <c r="E10" s="375">
        <v>8995.2000000000007</v>
      </c>
      <c r="F10" s="54"/>
      <c r="G10" s="336"/>
      <c r="H10" s="146"/>
      <c r="I10" s="147"/>
      <c r="J10" s="145"/>
      <c r="K10" s="54"/>
      <c r="L10" s="310"/>
      <c r="M10" s="54" t="s">
        <v>18036</v>
      </c>
      <c r="N10" s="54" t="s">
        <v>18037</v>
      </c>
    </row>
    <row r="11" spans="1:17 16378:16382" ht="18" hidden="1" customHeight="1">
      <c r="A11" s="54">
        <v>5</v>
      </c>
      <c r="B11" s="131" t="s">
        <v>22</v>
      </c>
      <c r="C11" s="374">
        <v>43781</v>
      </c>
      <c r="D11" s="54" t="s">
        <v>18038</v>
      </c>
      <c r="E11" s="375">
        <v>9020.7000000000007</v>
      </c>
      <c r="F11" s="54"/>
      <c r="G11" s="336"/>
      <c r="H11" s="146"/>
      <c r="I11" s="147"/>
      <c r="J11" s="145"/>
      <c r="K11" s="54"/>
      <c r="L11" s="310"/>
      <c r="M11" s="54" t="s">
        <v>18039</v>
      </c>
      <c r="N11" s="54" t="s">
        <v>18040</v>
      </c>
    </row>
    <row r="12" spans="1:17 16378:16382" ht="18" hidden="1" customHeight="1">
      <c r="A12" s="54">
        <v>6</v>
      </c>
      <c r="B12" s="131" t="s">
        <v>37</v>
      </c>
      <c r="C12" s="374">
        <v>43781</v>
      </c>
      <c r="D12" s="54" t="s">
        <v>18041</v>
      </c>
      <c r="E12" s="375">
        <v>9628.7999999999993</v>
      </c>
      <c r="F12" s="54"/>
      <c r="G12" s="336"/>
      <c r="H12" s="146"/>
      <c r="I12" s="147"/>
      <c r="J12" s="145"/>
      <c r="K12" s="54"/>
      <c r="L12" s="310"/>
      <c r="M12" s="54" t="s">
        <v>18042</v>
      </c>
      <c r="N12" s="54" t="s">
        <v>18043</v>
      </c>
    </row>
    <row r="13" spans="1:17 16378:16382" ht="18" hidden="1" customHeight="1">
      <c r="A13" s="54">
        <v>7</v>
      </c>
      <c r="B13" s="131" t="s">
        <v>11246</v>
      </c>
      <c r="C13" s="374">
        <v>43795</v>
      </c>
      <c r="D13" s="54" t="s">
        <v>18044</v>
      </c>
      <c r="E13" s="375">
        <v>1758.27</v>
      </c>
      <c r="F13" s="54"/>
      <c r="G13" s="336"/>
      <c r="H13" s="146"/>
      <c r="I13" s="147"/>
      <c r="J13" s="145"/>
      <c r="K13" s="54"/>
      <c r="L13" s="310"/>
      <c r="M13" s="54" t="s">
        <v>18045</v>
      </c>
      <c r="N13" s="54" t="s">
        <v>18046</v>
      </c>
    </row>
    <row r="14" spans="1:17 16378:16382" ht="18" hidden="1" customHeight="1">
      <c r="A14" s="54">
        <v>8</v>
      </c>
      <c r="B14" s="131" t="s">
        <v>28</v>
      </c>
      <c r="C14" s="374">
        <v>43781</v>
      </c>
      <c r="D14" s="54" t="s">
        <v>18047</v>
      </c>
      <c r="E14" s="375">
        <v>2745.4</v>
      </c>
      <c r="F14" s="54"/>
      <c r="G14" s="336"/>
      <c r="H14" s="146"/>
      <c r="I14" s="147"/>
      <c r="J14" s="145"/>
      <c r="K14" s="54"/>
      <c r="L14" s="310"/>
      <c r="M14" s="54" t="s">
        <v>18048</v>
      </c>
      <c r="N14" s="54" t="s">
        <v>18049</v>
      </c>
    </row>
    <row r="15" spans="1:17 16378:16382" ht="18" hidden="1" customHeight="1">
      <c r="A15" s="54">
        <v>9</v>
      </c>
      <c r="B15" s="131" t="s">
        <v>36</v>
      </c>
      <c r="C15" s="374">
        <v>43781</v>
      </c>
      <c r="D15" s="54" t="s">
        <v>18050</v>
      </c>
      <c r="E15" s="375">
        <f>99835.35/19</f>
        <v>5254.492105263158</v>
      </c>
      <c r="F15" s="54"/>
      <c r="G15" s="336"/>
      <c r="H15" s="146"/>
      <c r="I15" s="147"/>
      <c r="J15" s="145"/>
      <c r="K15" s="54"/>
      <c r="L15" s="310"/>
      <c r="M15" s="54" t="s">
        <v>18051</v>
      </c>
      <c r="N15" s="54" t="s">
        <v>18052</v>
      </c>
    </row>
    <row r="16" spans="1:17 16378:16382" ht="18" hidden="1" customHeight="1">
      <c r="A16" s="54">
        <v>10</v>
      </c>
      <c r="B16" s="131" t="s">
        <v>189</v>
      </c>
      <c r="C16" s="374">
        <v>43781</v>
      </c>
      <c r="D16" s="54" t="s">
        <v>18053</v>
      </c>
      <c r="E16" s="375">
        <v>1537.87</v>
      </c>
      <c r="F16" s="54"/>
      <c r="G16" s="336"/>
      <c r="H16" s="146"/>
      <c r="I16" s="147"/>
      <c r="J16" s="145"/>
      <c r="K16" s="54"/>
      <c r="L16" s="310"/>
      <c r="M16" s="54" t="s">
        <v>18054</v>
      </c>
      <c r="N16" s="54" t="s">
        <v>18055</v>
      </c>
    </row>
    <row r="17" spans="1:14" ht="18" hidden="1" customHeight="1">
      <c r="A17" s="54">
        <v>11</v>
      </c>
      <c r="B17" s="131" t="s">
        <v>39</v>
      </c>
      <c r="C17" s="374">
        <v>43782</v>
      </c>
      <c r="D17" s="54" t="s">
        <v>18056</v>
      </c>
      <c r="E17" s="375">
        <v>3402</v>
      </c>
      <c r="F17" s="54"/>
      <c r="G17" s="336"/>
      <c r="H17" s="146"/>
      <c r="I17" s="147"/>
      <c r="J17" s="145"/>
      <c r="K17" s="54"/>
      <c r="L17" s="310"/>
      <c r="M17" s="54" t="s">
        <v>18057</v>
      </c>
      <c r="N17" s="54" t="s">
        <v>18058</v>
      </c>
    </row>
    <row r="18" spans="1:14" ht="18" hidden="1" customHeight="1">
      <c r="A18" s="54">
        <v>12</v>
      </c>
      <c r="B18" s="131" t="s">
        <v>33</v>
      </c>
      <c r="C18" s="374">
        <v>43782</v>
      </c>
      <c r="D18" s="54" t="s">
        <v>18059</v>
      </c>
      <c r="E18" s="375">
        <v>2047.6</v>
      </c>
      <c r="F18" s="54"/>
      <c r="G18" s="336"/>
      <c r="H18" s="146"/>
      <c r="I18" s="147"/>
      <c r="J18" s="145"/>
      <c r="K18" s="54"/>
      <c r="L18" s="310"/>
      <c r="M18" s="54" t="s">
        <v>18060</v>
      </c>
      <c r="N18" s="54" t="s">
        <v>18061</v>
      </c>
    </row>
    <row r="19" spans="1:14" ht="18" hidden="1" customHeight="1">
      <c r="A19" s="54">
        <v>13</v>
      </c>
      <c r="B19" s="131" t="s">
        <v>11246</v>
      </c>
      <c r="C19" s="374">
        <v>43795</v>
      </c>
      <c r="D19" s="54" t="s">
        <v>18062</v>
      </c>
      <c r="E19" s="375">
        <v>1010.5</v>
      </c>
      <c r="F19" s="54"/>
      <c r="G19" s="336"/>
      <c r="H19" s="146"/>
      <c r="I19" s="147"/>
      <c r="J19" s="145"/>
      <c r="K19" s="54"/>
      <c r="L19" s="310"/>
      <c r="M19" s="54" t="s">
        <v>18063</v>
      </c>
      <c r="N19" s="54" t="s">
        <v>18064</v>
      </c>
    </row>
    <row r="20" spans="1:14" ht="18" hidden="1" customHeight="1">
      <c r="A20" s="54">
        <v>14</v>
      </c>
      <c r="B20" s="131" t="s">
        <v>22</v>
      </c>
      <c r="C20" s="374">
        <v>43782</v>
      </c>
      <c r="D20" s="54" t="s">
        <v>18065</v>
      </c>
      <c r="E20" s="375">
        <v>8814.15</v>
      </c>
      <c r="F20" s="54"/>
      <c r="G20" s="336"/>
      <c r="H20" s="146"/>
      <c r="I20" s="147"/>
      <c r="J20" s="145"/>
      <c r="K20" s="54"/>
      <c r="L20" s="310"/>
      <c r="M20" s="54" t="s">
        <v>18066</v>
      </c>
      <c r="N20" s="54" t="s">
        <v>18067</v>
      </c>
    </row>
    <row r="21" spans="1:14" ht="18" hidden="1" customHeight="1">
      <c r="A21" s="54">
        <v>15</v>
      </c>
      <c r="B21" s="131" t="s">
        <v>20</v>
      </c>
      <c r="C21" s="374">
        <v>43782</v>
      </c>
      <c r="D21" s="54" t="s">
        <v>18068</v>
      </c>
      <c r="E21" s="375">
        <v>1604</v>
      </c>
      <c r="F21" s="54"/>
      <c r="G21" s="336"/>
      <c r="H21" s="146"/>
      <c r="I21" s="147"/>
      <c r="J21" s="145"/>
      <c r="K21" s="54"/>
      <c r="L21" s="310"/>
      <c r="M21" s="54" t="s">
        <v>18069</v>
      </c>
      <c r="N21" s="54" t="s">
        <v>18070</v>
      </c>
    </row>
    <row r="22" spans="1:14" ht="18" hidden="1" customHeight="1">
      <c r="A22" s="54">
        <v>16</v>
      </c>
      <c r="B22" s="131" t="s">
        <v>23</v>
      </c>
      <c r="C22" s="374">
        <v>43782</v>
      </c>
      <c r="D22" s="54" t="s">
        <v>18071</v>
      </c>
      <c r="E22" s="375">
        <v>361.35</v>
      </c>
      <c r="F22" s="54"/>
      <c r="G22" s="336"/>
      <c r="H22" s="146"/>
      <c r="I22" s="147"/>
      <c r="J22" s="145"/>
      <c r="K22" s="54"/>
      <c r="L22" s="310"/>
      <c r="M22" s="54" t="s">
        <v>18072</v>
      </c>
      <c r="N22" s="54" t="s">
        <v>18073</v>
      </c>
    </row>
    <row r="23" spans="1:14" ht="18" hidden="1" customHeight="1">
      <c r="A23" s="54">
        <v>17</v>
      </c>
      <c r="B23" s="131" t="s">
        <v>1858</v>
      </c>
      <c r="C23" s="374">
        <v>43782</v>
      </c>
      <c r="D23" s="54" t="s">
        <v>18074</v>
      </c>
      <c r="E23" s="375">
        <v>8190</v>
      </c>
      <c r="F23" s="54"/>
      <c r="G23" s="336"/>
      <c r="H23" s="146"/>
      <c r="I23" s="147"/>
      <c r="J23" s="145"/>
      <c r="K23" s="54"/>
      <c r="L23" s="310"/>
      <c r="M23" s="54" t="s">
        <v>18075</v>
      </c>
      <c r="N23" s="54" t="s">
        <v>18076</v>
      </c>
    </row>
    <row r="24" spans="1:14" ht="18" hidden="1" customHeight="1">
      <c r="A24" s="54">
        <v>18</v>
      </c>
      <c r="B24" s="131" t="s">
        <v>334</v>
      </c>
      <c r="C24" s="374">
        <v>43782</v>
      </c>
      <c r="D24" s="54" t="s">
        <v>18077</v>
      </c>
      <c r="E24" s="375">
        <v>1730</v>
      </c>
      <c r="F24" s="54"/>
      <c r="G24" s="336"/>
      <c r="H24" s="146"/>
      <c r="I24" s="147"/>
      <c r="J24" s="145"/>
      <c r="K24" s="54"/>
      <c r="L24" s="310"/>
      <c r="M24" s="54" t="s">
        <v>18078</v>
      </c>
      <c r="N24" s="54" t="s">
        <v>18079</v>
      </c>
    </row>
    <row r="25" spans="1:14" ht="18" hidden="1" customHeight="1">
      <c r="A25" s="54">
        <v>19</v>
      </c>
      <c r="B25" s="131" t="s">
        <v>189</v>
      </c>
      <c r="C25" s="374">
        <v>43795</v>
      </c>
      <c r="D25" s="54" t="s">
        <v>18080</v>
      </c>
      <c r="E25" s="375">
        <v>1966.02</v>
      </c>
      <c r="F25" s="54"/>
      <c r="G25" s="336"/>
      <c r="H25" s="146"/>
      <c r="I25" s="147"/>
      <c r="J25" s="145"/>
      <c r="K25" s="54"/>
      <c r="L25" s="310"/>
      <c r="M25" s="54" t="s">
        <v>18081</v>
      </c>
      <c r="N25" s="54" t="s">
        <v>18082</v>
      </c>
    </row>
    <row r="26" spans="1:14" ht="18" hidden="1" customHeight="1">
      <c r="A26" s="54">
        <v>20</v>
      </c>
      <c r="B26" s="131" t="s">
        <v>334</v>
      </c>
      <c r="C26" s="374">
        <v>43782</v>
      </c>
      <c r="D26" s="54" t="s">
        <v>18083</v>
      </c>
      <c r="E26" s="375">
        <v>1561.5</v>
      </c>
      <c r="F26" s="54"/>
      <c r="G26" s="336"/>
      <c r="H26" s="146"/>
      <c r="I26" s="147"/>
      <c r="J26" s="145"/>
      <c r="K26" s="54"/>
      <c r="L26" s="310"/>
      <c r="M26" s="54" t="s">
        <v>18084</v>
      </c>
      <c r="N26" s="54" t="s">
        <v>18085</v>
      </c>
    </row>
    <row r="27" spans="1:14" ht="18" hidden="1" customHeight="1">
      <c r="A27" s="54">
        <v>21</v>
      </c>
      <c r="B27" s="131" t="s">
        <v>23</v>
      </c>
      <c r="C27" s="374">
        <v>43782</v>
      </c>
      <c r="D27" s="54" t="s">
        <v>18086</v>
      </c>
      <c r="E27" s="375">
        <v>3266.73</v>
      </c>
      <c r="F27" s="54"/>
      <c r="G27" s="336"/>
      <c r="H27" s="146"/>
      <c r="I27" s="147"/>
      <c r="J27" s="145"/>
      <c r="K27" s="54"/>
      <c r="L27" s="310"/>
      <c r="M27" s="54" t="s">
        <v>18087</v>
      </c>
      <c r="N27" s="54" t="s">
        <v>18088</v>
      </c>
    </row>
    <row r="28" spans="1:14" ht="18" hidden="1" customHeight="1">
      <c r="A28" s="54">
        <v>22</v>
      </c>
      <c r="B28" s="131" t="s">
        <v>23</v>
      </c>
      <c r="C28" s="374">
        <v>43782</v>
      </c>
      <c r="D28" s="54" t="s">
        <v>18089</v>
      </c>
      <c r="E28" s="375">
        <v>4155.53</v>
      </c>
      <c r="F28" s="54"/>
      <c r="G28" s="336"/>
      <c r="H28" s="146"/>
      <c r="I28" s="147"/>
      <c r="J28" s="145"/>
      <c r="K28" s="54"/>
      <c r="L28" s="310"/>
      <c r="M28" s="54" t="s">
        <v>18090</v>
      </c>
      <c r="N28" s="54" t="s">
        <v>18091</v>
      </c>
    </row>
    <row r="29" spans="1:14" ht="18" hidden="1" customHeight="1">
      <c r="A29" s="54">
        <v>23</v>
      </c>
      <c r="B29" s="131" t="s">
        <v>189</v>
      </c>
      <c r="C29" s="374">
        <v>43783</v>
      </c>
      <c r="D29" s="54" t="s">
        <v>18092</v>
      </c>
      <c r="E29" s="375">
        <v>1107.1300000000001</v>
      </c>
      <c r="F29" s="54"/>
      <c r="G29" s="336"/>
      <c r="H29" s="146"/>
      <c r="I29" s="147"/>
      <c r="J29" s="145"/>
      <c r="K29" s="54"/>
      <c r="L29" s="310"/>
      <c r="M29" s="54" t="s">
        <v>18093</v>
      </c>
      <c r="N29" s="54" t="s">
        <v>18094</v>
      </c>
    </row>
    <row r="30" spans="1:14" ht="18" hidden="1" customHeight="1">
      <c r="A30" s="54">
        <v>24</v>
      </c>
      <c r="B30" s="131" t="s">
        <v>39</v>
      </c>
      <c r="C30" s="374">
        <v>43783</v>
      </c>
      <c r="D30" s="54" t="s">
        <v>18095</v>
      </c>
      <c r="E30" s="375">
        <v>9465.92</v>
      </c>
      <c r="F30" s="54"/>
      <c r="G30" s="336"/>
      <c r="H30" s="146"/>
      <c r="I30" s="147"/>
      <c r="J30" s="145"/>
      <c r="K30" s="54"/>
      <c r="L30" s="310"/>
      <c r="M30" s="54" t="s">
        <v>18096</v>
      </c>
      <c r="N30" s="54" t="s">
        <v>18097</v>
      </c>
    </row>
    <row r="31" spans="1:14" ht="18" hidden="1" customHeight="1">
      <c r="A31" s="54">
        <v>25</v>
      </c>
      <c r="B31" s="131" t="s">
        <v>28</v>
      </c>
      <c r="C31" s="374">
        <v>43783</v>
      </c>
      <c r="D31" s="54" t="s">
        <v>18098</v>
      </c>
      <c r="E31" s="375">
        <v>2199.9</v>
      </c>
      <c r="F31" s="54"/>
      <c r="G31" s="336"/>
      <c r="H31" s="146"/>
      <c r="I31" s="147"/>
      <c r="J31" s="145"/>
      <c r="K31" s="54"/>
      <c r="L31" s="310"/>
      <c r="M31" s="54" t="s">
        <v>18099</v>
      </c>
      <c r="N31" s="54" t="s">
        <v>18100</v>
      </c>
    </row>
    <row r="32" spans="1:14" ht="18" hidden="1" customHeight="1">
      <c r="A32" s="54">
        <v>26</v>
      </c>
      <c r="B32" s="131" t="s">
        <v>37</v>
      </c>
      <c r="C32" s="374">
        <v>43783</v>
      </c>
      <c r="D32" s="54" t="s">
        <v>18101</v>
      </c>
      <c r="E32" s="375">
        <v>10119.6</v>
      </c>
      <c r="F32" s="54"/>
      <c r="G32" s="336"/>
      <c r="H32" s="146"/>
      <c r="I32" s="147"/>
      <c r="J32" s="145"/>
      <c r="K32" s="54"/>
      <c r="L32" s="310"/>
      <c r="M32" s="54" t="s">
        <v>18102</v>
      </c>
      <c r="N32" s="54" t="s">
        <v>18103</v>
      </c>
    </row>
    <row r="33" spans="1:14" ht="18" hidden="1" customHeight="1">
      <c r="A33" s="54">
        <v>27</v>
      </c>
      <c r="B33" s="131" t="s">
        <v>22</v>
      </c>
      <c r="C33" s="374">
        <v>43796</v>
      </c>
      <c r="D33" s="54" t="s">
        <v>18104</v>
      </c>
      <c r="E33" s="375">
        <v>7778.54</v>
      </c>
      <c r="F33" s="54"/>
      <c r="G33" s="336"/>
      <c r="H33" s="146"/>
      <c r="I33" s="147"/>
      <c r="J33" s="145"/>
      <c r="K33" s="54"/>
      <c r="L33" s="310"/>
      <c r="M33" s="54" t="s">
        <v>18105</v>
      </c>
      <c r="N33" s="54" t="s">
        <v>18106</v>
      </c>
    </row>
    <row r="34" spans="1:14" ht="18" hidden="1" customHeight="1">
      <c r="A34" s="54">
        <v>28</v>
      </c>
      <c r="B34" s="131" t="s">
        <v>36</v>
      </c>
      <c r="C34" s="374">
        <v>43796</v>
      </c>
      <c r="D34" s="54" t="s">
        <v>18107</v>
      </c>
      <c r="E34" s="375">
        <f>172918.52/19</f>
        <v>9100.9747368421049</v>
      </c>
      <c r="F34" s="54"/>
      <c r="G34" s="336"/>
      <c r="H34" s="146"/>
      <c r="I34" s="147"/>
      <c r="J34" s="145"/>
      <c r="K34" s="54"/>
      <c r="L34" s="310"/>
      <c r="M34" s="54" t="s">
        <v>18108</v>
      </c>
      <c r="N34" s="54" t="s">
        <v>18109</v>
      </c>
    </row>
    <row r="35" spans="1:14" ht="18" hidden="1" customHeight="1">
      <c r="A35" s="54">
        <v>29</v>
      </c>
      <c r="B35" s="131" t="s">
        <v>306</v>
      </c>
      <c r="C35" s="374">
        <v>43782</v>
      </c>
      <c r="D35" s="54" t="s">
        <v>18110</v>
      </c>
      <c r="E35" s="375">
        <v>6574.58</v>
      </c>
      <c r="F35" s="54"/>
      <c r="G35" s="336"/>
      <c r="H35" s="146"/>
      <c r="I35" s="147"/>
      <c r="J35" s="145"/>
      <c r="K35" s="54"/>
      <c r="L35" s="310"/>
      <c r="M35" s="54" t="s">
        <v>18111</v>
      </c>
      <c r="N35" s="54" t="s">
        <v>18112</v>
      </c>
    </row>
    <row r="36" spans="1:14" ht="18" hidden="1" customHeight="1">
      <c r="A36" s="54">
        <v>30</v>
      </c>
      <c r="B36" s="131" t="s">
        <v>306</v>
      </c>
      <c r="C36" s="374">
        <v>43782</v>
      </c>
      <c r="D36" s="54" t="s">
        <v>18113</v>
      </c>
      <c r="E36" s="375">
        <v>6631.8</v>
      </c>
      <c r="F36" s="54"/>
      <c r="G36" s="336"/>
      <c r="H36" s="146"/>
      <c r="I36" s="147"/>
      <c r="J36" s="145"/>
      <c r="K36" s="54"/>
      <c r="L36" s="310"/>
      <c r="M36" s="54" t="s">
        <v>18114</v>
      </c>
      <c r="N36" s="54" t="s">
        <v>18115</v>
      </c>
    </row>
    <row r="37" spans="1:14" ht="18" hidden="1" customHeight="1">
      <c r="A37" s="54">
        <v>31</v>
      </c>
      <c r="B37" s="131" t="s">
        <v>311</v>
      </c>
      <c r="C37" s="374">
        <v>43801</v>
      </c>
      <c r="D37" s="54" t="s">
        <v>18116</v>
      </c>
      <c r="E37" s="375">
        <v>3371.82</v>
      </c>
      <c r="F37" s="54"/>
      <c r="G37" s="336"/>
      <c r="H37" s="146"/>
      <c r="I37" s="147"/>
      <c r="J37" s="145"/>
      <c r="K37" s="54"/>
      <c r="L37" s="310"/>
      <c r="M37" s="54" t="s">
        <v>18117</v>
      </c>
      <c r="N37" s="54" t="s">
        <v>18118</v>
      </c>
    </row>
    <row r="38" spans="1:14" ht="18" hidden="1" customHeight="1">
      <c r="A38" s="54">
        <v>32</v>
      </c>
      <c r="B38" s="131" t="s">
        <v>311</v>
      </c>
      <c r="C38" s="374">
        <v>43801</v>
      </c>
      <c r="D38" s="54" t="s">
        <v>18119</v>
      </c>
      <c r="E38" s="375">
        <v>908.5</v>
      </c>
      <c r="F38" s="54"/>
      <c r="G38" s="336"/>
      <c r="H38" s="146"/>
      <c r="I38" s="147"/>
      <c r="J38" s="145"/>
      <c r="K38" s="54"/>
      <c r="L38" s="310"/>
      <c r="M38" s="54" t="s">
        <v>18120</v>
      </c>
      <c r="N38" s="54" t="s">
        <v>18121</v>
      </c>
    </row>
    <row r="39" spans="1:14" ht="18" hidden="1" customHeight="1">
      <c r="A39" s="54">
        <v>33</v>
      </c>
      <c r="B39" s="131" t="s">
        <v>306</v>
      </c>
      <c r="C39" s="374">
        <v>43782</v>
      </c>
      <c r="D39" s="54" t="s">
        <v>18122</v>
      </c>
      <c r="E39" s="375">
        <v>6511.75</v>
      </c>
      <c r="F39" s="54"/>
      <c r="G39" s="336"/>
      <c r="H39" s="146"/>
      <c r="I39" s="147"/>
      <c r="J39" s="145"/>
      <c r="K39" s="54"/>
      <c r="L39" s="310"/>
      <c r="M39" s="54" t="s">
        <v>18123</v>
      </c>
      <c r="N39" s="54" t="s">
        <v>18124</v>
      </c>
    </row>
    <row r="40" spans="1:14" ht="18" hidden="1" customHeight="1">
      <c r="A40" s="54">
        <v>34</v>
      </c>
      <c r="B40" s="131" t="s">
        <v>189</v>
      </c>
      <c r="C40" s="374">
        <v>43796</v>
      </c>
      <c r="D40" s="54" t="s">
        <v>18125</v>
      </c>
      <c r="E40" s="375">
        <v>3135</v>
      </c>
      <c r="F40" s="54"/>
      <c r="G40" s="336"/>
      <c r="H40" s="146"/>
      <c r="I40" s="147"/>
      <c r="J40" s="145"/>
      <c r="K40" s="54"/>
      <c r="L40" s="310"/>
      <c r="M40" s="54" t="s">
        <v>18126</v>
      </c>
      <c r="N40" s="54" t="s">
        <v>18127</v>
      </c>
    </row>
    <row r="41" spans="1:14" ht="18" hidden="1" customHeight="1">
      <c r="A41" s="54">
        <v>35</v>
      </c>
      <c r="B41" s="131" t="s">
        <v>37</v>
      </c>
      <c r="C41" s="374">
        <v>43796</v>
      </c>
      <c r="D41" s="54" t="s">
        <v>18128</v>
      </c>
      <c r="E41" s="375">
        <v>10424.709999999999</v>
      </c>
      <c r="F41" s="54"/>
      <c r="G41" s="336"/>
      <c r="H41" s="146"/>
      <c r="I41" s="147"/>
      <c r="J41" s="145"/>
      <c r="K41" s="54"/>
      <c r="L41" s="310"/>
      <c r="M41" s="54" t="s">
        <v>18129</v>
      </c>
      <c r="N41" s="54" t="s">
        <v>18130</v>
      </c>
    </row>
    <row r="42" spans="1:14" ht="18" hidden="1" customHeight="1">
      <c r="A42" s="54">
        <v>36</v>
      </c>
      <c r="B42" s="131" t="s">
        <v>20</v>
      </c>
      <c r="C42" s="374">
        <v>43796</v>
      </c>
      <c r="D42" s="54" t="s">
        <v>18131</v>
      </c>
      <c r="E42" s="375">
        <v>2370</v>
      </c>
      <c r="F42" s="54"/>
      <c r="G42" s="336"/>
      <c r="H42" s="146"/>
      <c r="I42" s="147"/>
      <c r="J42" s="145"/>
      <c r="K42" s="54"/>
      <c r="L42" s="310"/>
      <c r="M42" s="54" t="s">
        <v>18132</v>
      </c>
      <c r="N42" s="54" t="s">
        <v>18133</v>
      </c>
    </row>
    <row r="43" spans="1:14" ht="18" hidden="1" customHeight="1">
      <c r="A43" s="54">
        <v>37</v>
      </c>
      <c r="B43" s="131" t="s">
        <v>39</v>
      </c>
      <c r="C43" s="374">
        <v>43796</v>
      </c>
      <c r="D43" s="54" t="s">
        <v>18134</v>
      </c>
      <c r="E43" s="375">
        <v>7128</v>
      </c>
      <c r="F43" s="54"/>
      <c r="G43" s="336"/>
      <c r="H43" s="146"/>
      <c r="I43" s="147"/>
      <c r="J43" s="145"/>
      <c r="K43" s="54"/>
      <c r="L43" s="310"/>
      <c r="M43" s="54" t="s">
        <v>18135</v>
      </c>
      <c r="N43" s="54" t="s">
        <v>18136</v>
      </c>
    </row>
    <row r="44" spans="1:14" ht="18" hidden="1" customHeight="1">
      <c r="A44" s="54">
        <v>38</v>
      </c>
      <c r="B44" s="131" t="s">
        <v>22</v>
      </c>
      <c r="C44" s="374">
        <v>43796</v>
      </c>
      <c r="D44" s="54" t="s">
        <v>18137</v>
      </c>
      <c r="E44" s="375">
        <v>8233.65</v>
      </c>
      <c r="F44" s="54"/>
      <c r="G44" s="336"/>
      <c r="H44" s="146"/>
      <c r="I44" s="147"/>
      <c r="J44" s="145"/>
      <c r="K44" s="54"/>
      <c r="L44" s="310"/>
      <c r="M44" s="54" t="s">
        <v>18138</v>
      </c>
      <c r="N44" s="54" t="s">
        <v>18139</v>
      </c>
    </row>
    <row r="45" spans="1:14" ht="18" hidden="1" customHeight="1">
      <c r="A45" s="54">
        <v>39</v>
      </c>
      <c r="B45" s="131" t="s">
        <v>28</v>
      </c>
      <c r="C45" s="374">
        <v>43796</v>
      </c>
      <c r="D45" s="54" t="s">
        <v>18140</v>
      </c>
      <c r="E45" s="375">
        <v>1703.2</v>
      </c>
      <c r="F45" s="54"/>
      <c r="G45" s="336"/>
      <c r="H45" s="146"/>
      <c r="I45" s="147"/>
      <c r="J45" s="145"/>
      <c r="K45" s="54"/>
      <c r="L45" s="310"/>
      <c r="M45" s="54" t="s">
        <v>18141</v>
      </c>
      <c r="N45" s="54" t="s">
        <v>18142</v>
      </c>
    </row>
    <row r="46" spans="1:14" ht="18" hidden="1" customHeight="1">
      <c r="A46" s="54">
        <v>40</v>
      </c>
      <c r="B46" s="131" t="s">
        <v>22</v>
      </c>
      <c r="C46" s="374">
        <v>43796</v>
      </c>
      <c r="D46" s="54" t="s">
        <v>18143</v>
      </c>
      <c r="E46" s="375">
        <v>6748.65</v>
      </c>
      <c r="F46" s="54"/>
      <c r="G46" s="336"/>
      <c r="H46" s="146"/>
      <c r="I46" s="147"/>
      <c r="J46" s="145"/>
      <c r="K46" s="54"/>
      <c r="L46" s="310"/>
      <c r="M46" s="54" t="s">
        <v>18144</v>
      </c>
      <c r="N46" s="54" t="s">
        <v>18145</v>
      </c>
    </row>
    <row r="47" spans="1:14" ht="18" hidden="1" customHeight="1">
      <c r="A47" s="54">
        <v>41</v>
      </c>
      <c r="B47" s="131" t="s">
        <v>189</v>
      </c>
      <c r="C47" s="374">
        <v>43802</v>
      </c>
      <c r="D47" s="54" t="s">
        <v>18146</v>
      </c>
      <c r="E47" s="375">
        <v>2976.48</v>
      </c>
      <c r="F47" s="54"/>
      <c r="G47" s="336"/>
      <c r="H47" s="146"/>
      <c r="I47" s="147"/>
      <c r="J47" s="145"/>
      <c r="K47" s="54"/>
      <c r="L47" s="310"/>
      <c r="M47" s="54" t="s">
        <v>18147</v>
      </c>
      <c r="N47" s="54" t="s">
        <v>18148</v>
      </c>
    </row>
    <row r="48" spans="1:14" ht="18" hidden="1" customHeight="1">
      <c r="A48" s="54">
        <v>42</v>
      </c>
      <c r="B48" s="131" t="s">
        <v>1898</v>
      </c>
      <c r="C48" s="374">
        <v>43802</v>
      </c>
      <c r="D48" s="54" t="s">
        <v>18149</v>
      </c>
      <c r="E48" s="375">
        <v>993.53</v>
      </c>
      <c r="F48" s="54"/>
      <c r="G48" s="336"/>
      <c r="H48" s="146"/>
      <c r="I48" s="147"/>
      <c r="J48" s="145"/>
      <c r="K48" s="54"/>
      <c r="L48" s="310"/>
      <c r="M48" s="54" t="s">
        <v>18150</v>
      </c>
      <c r="N48" s="54" t="s">
        <v>18151</v>
      </c>
    </row>
    <row r="49" spans="1:14" ht="18" hidden="1" customHeight="1">
      <c r="A49" s="54">
        <v>43</v>
      </c>
      <c r="B49" s="131" t="s">
        <v>22</v>
      </c>
      <c r="C49" s="374">
        <v>43796</v>
      </c>
      <c r="D49" s="54" t="s">
        <v>18152</v>
      </c>
      <c r="E49" s="375">
        <v>1872.72</v>
      </c>
      <c r="F49" s="54"/>
      <c r="G49" s="336"/>
      <c r="H49" s="146"/>
      <c r="I49" s="147"/>
      <c r="J49" s="145"/>
      <c r="K49" s="54"/>
      <c r="L49" s="310"/>
      <c r="M49" s="54" t="s">
        <v>18153</v>
      </c>
      <c r="N49" s="54" t="s">
        <v>18154</v>
      </c>
    </row>
    <row r="50" spans="1:14" ht="18" hidden="1" customHeight="1">
      <c r="A50" s="54">
        <v>44</v>
      </c>
      <c r="B50" s="131" t="s">
        <v>22</v>
      </c>
      <c r="C50" s="374">
        <v>43796</v>
      </c>
      <c r="D50" s="54" t="s">
        <v>18155</v>
      </c>
      <c r="E50" s="375">
        <v>8259.2999999999993</v>
      </c>
      <c r="F50" s="54"/>
      <c r="G50" s="336"/>
      <c r="H50" s="146"/>
      <c r="I50" s="147"/>
      <c r="J50" s="145"/>
      <c r="K50" s="54"/>
      <c r="L50" s="310"/>
      <c r="M50" s="54" t="s">
        <v>18156</v>
      </c>
      <c r="N50" s="54" t="s">
        <v>18157</v>
      </c>
    </row>
    <row r="51" spans="1:14" ht="18" hidden="1" customHeight="1">
      <c r="A51" s="54">
        <v>45</v>
      </c>
      <c r="B51" s="131" t="s">
        <v>189</v>
      </c>
      <c r="C51" s="374">
        <v>43802</v>
      </c>
      <c r="D51" s="54" t="s">
        <v>18158</v>
      </c>
      <c r="E51" s="375">
        <v>1072.44</v>
      </c>
      <c r="F51" s="54"/>
      <c r="G51" s="336"/>
      <c r="H51" s="146"/>
      <c r="I51" s="147"/>
      <c r="J51" s="145"/>
      <c r="K51" s="54"/>
      <c r="L51" s="310"/>
      <c r="M51" s="54" t="s">
        <v>18159</v>
      </c>
      <c r="N51" s="54" t="s">
        <v>18160</v>
      </c>
    </row>
    <row r="52" spans="1:14" ht="18" hidden="1" customHeight="1">
      <c r="A52" s="54">
        <v>46</v>
      </c>
      <c r="B52" s="131" t="s">
        <v>28</v>
      </c>
      <c r="C52" s="374">
        <v>43802</v>
      </c>
      <c r="D52" s="54" t="s">
        <v>18161</v>
      </c>
      <c r="E52" s="375">
        <v>3058.65</v>
      </c>
      <c r="F52" s="54"/>
      <c r="G52" s="336"/>
      <c r="H52" s="146"/>
      <c r="I52" s="147"/>
      <c r="J52" s="145"/>
      <c r="K52" s="54"/>
      <c r="L52" s="310"/>
      <c r="M52" s="54" t="s">
        <v>18162</v>
      </c>
      <c r="N52" s="54" t="s">
        <v>18163</v>
      </c>
    </row>
    <row r="53" spans="1:14" ht="18" hidden="1" customHeight="1">
      <c r="A53" s="54">
        <v>47</v>
      </c>
      <c r="B53" s="131" t="s">
        <v>36</v>
      </c>
      <c r="C53" s="374">
        <v>43802</v>
      </c>
      <c r="D53" s="54" t="s">
        <v>18164</v>
      </c>
      <c r="E53" s="375">
        <f>173389.64/19</f>
        <v>9125.7705263157895</v>
      </c>
      <c r="F53" s="54"/>
      <c r="G53" s="336"/>
      <c r="H53" s="146"/>
      <c r="I53" s="147"/>
      <c r="J53" s="145"/>
      <c r="K53" s="54"/>
      <c r="L53" s="310"/>
      <c r="M53" s="54" t="s">
        <v>18165</v>
      </c>
      <c r="N53" s="54" t="s">
        <v>18166</v>
      </c>
    </row>
    <row r="54" spans="1:14" ht="18" hidden="1" customHeight="1">
      <c r="A54" s="54">
        <v>48</v>
      </c>
      <c r="B54" s="131" t="s">
        <v>37</v>
      </c>
      <c r="C54" s="374">
        <v>43802</v>
      </c>
      <c r="D54" s="54" t="s">
        <v>18167</v>
      </c>
      <c r="E54" s="375">
        <v>10832.4</v>
      </c>
      <c r="F54" s="54"/>
      <c r="G54" s="336"/>
      <c r="H54" s="146"/>
      <c r="I54" s="147"/>
      <c r="J54" s="145"/>
      <c r="K54" s="54"/>
      <c r="L54" s="310"/>
      <c r="M54" s="54" t="s">
        <v>18168</v>
      </c>
      <c r="N54" s="54" t="s">
        <v>18169</v>
      </c>
    </row>
    <row r="55" spans="1:14" ht="18" hidden="1" customHeight="1">
      <c r="A55" s="54">
        <v>49</v>
      </c>
      <c r="B55" s="131" t="s">
        <v>30</v>
      </c>
      <c r="C55" s="374">
        <v>43802</v>
      </c>
      <c r="D55" s="54" t="s">
        <v>18170</v>
      </c>
      <c r="E55" s="375">
        <v>5257</v>
      </c>
      <c r="F55" s="54"/>
      <c r="G55" s="336"/>
      <c r="H55" s="146"/>
      <c r="I55" s="147"/>
      <c r="J55" s="145"/>
      <c r="K55" s="54"/>
      <c r="L55" s="310"/>
      <c r="M55" s="54" t="s">
        <v>18171</v>
      </c>
      <c r="N55" s="54" t="s">
        <v>18172</v>
      </c>
    </row>
    <row r="56" spans="1:14" ht="18" hidden="1" customHeight="1">
      <c r="A56" s="54">
        <v>50</v>
      </c>
      <c r="B56" s="131" t="s">
        <v>1898</v>
      </c>
      <c r="C56" s="374">
        <v>43802</v>
      </c>
      <c r="D56" s="54" t="s">
        <v>18173</v>
      </c>
      <c r="E56" s="375">
        <v>6128</v>
      </c>
      <c r="F56" s="54"/>
      <c r="G56" s="336"/>
      <c r="H56" s="146"/>
      <c r="I56" s="147"/>
      <c r="J56" s="145"/>
      <c r="K56" s="54"/>
      <c r="L56" s="310"/>
      <c r="M56" s="54" t="s">
        <v>18174</v>
      </c>
      <c r="N56" s="54" t="s">
        <v>18175</v>
      </c>
    </row>
    <row r="57" spans="1:14" ht="18" hidden="1" customHeight="1">
      <c r="A57" s="54">
        <v>51</v>
      </c>
      <c r="B57" s="131" t="s">
        <v>189</v>
      </c>
      <c r="C57" s="374">
        <v>43802</v>
      </c>
      <c r="D57" s="54" t="s">
        <v>18176</v>
      </c>
      <c r="E57" s="375">
        <v>1774.95</v>
      </c>
      <c r="F57" s="54"/>
      <c r="G57" s="336"/>
      <c r="H57" s="146"/>
      <c r="I57" s="147"/>
      <c r="J57" s="145"/>
      <c r="K57" s="54"/>
      <c r="L57" s="310"/>
      <c r="M57" s="54" t="s">
        <v>18177</v>
      </c>
      <c r="N57" s="54" t="s">
        <v>18178</v>
      </c>
    </row>
    <row r="58" spans="1:14" ht="18" hidden="1" customHeight="1">
      <c r="A58" s="54">
        <v>52</v>
      </c>
      <c r="B58" s="131" t="s">
        <v>28</v>
      </c>
      <c r="C58" s="374">
        <v>43802</v>
      </c>
      <c r="D58" s="54" t="s">
        <v>18179</v>
      </c>
      <c r="E58" s="375">
        <v>1680</v>
      </c>
      <c r="F58" s="54"/>
      <c r="G58" s="336"/>
      <c r="H58" s="146"/>
      <c r="I58" s="147"/>
      <c r="J58" s="145"/>
      <c r="K58" s="54"/>
      <c r="L58" s="310"/>
      <c r="M58" s="54" t="s">
        <v>18180</v>
      </c>
      <c r="N58" s="54" t="s">
        <v>18181</v>
      </c>
    </row>
    <row r="59" spans="1:14" ht="18" hidden="1" customHeight="1">
      <c r="A59" s="54">
        <v>53</v>
      </c>
      <c r="B59" s="131" t="s">
        <v>354</v>
      </c>
      <c r="C59" s="374">
        <v>43797</v>
      </c>
      <c r="D59" s="54" t="s">
        <v>18182</v>
      </c>
      <c r="E59" s="375">
        <v>3337.5</v>
      </c>
      <c r="F59" s="54"/>
      <c r="G59" s="336"/>
      <c r="H59" s="146"/>
      <c r="I59" s="147"/>
      <c r="J59" s="145"/>
      <c r="K59" s="54"/>
      <c r="L59" s="310"/>
      <c r="M59" s="54" t="s">
        <v>18183</v>
      </c>
      <c r="N59" s="54" t="s">
        <v>18184</v>
      </c>
    </row>
    <row r="60" spans="1:14" ht="18" hidden="1" customHeight="1">
      <c r="A60" s="54">
        <v>54</v>
      </c>
      <c r="B60" s="131" t="s">
        <v>189</v>
      </c>
      <c r="C60" s="374">
        <v>43803</v>
      </c>
      <c r="D60" s="54" t="s">
        <v>18185</v>
      </c>
      <c r="E60" s="375">
        <v>558.23</v>
      </c>
      <c r="F60" s="54"/>
      <c r="G60" s="336"/>
      <c r="H60" s="146"/>
      <c r="I60" s="147"/>
      <c r="J60" s="145"/>
      <c r="K60" s="54"/>
      <c r="L60" s="310"/>
      <c r="M60" s="54" t="s">
        <v>18186</v>
      </c>
      <c r="N60" s="54" t="s">
        <v>18187</v>
      </c>
    </row>
    <row r="61" spans="1:14" ht="18" hidden="1" customHeight="1">
      <c r="A61" s="54">
        <v>55</v>
      </c>
      <c r="B61" s="131" t="s">
        <v>311</v>
      </c>
      <c r="C61" s="374">
        <v>43803</v>
      </c>
      <c r="D61" s="54" t="s">
        <v>18188</v>
      </c>
      <c r="E61" s="375">
        <v>1533.84</v>
      </c>
      <c r="F61" s="54"/>
      <c r="G61" s="336"/>
      <c r="H61" s="146"/>
      <c r="I61" s="147"/>
      <c r="J61" s="145"/>
      <c r="K61" s="54"/>
      <c r="L61" s="310"/>
      <c r="M61" s="54" t="s">
        <v>18189</v>
      </c>
      <c r="N61" s="54" t="s">
        <v>18190</v>
      </c>
    </row>
    <row r="62" spans="1:14" ht="18" hidden="1" customHeight="1">
      <c r="A62" s="54">
        <v>56</v>
      </c>
      <c r="B62" s="131" t="s">
        <v>311</v>
      </c>
      <c r="C62" s="374">
        <v>43803</v>
      </c>
      <c r="D62" s="54" t="s">
        <v>18191</v>
      </c>
      <c r="E62" s="375">
        <v>454.25</v>
      </c>
      <c r="F62" s="54"/>
      <c r="G62" s="336"/>
      <c r="H62" s="146"/>
      <c r="I62" s="147"/>
      <c r="J62" s="145"/>
      <c r="K62" s="54"/>
      <c r="L62" s="310"/>
      <c r="M62" s="54" t="s">
        <v>18192</v>
      </c>
      <c r="N62" s="54" t="s">
        <v>18193</v>
      </c>
    </row>
    <row r="63" spans="1:14" ht="18" hidden="1" customHeight="1">
      <c r="A63" s="54">
        <v>57</v>
      </c>
      <c r="B63" s="131" t="s">
        <v>22</v>
      </c>
      <c r="C63" s="374">
        <v>43803</v>
      </c>
      <c r="D63" s="54" t="s">
        <v>18194</v>
      </c>
      <c r="E63" s="375">
        <v>9630.74</v>
      </c>
      <c r="F63" s="54"/>
      <c r="G63" s="336"/>
      <c r="H63" s="146"/>
      <c r="I63" s="147"/>
      <c r="J63" s="145"/>
      <c r="K63" s="54"/>
      <c r="L63" s="310"/>
      <c r="M63" s="54" t="s">
        <v>18195</v>
      </c>
      <c r="N63" s="54" t="s">
        <v>18196</v>
      </c>
    </row>
    <row r="64" spans="1:14" ht="18" hidden="1" customHeight="1">
      <c r="A64" s="54">
        <v>58</v>
      </c>
      <c r="B64" s="131" t="s">
        <v>1858</v>
      </c>
      <c r="C64" s="374">
        <v>43803</v>
      </c>
      <c r="D64" s="54" t="s">
        <v>18197</v>
      </c>
      <c r="E64" s="375">
        <v>5172.75</v>
      </c>
      <c r="F64" s="54"/>
      <c r="G64" s="336"/>
      <c r="H64" s="146"/>
      <c r="I64" s="147"/>
      <c r="J64" s="145"/>
      <c r="K64" s="54"/>
      <c r="L64" s="310"/>
      <c r="M64" s="54" t="s">
        <v>18198</v>
      </c>
      <c r="N64" s="54" t="s">
        <v>18199</v>
      </c>
    </row>
    <row r="65" spans="1:14" ht="18" hidden="1" customHeight="1" thickBot="1">
      <c r="A65" s="54">
        <v>59</v>
      </c>
      <c r="B65" s="131" t="s">
        <v>1858</v>
      </c>
      <c r="C65" s="374">
        <v>43810</v>
      </c>
      <c r="D65" s="54" t="s">
        <v>18200</v>
      </c>
      <c r="E65" s="375">
        <v>3088.33</v>
      </c>
      <c r="F65" s="54"/>
      <c r="G65" s="336"/>
      <c r="H65" s="146"/>
      <c r="I65" s="147"/>
      <c r="J65" s="145"/>
      <c r="K65" s="54"/>
      <c r="L65" s="310"/>
      <c r="M65" s="54" t="s">
        <v>18212</v>
      </c>
      <c r="N65" s="54" t="s">
        <v>18213</v>
      </c>
    </row>
    <row r="66" spans="1:14" ht="18" hidden="1" customHeight="1" thickBot="1">
      <c r="A66" s="54">
        <v>60</v>
      </c>
      <c r="B66" s="131" t="s">
        <v>13126</v>
      </c>
      <c r="C66" s="384">
        <v>43802</v>
      </c>
      <c r="D66" s="341" t="s">
        <v>18201</v>
      </c>
      <c r="E66" s="375">
        <v>107.6</v>
      </c>
      <c r="F66" s="54"/>
      <c r="G66" s="336"/>
      <c r="H66" s="146"/>
      <c r="I66" s="147"/>
      <c r="J66" s="145"/>
      <c r="K66" s="54"/>
      <c r="L66" s="310"/>
      <c r="M66" s="54" t="s">
        <v>18201</v>
      </c>
      <c r="N66" s="54" t="s">
        <v>18202</v>
      </c>
    </row>
    <row r="67" spans="1:14" ht="18" customHeight="1" thickTop="1">
      <c r="A67" s="489"/>
      <c r="B67" s="490"/>
      <c r="C67" s="491"/>
      <c r="D67" s="492"/>
      <c r="E67" s="148">
        <f>SUM(E7:E66)</f>
        <v>276111.33842105261</v>
      </c>
      <c r="F67" s="148"/>
      <c r="G67" s="452"/>
      <c r="H67" s="148">
        <f>SUM(H9:H51)</f>
        <v>0</v>
      </c>
      <c r="I67" s="148">
        <f>SUM(I9:I51)</f>
        <v>0</v>
      </c>
      <c r="J67" s="343"/>
      <c r="K67" s="344"/>
      <c r="L67" s="345"/>
      <c r="M67" s="345"/>
      <c r="N67" s="149"/>
    </row>
  </sheetData>
  <autoFilter ref="A6:N67" xr:uid="{00000000-0009-0000-0000-000008000000}">
    <filterColumn colId="13">
      <filters blank="1"/>
    </filterColumn>
  </autoFilter>
  <mergeCells count="4">
    <mergeCell ref="C1:E1"/>
    <mergeCell ref="A5:F5"/>
    <mergeCell ref="G5:L5"/>
    <mergeCell ref="A67:D67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1285-654B-47EE-A6EC-4D7DA596523A}">
  <sheetPr>
    <pageSetUpPr fitToPage="1"/>
  </sheetPr>
  <dimension ref="A1:O1238"/>
  <sheetViews>
    <sheetView showGridLines="0" zoomScale="110" zoomScaleNormal="110" zoomScaleSheetLayoutView="70" workbookViewId="0">
      <pane ySplit="6" topLeftCell="A917" activePane="bottomLeft" state="frozen"/>
      <selection activeCell="F1232" sqref="F1232"/>
      <selection pane="bottomLeft" activeCell="D925" sqref="D925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444" t="s">
        <v>488</v>
      </c>
    </row>
    <row r="3" spans="1:14" ht="18" customHeight="1">
      <c r="A3" s="94" t="s">
        <v>16597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351">
        <v>1</v>
      </c>
      <c r="B7" s="107" t="s">
        <v>42</v>
      </c>
      <c r="C7" s="108">
        <v>43798</v>
      </c>
      <c r="D7" s="324" t="s">
        <v>15241</v>
      </c>
      <c r="E7" s="324" t="s">
        <v>18024</v>
      </c>
      <c r="F7" s="126">
        <v>168.32</v>
      </c>
      <c r="G7" s="107" t="str">
        <f>D7</f>
        <v>SH19-10717</v>
      </c>
      <c r="H7" s="351"/>
      <c r="I7" s="126"/>
      <c r="J7" s="107"/>
      <c r="K7" s="108"/>
      <c r="L7" s="107"/>
      <c r="M7" s="319"/>
      <c r="N7" s="352"/>
    </row>
    <row r="8" spans="1:14" ht="18" customHeight="1">
      <c r="A8" s="351">
        <v>2</v>
      </c>
      <c r="B8" s="107" t="s">
        <v>42</v>
      </c>
      <c r="C8" s="108">
        <v>43798</v>
      </c>
      <c r="D8" s="324" t="s">
        <v>15636</v>
      </c>
      <c r="E8" s="324" t="s">
        <v>18024</v>
      </c>
      <c r="F8" s="126">
        <v>23.18</v>
      </c>
      <c r="G8" s="107" t="str">
        <f t="shared" ref="G8:G71" si="0">D8</f>
        <v>SH19-11113</v>
      </c>
      <c r="H8" s="351"/>
      <c r="I8" s="126"/>
      <c r="J8" s="107"/>
      <c r="K8" s="108"/>
      <c r="L8" s="107"/>
      <c r="M8" s="319"/>
      <c r="N8" s="352"/>
    </row>
    <row r="9" spans="1:14" ht="18" customHeight="1">
      <c r="A9" s="351">
        <v>3</v>
      </c>
      <c r="B9" s="107" t="s">
        <v>42</v>
      </c>
      <c r="C9" s="108">
        <v>43770</v>
      </c>
      <c r="D9" s="324" t="s">
        <v>17972</v>
      </c>
      <c r="E9" s="324" t="s">
        <v>16412</v>
      </c>
      <c r="F9" s="126">
        <v>3959.49</v>
      </c>
      <c r="G9" s="107" t="str">
        <f t="shared" si="0"/>
        <v>SH19-11647</v>
      </c>
      <c r="H9" s="351"/>
      <c r="I9" s="126"/>
      <c r="J9" s="107"/>
      <c r="K9" s="108"/>
      <c r="L9" s="107"/>
      <c r="M9" s="319"/>
      <c r="N9" s="352"/>
    </row>
    <row r="10" spans="1:14" ht="18" customHeight="1">
      <c r="A10" s="351">
        <v>4</v>
      </c>
      <c r="B10" s="107" t="s">
        <v>42</v>
      </c>
      <c r="C10" s="108">
        <v>43770</v>
      </c>
      <c r="D10" s="324" t="s">
        <v>17973</v>
      </c>
      <c r="E10" s="324" t="s">
        <v>16412</v>
      </c>
      <c r="F10" s="126">
        <v>10117.25</v>
      </c>
      <c r="G10" s="107" t="str">
        <f t="shared" si="0"/>
        <v>SH19-11648</v>
      </c>
      <c r="H10" s="351"/>
      <c r="I10" s="126"/>
      <c r="J10" s="107"/>
      <c r="K10" s="108"/>
      <c r="L10" s="107"/>
      <c r="M10" s="319"/>
      <c r="N10" s="352"/>
    </row>
    <row r="11" spans="1:14" ht="18" customHeight="1">
      <c r="A11" s="351">
        <v>5</v>
      </c>
      <c r="B11" s="107" t="s">
        <v>42</v>
      </c>
      <c r="C11" s="108">
        <v>43770</v>
      </c>
      <c r="D11" s="324" t="s">
        <v>17974</v>
      </c>
      <c r="E11" s="324" t="s">
        <v>16412</v>
      </c>
      <c r="F11" s="126">
        <v>1260.05</v>
      </c>
      <c r="G11" s="107" t="str">
        <f t="shared" si="0"/>
        <v>SH19-11649</v>
      </c>
      <c r="H11" s="351"/>
      <c r="I11" s="126"/>
      <c r="J11" s="107"/>
      <c r="K11" s="108"/>
      <c r="L11" s="107"/>
      <c r="M11" s="319"/>
      <c r="N11" s="352"/>
    </row>
    <row r="12" spans="1:14" ht="18" customHeight="1">
      <c r="A12" s="351">
        <v>6</v>
      </c>
      <c r="B12" s="107" t="s">
        <v>1746</v>
      </c>
      <c r="C12" s="108"/>
      <c r="D12" s="402" t="s">
        <v>17975</v>
      </c>
      <c r="E12" s="324" t="s">
        <v>1709</v>
      </c>
      <c r="F12" s="126">
        <v>0</v>
      </c>
      <c r="G12" s="107" t="str">
        <f t="shared" si="0"/>
        <v>SH19-11650</v>
      </c>
      <c r="H12" s="351"/>
      <c r="I12" s="126"/>
      <c r="J12" s="107"/>
      <c r="K12" s="108"/>
      <c r="L12" s="107"/>
      <c r="M12" s="319"/>
      <c r="N12" s="352"/>
    </row>
    <row r="13" spans="1:14" ht="18" customHeight="1">
      <c r="A13" s="351">
        <v>7</v>
      </c>
      <c r="B13" s="107" t="s">
        <v>42</v>
      </c>
      <c r="C13" s="108">
        <v>43770</v>
      </c>
      <c r="D13" s="324" t="s">
        <v>17976</v>
      </c>
      <c r="E13" s="324" t="s">
        <v>16412</v>
      </c>
      <c r="F13" s="126">
        <v>4525.3999999999996</v>
      </c>
      <c r="G13" s="107" t="str">
        <f t="shared" si="0"/>
        <v>SH19-11651</v>
      </c>
      <c r="H13" s="351"/>
      <c r="I13" s="126"/>
      <c r="J13" s="107"/>
      <c r="K13" s="108"/>
      <c r="L13" s="107"/>
      <c r="M13" s="319"/>
      <c r="N13" s="352"/>
    </row>
    <row r="14" spans="1:14" ht="18" customHeight="1">
      <c r="A14" s="351">
        <v>8</v>
      </c>
      <c r="B14" s="107" t="s">
        <v>1727</v>
      </c>
      <c r="C14" s="108">
        <v>43769</v>
      </c>
      <c r="D14" s="324" t="s">
        <v>17977</v>
      </c>
      <c r="E14" s="324" t="s">
        <v>1709</v>
      </c>
      <c r="F14" s="126">
        <v>5992.8</v>
      </c>
      <c r="G14" s="107" t="str">
        <f t="shared" si="0"/>
        <v>SH19-11652</v>
      </c>
      <c r="H14" s="351"/>
      <c r="I14" s="126"/>
      <c r="J14" s="107"/>
      <c r="K14" s="108"/>
      <c r="L14" s="107"/>
      <c r="M14" s="319"/>
      <c r="N14" s="352"/>
    </row>
    <row r="15" spans="1:14" ht="18" customHeight="1">
      <c r="A15" s="351">
        <v>9</v>
      </c>
      <c r="B15" s="107" t="s">
        <v>237</v>
      </c>
      <c r="C15" s="108">
        <v>43770</v>
      </c>
      <c r="D15" s="324" t="s">
        <v>17978</v>
      </c>
      <c r="E15" s="324" t="s">
        <v>1709</v>
      </c>
      <c r="F15" s="126">
        <v>4610.25</v>
      </c>
      <c r="G15" s="107" t="str">
        <f t="shared" si="0"/>
        <v>SH19-11653</v>
      </c>
      <c r="H15" s="351"/>
      <c r="I15" s="126"/>
      <c r="J15" s="107"/>
      <c r="K15" s="108"/>
      <c r="L15" s="107"/>
      <c r="M15" s="319"/>
      <c r="N15" s="352"/>
    </row>
    <row r="16" spans="1:14" ht="18" customHeight="1">
      <c r="A16" s="351">
        <v>10</v>
      </c>
      <c r="B16" s="107" t="s">
        <v>142</v>
      </c>
      <c r="C16" s="108">
        <v>43770</v>
      </c>
      <c r="D16" s="324" t="s">
        <v>17979</v>
      </c>
      <c r="E16" s="324" t="s">
        <v>1709</v>
      </c>
      <c r="F16" s="126">
        <v>434.78</v>
      </c>
      <c r="G16" s="107" t="str">
        <f t="shared" si="0"/>
        <v>SH19-11654</v>
      </c>
      <c r="H16" s="351"/>
      <c r="I16" s="126"/>
      <c r="J16" s="107"/>
      <c r="K16" s="108"/>
      <c r="L16" s="107"/>
      <c r="M16" s="319"/>
      <c r="N16" s="352"/>
    </row>
    <row r="17" spans="1:14" ht="18" customHeight="1">
      <c r="A17" s="351">
        <v>11</v>
      </c>
      <c r="B17" s="107" t="s">
        <v>142</v>
      </c>
      <c r="C17" s="108">
        <v>43770</v>
      </c>
      <c r="D17" s="324" t="s">
        <v>17980</v>
      </c>
      <c r="E17" s="324" t="s">
        <v>1709</v>
      </c>
      <c r="F17" s="126">
        <v>212.85</v>
      </c>
      <c r="G17" s="107" t="str">
        <f t="shared" si="0"/>
        <v>SH19-11655</v>
      </c>
      <c r="H17" s="351"/>
      <c r="I17" s="126"/>
      <c r="J17" s="107"/>
      <c r="K17" s="108"/>
      <c r="L17" s="107"/>
      <c r="M17" s="319"/>
      <c r="N17" s="352"/>
    </row>
    <row r="18" spans="1:14" ht="18" customHeight="1">
      <c r="A18" s="351">
        <v>12</v>
      </c>
      <c r="B18" s="107" t="s">
        <v>54</v>
      </c>
      <c r="C18" s="108">
        <v>43770</v>
      </c>
      <c r="D18" s="324" t="s">
        <v>17981</v>
      </c>
      <c r="E18" s="324" t="s">
        <v>1709</v>
      </c>
      <c r="F18" s="126">
        <v>1196.83</v>
      </c>
      <c r="G18" s="107" t="str">
        <f t="shared" si="0"/>
        <v>SH19-11656</v>
      </c>
      <c r="H18" s="351"/>
      <c r="I18" s="126"/>
      <c r="J18" s="107"/>
      <c r="K18" s="108"/>
      <c r="L18" s="107"/>
      <c r="M18" s="319"/>
      <c r="N18" s="352"/>
    </row>
    <row r="19" spans="1:14" ht="18" customHeight="1">
      <c r="A19" s="351">
        <v>13</v>
      </c>
      <c r="B19" s="107" t="s">
        <v>1746</v>
      </c>
      <c r="C19" s="108"/>
      <c r="D19" s="402" t="s">
        <v>17982</v>
      </c>
      <c r="E19" s="324" t="s">
        <v>1709</v>
      </c>
      <c r="F19" s="126">
        <v>0</v>
      </c>
      <c r="G19" s="107" t="str">
        <f t="shared" si="0"/>
        <v>SH19-11657</v>
      </c>
      <c r="H19" s="351"/>
      <c r="I19" s="126"/>
      <c r="J19" s="107"/>
      <c r="K19" s="108"/>
      <c r="L19" s="107"/>
      <c r="M19" s="319"/>
      <c r="N19" s="352"/>
    </row>
    <row r="20" spans="1:14" ht="18" customHeight="1">
      <c r="A20" s="351">
        <v>14</v>
      </c>
      <c r="B20" s="107"/>
      <c r="C20" s="108"/>
      <c r="D20" s="401" t="s">
        <v>16385</v>
      </c>
      <c r="E20" s="324" t="s">
        <v>1709</v>
      </c>
      <c r="F20" s="126">
        <v>0</v>
      </c>
      <c r="G20" s="107" t="str">
        <f t="shared" si="0"/>
        <v>SH19-11658</v>
      </c>
      <c r="H20" s="351"/>
      <c r="I20" s="126"/>
      <c r="J20" s="107"/>
      <c r="K20" s="108"/>
      <c r="L20" s="107"/>
      <c r="M20" s="319"/>
      <c r="N20" s="352"/>
    </row>
    <row r="21" spans="1:14" ht="18" customHeight="1">
      <c r="A21" s="351">
        <v>15</v>
      </c>
      <c r="B21" s="107"/>
      <c r="C21" s="108"/>
      <c r="D21" s="401" t="s">
        <v>16386</v>
      </c>
      <c r="E21" s="324" t="s">
        <v>1709</v>
      </c>
      <c r="F21" s="126">
        <v>0</v>
      </c>
      <c r="G21" s="107" t="str">
        <f t="shared" si="0"/>
        <v>SH19-11659</v>
      </c>
      <c r="H21" s="351"/>
      <c r="I21" s="126"/>
      <c r="J21" s="107"/>
      <c r="K21" s="108"/>
      <c r="L21" s="107"/>
      <c r="M21" s="319"/>
      <c r="N21" s="352"/>
    </row>
    <row r="22" spans="1:14" ht="18" customHeight="1">
      <c r="A22" s="351">
        <v>16</v>
      </c>
      <c r="B22" s="107" t="s">
        <v>346</v>
      </c>
      <c r="C22" s="108">
        <v>43770</v>
      </c>
      <c r="D22" s="324" t="s">
        <v>17983</v>
      </c>
      <c r="E22" s="324" t="s">
        <v>1709</v>
      </c>
      <c r="F22" s="126">
        <v>3804</v>
      </c>
      <c r="G22" s="107" t="str">
        <f t="shared" si="0"/>
        <v>SH19-11660</v>
      </c>
      <c r="H22" s="351"/>
      <c r="I22" s="126"/>
      <c r="J22" s="107"/>
      <c r="K22" s="108"/>
      <c r="L22" s="107"/>
      <c r="M22" s="319"/>
      <c r="N22" s="352"/>
    </row>
    <row r="23" spans="1:14" ht="18" customHeight="1">
      <c r="A23" s="351">
        <v>17</v>
      </c>
      <c r="B23" s="107" t="s">
        <v>42</v>
      </c>
      <c r="C23" s="108">
        <v>43770</v>
      </c>
      <c r="D23" s="324" t="s">
        <v>17984</v>
      </c>
      <c r="E23" s="324" t="s">
        <v>16412</v>
      </c>
      <c r="F23" s="126">
        <v>496.32</v>
      </c>
      <c r="G23" s="107" t="str">
        <f t="shared" si="0"/>
        <v>SH19-11661</v>
      </c>
      <c r="H23" s="351"/>
      <c r="I23" s="126"/>
      <c r="J23" s="107"/>
      <c r="K23" s="108"/>
      <c r="L23" s="107"/>
      <c r="M23" s="319"/>
      <c r="N23" s="352"/>
    </row>
    <row r="24" spans="1:14" ht="18" customHeight="1">
      <c r="A24" s="351">
        <v>18</v>
      </c>
      <c r="B24" s="107"/>
      <c r="C24" s="108"/>
      <c r="D24" s="401" t="s">
        <v>17985</v>
      </c>
      <c r="E24" s="324" t="s">
        <v>1709</v>
      </c>
      <c r="F24" s="126">
        <v>0</v>
      </c>
      <c r="G24" s="107" t="str">
        <f t="shared" si="0"/>
        <v>SH19-11663</v>
      </c>
      <c r="H24" s="351"/>
      <c r="I24" s="126"/>
      <c r="J24" s="107"/>
      <c r="K24" s="108"/>
      <c r="L24" s="107"/>
      <c r="M24" s="319"/>
      <c r="N24" s="352"/>
    </row>
    <row r="25" spans="1:14" ht="18" customHeight="1">
      <c r="A25" s="351">
        <v>19</v>
      </c>
      <c r="B25" s="107" t="s">
        <v>1746</v>
      </c>
      <c r="C25" s="108"/>
      <c r="D25" s="402" t="s">
        <v>17986</v>
      </c>
      <c r="E25" s="324" t="s">
        <v>1709</v>
      </c>
      <c r="F25" s="126">
        <v>0</v>
      </c>
      <c r="G25" s="107" t="str">
        <f t="shared" si="0"/>
        <v>SH19-11664</v>
      </c>
      <c r="H25" s="351"/>
      <c r="I25" s="126"/>
      <c r="J25" s="107"/>
      <c r="K25" s="108"/>
      <c r="L25" s="107"/>
      <c r="M25" s="319"/>
      <c r="N25" s="352"/>
    </row>
    <row r="26" spans="1:14" ht="18" customHeight="1">
      <c r="A26" s="351">
        <v>20</v>
      </c>
      <c r="B26" s="107" t="s">
        <v>330</v>
      </c>
      <c r="C26" s="108">
        <v>43776</v>
      </c>
      <c r="D26" s="324" t="s">
        <v>17987</v>
      </c>
      <c r="E26" s="324" t="s">
        <v>1709</v>
      </c>
      <c r="F26" s="126">
        <v>4359.3</v>
      </c>
      <c r="G26" s="107" t="str">
        <f t="shared" si="0"/>
        <v>SH19-11665</v>
      </c>
      <c r="H26" s="351"/>
      <c r="I26" s="126"/>
      <c r="J26" s="107"/>
      <c r="K26" s="108"/>
      <c r="L26" s="107"/>
      <c r="M26" s="319"/>
      <c r="N26" s="352"/>
    </row>
    <row r="27" spans="1:14" ht="18" customHeight="1">
      <c r="A27" s="351">
        <v>21</v>
      </c>
      <c r="B27" s="107" t="s">
        <v>337</v>
      </c>
      <c r="C27" s="108">
        <v>43770</v>
      </c>
      <c r="D27" s="324" t="s">
        <v>17988</v>
      </c>
      <c r="E27" s="324" t="s">
        <v>1709</v>
      </c>
      <c r="F27" s="126">
        <v>7993</v>
      </c>
      <c r="G27" s="107" t="str">
        <f t="shared" si="0"/>
        <v>SH19-11666</v>
      </c>
      <c r="H27" s="351"/>
      <c r="I27" s="126"/>
      <c r="J27" s="107"/>
      <c r="K27" s="108"/>
      <c r="L27" s="107"/>
      <c r="M27" s="319"/>
      <c r="N27" s="352"/>
    </row>
    <row r="28" spans="1:14" ht="18" customHeight="1">
      <c r="A28" s="351">
        <v>22</v>
      </c>
      <c r="B28" s="107" t="s">
        <v>42</v>
      </c>
      <c r="C28" s="108">
        <v>43770</v>
      </c>
      <c r="D28" s="324" t="s">
        <v>17989</v>
      </c>
      <c r="E28" s="324" t="s">
        <v>16412</v>
      </c>
      <c r="F28" s="126">
        <v>46.1</v>
      </c>
      <c r="G28" s="107" t="str">
        <f t="shared" si="0"/>
        <v>SH19-11667</v>
      </c>
      <c r="H28" s="351"/>
      <c r="I28" s="126"/>
      <c r="J28" s="107"/>
      <c r="K28" s="108"/>
      <c r="L28" s="107"/>
      <c r="M28" s="319"/>
      <c r="N28" s="352"/>
    </row>
    <row r="29" spans="1:14" ht="18" customHeight="1">
      <c r="A29" s="351">
        <v>23</v>
      </c>
      <c r="B29" s="107" t="s">
        <v>43</v>
      </c>
      <c r="C29" s="108">
        <v>43770</v>
      </c>
      <c r="D29" s="324" t="s">
        <v>17990</v>
      </c>
      <c r="E29" s="324" t="s">
        <v>1709</v>
      </c>
      <c r="F29" s="126">
        <v>1387.65</v>
      </c>
      <c r="G29" s="107" t="str">
        <f t="shared" si="0"/>
        <v>SH19-11668</v>
      </c>
      <c r="H29" s="351"/>
      <c r="I29" s="126"/>
      <c r="J29" s="107"/>
      <c r="K29" s="108"/>
      <c r="L29" s="107"/>
      <c r="M29" s="319"/>
      <c r="N29" s="352"/>
    </row>
    <row r="30" spans="1:14" ht="18" customHeight="1">
      <c r="A30" s="351">
        <v>24</v>
      </c>
      <c r="B30" s="107" t="s">
        <v>42</v>
      </c>
      <c r="C30" s="108">
        <v>43770</v>
      </c>
      <c r="D30" s="324" t="s">
        <v>17991</v>
      </c>
      <c r="E30" s="324" t="s">
        <v>16412</v>
      </c>
      <c r="F30" s="126">
        <v>79</v>
      </c>
      <c r="G30" s="107" t="str">
        <f t="shared" si="0"/>
        <v>SH19-11669</v>
      </c>
      <c r="H30" s="351"/>
      <c r="I30" s="126"/>
      <c r="J30" s="107"/>
      <c r="K30" s="108"/>
      <c r="L30" s="107"/>
      <c r="M30" s="319"/>
      <c r="N30" s="352"/>
    </row>
    <row r="31" spans="1:14" s="434" customFormat="1" ht="18" customHeight="1">
      <c r="A31" s="351">
        <v>25</v>
      </c>
      <c r="B31" s="107" t="s">
        <v>42</v>
      </c>
      <c r="C31" s="108">
        <v>43770</v>
      </c>
      <c r="D31" s="416" t="s">
        <v>16387</v>
      </c>
      <c r="E31" s="324" t="s">
        <v>16412</v>
      </c>
      <c r="F31" s="126">
        <v>6.53</v>
      </c>
      <c r="G31" s="107" t="str">
        <f t="shared" si="0"/>
        <v>SH19-11670</v>
      </c>
      <c r="H31" s="430"/>
      <c r="I31" s="428"/>
      <c r="J31" s="431"/>
      <c r="K31" s="432"/>
      <c r="L31" s="429"/>
      <c r="M31" s="433"/>
      <c r="N31" s="429"/>
    </row>
    <row r="32" spans="1:14" s="434" customFormat="1" ht="18" customHeight="1">
      <c r="A32" s="351">
        <v>26</v>
      </c>
      <c r="B32" s="107" t="s">
        <v>1746</v>
      </c>
      <c r="C32" s="108"/>
      <c r="D32" s="402" t="s">
        <v>16775</v>
      </c>
      <c r="E32" s="324" t="s">
        <v>1709</v>
      </c>
      <c r="F32" s="126">
        <v>0</v>
      </c>
      <c r="G32" s="107" t="str">
        <f t="shared" si="0"/>
        <v>SH19-11671</v>
      </c>
      <c r="H32" s="430"/>
      <c r="I32" s="428"/>
      <c r="J32" s="431"/>
      <c r="K32" s="432"/>
      <c r="L32" s="429"/>
      <c r="M32" s="433"/>
      <c r="N32" s="429"/>
    </row>
    <row r="33" spans="1:14" s="434" customFormat="1" ht="18" customHeight="1">
      <c r="A33" s="351">
        <v>27</v>
      </c>
      <c r="B33" s="107" t="s">
        <v>42</v>
      </c>
      <c r="C33" s="108">
        <v>43773</v>
      </c>
      <c r="D33" s="416" t="s">
        <v>16776</v>
      </c>
      <c r="E33" s="324" t="s">
        <v>17992</v>
      </c>
      <c r="F33" s="126">
        <v>3702.21</v>
      </c>
      <c r="G33" s="107" t="str">
        <f t="shared" si="0"/>
        <v>SH19-11672</v>
      </c>
      <c r="H33" s="430"/>
      <c r="I33" s="428"/>
      <c r="J33" s="431"/>
      <c r="K33" s="432"/>
      <c r="L33" s="429"/>
      <c r="M33" s="433"/>
      <c r="N33" s="429"/>
    </row>
    <row r="34" spans="1:14" s="434" customFormat="1" ht="18" customHeight="1">
      <c r="A34" s="351">
        <v>28</v>
      </c>
      <c r="B34" s="107" t="s">
        <v>42</v>
      </c>
      <c r="C34" s="108">
        <v>43773</v>
      </c>
      <c r="D34" s="416" t="s">
        <v>16777</v>
      </c>
      <c r="E34" s="324" t="s">
        <v>17992</v>
      </c>
      <c r="F34" s="126">
        <v>12496.83</v>
      </c>
      <c r="G34" s="107" t="str">
        <f t="shared" si="0"/>
        <v>SH19-11673</v>
      </c>
      <c r="H34" s="430"/>
      <c r="I34" s="428"/>
      <c r="J34" s="431"/>
      <c r="K34" s="432"/>
      <c r="L34" s="429"/>
      <c r="M34" s="433"/>
      <c r="N34" s="429"/>
    </row>
    <row r="35" spans="1:14" s="434" customFormat="1" ht="18" customHeight="1">
      <c r="A35" s="351">
        <v>29</v>
      </c>
      <c r="B35" s="107" t="s">
        <v>42</v>
      </c>
      <c r="C35" s="108">
        <v>43773</v>
      </c>
      <c r="D35" s="416" t="s">
        <v>16778</v>
      </c>
      <c r="E35" s="324" t="s">
        <v>17992</v>
      </c>
      <c r="F35" s="126">
        <v>849.65</v>
      </c>
      <c r="G35" s="107" t="str">
        <f t="shared" si="0"/>
        <v>SH19-11674</v>
      </c>
      <c r="H35" s="430"/>
      <c r="I35" s="428"/>
      <c r="J35" s="431"/>
      <c r="K35" s="432"/>
      <c r="L35" s="429"/>
      <c r="M35" s="433"/>
      <c r="N35" s="429"/>
    </row>
    <row r="36" spans="1:14" s="434" customFormat="1" ht="18" customHeight="1">
      <c r="A36" s="351">
        <v>30</v>
      </c>
      <c r="B36" s="107" t="s">
        <v>42</v>
      </c>
      <c r="C36" s="108">
        <v>43773</v>
      </c>
      <c r="D36" s="416" t="s">
        <v>16779</v>
      </c>
      <c r="E36" s="324" t="s">
        <v>17992</v>
      </c>
      <c r="F36" s="126">
        <v>733.35</v>
      </c>
      <c r="G36" s="107" t="str">
        <f t="shared" si="0"/>
        <v>SH19-11675</v>
      </c>
      <c r="H36" s="430"/>
      <c r="I36" s="428"/>
      <c r="J36" s="431"/>
      <c r="K36" s="432"/>
      <c r="L36" s="429"/>
      <c r="M36" s="433"/>
      <c r="N36" s="429"/>
    </row>
    <row r="37" spans="1:14" s="434" customFormat="1" ht="18" customHeight="1">
      <c r="A37" s="351">
        <v>31</v>
      </c>
      <c r="B37" s="107" t="s">
        <v>42</v>
      </c>
      <c r="C37" s="108">
        <v>43773</v>
      </c>
      <c r="D37" s="416" t="s">
        <v>16780</v>
      </c>
      <c r="E37" s="324" t="s">
        <v>17992</v>
      </c>
      <c r="F37" s="126">
        <v>4743.67</v>
      </c>
      <c r="G37" s="107" t="str">
        <f t="shared" si="0"/>
        <v>SH19-11676</v>
      </c>
      <c r="H37" s="430"/>
      <c r="I37" s="428"/>
      <c r="J37" s="431"/>
      <c r="K37" s="432"/>
      <c r="L37" s="429"/>
      <c r="M37" s="433"/>
      <c r="N37" s="429"/>
    </row>
    <row r="38" spans="1:14" s="434" customFormat="1" ht="18" customHeight="1">
      <c r="A38" s="351">
        <v>32</v>
      </c>
      <c r="B38" s="107" t="s">
        <v>42</v>
      </c>
      <c r="C38" s="108">
        <v>43773</v>
      </c>
      <c r="D38" s="416" t="s">
        <v>16781</v>
      </c>
      <c r="E38" s="324" t="s">
        <v>17992</v>
      </c>
      <c r="F38" s="126">
        <v>11527.16</v>
      </c>
      <c r="G38" s="107" t="str">
        <f t="shared" si="0"/>
        <v>SH19-11677</v>
      </c>
      <c r="H38" s="430"/>
      <c r="I38" s="428"/>
      <c r="J38" s="431"/>
      <c r="K38" s="432"/>
      <c r="L38" s="429"/>
      <c r="M38" s="433"/>
      <c r="N38" s="429"/>
    </row>
    <row r="39" spans="1:14" s="434" customFormat="1" ht="18" customHeight="1">
      <c r="A39" s="351">
        <v>33</v>
      </c>
      <c r="B39" s="107" t="s">
        <v>42</v>
      </c>
      <c r="C39" s="108">
        <v>43773</v>
      </c>
      <c r="D39" s="416" t="s">
        <v>16782</v>
      </c>
      <c r="E39" s="324" t="s">
        <v>17992</v>
      </c>
      <c r="F39" s="126">
        <v>3361.17</v>
      </c>
      <c r="G39" s="107" t="str">
        <f t="shared" si="0"/>
        <v>SH19-11678</v>
      </c>
      <c r="H39" s="430"/>
      <c r="I39" s="428"/>
      <c r="J39" s="431"/>
      <c r="K39" s="432"/>
      <c r="L39" s="429"/>
      <c r="M39" s="433"/>
      <c r="N39" s="429"/>
    </row>
    <row r="40" spans="1:14" s="434" customFormat="1" ht="18" customHeight="1">
      <c r="A40" s="351">
        <v>34</v>
      </c>
      <c r="B40" s="107" t="s">
        <v>42</v>
      </c>
      <c r="C40" s="108">
        <v>43773</v>
      </c>
      <c r="D40" s="416" t="s">
        <v>16783</v>
      </c>
      <c r="E40" s="324" t="s">
        <v>17992</v>
      </c>
      <c r="F40" s="126">
        <v>4372.46</v>
      </c>
      <c r="G40" s="107" t="str">
        <f t="shared" si="0"/>
        <v>SH19-11679</v>
      </c>
      <c r="H40" s="430"/>
      <c r="I40" s="428"/>
      <c r="J40" s="431"/>
      <c r="K40" s="432"/>
      <c r="L40" s="429"/>
      <c r="M40" s="433"/>
      <c r="N40" s="429"/>
    </row>
    <row r="41" spans="1:14" s="434" customFormat="1" ht="18" customHeight="1">
      <c r="A41" s="351">
        <v>35</v>
      </c>
      <c r="B41" s="107" t="s">
        <v>42</v>
      </c>
      <c r="C41" s="108">
        <v>43773</v>
      </c>
      <c r="D41" s="416" t="s">
        <v>16784</v>
      </c>
      <c r="E41" s="324" t="s">
        <v>17992</v>
      </c>
      <c r="F41" s="126">
        <v>7707.69</v>
      </c>
      <c r="G41" s="107" t="str">
        <f t="shared" si="0"/>
        <v>SH19-11680</v>
      </c>
      <c r="H41" s="430"/>
      <c r="I41" s="428"/>
      <c r="J41" s="431"/>
      <c r="K41" s="432"/>
      <c r="L41" s="429"/>
      <c r="M41" s="433"/>
      <c r="N41" s="429"/>
    </row>
    <row r="42" spans="1:14" s="434" customFormat="1" ht="18" customHeight="1">
      <c r="A42" s="351">
        <v>36</v>
      </c>
      <c r="B42" s="107" t="s">
        <v>42</v>
      </c>
      <c r="C42" s="108">
        <v>43773</v>
      </c>
      <c r="D42" s="416" t="s">
        <v>16785</v>
      </c>
      <c r="E42" s="324" t="s">
        <v>17992</v>
      </c>
      <c r="F42" s="126">
        <v>3593.78</v>
      </c>
      <c r="G42" s="107" t="str">
        <f t="shared" si="0"/>
        <v>SH19-11681</v>
      </c>
      <c r="H42" s="430"/>
      <c r="I42" s="428"/>
      <c r="J42" s="431"/>
      <c r="K42" s="432"/>
      <c r="L42" s="429"/>
      <c r="M42" s="433"/>
      <c r="N42" s="429"/>
    </row>
    <row r="43" spans="1:14" s="434" customFormat="1" ht="18" customHeight="1">
      <c r="A43" s="351">
        <v>37</v>
      </c>
      <c r="B43" s="107" t="s">
        <v>42</v>
      </c>
      <c r="C43" s="108">
        <v>43773</v>
      </c>
      <c r="D43" s="416" t="s">
        <v>16786</v>
      </c>
      <c r="E43" s="324" t="s">
        <v>17992</v>
      </c>
      <c r="F43" s="126">
        <v>8246.2000000000007</v>
      </c>
      <c r="G43" s="107" t="str">
        <f t="shared" si="0"/>
        <v>SH19-11682</v>
      </c>
      <c r="H43" s="430"/>
      <c r="I43" s="428"/>
      <c r="J43" s="431"/>
      <c r="K43" s="432"/>
      <c r="L43" s="429"/>
      <c r="M43" s="433"/>
      <c r="N43" s="429"/>
    </row>
    <row r="44" spans="1:14" s="434" customFormat="1" ht="18" customHeight="1">
      <c r="A44" s="351">
        <v>38</v>
      </c>
      <c r="B44" s="107" t="s">
        <v>42</v>
      </c>
      <c r="C44" s="108">
        <v>43773</v>
      </c>
      <c r="D44" s="416" t="s">
        <v>16787</v>
      </c>
      <c r="E44" s="324" t="s">
        <v>17992</v>
      </c>
      <c r="F44" s="126">
        <v>11310.69</v>
      </c>
      <c r="G44" s="107" t="str">
        <f t="shared" si="0"/>
        <v>SH19-11683</v>
      </c>
      <c r="H44" s="430"/>
      <c r="I44" s="428"/>
      <c r="J44" s="431"/>
      <c r="K44" s="432"/>
      <c r="L44" s="429"/>
      <c r="M44" s="433"/>
      <c r="N44" s="429"/>
    </row>
    <row r="45" spans="1:14" s="434" customFormat="1" ht="18" customHeight="1">
      <c r="A45" s="351">
        <v>39</v>
      </c>
      <c r="B45" s="107" t="s">
        <v>42</v>
      </c>
      <c r="C45" s="108">
        <v>43773</v>
      </c>
      <c r="D45" s="416" t="s">
        <v>16788</v>
      </c>
      <c r="E45" s="324" t="s">
        <v>17992</v>
      </c>
      <c r="F45" s="126">
        <v>2852.82</v>
      </c>
      <c r="G45" s="107" t="str">
        <f t="shared" si="0"/>
        <v>SH19-11684</v>
      </c>
      <c r="H45" s="430"/>
      <c r="I45" s="428"/>
      <c r="J45" s="431"/>
      <c r="K45" s="432"/>
      <c r="L45" s="429"/>
      <c r="M45" s="433"/>
      <c r="N45" s="429"/>
    </row>
    <row r="46" spans="1:14" s="434" customFormat="1" ht="18" customHeight="1">
      <c r="A46" s="351">
        <v>40</v>
      </c>
      <c r="B46" s="107" t="s">
        <v>142</v>
      </c>
      <c r="C46" s="108">
        <v>43770</v>
      </c>
      <c r="D46" s="416" t="s">
        <v>16789</v>
      </c>
      <c r="E46" s="324" t="s">
        <v>1709</v>
      </c>
      <c r="F46" s="126">
        <v>3724.08</v>
      </c>
      <c r="G46" s="107" t="str">
        <f t="shared" si="0"/>
        <v>SH19-11685</v>
      </c>
      <c r="H46" s="430"/>
      <c r="I46" s="428"/>
      <c r="J46" s="431"/>
      <c r="K46" s="432"/>
      <c r="L46" s="429"/>
      <c r="M46" s="433"/>
      <c r="N46" s="429"/>
    </row>
    <row r="47" spans="1:14" s="434" customFormat="1" ht="18" customHeight="1">
      <c r="A47" s="351">
        <v>41</v>
      </c>
      <c r="B47" s="107" t="s">
        <v>142</v>
      </c>
      <c r="C47" s="108">
        <v>43770</v>
      </c>
      <c r="D47" s="416" t="s">
        <v>16790</v>
      </c>
      <c r="E47" s="324" t="s">
        <v>1709</v>
      </c>
      <c r="F47" s="126">
        <v>763.39</v>
      </c>
      <c r="G47" s="107" t="str">
        <f t="shared" si="0"/>
        <v>SH19-11686</v>
      </c>
      <c r="H47" s="430"/>
      <c r="I47" s="428"/>
      <c r="J47" s="431"/>
      <c r="K47" s="432"/>
      <c r="L47" s="429"/>
      <c r="M47" s="433"/>
      <c r="N47" s="429"/>
    </row>
    <row r="48" spans="1:14" s="434" customFormat="1" ht="18" customHeight="1">
      <c r="A48" s="351">
        <v>42</v>
      </c>
      <c r="B48" s="107" t="s">
        <v>42</v>
      </c>
      <c r="C48" s="108">
        <v>43773</v>
      </c>
      <c r="D48" s="416" t="s">
        <v>16791</v>
      </c>
      <c r="E48" s="324" t="s">
        <v>17992</v>
      </c>
      <c r="F48" s="126">
        <v>11005.45</v>
      </c>
      <c r="G48" s="107" t="str">
        <f t="shared" si="0"/>
        <v>SH19-11687</v>
      </c>
      <c r="H48" s="430"/>
      <c r="I48" s="428"/>
      <c r="J48" s="431"/>
      <c r="K48" s="432"/>
      <c r="L48" s="429"/>
      <c r="M48" s="433"/>
      <c r="N48" s="429"/>
    </row>
    <row r="49" spans="1:14" s="434" customFormat="1" ht="18" customHeight="1">
      <c r="A49" s="351">
        <v>43</v>
      </c>
      <c r="B49" s="107" t="s">
        <v>42</v>
      </c>
      <c r="C49" s="108">
        <v>43773</v>
      </c>
      <c r="D49" s="416" t="s">
        <v>16792</v>
      </c>
      <c r="E49" s="324" t="s">
        <v>17992</v>
      </c>
      <c r="F49" s="126">
        <v>4656.18</v>
      </c>
      <c r="G49" s="107" t="str">
        <f t="shared" si="0"/>
        <v>SH19-11688</v>
      </c>
      <c r="H49" s="430"/>
      <c r="I49" s="428"/>
      <c r="J49" s="431"/>
      <c r="K49" s="432"/>
      <c r="L49" s="429"/>
      <c r="M49" s="433"/>
      <c r="N49" s="429"/>
    </row>
    <row r="50" spans="1:14" s="434" customFormat="1" ht="18" customHeight="1">
      <c r="A50" s="351">
        <v>44</v>
      </c>
      <c r="B50" s="107" t="s">
        <v>42</v>
      </c>
      <c r="C50" s="108">
        <v>43773</v>
      </c>
      <c r="D50" s="416" t="s">
        <v>16793</v>
      </c>
      <c r="E50" s="324" t="s">
        <v>17992</v>
      </c>
      <c r="F50" s="126">
        <v>6591.75</v>
      </c>
      <c r="G50" s="107" t="str">
        <f t="shared" si="0"/>
        <v>SH19-11689</v>
      </c>
      <c r="H50" s="430"/>
      <c r="I50" s="428"/>
      <c r="J50" s="431"/>
      <c r="K50" s="432"/>
      <c r="L50" s="429"/>
      <c r="M50" s="433"/>
      <c r="N50" s="429"/>
    </row>
    <row r="51" spans="1:14" s="434" customFormat="1" ht="18" customHeight="1">
      <c r="A51" s="351">
        <v>45</v>
      </c>
      <c r="B51" s="107" t="s">
        <v>42</v>
      </c>
      <c r="C51" s="108">
        <v>43773</v>
      </c>
      <c r="D51" s="416" t="s">
        <v>16794</v>
      </c>
      <c r="E51" s="324" t="s">
        <v>17992</v>
      </c>
      <c r="F51" s="126">
        <v>9097.06</v>
      </c>
      <c r="G51" s="107" t="str">
        <f t="shared" si="0"/>
        <v>SH19-11690</v>
      </c>
      <c r="H51" s="430"/>
      <c r="I51" s="428"/>
      <c r="J51" s="431"/>
      <c r="K51" s="432"/>
      <c r="L51" s="429"/>
      <c r="M51" s="433"/>
      <c r="N51" s="429"/>
    </row>
    <row r="52" spans="1:14" s="434" customFormat="1" ht="18" customHeight="1">
      <c r="A52" s="351">
        <v>46</v>
      </c>
      <c r="B52" s="107" t="s">
        <v>42</v>
      </c>
      <c r="C52" s="108">
        <v>43773</v>
      </c>
      <c r="D52" s="416" t="s">
        <v>16795</v>
      </c>
      <c r="E52" s="324" t="s">
        <v>17992</v>
      </c>
      <c r="F52" s="126">
        <v>2757.64</v>
      </c>
      <c r="G52" s="107" t="str">
        <f t="shared" si="0"/>
        <v>SH19-11691</v>
      </c>
      <c r="H52" s="430"/>
      <c r="I52" s="428"/>
      <c r="J52" s="431"/>
      <c r="K52" s="432"/>
      <c r="L52" s="429"/>
      <c r="M52" s="433"/>
      <c r="N52" s="429"/>
    </row>
    <row r="53" spans="1:14" s="434" customFormat="1" ht="18" customHeight="1">
      <c r="A53" s="351">
        <v>47</v>
      </c>
      <c r="B53" s="107"/>
      <c r="C53" s="108"/>
      <c r="D53" s="401" t="s">
        <v>16796</v>
      </c>
      <c r="E53" s="324" t="s">
        <v>1709</v>
      </c>
      <c r="F53" s="126">
        <v>0</v>
      </c>
      <c r="G53" s="107" t="str">
        <f t="shared" si="0"/>
        <v>SH19-11692</v>
      </c>
      <c r="H53" s="430"/>
      <c r="I53" s="428"/>
      <c r="J53" s="431"/>
      <c r="K53" s="432"/>
      <c r="L53" s="429"/>
      <c r="M53" s="433"/>
      <c r="N53" s="429"/>
    </row>
    <row r="54" spans="1:14" s="434" customFormat="1" ht="18" customHeight="1">
      <c r="A54" s="351">
        <v>48</v>
      </c>
      <c r="B54" s="107" t="s">
        <v>42</v>
      </c>
      <c r="C54" s="108">
        <v>43773</v>
      </c>
      <c r="D54" s="416" t="s">
        <v>16797</v>
      </c>
      <c r="E54" s="324" t="s">
        <v>17992</v>
      </c>
      <c r="F54" s="126">
        <v>7431.85</v>
      </c>
      <c r="G54" s="107" t="str">
        <f t="shared" si="0"/>
        <v>SH19-11693</v>
      </c>
      <c r="H54" s="430"/>
      <c r="I54" s="428"/>
      <c r="J54" s="431"/>
      <c r="K54" s="432"/>
      <c r="L54" s="429"/>
      <c r="M54" s="433"/>
      <c r="N54" s="429"/>
    </row>
    <row r="55" spans="1:14" s="434" customFormat="1" ht="18" customHeight="1">
      <c r="A55" s="351">
        <v>49</v>
      </c>
      <c r="B55" s="107" t="s">
        <v>1727</v>
      </c>
      <c r="C55" s="108">
        <v>43770</v>
      </c>
      <c r="D55" s="416" t="s">
        <v>16798</v>
      </c>
      <c r="E55" s="324" t="s">
        <v>1709</v>
      </c>
      <c r="F55" s="126">
        <v>754.8</v>
      </c>
      <c r="G55" s="107" t="str">
        <f t="shared" si="0"/>
        <v>SH19-11694</v>
      </c>
      <c r="H55" s="430"/>
      <c r="I55" s="428"/>
      <c r="J55" s="431"/>
      <c r="K55" s="432"/>
      <c r="L55" s="429"/>
      <c r="M55" s="433"/>
      <c r="N55" s="429"/>
    </row>
    <row r="56" spans="1:14" s="434" customFormat="1" ht="18" customHeight="1">
      <c r="A56" s="351">
        <v>50</v>
      </c>
      <c r="B56" s="107" t="s">
        <v>42</v>
      </c>
      <c r="C56" s="108">
        <v>43773</v>
      </c>
      <c r="D56" s="416" t="s">
        <v>16799</v>
      </c>
      <c r="E56" s="324" t="s">
        <v>17992</v>
      </c>
      <c r="F56" s="126">
        <v>9021.61</v>
      </c>
      <c r="G56" s="107" t="str">
        <f t="shared" si="0"/>
        <v>SH19-11695</v>
      </c>
      <c r="H56" s="430"/>
      <c r="I56" s="428"/>
      <c r="J56" s="431"/>
      <c r="K56" s="432"/>
      <c r="L56" s="429"/>
      <c r="M56" s="433"/>
      <c r="N56" s="429"/>
    </row>
    <row r="57" spans="1:14" s="434" customFormat="1" ht="18" customHeight="1">
      <c r="A57" s="351">
        <v>51</v>
      </c>
      <c r="B57" s="107" t="s">
        <v>42</v>
      </c>
      <c r="C57" s="108">
        <v>43773</v>
      </c>
      <c r="D57" s="416" t="s">
        <v>16800</v>
      </c>
      <c r="E57" s="324" t="s">
        <v>17992</v>
      </c>
      <c r="F57" s="126">
        <v>12472</v>
      </c>
      <c r="G57" s="107" t="str">
        <f t="shared" si="0"/>
        <v>SH19-11696</v>
      </c>
      <c r="H57" s="430"/>
      <c r="I57" s="428"/>
      <c r="J57" s="431"/>
      <c r="K57" s="432"/>
      <c r="L57" s="429"/>
      <c r="M57" s="433"/>
      <c r="N57" s="429"/>
    </row>
    <row r="58" spans="1:14" s="434" customFormat="1" ht="18" customHeight="1">
      <c r="A58" s="351">
        <v>52</v>
      </c>
      <c r="B58" s="107" t="s">
        <v>42</v>
      </c>
      <c r="C58" s="108">
        <v>43773</v>
      </c>
      <c r="D58" s="416" t="s">
        <v>16801</v>
      </c>
      <c r="E58" s="324" t="s">
        <v>17992</v>
      </c>
      <c r="F58" s="126">
        <v>6632.86</v>
      </c>
      <c r="G58" s="107" t="str">
        <f t="shared" si="0"/>
        <v>SH19-11697</v>
      </c>
      <c r="H58" s="430"/>
      <c r="I58" s="428"/>
      <c r="J58" s="431"/>
      <c r="K58" s="432"/>
      <c r="L58" s="429"/>
      <c r="M58" s="433"/>
      <c r="N58" s="429"/>
    </row>
    <row r="59" spans="1:14" s="434" customFormat="1" ht="18" customHeight="1">
      <c r="A59" s="351">
        <v>53</v>
      </c>
      <c r="B59" s="107" t="s">
        <v>42</v>
      </c>
      <c r="C59" s="108">
        <v>43773</v>
      </c>
      <c r="D59" s="416" t="s">
        <v>16802</v>
      </c>
      <c r="E59" s="324" t="s">
        <v>17992</v>
      </c>
      <c r="F59" s="126">
        <v>120.96</v>
      </c>
      <c r="G59" s="107" t="str">
        <f t="shared" si="0"/>
        <v>SH19-11698</v>
      </c>
      <c r="H59" s="430"/>
      <c r="I59" s="428"/>
      <c r="J59" s="431"/>
      <c r="K59" s="432"/>
      <c r="L59" s="429"/>
      <c r="M59" s="433"/>
      <c r="N59" s="429"/>
    </row>
    <row r="60" spans="1:14" s="434" customFormat="1" ht="18" customHeight="1">
      <c r="A60" s="351">
        <v>54</v>
      </c>
      <c r="B60" s="107" t="s">
        <v>42</v>
      </c>
      <c r="C60" s="108">
        <v>43770</v>
      </c>
      <c r="D60" s="416" t="s">
        <v>16803</v>
      </c>
      <c r="E60" s="324" t="s">
        <v>16412</v>
      </c>
      <c r="F60" s="126">
        <v>153.19</v>
      </c>
      <c r="G60" s="107" t="str">
        <f t="shared" si="0"/>
        <v>SH19-11699</v>
      </c>
      <c r="H60" s="430"/>
      <c r="I60" s="428"/>
      <c r="J60" s="431"/>
      <c r="K60" s="432"/>
      <c r="L60" s="429"/>
      <c r="M60" s="433"/>
      <c r="N60" s="429"/>
    </row>
    <row r="61" spans="1:14" s="434" customFormat="1" ht="18" customHeight="1">
      <c r="A61" s="351">
        <v>55</v>
      </c>
      <c r="B61" s="107" t="s">
        <v>42</v>
      </c>
      <c r="C61" s="108">
        <v>43770</v>
      </c>
      <c r="D61" s="416" t="s">
        <v>16804</v>
      </c>
      <c r="E61" s="324" t="s">
        <v>16412</v>
      </c>
      <c r="F61" s="126">
        <v>298.58999999999997</v>
      </c>
      <c r="G61" s="107" t="str">
        <f t="shared" si="0"/>
        <v>SH19-11700</v>
      </c>
      <c r="H61" s="430"/>
      <c r="I61" s="428"/>
      <c r="J61" s="431"/>
      <c r="K61" s="432"/>
      <c r="L61" s="429"/>
      <c r="M61" s="433"/>
      <c r="N61" s="429"/>
    </row>
    <row r="62" spans="1:14" s="434" customFormat="1" ht="18" customHeight="1">
      <c r="A62" s="351">
        <v>56</v>
      </c>
      <c r="B62" s="107" t="s">
        <v>55</v>
      </c>
      <c r="C62" s="108">
        <v>43770</v>
      </c>
      <c r="D62" s="416" t="s">
        <v>16805</v>
      </c>
      <c r="E62" s="324" t="s">
        <v>1709</v>
      </c>
      <c r="F62" s="126">
        <v>1595.52</v>
      </c>
      <c r="G62" s="107" t="str">
        <f t="shared" si="0"/>
        <v>SH19-11701</v>
      </c>
      <c r="H62" s="430"/>
      <c r="I62" s="428"/>
      <c r="J62" s="431"/>
      <c r="K62" s="432"/>
      <c r="L62" s="429"/>
      <c r="M62" s="433"/>
      <c r="N62" s="429"/>
    </row>
    <row r="63" spans="1:14" s="434" customFormat="1" ht="18" customHeight="1">
      <c r="A63" s="351">
        <v>57</v>
      </c>
      <c r="B63" s="107" t="s">
        <v>55</v>
      </c>
      <c r="C63" s="108">
        <v>43770</v>
      </c>
      <c r="D63" s="416" t="s">
        <v>16806</v>
      </c>
      <c r="E63" s="324" t="s">
        <v>1709</v>
      </c>
      <c r="F63" s="126">
        <v>1457.82</v>
      </c>
      <c r="G63" s="107" t="str">
        <f t="shared" si="0"/>
        <v>SH19-11702</v>
      </c>
      <c r="H63" s="430"/>
      <c r="I63" s="428"/>
      <c r="J63" s="431"/>
      <c r="K63" s="432"/>
      <c r="L63" s="429"/>
      <c r="M63" s="433"/>
      <c r="N63" s="429"/>
    </row>
    <row r="64" spans="1:14" s="434" customFormat="1" ht="18" customHeight="1">
      <c r="A64" s="351">
        <v>58</v>
      </c>
      <c r="B64" s="107" t="s">
        <v>42</v>
      </c>
      <c r="C64" s="108">
        <v>43770</v>
      </c>
      <c r="D64" s="416" t="s">
        <v>16807</v>
      </c>
      <c r="E64" s="324" t="s">
        <v>16412</v>
      </c>
      <c r="F64" s="126">
        <v>186.62</v>
      </c>
      <c r="G64" s="107" t="str">
        <f t="shared" si="0"/>
        <v>SH19-11703</v>
      </c>
      <c r="H64" s="430"/>
      <c r="I64" s="428"/>
      <c r="J64" s="431"/>
      <c r="K64" s="432"/>
      <c r="L64" s="429"/>
      <c r="M64" s="433"/>
      <c r="N64" s="429"/>
    </row>
    <row r="65" spans="1:14" s="434" customFormat="1" ht="18" customHeight="1">
      <c r="A65" s="351">
        <v>59</v>
      </c>
      <c r="B65" s="107" t="s">
        <v>43</v>
      </c>
      <c r="C65" s="108">
        <v>43771</v>
      </c>
      <c r="D65" s="416" t="s">
        <v>16808</v>
      </c>
      <c r="E65" s="324" t="s">
        <v>1709</v>
      </c>
      <c r="F65" s="126">
        <v>8539.1</v>
      </c>
      <c r="G65" s="107" t="str">
        <f t="shared" si="0"/>
        <v>SH19-11704</v>
      </c>
      <c r="H65" s="430"/>
      <c r="I65" s="428"/>
      <c r="J65" s="431"/>
      <c r="K65" s="432"/>
      <c r="L65" s="429"/>
      <c r="M65" s="433"/>
      <c r="N65" s="429"/>
    </row>
    <row r="66" spans="1:14" s="434" customFormat="1" ht="18" customHeight="1">
      <c r="A66" s="351">
        <v>60</v>
      </c>
      <c r="B66" s="107" t="s">
        <v>142</v>
      </c>
      <c r="C66" s="108">
        <v>43771</v>
      </c>
      <c r="D66" s="416" t="s">
        <v>16809</v>
      </c>
      <c r="E66" s="324" t="s">
        <v>1709</v>
      </c>
      <c r="F66" s="126">
        <v>3285.53</v>
      </c>
      <c r="G66" s="107" t="str">
        <f t="shared" si="0"/>
        <v>SH19-11705</v>
      </c>
      <c r="H66" s="430"/>
      <c r="I66" s="428"/>
      <c r="J66" s="431"/>
      <c r="K66" s="432"/>
      <c r="L66" s="429"/>
      <c r="M66" s="433"/>
      <c r="N66" s="429"/>
    </row>
    <row r="67" spans="1:14" s="434" customFormat="1" ht="18" customHeight="1">
      <c r="A67" s="351">
        <v>61</v>
      </c>
      <c r="B67" s="107" t="s">
        <v>142</v>
      </c>
      <c r="C67" s="108">
        <v>43771</v>
      </c>
      <c r="D67" s="416" t="s">
        <v>16810</v>
      </c>
      <c r="E67" s="324" t="s">
        <v>1709</v>
      </c>
      <c r="F67" s="126">
        <v>328.05</v>
      </c>
      <c r="G67" s="107" t="str">
        <f t="shared" si="0"/>
        <v>SH19-11706</v>
      </c>
      <c r="H67" s="430"/>
      <c r="I67" s="428"/>
      <c r="J67" s="431"/>
      <c r="K67" s="432"/>
      <c r="L67" s="429"/>
      <c r="M67" s="433"/>
      <c r="N67" s="429"/>
    </row>
    <row r="68" spans="1:14" s="434" customFormat="1" ht="18" customHeight="1">
      <c r="A68" s="351">
        <v>62</v>
      </c>
      <c r="B68" s="107" t="s">
        <v>291</v>
      </c>
      <c r="C68" s="108">
        <v>43771</v>
      </c>
      <c r="D68" s="416" t="s">
        <v>16811</v>
      </c>
      <c r="E68" s="324" t="s">
        <v>1709</v>
      </c>
      <c r="F68" s="126">
        <v>3011.66</v>
      </c>
      <c r="G68" s="107" t="str">
        <f t="shared" si="0"/>
        <v>SH19-11707</v>
      </c>
      <c r="H68" s="430"/>
      <c r="I68" s="428"/>
      <c r="J68" s="431"/>
      <c r="K68" s="432"/>
      <c r="L68" s="429"/>
      <c r="M68" s="433"/>
      <c r="N68" s="429"/>
    </row>
    <row r="69" spans="1:14" s="434" customFormat="1" ht="18" customHeight="1">
      <c r="A69" s="351">
        <v>63</v>
      </c>
      <c r="B69" s="107" t="s">
        <v>291</v>
      </c>
      <c r="C69" s="108">
        <v>43771</v>
      </c>
      <c r="D69" s="416" t="s">
        <v>16812</v>
      </c>
      <c r="E69" s="324" t="s">
        <v>1709</v>
      </c>
      <c r="F69" s="126">
        <v>3139.42</v>
      </c>
      <c r="G69" s="107" t="str">
        <f t="shared" si="0"/>
        <v>SH19-11708</v>
      </c>
      <c r="H69" s="430"/>
      <c r="I69" s="428"/>
      <c r="J69" s="431"/>
      <c r="K69" s="432"/>
      <c r="L69" s="429"/>
      <c r="M69" s="433"/>
      <c r="N69" s="429"/>
    </row>
    <row r="70" spans="1:14" s="434" customFormat="1" ht="18" customHeight="1">
      <c r="A70" s="351">
        <v>64</v>
      </c>
      <c r="B70" s="107" t="s">
        <v>142</v>
      </c>
      <c r="C70" s="108">
        <v>43773</v>
      </c>
      <c r="D70" s="416" t="s">
        <v>16813</v>
      </c>
      <c r="E70" s="324" t="s">
        <v>1709</v>
      </c>
      <c r="F70" s="126">
        <v>983.63</v>
      </c>
      <c r="G70" s="107" t="str">
        <f t="shared" si="0"/>
        <v>SH19-11709</v>
      </c>
      <c r="H70" s="430"/>
      <c r="I70" s="428"/>
      <c r="J70" s="431"/>
      <c r="K70" s="432"/>
      <c r="L70" s="429"/>
      <c r="M70" s="433"/>
      <c r="N70" s="429"/>
    </row>
    <row r="71" spans="1:14" s="434" customFormat="1" ht="18" customHeight="1">
      <c r="A71" s="351">
        <v>65</v>
      </c>
      <c r="B71" s="107" t="s">
        <v>329</v>
      </c>
      <c r="C71" s="108">
        <v>43773</v>
      </c>
      <c r="D71" s="416" t="s">
        <v>16814</v>
      </c>
      <c r="E71" s="324" t="s">
        <v>1709</v>
      </c>
      <c r="F71" s="126">
        <v>5574.78</v>
      </c>
      <c r="G71" s="107" t="str">
        <f t="shared" si="0"/>
        <v>SH19-11710</v>
      </c>
      <c r="H71" s="430"/>
      <c r="I71" s="428"/>
      <c r="J71" s="431"/>
      <c r="K71" s="432"/>
      <c r="L71" s="429"/>
      <c r="M71" s="433"/>
      <c r="N71" s="429"/>
    </row>
    <row r="72" spans="1:14" s="434" customFormat="1" ht="18" customHeight="1">
      <c r="A72" s="351">
        <v>66</v>
      </c>
      <c r="B72" s="107" t="s">
        <v>1754</v>
      </c>
      <c r="C72" s="108">
        <v>43773</v>
      </c>
      <c r="D72" s="416" t="s">
        <v>16815</v>
      </c>
      <c r="E72" s="324" t="s">
        <v>1709</v>
      </c>
      <c r="F72" s="126">
        <v>4208.8999999999996</v>
      </c>
      <c r="G72" s="107" t="str">
        <f t="shared" ref="G72:G135" si="1">D72</f>
        <v>SH19-11711</v>
      </c>
      <c r="H72" s="430"/>
      <c r="I72" s="428"/>
      <c r="J72" s="431"/>
      <c r="K72" s="432"/>
      <c r="L72" s="429"/>
      <c r="M72" s="433"/>
      <c r="N72" s="429"/>
    </row>
    <row r="73" spans="1:14" s="434" customFormat="1" ht="18" customHeight="1">
      <c r="A73" s="351">
        <v>67</v>
      </c>
      <c r="B73" s="107" t="s">
        <v>42</v>
      </c>
      <c r="C73" s="108">
        <v>43780</v>
      </c>
      <c r="D73" s="416" t="s">
        <v>16816</v>
      </c>
      <c r="E73" s="324" t="s">
        <v>17997</v>
      </c>
      <c r="F73" s="126">
        <v>128.46</v>
      </c>
      <c r="G73" s="107" t="str">
        <f t="shared" si="1"/>
        <v>SH19-11712</v>
      </c>
      <c r="H73" s="430"/>
      <c r="I73" s="428"/>
      <c r="J73" s="431"/>
      <c r="K73" s="432"/>
      <c r="L73" s="429"/>
      <c r="M73" s="433"/>
      <c r="N73" s="429"/>
    </row>
    <row r="74" spans="1:14" s="434" customFormat="1" ht="18" customHeight="1">
      <c r="A74" s="351">
        <v>68</v>
      </c>
      <c r="B74" s="107" t="s">
        <v>42</v>
      </c>
      <c r="C74" s="108">
        <v>43774</v>
      </c>
      <c r="D74" s="416" t="s">
        <v>16817</v>
      </c>
      <c r="E74" s="324" t="s">
        <v>17993</v>
      </c>
      <c r="F74" s="126">
        <v>6830.34</v>
      </c>
      <c r="G74" s="107" t="str">
        <f t="shared" si="1"/>
        <v>SH19-11713</v>
      </c>
      <c r="H74" s="430"/>
      <c r="I74" s="428"/>
      <c r="J74" s="431"/>
      <c r="K74" s="432"/>
      <c r="L74" s="429"/>
      <c r="M74" s="433"/>
      <c r="N74" s="429"/>
    </row>
    <row r="75" spans="1:14" s="434" customFormat="1" ht="18" customHeight="1">
      <c r="A75" s="351">
        <v>69</v>
      </c>
      <c r="B75" s="107" t="s">
        <v>42</v>
      </c>
      <c r="C75" s="108">
        <v>43774</v>
      </c>
      <c r="D75" s="416" t="s">
        <v>16818</v>
      </c>
      <c r="E75" s="324" t="s">
        <v>17993</v>
      </c>
      <c r="F75" s="126">
        <v>12522.49</v>
      </c>
      <c r="G75" s="107" t="str">
        <f t="shared" si="1"/>
        <v>SH19-11714</v>
      </c>
      <c r="H75" s="430"/>
      <c r="I75" s="428"/>
      <c r="J75" s="431"/>
      <c r="K75" s="432"/>
      <c r="L75" s="429"/>
      <c r="M75" s="433"/>
      <c r="N75" s="429"/>
    </row>
    <row r="76" spans="1:14" s="434" customFormat="1" ht="18" customHeight="1">
      <c r="A76" s="351">
        <v>70</v>
      </c>
      <c r="B76" s="107" t="s">
        <v>42</v>
      </c>
      <c r="C76" s="108">
        <v>43774</v>
      </c>
      <c r="D76" s="416" t="s">
        <v>16819</v>
      </c>
      <c r="E76" s="324" t="s">
        <v>17993</v>
      </c>
      <c r="F76" s="126">
        <v>785.82</v>
      </c>
      <c r="G76" s="107" t="str">
        <f t="shared" si="1"/>
        <v>SH19-11715</v>
      </c>
      <c r="H76" s="430"/>
      <c r="I76" s="428"/>
      <c r="J76" s="431"/>
      <c r="K76" s="432"/>
      <c r="L76" s="429"/>
      <c r="M76" s="433"/>
      <c r="N76" s="429"/>
    </row>
    <row r="77" spans="1:14" s="434" customFormat="1" ht="18" customHeight="1">
      <c r="A77" s="351">
        <v>71</v>
      </c>
      <c r="B77" s="107" t="s">
        <v>42</v>
      </c>
      <c r="C77" s="108">
        <v>43774</v>
      </c>
      <c r="D77" s="416" t="s">
        <v>16820</v>
      </c>
      <c r="E77" s="324" t="s">
        <v>17993</v>
      </c>
      <c r="F77" s="126">
        <v>7969.57</v>
      </c>
      <c r="G77" s="107" t="str">
        <f t="shared" si="1"/>
        <v>SH19-11716</v>
      </c>
      <c r="H77" s="430"/>
      <c r="I77" s="428"/>
      <c r="J77" s="431"/>
      <c r="K77" s="432"/>
      <c r="L77" s="429"/>
      <c r="M77" s="433"/>
      <c r="N77" s="429"/>
    </row>
    <row r="78" spans="1:14" s="434" customFormat="1" ht="18" customHeight="1">
      <c r="A78" s="351">
        <v>72</v>
      </c>
      <c r="B78" s="107" t="s">
        <v>42</v>
      </c>
      <c r="C78" s="108">
        <v>43774</v>
      </c>
      <c r="D78" s="416" t="s">
        <v>16821</v>
      </c>
      <c r="E78" s="324" t="s">
        <v>17993</v>
      </c>
      <c r="F78" s="126">
        <v>11493.17</v>
      </c>
      <c r="G78" s="107" t="str">
        <f t="shared" si="1"/>
        <v>SH19-11717</v>
      </c>
      <c r="H78" s="430"/>
      <c r="I78" s="428"/>
      <c r="J78" s="431"/>
      <c r="K78" s="432"/>
      <c r="L78" s="429"/>
      <c r="M78" s="433"/>
      <c r="N78" s="429"/>
    </row>
    <row r="79" spans="1:14" s="434" customFormat="1" ht="18" customHeight="1">
      <c r="A79" s="351">
        <v>73</v>
      </c>
      <c r="B79" s="107" t="s">
        <v>42</v>
      </c>
      <c r="C79" s="108">
        <v>43774</v>
      </c>
      <c r="D79" s="416" t="s">
        <v>16822</v>
      </c>
      <c r="E79" s="324" t="s">
        <v>17993</v>
      </c>
      <c r="F79" s="126">
        <v>7202.08</v>
      </c>
      <c r="G79" s="107" t="str">
        <f t="shared" si="1"/>
        <v>SH19-11718</v>
      </c>
      <c r="H79" s="430"/>
      <c r="I79" s="428"/>
      <c r="J79" s="431"/>
      <c r="K79" s="432"/>
      <c r="L79" s="429"/>
      <c r="M79" s="433"/>
      <c r="N79" s="429"/>
    </row>
    <row r="80" spans="1:14" s="434" customFormat="1" ht="18" customHeight="1">
      <c r="A80" s="351">
        <v>74</v>
      </c>
      <c r="B80" s="107" t="s">
        <v>42</v>
      </c>
      <c r="C80" s="108">
        <v>43774</v>
      </c>
      <c r="D80" s="416" t="s">
        <v>16823</v>
      </c>
      <c r="E80" s="324" t="s">
        <v>17993</v>
      </c>
      <c r="F80" s="126">
        <v>8856.4699999999993</v>
      </c>
      <c r="G80" s="107" t="str">
        <f t="shared" si="1"/>
        <v>SH19-11719</v>
      </c>
      <c r="H80" s="430"/>
      <c r="I80" s="428"/>
      <c r="J80" s="431"/>
      <c r="K80" s="432"/>
      <c r="L80" s="429"/>
      <c r="M80" s="433"/>
      <c r="N80" s="429"/>
    </row>
    <row r="81" spans="1:14" s="434" customFormat="1" ht="18" customHeight="1">
      <c r="A81" s="351">
        <v>75</v>
      </c>
      <c r="B81" s="107" t="s">
        <v>139</v>
      </c>
      <c r="C81" s="108">
        <v>43773</v>
      </c>
      <c r="D81" s="416" t="s">
        <v>16824</v>
      </c>
      <c r="E81" s="324" t="s">
        <v>1709</v>
      </c>
      <c r="F81" s="126">
        <v>1965</v>
      </c>
      <c r="G81" s="107" t="str">
        <f t="shared" si="1"/>
        <v>SH19-11720</v>
      </c>
      <c r="H81" s="430"/>
      <c r="I81" s="428"/>
      <c r="J81" s="431"/>
      <c r="K81" s="432"/>
      <c r="L81" s="429"/>
      <c r="M81" s="433"/>
      <c r="N81" s="429"/>
    </row>
    <row r="82" spans="1:14" s="434" customFormat="1" ht="18" customHeight="1">
      <c r="A82" s="351">
        <v>76</v>
      </c>
      <c r="B82" s="107" t="s">
        <v>43</v>
      </c>
      <c r="C82" s="108">
        <v>43773</v>
      </c>
      <c r="D82" s="416" t="s">
        <v>16825</v>
      </c>
      <c r="E82" s="324" t="s">
        <v>1709</v>
      </c>
      <c r="F82" s="126">
        <v>2592.5</v>
      </c>
      <c r="G82" s="107" t="str">
        <f t="shared" si="1"/>
        <v>SH19-11721</v>
      </c>
      <c r="H82" s="430"/>
      <c r="I82" s="428"/>
      <c r="J82" s="431"/>
      <c r="K82" s="432"/>
      <c r="L82" s="429"/>
      <c r="M82" s="433"/>
      <c r="N82" s="429"/>
    </row>
    <row r="83" spans="1:14" s="434" customFormat="1" ht="18" customHeight="1">
      <c r="A83" s="351">
        <v>77</v>
      </c>
      <c r="B83" s="107" t="s">
        <v>298</v>
      </c>
      <c r="C83" s="108">
        <v>43773</v>
      </c>
      <c r="D83" s="416" t="s">
        <v>16826</v>
      </c>
      <c r="E83" s="324" t="s">
        <v>1709</v>
      </c>
      <c r="F83" s="126">
        <v>373.2</v>
      </c>
      <c r="G83" s="107" t="str">
        <f t="shared" si="1"/>
        <v>SH19-11722</v>
      </c>
      <c r="H83" s="430"/>
      <c r="I83" s="428"/>
      <c r="J83" s="431"/>
      <c r="K83" s="432"/>
      <c r="L83" s="429"/>
      <c r="M83" s="433"/>
      <c r="N83" s="429"/>
    </row>
    <row r="84" spans="1:14" s="434" customFormat="1" ht="18" customHeight="1">
      <c r="A84" s="351">
        <v>78</v>
      </c>
      <c r="B84" s="107" t="s">
        <v>42</v>
      </c>
      <c r="C84" s="108">
        <v>43774</v>
      </c>
      <c r="D84" s="416" t="s">
        <v>16827</v>
      </c>
      <c r="E84" s="324" t="s">
        <v>17993</v>
      </c>
      <c r="F84" s="126">
        <v>961.59</v>
      </c>
      <c r="G84" s="107" t="str">
        <f t="shared" si="1"/>
        <v>SH19-11723</v>
      </c>
      <c r="H84" s="430"/>
      <c r="I84" s="428"/>
      <c r="J84" s="431"/>
      <c r="K84" s="432"/>
      <c r="L84" s="429"/>
      <c r="M84" s="433"/>
      <c r="N84" s="429"/>
    </row>
    <row r="85" spans="1:14" s="434" customFormat="1" ht="18" customHeight="1">
      <c r="A85" s="351">
        <v>79</v>
      </c>
      <c r="B85" s="107" t="s">
        <v>42</v>
      </c>
      <c r="C85" s="108">
        <v>43774</v>
      </c>
      <c r="D85" s="416" t="s">
        <v>16828</v>
      </c>
      <c r="E85" s="324" t="s">
        <v>17993</v>
      </c>
      <c r="F85" s="126">
        <v>9602.61</v>
      </c>
      <c r="G85" s="107" t="str">
        <f t="shared" si="1"/>
        <v>SH19-11724</v>
      </c>
      <c r="H85" s="430"/>
      <c r="I85" s="428"/>
      <c r="J85" s="431"/>
      <c r="K85" s="432"/>
      <c r="L85" s="429"/>
      <c r="M85" s="433"/>
      <c r="N85" s="429"/>
    </row>
    <row r="86" spans="1:14" s="434" customFormat="1" ht="18" customHeight="1">
      <c r="A86" s="351">
        <v>80</v>
      </c>
      <c r="B86" s="107" t="s">
        <v>42</v>
      </c>
      <c r="C86" s="108">
        <v>43774</v>
      </c>
      <c r="D86" s="416" t="s">
        <v>16829</v>
      </c>
      <c r="E86" s="324" t="s">
        <v>17993</v>
      </c>
      <c r="F86" s="126">
        <v>11270.95</v>
      </c>
      <c r="G86" s="107" t="str">
        <f t="shared" si="1"/>
        <v>SH19-11725</v>
      </c>
      <c r="H86" s="430"/>
      <c r="I86" s="428"/>
      <c r="J86" s="431"/>
      <c r="K86" s="432"/>
      <c r="L86" s="429"/>
      <c r="M86" s="433"/>
      <c r="N86" s="429"/>
    </row>
    <row r="87" spans="1:14" s="434" customFormat="1" ht="18" customHeight="1">
      <c r="A87" s="351">
        <v>81</v>
      </c>
      <c r="B87" s="107" t="s">
        <v>42</v>
      </c>
      <c r="C87" s="108">
        <v>43774</v>
      </c>
      <c r="D87" s="416" t="s">
        <v>16830</v>
      </c>
      <c r="E87" s="324" t="s">
        <v>17993</v>
      </c>
      <c r="F87" s="126">
        <v>3962.01</v>
      </c>
      <c r="G87" s="107" t="str">
        <f t="shared" si="1"/>
        <v>SH19-11726</v>
      </c>
      <c r="H87" s="430"/>
      <c r="I87" s="428"/>
      <c r="J87" s="431"/>
      <c r="K87" s="432"/>
      <c r="L87" s="429"/>
      <c r="M87" s="433"/>
      <c r="N87" s="429"/>
    </row>
    <row r="88" spans="1:14" s="434" customFormat="1" ht="18" customHeight="1">
      <c r="A88" s="351">
        <v>82</v>
      </c>
      <c r="B88" s="107" t="s">
        <v>42</v>
      </c>
      <c r="C88" s="108">
        <v>43774</v>
      </c>
      <c r="D88" s="416" t="s">
        <v>16831</v>
      </c>
      <c r="E88" s="324" t="s">
        <v>17993</v>
      </c>
      <c r="F88" s="126">
        <v>12976.52</v>
      </c>
      <c r="G88" s="107" t="str">
        <f t="shared" si="1"/>
        <v>SH19-11727</v>
      </c>
      <c r="H88" s="430"/>
      <c r="I88" s="428"/>
      <c r="J88" s="431"/>
      <c r="K88" s="432"/>
      <c r="L88" s="429"/>
      <c r="M88" s="433"/>
      <c r="N88" s="429"/>
    </row>
    <row r="89" spans="1:14" s="434" customFormat="1" ht="18" customHeight="1">
      <c r="A89" s="351">
        <v>83</v>
      </c>
      <c r="B89" s="107" t="s">
        <v>42</v>
      </c>
      <c r="C89" s="108">
        <v>43774</v>
      </c>
      <c r="D89" s="416" t="s">
        <v>16832</v>
      </c>
      <c r="E89" s="324" t="s">
        <v>17993</v>
      </c>
      <c r="F89" s="126">
        <v>10645.86</v>
      </c>
      <c r="G89" s="107" t="str">
        <f t="shared" si="1"/>
        <v>SH19-11728</v>
      </c>
      <c r="H89" s="430"/>
      <c r="I89" s="428"/>
      <c r="J89" s="431"/>
      <c r="K89" s="432"/>
      <c r="L89" s="429"/>
      <c r="M89" s="433"/>
      <c r="N89" s="429"/>
    </row>
    <row r="90" spans="1:14" s="434" customFormat="1" ht="18" customHeight="1">
      <c r="A90" s="351">
        <v>84</v>
      </c>
      <c r="B90" s="107" t="s">
        <v>42</v>
      </c>
      <c r="C90" s="108">
        <v>43774</v>
      </c>
      <c r="D90" s="416" t="s">
        <v>16833</v>
      </c>
      <c r="E90" s="324" t="s">
        <v>17993</v>
      </c>
      <c r="F90" s="126">
        <v>320.47000000000003</v>
      </c>
      <c r="G90" s="107" t="str">
        <f t="shared" si="1"/>
        <v>SH19-11729</v>
      </c>
      <c r="H90" s="430"/>
      <c r="I90" s="428"/>
      <c r="J90" s="431"/>
      <c r="K90" s="432"/>
      <c r="L90" s="429"/>
      <c r="M90" s="433"/>
      <c r="N90" s="429"/>
    </row>
    <row r="91" spans="1:14" s="434" customFormat="1" ht="18" customHeight="1">
      <c r="A91" s="351">
        <v>85</v>
      </c>
      <c r="B91" s="107" t="s">
        <v>42</v>
      </c>
      <c r="C91" s="108">
        <v>43774</v>
      </c>
      <c r="D91" s="416" t="s">
        <v>16834</v>
      </c>
      <c r="E91" s="324" t="s">
        <v>17993</v>
      </c>
      <c r="F91" s="126">
        <v>1495.89</v>
      </c>
      <c r="G91" s="107" t="str">
        <f t="shared" si="1"/>
        <v>SH19-11730</v>
      </c>
      <c r="H91" s="430"/>
      <c r="I91" s="428"/>
      <c r="J91" s="431"/>
      <c r="K91" s="432"/>
      <c r="L91" s="429"/>
      <c r="M91" s="433"/>
      <c r="N91" s="429"/>
    </row>
    <row r="92" spans="1:14" s="434" customFormat="1" ht="18" customHeight="1">
      <c r="A92" s="351">
        <v>86</v>
      </c>
      <c r="B92" s="107" t="s">
        <v>43</v>
      </c>
      <c r="C92" s="108">
        <v>43773</v>
      </c>
      <c r="D92" s="416" t="s">
        <v>16835</v>
      </c>
      <c r="E92" s="324" t="s">
        <v>1709</v>
      </c>
      <c r="F92" s="126">
        <v>1117.5999999999999</v>
      </c>
      <c r="G92" s="107" t="str">
        <f t="shared" si="1"/>
        <v>SH19-11731</v>
      </c>
      <c r="H92" s="430"/>
      <c r="I92" s="428"/>
      <c r="J92" s="431"/>
      <c r="K92" s="432"/>
      <c r="L92" s="429"/>
      <c r="M92" s="433"/>
      <c r="N92" s="429"/>
    </row>
    <row r="93" spans="1:14" s="434" customFormat="1" ht="18" customHeight="1">
      <c r="A93" s="351">
        <v>87</v>
      </c>
      <c r="B93" s="107" t="s">
        <v>291</v>
      </c>
      <c r="C93" s="108">
        <v>43773</v>
      </c>
      <c r="D93" s="416" t="s">
        <v>16836</v>
      </c>
      <c r="E93" s="324" t="s">
        <v>1709</v>
      </c>
      <c r="F93" s="126">
        <v>3484.82</v>
      </c>
      <c r="G93" s="107" t="str">
        <f t="shared" si="1"/>
        <v>SH19-11732</v>
      </c>
      <c r="H93" s="430"/>
      <c r="I93" s="428"/>
      <c r="J93" s="431"/>
      <c r="K93" s="432"/>
      <c r="L93" s="429"/>
      <c r="M93" s="433"/>
      <c r="N93" s="429"/>
    </row>
    <row r="94" spans="1:14" s="434" customFormat="1" ht="18" customHeight="1">
      <c r="A94" s="351">
        <v>88</v>
      </c>
      <c r="B94" s="107" t="s">
        <v>291</v>
      </c>
      <c r="C94" s="108">
        <v>43773</v>
      </c>
      <c r="D94" s="416" t="s">
        <v>16837</v>
      </c>
      <c r="E94" s="324" t="s">
        <v>1709</v>
      </c>
      <c r="F94" s="126">
        <v>3139.42</v>
      </c>
      <c r="G94" s="107" t="str">
        <f t="shared" si="1"/>
        <v>SH19-11733</v>
      </c>
      <c r="H94" s="430"/>
      <c r="I94" s="428"/>
      <c r="J94" s="431"/>
      <c r="K94" s="432"/>
      <c r="L94" s="429"/>
      <c r="M94" s="433"/>
      <c r="N94" s="429"/>
    </row>
    <row r="95" spans="1:14" s="434" customFormat="1" ht="18" customHeight="1">
      <c r="A95" s="351">
        <v>89</v>
      </c>
      <c r="B95" s="107" t="s">
        <v>42</v>
      </c>
      <c r="C95" s="108">
        <v>43774</v>
      </c>
      <c r="D95" s="416" t="s">
        <v>16838</v>
      </c>
      <c r="E95" s="324" t="s">
        <v>17993</v>
      </c>
      <c r="F95" s="126">
        <v>8175.53</v>
      </c>
      <c r="G95" s="107" t="str">
        <f t="shared" si="1"/>
        <v>SH19-11734</v>
      </c>
      <c r="H95" s="430"/>
      <c r="I95" s="428"/>
      <c r="J95" s="431"/>
      <c r="K95" s="432"/>
      <c r="L95" s="429"/>
      <c r="M95" s="433"/>
      <c r="N95" s="429"/>
    </row>
    <row r="96" spans="1:14" s="434" customFormat="1" ht="18" customHeight="1">
      <c r="A96" s="351">
        <v>90</v>
      </c>
      <c r="B96" s="107" t="s">
        <v>42</v>
      </c>
      <c r="C96" s="108">
        <v>43774</v>
      </c>
      <c r="D96" s="416" t="s">
        <v>16839</v>
      </c>
      <c r="E96" s="324" t="s">
        <v>17993</v>
      </c>
      <c r="F96" s="126">
        <v>10946.31</v>
      </c>
      <c r="G96" s="107" t="str">
        <f t="shared" si="1"/>
        <v>SH19-11735</v>
      </c>
      <c r="H96" s="430"/>
      <c r="I96" s="428"/>
      <c r="J96" s="431"/>
      <c r="K96" s="432"/>
      <c r="L96" s="429"/>
      <c r="M96" s="433"/>
      <c r="N96" s="429"/>
    </row>
    <row r="97" spans="1:14" s="434" customFormat="1" ht="18" customHeight="1">
      <c r="A97" s="351">
        <v>91</v>
      </c>
      <c r="B97" s="107" t="s">
        <v>42</v>
      </c>
      <c r="C97" s="108">
        <v>43774</v>
      </c>
      <c r="D97" s="416" t="s">
        <v>16840</v>
      </c>
      <c r="E97" s="324" t="s">
        <v>17993</v>
      </c>
      <c r="F97" s="126">
        <v>1515.96</v>
      </c>
      <c r="G97" s="107" t="str">
        <f t="shared" si="1"/>
        <v>SH19-11736</v>
      </c>
      <c r="H97" s="430"/>
      <c r="I97" s="428"/>
      <c r="J97" s="431"/>
      <c r="K97" s="432"/>
      <c r="L97" s="429"/>
      <c r="M97" s="433"/>
      <c r="N97" s="429"/>
    </row>
    <row r="98" spans="1:14" s="434" customFormat="1" ht="18" customHeight="1">
      <c r="A98" s="351">
        <v>92</v>
      </c>
      <c r="B98" s="107" t="s">
        <v>1746</v>
      </c>
      <c r="C98" s="108"/>
      <c r="D98" s="402" t="s">
        <v>16841</v>
      </c>
      <c r="E98" s="324" t="s">
        <v>1709</v>
      </c>
      <c r="F98" s="126">
        <v>0</v>
      </c>
      <c r="G98" s="107" t="str">
        <f t="shared" si="1"/>
        <v>SH19-11737</v>
      </c>
      <c r="H98" s="430"/>
      <c r="I98" s="428"/>
      <c r="J98" s="431"/>
      <c r="K98" s="432"/>
      <c r="L98" s="429"/>
      <c r="M98" s="433"/>
      <c r="N98" s="429"/>
    </row>
    <row r="99" spans="1:14" s="434" customFormat="1" ht="18" customHeight="1">
      <c r="A99" s="351">
        <v>93</v>
      </c>
      <c r="B99" s="107" t="s">
        <v>288</v>
      </c>
      <c r="C99" s="108">
        <v>43773</v>
      </c>
      <c r="D99" s="416" t="s">
        <v>16842</v>
      </c>
      <c r="E99" s="324" t="s">
        <v>1709</v>
      </c>
      <c r="F99" s="126">
        <v>4256.18</v>
      </c>
      <c r="G99" s="107" t="str">
        <f t="shared" si="1"/>
        <v>SH19-11738</v>
      </c>
      <c r="H99" s="430"/>
      <c r="I99" s="428"/>
      <c r="J99" s="431"/>
      <c r="K99" s="432"/>
      <c r="L99" s="429"/>
      <c r="M99" s="433"/>
      <c r="N99" s="429"/>
    </row>
    <row r="100" spans="1:14" s="434" customFormat="1" ht="18" customHeight="1">
      <c r="A100" s="351">
        <v>94</v>
      </c>
      <c r="B100" s="107" t="s">
        <v>288</v>
      </c>
      <c r="C100" s="108">
        <v>43773</v>
      </c>
      <c r="D100" s="416" t="s">
        <v>16843</v>
      </c>
      <c r="E100" s="324" t="s">
        <v>1709</v>
      </c>
      <c r="F100" s="126">
        <v>2570.56</v>
      </c>
      <c r="G100" s="107" t="str">
        <f t="shared" si="1"/>
        <v>SH19-11739</v>
      </c>
      <c r="H100" s="430"/>
      <c r="I100" s="428"/>
      <c r="J100" s="431"/>
      <c r="K100" s="432"/>
      <c r="L100" s="429"/>
      <c r="M100" s="433"/>
      <c r="N100" s="429"/>
    </row>
    <row r="101" spans="1:14" s="434" customFormat="1" ht="18" customHeight="1">
      <c r="A101" s="351">
        <v>95</v>
      </c>
      <c r="B101" s="107" t="s">
        <v>53</v>
      </c>
      <c r="C101" s="108">
        <v>43773</v>
      </c>
      <c r="D101" s="416" t="s">
        <v>16844</v>
      </c>
      <c r="E101" s="324" t="s">
        <v>1709</v>
      </c>
      <c r="F101" s="126">
        <v>2493.98</v>
      </c>
      <c r="G101" s="107" t="str">
        <f t="shared" si="1"/>
        <v>SH19-11740</v>
      </c>
      <c r="H101" s="430"/>
      <c r="I101" s="428"/>
      <c r="J101" s="431"/>
      <c r="K101" s="432"/>
      <c r="L101" s="429"/>
      <c r="M101" s="433"/>
      <c r="N101" s="429"/>
    </row>
    <row r="102" spans="1:14" s="434" customFormat="1" ht="18" customHeight="1">
      <c r="A102" s="351">
        <v>96</v>
      </c>
      <c r="B102" s="107" t="s">
        <v>197</v>
      </c>
      <c r="C102" s="108">
        <v>43773</v>
      </c>
      <c r="D102" s="416" t="s">
        <v>16845</v>
      </c>
      <c r="E102" s="324" t="s">
        <v>1709</v>
      </c>
      <c r="F102" s="126">
        <v>6056.84</v>
      </c>
      <c r="G102" s="107" t="str">
        <f t="shared" si="1"/>
        <v>SH19-11741</v>
      </c>
      <c r="H102" s="430"/>
      <c r="I102" s="428"/>
      <c r="J102" s="431"/>
      <c r="K102" s="432"/>
      <c r="L102" s="429"/>
      <c r="M102" s="433"/>
      <c r="N102" s="429"/>
    </row>
    <row r="103" spans="1:14" s="434" customFormat="1" ht="18" customHeight="1">
      <c r="A103" s="351">
        <v>97</v>
      </c>
      <c r="B103" s="107" t="s">
        <v>141</v>
      </c>
      <c r="C103" s="108">
        <v>43773</v>
      </c>
      <c r="D103" s="416" t="s">
        <v>16846</v>
      </c>
      <c r="E103" s="324" t="s">
        <v>1709</v>
      </c>
      <c r="F103" s="126">
        <v>2844.75</v>
      </c>
      <c r="G103" s="107" t="str">
        <f t="shared" si="1"/>
        <v>SH19-11742</v>
      </c>
      <c r="H103" s="430"/>
      <c r="I103" s="428"/>
      <c r="J103" s="431"/>
      <c r="K103" s="432"/>
      <c r="L103" s="429"/>
      <c r="M103" s="433"/>
      <c r="N103" s="429"/>
    </row>
    <row r="104" spans="1:14" s="434" customFormat="1" ht="18" customHeight="1">
      <c r="A104" s="351">
        <v>98</v>
      </c>
      <c r="B104" s="107" t="s">
        <v>141</v>
      </c>
      <c r="C104" s="108">
        <v>43773</v>
      </c>
      <c r="D104" s="416" t="s">
        <v>16847</v>
      </c>
      <c r="E104" s="324" t="s">
        <v>1709</v>
      </c>
      <c r="F104" s="126">
        <v>2520</v>
      </c>
      <c r="G104" s="107" t="str">
        <f t="shared" si="1"/>
        <v>SH19-11743</v>
      </c>
      <c r="H104" s="430"/>
      <c r="I104" s="428"/>
      <c r="J104" s="431"/>
      <c r="K104" s="432"/>
      <c r="L104" s="429"/>
      <c r="M104" s="433"/>
      <c r="N104" s="429"/>
    </row>
    <row r="105" spans="1:14" s="434" customFormat="1" ht="18" customHeight="1">
      <c r="A105" s="351">
        <v>99</v>
      </c>
      <c r="B105" s="107" t="s">
        <v>50</v>
      </c>
      <c r="C105" s="108">
        <v>43773</v>
      </c>
      <c r="D105" s="416" t="s">
        <v>16848</v>
      </c>
      <c r="E105" s="324" t="s">
        <v>1709</v>
      </c>
      <c r="F105" s="126">
        <v>13126.6</v>
      </c>
      <c r="G105" s="107" t="str">
        <f t="shared" si="1"/>
        <v>SH19-11744</v>
      </c>
      <c r="H105" s="430"/>
      <c r="I105" s="428"/>
      <c r="J105" s="431"/>
      <c r="K105" s="432"/>
      <c r="L105" s="429"/>
      <c r="M105" s="433"/>
      <c r="N105" s="429"/>
    </row>
    <row r="106" spans="1:14" s="434" customFormat="1" ht="18" customHeight="1">
      <c r="A106" s="351">
        <v>100</v>
      </c>
      <c r="B106" s="107" t="s">
        <v>42</v>
      </c>
      <c r="C106" s="108">
        <v>43773</v>
      </c>
      <c r="D106" s="416" t="s">
        <v>16849</v>
      </c>
      <c r="E106" s="324" t="s">
        <v>1709</v>
      </c>
      <c r="F106" s="126">
        <v>10204.85</v>
      </c>
      <c r="G106" s="107" t="str">
        <f t="shared" si="1"/>
        <v>SH19-11745</v>
      </c>
      <c r="H106" s="430"/>
      <c r="I106" s="428"/>
      <c r="J106" s="431"/>
      <c r="K106" s="432"/>
      <c r="L106" s="429"/>
      <c r="M106" s="433"/>
      <c r="N106" s="429"/>
    </row>
    <row r="107" spans="1:14" s="434" customFormat="1" ht="18" customHeight="1">
      <c r="A107" s="351">
        <v>101</v>
      </c>
      <c r="B107" s="107" t="s">
        <v>142</v>
      </c>
      <c r="C107" s="108">
        <v>43773</v>
      </c>
      <c r="D107" s="416" t="s">
        <v>16850</v>
      </c>
      <c r="E107" s="324" t="s">
        <v>1709</v>
      </c>
      <c r="F107" s="126">
        <v>1336.04</v>
      </c>
      <c r="G107" s="107" t="str">
        <f t="shared" si="1"/>
        <v>SH19-11746</v>
      </c>
      <c r="H107" s="430"/>
      <c r="I107" s="428"/>
      <c r="J107" s="431"/>
      <c r="K107" s="432"/>
      <c r="L107" s="429"/>
      <c r="M107" s="433"/>
      <c r="N107" s="429"/>
    </row>
    <row r="108" spans="1:14" s="434" customFormat="1" ht="18" customHeight="1">
      <c r="A108" s="351">
        <v>102</v>
      </c>
      <c r="B108" s="107" t="s">
        <v>55</v>
      </c>
      <c r="C108" s="108">
        <v>43773</v>
      </c>
      <c r="D108" s="416" t="s">
        <v>16851</v>
      </c>
      <c r="E108" s="324" t="s">
        <v>1709</v>
      </c>
      <c r="F108" s="126">
        <v>1404.36</v>
      </c>
      <c r="G108" s="107" t="str">
        <f t="shared" si="1"/>
        <v>SH19-11747</v>
      </c>
      <c r="H108" s="430"/>
      <c r="I108" s="428"/>
      <c r="J108" s="431"/>
      <c r="K108" s="432"/>
      <c r="L108" s="429"/>
      <c r="M108" s="433"/>
      <c r="N108" s="429"/>
    </row>
    <row r="109" spans="1:14" s="434" customFormat="1" ht="18" customHeight="1">
      <c r="A109" s="351">
        <v>103</v>
      </c>
      <c r="B109" s="107" t="s">
        <v>1727</v>
      </c>
      <c r="C109" s="108">
        <v>43773</v>
      </c>
      <c r="D109" s="416" t="s">
        <v>16852</v>
      </c>
      <c r="E109" s="324" t="s">
        <v>1709</v>
      </c>
      <c r="F109" s="126">
        <v>837</v>
      </c>
      <c r="G109" s="107" t="str">
        <f t="shared" si="1"/>
        <v>SH19-11748</v>
      </c>
      <c r="H109" s="430"/>
      <c r="I109" s="428"/>
      <c r="J109" s="431"/>
      <c r="K109" s="432"/>
      <c r="L109" s="429"/>
      <c r="M109" s="433"/>
      <c r="N109" s="429"/>
    </row>
    <row r="110" spans="1:14" s="434" customFormat="1" ht="18" customHeight="1">
      <c r="A110" s="351">
        <v>104</v>
      </c>
      <c r="B110" s="107" t="s">
        <v>42</v>
      </c>
      <c r="C110" s="108">
        <v>43774</v>
      </c>
      <c r="D110" s="416" t="s">
        <v>16853</v>
      </c>
      <c r="E110" s="324" t="s">
        <v>17993</v>
      </c>
      <c r="F110" s="126">
        <v>11180.19</v>
      </c>
      <c r="G110" s="107" t="str">
        <f t="shared" si="1"/>
        <v>SH19-11749</v>
      </c>
      <c r="H110" s="430"/>
      <c r="I110" s="428"/>
      <c r="J110" s="431"/>
      <c r="K110" s="432"/>
      <c r="L110" s="429"/>
      <c r="M110" s="433"/>
      <c r="N110" s="429"/>
    </row>
    <row r="111" spans="1:14" s="434" customFormat="1" ht="18" customHeight="1">
      <c r="A111" s="351">
        <v>105</v>
      </c>
      <c r="B111" s="107" t="s">
        <v>238</v>
      </c>
      <c r="C111" s="108">
        <v>43773</v>
      </c>
      <c r="D111" s="416" t="s">
        <v>16854</v>
      </c>
      <c r="E111" s="324" t="s">
        <v>1709</v>
      </c>
      <c r="F111" s="126">
        <v>4740.3599999999997</v>
      </c>
      <c r="G111" s="107" t="str">
        <f t="shared" si="1"/>
        <v>SH19-11750</v>
      </c>
      <c r="H111" s="430"/>
      <c r="I111" s="428"/>
      <c r="J111" s="431"/>
      <c r="K111" s="432"/>
      <c r="L111" s="429"/>
      <c r="M111" s="433"/>
      <c r="N111" s="429"/>
    </row>
    <row r="112" spans="1:14" s="434" customFormat="1" ht="18" customHeight="1">
      <c r="A112" s="351">
        <v>106</v>
      </c>
      <c r="B112" s="107"/>
      <c r="C112" s="108"/>
      <c r="D112" s="401" t="s">
        <v>16855</v>
      </c>
      <c r="E112" s="324" t="s">
        <v>1709</v>
      </c>
      <c r="F112" s="126">
        <v>0</v>
      </c>
      <c r="G112" s="107" t="str">
        <f t="shared" si="1"/>
        <v>SH19-11751</v>
      </c>
      <c r="H112" s="430"/>
      <c r="I112" s="428"/>
      <c r="J112" s="431"/>
      <c r="K112" s="432"/>
      <c r="L112" s="429"/>
      <c r="M112" s="433"/>
      <c r="N112" s="429"/>
    </row>
    <row r="113" spans="1:14" s="434" customFormat="1" ht="18" customHeight="1">
      <c r="A113" s="351">
        <v>107</v>
      </c>
      <c r="B113" s="107" t="s">
        <v>1746</v>
      </c>
      <c r="C113" s="108"/>
      <c r="D113" s="402" t="s">
        <v>16856</v>
      </c>
      <c r="E113" s="324" t="s">
        <v>1709</v>
      </c>
      <c r="F113" s="126">
        <v>0</v>
      </c>
      <c r="G113" s="107" t="str">
        <f t="shared" si="1"/>
        <v>SH19-11752</v>
      </c>
      <c r="H113" s="430"/>
      <c r="I113" s="428"/>
      <c r="J113" s="431"/>
      <c r="K113" s="432"/>
      <c r="L113" s="429"/>
      <c r="M113" s="433"/>
      <c r="N113" s="429"/>
    </row>
    <row r="114" spans="1:14" s="434" customFormat="1" ht="18" customHeight="1">
      <c r="A114" s="351">
        <v>108</v>
      </c>
      <c r="B114" s="107" t="s">
        <v>142</v>
      </c>
      <c r="C114" s="108">
        <v>43773</v>
      </c>
      <c r="D114" s="416" t="s">
        <v>16857</v>
      </c>
      <c r="E114" s="324" t="s">
        <v>1709</v>
      </c>
      <c r="F114" s="126">
        <v>473.94</v>
      </c>
      <c r="G114" s="107" t="str">
        <f t="shared" si="1"/>
        <v>SH19-11753</v>
      </c>
      <c r="H114" s="430"/>
      <c r="I114" s="428"/>
      <c r="J114" s="431"/>
      <c r="K114" s="432"/>
      <c r="L114" s="429"/>
      <c r="M114" s="433"/>
      <c r="N114" s="429"/>
    </row>
    <row r="115" spans="1:14" s="434" customFormat="1" ht="18" customHeight="1">
      <c r="A115" s="351">
        <v>109</v>
      </c>
      <c r="B115" s="107" t="s">
        <v>42</v>
      </c>
      <c r="C115" s="108">
        <v>43774</v>
      </c>
      <c r="D115" s="416" t="s">
        <v>16858</v>
      </c>
      <c r="E115" s="324" t="s">
        <v>17993</v>
      </c>
      <c r="F115" s="126">
        <v>3290.45</v>
      </c>
      <c r="G115" s="107" t="str">
        <f t="shared" si="1"/>
        <v>SH19-11754</v>
      </c>
      <c r="H115" s="430"/>
      <c r="I115" s="428"/>
      <c r="J115" s="431"/>
      <c r="K115" s="432"/>
      <c r="L115" s="429"/>
      <c r="M115" s="433"/>
      <c r="N115" s="429"/>
    </row>
    <row r="116" spans="1:14" s="434" customFormat="1" ht="18" customHeight="1">
      <c r="A116" s="351">
        <v>110</v>
      </c>
      <c r="B116" s="107" t="s">
        <v>42</v>
      </c>
      <c r="C116" s="108">
        <v>43774</v>
      </c>
      <c r="D116" s="416" t="s">
        <v>16859</v>
      </c>
      <c r="E116" s="324" t="s">
        <v>17993</v>
      </c>
      <c r="F116" s="126">
        <v>6367.45</v>
      </c>
      <c r="G116" s="107" t="str">
        <f t="shared" si="1"/>
        <v>SH19-11755</v>
      </c>
      <c r="H116" s="430"/>
      <c r="I116" s="428"/>
      <c r="J116" s="431"/>
      <c r="K116" s="432"/>
      <c r="L116" s="429"/>
      <c r="M116" s="433"/>
      <c r="N116" s="429"/>
    </row>
    <row r="117" spans="1:14" s="434" customFormat="1" ht="18" customHeight="1">
      <c r="A117" s="351">
        <v>111</v>
      </c>
      <c r="B117" s="107" t="s">
        <v>42</v>
      </c>
      <c r="C117" s="108">
        <v>43774</v>
      </c>
      <c r="D117" s="416" t="s">
        <v>16860</v>
      </c>
      <c r="E117" s="324" t="s">
        <v>17993</v>
      </c>
      <c r="F117" s="126">
        <v>4237.38</v>
      </c>
      <c r="G117" s="107" t="str">
        <f t="shared" si="1"/>
        <v>SH19-11756</v>
      </c>
      <c r="H117" s="430"/>
      <c r="I117" s="428"/>
      <c r="J117" s="431"/>
      <c r="K117" s="432"/>
      <c r="L117" s="429"/>
      <c r="M117" s="433"/>
      <c r="N117" s="429"/>
    </row>
    <row r="118" spans="1:14" s="434" customFormat="1" ht="18" customHeight="1">
      <c r="A118" s="351">
        <v>112</v>
      </c>
      <c r="B118" s="107" t="s">
        <v>291</v>
      </c>
      <c r="C118" s="108">
        <v>43773</v>
      </c>
      <c r="D118" s="416" t="s">
        <v>16861</v>
      </c>
      <c r="E118" s="324" t="s">
        <v>1709</v>
      </c>
      <c r="F118" s="126">
        <v>3126.36</v>
      </c>
      <c r="G118" s="107" t="str">
        <f t="shared" si="1"/>
        <v>SH19-11757</v>
      </c>
      <c r="H118" s="430"/>
      <c r="I118" s="428"/>
      <c r="J118" s="431"/>
      <c r="K118" s="432"/>
      <c r="L118" s="429"/>
      <c r="M118" s="433"/>
      <c r="N118" s="429"/>
    </row>
    <row r="119" spans="1:14" s="434" customFormat="1" ht="18" customHeight="1">
      <c r="A119" s="351">
        <v>113</v>
      </c>
      <c r="B119" s="107" t="s">
        <v>1746</v>
      </c>
      <c r="C119" s="108"/>
      <c r="D119" s="402" t="s">
        <v>16862</v>
      </c>
      <c r="E119" s="324" t="s">
        <v>1709</v>
      </c>
      <c r="F119" s="126">
        <v>0</v>
      </c>
      <c r="G119" s="107" t="str">
        <f t="shared" si="1"/>
        <v>SH19-11758</v>
      </c>
      <c r="H119" s="430"/>
      <c r="I119" s="428"/>
      <c r="J119" s="431"/>
      <c r="K119" s="432"/>
      <c r="L119" s="429"/>
      <c r="M119" s="433"/>
      <c r="N119" s="429"/>
    </row>
    <row r="120" spans="1:14" s="434" customFormat="1" ht="18" customHeight="1">
      <c r="A120" s="351">
        <v>114</v>
      </c>
      <c r="B120" s="107" t="s">
        <v>288</v>
      </c>
      <c r="C120" s="108">
        <v>43773</v>
      </c>
      <c r="D120" s="416" t="s">
        <v>16863</v>
      </c>
      <c r="E120" s="324" t="s">
        <v>1709</v>
      </c>
      <c r="F120" s="126">
        <v>4849.2</v>
      </c>
      <c r="G120" s="107" t="str">
        <f t="shared" si="1"/>
        <v>SH19-11759</v>
      </c>
      <c r="H120" s="430"/>
      <c r="I120" s="428"/>
      <c r="J120" s="431"/>
      <c r="K120" s="432"/>
      <c r="L120" s="429"/>
      <c r="M120" s="433"/>
      <c r="N120" s="429"/>
    </row>
    <row r="121" spans="1:14" s="434" customFormat="1" ht="18" customHeight="1">
      <c r="A121" s="351">
        <v>115</v>
      </c>
      <c r="B121" s="107" t="s">
        <v>49</v>
      </c>
      <c r="C121" s="108">
        <v>43773</v>
      </c>
      <c r="D121" s="416" t="s">
        <v>16864</v>
      </c>
      <c r="E121" s="324" t="s">
        <v>1709</v>
      </c>
      <c r="F121" s="126">
        <v>13983.84</v>
      </c>
      <c r="G121" s="107" t="str">
        <f t="shared" si="1"/>
        <v>SH19-11760</v>
      </c>
      <c r="H121" s="430"/>
      <c r="I121" s="428"/>
      <c r="J121" s="431"/>
      <c r="K121" s="432"/>
      <c r="L121" s="429"/>
      <c r="M121" s="433"/>
      <c r="N121" s="429"/>
    </row>
    <row r="122" spans="1:14" s="434" customFormat="1" ht="18" customHeight="1">
      <c r="A122" s="351">
        <v>116</v>
      </c>
      <c r="B122" s="107" t="s">
        <v>1746</v>
      </c>
      <c r="C122" s="108"/>
      <c r="D122" s="402" t="s">
        <v>16865</v>
      </c>
      <c r="E122" s="324" t="s">
        <v>1709</v>
      </c>
      <c r="F122" s="126">
        <v>0</v>
      </c>
      <c r="G122" s="107" t="str">
        <f t="shared" si="1"/>
        <v>SH19-11761</v>
      </c>
      <c r="H122" s="430"/>
      <c r="I122" s="428"/>
      <c r="J122" s="431"/>
      <c r="K122" s="432"/>
      <c r="L122" s="429"/>
      <c r="M122" s="433"/>
      <c r="N122" s="429"/>
    </row>
    <row r="123" spans="1:14" s="434" customFormat="1" ht="18" customHeight="1">
      <c r="A123" s="351">
        <v>117</v>
      </c>
      <c r="B123" s="107" t="s">
        <v>42</v>
      </c>
      <c r="C123" s="108">
        <v>43775</v>
      </c>
      <c r="D123" s="416" t="s">
        <v>16866</v>
      </c>
      <c r="E123" s="324" t="s">
        <v>17994</v>
      </c>
      <c r="F123" s="126">
        <v>12252.49</v>
      </c>
      <c r="G123" s="107" t="str">
        <f t="shared" si="1"/>
        <v>SH19-11762</v>
      </c>
      <c r="H123" s="430"/>
      <c r="I123" s="428"/>
      <c r="J123" s="431"/>
      <c r="K123" s="432"/>
      <c r="L123" s="429"/>
      <c r="M123" s="433"/>
      <c r="N123" s="429"/>
    </row>
    <row r="124" spans="1:14" s="434" customFormat="1" ht="18" customHeight="1">
      <c r="A124" s="351">
        <v>118</v>
      </c>
      <c r="B124" s="107" t="s">
        <v>42</v>
      </c>
      <c r="C124" s="108">
        <v>43775</v>
      </c>
      <c r="D124" s="416" t="s">
        <v>16867</v>
      </c>
      <c r="E124" s="324" t="s">
        <v>17994</v>
      </c>
      <c r="F124" s="126">
        <v>10519.27</v>
      </c>
      <c r="G124" s="107" t="str">
        <f t="shared" si="1"/>
        <v>SH19-11763</v>
      </c>
      <c r="H124" s="430"/>
      <c r="I124" s="428"/>
      <c r="J124" s="431"/>
      <c r="K124" s="432"/>
      <c r="L124" s="429"/>
      <c r="M124" s="433"/>
      <c r="N124" s="429"/>
    </row>
    <row r="125" spans="1:14" s="434" customFormat="1" ht="18" customHeight="1">
      <c r="A125" s="351">
        <v>119</v>
      </c>
      <c r="B125" s="107" t="s">
        <v>42</v>
      </c>
      <c r="C125" s="108">
        <v>43775</v>
      </c>
      <c r="D125" s="416" t="s">
        <v>16868</v>
      </c>
      <c r="E125" s="324" t="s">
        <v>17994</v>
      </c>
      <c r="F125" s="126">
        <v>2350.3200000000002</v>
      </c>
      <c r="G125" s="107" t="str">
        <f t="shared" si="1"/>
        <v>SH19-11764</v>
      </c>
      <c r="H125" s="430"/>
      <c r="I125" s="428"/>
      <c r="J125" s="431"/>
      <c r="K125" s="432"/>
      <c r="L125" s="429"/>
      <c r="M125" s="433"/>
      <c r="N125" s="429"/>
    </row>
    <row r="126" spans="1:14" s="434" customFormat="1" ht="18" customHeight="1">
      <c r="A126" s="351">
        <v>120</v>
      </c>
      <c r="B126" s="107" t="s">
        <v>42</v>
      </c>
      <c r="C126" s="108">
        <v>43775</v>
      </c>
      <c r="D126" s="416" t="s">
        <v>16869</v>
      </c>
      <c r="E126" s="324" t="s">
        <v>17994</v>
      </c>
      <c r="F126" s="126">
        <v>14177.36</v>
      </c>
      <c r="G126" s="107" t="str">
        <f t="shared" si="1"/>
        <v>SH19-11765</v>
      </c>
      <c r="H126" s="430"/>
      <c r="I126" s="428"/>
      <c r="J126" s="431"/>
      <c r="K126" s="432"/>
      <c r="L126" s="429"/>
      <c r="M126" s="433"/>
      <c r="N126" s="429"/>
    </row>
    <row r="127" spans="1:14" s="434" customFormat="1" ht="18" customHeight="1">
      <c r="A127" s="351">
        <v>121</v>
      </c>
      <c r="B127" s="107" t="s">
        <v>329</v>
      </c>
      <c r="C127" s="108">
        <v>43773</v>
      </c>
      <c r="D127" s="416" t="s">
        <v>16870</v>
      </c>
      <c r="E127" s="324" t="s">
        <v>1709</v>
      </c>
      <c r="F127" s="126">
        <v>415.2</v>
      </c>
      <c r="G127" s="107" t="str">
        <f t="shared" si="1"/>
        <v>SH19-11766</v>
      </c>
      <c r="H127" s="430"/>
      <c r="I127" s="428"/>
      <c r="J127" s="431"/>
      <c r="K127" s="432"/>
      <c r="L127" s="429"/>
      <c r="M127" s="433"/>
      <c r="N127" s="429"/>
    </row>
    <row r="128" spans="1:14" s="434" customFormat="1" ht="18" customHeight="1">
      <c r="A128" s="351">
        <v>122</v>
      </c>
      <c r="B128" s="107" t="s">
        <v>42</v>
      </c>
      <c r="C128" s="108">
        <v>43775</v>
      </c>
      <c r="D128" s="416" t="s">
        <v>16871</v>
      </c>
      <c r="E128" s="324" t="s">
        <v>17994</v>
      </c>
      <c r="F128" s="126">
        <v>8175.87</v>
      </c>
      <c r="G128" s="107" t="str">
        <f t="shared" si="1"/>
        <v>SH19-11767</v>
      </c>
      <c r="H128" s="430"/>
      <c r="I128" s="428"/>
      <c r="J128" s="431"/>
      <c r="K128" s="432"/>
      <c r="L128" s="429"/>
      <c r="M128" s="433"/>
      <c r="N128" s="429"/>
    </row>
    <row r="129" spans="1:14" s="434" customFormat="1" ht="18" customHeight="1">
      <c r="A129" s="351">
        <v>123</v>
      </c>
      <c r="B129" s="107" t="s">
        <v>42</v>
      </c>
      <c r="C129" s="108">
        <v>43775</v>
      </c>
      <c r="D129" s="416" t="s">
        <v>16872</v>
      </c>
      <c r="E129" s="324" t="s">
        <v>17994</v>
      </c>
      <c r="F129" s="126">
        <v>2820.38</v>
      </c>
      <c r="G129" s="107" t="str">
        <f t="shared" si="1"/>
        <v>SH19-11768</v>
      </c>
      <c r="H129" s="430"/>
      <c r="I129" s="428"/>
      <c r="J129" s="431"/>
      <c r="K129" s="432"/>
      <c r="L129" s="429"/>
      <c r="M129" s="433"/>
      <c r="N129" s="429"/>
    </row>
    <row r="130" spans="1:14" s="434" customFormat="1" ht="18" customHeight="1">
      <c r="A130" s="351">
        <v>124</v>
      </c>
      <c r="B130" s="107" t="s">
        <v>42</v>
      </c>
      <c r="C130" s="108">
        <v>43775</v>
      </c>
      <c r="D130" s="416" t="s">
        <v>16873</v>
      </c>
      <c r="E130" s="324" t="s">
        <v>17994</v>
      </c>
      <c r="F130" s="126">
        <v>6521.15</v>
      </c>
      <c r="G130" s="107" t="str">
        <f t="shared" si="1"/>
        <v>SH19-11769</v>
      </c>
      <c r="H130" s="430"/>
      <c r="I130" s="428"/>
      <c r="J130" s="431"/>
      <c r="K130" s="432"/>
      <c r="L130" s="429"/>
      <c r="M130" s="433"/>
      <c r="N130" s="429"/>
    </row>
    <row r="131" spans="1:14" s="434" customFormat="1" ht="18" customHeight="1">
      <c r="A131" s="351">
        <v>125</v>
      </c>
      <c r="B131" s="107" t="s">
        <v>42</v>
      </c>
      <c r="C131" s="108">
        <v>43775</v>
      </c>
      <c r="D131" s="416" t="s">
        <v>16874</v>
      </c>
      <c r="E131" s="324" t="s">
        <v>17994</v>
      </c>
      <c r="F131" s="126">
        <v>10053.73</v>
      </c>
      <c r="G131" s="107" t="str">
        <f t="shared" si="1"/>
        <v>SH19-11770</v>
      </c>
      <c r="H131" s="430"/>
      <c r="I131" s="428"/>
      <c r="J131" s="431"/>
      <c r="K131" s="432"/>
      <c r="L131" s="429"/>
      <c r="M131" s="433"/>
      <c r="N131" s="429"/>
    </row>
    <row r="132" spans="1:14" s="434" customFormat="1" ht="18" customHeight="1">
      <c r="A132" s="351">
        <v>126</v>
      </c>
      <c r="B132" s="107" t="s">
        <v>42</v>
      </c>
      <c r="C132" s="108">
        <v>43775</v>
      </c>
      <c r="D132" s="416" t="s">
        <v>16875</v>
      </c>
      <c r="E132" s="324" t="s">
        <v>17994</v>
      </c>
      <c r="F132" s="126">
        <v>10862.62</v>
      </c>
      <c r="G132" s="107" t="str">
        <f t="shared" si="1"/>
        <v>SH19-11771</v>
      </c>
      <c r="H132" s="430"/>
      <c r="I132" s="428"/>
      <c r="J132" s="431"/>
      <c r="K132" s="432"/>
      <c r="L132" s="429"/>
      <c r="M132" s="433"/>
      <c r="N132" s="429"/>
    </row>
    <row r="133" spans="1:14" s="434" customFormat="1" ht="18" customHeight="1">
      <c r="A133" s="351">
        <v>127</v>
      </c>
      <c r="B133" s="107" t="s">
        <v>42</v>
      </c>
      <c r="C133" s="108">
        <v>43775</v>
      </c>
      <c r="D133" s="416" t="s">
        <v>16876</v>
      </c>
      <c r="E133" s="324" t="s">
        <v>17994</v>
      </c>
      <c r="F133" s="126">
        <v>1880.26</v>
      </c>
      <c r="G133" s="107" t="str">
        <f t="shared" si="1"/>
        <v>SH19-11772</v>
      </c>
      <c r="H133" s="430"/>
      <c r="I133" s="428"/>
      <c r="J133" s="431"/>
      <c r="K133" s="432"/>
      <c r="L133" s="429"/>
      <c r="M133" s="433"/>
      <c r="N133" s="429"/>
    </row>
    <row r="134" spans="1:14" s="434" customFormat="1" ht="18" customHeight="1">
      <c r="A134" s="351">
        <v>128</v>
      </c>
      <c r="B134" s="107" t="s">
        <v>42</v>
      </c>
      <c r="C134" s="108">
        <v>43775</v>
      </c>
      <c r="D134" s="416" t="s">
        <v>16877</v>
      </c>
      <c r="E134" s="324" t="s">
        <v>17994</v>
      </c>
      <c r="F134" s="126">
        <v>1217.83</v>
      </c>
      <c r="G134" s="107" t="str">
        <f t="shared" si="1"/>
        <v>SH19-11773</v>
      </c>
      <c r="H134" s="430"/>
      <c r="I134" s="428"/>
      <c r="J134" s="431"/>
      <c r="K134" s="432"/>
      <c r="L134" s="429"/>
      <c r="M134" s="433"/>
      <c r="N134" s="429"/>
    </row>
    <row r="135" spans="1:14" s="434" customFormat="1" ht="18" customHeight="1">
      <c r="A135" s="351">
        <v>129</v>
      </c>
      <c r="B135" s="107" t="s">
        <v>42</v>
      </c>
      <c r="C135" s="108">
        <v>43773</v>
      </c>
      <c r="D135" s="416" t="s">
        <v>16878</v>
      </c>
      <c r="E135" s="324" t="s">
        <v>17992</v>
      </c>
      <c r="F135" s="126">
        <v>94.27</v>
      </c>
      <c r="G135" s="107" t="str">
        <f t="shared" si="1"/>
        <v>SH19-11774</v>
      </c>
      <c r="H135" s="430"/>
      <c r="I135" s="428"/>
      <c r="J135" s="431"/>
      <c r="K135" s="432"/>
      <c r="L135" s="429"/>
      <c r="M135" s="433"/>
      <c r="N135" s="429"/>
    </row>
    <row r="136" spans="1:14" s="434" customFormat="1" ht="18" customHeight="1">
      <c r="A136" s="351">
        <v>130</v>
      </c>
      <c r="B136" s="107" t="s">
        <v>1727</v>
      </c>
      <c r="C136" s="108">
        <v>43773</v>
      </c>
      <c r="D136" s="416" t="s">
        <v>16879</v>
      </c>
      <c r="E136" s="324" t="s">
        <v>1709</v>
      </c>
      <c r="F136" s="126">
        <v>1008</v>
      </c>
      <c r="G136" s="107" t="str">
        <f t="shared" ref="G136:G199" si="2">D136</f>
        <v>SH19-11775</v>
      </c>
      <c r="H136" s="430"/>
      <c r="I136" s="428"/>
      <c r="J136" s="431"/>
      <c r="K136" s="432"/>
      <c r="L136" s="429"/>
      <c r="M136" s="433"/>
      <c r="N136" s="429"/>
    </row>
    <row r="137" spans="1:14" s="434" customFormat="1" ht="18" customHeight="1">
      <c r="A137" s="351">
        <v>131</v>
      </c>
      <c r="B137" s="107" t="s">
        <v>42</v>
      </c>
      <c r="C137" s="108">
        <v>43773</v>
      </c>
      <c r="D137" s="416" t="s">
        <v>16880</v>
      </c>
      <c r="E137" s="324" t="s">
        <v>17992</v>
      </c>
      <c r="F137" s="126">
        <v>28.25</v>
      </c>
      <c r="G137" s="107" t="str">
        <f t="shared" si="2"/>
        <v>SH19-11776</v>
      </c>
      <c r="H137" s="430"/>
      <c r="I137" s="428"/>
      <c r="J137" s="431"/>
      <c r="K137" s="432"/>
      <c r="L137" s="429"/>
      <c r="M137" s="433"/>
      <c r="N137" s="429"/>
    </row>
    <row r="138" spans="1:14" s="434" customFormat="1" ht="18" customHeight="1">
      <c r="A138" s="351">
        <v>132</v>
      </c>
      <c r="B138" s="107" t="s">
        <v>1727</v>
      </c>
      <c r="C138" s="108">
        <v>43773</v>
      </c>
      <c r="D138" s="416" t="s">
        <v>16881</v>
      </c>
      <c r="E138" s="324" t="s">
        <v>1709</v>
      </c>
      <c r="F138" s="126">
        <v>948</v>
      </c>
      <c r="G138" s="107" t="str">
        <f t="shared" si="2"/>
        <v>SH19-11777</v>
      </c>
      <c r="H138" s="430"/>
      <c r="I138" s="428"/>
      <c r="J138" s="431"/>
      <c r="K138" s="432"/>
      <c r="L138" s="429"/>
      <c r="M138" s="433"/>
      <c r="N138" s="429"/>
    </row>
    <row r="139" spans="1:14" s="434" customFormat="1" ht="18" customHeight="1">
      <c r="A139" s="351">
        <v>133</v>
      </c>
      <c r="B139" s="107" t="s">
        <v>55</v>
      </c>
      <c r="C139" s="108">
        <v>43773</v>
      </c>
      <c r="D139" s="416" t="s">
        <v>16882</v>
      </c>
      <c r="E139" s="324" t="s">
        <v>1709</v>
      </c>
      <c r="F139" s="126">
        <v>2082.39</v>
      </c>
      <c r="G139" s="107" t="str">
        <f t="shared" si="2"/>
        <v>SH19-11778</v>
      </c>
      <c r="H139" s="430"/>
      <c r="I139" s="428"/>
      <c r="J139" s="431"/>
      <c r="K139" s="432"/>
      <c r="L139" s="429"/>
      <c r="M139" s="433"/>
      <c r="N139" s="429"/>
    </row>
    <row r="140" spans="1:14" s="434" customFormat="1" ht="18" customHeight="1">
      <c r="A140" s="351">
        <v>134</v>
      </c>
      <c r="B140" s="107" t="s">
        <v>55</v>
      </c>
      <c r="C140" s="108">
        <v>43773</v>
      </c>
      <c r="D140" s="416" t="s">
        <v>16883</v>
      </c>
      <c r="E140" s="324" t="s">
        <v>1709</v>
      </c>
      <c r="F140" s="126">
        <v>2915.64</v>
      </c>
      <c r="G140" s="107" t="str">
        <f t="shared" si="2"/>
        <v>SH19-11779</v>
      </c>
      <c r="H140" s="430"/>
      <c r="I140" s="428"/>
      <c r="J140" s="431"/>
      <c r="K140" s="432"/>
      <c r="L140" s="429"/>
      <c r="M140" s="433"/>
      <c r="N140" s="429"/>
    </row>
    <row r="141" spans="1:14" s="434" customFormat="1" ht="18" customHeight="1">
      <c r="A141" s="351">
        <v>135</v>
      </c>
      <c r="B141" s="107" t="s">
        <v>55</v>
      </c>
      <c r="C141" s="108">
        <v>43773</v>
      </c>
      <c r="D141" s="416" t="s">
        <v>16884</v>
      </c>
      <c r="E141" s="324" t="s">
        <v>1709</v>
      </c>
      <c r="F141" s="126">
        <v>3191.04</v>
      </c>
      <c r="G141" s="107" t="str">
        <f t="shared" si="2"/>
        <v>SH19-11780</v>
      </c>
      <c r="H141" s="430"/>
      <c r="I141" s="428"/>
      <c r="J141" s="431"/>
      <c r="K141" s="432"/>
      <c r="L141" s="429"/>
      <c r="M141" s="433"/>
      <c r="N141" s="429"/>
    </row>
    <row r="142" spans="1:14" s="434" customFormat="1" ht="18" customHeight="1">
      <c r="A142" s="351">
        <v>136</v>
      </c>
      <c r="B142" s="107" t="s">
        <v>42</v>
      </c>
      <c r="C142" s="108">
        <v>43773</v>
      </c>
      <c r="D142" s="416" t="s">
        <v>16885</v>
      </c>
      <c r="E142" s="324" t="s">
        <v>17992</v>
      </c>
      <c r="F142" s="126">
        <v>82.61</v>
      </c>
      <c r="G142" s="107" t="str">
        <f t="shared" si="2"/>
        <v>SH19-11781</v>
      </c>
      <c r="H142" s="430"/>
      <c r="I142" s="428"/>
      <c r="J142" s="431"/>
      <c r="K142" s="432"/>
      <c r="L142" s="429"/>
      <c r="M142" s="433"/>
      <c r="N142" s="429"/>
    </row>
    <row r="143" spans="1:14" s="434" customFormat="1" ht="18" customHeight="1">
      <c r="A143" s="351">
        <v>137</v>
      </c>
      <c r="B143" s="107" t="s">
        <v>42</v>
      </c>
      <c r="C143" s="108">
        <v>43773</v>
      </c>
      <c r="D143" s="416" t="s">
        <v>16886</v>
      </c>
      <c r="E143" s="324" t="s">
        <v>17992</v>
      </c>
      <c r="F143" s="126">
        <v>46.44</v>
      </c>
      <c r="G143" s="107" t="str">
        <f t="shared" si="2"/>
        <v>SH19-11782</v>
      </c>
      <c r="H143" s="430"/>
      <c r="I143" s="428"/>
      <c r="J143" s="431"/>
      <c r="K143" s="432"/>
      <c r="L143" s="429"/>
      <c r="M143" s="433"/>
      <c r="N143" s="429"/>
    </row>
    <row r="144" spans="1:14" s="434" customFormat="1" ht="18" customHeight="1">
      <c r="A144" s="351">
        <v>138</v>
      </c>
      <c r="B144" s="107" t="s">
        <v>42</v>
      </c>
      <c r="C144" s="108">
        <v>43775</v>
      </c>
      <c r="D144" s="416" t="s">
        <v>16887</v>
      </c>
      <c r="E144" s="324" t="s">
        <v>17994</v>
      </c>
      <c r="F144" s="126">
        <v>14947.16</v>
      </c>
      <c r="G144" s="107" t="str">
        <f t="shared" si="2"/>
        <v>SH19-11783</v>
      </c>
      <c r="H144" s="430"/>
      <c r="I144" s="428"/>
      <c r="J144" s="431"/>
      <c r="K144" s="432"/>
      <c r="L144" s="429"/>
      <c r="M144" s="433"/>
      <c r="N144" s="429"/>
    </row>
    <row r="145" spans="1:14" s="434" customFormat="1" ht="18" customHeight="1">
      <c r="A145" s="351">
        <v>139</v>
      </c>
      <c r="B145" s="107" t="s">
        <v>42</v>
      </c>
      <c r="C145" s="108">
        <v>43775</v>
      </c>
      <c r="D145" s="416" t="s">
        <v>16888</v>
      </c>
      <c r="E145" s="324" t="s">
        <v>17994</v>
      </c>
      <c r="F145" s="126">
        <v>9172.11</v>
      </c>
      <c r="G145" s="107" t="str">
        <f t="shared" si="2"/>
        <v>SH19-11784</v>
      </c>
      <c r="H145" s="430"/>
      <c r="I145" s="428"/>
      <c r="J145" s="431"/>
      <c r="K145" s="432"/>
      <c r="L145" s="429"/>
      <c r="M145" s="433"/>
      <c r="N145" s="429"/>
    </row>
    <row r="146" spans="1:14" s="434" customFormat="1" ht="18" customHeight="1">
      <c r="A146" s="351">
        <v>140</v>
      </c>
      <c r="B146" s="107" t="s">
        <v>42</v>
      </c>
      <c r="C146" s="108">
        <v>43775</v>
      </c>
      <c r="D146" s="416" t="s">
        <v>16889</v>
      </c>
      <c r="E146" s="324" t="s">
        <v>17994</v>
      </c>
      <c r="F146" s="126">
        <v>2820.38</v>
      </c>
      <c r="G146" s="107" t="str">
        <f t="shared" si="2"/>
        <v>SH19-11785</v>
      </c>
      <c r="H146" s="430"/>
      <c r="I146" s="428"/>
      <c r="J146" s="431"/>
      <c r="K146" s="432"/>
      <c r="L146" s="429"/>
      <c r="M146" s="433"/>
      <c r="N146" s="429"/>
    </row>
    <row r="147" spans="1:14" s="434" customFormat="1" ht="18" customHeight="1">
      <c r="A147" s="351">
        <v>141</v>
      </c>
      <c r="B147" s="107" t="s">
        <v>42</v>
      </c>
      <c r="C147" s="108">
        <v>43775</v>
      </c>
      <c r="D147" s="416" t="s">
        <v>16890</v>
      </c>
      <c r="E147" s="324" t="s">
        <v>17994</v>
      </c>
      <c r="F147" s="126">
        <v>5465.55</v>
      </c>
      <c r="G147" s="107" t="str">
        <f t="shared" si="2"/>
        <v>SH19-11786</v>
      </c>
      <c r="H147" s="430"/>
      <c r="I147" s="428"/>
      <c r="J147" s="431"/>
      <c r="K147" s="432"/>
      <c r="L147" s="429"/>
      <c r="M147" s="433"/>
      <c r="N147" s="429"/>
    </row>
    <row r="148" spans="1:14" s="434" customFormat="1" ht="18" customHeight="1">
      <c r="A148" s="351">
        <v>142</v>
      </c>
      <c r="B148" s="107" t="s">
        <v>42</v>
      </c>
      <c r="C148" s="108">
        <v>43775</v>
      </c>
      <c r="D148" s="416" t="s">
        <v>16891</v>
      </c>
      <c r="E148" s="324" t="s">
        <v>17994</v>
      </c>
      <c r="F148" s="126">
        <v>13579.33</v>
      </c>
      <c r="G148" s="107" t="str">
        <f t="shared" si="2"/>
        <v>SH19-11787</v>
      </c>
      <c r="H148" s="430"/>
      <c r="I148" s="428"/>
      <c r="J148" s="431"/>
      <c r="K148" s="432"/>
      <c r="L148" s="429"/>
      <c r="M148" s="433"/>
      <c r="N148" s="429"/>
    </row>
    <row r="149" spans="1:14" s="434" customFormat="1" ht="18" customHeight="1">
      <c r="A149" s="351">
        <v>143</v>
      </c>
      <c r="B149" s="107" t="s">
        <v>1727</v>
      </c>
      <c r="C149" s="108">
        <v>43773</v>
      </c>
      <c r="D149" s="416" t="s">
        <v>16892</v>
      </c>
      <c r="E149" s="324" t="s">
        <v>1709</v>
      </c>
      <c r="F149" s="126">
        <v>8955</v>
      </c>
      <c r="G149" s="107" t="str">
        <f t="shared" si="2"/>
        <v>SH19-11788</v>
      </c>
      <c r="H149" s="430"/>
      <c r="I149" s="428"/>
      <c r="J149" s="431"/>
      <c r="K149" s="432"/>
      <c r="L149" s="429"/>
      <c r="M149" s="433"/>
      <c r="N149" s="429"/>
    </row>
    <row r="150" spans="1:14" s="434" customFormat="1" ht="18" customHeight="1">
      <c r="A150" s="351">
        <v>144</v>
      </c>
      <c r="B150" s="107" t="s">
        <v>43</v>
      </c>
      <c r="C150" s="108">
        <v>43774</v>
      </c>
      <c r="D150" s="416" t="s">
        <v>16893</v>
      </c>
      <c r="E150" s="324" t="s">
        <v>1709</v>
      </c>
      <c r="F150" s="126">
        <v>1854.6</v>
      </c>
      <c r="G150" s="107" t="str">
        <f t="shared" si="2"/>
        <v>SH19-11789</v>
      </c>
      <c r="H150" s="430"/>
      <c r="I150" s="428"/>
      <c r="J150" s="431"/>
      <c r="K150" s="432"/>
      <c r="L150" s="429"/>
      <c r="M150" s="433"/>
      <c r="N150" s="429"/>
    </row>
    <row r="151" spans="1:14" s="434" customFormat="1" ht="18" customHeight="1">
      <c r="A151" s="351">
        <v>145</v>
      </c>
      <c r="B151" s="107" t="s">
        <v>139</v>
      </c>
      <c r="C151" s="108">
        <v>43774</v>
      </c>
      <c r="D151" s="416" t="s">
        <v>16894</v>
      </c>
      <c r="E151" s="324" t="s">
        <v>1709</v>
      </c>
      <c r="F151" s="126">
        <v>1965</v>
      </c>
      <c r="G151" s="107" t="str">
        <f t="shared" si="2"/>
        <v>SH19-11790</v>
      </c>
      <c r="H151" s="430"/>
      <c r="I151" s="428"/>
      <c r="J151" s="431"/>
      <c r="K151" s="432"/>
      <c r="L151" s="429"/>
      <c r="M151" s="433"/>
      <c r="N151" s="429"/>
    </row>
    <row r="152" spans="1:14" s="434" customFormat="1" ht="18" customHeight="1">
      <c r="A152" s="351">
        <v>146</v>
      </c>
      <c r="B152" s="107" t="s">
        <v>329</v>
      </c>
      <c r="C152" s="108">
        <v>43774</v>
      </c>
      <c r="D152" s="416" t="s">
        <v>16895</v>
      </c>
      <c r="E152" s="324" t="s">
        <v>1709</v>
      </c>
      <c r="F152" s="126">
        <v>2563.1999999999998</v>
      </c>
      <c r="G152" s="107" t="str">
        <f t="shared" si="2"/>
        <v>SH19-11791</v>
      </c>
      <c r="H152" s="430"/>
      <c r="I152" s="428"/>
      <c r="J152" s="431"/>
      <c r="K152" s="432"/>
      <c r="L152" s="429"/>
      <c r="M152" s="433"/>
      <c r="N152" s="429"/>
    </row>
    <row r="153" spans="1:14" s="434" customFormat="1" ht="18" customHeight="1">
      <c r="A153" s="351">
        <v>147</v>
      </c>
      <c r="B153" s="107" t="s">
        <v>142</v>
      </c>
      <c r="C153" s="108">
        <v>43774</v>
      </c>
      <c r="D153" s="416" t="s">
        <v>16896</v>
      </c>
      <c r="E153" s="324" t="s">
        <v>1709</v>
      </c>
      <c r="F153" s="126">
        <v>707.78</v>
      </c>
      <c r="G153" s="107" t="str">
        <f t="shared" si="2"/>
        <v>SH19-11792</v>
      </c>
      <c r="H153" s="430"/>
      <c r="I153" s="428"/>
      <c r="J153" s="431"/>
      <c r="K153" s="432"/>
      <c r="L153" s="429"/>
      <c r="M153" s="433"/>
      <c r="N153" s="429"/>
    </row>
    <row r="154" spans="1:14" s="434" customFormat="1" ht="18" customHeight="1">
      <c r="A154" s="351">
        <v>148</v>
      </c>
      <c r="B154" s="107" t="s">
        <v>142</v>
      </c>
      <c r="C154" s="108">
        <v>43774</v>
      </c>
      <c r="D154" s="416" t="s">
        <v>16897</v>
      </c>
      <c r="E154" s="324" t="s">
        <v>1709</v>
      </c>
      <c r="F154" s="126">
        <v>478.38</v>
      </c>
      <c r="G154" s="107" t="str">
        <f t="shared" si="2"/>
        <v>SH19-11793</v>
      </c>
      <c r="H154" s="430"/>
      <c r="I154" s="428"/>
      <c r="J154" s="431"/>
      <c r="K154" s="432"/>
      <c r="L154" s="429"/>
      <c r="M154" s="433"/>
      <c r="N154" s="429"/>
    </row>
    <row r="155" spans="1:14" s="434" customFormat="1" ht="18" customHeight="1">
      <c r="A155" s="351">
        <v>149</v>
      </c>
      <c r="B155" s="107" t="s">
        <v>1746</v>
      </c>
      <c r="C155" s="108"/>
      <c r="D155" s="402" t="s">
        <v>16898</v>
      </c>
      <c r="E155" s="324" t="s">
        <v>1709</v>
      </c>
      <c r="F155" s="126">
        <v>0</v>
      </c>
      <c r="G155" s="107" t="str">
        <f t="shared" si="2"/>
        <v>SH19-11794</v>
      </c>
      <c r="H155" s="430"/>
      <c r="I155" s="428"/>
      <c r="J155" s="431"/>
      <c r="K155" s="432"/>
      <c r="L155" s="429"/>
      <c r="M155" s="433"/>
      <c r="N155" s="429"/>
    </row>
    <row r="156" spans="1:14" s="434" customFormat="1" ht="18" customHeight="1">
      <c r="A156" s="351">
        <v>150</v>
      </c>
      <c r="B156" s="107" t="s">
        <v>237</v>
      </c>
      <c r="C156" s="108">
        <v>43774</v>
      </c>
      <c r="D156" s="416" t="s">
        <v>16899</v>
      </c>
      <c r="E156" s="324" t="s">
        <v>1709</v>
      </c>
      <c r="F156" s="126">
        <v>7658.95</v>
      </c>
      <c r="G156" s="107" t="str">
        <f t="shared" si="2"/>
        <v>SH19-11795</v>
      </c>
      <c r="H156" s="430"/>
      <c r="I156" s="428"/>
      <c r="J156" s="431"/>
      <c r="K156" s="432"/>
      <c r="L156" s="429"/>
      <c r="M156" s="433"/>
      <c r="N156" s="429"/>
    </row>
    <row r="157" spans="1:14" s="434" customFormat="1" ht="18" customHeight="1">
      <c r="A157" s="351">
        <v>151</v>
      </c>
      <c r="B157" s="107" t="s">
        <v>42</v>
      </c>
      <c r="C157" s="108">
        <v>43774</v>
      </c>
      <c r="D157" s="416" t="s">
        <v>16900</v>
      </c>
      <c r="E157" s="324" t="s">
        <v>17993</v>
      </c>
      <c r="F157" s="126">
        <v>156.33000000000001</v>
      </c>
      <c r="G157" s="107" t="str">
        <f t="shared" si="2"/>
        <v>SH19-11796</v>
      </c>
      <c r="H157" s="430"/>
      <c r="I157" s="428"/>
      <c r="J157" s="431"/>
      <c r="K157" s="432"/>
      <c r="L157" s="429"/>
      <c r="M157" s="433"/>
      <c r="N157" s="429"/>
    </row>
    <row r="158" spans="1:14" s="434" customFormat="1" ht="18" customHeight="1">
      <c r="A158" s="351">
        <v>152</v>
      </c>
      <c r="B158" s="107" t="s">
        <v>42</v>
      </c>
      <c r="C158" s="108">
        <v>43775</v>
      </c>
      <c r="D158" s="416" t="s">
        <v>16901</v>
      </c>
      <c r="E158" s="324" t="s">
        <v>17994</v>
      </c>
      <c r="F158" s="126">
        <v>7212.44</v>
      </c>
      <c r="G158" s="107" t="str">
        <f t="shared" si="2"/>
        <v>SH19-11797</v>
      </c>
      <c r="H158" s="430"/>
      <c r="I158" s="428"/>
      <c r="J158" s="431"/>
      <c r="K158" s="432"/>
      <c r="L158" s="429"/>
      <c r="M158" s="433"/>
      <c r="N158" s="429"/>
    </row>
    <row r="159" spans="1:14" s="434" customFormat="1" ht="18" customHeight="1">
      <c r="A159" s="351">
        <v>153</v>
      </c>
      <c r="B159" s="107" t="s">
        <v>42</v>
      </c>
      <c r="C159" s="108">
        <v>43775</v>
      </c>
      <c r="D159" s="416" t="s">
        <v>16902</v>
      </c>
      <c r="E159" s="324" t="s">
        <v>17994</v>
      </c>
      <c r="F159" s="126">
        <v>2820.38</v>
      </c>
      <c r="G159" s="107" t="str">
        <f t="shared" si="2"/>
        <v>SH19-11798</v>
      </c>
      <c r="H159" s="430"/>
      <c r="I159" s="428"/>
      <c r="J159" s="431"/>
      <c r="K159" s="432"/>
      <c r="L159" s="429"/>
      <c r="M159" s="433"/>
      <c r="N159" s="429"/>
    </row>
    <row r="160" spans="1:14" s="434" customFormat="1" ht="18" customHeight="1">
      <c r="A160" s="351">
        <v>154</v>
      </c>
      <c r="B160" s="107" t="s">
        <v>42</v>
      </c>
      <c r="C160" s="108">
        <v>43775</v>
      </c>
      <c r="D160" s="416" t="s">
        <v>16903</v>
      </c>
      <c r="E160" s="324" t="s">
        <v>17994</v>
      </c>
      <c r="F160" s="126">
        <v>282.01</v>
      </c>
      <c r="G160" s="107" t="str">
        <f t="shared" si="2"/>
        <v>SH19-11799</v>
      </c>
      <c r="H160" s="430"/>
      <c r="I160" s="428"/>
      <c r="J160" s="431"/>
      <c r="K160" s="432"/>
      <c r="L160" s="429"/>
      <c r="M160" s="433"/>
      <c r="N160" s="429"/>
    </row>
    <row r="161" spans="1:14" s="434" customFormat="1" ht="18" customHeight="1">
      <c r="A161" s="351">
        <v>155</v>
      </c>
      <c r="B161" s="107" t="s">
        <v>42</v>
      </c>
      <c r="C161" s="108">
        <v>43775</v>
      </c>
      <c r="D161" s="416" t="s">
        <v>16904</v>
      </c>
      <c r="E161" s="324" t="s">
        <v>17994</v>
      </c>
      <c r="F161" s="126">
        <v>5711.78</v>
      </c>
      <c r="G161" s="107" t="str">
        <f t="shared" si="2"/>
        <v>SH19-11800</v>
      </c>
      <c r="H161" s="430"/>
      <c r="I161" s="428"/>
      <c r="J161" s="431"/>
      <c r="K161" s="432"/>
      <c r="L161" s="429"/>
      <c r="M161" s="433"/>
      <c r="N161" s="429"/>
    </row>
    <row r="162" spans="1:14" s="434" customFormat="1" ht="18" customHeight="1">
      <c r="A162" s="351">
        <v>156</v>
      </c>
      <c r="B162" s="107" t="s">
        <v>53</v>
      </c>
      <c r="C162" s="108">
        <v>43774</v>
      </c>
      <c r="D162" s="416" t="s">
        <v>16905</v>
      </c>
      <c r="E162" s="324" t="s">
        <v>1709</v>
      </c>
      <c r="F162" s="126">
        <v>2871.43</v>
      </c>
      <c r="G162" s="107" t="str">
        <f t="shared" si="2"/>
        <v>SH19-11801</v>
      </c>
      <c r="H162" s="430"/>
      <c r="I162" s="428"/>
      <c r="J162" s="431"/>
      <c r="K162" s="432"/>
      <c r="L162" s="429"/>
      <c r="M162" s="433"/>
      <c r="N162" s="429"/>
    </row>
    <row r="163" spans="1:14" s="434" customFormat="1" ht="18" customHeight="1">
      <c r="A163" s="351">
        <v>157</v>
      </c>
      <c r="B163" s="107" t="s">
        <v>42</v>
      </c>
      <c r="C163" s="108">
        <v>43775</v>
      </c>
      <c r="D163" s="416" t="s">
        <v>16906</v>
      </c>
      <c r="E163" s="324" t="s">
        <v>17994</v>
      </c>
      <c r="F163" s="126">
        <v>11985.71</v>
      </c>
      <c r="G163" s="107" t="str">
        <f t="shared" si="2"/>
        <v>SH19-11802</v>
      </c>
      <c r="H163" s="430"/>
      <c r="I163" s="428"/>
      <c r="J163" s="431"/>
      <c r="K163" s="432"/>
      <c r="L163" s="429"/>
      <c r="M163" s="433"/>
      <c r="N163" s="429"/>
    </row>
    <row r="164" spans="1:14" s="434" customFormat="1" ht="18" customHeight="1">
      <c r="A164" s="351">
        <v>158</v>
      </c>
      <c r="B164" s="107" t="s">
        <v>42</v>
      </c>
      <c r="C164" s="108">
        <v>43775</v>
      </c>
      <c r="D164" s="416" t="s">
        <v>16907</v>
      </c>
      <c r="E164" s="324" t="s">
        <v>17994</v>
      </c>
      <c r="F164" s="126">
        <v>7712.27</v>
      </c>
      <c r="G164" s="107" t="str">
        <f t="shared" si="2"/>
        <v>SH19-11803</v>
      </c>
      <c r="H164" s="430"/>
      <c r="I164" s="428"/>
      <c r="J164" s="431"/>
      <c r="K164" s="432"/>
      <c r="L164" s="429"/>
      <c r="M164" s="433"/>
      <c r="N164" s="429"/>
    </row>
    <row r="165" spans="1:14" s="434" customFormat="1" ht="18" customHeight="1">
      <c r="A165" s="351">
        <v>159</v>
      </c>
      <c r="B165" s="107" t="s">
        <v>1746</v>
      </c>
      <c r="C165" s="108"/>
      <c r="D165" s="402" t="s">
        <v>16908</v>
      </c>
      <c r="E165" s="324" t="s">
        <v>1709</v>
      </c>
      <c r="F165" s="126">
        <v>0</v>
      </c>
      <c r="G165" s="107" t="str">
        <f t="shared" si="2"/>
        <v>SH19-11804</v>
      </c>
      <c r="H165" s="430"/>
      <c r="I165" s="428"/>
      <c r="J165" s="431"/>
      <c r="K165" s="432"/>
      <c r="L165" s="429"/>
      <c r="M165" s="433"/>
      <c r="N165" s="429"/>
    </row>
    <row r="166" spans="1:14" s="434" customFormat="1" ht="18" customHeight="1">
      <c r="A166" s="351">
        <v>160</v>
      </c>
      <c r="B166" s="107" t="s">
        <v>42</v>
      </c>
      <c r="C166" s="108">
        <v>43775</v>
      </c>
      <c r="D166" s="416" t="s">
        <v>16909</v>
      </c>
      <c r="E166" s="324" t="s">
        <v>17994</v>
      </c>
      <c r="F166" s="126">
        <v>1821.5</v>
      </c>
      <c r="G166" s="107" t="str">
        <f t="shared" si="2"/>
        <v>SH19-11805</v>
      </c>
      <c r="H166" s="430"/>
      <c r="I166" s="428"/>
      <c r="J166" s="431"/>
      <c r="K166" s="432"/>
      <c r="L166" s="429"/>
      <c r="M166" s="433"/>
      <c r="N166" s="429"/>
    </row>
    <row r="167" spans="1:14" s="434" customFormat="1" ht="18" customHeight="1">
      <c r="A167" s="351">
        <v>161</v>
      </c>
      <c r="B167" s="107" t="s">
        <v>238</v>
      </c>
      <c r="C167" s="108">
        <v>43774</v>
      </c>
      <c r="D167" s="416" t="s">
        <v>16910</v>
      </c>
      <c r="E167" s="324" t="s">
        <v>1709</v>
      </c>
      <c r="F167" s="126">
        <v>6785.22</v>
      </c>
      <c r="G167" s="107" t="str">
        <f t="shared" si="2"/>
        <v>SH19-11806</v>
      </c>
      <c r="H167" s="430"/>
      <c r="I167" s="428"/>
      <c r="J167" s="431"/>
      <c r="K167" s="432"/>
      <c r="L167" s="429"/>
      <c r="M167" s="433"/>
      <c r="N167" s="429"/>
    </row>
    <row r="168" spans="1:14" s="434" customFormat="1" ht="18" customHeight="1">
      <c r="A168" s="351">
        <v>162</v>
      </c>
      <c r="B168" s="107" t="s">
        <v>237</v>
      </c>
      <c r="C168" s="108">
        <v>43774</v>
      </c>
      <c r="D168" s="416" t="s">
        <v>16911</v>
      </c>
      <c r="E168" s="324" t="s">
        <v>1709</v>
      </c>
      <c r="F168" s="126">
        <v>869.45</v>
      </c>
      <c r="G168" s="107" t="str">
        <f t="shared" si="2"/>
        <v>SH19-11807</v>
      </c>
      <c r="H168" s="430"/>
      <c r="I168" s="428"/>
      <c r="J168" s="431"/>
      <c r="K168" s="432"/>
      <c r="L168" s="429"/>
      <c r="M168" s="433"/>
      <c r="N168" s="429"/>
    </row>
    <row r="169" spans="1:14" s="434" customFormat="1" ht="18" customHeight="1">
      <c r="A169" s="351">
        <v>163</v>
      </c>
      <c r="B169" s="107" t="s">
        <v>291</v>
      </c>
      <c r="C169" s="108">
        <v>43774</v>
      </c>
      <c r="D169" s="416" t="s">
        <v>16912</v>
      </c>
      <c r="E169" s="324" t="s">
        <v>1709</v>
      </c>
      <c r="F169" s="126">
        <v>0</v>
      </c>
      <c r="G169" s="107" t="str">
        <f t="shared" si="2"/>
        <v>SH19-11808</v>
      </c>
      <c r="H169" s="430"/>
      <c r="I169" s="428"/>
      <c r="J169" s="431"/>
      <c r="K169" s="432"/>
      <c r="L169" s="429"/>
      <c r="M169" s="433"/>
      <c r="N169" s="429" t="s">
        <v>1753</v>
      </c>
    </row>
    <row r="170" spans="1:14" s="434" customFormat="1" ht="18" customHeight="1">
      <c r="A170" s="351">
        <v>164</v>
      </c>
      <c r="B170" s="107" t="s">
        <v>288</v>
      </c>
      <c r="C170" s="108">
        <v>43774</v>
      </c>
      <c r="D170" s="416" t="s">
        <v>16913</v>
      </c>
      <c r="E170" s="324" t="s">
        <v>1709</v>
      </c>
      <c r="F170" s="126">
        <v>943.83</v>
      </c>
      <c r="G170" s="107" t="str">
        <f t="shared" si="2"/>
        <v>SH19-11809</v>
      </c>
      <c r="H170" s="430"/>
      <c r="I170" s="428"/>
      <c r="J170" s="431"/>
      <c r="K170" s="432"/>
      <c r="L170" s="429"/>
      <c r="M170" s="433"/>
      <c r="N170" s="429"/>
    </row>
    <row r="171" spans="1:14" s="434" customFormat="1" ht="18" customHeight="1">
      <c r="A171" s="351">
        <v>165</v>
      </c>
      <c r="B171" s="107" t="s">
        <v>346</v>
      </c>
      <c r="C171" s="108">
        <v>43774</v>
      </c>
      <c r="D171" s="416" t="s">
        <v>16914</v>
      </c>
      <c r="E171" s="324" t="s">
        <v>1709</v>
      </c>
      <c r="F171" s="126">
        <v>3572.8</v>
      </c>
      <c r="G171" s="107" t="str">
        <f t="shared" si="2"/>
        <v>SH19-11810</v>
      </c>
      <c r="H171" s="430"/>
      <c r="I171" s="428"/>
      <c r="J171" s="431"/>
      <c r="K171" s="432"/>
      <c r="L171" s="429"/>
      <c r="M171" s="433"/>
      <c r="N171" s="429"/>
    </row>
    <row r="172" spans="1:14" s="434" customFormat="1" ht="18" customHeight="1">
      <c r="A172" s="351">
        <v>166</v>
      </c>
      <c r="B172" s="107" t="s">
        <v>43</v>
      </c>
      <c r="C172" s="108">
        <v>43774</v>
      </c>
      <c r="D172" s="416" t="s">
        <v>16915</v>
      </c>
      <c r="E172" s="324" t="s">
        <v>1709</v>
      </c>
      <c r="F172" s="126">
        <v>2135.48</v>
      </c>
      <c r="G172" s="107" t="str">
        <f t="shared" si="2"/>
        <v>SH19-11811</v>
      </c>
      <c r="H172" s="430"/>
      <c r="I172" s="428"/>
      <c r="J172" s="431"/>
      <c r="K172" s="432"/>
      <c r="L172" s="429"/>
      <c r="M172" s="433"/>
      <c r="N172" s="429"/>
    </row>
    <row r="173" spans="1:14" s="434" customFormat="1" ht="18" customHeight="1">
      <c r="A173" s="351">
        <v>167</v>
      </c>
      <c r="B173" s="107" t="s">
        <v>42</v>
      </c>
      <c r="C173" s="108">
        <v>43774</v>
      </c>
      <c r="D173" s="416" t="s">
        <v>16916</v>
      </c>
      <c r="E173" s="324" t="s">
        <v>17993</v>
      </c>
      <c r="F173" s="126">
        <v>187.92</v>
      </c>
      <c r="G173" s="107" t="str">
        <f t="shared" si="2"/>
        <v>SH19-11812</v>
      </c>
      <c r="H173" s="430"/>
      <c r="I173" s="428"/>
      <c r="J173" s="431"/>
      <c r="K173" s="432"/>
      <c r="L173" s="429"/>
      <c r="M173" s="433"/>
      <c r="N173" s="429"/>
    </row>
    <row r="174" spans="1:14" s="434" customFormat="1" ht="18" customHeight="1">
      <c r="A174" s="351">
        <v>168</v>
      </c>
      <c r="B174" s="107" t="s">
        <v>142</v>
      </c>
      <c r="C174" s="108">
        <v>43774</v>
      </c>
      <c r="D174" s="416" t="s">
        <v>16917</v>
      </c>
      <c r="E174" s="324" t="s">
        <v>1709</v>
      </c>
      <c r="F174" s="126">
        <v>1541.61</v>
      </c>
      <c r="G174" s="107" t="str">
        <f t="shared" si="2"/>
        <v>SH19-11813</v>
      </c>
      <c r="H174" s="430"/>
      <c r="I174" s="428"/>
      <c r="J174" s="431"/>
      <c r="K174" s="432"/>
      <c r="L174" s="429"/>
      <c r="M174" s="433"/>
      <c r="N174" s="429"/>
    </row>
    <row r="175" spans="1:14" s="434" customFormat="1" ht="18" customHeight="1">
      <c r="A175" s="351">
        <v>169</v>
      </c>
      <c r="B175" s="107" t="s">
        <v>42</v>
      </c>
      <c r="C175" s="108">
        <v>43774</v>
      </c>
      <c r="D175" s="416" t="s">
        <v>16918</v>
      </c>
      <c r="E175" s="324" t="s">
        <v>17993</v>
      </c>
      <c r="F175" s="126">
        <v>229.34</v>
      </c>
      <c r="G175" s="107" t="str">
        <f t="shared" si="2"/>
        <v>SH19-11814</v>
      </c>
      <c r="H175" s="430"/>
      <c r="I175" s="428"/>
      <c r="J175" s="431"/>
      <c r="K175" s="432"/>
      <c r="L175" s="429"/>
      <c r="M175" s="433"/>
      <c r="N175" s="429"/>
    </row>
    <row r="176" spans="1:14" s="434" customFormat="1" ht="18" customHeight="1">
      <c r="A176" s="351">
        <v>170</v>
      </c>
      <c r="B176" s="107" t="s">
        <v>42</v>
      </c>
      <c r="C176" s="108">
        <v>43774</v>
      </c>
      <c r="D176" s="416" t="s">
        <v>16919</v>
      </c>
      <c r="E176" s="324" t="s">
        <v>17993</v>
      </c>
      <c r="F176" s="126">
        <v>15.69</v>
      </c>
      <c r="G176" s="107" t="str">
        <f t="shared" si="2"/>
        <v>SH19-11815</v>
      </c>
      <c r="H176" s="430"/>
      <c r="I176" s="428"/>
      <c r="J176" s="431"/>
      <c r="K176" s="432"/>
      <c r="L176" s="429"/>
      <c r="M176" s="433"/>
      <c r="N176" s="429"/>
    </row>
    <row r="177" spans="1:14" s="434" customFormat="1" ht="18" customHeight="1">
      <c r="A177" s="351">
        <v>171</v>
      </c>
      <c r="B177" s="107" t="s">
        <v>1746</v>
      </c>
      <c r="C177" s="108"/>
      <c r="D177" s="402" t="s">
        <v>16920</v>
      </c>
      <c r="E177" s="324" t="s">
        <v>1709</v>
      </c>
      <c r="F177" s="126">
        <v>0</v>
      </c>
      <c r="G177" s="107" t="str">
        <f t="shared" si="2"/>
        <v>SH19-11816</v>
      </c>
      <c r="H177" s="430"/>
      <c r="I177" s="428"/>
      <c r="J177" s="431"/>
      <c r="K177" s="432"/>
      <c r="L177" s="429"/>
      <c r="M177" s="433"/>
      <c r="N177" s="429"/>
    </row>
    <row r="178" spans="1:14" s="434" customFormat="1" ht="18" customHeight="1">
      <c r="A178" s="351">
        <v>172</v>
      </c>
      <c r="B178" s="107" t="s">
        <v>141</v>
      </c>
      <c r="C178" s="108">
        <v>43774</v>
      </c>
      <c r="D178" s="416" t="s">
        <v>16921</v>
      </c>
      <c r="E178" s="324" t="s">
        <v>1709</v>
      </c>
      <c r="F178" s="126">
        <v>3207</v>
      </c>
      <c r="G178" s="107" t="str">
        <f t="shared" si="2"/>
        <v>SH19-11817</v>
      </c>
      <c r="H178" s="430"/>
      <c r="I178" s="428"/>
      <c r="J178" s="431"/>
      <c r="K178" s="432"/>
      <c r="L178" s="429"/>
      <c r="M178" s="433"/>
      <c r="N178" s="429"/>
    </row>
    <row r="179" spans="1:14" s="434" customFormat="1" ht="18" customHeight="1">
      <c r="A179" s="351">
        <v>173</v>
      </c>
      <c r="B179" s="107"/>
      <c r="C179" s="108"/>
      <c r="D179" s="401" t="s">
        <v>16922</v>
      </c>
      <c r="E179" s="324" t="s">
        <v>1709</v>
      </c>
      <c r="F179" s="126">
        <v>0</v>
      </c>
      <c r="G179" s="107" t="str">
        <f t="shared" si="2"/>
        <v>SH19-11818</v>
      </c>
      <c r="H179" s="430"/>
      <c r="I179" s="428"/>
      <c r="J179" s="431"/>
      <c r="K179" s="432"/>
      <c r="L179" s="429"/>
      <c r="M179" s="433"/>
      <c r="N179" s="429"/>
    </row>
    <row r="180" spans="1:14" s="434" customFormat="1" ht="18" customHeight="1">
      <c r="A180" s="351">
        <v>174</v>
      </c>
      <c r="B180" s="107" t="s">
        <v>42</v>
      </c>
      <c r="C180" s="108">
        <v>43775</v>
      </c>
      <c r="D180" s="416" t="s">
        <v>16923</v>
      </c>
      <c r="E180" s="324" t="s">
        <v>17994</v>
      </c>
      <c r="F180" s="126">
        <v>12509.88</v>
      </c>
      <c r="G180" s="107" t="str">
        <f t="shared" si="2"/>
        <v>SH19-11819</v>
      </c>
      <c r="H180" s="430"/>
      <c r="I180" s="428"/>
      <c r="J180" s="431"/>
      <c r="K180" s="432"/>
      <c r="L180" s="429"/>
      <c r="M180" s="433"/>
      <c r="N180" s="429"/>
    </row>
    <row r="181" spans="1:14" s="434" customFormat="1" ht="18" customHeight="1">
      <c r="A181" s="351">
        <v>175</v>
      </c>
      <c r="B181" s="107" t="s">
        <v>42</v>
      </c>
      <c r="C181" s="108">
        <v>43775</v>
      </c>
      <c r="D181" s="416" t="s">
        <v>16924</v>
      </c>
      <c r="E181" s="324" t="s">
        <v>17994</v>
      </c>
      <c r="F181" s="126">
        <v>7107.58</v>
      </c>
      <c r="G181" s="107" t="str">
        <f t="shared" si="2"/>
        <v>SH19-11820</v>
      </c>
      <c r="H181" s="430"/>
      <c r="I181" s="428"/>
      <c r="J181" s="431"/>
      <c r="K181" s="432"/>
      <c r="L181" s="429"/>
      <c r="M181" s="433"/>
      <c r="N181" s="429"/>
    </row>
    <row r="182" spans="1:14" s="434" customFormat="1" ht="18" customHeight="1">
      <c r="A182" s="351">
        <v>176</v>
      </c>
      <c r="B182" s="107" t="s">
        <v>42</v>
      </c>
      <c r="C182" s="108">
        <v>43775</v>
      </c>
      <c r="D182" s="416" t="s">
        <v>16925</v>
      </c>
      <c r="E182" s="324" t="s">
        <v>17994</v>
      </c>
      <c r="F182" s="126">
        <v>3290.45</v>
      </c>
      <c r="G182" s="107" t="str">
        <f t="shared" si="2"/>
        <v>SH19-11821</v>
      </c>
      <c r="H182" s="430"/>
      <c r="I182" s="428"/>
      <c r="J182" s="431"/>
      <c r="K182" s="432"/>
      <c r="L182" s="429"/>
      <c r="M182" s="433"/>
      <c r="N182" s="429"/>
    </row>
    <row r="183" spans="1:14" s="434" customFormat="1" ht="18" customHeight="1">
      <c r="A183" s="351">
        <v>177</v>
      </c>
      <c r="B183" s="107" t="s">
        <v>42</v>
      </c>
      <c r="C183" s="108">
        <v>43774</v>
      </c>
      <c r="D183" s="416" t="s">
        <v>16926</v>
      </c>
      <c r="E183" s="324" t="s">
        <v>17993</v>
      </c>
      <c r="F183" s="126">
        <v>474.85</v>
      </c>
      <c r="G183" s="107" t="str">
        <f t="shared" si="2"/>
        <v>SH19-11822</v>
      </c>
      <c r="H183" s="430"/>
      <c r="I183" s="428"/>
      <c r="J183" s="431"/>
      <c r="K183" s="432"/>
      <c r="L183" s="429"/>
      <c r="M183" s="433"/>
      <c r="N183" s="429"/>
    </row>
    <row r="184" spans="1:14" s="434" customFormat="1" ht="18" customHeight="1">
      <c r="A184" s="351">
        <v>178</v>
      </c>
      <c r="B184" s="107" t="s">
        <v>42</v>
      </c>
      <c r="C184" s="108">
        <v>43774</v>
      </c>
      <c r="D184" s="416" t="s">
        <v>16927</v>
      </c>
      <c r="E184" s="324" t="s">
        <v>1709</v>
      </c>
      <c r="F184" s="126">
        <v>2707</v>
      </c>
      <c r="G184" s="107" t="str">
        <f t="shared" si="2"/>
        <v>SH19-11823</v>
      </c>
      <c r="H184" s="430"/>
      <c r="I184" s="428"/>
      <c r="J184" s="431"/>
      <c r="K184" s="432"/>
      <c r="L184" s="429"/>
      <c r="M184" s="433"/>
      <c r="N184" s="429"/>
    </row>
    <row r="185" spans="1:14" s="434" customFormat="1" ht="18" customHeight="1">
      <c r="A185" s="351">
        <v>179</v>
      </c>
      <c r="B185" s="107" t="s">
        <v>332</v>
      </c>
      <c r="C185" s="108">
        <v>43774</v>
      </c>
      <c r="D185" s="416" t="s">
        <v>16928</v>
      </c>
      <c r="E185" s="324" t="s">
        <v>1709</v>
      </c>
      <c r="F185" s="126">
        <v>2331</v>
      </c>
      <c r="G185" s="107" t="str">
        <f t="shared" si="2"/>
        <v>SH19-11824</v>
      </c>
      <c r="H185" s="430"/>
      <c r="I185" s="428"/>
      <c r="J185" s="431"/>
      <c r="K185" s="432"/>
      <c r="L185" s="429"/>
      <c r="M185" s="433"/>
      <c r="N185" s="429"/>
    </row>
    <row r="186" spans="1:14" s="434" customFormat="1" ht="18" customHeight="1">
      <c r="A186" s="351">
        <v>180</v>
      </c>
      <c r="B186" s="107" t="s">
        <v>42</v>
      </c>
      <c r="C186" s="108">
        <v>43775</v>
      </c>
      <c r="D186" s="416" t="s">
        <v>16929</v>
      </c>
      <c r="E186" s="324" t="s">
        <v>17994</v>
      </c>
      <c r="F186" s="126">
        <v>3940.55</v>
      </c>
      <c r="G186" s="107" t="str">
        <f t="shared" si="2"/>
        <v>SH19-11825</v>
      </c>
      <c r="H186" s="430"/>
      <c r="I186" s="428"/>
      <c r="J186" s="431"/>
      <c r="K186" s="432"/>
      <c r="L186" s="429"/>
      <c r="M186" s="433"/>
      <c r="N186" s="429"/>
    </row>
    <row r="187" spans="1:14" s="434" customFormat="1" ht="18" customHeight="1">
      <c r="A187" s="351">
        <v>181</v>
      </c>
      <c r="B187" s="107" t="s">
        <v>42</v>
      </c>
      <c r="C187" s="108">
        <v>43774</v>
      </c>
      <c r="D187" s="416" t="s">
        <v>16930</v>
      </c>
      <c r="E187" s="324" t="s">
        <v>17993</v>
      </c>
      <c r="F187" s="126">
        <v>11576.23</v>
      </c>
      <c r="G187" s="107" t="str">
        <f t="shared" si="2"/>
        <v>SH19-11826</v>
      </c>
      <c r="H187" s="430"/>
      <c r="I187" s="428"/>
      <c r="J187" s="431"/>
      <c r="K187" s="432"/>
      <c r="L187" s="429"/>
      <c r="M187" s="433"/>
      <c r="N187" s="429"/>
    </row>
    <row r="188" spans="1:14" s="434" customFormat="1" ht="18" customHeight="1">
      <c r="A188" s="351">
        <v>182</v>
      </c>
      <c r="B188" s="107" t="s">
        <v>55</v>
      </c>
      <c r="C188" s="108">
        <v>43774</v>
      </c>
      <c r="D188" s="416" t="s">
        <v>16931</v>
      </c>
      <c r="E188" s="324" t="s">
        <v>1709</v>
      </c>
      <c r="F188" s="126">
        <v>1404.36</v>
      </c>
      <c r="G188" s="107" t="str">
        <f t="shared" si="2"/>
        <v>SH19-11827</v>
      </c>
      <c r="H188" s="430"/>
      <c r="I188" s="428"/>
      <c r="J188" s="431"/>
      <c r="K188" s="432"/>
      <c r="L188" s="429"/>
      <c r="M188" s="433"/>
      <c r="N188" s="429"/>
    </row>
    <row r="189" spans="1:14" s="434" customFormat="1" ht="18" customHeight="1">
      <c r="A189" s="351">
        <v>183</v>
      </c>
      <c r="B189" s="107" t="s">
        <v>55</v>
      </c>
      <c r="C189" s="108">
        <v>43774</v>
      </c>
      <c r="D189" s="416" t="s">
        <v>16932</v>
      </c>
      <c r="E189" s="324" t="s">
        <v>1709</v>
      </c>
      <c r="F189" s="126">
        <v>2203.7399999999998</v>
      </c>
      <c r="G189" s="107" t="str">
        <f t="shared" si="2"/>
        <v>SH19-11828</v>
      </c>
      <c r="H189" s="430"/>
      <c r="I189" s="428"/>
      <c r="J189" s="431"/>
      <c r="K189" s="432"/>
      <c r="L189" s="429"/>
      <c r="M189" s="433"/>
      <c r="N189" s="429"/>
    </row>
    <row r="190" spans="1:14" s="434" customFormat="1" ht="18" customHeight="1">
      <c r="A190" s="351">
        <v>184</v>
      </c>
      <c r="B190" s="107" t="s">
        <v>142</v>
      </c>
      <c r="C190" s="108">
        <v>43775</v>
      </c>
      <c r="D190" s="416" t="s">
        <v>16933</v>
      </c>
      <c r="E190" s="324" t="s">
        <v>1709</v>
      </c>
      <c r="F190" s="126">
        <v>661.2</v>
      </c>
      <c r="G190" s="107" t="str">
        <f t="shared" si="2"/>
        <v>SH19-11829</v>
      </c>
      <c r="H190" s="430"/>
      <c r="I190" s="428"/>
      <c r="J190" s="431"/>
      <c r="K190" s="432"/>
      <c r="L190" s="429"/>
      <c r="M190" s="433"/>
      <c r="N190" s="429"/>
    </row>
    <row r="191" spans="1:14" s="434" customFormat="1" ht="18" customHeight="1">
      <c r="A191" s="351">
        <v>185</v>
      </c>
      <c r="B191" s="107" t="s">
        <v>142</v>
      </c>
      <c r="C191" s="108">
        <v>43775</v>
      </c>
      <c r="D191" s="416" t="s">
        <v>16934</v>
      </c>
      <c r="E191" s="324" t="s">
        <v>1709</v>
      </c>
      <c r="F191" s="126">
        <v>219.57</v>
      </c>
      <c r="G191" s="107" t="str">
        <f t="shared" si="2"/>
        <v>SH19-11830</v>
      </c>
      <c r="H191" s="430"/>
      <c r="I191" s="428"/>
      <c r="J191" s="431"/>
      <c r="K191" s="432"/>
      <c r="L191" s="429"/>
      <c r="M191" s="433"/>
      <c r="N191" s="429"/>
    </row>
    <row r="192" spans="1:14" s="434" customFormat="1" ht="18" customHeight="1">
      <c r="A192" s="351">
        <v>186</v>
      </c>
      <c r="B192" s="107" t="s">
        <v>142</v>
      </c>
      <c r="C192" s="108">
        <v>43775</v>
      </c>
      <c r="D192" s="416" t="s">
        <v>16935</v>
      </c>
      <c r="E192" s="324" t="s">
        <v>1709</v>
      </c>
      <c r="F192" s="126">
        <v>386.33</v>
      </c>
      <c r="G192" s="107" t="str">
        <f t="shared" si="2"/>
        <v>SH19-11831</v>
      </c>
      <c r="H192" s="430"/>
      <c r="I192" s="428"/>
      <c r="J192" s="431"/>
      <c r="K192" s="432"/>
      <c r="L192" s="429"/>
      <c r="M192" s="433"/>
      <c r="N192" s="429"/>
    </row>
    <row r="193" spans="1:14" s="434" customFormat="1" ht="18" customHeight="1">
      <c r="A193" s="351">
        <v>187</v>
      </c>
      <c r="B193" s="107" t="s">
        <v>139</v>
      </c>
      <c r="C193" s="108">
        <v>43775</v>
      </c>
      <c r="D193" s="416" t="s">
        <v>16936</v>
      </c>
      <c r="E193" s="324" t="s">
        <v>1709</v>
      </c>
      <c r="F193" s="126">
        <v>1722</v>
      </c>
      <c r="G193" s="107" t="str">
        <f t="shared" si="2"/>
        <v>SH19-11832</v>
      </c>
      <c r="H193" s="430"/>
      <c r="I193" s="428"/>
      <c r="J193" s="431"/>
      <c r="K193" s="432"/>
      <c r="L193" s="429"/>
      <c r="M193" s="433"/>
      <c r="N193" s="429"/>
    </row>
    <row r="194" spans="1:14" s="434" customFormat="1" ht="18" customHeight="1">
      <c r="A194" s="351">
        <v>188</v>
      </c>
      <c r="B194" s="107" t="s">
        <v>42</v>
      </c>
      <c r="C194" s="108">
        <v>43776</v>
      </c>
      <c r="D194" s="416" t="s">
        <v>16937</v>
      </c>
      <c r="E194" s="324" t="s">
        <v>17995</v>
      </c>
      <c r="F194" s="126">
        <v>10407.200000000001</v>
      </c>
      <c r="G194" s="107" t="str">
        <f t="shared" si="2"/>
        <v>SH19-11833</v>
      </c>
      <c r="H194" s="430"/>
      <c r="I194" s="428"/>
      <c r="J194" s="431"/>
      <c r="K194" s="432"/>
      <c r="L194" s="429"/>
      <c r="M194" s="433"/>
      <c r="N194" s="429"/>
    </row>
    <row r="195" spans="1:14" s="434" customFormat="1" ht="18" customHeight="1">
      <c r="A195" s="351">
        <v>189</v>
      </c>
      <c r="B195" s="107" t="s">
        <v>42</v>
      </c>
      <c r="C195" s="108">
        <v>43776</v>
      </c>
      <c r="D195" s="416" t="s">
        <v>16938</v>
      </c>
      <c r="E195" s="324" t="s">
        <v>17995</v>
      </c>
      <c r="F195" s="126">
        <v>9227.6200000000008</v>
      </c>
      <c r="G195" s="107" t="str">
        <f t="shared" si="2"/>
        <v>SH19-11834</v>
      </c>
      <c r="H195" s="430"/>
      <c r="I195" s="428"/>
      <c r="J195" s="431"/>
      <c r="K195" s="432"/>
      <c r="L195" s="429"/>
      <c r="M195" s="433"/>
      <c r="N195" s="429"/>
    </row>
    <row r="196" spans="1:14" s="434" customFormat="1" ht="18" customHeight="1">
      <c r="A196" s="351">
        <v>190</v>
      </c>
      <c r="B196" s="107" t="s">
        <v>42</v>
      </c>
      <c r="C196" s="108">
        <v>43776</v>
      </c>
      <c r="D196" s="416" t="s">
        <v>16939</v>
      </c>
      <c r="E196" s="324" t="s">
        <v>17995</v>
      </c>
      <c r="F196" s="126">
        <v>2350.3200000000002</v>
      </c>
      <c r="G196" s="107" t="str">
        <f t="shared" si="2"/>
        <v>SH19-11835</v>
      </c>
      <c r="H196" s="430"/>
      <c r="I196" s="428"/>
      <c r="J196" s="431"/>
      <c r="K196" s="432"/>
      <c r="L196" s="429"/>
      <c r="M196" s="433"/>
      <c r="N196" s="429"/>
    </row>
    <row r="197" spans="1:14" s="434" customFormat="1" ht="18" customHeight="1">
      <c r="A197" s="351">
        <v>191</v>
      </c>
      <c r="B197" s="107" t="s">
        <v>42</v>
      </c>
      <c r="C197" s="108">
        <v>43776</v>
      </c>
      <c r="D197" s="416" t="s">
        <v>16940</v>
      </c>
      <c r="E197" s="324" t="s">
        <v>17995</v>
      </c>
      <c r="F197" s="126">
        <v>13394.15</v>
      </c>
      <c r="G197" s="107" t="str">
        <f t="shared" si="2"/>
        <v>SH19-11836</v>
      </c>
      <c r="H197" s="430"/>
      <c r="I197" s="428"/>
      <c r="J197" s="431"/>
      <c r="K197" s="432"/>
      <c r="L197" s="429"/>
      <c r="M197" s="433"/>
      <c r="N197" s="429"/>
    </row>
    <row r="198" spans="1:14" s="434" customFormat="1" ht="18" customHeight="1">
      <c r="A198" s="351">
        <v>192</v>
      </c>
      <c r="B198" s="107" t="s">
        <v>42</v>
      </c>
      <c r="C198" s="108">
        <v>43776</v>
      </c>
      <c r="D198" s="416" t="s">
        <v>16941</v>
      </c>
      <c r="E198" s="324" t="s">
        <v>17995</v>
      </c>
      <c r="F198" s="126">
        <v>8515.65</v>
      </c>
      <c r="G198" s="107" t="str">
        <f t="shared" si="2"/>
        <v>SH19-11837</v>
      </c>
      <c r="H198" s="430"/>
      <c r="I198" s="428"/>
      <c r="J198" s="431"/>
      <c r="K198" s="432"/>
      <c r="L198" s="429"/>
      <c r="M198" s="433"/>
      <c r="N198" s="429"/>
    </row>
    <row r="199" spans="1:14" s="434" customFormat="1" ht="18" customHeight="1">
      <c r="A199" s="351">
        <v>193</v>
      </c>
      <c r="B199" s="107" t="s">
        <v>42</v>
      </c>
      <c r="C199" s="108">
        <v>43776</v>
      </c>
      <c r="D199" s="416" t="s">
        <v>16942</v>
      </c>
      <c r="E199" s="324" t="s">
        <v>17995</v>
      </c>
      <c r="F199" s="126">
        <v>10526.98</v>
      </c>
      <c r="G199" s="107" t="str">
        <f t="shared" si="2"/>
        <v>SH19-11838</v>
      </c>
      <c r="H199" s="430"/>
      <c r="I199" s="428"/>
      <c r="J199" s="431"/>
      <c r="K199" s="432"/>
      <c r="L199" s="429"/>
      <c r="M199" s="433"/>
      <c r="N199" s="429"/>
    </row>
    <row r="200" spans="1:14" s="434" customFormat="1" ht="18" customHeight="1">
      <c r="A200" s="351">
        <v>194</v>
      </c>
      <c r="B200" s="107" t="s">
        <v>42</v>
      </c>
      <c r="C200" s="108">
        <v>43776</v>
      </c>
      <c r="D200" s="416" t="s">
        <v>16943</v>
      </c>
      <c r="E200" s="324" t="s">
        <v>17995</v>
      </c>
      <c r="F200" s="126">
        <v>5158.2</v>
      </c>
      <c r="G200" s="107" t="str">
        <f t="shared" ref="G200:G263" si="3">D200</f>
        <v>SH19-11839</v>
      </c>
      <c r="H200" s="430"/>
      <c r="I200" s="428"/>
      <c r="J200" s="431"/>
      <c r="K200" s="432"/>
      <c r="L200" s="429"/>
      <c r="M200" s="433"/>
      <c r="N200" s="429"/>
    </row>
    <row r="201" spans="1:14" s="434" customFormat="1" ht="18" customHeight="1">
      <c r="A201" s="351">
        <v>195</v>
      </c>
      <c r="B201" s="107" t="s">
        <v>42</v>
      </c>
      <c r="C201" s="108">
        <v>43776</v>
      </c>
      <c r="D201" s="416" t="s">
        <v>16944</v>
      </c>
      <c r="E201" s="324" t="s">
        <v>17995</v>
      </c>
      <c r="F201" s="126">
        <v>7664.69</v>
      </c>
      <c r="G201" s="107" t="str">
        <f t="shared" si="3"/>
        <v>SH19-11840</v>
      </c>
      <c r="H201" s="430"/>
      <c r="I201" s="428"/>
      <c r="J201" s="431"/>
      <c r="K201" s="432"/>
      <c r="L201" s="429"/>
      <c r="M201" s="433"/>
      <c r="N201" s="429"/>
    </row>
    <row r="202" spans="1:14" s="434" customFormat="1" ht="18" customHeight="1">
      <c r="A202" s="351">
        <v>196</v>
      </c>
      <c r="B202" s="107" t="s">
        <v>42</v>
      </c>
      <c r="C202" s="108">
        <v>43776</v>
      </c>
      <c r="D202" s="416" t="s">
        <v>16945</v>
      </c>
      <c r="E202" s="324" t="s">
        <v>17995</v>
      </c>
      <c r="F202" s="126">
        <v>8921.31</v>
      </c>
      <c r="G202" s="107" t="str">
        <f t="shared" si="3"/>
        <v>SH19-11841</v>
      </c>
      <c r="H202" s="430"/>
      <c r="I202" s="428"/>
      <c r="J202" s="431"/>
      <c r="K202" s="432"/>
      <c r="L202" s="429"/>
      <c r="M202" s="433"/>
      <c r="N202" s="429"/>
    </row>
    <row r="203" spans="1:14" s="434" customFormat="1" ht="18" customHeight="1">
      <c r="A203" s="351">
        <v>197</v>
      </c>
      <c r="B203" s="107" t="s">
        <v>42</v>
      </c>
      <c r="C203" s="108">
        <v>43776</v>
      </c>
      <c r="D203" s="416" t="s">
        <v>16946</v>
      </c>
      <c r="E203" s="324" t="s">
        <v>17995</v>
      </c>
      <c r="F203" s="126">
        <v>10004.459999999999</v>
      </c>
      <c r="G203" s="107" t="str">
        <f t="shared" si="3"/>
        <v>SH19-11842</v>
      </c>
      <c r="H203" s="430"/>
      <c r="I203" s="428"/>
      <c r="J203" s="431"/>
      <c r="K203" s="432"/>
      <c r="L203" s="429"/>
      <c r="M203" s="433"/>
      <c r="N203" s="429"/>
    </row>
    <row r="204" spans="1:14" s="434" customFormat="1" ht="18" customHeight="1">
      <c r="A204" s="351">
        <v>198</v>
      </c>
      <c r="B204" s="107" t="s">
        <v>42</v>
      </c>
      <c r="C204" s="108">
        <v>43776</v>
      </c>
      <c r="D204" s="416" t="s">
        <v>16947</v>
      </c>
      <c r="E204" s="324" t="s">
        <v>17995</v>
      </c>
      <c r="F204" s="126">
        <v>9279.33</v>
      </c>
      <c r="G204" s="107" t="str">
        <f t="shared" si="3"/>
        <v>SH19-11843</v>
      </c>
      <c r="H204" s="430"/>
      <c r="I204" s="428"/>
      <c r="J204" s="431"/>
      <c r="K204" s="432"/>
      <c r="L204" s="429"/>
      <c r="M204" s="433"/>
      <c r="N204" s="429"/>
    </row>
    <row r="205" spans="1:14" s="434" customFormat="1" ht="18" customHeight="1">
      <c r="A205" s="351">
        <v>199</v>
      </c>
      <c r="B205" s="107" t="s">
        <v>42</v>
      </c>
      <c r="C205" s="108">
        <v>43776</v>
      </c>
      <c r="D205" s="416" t="s">
        <v>16948</v>
      </c>
      <c r="E205" s="324" t="s">
        <v>17995</v>
      </c>
      <c r="F205" s="126">
        <v>11301.19</v>
      </c>
      <c r="G205" s="107" t="str">
        <f t="shared" si="3"/>
        <v>SH19-11844</v>
      </c>
      <c r="H205" s="430"/>
      <c r="I205" s="428"/>
      <c r="J205" s="431"/>
      <c r="K205" s="432"/>
      <c r="L205" s="429"/>
      <c r="M205" s="433"/>
      <c r="N205" s="429"/>
    </row>
    <row r="206" spans="1:14" s="434" customFormat="1" ht="18" customHeight="1">
      <c r="A206" s="351">
        <v>200</v>
      </c>
      <c r="B206" s="107" t="s">
        <v>139</v>
      </c>
      <c r="C206" s="108">
        <v>43775</v>
      </c>
      <c r="D206" s="416" t="s">
        <v>16949</v>
      </c>
      <c r="E206" s="324" t="s">
        <v>1709</v>
      </c>
      <c r="F206" s="126">
        <v>1194.9000000000001</v>
      </c>
      <c r="G206" s="107" t="str">
        <f t="shared" si="3"/>
        <v>SH19-11845</v>
      </c>
      <c r="H206" s="430"/>
      <c r="I206" s="428"/>
      <c r="J206" s="431"/>
      <c r="K206" s="432"/>
      <c r="L206" s="429"/>
      <c r="M206" s="433"/>
      <c r="N206" s="429"/>
    </row>
    <row r="207" spans="1:14" s="434" customFormat="1" ht="18" customHeight="1">
      <c r="A207" s="351">
        <v>201</v>
      </c>
      <c r="B207" s="107" t="s">
        <v>42</v>
      </c>
      <c r="C207" s="108">
        <v>43776</v>
      </c>
      <c r="D207" s="416" t="s">
        <v>16950</v>
      </c>
      <c r="E207" s="324" t="s">
        <v>17995</v>
      </c>
      <c r="F207" s="126">
        <v>5705.46</v>
      </c>
      <c r="G207" s="107" t="str">
        <f t="shared" si="3"/>
        <v>SH19-11846</v>
      </c>
      <c r="H207" s="430"/>
      <c r="I207" s="428"/>
      <c r="J207" s="431"/>
      <c r="K207" s="432"/>
      <c r="L207" s="429"/>
      <c r="M207" s="433"/>
      <c r="N207" s="429"/>
    </row>
    <row r="208" spans="1:14" s="434" customFormat="1" ht="18" customHeight="1">
      <c r="A208" s="351">
        <v>202</v>
      </c>
      <c r="B208" s="107" t="s">
        <v>42</v>
      </c>
      <c r="C208" s="108">
        <v>43776</v>
      </c>
      <c r="D208" s="416" t="s">
        <v>16951</v>
      </c>
      <c r="E208" s="324" t="s">
        <v>17995</v>
      </c>
      <c r="F208" s="126">
        <v>2235.71</v>
      </c>
      <c r="G208" s="107" t="str">
        <f t="shared" si="3"/>
        <v>SH19-11847</v>
      </c>
      <c r="H208" s="430"/>
      <c r="I208" s="428"/>
      <c r="J208" s="431"/>
      <c r="K208" s="432"/>
      <c r="L208" s="429"/>
      <c r="M208" s="433"/>
      <c r="N208" s="429"/>
    </row>
    <row r="209" spans="1:14" s="434" customFormat="1" ht="18" customHeight="1">
      <c r="A209" s="351">
        <v>203</v>
      </c>
      <c r="B209" s="107" t="s">
        <v>42</v>
      </c>
      <c r="C209" s="108">
        <v>43776</v>
      </c>
      <c r="D209" s="416" t="s">
        <v>16952</v>
      </c>
      <c r="E209" s="324" t="s">
        <v>17995</v>
      </c>
      <c r="F209" s="126">
        <v>5690.54</v>
      </c>
      <c r="G209" s="107" t="str">
        <f t="shared" si="3"/>
        <v>SH19-11848</v>
      </c>
      <c r="H209" s="430"/>
      <c r="I209" s="428"/>
      <c r="J209" s="431"/>
      <c r="K209" s="432"/>
      <c r="L209" s="429"/>
      <c r="M209" s="433"/>
      <c r="N209" s="429"/>
    </row>
    <row r="210" spans="1:14" s="434" customFormat="1" ht="18" customHeight="1">
      <c r="A210" s="351">
        <v>204</v>
      </c>
      <c r="B210" s="107" t="s">
        <v>42</v>
      </c>
      <c r="C210" s="108">
        <v>43776</v>
      </c>
      <c r="D210" s="416" t="s">
        <v>16953</v>
      </c>
      <c r="E210" s="324" t="s">
        <v>17995</v>
      </c>
      <c r="F210" s="126">
        <v>7091.54</v>
      </c>
      <c r="G210" s="107" t="str">
        <f t="shared" si="3"/>
        <v>SH19-11849</v>
      </c>
      <c r="H210" s="430"/>
      <c r="I210" s="428"/>
      <c r="J210" s="431"/>
      <c r="K210" s="432"/>
      <c r="L210" s="429"/>
      <c r="M210" s="433"/>
      <c r="N210" s="429"/>
    </row>
    <row r="211" spans="1:14" s="434" customFormat="1" ht="18" customHeight="1">
      <c r="A211" s="351">
        <v>205</v>
      </c>
      <c r="B211" s="107" t="s">
        <v>42</v>
      </c>
      <c r="C211" s="108">
        <v>43776</v>
      </c>
      <c r="D211" s="416" t="s">
        <v>16954</v>
      </c>
      <c r="E211" s="324" t="s">
        <v>17995</v>
      </c>
      <c r="F211" s="126">
        <v>12446.74</v>
      </c>
      <c r="G211" s="107" t="str">
        <f t="shared" si="3"/>
        <v>SH19-11850</v>
      </c>
      <c r="H211" s="430"/>
      <c r="I211" s="428"/>
      <c r="J211" s="431"/>
      <c r="K211" s="432"/>
      <c r="L211" s="429"/>
      <c r="M211" s="433"/>
      <c r="N211" s="429"/>
    </row>
    <row r="212" spans="1:14" s="434" customFormat="1" ht="18" customHeight="1">
      <c r="A212" s="351">
        <v>206</v>
      </c>
      <c r="B212" s="107" t="s">
        <v>42</v>
      </c>
      <c r="C212" s="108">
        <v>43776</v>
      </c>
      <c r="D212" s="416" t="s">
        <v>16955</v>
      </c>
      <c r="E212" s="324" t="s">
        <v>17995</v>
      </c>
      <c r="F212" s="126">
        <v>6635.29</v>
      </c>
      <c r="G212" s="107" t="str">
        <f t="shared" si="3"/>
        <v>SH19-11851</v>
      </c>
      <c r="H212" s="430"/>
      <c r="I212" s="428"/>
      <c r="J212" s="431"/>
      <c r="K212" s="432"/>
      <c r="L212" s="429"/>
      <c r="M212" s="433"/>
      <c r="N212" s="429"/>
    </row>
    <row r="213" spans="1:14" s="434" customFormat="1" ht="18" customHeight="1">
      <c r="A213" s="351">
        <v>207</v>
      </c>
      <c r="B213" s="107" t="s">
        <v>1727</v>
      </c>
      <c r="C213" s="108">
        <v>43774</v>
      </c>
      <c r="D213" s="416" t="s">
        <v>16956</v>
      </c>
      <c r="E213" s="324" t="s">
        <v>1709</v>
      </c>
      <c r="F213" s="126">
        <v>7154.1</v>
      </c>
      <c r="G213" s="107" t="str">
        <f t="shared" si="3"/>
        <v>SH19-11852</v>
      </c>
      <c r="H213" s="430"/>
      <c r="I213" s="428"/>
      <c r="J213" s="431"/>
      <c r="K213" s="432"/>
      <c r="L213" s="429"/>
      <c r="M213" s="433"/>
      <c r="N213" s="429"/>
    </row>
    <row r="214" spans="1:14" s="434" customFormat="1" ht="18" customHeight="1">
      <c r="A214" s="351">
        <v>208</v>
      </c>
      <c r="B214" s="107" t="s">
        <v>43</v>
      </c>
      <c r="C214" s="108">
        <v>43775</v>
      </c>
      <c r="D214" s="416" t="s">
        <v>16957</v>
      </c>
      <c r="E214" s="324" t="s">
        <v>1709</v>
      </c>
      <c r="F214" s="126">
        <v>5541.08</v>
      </c>
      <c r="G214" s="107" t="str">
        <f t="shared" si="3"/>
        <v>SH19-11853</v>
      </c>
      <c r="H214" s="430"/>
      <c r="I214" s="428"/>
      <c r="J214" s="431"/>
      <c r="K214" s="432"/>
      <c r="L214" s="429"/>
      <c r="M214" s="433"/>
      <c r="N214" s="429"/>
    </row>
    <row r="215" spans="1:14" s="434" customFormat="1" ht="18" customHeight="1">
      <c r="A215" s="351">
        <v>209</v>
      </c>
      <c r="B215" s="107" t="s">
        <v>238</v>
      </c>
      <c r="C215" s="108">
        <v>43775</v>
      </c>
      <c r="D215" s="416" t="s">
        <v>16958</v>
      </c>
      <c r="E215" s="324" t="s">
        <v>1709</v>
      </c>
      <c r="F215" s="126">
        <v>3380.85</v>
      </c>
      <c r="G215" s="107" t="str">
        <f t="shared" si="3"/>
        <v>SH19-11854</v>
      </c>
      <c r="H215" s="430"/>
      <c r="I215" s="428"/>
      <c r="J215" s="431"/>
      <c r="K215" s="432"/>
      <c r="L215" s="429"/>
      <c r="M215" s="433"/>
      <c r="N215" s="429"/>
    </row>
    <row r="216" spans="1:14" s="434" customFormat="1" ht="18" customHeight="1">
      <c r="A216" s="351">
        <v>210</v>
      </c>
      <c r="B216" s="107" t="s">
        <v>238</v>
      </c>
      <c r="C216" s="108">
        <v>43775</v>
      </c>
      <c r="D216" s="416" t="s">
        <v>16959</v>
      </c>
      <c r="E216" s="324" t="s">
        <v>1709</v>
      </c>
      <c r="F216" s="126">
        <v>2363.9699999999998</v>
      </c>
      <c r="G216" s="107" t="str">
        <f t="shared" si="3"/>
        <v>SH19-11855</v>
      </c>
      <c r="H216" s="430"/>
      <c r="I216" s="428"/>
      <c r="J216" s="431"/>
      <c r="K216" s="432"/>
      <c r="L216" s="429"/>
      <c r="M216" s="433"/>
      <c r="N216" s="429"/>
    </row>
    <row r="217" spans="1:14" s="434" customFormat="1" ht="18" customHeight="1">
      <c r="A217" s="351">
        <v>211</v>
      </c>
      <c r="B217" s="107" t="s">
        <v>238</v>
      </c>
      <c r="C217" s="108">
        <v>43775</v>
      </c>
      <c r="D217" s="416" t="s">
        <v>16960</v>
      </c>
      <c r="E217" s="324" t="s">
        <v>1709</v>
      </c>
      <c r="F217" s="126">
        <v>888.48</v>
      </c>
      <c r="G217" s="107" t="str">
        <f t="shared" si="3"/>
        <v>SH19-11856</v>
      </c>
      <c r="H217" s="430"/>
      <c r="I217" s="428"/>
      <c r="J217" s="431"/>
      <c r="K217" s="432"/>
      <c r="L217" s="429"/>
      <c r="M217" s="433"/>
      <c r="N217" s="429"/>
    </row>
    <row r="218" spans="1:14" s="434" customFormat="1" ht="18" customHeight="1">
      <c r="A218" s="351">
        <v>212</v>
      </c>
      <c r="B218" s="107" t="s">
        <v>238</v>
      </c>
      <c r="C218" s="108">
        <v>43775</v>
      </c>
      <c r="D218" s="416" t="s">
        <v>16961</v>
      </c>
      <c r="E218" s="324" t="s">
        <v>1709</v>
      </c>
      <c r="F218" s="126">
        <v>946.32</v>
      </c>
      <c r="G218" s="107" t="str">
        <f t="shared" si="3"/>
        <v>SH19-11857</v>
      </c>
      <c r="H218" s="430"/>
      <c r="I218" s="428"/>
      <c r="J218" s="431"/>
      <c r="K218" s="432"/>
      <c r="L218" s="429"/>
      <c r="M218" s="433"/>
      <c r="N218" s="429"/>
    </row>
    <row r="219" spans="1:14" s="434" customFormat="1" ht="18" customHeight="1">
      <c r="A219" s="351">
        <v>213</v>
      </c>
      <c r="B219" s="107" t="s">
        <v>237</v>
      </c>
      <c r="C219" s="108">
        <v>43775</v>
      </c>
      <c r="D219" s="416" t="s">
        <v>16962</v>
      </c>
      <c r="E219" s="324" t="s">
        <v>1709</v>
      </c>
      <c r="F219" s="126">
        <v>1844.1</v>
      </c>
      <c r="G219" s="107" t="str">
        <f t="shared" si="3"/>
        <v>SH19-11858</v>
      </c>
      <c r="H219" s="430"/>
      <c r="I219" s="428"/>
      <c r="J219" s="431"/>
      <c r="K219" s="432"/>
      <c r="L219" s="429"/>
      <c r="M219" s="433"/>
      <c r="N219" s="429"/>
    </row>
    <row r="220" spans="1:14" s="434" customFormat="1" ht="18" customHeight="1">
      <c r="A220" s="351">
        <v>214</v>
      </c>
      <c r="B220" s="107" t="s">
        <v>141</v>
      </c>
      <c r="C220" s="108">
        <v>43775</v>
      </c>
      <c r="D220" s="416" t="s">
        <v>16963</v>
      </c>
      <c r="E220" s="324" t="s">
        <v>1709</v>
      </c>
      <c r="F220" s="126">
        <v>2166</v>
      </c>
      <c r="G220" s="107" t="str">
        <f t="shared" si="3"/>
        <v>SH19-11859</v>
      </c>
      <c r="H220" s="430"/>
      <c r="I220" s="428"/>
      <c r="J220" s="431"/>
      <c r="K220" s="432"/>
      <c r="L220" s="429"/>
      <c r="M220" s="433"/>
      <c r="N220" s="429"/>
    </row>
    <row r="221" spans="1:14" s="434" customFormat="1" ht="18" customHeight="1">
      <c r="A221" s="351">
        <v>215</v>
      </c>
      <c r="B221" s="107" t="s">
        <v>238</v>
      </c>
      <c r="C221" s="108">
        <v>43775</v>
      </c>
      <c r="D221" s="416" t="s">
        <v>16964</v>
      </c>
      <c r="E221" s="324" t="s">
        <v>1709</v>
      </c>
      <c r="F221" s="126">
        <v>1656.06</v>
      </c>
      <c r="G221" s="107" t="str">
        <f t="shared" si="3"/>
        <v>SH19-11860</v>
      </c>
      <c r="H221" s="430"/>
      <c r="I221" s="428"/>
      <c r="J221" s="431"/>
      <c r="K221" s="432"/>
      <c r="L221" s="429"/>
      <c r="M221" s="433"/>
      <c r="N221" s="429"/>
    </row>
    <row r="222" spans="1:14" s="434" customFormat="1" ht="18" customHeight="1">
      <c r="A222" s="351">
        <v>216</v>
      </c>
      <c r="B222" s="107" t="s">
        <v>1754</v>
      </c>
      <c r="C222" s="108">
        <v>43775</v>
      </c>
      <c r="D222" s="416" t="s">
        <v>16965</v>
      </c>
      <c r="E222" s="324" t="s">
        <v>1709</v>
      </c>
      <c r="F222" s="126">
        <v>2292.9699999999998</v>
      </c>
      <c r="G222" s="107" t="str">
        <f t="shared" si="3"/>
        <v>SH19-11861</v>
      </c>
      <c r="H222" s="430"/>
      <c r="I222" s="428"/>
      <c r="J222" s="431"/>
      <c r="K222" s="432"/>
      <c r="L222" s="429"/>
      <c r="M222" s="433"/>
      <c r="N222" s="429"/>
    </row>
    <row r="223" spans="1:14" s="434" customFormat="1" ht="18" customHeight="1">
      <c r="A223" s="351">
        <v>217</v>
      </c>
      <c r="B223" s="107" t="s">
        <v>291</v>
      </c>
      <c r="C223" s="108">
        <v>43775</v>
      </c>
      <c r="D223" s="416" t="s">
        <v>16966</v>
      </c>
      <c r="E223" s="324" t="s">
        <v>1709</v>
      </c>
      <c r="F223" s="126">
        <v>6624.24</v>
      </c>
      <c r="G223" s="107" t="str">
        <f t="shared" si="3"/>
        <v>SH19-11862</v>
      </c>
      <c r="H223" s="430"/>
      <c r="I223" s="428"/>
      <c r="J223" s="431"/>
      <c r="K223" s="432"/>
      <c r="L223" s="429"/>
      <c r="M223" s="433"/>
      <c r="N223" s="429"/>
    </row>
    <row r="224" spans="1:14" s="434" customFormat="1" ht="18" customHeight="1">
      <c r="A224" s="351">
        <v>218</v>
      </c>
      <c r="B224" s="107" t="s">
        <v>42</v>
      </c>
      <c r="C224" s="108">
        <v>43776</v>
      </c>
      <c r="D224" s="416" t="s">
        <v>16967</v>
      </c>
      <c r="E224" s="324" t="s">
        <v>17995</v>
      </c>
      <c r="F224" s="126">
        <v>5104.1099999999997</v>
      </c>
      <c r="G224" s="107" t="str">
        <f t="shared" si="3"/>
        <v>SH19-11863</v>
      </c>
      <c r="H224" s="430"/>
      <c r="I224" s="428"/>
      <c r="J224" s="431"/>
      <c r="K224" s="432"/>
      <c r="L224" s="429"/>
      <c r="M224" s="433"/>
      <c r="N224" s="429"/>
    </row>
    <row r="225" spans="1:14" s="434" customFormat="1" ht="18" customHeight="1">
      <c r="A225" s="351">
        <v>219</v>
      </c>
      <c r="B225" s="107" t="s">
        <v>42</v>
      </c>
      <c r="C225" s="108">
        <v>43776</v>
      </c>
      <c r="D225" s="416" t="s">
        <v>16968</v>
      </c>
      <c r="E225" s="324" t="s">
        <v>17995</v>
      </c>
      <c r="F225" s="126">
        <v>4850.13</v>
      </c>
      <c r="G225" s="107" t="str">
        <f t="shared" si="3"/>
        <v>SH19-11864</v>
      </c>
      <c r="H225" s="430"/>
      <c r="I225" s="428"/>
      <c r="J225" s="431"/>
      <c r="K225" s="432"/>
      <c r="L225" s="429"/>
      <c r="M225" s="433"/>
      <c r="N225" s="429"/>
    </row>
    <row r="226" spans="1:14" s="434" customFormat="1" ht="18" customHeight="1">
      <c r="A226" s="351">
        <v>220</v>
      </c>
      <c r="B226" s="107" t="s">
        <v>42</v>
      </c>
      <c r="C226" s="108">
        <v>43776</v>
      </c>
      <c r="D226" s="416" t="s">
        <v>16969</v>
      </c>
      <c r="E226" s="324" t="s">
        <v>17995</v>
      </c>
      <c r="F226" s="126">
        <v>10252.030000000001</v>
      </c>
      <c r="G226" s="107" t="str">
        <f t="shared" si="3"/>
        <v>SH19-11865</v>
      </c>
      <c r="H226" s="430"/>
      <c r="I226" s="428"/>
      <c r="J226" s="431"/>
      <c r="K226" s="432"/>
      <c r="L226" s="429"/>
      <c r="M226" s="433"/>
      <c r="N226" s="429"/>
    </row>
    <row r="227" spans="1:14" s="434" customFormat="1" ht="18" customHeight="1">
      <c r="A227" s="351">
        <v>221</v>
      </c>
      <c r="B227" s="107" t="s">
        <v>42</v>
      </c>
      <c r="C227" s="108">
        <v>43776</v>
      </c>
      <c r="D227" s="416" t="s">
        <v>16970</v>
      </c>
      <c r="E227" s="324" t="s">
        <v>17995</v>
      </c>
      <c r="F227" s="126">
        <v>6206.09</v>
      </c>
      <c r="G227" s="107" t="str">
        <f t="shared" si="3"/>
        <v>SH19-11866</v>
      </c>
      <c r="H227" s="430"/>
      <c r="I227" s="428"/>
      <c r="J227" s="431"/>
      <c r="K227" s="432"/>
      <c r="L227" s="429"/>
      <c r="M227" s="433"/>
      <c r="N227" s="429"/>
    </row>
    <row r="228" spans="1:14" s="434" customFormat="1" ht="18" customHeight="1">
      <c r="A228" s="351">
        <v>222</v>
      </c>
      <c r="B228" s="107" t="s">
        <v>42</v>
      </c>
      <c r="C228" s="108">
        <v>43776</v>
      </c>
      <c r="D228" s="416" t="s">
        <v>16971</v>
      </c>
      <c r="E228" s="324" t="s">
        <v>17995</v>
      </c>
      <c r="F228" s="126">
        <v>1821.5</v>
      </c>
      <c r="G228" s="107" t="str">
        <f t="shared" si="3"/>
        <v>SH19-11867</v>
      </c>
      <c r="H228" s="430"/>
      <c r="I228" s="428"/>
      <c r="J228" s="431"/>
      <c r="K228" s="432"/>
      <c r="L228" s="429"/>
      <c r="M228" s="433"/>
      <c r="N228" s="429"/>
    </row>
    <row r="229" spans="1:14" s="434" customFormat="1" ht="18" customHeight="1">
      <c r="A229" s="351">
        <v>223</v>
      </c>
      <c r="B229" s="107" t="s">
        <v>53</v>
      </c>
      <c r="C229" s="108">
        <v>43775</v>
      </c>
      <c r="D229" s="416" t="s">
        <v>16972</v>
      </c>
      <c r="E229" s="324" t="s">
        <v>1709</v>
      </c>
      <c r="F229" s="126">
        <v>2251.09</v>
      </c>
      <c r="G229" s="107" t="str">
        <f t="shared" si="3"/>
        <v>SH19-11868</v>
      </c>
      <c r="H229" s="430"/>
      <c r="I229" s="428"/>
      <c r="J229" s="431"/>
      <c r="K229" s="432"/>
      <c r="L229" s="429"/>
      <c r="M229" s="433"/>
      <c r="N229" s="429"/>
    </row>
    <row r="230" spans="1:14" s="434" customFormat="1" ht="18" customHeight="1">
      <c r="A230" s="351">
        <v>224</v>
      </c>
      <c r="B230" s="107" t="s">
        <v>1746</v>
      </c>
      <c r="C230" s="108"/>
      <c r="D230" s="402" t="s">
        <v>16973</v>
      </c>
      <c r="E230" s="324" t="s">
        <v>1709</v>
      </c>
      <c r="F230" s="126">
        <v>0</v>
      </c>
      <c r="G230" s="107" t="str">
        <f t="shared" si="3"/>
        <v>SH19-11869</v>
      </c>
      <c r="H230" s="430"/>
      <c r="I230" s="428"/>
      <c r="J230" s="431"/>
      <c r="K230" s="432"/>
      <c r="L230" s="429"/>
      <c r="M230" s="433"/>
      <c r="N230" s="429"/>
    </row>
    <row r="231" spans="1:14" s="434" customFormat="1" ht="18" customHeight="1">
      <c r="A231" s="351">
        <v>225</v>
      </c>
      <c r="B231" s="107" t="s">
        <v>42</v>
      </c>
      <c r="C231" s="108">
        <v>43775</v>
      </c>
      <c r="D231" s="416" t="s">
        <v>16974</v>
      </c>
      <c r="E231" s="324" t="s">
        <v>17994</v>
      </c>
      <c r="F231" s="126">
        <v>2.0499999999999998</v>
      </c>
      <c r="G231" s="107" t="str">
        <f t="shared" si="3"/>
        <v>SH19-11870</v>
      </c>
      <c r="H231" s="430"/>
      <c r="I231" s="428"/>
      <c r="J231" s="431"/>
      <c r="K231" s="432"/>
      <c r="L231" s="429"/>
      <c r="M231" s="433"/>
      <c r="N231" s="429"/>
    </row>
    <row r="232" spans="1:14" s="434" customFormat="1" ht="18" customHeight="1">
      <c r="A232" s="351">
        <v>226</v>
      </c>
      <c r="B232" s="107" t="s">
        <v>42</v>
      </c>
      <c r="C232" s="108">
        <v>43775</v>
      </c>
      <c r="D232" s="416" t="s">
        <v>16975</v>
      </c>
      <c r="E232" s="324" t="s">
        <v>17994</v>
      </c>
      <c r="F232" s="126">
        <v>3043.04</v>
      </c>
      <c r="G232" s="107" t="str">
        <f t="shared" si="3"/>
        <v>SH19-11871</v>
      </c>
      <c r="H232" s="430"/>
      <c r="I232" s="428"/>
      <c r="J232" s="431"/>
      <c r="K232" s="432"/>
      <c r="L232" s="429"/>
      <c r="M232" s="433"/>
      <c r="N232" s="429"/>
    </row>
    <row r="233" spans="1:14" s="434" customFormat="1" ht="18" customHeight="1">
      <c r="A233" s="351">
        <v>227</v>
      </c>
      <c r="B233" s="107" t="s">
        <v>224</v>
      </c>
      <c r="C233" s="108">
        <v>43775</v>
      </c>
      <c r="D233" s="416" t="s">
        <v>16976</v>
      </c>
      <c r="E233" s="324" t="s">
        <v>1709</v>
      </c>
      <c r="F233" s="126">
        <v>7640.96</v>
      </c>
      <c r="G233" s="107" t="str">
        <f t="shared" si="3"/>
        <v>SH19-11872</v>
      </c>
      <c r="H233" s="430"/>
      <c r="I233" s="428"/>
      <c r="J233" s="431"/>
      <c r="K233" s="432"/>
      <c r="L233" s="429"/>
      <c r="M233" s="433"/>
      <c r="N233" s="429"/>
    </row>
    <row r="234" spans="1:14" s="434" customFormat="1" ht="18" customHeight="1">
      <c r="A234" s="351">
        <v>228</v>
      </c>
      <c r="B234" s="107" t="s">
        <v>142</v>
      </c>
      <c r="C234" s="108">
        <v>43775</v>
      </c>
      <c r="D234" s="416" t="s">
        <v>16977</v>
      </c>
      <c r="E234" s="324" t="s">
        <v>1709</v>
      </c>
      <c r="F234" s="126">
        <v>3064.56</v>
      </c>
      <c r="G234" s="107" t="str">
        <f t="shared" si="3"/>
        <v>SH19-11873</v>
      </c>
      <c r="H234" s="430"/>
      <c r="I234" s="428"/>
      <c r="J234" s="431"/>
      <c r="K234" s="432"/>
      <c r="L234" s="429"/>
      <c r="M234" s="433"/>
      <c r="N234" s="429"/>
    </row>
    <row r="235" spans="1:14" s="434" customFormat="1" ht="18" customHeight="1">
      <c r="A235" s="351">
        <v>229</v>
      </c>
      <c r="B235" s="107" t="s">
        <v>1746</v>
      </c>
      <c r="C235" s="108"/>
      <c r="D235" s="402" t="s">
        <v>16978</v>
      </c>
      <c r="E235" s="324" t="s">
        <v>1709</v>
      </c>
      <c r="F235" s="126">
        <v>0</v>
      </c>
      <c r="G235" s="107" t="str">
        <f t="shared" si="3"/>
        <v>SH19-11874</v>
      </c>
      <c r="H235" s="430"/>
      <c r="I235" s="428"/>
      <c r="J235" s="431"/>
      <c r="K235" s="432"/>
      <c r="L235" s="429"/>
      <c r="M235" s="433"/>
      <c r="N235" s="429"/>
    </row>
    <row r="236" spans="1:14" s="434" customFormat="1" ht="18" customHeight="1">
      <c r="A236" s="351">
        <v>230</v>
      </c>
      <c r="B236" s="107" t="s">
        <v>1727</v>
      </c>
      <c r="C236" s="108">
        <v>43775</v>
      </c>
      <c r="D236" s="416" t="s">
        <v>16979</v>
      </c>
      <c r="E236" s="324" t="s">
        <v>1709</v>
      </c>
      <c r="F236" s="126">
        <v>921</v>
      </c>
      <c r="G236" s="107" t="str">
        <f t="shared" si="3"/>
        <v>SH19-11875</v>
      </c>
      <c r="H236" s="430"/>
      <c r="I236" s="428"/>
      <c r="J236" s="431"/>
      <c r="K236" s="432"/>
      <c r="L236" s="429"/>
      <c r="M236" s="433"/>
      <c r="N236" s="429"/>
    </row>
    <row r="237" spans="1:14" s="434" customFormat="1" ht="18" customHeight="1">
      <c r="A237" s="351">
        <v>231</v>
      </c>
      <c r="B237" s="107" t="s">
        <v>43</v>
      </c>
      <c r="C237" s="108">
        <v>43775</v>
      </c>
      <c r="D237" s="416" t="s">
        <v>16980</v>
      </c>
      <c r="E237" s="324" t="s">
        <v>1709</v>
      </c>
      <c r="F237" s="126">
        <v>1363.43</v>
      </c>
      <c r="G237" s="107" t="str">
        <f t="shared" si="3"/>
        <v>SH19-11876</v>
      </c>
      <c r="H237" s="430"/>
      <c r="I237" s="428"/>
      <c r="J237" s="431"/>
      <c r="K237" s="432"/>
      <c r="L237" s="429"/>
      <c r="M237" s="433"/>
      <c r="N237" s="429"/>
    </row>
    <row r="238" spans="1:14" s="434" customFormat="1" ht="18" customHeight="1">
      <c r="A238" s="351">
        <v>232</v>
      </c>
      <c r="B238" s="107" t="s">
        <v>291</v>
      </c>
      <c r="C238" s="108">
        <v>43775</v>
      </c>
      <c r="D238" s="416" t="s">
        <v>16981</v>
      </c>
      <c r="E238" s="324" t="s">
        <v>1709</v>
      </c>
      <c r="F238" s="126">
        <v>2065.34</v>
      </c>
      <c r="G238" s="107" t="str">
        <f t="shared" si="3"/>
        <v>SH19-11877</v>
      </c>
      <c r="H238" s="430"/>
      <c r="I238" s="428"/>
      <c r="J238" s="431"/>
      <c r="K238" s="432"/>
      <c r="L238" s="429"/>
      <c r="M238" s="433"/>
      <c r="N238" s="429"/>
    </row>
    <row r="239" spans="1:14" s="434" customFormat="1" ht="18" customHeight="1">
      <c r="A239" s="351">
        <v>233</v>
      </c>
      <c r="B239" s="107" t="s">
        <v>291</v>
      </c>
      <c r="C239" s="108">
        <v>43775</v>
      </c>
      <c r="D239" s="416" t="s">
        <v>16982</v>
      </c>
      <c r="E239" s="324" t="s">
        <v>1709</v>
      </c>
      <c r="F239" s="126">
        <v>4558.8999999999996</v>
      </c>
      <c r="G239" s="107" t="str">
        <f t="shared" si="3"/>
        <v>SH19-11878</v>
      </c>
      <c r="H239" s="430"/>
      <c r="I239" s="428"/>
      <c r="J239" s="431"/>
      <c r="K239" s="432"/>
      <c r="L239" s="429"/>
      <c r="M239" s="433"/>
      <c r="N239" s="429"/>
    </row>
    <row r="240" spans="1:14" s="434" customFormat="1" ht="18" customHeight="1">
      <c r="A240" s="351">
        <v>234</v>
      </c>
      <c r="B240" s="107"/>
      <c r="C240" s="108"/>
      <c r="D240" s="401" t="s">
        <v>16983</v>
      </c>
      <c r="E240" s="324" t="s">
        <v>1709</v>
      </c>
      <c r="F240" s="126">
        <v>0</v>
      </c>
      <c r="G240" s="107" t="str">
        <f t="shared" si="3"/>
        <v>SH19-11879</v>
      </c>
      <c r="H240" s="430"/>
      <c r="I240" s="428"/>
      <c r="J240" s="431"/>
      <c r="K240" s="432"/>
      <c r="L240" s="429"/>
      <c r="M240" s="433"/>
      <c r="N240" s="429"/>
    </row>
    <row r="241" spans="1:14" s="434" customFormat="1" ht="18" customHeight="1">
      <c r="A241" s="351">
        <v>235</v>
      </c>
      <c r="B241" s="107" t="s">
        <v>141</v>
      </c>
      <c r="C241" s="108">
        <v>43775</v>
      </c>
      <c r="D241" s="416" t="s">
        <v>16984</v>
      </c>
      <c r="E241" s="324" t="s">
        <v>1709</v>
      </c>
      <c r="F241" s="126">
        <v>276.75</v>
      </c>
      <c r="G241" s="107" t="str">
        <f t="shared" si="3"/>
        <v>SH19-11880</v>
      </c>
      <c r="H241" s="430"/>
      <c r="I241" s="428"/>
      <c r="J241" s="431"/>
      <c r="K241" s="432"/>
      <c r="L241" s="429"/>
      <c r="M241" s="433"/>
      <c r="N241" s="429"/>
    </row>
    <row r="242" spans="1:14" s="434" customFormat="1" ht="18" customHeight="1">
      <c r="A242" s="351">
        <v>236</v>
      </c>
      <c r="B242" s="107" t="s">
        <v>7777</v>
      </c>
      <c r="C242" s="108">
        <v>43775</v>
      </c>
      <c r="D242" s="416" t="s">
        <v>16985</v>
      </c>
      <c r="E242" s="324" t="s">
        <v>1709</v>
      </c>
      <c r="F242" s="126">
        <v>1675.52</v>
      </c>
      <c r="G242" s="107" t="str">
        <f t="shared" si="3"/>
        <v>SH19-11881</v>
      </c>
      <c r="H242" s="430"/>
      <c r="I242" s="428"/>
      <c r="J242" s="431"/>
      <c r="K242" s="432"/>
      <c r="L242" s="429"/>
      <c r="M242" s="433"/>
      <c r="N242" s="429"/>
    </row>
    <row r="243" spans="1:14" s="434" customFormat="1" ht="18" customHeight="1">
      <c r="A243" s="351">
        <v>237</v>
      </c>
      <c r="B243" s="107" t="s">
        <v>42</v>
      </c>
      <c r="C243" s="108">
        <v>43775</v>
      </c>
      <c r="D243" s="416" t="s">
        <v>16986</v>
      </c>
      <c r="E243" s="324" t="s">
        <v>17994</v>
      </c>
      <c r="F243" s="126">
        <v>3.17</v>
      </c>
      <c r="G243" s="107" t="str">
        <f t="shared" si="3"/>
        <v>SH19-11882</v>
      </c>
      <c r="H243" s="430"/>
      <c r="I243" s="428"/>
      <c r="J243" s="431"/>
      <c r="K243" s="432"/>
      <c r="L243" s="429"/>
      <c r="M243" s="433"/>
      <c r="N243" s="429"/>
    </row>
    <row r="244" spans="1:14" s="434" customFormat="1" ht="18" customHeight="1">
      <c r="A244" s="351">
        <v>238</v>
      </c>
      <c r="B244" s="107" t="s">
        <v>55</v>
      </c>
      <c r="C244" s="108">
        <v>43775</v>
      </c>
      <c r="D244" s="416" t="s">
        <v>16987</v>
      </c>
      <c r="E244" s="324" t="s">
        <v>1709</v>
      </c>
      <c r="F244" s="126">
        <v>3191.04</v>
      </c>
      <c r="G244" s="107" t="str">
        <f t="shared" si="3"/>
        <v>SH19-11883</v>
      </c>
      <c r="H244" s="430"/>
      <c r="I244" s="428"/>
      <c r="J244" s="431"/>
      <c r="K244" s="432"/>
      <c r="L244" s="429"/>
      <c r="M244" s="433"/>
      <c r="N244" s="429"/>
    </row>
    <row r="245" spans="1:14" s="434" customFormat="1" ht="18" customHeight="1">
      <c r="A245" s="351">
        <v>239</v>
      </c>
      <c r="B245" s="107" t="s">
        <v>55</v>
      </c>
      <c r="C245" s="108">
        <v>43775</v>
      </c>
      <c r="D245" s="416" t="s">
        <v>16988</v>
      </c>
      <c r="E245" s="324" t="s">
        <v>1709</v>
      </c>
      <c r="F245" s="126">
        <v>2915.64</v>
      </c>
      <c r="G245" s="107" t="str">
        <f t="shared" si="3"/>
        <v>SH19-11884</v>
      </c>
      <c r="H245" s="430"/>
      <c r="I245" s="428"/>
      <c r="J245" s="431"/>
      <c r="K245" s="432"/>
      <c r="L245" s="429"/>
      <c r="M245" s="433"/>
      <c r="N245" s="429"/>
    </row>
    <row r="246" spans="1:14" s="434" customFormat="1" ht="18" customHeight="1">
      <c r="A246" s="351">
        <v>240</v>
      </c>
      <c r="B246" s="107" t="s">
        <v>42</v>
      </c>
      <c r="C246" s="108">
        <v>43776</v>
      </c>
      <c r="D246" s="416" t="s">
        <v>16989</v>
      </c>
      <c r="E246" s="324" t="s">
        <v>17995</v>
      </c>
      <c r="F246" s="126">
        <v>3898.42</v>
      </c>
      <c r="G246" s="107" t="str">
        <f t="shared" si="3"/>
        <v>SH19-11885</v>
      </c>
      <c r="H246" s="430"/>
      <c r="I246" s="428"/>
      <c r="J246" s="431"/>
      <c r="K246" s="432"/>
      <c r="L246" s="429"/>
      <c r="M246" s="433"/>
      <c r="N246" s="429"/>
    </row>
    <row r="247" spans="1:14" s="434" customFormat="1" ht="18" customHeight="1">
      <c r="A247" s="351">
        <v>241</v>
      </c>
      <c r="B247" s="107" t="s">
        <v>42</v>
      </c>
      <c r="C247" s="108">
        <v>43776</v>
      </c>
      <c r="D247" s="416" t="s">
        <v>16990</v>
      </c>
      <c r="E247" s="324" t="s">
        <v>17995</v>
      </c>
      <c r="F247" s="126">
        <v>12681.76</v>
      </c>
      <c r="G247" s="107" t="str">
        <f t="shared" si="3"/>
        <v>SH19-11886</v>
      </c>
      <c r="H247" s="430"/>
      <c r="I247" s="428"/>
      <c r="J247" s="431"/>
      <c r="K247" s="432"/>
      <c r="L247" s="429"/>
      <c r="M247" s="433"/>
      <c r="N247" s="429"/>
    </row>
    <row r="248" spans="1:14" s="434" customFormat="1" ht="18" customHeight="1">
      <c r="A248" s="351">
        <v>242</v>
      </c>
      <c r="B248" s="107" t="s">
        <v>42</v>
      </c>
      <c r="C248" s="108">
        <v>43776</v>
      </c>
      <c r="D248" s="416" t="s">
        <v>16991</v>
      </c>
      <c r="E248" s="324" t="s">
        <v>17995</v>
      </c>
      <c r="F248" s="126">
        <v>6893.4</v>
      </c>
      <c r="G248" s="107" t="str">
        <f t="shared" si="3"/>
        <v>SH19-11887</v>
      </c>
      <c r="H248" s="430"/>
      <c r="I248" s="428"/>
      <c r="J248" s="431"/>
      <c r="K248" s="432"/>
      <c r="L248" s="429"/>
      <c r="M248" s="433"/>
      <c r="N248" s="429"/>
    </row>
    <row r="249" spans="1:14" s="434" customFormat="1" ht="18" customHeight="1">
      <c r="A249" s="351">
        <v>243</v>
      </c>
      <c r="B249" s="107" t="s">
        <v>42</v>
      </c>
      <c r="C249" s="108">
        <v>43776</v>
      </c>
      <c r="D249" s="416" t="s">
        <v>16992</v>
      </c>
      <c r="E249" s="324" t="s">
        <v>17995</v>
      </c>
      <c r="F249" s="126">
        <v>6584.53</v>
      </c>
      <c r="G249" s="107" t="str">
        <f t="shared" si="3"/>
        <v>SH19-11888</v>
      </c>
      <c r="H249" s="430"/>
      <c r="I249" s="428"/>
      <c r="J249" s="431"/>
      <c r="K249" s="432"/>
      <c r="L249" s="429"/>
      <c r="M249" s="433"/>
      <c r="N249" s="429"/>
    </row>
    <row r="250" spans="1:14" s="434" customFormat="1" ht="18" customHeight="1">
      <c r="A250" s="351">
        <v>244</v>
      </c>
      <c r="B250" s="107" t="s">
        <v>139</v>
      </c>
      <c r="C250" s="108">
        <v>43776</v>
      </c>
      <c r="D250" s="416" t="s">
        <v>16993</v>
      </c>
      <c r="E250" s="324" t="s">
        <v>1709</v>
      </c>
      <c r="F250" s="126">
        <v>1975.5</v>
      </c>
      <c r="G250" s="107" t="str">
        <f t="shared" si="3"/>
        <v>SH19-11889</v>
      </c>
      <c r="H250" s="430"/>
      <c r="I250" s="428"/>
      <c r="J250" s="431"/>
      <c r="K250" s="432"/>
      <c r="L250" s="429"/>
      <c r="M250" s="433"/>
      <c r="N250" s="429"/>
    </row>
    <row r="251" spans="1:14" s="434" customFormat="1" ht="18" customHeight="1">
      <c r="A251" s="351">
        <v>245</v>
      </c>
      <c r="B251" s="107" t="s">
        <v>1746</v>
      </c>
      <c r="C251" s="108"/>
      <c r="D251" s="402" t="s">
        <v>16994</v>
      </c>
      <c r="E251" s="324" t="s">
        <v>1709</v>
      </c>
      <c r="F251" s="126">
        <v>0</v>
      </c>
      <c r="G251" s="107" t="str">
        <f t="shared" si="3"/>
        <v>SH19-11890</v>
      </c>
      <c r="H251" s="430"/>
      <c r="I251" s="428"/>
      <c r="J251" s="431"/>
      <c r="K251" s="432"/>
      <c r="L251" s="429"/>
      <c r="M251" s="433"/>
      <c r="N251" s="429"/>
    </row>
    <row r="252" spans="1:14" s="434" customFormat="1" ht="18" customHeight="1">
      <c r="A252" s="351">
        <v>246</v>
      </c>
      <c r="B252" s="107" t="s">
        <v>43</v>
      </c>
      <c r="C252" s="108">
        <v>43776</v>
      </c>
      <c r="D252" s="416" t="s">
        <v>16995</v>
      </c>
      <c r="E252" s="324" t="s">
        <v>1709</v>
      </c>
      <c r="F252" s="126">
        <v>6350.01</v>
      </c>
      <c r="G252" s="107" t="str">
        <f t="shared" si="3"/>
        <v>SH19-11891</v>
      </c>
      <c r="H252" s="430"/>
      <c r="I252" s="428"/>
      <c r="J252" s="431"/>
      <c r="K252" s="432"/>
      <c r="L252" s="429"/>
      <c r="M252" s="433"/>
      <c r="N252" s="429"/>
    </row>
    <row r="253" spans="1:14" s="434" customFormat="1" ht="18" customHeight="1">
      <c r="A253" s="351">
        <v>247</v>
      </c>
      <c r="B253" s="107" t="s">
        <v>329</v>
      </c>
      <c r="C253" s="108">
        <v>43776</v>
      </c>
      <c r="D253" s="416" t="s">
        <v>16996</v>
      </c>
      <c r="E253" s="324" t="s">
        <v>1709</v>
      </c>
      <c r="F253" s="126">
        <v>6581.09</v>
      </c>
      <c r="G253" s="107" t="str">
        <f t="shared" si="3"/>
        <v>SH19-11892</v>
      </c>
      <c r="H253" s="430"/>
      <c r="I253" s="428"/>
      <c r="J253" s="431"/>
      <c r="K253" s="432"/>
      <c r="L253" s="429"/>
      <c r="M253" s="433"/>
      <c r="N253" s="429"/>
    </row>
    <row r="254" spans="1:14" s="434" customFormat="1" ht="18" customHeight="1">
      <c r="A254" s="351">
        <v>248</v>
      </c>
      <c r="B254" s="107" t="s">
        <v>225</v>
      </c>
      <c r="C254" s="108">
        <v>43776</v>
      </c>
      <c r="D254" s="416" t="s">
        <v>16997</v>
      </c>
      <c r="E254" s="324" t="s">
        <v>1709</v>
      </c>
      <c r="F254" s="126">
        <v>1375.01</v>
      </c>
      <c r="G254" s="107" t="str">
        <f t="shared" si="3"/>
        <v>SH19-11893</v>
      </c>
      <c r="H254" s="430"/>
      <c r="I254" s="428"/>
      <c r="J254" s="431"/>
      <c r="K254" s="432"/>
      <c r="L254" s="429"/>
      <c r="M254" s="433"/>
      <c r="N254" s="429"/>
    </row>
    <row r="255" spans="1:14" s="434" customFormat="1" ht="18" customHeight="1">
      <c r="A255" s="351">
        <v>249</v>
      </c>
      <c r="B255" s="107" t="s">
        <v>7777</v>
      </c>
      <c r="C255" s="108">
        <v>43776</v>
      </c>
      <c r="D255" s="416" t="s">
        <v>16998</v>
      </c>
      <c r="E255" s="324" t="s">
        <v>1709</v>
      </c>
      <c r="F255" s="126">
        <v>251.12</v>
      </c>
      <c r="G255" s="107" t="str">
        <f t="shared" si="3"/>
        <v>SH19-11894</v>
      </c>
      <c r="H255" s="430"/>
      <c r="I255" s="428"/>
      <c r="J255" s="431"/>
      <c r="K255" s="432"/>
      <c r="L255" s="429"/>
      <c r="M255" s="433"/>
      <c r="N255" s="429"/>
    </row>
    <row r="256" spans="1:14" s="434" customFormat="1" ht="18" customHeight="1">
      <c r="A256" s="351">
        <v>250</v>
      </c>
      <c r="B256" s="107" t="s">
        <v>7777</v>
      </c>
      <c r="C256" s="108">
        <v>43776</v>
      </c>
      <c r="D256" s="416" t="s">
        <v>16999</v>
      </c>
      <c r="E256" s="324" t="s">
        <v>1709</v>
      </c>
      <c r="F256" s="126">
        <v>290.56</v>
      </c>
      <c r="G256" s="107" t="str">
        <f t="shared" si="3"/>
        <v>SH19-11895</v>
      </c>
      <c r="H256" s="430"/>
      <c r="I256" s="428"/>
      <c r="J256" s="431"/>
      <c r="K256" s="432"/>
      <c r="L256" s="429"/>
      <c r="M256" s="433"/>
      <c r="N256" s="429"/>
    </row>
    <row r="257" spans="1:14" s="434" customFormat="1" ht="18" customHeight="1">
      <c r="A257" s="351">
        <v>251</v>
      </c>
      <c r="B257" s="107" t="s">
        <v>7777</v>
      </c>
      <c r="C257" s="108">
        <v>43776</v>
      </c>
      <c r="D257" s="416" t="s">
        <v>17000</v>
      </c>
      <c r="E257" s="324" t="s">
        <v>1709</v>
      </c>
      <c r="F257" s="126">
        <v>399.36</v>
      </c>
      <c r="G257" s="107" t="str">
        <f t="shared" si="3"/>
        <v>SH19-11896</v>
      </c>
      <c r="H257" s="430"/>
      <c r="I257" s="428"/>
      <c r="J257" s="431"/>
      <c r="K257" s="432"/>
      <c r="L257" s="429"/>
      <c r="M257" s="433"/>
      <c r="N257" s="429"/>
    </row>
    <row r="258" spans="1:14" s="434" customFormat="1" ht="18" customHeight="1">
      <c r="A258" s="351">
        <v>252</v>
      </c>
      <c r="B258" s="107" t="s">
        <v>7777</v>
      </c>
      <c r="C258" s="108">
        <v>43776</v>
      </c>
      <c r="D258" s="416" t="s">
        <v>17001</v>
      </c>
      <c r="E258" s="324" t="s">
        <v>1709</v>
      </c>
      <c r="F258" s="126">
        <v>971.18</v>
      </c>
      <c r="G258" s="107" t="str">
        <f t="shared" si="3"/>
        <v>SH19-11897</v>
      </c>
      <c r="H258" s="430"/>
      <c r="I258" s="428"/>
      <c r="J258" s="431"/>
      <c r="K258" s="432"/>
      <c r="L258" s="429"/>
      <c r="M258" s="433"/>
      <c r="N258" s="429"/>
    </row>
    <row r="259" spans="1:14" s="434" customFormat="1" ht="18" customHeight="1">
      <c r="A259" s="351">
        <v>253</v>
      </c>
      <c r="B259" s="107" t="s">
        <v>7777</v>
      </c>
      <c r="C259" s="108">
        <v>43776</v>
      </c>
      <c r="D259" s="416" t="s">
        <v>17002</v>
      </c>
      <c r="E259" s="324" t="s">
        <v>1709</v>
      </c>
      <c r="F259" s="126">
        <v>470.11</v>
      </c>
      <c r="G259" s="107" t="str">
        <f t="shared" si="3"/>
        <v>SH19-11898</v>
      </c>
      <c r="H259" s="430"/>
      <c r="I259" s="428"/>
      <c r="J259" s="431"/>
      <c r="K259" s="432"/>
      <c r="L259" s="429"/>
      <c r="M259" s="433"/>
      <c r="N259" s="429"/>
    </row>
    <row r="260" spans="1:14" s="434" customFormat="1" ht="18" customHeight="1">
      <c r="A260" s="351">
        <v>254</v>
      </c>
      <c r="B260" s="107" t="s">
        <v>142</v>
      </c>
      <c r="C260" s="108">
        <v>43776</v>
      </c>
      <c r="D260" s="416" t="s">
        <v>17003</v>
      </c>
      <c r="E260" s="324" t="s">
        <v>1709</v>
      </c>
      <c r="F260" s="126">
        <v>971.14</v>
      </c>
      <c r="G260" s="107" t="str">
        <f t="shared" si="3"/>
        <v>SH19-11899</v>
      </c>
      <c r="H260" s="430"/>
      <c r="I260" s="428"/>
      <c r="J260" s="431"/>
      <c r="K260" s="432"/>
      <c r="L260" s="429"/>
      <c r="M260" s="433"/>
      <c r="N260" s="429"/>
    </row>
    <row r="261" spans="1:14" s="434" customFormat="1" ht="18" customHeight="1">
      <c r="A261" s="351">
        <v>255</v>
      </c>
      <c r="B261" s="107" t="s">
        <v>142</v>
      </c>
      <c r="C261" s="108">
        <v>43776</v>
      </c>
      <c r="D261" s="416" t="s">
        <v>17004</v>
      </c>
      <c r="E261" s="324" t="s">
        <v>1709</v>
      </c>
      <c r="F261" s="126">
        <v>109.13</v>
      </c>
      <c r="G261" s="107" t="str">
        <f t="shared" si="3"/>
        <v>SH19-11900</v>
      </c>
      <c r="H261" s="430"/>
      <c r="I261" s="428"/>
      <c r="J261" s="431"/>
      <c r="K261" s="432"/>
      <c r="L261" s="429"/>
      <c r="M261" s="433"/>
      <c r="N261" s="429"/>
    </row>
    <row r="262" spans="1:14" s="434" customFormat="1" ht="18" customHeight="1">
      <c r="A262" s="351">
        <v>256</v>
      </c>
      <c r="B262" s="107" t="s">
        <v>55</v>
      </c>
      <c r="C262" s="108">
        <v>43775</v>
      </c>
      <c r="D262" s="416" t="s">
        <v>17005</v>
      </c>
      <c r="E262" s="324" t="s">
        <v>1709</v>
      </c>
      <c r="F262" s="126">
        <v>705.75</v>
      </c>
      <c r="G262" s="107" t="str">
        <f t="shared" si="3"/>
        <v>SH19-11901</v>
      </c>
      <c r="H262" s="430"/>
      <c r="I262" s="428"/>
      <c r="J262" s="431"/>
      <c r="K262" s="432"/>
      <c r="L262" s="429"/>
      <c r="M262" s="433"/>
      <c r="N262" s="429"/>
    </row>
    <row r="263" spans="1:14" s="434" customFormat="1" ht="18" customHeight="1">
      <c r="A263" s="351">
        <v>257</v>
      </c>
      <c r="B263" s="107" t="s">
        <v>55</v>
      </c>
      <c r="C263" s="108">
        <v>43775</v>
      </c>
      <c r="D263" s="416" t="s">
        <v>17006</v>
      </c>
      <c r="E263" s="324" t="s">
        <v>1709</v>
      </c>
      <c r="F263" s="126">
        <v>1404.36</v>
      </c>
      <c r="G263" s="107" t="str">
        <f t="shared" si="3"/>
        <v>SH19-11902</v>
      </c>
      <c r="H263" s="430"/>
      <c r="I263" s="428"/>
      <c r="J263" s="431"/>
      <c r="K263" s="432"/>
      <c r="L263" s="429"/>
      <c r="M263" s="433"/>
      <c r="N263" s="429"/>
    </row>
    <row r="264" spans="1:14" s="434" customFormat="1" ht="18" customHeight="1">
      <c r="A264" s="351">
        <v>258</v>
      </c>
      <c r="B264" s="107" t="s">
        <v>42</v>
      </c>
      <c r="C264" s="108">
        <v>43777</v>
      </c>
      <c r="D264" s="416" t="s">
        <v>17007</v>
      </c>
      <c r="E264" s="324" t="s">
        <v>17996</v>
      </c>
      <c r="F264" s="126">
        <v>3465.26</v>
      </c>
      <c r="G264" s="107" t="str">
        <f t="shared" ref="G264:G327" si="4">D264</f>
        <v>SH19-11903</v>
      </c>
      <c r="H264" s="430"/>
      <c r="I264" s="428"/>
      <c r="J264" s="431"/>
      <c r="K264" s="432"/>
      <c r="L264" s="429"/>
      <c r="M264" s="433"/>
      <c r="N264" s="429"/>
    </row>
    <row r="265" spans="1:14" s="434" customFormat="1" ht="18" customHeight="1">
      <c r="A265" s="351">
        <v>259</v>
      </c>
      <c r="B265" s="107" t="s">
        <v>42</v>
      </c>
      <c r="C265" s="108">
        <v>43777</v>
      </c>
      <c r="D265" s="416" t="s">
        <v>17008</v>
      </c>
      <c r="E265" s="324" t="s">
        <v>17996</v>
      </c>
      <c r="F265" s="126">
        <v>13125.85</v>
      </c>
      <c r="G265" s="107" t="str">
        <f t="shared" si="4"/>
        <v>SH19-11904</v>
      </c>
      <c r="H265" s="430"/>
      <c r="I265" s="428"/>
      <c r="J265" s="431"/>
      <c r="K265" s="432"/>
      <c r="L265" s="429"/>
      <c r="M265" s="433"/>
      <c r="N265" s="429"/>
    </row>
    <row r="266" spans="1:14" s="434" customFormat="1" ht="18" customHeight="1">
      <c r="A266" s="351">
        <v>260</v>
      </c>
      <c r="B266" s="107" t="s">
        <v>42</v>
      </c>
      <c r="C266" s="108">
        <v>43777</v>
      </c>
      <c r="D266" s="416" t="s">
        <v>17009</v>
      </c>
      <c r="E266" s="324" t="s">
        <v>17996</v>
      </c>
      <c r="F266" s="126">
        <v>4503.58</v>
      </c>
      <c r="G266" s="107" t="str">
        <f t="shared" si="4"/>
        <v>SH19-11905</v>
      </c>
      <c r="H266" s="430"/>
      <c r="I266" s="428"/>
      <c r="J266" s="431"/>
      <c r="K266" s="432"/>
      <c r="L266" s="429"/>
      <c r="M266" s="433"/>
      <c r="N266" s="429"/>
    </row>
    <row r="267" spans="1:14" s="434" customFormat="1" ht="18" customHeight="1">
      <c r="A267" s="351">
        <v>261</v>
      </c>
      <c r="B267" s="107" t="s">
        <v>42</v>
      </c>
      <c r="C267" s="108">
        <v>43777</v>
      </c>
      <c r="D267" s="416" t="s">
        <v>17010</v>
      </c>
      <c r="E267" s="324" t="s">
        <v>17996</v>
      </c>
      <c r="F267" s="126">
        <v>1743.03</v>
      </c>
      <c r="G267" s="107" t="str">
        <f t="shared" si="4"/>
        <v>SH19-11906</v>
      </c>
      <c r="H267" s="430"/>
      <c r="I267" s="428"/>
      <c r="J267" s="431"/>
      <c r="K267" s="432"/>
      <c r="L267" s="429"/>
      <c r="M267" s="433"/>
      <c r="N267" s="429"/>
    </row>
    <row r="268" spans="1:14" s="434" customFormat="1" ht="18" customHeight="1">
      <c r="A268" s="351">
        <v>262</v>
      </c>
      <c r="B268" s="107" t="s">
        <v>42</v>
      </c>
      <c r="C268" s="108">
        <v>43777</v>
      </c>
      <c r="D268" s="416" t="s">
        <v>17011</v>
      </c>
      <c r="E268" s="324" t="s">
        <v>17996</v>
      </c>
      <c r="F268" s="126">
        <v>3996.06</v>
      </c>
      <c r="G268" s="107" t="str">
        <f t="shared" si="4"/>
        <v>SH19-11907</v>
      </c>
      <c r="H268" s="430"/>
      <c r="I268" s="428"/>
      <c r="J268" s="431"/>
      <c r="K268" s="432"/>
      <c r="L268" s="429"/>
      <c r="M268" s="433"/>
      <c r="N268" s="429"/>
    </row>
    <row r="269" spans="1:14" s="434" customFormat="1" ht="18" customHeight="1">
      <c r="A269" s="351">
        <v>263</v>
      </c>
      <c r="B269" s="107"/>
      <c r="C269" s="108"/>
      <c r="D269" s="401" t="s">
        <v>17012</v>
      </c>
      <c r="E269" s="324" t="s">
        <v>1709</v>
      </c>
      <c r="F269" s="126">
        <v>0</v>
      </c>
      <c r="G269" s="107" t="str">
        <f t="shared" si="4"/>
        <v>SH19-11908</v>
      </c>
      <c r="H269" s="430"/>
      <c r="I269" s="428"/>
      <c r="J269" s="431"/>
      <c r="K269" s="432"/>
      <c r="L269" s="429"/>
      <c r="M269" s="433"/>
      <c r="N269" s="429"/>
    </row>
    <row r="270" spans="1:14" s="434" customFormat="1" ht="18" customHeight="1">
      <c r="A270" s="351">
        <v>264</v>
      </c>
      <c r="B270" s="107" t="s">
        <v>42</v>
      </c>
      <c r="C270" s="108">
        <v>43777</v>
      </c>
      <c r="D270" s="416" t="s">
        <v>17013</v>
      </c>
      <c r="E270" s="324" t="s">
        <v>17996</v>
      </c>
      <c r="F270" s="126">
        <v>10308.9</v>
      </c>
      <c r="G270" s="107" t="str">
        <f t="shared" si="4"/>
        <v>SH19-11909</v>
      </c>
      <c r="H270" s="430"/>
      <c r="I270" s="428"/>
      <c r="J270" s="431"/>
      <c r="K270" s="432"/>
      <c r="L270" s="429"/>
      <c r="M270" s="433"/>
      <c r="N270" s="429"/>
    </row>
    <row r="271" spans="1:14" s="434" customFormat="1" ht="18" customHeight="1">
      <c r="A271" s="351">
        <v>265</v>
      </c>
      <c r="B271" s="107" t="s">
        <v>42</v>
      </c>
      <c r="C271" s="108">
        <v>43777</v>
      </c>
      <c r="D271" s="416" t="s">
        <v>17014</v>
      </c>
      <c r="E271" s="324" t="s">
        <v>17996</v>
      </c>
      <c r="F271" s="126">
        <v>2239.44</v>
      </c>
      <c r="G271" s="107" t="str">
        <f t="shared" si="4"/>
        <v>SH19-11910</v>
      </c>
      <c r="H271" s="430"/>
      <c r="I271" s="428"/>
      <c r="J271" s="431"/>
      <c r="K271" s="432"/>
      <c r="L271" s="429"/>
      <c r="M271" s="433"/>
      <c r="N271" s="429"/>
    </row>
    <row r="272" spans="1:14" s="434" customFormat="1" ht="18" customHeight="1">
      <c r="A272" s="351">
        <v>266</v>
      </c>
      <c r="B272" s="107" t="s">
        <v>42</v>
      </c>
      <c r="C272" s="108">
        <v>43777</v>
      </c>
      <c r="D272" s="416" t="s">
        <v>17015</v>
      </c>
      <c r="E272" s="324" t="s">
        <v>17996</v>
      </c>
      <c r="F272" s="126">
        <v>3177.68</v>
      </c>
      <c r="G272" s="107" t="str">
        <f t="shared" si="4"/>
        <v>SH19-11911</v>
      </c>
      <c r="H272" s="430"/>
      <c r="I272" s="428"/>
      <c r="J272" s="431"/>
      <c r="K272" s="432"/>
      <c r="L272" s="429"/>
      <c r="M272" s="433"/>
      <c r="N272" s="429"/>
    </row>
    <row r="273" spans="1:14" s="434" customFormat="1" ht="18" customHeight="1">
      <c r="A273" s="351">
        <v>267</v>
      </c>
      <c r="B273" s="107" t="s">
        <v>42</v>
      </c>
      <c r="C273" s="108">
        <v>43777</v>
      </c>
      <c r="D273" s="416" t="s">
        <v>17016</v>
      </c>
      <c r="E273" s="324" t="s">
        <v>17996</v>
      </c>
      <c r="F273" s="126">
        <v>9632.2900000000009</v>
      </c>
      <c r="G273" s="107" t="str">
        <f t="shared" si="4"/>
        <v>SH19-11912</v>
      </c>
      <c r="H273" s="430"/>
      <c r="I273" s="428"/>
      <c r="J273" s="431"/>
      <c r="K273" s="432"/>
      <c r="L273" s="429"/>
      <c r="M273" s="433"/>
      <c r="N273" s="429"/>
    </row>
    <row r="274" spans="1:14" s="434" customFormat="1" ht="18" customHeight="1">
      <c r="A274" s="351">
        <v>268</v>
      </c>
      <c r="B274" s="107" t="s">
        <v>42</v>
      </c>
      <c r="C274" s="108">
        <v>43777</v>
      </c>
      <c r="D274" s="416" t="s">
        <v>17017</v>
      </c>
      <c r="E274" s="324" t="s">
        <v>17996</v>
      </c>
      <c r="F274" s="126">
        <v>11028.13</v>
      </c>
      <c r="G274" s="107" t="str">
        <f t="shared" si="4"/>
        <v>SH19-11913</v>
      </c>
      <c r="H274" s="430"/>
      <c r="I274" s="428"/>
      <c r="J274" s="431"/>
      <c r="K274" s="432"/>
      <c r="L274" s="429"/>
      <c r="M274" s="433"/>
      <c r="N274" s="429"/>
    </row>
    <row r="275" spans="1:14" s="434" customFormat="1" ht="18" customHeight="1">
      <c r="A275" s="351">
        <v>269</v>
      </c>
      <c r="B275" s="107" t="s">
        <v>42</v>
      </c>
      <c r="C275" s="108">
        <v>43777</v>
      </c>
      <c r="D275" s="416" t="s">
        <v>17018</v>
      </c>
      <c r="E275" s="324" t="s">
        <v>17996</v>
      </c>
      <c r="F275" s="126">
        <v>4026.72</v>
      </c>
      <c r="G275" s="107" t="str">
        <f t="shared" si="4"/>
        <v>SH19-11914</v>
      </c>
      <c r="H275" s="430"/>
      <c r="I275" s="428"/>
      <c r="J275" s="431"/>
      <c r="K275" s="432"/>
      <c r="L275" s="429"/>
      <c r="M275" s="433"/>
      <c r="N275" s="429"/>
    </row>
    <row r="276" spans="1:14" s="434" customFormat="1" ht="18" customHeight="1">
      <c r="A276" s="351">
        <v>270</v>
      </c>
      <c r="B276" s="107" t="s">
        <v>42</v>
      </c>
      <c r="C276" s="108">
        <v>43777</v>
      </c>
      <c r="D276" s="416" t="s">
        <v>17019</v>
      </c>
      <c r="E276" s="324" t="s">
        <v>17996</v>
      </c>
      <c r="F276" s="126">
        <v>9379.81</v>
      </c>
      <c r="G276" s="107" t="str">
        <f t="shared" si="4"/>
        <v>SH19-11915</v>
      </c>
      <c r="H276" s="430"/>
      <c r="I276" s="428"/>
      <c r="J276" s="431"/>
      <c r="K276" s="432"/>
      <c r="L276" s="429"/>
      <c r="M276" s="433"/>
      <c r="N276" s="429"/>
    </row>
    <row r="277" spans="1:14" s="434" customFormat="1" ht="18" customHeight="1">
      <c r="A277" s="351">
        <v>271</v>
      </c>
      <c r="B277" s="107" t="s">
        <v>42</v>
      </c>
      <c r="C277" s="108">
        <v>43777</v>
      </c>
      <c r="D277" s="416" t="s">
        <v>17020</v>
      </c>
      <c r="E277" s="324" t="s">
        <v>17996</v>
      </c>
      <c r="F277" s="126">
        <v>4728.25</v>
      </c>
      <c r="G277" s="107" t="str">
        <f t="shared" si="4"/>
        <v>SH19-11916</v>
      </c>
      <c r="H277" s="430"/>
      <c r="I277" s="428"/>
      <c r="J277" s="431"/>
      <c r="K277" s="432"/>
      <c r="L277" s="429"/>
      <c r="M277" s="433"/>
      <c r="N277" s="429"/>
    </row>
    <row r="278" spans="1:14" s="434" customFormat="1" ht="18" customHeight="1">
      <c r="A278" s="351">
        <v>272</v>
      </c>
      <c r="B278" s="107" t="s">
        <v>42</v>
      </c>
      <c r="C278" s="108">
        <v>43777</v>
      </c>
      <c r="D278" s="416" t="s">
        <v>17021</v>
      </c>
      <c r="E278" s="324" t="s">
        <v>17996</v>
      </c>
      <c r="F278" s="126">
        <v>2553.3000000000002</v>
      </c>
      <c r="G278" s="107" t="str">
        <f t="shared" si="4"/>
        <v>SH19-11917</v>
      </c>
      <c r="H278" s="430"/>
      <c r="I278" s="428"/>
      <c r="J278" s="431"/>
      <c r="K278" s="432"/>
      <c r="L278" s="429"/>
      <c r="M278" s="433"/>
      <c r="N278" s="429"/>
    </row>
    <row r="279" spans="1:14" s="434" customFormat="1" ht="18" customHeight="1">
      <c r="A279" s="351">
        <v>273</v>
      </c>
      <c r="B279" s="107" t="s">
        <v>1727</v>
      </c>
      <c r="C279" s="108">
        <v>43775</v>
      </c>
      <c r="D279" s="416" t="s">
        <v>17022</v>
      </c>
      <c r="E279" s="324" t="s">
        <v>1709</v>
      </c>
      <c r="F279" s="126">
        <v>5674.8</v>
      </c>
      <c r="G279" s="107" t="str">
        <f t="shared" si="4"/>
        <v>SH19-11918</v>
      </c>
      <c r="H279" s="430"/>
      <c r="I279" s="428"/>
      <c r="J279" s="431"/>
      <c r="K279" s="432"/>
      <c r="L279" s="429"/>
      <c r="M279" s="433"/>
      <c r="N279" s="429"/>
    </row>
    <row r="280" spans="1:14" s="434" customFormat="1" ht="18" customHeight="1">
      <c r="A280" s="351">
        <v>274</v>
      </c>
      <c r="B280" s="107" t="s">
        <v>42</v>
      </c>
      <c r="C280" s="108">
        <v>43777</v>
      </c>
      <c r="D280" s="416" t="s">
        <v>17023</v>
      </c>
      <c r="E280" s="324" t="s">
        <v>17996</v>
      </c>
      <c r="F280" s="126">
        <v>13881.42</v>
      </c>
      <c r="G280" s="107" t="str">
        <f t="shared" si="4"/>
        <v>SH19-11919</v>
      </c>
      <c r="H280" s="430"/>
      <c r="I280" s="428"/>
      <c r="J280" s="431"/>
      <c r="K280" s="432"/>
      <c r="L280" s="429"/>
      <c r="M280" s="433"/>
      <c r="N280" s="429"/>
    </row>
    <row r="281" spans="1:14" s="434" customFormat="1" ht="18" customHeight="1">
      <c r="A281" s="351">
        <v>275</v>
      </c>
      <c r="B281" s="107" t="s">
        <v>42</v>
      </c>
      <c r="C281" s="108">
        <v>43776</v>
      </c>
      <c r="D281" s="416" t="s">
        <v>17024</v>
      </c>
      <c r="E281" s="324" t="s">
        <v>17995</v>
      </c>
      <c r="F281" s="126">
        <v>18.260000000000002</v>
      </c>
      <c r="G281" s="107" t="str">
        <f t="shared" si="4"/>
        <v>SH19-11920</v>
      </c>
      <c r="H281" s="430"/>
      <c r="I281" s="428"/>
      <c r="J281" s="431"/>
      <c r="K281" s="432"/>
      <c r="L281" s="429"/>
      <c r="M281" s="433"/>
      <c r="N281" s="429"/>
    </row>
    <row r="282" spans="1:14" s="434" customFormat="1" ht="18" customHeight="1">
      <c r="A282" s="351">
        <v>276</v>
      </c>
      <c r="B282" s="107" t="s">
        <v>42</v>
      </c>
      <c r="C282" s="108">
        <v>43776</v>
      </c>
      <c r="D282" s="416" t="s">
        <v>17025</v>
      </c>
      <c r="E282" s="324" t="s">
        <v>17995</v>
      </c>
      <c r="F282" s="126">
        <v>48.77</v>
      </c>
      <c r="G282" s="107" t="str">
        <f t="shared" si="4"/>
        <v>SH19-11921</v>
      </c>
      <c r="H282" s="430"/>
      <c r="I282" s="428"/>
      <c r="J282" s="431"/>
      <c r="K282" s="432"/>
      <c r="L282" s="429"/>
      <c r="M282" s="433"/>
      <c r="N282" s="429"/>
    </row>
    <row r="283" spans="1:14" s="434" customFormat="1" ht="18" customHeight="1">
      <c r="A283" s="351">
        <v>277</v>
      </c>
      <c r="B283" s="107" t="s">
        <v>7777</v>
      </c>
      <c r="C283" s="108">
        <v>43776</v>
      </c>
      <c r="D283" s="416" t="s">
        <v>17026</v>
      </c>
      <c r="E283" s="324" t="s">
        <v>1709</v>
      </c>
      <c r="F283" s="126">
        <v>1675.52</v>
      </c>
      <c r="G283" s="107" t="str">
        <f t="shared" si="4"/>
        <v>SH19-11922</v>
      </c>
      <c r="H283" s="430"/>
      <c r="I283" s="428"/>
      <c r="J283" s="431"/>
      <c r="K283" s="432"/>
      <c r="L283" s="429"/>
      <c r="M283" s="433"/>
      <c r="N283" s="429"/>
    </row>
    <row r="284" spans="1:14" s="434" customFormat="1" ht="18" customHeight="1">
      <c r="A284" s="351">
        <v>278</v>
      </c>
      <c r="B284" s="107" t="s">
        <v>42</v>
      </c>
      <c r="C284" s="108">
        <v>43777</v>
      </c>
      <c r="D284" s="416" t="s">
        <v>17027</v>
      </c>
      <c r="E284" s="324" t="s">
        <v>17996</v>
      </c>
      <c r="F284" s="126">
        <v>4257.04</v>
      </c>
      <c r="G284" s="107" t="str">
        <f t="shared" si="4"/>
        <v>SH19-11923</v>
      </c>
      <c r="H284" s="430"/>
      <c r="I284" s="428"/>
      <c r="J284" s="431"/>
      <c r="K284" s="432"/>
      <c r="L284" s="429"/>
      <c r="M284" s="433"/>
      <c r="N284" s="429"/>
    </row>
    <row r="285" spans="1:14" s="434" customFormat="1" ht="18" customHeight="1">
      <c r="A285" s="351">
        <v>279</v>
      </c>
      <c r="B285" s="107" t="s">
        <v>42</v>
      </c>
      <c r="C285" s="108">
        <v>43777</v>
      </c>
      <c r="D285" s="416" t="s">
        <v>17028</v>
      </c>
      <c r="E285" s="324" t="s">
        <v>17996</v>
      </c>
      <c r="F285" s="126">
        <v>8717.8700000000008</v>
      </c>
      <c r="G285" s="107" t="str">
        <f t="shared" si="4"/>
        <v>SH19-11924</v>
      </c>
      <c r="H285" s="430"/>
      <c r="I285" s="428"/>
      <c r="J285" s="431"/>
      <c r="K285" s="432"/>
      <c r="L285" s="429"/>
      <c r="M285" s="433"/>
      <c r="N285" s="429"/>
    </row>
    <row r="286" spans="1:14" s="434" customFormat="1" ht="18" customHeight="1">
      <c r="A286" s="351">
        <v>280</v>
      </c>
      <c r="B286" s="107" t="s">
        <v>42</v>
      </c>
      <c r="C286" s="108">
        <v>43777</v>
      </c>
      <c r="D286" s="416" t="s">
        <v>17029</v>
      </c>
      <c r="E286" s="324" t="s">
        <v>17996</v>
      </c>
      <c r="F286" s="126">
        <v>5820.4</v>
      </c>
      <c r="G286" s="107" t="str">
        <f t="shared" si="4"/>
        <v>SH19-11925</v>
      </c>
      <c r="H286" s="430"/>
      <c r="I286" s="428"/>
      <c r="J286" s="431"/>
      <c r="K286" s="432"/>
      <c r="L286" s="429"/>
      <c r="M286" s="433"/>
      <c r="N286" s="429"/>
    </row>
    <row r="287" spans="1:14" s="434" customFormat="1" ht="18" customHeight="1">
      <c r="A287" s="351">
        <v>281</v>
      </c>
      <c r="B287" s="107" t="s">
        <v>42</v>
      </c>
      <c r="C287" s="108">
        <v>43777</v>
      </c>
      <c r="D287" s="416" t="s">
        <v>17030</v>
      </c>
      <c r="E287" s="324" t="s">
        <v>17996</v>
      </c>
      <c r="F287" s="126">
        <v>2645.03</v>
      </c>
      <c r="G287" s="107" t="str">
        <f t="shared" si="4"/>
        <v>SH19-11926</v>
      </c>
      <c r="H287" s="430"/>
      <c r="I287" s="428"/>
      <c r="J287" s="431"/>
      <c r="K287" s="432"/>
      <c r="L287" s="429"/>
      <c r="M287" s="433"/>
      <c r="N287" s="429"/>
    </row>
    <row r="288" spans="1:14" s="434" customFormat="1" ht="18" customHeight="1">
      <c r="A288" s="351">
        <v>282</v>
      </c>
      <c r="B288" s="107" t="s">
        <v>1754</v>
      </c>
      <c r="C288" s="108">
        <v>43776</v>
      </c>
      <c r="D288" s="416" t="s">
        <v>17031</v>
      </c>
      <c r="E288" s="324" t="s">
        <v>1709</v>
      </c>
      <c r="F288" s="126">
        <v>2049</v>
      </c>
      <c r="G288" s="107" t="str">
        <f t="shared" si="4"/>
        <v>SH19-11927</v>
      </c>
      <c r="H288" s="430"/>
      <c r="I288" s="428"/>
      <c r="J288" s="431"/>
      <c r="K288" s="432"/>
      <c r="L288" s="429"/>
      <c r="M288" s="433"/>
      <c r="N288" s="429"/>
    </row>
    <row r="289" spans="1:14" s="434" customFormat="1" ht="18" customHeight="1">
      <c r="A289" s="351">
        <v>283</v>
      </c>
      <c r="B289" s="107" t="s">
        <v>288</v>
      </c>
      <c r="C289" s="108">
        <v>43776</v>
      </c>
      <c r="D289" s="416" t="s">
        <v>17032</v>
      </c>
      <c r="E289" s="324" t="s">
        <v>1709</v>
      </c>
      <c r="F289" s="126">
        <v>4440.8100000000004</v>
      </c>
      <c r="G289" s="107" t="str">
        <f t="shared" si="4"/>
        <v>SH19-11928</v>
      </c>
      <c r="H289" s="430"/>
      <c r="I289" s="428"/>
      <c r="J289" s="431"/>
      <c r="K289" s="432"/>
      <c r="L289" s="429"/>
      <c r="M289" s="433"/>
      <c r="N289" s="429"/>
    </row>
    <row r="290" spans="1:14" s="434" customFormat="1" ht="18" customHeight="1">
      <c r="A290" s="351">
        <v>284</v>
      </c>
      <c r="B290" s="107" t="s">
        <v>288</v>
      </c>
      <c r="C290" s="108">
        <v>43776</v>
      </c>
      <c r="D290" s="416" t="s">
        <v>17033</v>
      </c>
      <c r="E290" s="324" t="s">
        <v>1709</v>
      </c>
      <c r="F290" s="126">
        <v>1629.83</v>
      </c>
      <c r="G290" s="107" t="str">
        <f t="shared" si="4"/>
        <v>SH19-11929</v>
      </c>
      <c r="H290" s="430"/>
      <c r="I290" s="428"/>
      <c r="J290" s="431"/>
      <c r="K290" s="432"/>
      <c r="L290" s="429"/>
      <c r="M290" s="433"/>
      <c r="N290" s="429"/>
    </row>
    <row r="291" spans="1:14" s="434" customFormat="1" ht="18" customHeight="1">
      <c r="A291" s="351">
        <v>285</v>
      </c>
      <c r="B291" s="107" t="s">
        <v>1746</v>
      </c>
      <c r="C291" s="108"/>
      <c r="D291" s="402" t="s">
        <v>17034</v>
      </c>
      <c r="E291" s="324" t="s">
        <v>1709</v>
      </c>
      <c r="F291" s="126">
        <v>0</v>
      </c>
      <c r="G291" s="107" t="str">
        <f t="shared" si="4"/>
        <v>SH19-11930</v>
      </c>
      <c r="H291" s="430"/>
      <c r="I291" s="428"/>
      <c r="J291" s="431"/>
      <c r="K291" s="432"/>
      <c r="L291" s="429"/>
      <c r="M291" s="433"/>
      <c r="N291" s="429"/>
    </row>
    <row r="292" spans="1:14" s="434" customFormat="1" ht="18" customHeight="1">
      <c r="A292" s="351">
        <v>286</v>
      </c>
      <c r="B292" s="107" t="s">
        <v>42</v>
      </c>
      <c r="C292" s="108">
        <v>43777</v>
      </c>
      <c r="D292" s="416" t="s">
        <v>17035</v>
      </c>
      <c r="E292" s="324" t="s">
        <v>17996</v>
      </c>
      <c r="F292" s="126">
        <v>2931.04</v>
      </c>
      <c r="G292" s="107" t="str">
        <f t="shared" si="4"/>
        <v>SH19-11931</v>
      </c>
      <c r="H292" s="430"/>
      <c r="I292" s="428"/>
      <c r="J292" s="431"/>
      <c r="K292" s="432"/>
      <c r="L292" s="429"/>
      <c r="M292" s="433"/>
      <c r="N292" s="429"/>
    </row>
    <row r="293" spans="1:14" s="434" customFormat="1" ht="18" customHeight="1">
      <c r="A293" s="351">
        <v>287</v>
      </c>
      <c r="B293" s="107" t="s">
        <v>238</v>
      </c>
      <c r="C293" s="108">
        <v>43776</v>
      </c>
      <c r="D293" s="416" t="s">
        <v>17036</v>
      </c>
      <c r="E293" s="324" t="s">
        <v>1709</v>
      </c>
      <c r="F293" s="126">
        <v>2602.38</v>
      </c>
      <c r="G293" s="107" t="str">
        <f t="shared" si="4"/>
        <v>SH19-11932</v>
      </c>
      <c r="H293" s="430"/>
      <c r="I293" s="428"/>
      <c r="J293" s="431"/>
      <c r="K293" s="432"/>
      <c r="L293" s="429"/>
      <c r="M293" s="433"/>
      <c r="N293" s="429"/>
    </row>
    <row r="294" spans="1:14" s="434" customFormat="1" ht="18" customHeight="1">
      <c r="A294" s="351">
        <v>288</v>
      </c>
      <c r="B294" s="107" t="s">
        <v>42</v>
      </c>
      <c r="C294" s="108">
        <v>43777</v>
      </c>
      <c r="D294" s="416" t="s">
        <v>17037</v>
      </c>
      <c r="E294" s="324" t="s">
        <v>17996</v>
      </c>
      <c r="F294" s="126">
        <v>10377.44</v>
      </c>
      <c r="G294" s="107" t="str">
        <f t="shared" si="4"/>
        <v>SH19-11933</v>
      </c>
      <c r="H294" s="430"/>
      <c r="I294" s="428"/>
      <c r="J294" s="431"/>
      <c r="K294" s="432"/>
      <c r="L294" s="429"/>
      <c r="M294" s="433"/>
      <c r="N294" s="429"/>
    </row>
    <row r="295" spans="1:14" s="434" customFormat="1" ht="18" customHeight="1">
      <c r="A295" s="351">
        <v>289</v>
      </c>
      <c r="B295" s="107" t="s">
        <v>42</v>
      </c>
      <c r="C295" s="108">
        <v>43777</v>
      </c>
      <c r="D295" s="416" t="s">
        <v>17038</v>
      </c>
      <c r="E295" s="324" t="s">
        <v>17996</v>
      </c>
      <c r="F295" s="126">
        <v>5463.22</v>
      </c>
      <c r="G295" s="107" t="str">
        <f t="shared" si="4"/>
        <v>SH19-11934</v>
      </c>
      <c r="H295" s="430"/>
      <c r="I295" s="428"/>
      <c r="J295" s="431"/>
      <c r="K295" s="432"/>
      <c r="L295" s="429"/>
      <c r="M295" s="433"/>
      <c r="N295" s="429"/>
    </row>
    <row r="296" spans="1:14" s="434" customFormat="1" ht="18" customHeight="1">
      <c r="A296" s="351">
        <v>290</v>
      </c>
      <c r="B296" s="107" t="s">
        <v>42</v>
      </c>
      <c r="C296" s="108">
        <v>43777</v>
      </c>
      <c r="D296" s="416" t="s">
        <v>17039</v>
      </c>
      <c r="E296" s="324" t="s">
        <v>17996</v>
      </c>
      <c r="F296" s="126">
        <v>2645.03</v>
      </c>
      <c r="G296" s="107" t="str">
        <f t="shared" si="4"/>
        <v>SH19-11935</v>
      </c>
      <c r="H296" s="430"/>
      <c r="I296" s="428"/>
      <c r="J296" s="431"/>
      <c r="K296" s="432"/>
      <c r="L296" s="429"/>
      <c r="M296" s="433"/>
      <c r="N296" s="429"/>
    </row>
    <row r="297" spans="1:14" s="434" customFormat="1" ht="18" customHeight="1">
      <c r="A297" s="351">
        <v>291</v>
      </c>
      <c r="B297" s="107" t="s">
        <v>1746</v>
      </c>
      <c r="C297" s="108"/>
      <c r="D297" s="402" t="s">
        <v>17040</v>
      </c>
      <c r="E297" s="324" t="s">
        <v>1709</v>
      </c>
      <c r="F297" s="126">
        <v>0</v>
      </c>
      <c r="G297" s="107" t="str">
        <f t="shared" si="4"/>
        <v>SH19-11936</v>
      </c>
      <c r="H297" s="430"/>
      <c r="I297" s="428"/>
      <c r="J297" s="431"/>
      <c r="K297" s="432"/>
      <c r="L297" s="429"/>
      <c r="M297" s="433"/>
      <c r="N297" s="429"/>
    </row>
    <row r="298" spans="1:14" s="434" customFormat="1" ht="18" customHeight="1">
      <c r="A298" s="351">
        <v>292</v>
      </c>
      <c r="B298" s="107" t="s">
        <v>49</v>
      </c>
      <c r="C298" s="108">
        <v>43776</v>
      </c>
      <c r="D298" s="416" t="s">
        <v>17041</v>
      </c>
      <c r="E298" s="324" t="s">
        <v>1709</v>
      </c>
      <c r="F298" s="126">
        <v>13983.84</v>
      </c>
      <c r="G298" s="107" t="str">
        <f t="shared" si="4"/>
        <v>SH19-11937</v>
      </c>
      <c r="H298" s="430"/>
      <c r="I298" s="428"/>
      <c r="J298" s="431"/>
      <c r="K298" s="432"/>
      <c r="L298" s="429"/>
      <c r="M298" s="433"/>
      <c r="N298" s="429"/>
    </row>
    <row r="299" spans="1:14" s="434" customFormat="1" ht="18" customHeight="1">
      <c r="A299" s="351">
        <v>293</v>
      </c>
      <c r="B299" s="107" t="s">
        <v>291</v>
      </c>
      <c r="C299" s="108">
        <v>43776</v>
      </c>
      <c r="D299" s="416" t="s">
        <v>17042</v>
      </c>
      <c r="E299" s="324" t="s">
        <v>1709</v>
      </c>
      <c r="F299" s="126">
        <v>7270.1</v>
      </c>
      <c r="G299" s="107" t="str">
        <f t="shared" si="4"/>
        <v>SH19-11938</v>
      </c>
      <c r="H299" s="430"/>
      <c r="I299" s="428"/>
      <c r="J299" s="431"/>
      <c r="K299" s="432"/>
      <c r="L299" s="429"/>
      <c r="M299" s="433"/>
      <c r="N299" s="429"/>
    </row>
    <row r="300" spans="1:14" s="434" customFormat="1" ht="18" customHeight="1">
      <c r="A300" s="351">
        <v>294</v>
      </c>
      <c r="B300" s="107" t="s">
        <v>291</v>
      </c>
      <c r="C300" s="108">
        <v>43776</v>
      </c>
      <c r="D300" s="416" t="s">
        <v>17043</v>
      </c>
      <c r="E300" s="324" t="s">
        <v>1709</v>
      </c>
      <c r="F300" s="126">
        <v>300.45999999999998</v>
      </c>
      <c r="G300" s="107" t="str">
        <f t="shared" si="4"/>
        <v>SH19-11939</v>
      </c>
      <c r="H300" s="430"/>
      <c r="I300" s="428"/>
      <c r="J300" s="431"/>
      <c r="K300" s="432"/>
      <c r="L300" s="429"/>
      <c r="M300" s="433"/>
      <c r="N300" s="429"/>
    </row>
    <row r="301" spans="1:14" s="434" customFormat="1" ht="18" customHeight="1">
      <c r="A301" s="351">
        <v>295</v>
      </c>
      <c r="B301" s="107" t="s">
        <v>43</v>
      </c>
      <c r="C301" s="108">
        <v>43776</v>
      </c>
      <c r="D301" s="416" t="s">
        <v>17044</v>
      </c>
      <c r="E301" s="324" t="s">
        <v>1709</v>
      </c>
      <c r="F301" s="126">
        <v>1382.9</v>
      </c>
      <c r="G301" s="107" t="str">
        <f t="shared" si="4"/>
        <v>SH19-11940</v>
      </c>
      <c r="H301" s="430"/>
      <c r="I301" s="428"/>
      <c r="J301" s="431"/>
      <c r="K301" s="432"/>
      <c r="L301" s="429"/>
      <c r="M301" s="433"/>
      <c r="N301" s="429"/>
    </row>
    <row r="302" spans="1:14" s="434" customFormat="1" ht="18" customHeight="1">
      <c r="A302" s="351">
        <v>296</v>
      </c>
      <c r="B302" s="107" t="s">
        <v>142</v>
      </c>
      <c r="C302" s="108">
        <v>43776</v>
      </c>
      <c r="D302" s="416" t="s">
        <v>17045</v>
      </c>
      <c r="E302" s="324" t="s">
        <v>1709</v>
      </c>
      <c r="F302" s="126">
        <v>1125.2</v>
      </c>
      <c r="G302" s="107" t="str">
        <f t="shared" si="4"/>
        <v>SH19-11941</v>
      </c>
      <c r="H302" s="430"/>
      <c r="I302" s="428"/>
      <c r="J302" s="431"/>
      <c r="K302" s="432"/>
      <c r="L302" s="429"/>
      <c r="M302" s="433"/>
      <c r="N302" s="429"/>
    </row>
    <row r="303" spans="1:14" s="434" customFormat="1" ht="18" customHeight="1">
      <c r="A303" s="351">
        <v>297</v>
      </c>
      <c r="B303" s="107" t="s">
        <v>142</v>
      </c>
      <c r="C303" s="108">
        <v>43776</v>
      </c>
      <c r="D303" s="416" t="s">
        <v>17046</v>
      </c>
      <c r="E303" s="324" t="s">
        <v>1709</v>
      </c>
      <c r="F303" s="126">
        <v>802.71</v>
      </c>
      <c r="G303" s="107" t="str">
        <f t="shared" si="4"/>
        <v>SH19-11942</v>
      </c>
      <c r="H303" s="430"/>
      <c r="I303" s="428"/>
      <c r="J303" s="431"/>
      <c r="K303" s="432"/>
      <c r="L303" s="429"/>
      <c r="M303" s="433"/>
      <c r="N303" s="429"/>
    </row>
    <row r="304" spans="1:14" s="434" customFormat="1" ht="18" customHeight="1">
      <c r="A304" s="351">
        <v>298</v>
      </c>
      <c r="B304" s="107" t="s">
        <v>1746</v>
      </c>
      <c r="C304" s="108"/>
      <c r="D304" s="402" t="s">
        <v>17047</v>
      </c>
      <c r="E304" s="324" t="s">
        <v>1709</v>
      </c>
      <c r="F304" s="126">
        <v>0</v>
      </c>
      <c r="G304" s="107" t="str">
        <f t="shared" si="4"/>
        <v>SH19-11943</v>
      </c>
      <c r="H304" s="430"/>
      <c r="I304" s="428"/>
      <c r="J304" s="431"/>
      <c r="K304" s="432"/>
      <c r="L304" s="429"/>
      <c r="M304" s="433"/>
      <c r="N304" s="429"/>
    </row>
    <row r="305" spans="1:14" s="434" customFormat="1" ht="18" customHeight="1">
      <c r="A305" s="351">
        <v>299</v>
      </c>
      <c r="B305" s="107" t="s">
        <v>42</v>
      </c>
      <c r="C305" s="108">
        <v>43776</v>
      </c>
      <c r="D305" s="416" t="s">
        <v>17048</v>
      </c>
      <c r="E305" s="324" t="s">
        <v>17995</v>
      </c>
      <c r="F305" s="126">
        <v>122.3</v>
      </c>
      <c r="G305" s="107" t="str">
        <f t="shared" si="4"/>
        <v>SH19-11944</v>
      </c>
      <c r="H305" s="430"/>
      <c r="I305" s="428"/>
      <c r="J305" s="431"/>
      <c r="K305" s="432"/>
      <c r="L305" s="429"/>
      <c r="M305" s="433"/>
      <c r="N305" s="429"/>
    </row>
    <row r="306" spans="1:14" s="434" customFormat="1" ht="18" customHeight="1">
      <c r="A306" s="351">
        <v>300</v>
      </c>
      <c r="B306" s="107" t="s">
        <v>1746</v>
      </c>
      <c r="C306" s="108"/>
      <c r="D306" s="402" t="s">
        <v>17049</v>
      </c>
      <c r="E306" s="324" t="s">
        <v>1709</v>
      </c>
      <c r="F306" s="126">
        <v>0</v>
      </c>
      <c r="G306" s="107" t="str">
        <f t="shared" si="4"/>
        <v>SH19-11945</v>
      </c>
      <c r="H306" s="430"/>
      <c r="I306" s="428"/>
      <c r="J306" s="431"/>
      <c r="K306" s="432"/>
      <c r="L306" s="429"/>
      <c r="M306" s="433"/>
      <c r="N306" s="429"/>
    </row>
    <row r="307" spans="1:14" s="434" customFormat="1" ht="18" customHeight="1">
      <c r="A307" s="351">
        <v>301</v>
      </c>
      <c r="B307" s="107" t="s">
        <v>141</v>
      </c>
      <c r="C307" s="108">
        <v>43776</v>
      </c>
      <c r="D307" s="416" t="s">
        <v>17050</v>
      </c>
      <c r="E307" s="324" t="s">
        <v>1709</v>
      </c>
      <c r="F307" s="126">
        <v>2520</v>
      </c>
      <c r="G307" s="107" t="str">
        <f t="shared" si="4"/>
        <v>SH19-11946</v>
      </c>
      <c r="H307" s="430"/>
      <c r="I307" s="428"/>
      <c r="J307" s="431"/>
      <c r="K307" s="432"/>
      <c r="L307" s="429"/>
      <c r="M307" s="433"/>
      <c r="N307" s="429"/>
    </row>
    <row r="308" spans="1:14" s="434" customFormat="1" ht="18" customHeight="1">
      <c r="A308" s="351">
        <v>302</v>
      </c>
      <c r="B308" s="107" t="s">
        <v>1746</v>
      </c>
      <c r="C308" s="108"/>
      <c r="D308" s="402" t="s">
        <v>17051</v>
      </c>
      <c r="E308" s="324" t="s">
        <v>1709</v>
      </c>
      <c r="F308" s="126">
        <v>0</v>
      </c>
      <c r="G308" s="107" t="str">
        <f t="shared" si="4"/>
        <v>SH19-11947</v>
      </c>
      <c r="H308" s="430"/>
      <c r="I308" s="428"/>
      <c r="J308" s="431"/>
      <c r="K308" s="432"/>
      <c r="L308" s="429"/>
      <c r="M308" s="433"/>
      <c r="N308" s="429"/>
    </row>
    <row r="309" spans="1:14" s="434" customFormat="1" ht="18" customHeight="1">
      <c r="A309" s="351">
        <v>303</v>
      </c>
      <c r="B309" s="107" t="s">
        <v>55</v>
      </c>
      <c r="C309" s="108">
        <v>43776</v>
      </c>
      <c r="D309" s="416" t="s">
        <v>17052</v>
      </c>
      <c r="E309" s="324" t="s">
        <v>1709</v>
      </c>
      <c r="F309" s="126">
        <v>3191.04</v>
      </c>
      <c r="G309" s="107" t="str">
        <f t="shared" si="4"/>
        <v>SH19-11948</v>
      </c>
      <c r="H309" s="430"/>
      <c r="I309" s="428"/>
      <c r="J309" s="431"/>
      <c r="K309" s="432"/>
      <c r="L309" s="429"/>
      <c r="M309" s="433"/>
      <c r="N309" s="429"/>
    </row>
    <row r="310" spans="1:14" s="434" customFormat="1" ht="18" customHeight="1">
      <c r="A310" s="351">
        <v>304</v>
      </c>
      <c r="B310" s="107" t="s">
        <v>55</v>
      </c>
      <c r="C310" s="108">
        <v>43776</v>
      </c>
      <c r="D310" s="416" t="s">
        <v>17053</v>
      </c>
      <c r="E310" s="324" t="s">
        <v>1709</v>
      </c>
      <c r="F310" s="126">
        <v>2915.64</v>
      </c>
      <c r="G310" s="107" t="str">
        <f t="shared" si="4"/>
        <v>SH19-11949</v>
      </c>
      <c r="H310" s="430"/>
      <c r="I310" s="428"/>
      <c r="J310" s="431"/>
      <c r="K310" s="432"/>
      <c r="L310" s="429"/>
      <c r="M310" s="433"/>
      <c r="N310" s="429"/>
    </row>
    <row r="311" spans="1:14" s="434" customFormat="1" ht="18" customHeight="1">
      <c r="A311" s="351">
        <v>305</v>
      </c>
      <c r="B311" s="107" t="s">
        <v>55</v>
      </c>
      <c r="C311" s="108">
        <v>43776</v>
      </c>
      <c r="D311" s="416" t="s">
        <v>17054</v>
      </c>
      <c r="E311" s="324" t="s">
        <v>1709</v>
      </c>
      <c r="F311" s="126">
        <v>1609.02</v>
      </c>
      <c r="G311" s="107" t="str">
        <f t="shared" si="4"/>
        <v>SH19-11950</v>
      </c>
      <c r="H311" s="430"/>
      <c r="I311" s="428"/>
      <c r="J311" s="431"/>
      <c r="K311" s="432"/>
      <c r="L311" s="429"/>
      <c r="M311" s="433"/>
      <c r="N311" s="429"/>
    </row>
    <row r="312" spans="1:14" s="434" customFormat="1" ht="18" customHeight="1">
      <c r="A312" s="351">
        <v>306</v>
      </c>
      <c r="B312" s="107" t="s">
        <v>55</v>
      </c>
      <c r="C312" s="108">
        <v>43776</v>
      </c>
      <c r="D312" s="416" t="s">
        <v>17055</v>
      </c>
      <c r="E312" s="324" t="s">
        <v>1709</v>
      </c>
      <c r="F312" s="126">
        <v>1404.36</v>
      </c>
      <c r="G312" s="107" t="str">
        <f t="shared" si="4"/>
        <v>SH19-11951</v>
      </c>
      <c r="H312" s="430"/>
      <c r="I312" s="428"/>
      <c r="J312" s="431"/>
      <c r="K312" s="432"/>
      <c r="L312" s="429"/>
      <c r="M312" s="433"/>
      <c r="N312" s="429"/>
    </row>
    <row r="313" spans="1:14" s="434" customFormat="1" ht="18" customHeight="1">
      <c r="A313" s="351">
        <v>307</v>
      </c>
      <c r="B313" s="107" t="s">
        <v>1746</v>
      </c>
      <c r="C313" s="108"/>
      <c r="D313" s="402" t="s">
        <v>17056</v>
      </c>
      <c r="E313" s="324" t="s">
        <v>1709</v>
      </c>
      <c r="F313" s="126">
        <v>0</v>
      </c>
      <c r="G313" s="107" t="str">
        <f t="shared" si="4"/>
        <v>SH19-11952</v>
      </c>
      <c r="H313" s="430"/>
      <c r="I313" s="428"/>
      <c r="J313" s="431"/>
      <c r="K313" s="432"/>
      <c r="L313" s="429"/>
      <c r="M313" s="433"/>
      <c r="N313" s="429"/>
    </row>
    <row r="314" spans="1:14" s="434" customFormat="1" ht="18" customHeight="1">
      <c r="A314" s="351">
        <v>308</v>
      </c>
      <c r="B314" s="107" t="s">
        <v>42</v>
      </c>
      <c r="C314" s="108">
        <v>43777</v>
      </c>
      <c r="D314" s="416" t="s">
        <v>17057</v>
      </c>
      <c r="E314" s="324" t="s">
        <v>17996</v>
      </c>
      <c r="F314" s="126">
        <v>4058.19</v>
      </c>
      <c r="G314" s="107" t="str">
        <f t="shared" si="4"/>
        <v>SH19-11955</v>
      </c>
      <c r="H314" s="430"/>
      <c r="I314" s="428"/>
      <c r="J314" s="431"/>
      <c r="K314" s="432"/>
      <c r="L314" s="429"/>
      <c r="M314" s="433"/>
      <c r="N314" s="429"/>
    </row>
    <row r="315" spans="1:14" s="434" customFormat="1" ht="18" customHeight="1">
      <c r="A315" s="351">
        <v>309</v>
      </c>
      <c r="B315" s="107" t="s">
        <v>42</v>
      </c>
      <c r="C315" s="108">
        <v>43777</v>
      </c>
      <c r="D315" s="416" t="s">
        <v>17058</v>
      </c>
      <c r="E315" s="324" t="s">
        <v>17996</v>
      </c>
      <c r="F315" s="126">
        <v>10607.38</v>
      </c>
      <c r="G315" s="107" t="str">
        <f t="shared" si="4"/>
        <v>SH19-11956</v>
      </c>
      <c r="H315" s="430"/>
      <c r="I315" s="428"/>
      <c r="J315" s="431"/>
      <c r="K315" s="432"/>
      <c r="L315" s="429"/>
      <c r="M315" s="433"/>
      <c r="N315" s="429"/>
    </row>
    <row r="316" spans="1:14" s="434" customFormat="1" ht="18" customHeight="1">
      <c r="A316" s="351">
        <v>310</v>
      </c>
      <c r="B316" s="107" t="s">
        <v>42</v>
      </c>
      <c r="C316" s="108">
        <v>43777</v>
      </c>
      <c r="D316" s="416" t="s">
        <v>17059</v>
      </c>
      <c r="E316" s="324" t="s">
        <v>17996</v>
      </c>
      <c r="F316" s="126">
        <v>2601.1</v>
      </c>
      <c r="G316" s="107" t="str">
        <f t="shared" si="4"/>
        <v>SH19-11957</v>
      </c>
      <c r="H316" s="430"/>
      <c r="I316" s="428"/>
      <c r="J316" s="431"/>
      <c r="K316" s="432"/>
      <c r="L316" s="429"/>
      <c r="M316" s="433"/>
      <c r="N316" s="429"/>
    </row>
    <row r="317" spans="1:14" s="434" customFormat="1" ht="18" customHeight="1">
      <c r="A317" s="351">
        <v>311</v>
      </c>
      <c r="B317" s="107" t="s">
        <v>42</v>
      </c>
      <c r="C317" s="108">
        <v>43777</v>
      </c>
      <c r="D317" s="416" t="s">
        <v>17060</v>
      </c>
      <c r="E317" s="324" t="s">
        <v>17996</v>
      </c>
      <c r="F317" s="126">
        <v>30.57</v>
      </c>
      <c r="G317" s="107" t="str">
        <f t="shared" si="4"/>
        <v>SH19-11958</v>
      </c>
      <c r="H317" s="430"/>
      <c r="I317" s="428"/>
      <c r="J317" s="431"/>
      <c r="K317" s="432"/>
      <c r="L317" s="429"/>
      <c r="M317" s="433"/>
      <c r="N317" s="429"/>
    </row>
    <row r="318" spans="1:14" s="434" customFormat="1" ht="18" customHeight="1">
      <c r="A318" s="351">
        <v>312</v>
      </c>
      <c r="B318" s="107" t="s">
        <v>42</v>
      </c>
      <c r="C318" s="108">
        <v>43777</v>
      </c>
      <c r="D318" s="416" t="s">
        <v>17061</v>
      </c>
      <c r="E318" s="324" t="s">
        <v>17996</v>
      </c>
      <c r="F318" s="126">
        <v>5277.61</v>
      </c>
      <c r="G318" s="107" t="str">
        <f t="shared" si="4"/>
        <v>SH19-11959</v>
      </c>
      <c r="H318" s="430"/>
      <c r="I318" s="428"/>
      <c r="J318" s="431"/>
      <c r="K318" s="432"/>
      <c r="L318" s="429"/>
      <c r="M318" s="433"/>
      <c r="N318" s="429"/>
    </row>
    <row r="319" spans="1:14" s="434" customFormat="1" ht="18" customHeight="1">
      <c r="A319" s="351">
        <v>313</v>
      </c>
      <c r="B319" s="107" t="s">
        <v>42</v>
      </c>
      <c r="C319" s="108">
        <v>43777</v>
      </c>
      <c r="D319" s="416" t="s">
        <v>17062</v>
      </c>
      <c r="E319" s="324" t="s">
        <v>17996</v>
      </c>
      <c r="F319" s="126">
        <v>3161.22</v>
      </c>
      <c r="G319" s="107" t="str">
        <f t="shared" si="4"/>
        <v>SH19-11960</v>
      </c>
      <c r="H319" s="430"/>
      <c r="I319" s="428"/>
      <c r="J319" s="431"/>
      <c r="K319" s="432"/>
      <c r="L319" s="429"/>
      <c r="M319" s="433"/>
      <c r="N319" s="429"/>
    </row>
    <row r="320" spans="1:14" s="434" customFormat="1" ht="18" customHeight="1">
      <c r="A320" s="351">
        <v>314</v>
      </c>
      <c r="B320" s="107" t="s">
        <v>42</v>
      </c>
      <c r="C320" s="108">
        <v>43776</v>
      </c>
      <c r="D320" s="416" t="s">
        <v>17063</v>
      </c>
      <c r="E320" s="324" t="s">
        <v>17995</v>
      </c>
      <c r="F320" s="126">
        <v>135.25</v>
      </c>
      <c r="G320" s="107" t="str">
        <f t="shared" si="4"/>
        <v>SH19-11961</v>
      </c>
      <c r="H320" s="430"/>
      <c r="I320" s="428"/>
      <c r="J320" s="431"/>
      <c r="K320" s="432"/>
      <c r="L320" s="429"/>
      <c r="M320" s="433"/>
      <c r="N320" s="429"/>
    </row>
    <row r="321" spans="1:14" s="434" customFormat="1" ht="18" customHeight="1">
      <c r="A321" s="351">
        <v>315</v>
      </c>
      <c r="B321" s="107" t="s">
        <v>42</v>
      </c>
      <c r="C321" s="108">
        <v>43776</v>
      </c>
      <c r="D321" s="416" t="s">
        <v>17064</v>
      </c>
      <c r="E321" s="324" t="s">
        <v>17995</v>
      </c>
      <c r="F321" s="126">
        <v>59.81</v>
      </c>
      <c r="G321" s="107" t="str">
        <f t="shared" si="4"/>
        <v>SH19-11962</v>
      </c>
      <c r="H321" s="430"/>
      <c r="I321" s="428"/>
      <c r="J321" s="431"/>
      <c r="K321" s="432"/>
      <c r="L321" s="429"/>
      <c r="M321" s="433"/>
      <c r="N321" s="429"/>
    </row>
    <row r="322" spans="1:14" s="434" customFormat="1" ht="18" customHeight="1">
      <c r="A322" s="351">
        <v>316</v>
      </c>
      <c r="B322" s="107" t="s">
        <v>223</v>
      </c>
      <c r="C322" s="108">
        <v>43776</v>
      </c>
      <c r="D322" s="416" t="s">
        <v>17065</v>
      </c>
      <c r="E322" s="324" t="s">
        <v>1709</v>
      </c>
      <c r="F322" s="126">
        <v>3365.6</v>
      </c>
      <c r="G322" s="107" t="str">
        <f t="shared" si="4"/>
        <v>SH19-11963</v>
      </c>
      <c r="H322" s="430"/>
      <c r="I322" s="428"/>
      <c r="J322" s="431"/>
      <c r="K322" s="432"/>
      <c r="L322" s="429"/>
      <c r="M322" s="433"/>
      <c r="N322" s="429"/>
    </row>
    <row r="323" spans="1:14" s="434" customFormat="1" ht="18" customHeight="1">
      <c r="A323" s="351">
        <v>317</v>
      </c>
      <c r="B323" s="107" t="s">
        <v>43</v>
      </c>
      <c r="C323" s="108">
        <v>43777</v>
      </c>
      <c r="D323" s="416" t="s">
        <v>17066</v>
      </c>
      <c r="E323" s="324" t="s">
        <v>1709</v>
      </c>
      <c r="F323" s="126">
        <v>6468.93</v>
      </c>
      <c r="G323" s="107" t="str">
        <f t="shared" si="4"/>
        <v>SH19-11964</v>
      </c>
      <c r="H323" s="430"/>
      <c r="I323" s="428"/>
      <c r="J323" s="431"/>
      <c r="K323" s="432"/>
      <c r="L323" s="429"/>
      <c r="M323" s="433"/>
      <c r="N323" s="429"/>
    </row>
    <row r="324" spans="1:14" s="434" customFormat="1" ht="18" customHeight="1">
      <c r="A324" s="351">
        <v>318</v>
      </c>
      <c r="B324" s="107" t="s">
        <v>142</v>
      </c>
      <c r="C324" s="108">
        <v>43777</v>
      </c>
      <c r="D324" s="416" t="s">
        <v>17067</v>
      </c>
      <c r="E324" s="324" t="s">
        <v>1709</v>
      </c>
      <c r="F324" s="126">
        <v>298</v>
      </c>
      <c r="G324" s="107" t="str">
        <f t="shared" si="4"/>
        <v>SH19-11965</v>
      </c>
      <c r="H324" s="430"/>
      <c r="I324" s="428"/>
      <c r="J324" s="431"/>
      <c r="K324" s="432"/>
      <c r="L324" s="429"/>
      <c r="M324" s="433"/>
      <c r="N324" s="429"/>
    </row>
    <row r="325" spans="1:14" s="434" customFormat="1" ht="18" customHeight="1">
      <c r="A325" s="351">
        <v>319</v>
      </c>
      <c r="B325" s="107" t="s">
        <v>139</v>
      </c>
      <c r="C325" s="108">
        <v>43777</v>
      </c>
      <c r="D325" s="416" t="s">
        <v>17068</v>
      </c>
      <c r="E325" s="324" t="s">
        <v>1709</v>
      </c>
      <c r="F325" s="126">
        <v>3201</v>
      </c>
      <c r="G325" s="107" t="str">
        <f t="shared" si="4"/>
        <v>SH19-11966</v>
      </c>
      <c r="H325" s="430"/>
      <c r="I325" s="428"/>
      <c r="J325" s="431"/>
      <c r="K325" s="432"/>
      <c r="L325" s="429"/>
      <c r="M325" s="433"/>
      <c r="N325" s="429"/>
    </row>
    <row r="326" spans="1:14" s="434" customFormat="1" ht="18" customHeight="1">
      <c r="A326" s="351">
        <v>320</v>
      </c>
      <c r="B326" s="107" t="s">
        <v>237</v>
      </c>
      <c r="C326" s="108">
        <v>43777</v>
      </c>
      <c r="D326" s="416" t="s">
        <v>17069</v>
      </c>
      <c r="E326" s="324" t="s">
        <v>1709</v>
      </c>
      <c r="F326" s="126">
        <v>7507.6</v>
      </c>
      <c r="G326" s="107" t="str">
        <f t="shared" si="4"/>
        <v>SH19-11967</v>
      </c>
      <c r="H326" s="430"/>
      <c r="I326" s="428"/>
      <c r="J326" s="431"/>
      <c r="K326" s="432"/>
      <c r="L326" s="429"/>
      <c r="M326" s="433"/>
      <c r="N326" s="429"/>
    </row>
    <row r="327" spans="1:14" s="434" customFormat="1" ht="18" customHeight="1">
      <c r="A327" s="351">
        <v>321</v>
      </c>
      <c r="B327" s="107" t="s">
        <v>7777</v>
      </c>
      <c r="C327" s="108">
        <v>43777</v>
      </c>
      <c r="D327" s="416" t="s">
        <v>17070</v>
      </c>
      <c r="E327" s="324" t="s">
        <v>1709</v>
      </c>
      <c r="F327" s="126">
        <v>3351.04</v>
      </c>
      <c r="G327" s="107" t="str">
        <f t="shared" si="4"/>
        <v>SH19-11968</v>
      </c>
      <c r="H327" s="430"/>
      <c r="I327" s="428"/>
      <c r="J327" s="431"/>
      <c r="K327" s="432"/>
      <c r="L327" s="429"/>
      <c r="M327" s="433"/>
      <c r="N327" s="429"/>
    </row>
    <row r="328" spans="1:14" s="434" customFormat="1" ht="18" customHeight="1">
      <c r="A328" s="351">
        <v>322</v>
      </c>
      <c r="B328" s="107" t="s">
        <v>7777</v>
      </c>
      <c r="C328" s="108">
        <v>43777</v>
      </c>
      <c r="D328" s="416" t="s">
        <v>17071</v>
      </c>
      <c r="E328" s="324" t="s">
        <v>1709</v>
      </c>
      <c r="F328" s="126">
        <v>260.48</v>
      </c>
      <c r="G328" s="107" t="str">
        <f t="shared" ref="G328:G391" si="5">D328</f>
        <v>SH19-11969</v>
      </c>
      <c r="H328" s="430"/>
      <c r="I328" s="428"/>
      <c r="J328" s="431"/>
      <c r="K328" s="432"/>
      <c r="L328" s="429"/>
      <c r="M328" s="433"/>
      <c r="N328" s="429"/>
    </row>
    <row r="329" spans="1:14" s="434" customFormat="1" ht="18" customHeight="1">
      <c r="A329" s="351">
        <v>323</v>
      </c>
      <c r="B329" s="107" t="s">
        <v>7777</v>
      </c>
      <c r="C329" s="108">
        <v>43777</v>
      </c>
      <c r="D329" s="416" t="s">
        <v>17072</v>
      </c>
      <c r="E329" s="324" t="s">
        <v>1709</v>
      </c>
      <c r="F329" s="126">
        <v>290.56</v>
      </c>
      <c r="G329" s="107" t="str">
        <f t="shared" si="5"/>
        <v>SH19-11970</v>
      </c>
      <c r="H329" s="430"/>
      <c r="I329" s="428"/>
      <c r="J329" s="431"/>
      <c r="K329" s="432"/>
      <c r="L329" s="429"/>
      <c r="M329" s="433"/>
      <c r="N329" s="429"/>
    </row>
    <row r="330" spans="1:14" s="434" customFormat="1" ht="18" customHeight="1">
      <c r="A330" s="351">
        <v>324</v>
      </c>
      <c r="B330" s="107" t="s">
        <v>7777</v>
      </c>
      <c r="C330" s="108">
        <v>43777</v>
      </c>
      <c r="D330" s="416" t="s">
        <v>17073</v>
      </c>
      <c r="E330" s="324" t="s">
        <v>1709</v>
      </c>
      <c r="F330" s="126">
        <v>399.36</v>
      </c>
      <c r="G330" s="107" t="str">
        <f t="shared" si="5"/>
        <v>SH19-11971</v>
      </c>
      <c r="H330" s="430"/>
      <c r="I330" s="428"/>
      <c r="J330" s="431"/>
      <c r="K330" s="432"/>
      <c r="L330" s="429"/>
      <c r="M330" s="433"/>
      <c r="N330" s="429"/>
    </row>
    <row r="331" spans="1:14" s="434" customFormat="1" ht="18" customHeight="1">
      <c r="A331" s="351">
        <v>325</v>
      </c>
      <c r="B331" s="107" t="s">
        <v>7777</v>
      </c>
      <c r="C331" s="108">
        <v>43777</v>
      </c>
      <c r="D331" s="416" t="s">
        <v>17074</v>
      </c>
      <c r="E331" s="324" t="s">
        <v>1709</v>
      </c>
      <c r="F331" s="126">
        <v>1441.28</v>
      </c>
      <c r="G331" s="107" t="str">
        <f t="shared" si="5"/>
        <v>SH19-11972</v>
      </c>
      <c r="H331" s="430"/>
      <c r="I331" s="428"/>
      <c r="J331" s="431"/>
      <c r="K331" s="432"/>
      <c r="L331" s="429"/>
      <c r="M331" s="433"/>
      <c r="N331" s="429"/>
    </row>
    <row r="332" spans="1:14" s="434" customFormat="1" ht="18" customHeight="1">
      <c r="A332" s="351">
        <v>326</v>
      </c>
      <c r="B332" s="107" t="s">
        <v>223</v>
      </c>
      <c r="C332" s="108">
        <v>43777</v>
      </c>
      <c r="D332" s="416" t="s">
        <v>17075</v>
      </c>
      <c r="E332" s="324" t="s">
        <v>1709</v>
      </c>
      <c r="F332" s="126">
        <v>3365.6</v>
      </c>
      <c r="G332" s="107" t="str">
        <f t="shared" si="5"/>
        <v>SH19-11973</v>
      </c>
      <c r="H332" s="430"/>
      <c r="I332" s="428"/>
      <c r="J332" s="431"/>
      <c r="K332" s="432"/>
      <c r="L332" s="429"/>
      <c r="M332" s="433"/>
      <c r="N332" s="429"/>
    </row>
    <row r="333" spans="1:14" s="434" customFormat="1" ht="18" customHeight="1">
      <c r="A333" s="351">
        <v>327</v>
      </c>
      <c r="B333" s="107" t="s">
        <v>1727</v>
      </c>
      <c r="C333" s="108">
        <v>43776</v>
      </c>
      <c r="D333" s="416" t="s">
        <v>17076</v>
      </c>
      <c r="E333" s="324" t="s">
        <v>1709</v>
      </c>
      <c r="F333" s="126">
        <v>6614.2</v>
      </c>
      <c r="G333" s="107" t="str">
        <f t="shared" si="5"/>
        <v>SH19-11974</v>
      </c>
      <c r="H333" s="430"/>
      <c r="I333" s="428"/>
      <c r="J333" s="431"/>
      <c r="K333" s="432"/>
      <c r="L333" s="429"/>
      <c r="M333" s="433"/>
      <c r="N333" s="429"/>
    </row>
    <row r="334" spans="1:14" s="434" customFormat="1" ht="18" customHeight="1">
      <c r="A334" s="351">
        <v>328</v>
      </c>
      <c r="B334" s="107" t="s">
        <v>42</v>
      </c>
      <c r="C334" s="108">
        <v>43780</v>
      </c>
      <c r="D334" s="416" t="s">
        <v>17077</v>
      </c>
      <c r="E334" s="324" t="s">
        <v>17997</v>
      </c>
      <c r="F334" s="126">
        <v>4121.8100000000004</v>
      </c>
      <c r="G334" s="107" t="str">
        <f t="shared" si="5"/>
        <v>SH19-11975</v>
      </c>
      <c r="H334" s="430"/>
      <c r="I334" s="428"/>
      <c r="J334" s="431"/>
      <c r="K334" s="432"/>
      <c r="L334" s="429"/>
      <c r="M334" s="433"/>
      <c r="N334" s="429"/>
    </row>
    <row r="335" spans="1:14" s="434" customFormat="1" ht="18" customHeight="1">
      <c r="A335" s="351">
        <v>329</v>
      </c>
      <c r="B335" s="107" t="s">
        <v>42</v>
      </c>
      <c r="C335" s="108">
        <v>43780</v>
      </c>
      <c r="D335" s="416" t="s">
        <v>17078</v>
      </c>
      <c r="E335" s="324" t="s">
        <v>17997</v>
      </c>
      <c r="F335" s="126">
        <v>13039.76</v>
      </c>
      <c r="G335" s="107" t="str">
        <f t="shared" si="5"/>
        <v>SH19-11976</v>
      </c>
      <c r="H335" s="430"/>
      <c r="I335" s="428"/>
      <c r="J335" s="431"/>
      <c r="K335" s="432"/>
      <c r="L335" s="429"/>
      <c r="M335" s="433"/>
      <c r="N335" s="429"/>
    </row>
    <row r="336" spans="1:14" s="434" customFormat="1" ht="18" customHeight="1">
      <c r="A336" s="351">
        <v>330</v>
      </c>
      <c r="B336" s="107" t="s">
        <v>42</v>
      </c>
      <c r="C336" s="108">
        <v>43780</v>
      </c>
      <c r="D336" s="416" t="s">
        <v>17079</v>
      </c>
      <c r="E336" s="324" t="s">
        <v>17997</v>
      </c>
      <c r="F336" s="126">
        <v>1880.26</v>
      </c>
      <c r="G336" s="107" t="str">
        <f t="shared" si="5"/>
        <v>SH19-11977</v>
      </c>
      <c r="H336" s="430"/>
      <c r="I336" s="428"/>
      <c r="J336" s="431"/>
      <c r="K336" s="432"/>
      <c r="L336" s="429"/>
      <c r="M336" s="433"/>
      <c r="N336" s="429"/>
    </row>
    <row r="337" spans="1:14" s="434" customFormat="1" ht="18" customHeight="1">
      <c r="A337" s="351">
        <v>331</v>
      </c>
      <c r="B337" s="107" t="s">
        <v>42</v>
      </c>
      <c r="C337" s="108">
        <v>43780</v>
      </c>
      <c r="D337" s="416" t="s">
        <v>17080</v>
      </c>
      <c r="E337" s="324" t="s">
        <v>17997</v>
      </c>
      <c r="F337" s="126">
        <v>630.59</v>
      </c>
      <c r="G337" s="107" t="str">
        <f t="shared" si="5"/>
        <v>SH19-11978</v>
      </c>
      <c r="H337" s="430"/>
      <c r="I337" s="428"/>
      <c r="J337" s="431"/>
      <c r="K337" s="432"/>
      <c r="L337" s="429"/>
      <c r="M337" s="433"/>
      <c r="N337" s="429"/>
    </row>
    <row r="338" spans="1:14" s="434" customFormat="1" ht="18" customHeight="1">
      <c r="A338" s="351">
        <v>332</v>
      </c>
      <c r="B338" s="107" t="s">
        <v>42</v>
      </c>
      <c r="C338" s="108">
        <v>43780</v>
      </c>
      <c r="D338" s="416" t="s">
        <v>17081</v>
      </c>
      <c r="E338" s="324" t="s">
        <v>17997</v>
      </c>
      <c r="F338" s="126">
        <v>1048.8599999999999</v>
      </c>
      <c r="G338" s="107" t="str">
        <f t="shared" si="5"/>
        <v>SH19-11979</v>
      </c>
      <c r="H338" s="430"/>
      <c r="I338" s="428"/>
      <c r="J338" s="431"/>
      <c r="K338" s="432"/>
      <c r="L338" s="429"/>
      <c r="M338" s="433"/>
      <c r="N338" s="429"/>
    </row>
    <row r="339" spans="1:14" s="434" customFormat="1" ht="18" customHeight="1">
      <c r="A339" s="351">
        <v>333</v>
      </c>
      <c r="B339" s="107" t="s">
        <v>42</v>
      </c>
      <c r="C339" s="108">
        <v>43780</v>
      </c>
      <c r="D339" s="416" t="s">
        <v>17082</v>
      </c>
      <c r="E339" s="324" t="s">
        <v>17997</v>
      </c>
      <c r="F339" s="126">
        <v>4328.93</v>
      </c>
      <c r="G339" s="107" t="str">
        <f t="shared" si="5"/>
        <v>SH19-11980</v>
      </c>
      <c r="H339" s="430"/>
      <c r="I339" s="428"/>
      <c r="J339" s="431"/>
      <c r="K339" s="432"/>
      <c r="L339" s="429"/>
      <c r="M339" s="433"/>
      <c r="N339" s="429"/>
    </row>
    <row r="340" spans="1:14" s="434" customFormat="1" ht="18" customHeight="1">
      <c r="A340" s="351">
        <v>334</v>
      </c>
      <c r="B340" s="107" t="s">
        <v>42</v>
      </c>
      <c r="C340" s="108">
        <v>43780</v>
      </c>
      <c r="D340" s="416" t="s">
        <v>17083</v>
      </c>
      <c r="E340" s="324" t="s">
        <v>17997</v>
      </c>
      <c r="F340" s="126">
        <v>15118.96</v>
      </c>
      <c r="G340" s="107" t="str">
        <f t="shared" si="5"/>
        <v>SH19-11981</v>
      </c>
      <c r="H340" s="430"/>
      <c r="I340" s="428"/>
      <c r="J340" s="431"/>
      <c r="K340" s="432"/>
      <c r="L340" s="429"/>
      <c r="M340" s="433"/>
      <c r="N340" s="429"/>
    </row>
    <row r="341" spans="1:14" s="434" customFormat="1" ht="18" customHeight="1">
      <c r="A341" s="351">
        <v>335</v>
      </c>
      <c r="B341" s="107" t="s">
        <v>42</v>
      </c>
      <c r="C341" s="108">
        <v>43780</v>
      </c>
      <c r="D341" s="416" t="s">
        <v>17084</v>
      </c>
      <c r="E341" s="324" t="s">
        <v>17997</v>
      </c>
      <c r="F341" s="126">
        <v>2350.3200000000002</v>
      </c>
      <c r="G341" s="107" t="str">
        <f t="shared" si="5"/>
        <v>SH19-11982</v>
      </c>
      <c r="H341" s="430"/>
      <c r="I341" s="428"/>
      <c r="J341" s="431"/>
      <c r="K341" s="432"/>
      <c r="L341" s="429"/>
      <c r="M341" s="433"/>
      <c r="N341" s="429"/>
    </row>
    <row r="342" spans="1:14" s="434" customFormat="1" ht="18" customHeight="1">
      <c r="A342" s="351">
        <v>336</v>
      </c>
      <c r="B342" s="107" t="s">
        <v>42</v>
      </c>
      <c r="C342" s="108">
        <v>43780</v>
      </c>
      <c r="D342" s="416" t="s">
        <v>17085</v>
      </c>
      <c r="E342" s="324" t="s">
        <v>17997</v>
      </c>
      <c r="F342" s="126">
        <v>1260.24</v>
      </c>
      <c r="G342" s="107" t="str">
        <f t="shared" si="5"/>
        <v>SH19-11983</v>
      </c>
      <c r="H342" s="430"/>
      <c r="I342" s="428"/>
      <c r="J342" s="431"/>
      <c r="K342" s="432"/>
      <c r="L342" s="429"/>
      <c r="M342" s="433"/>
      <c r="N342" s="429"/>
    </row>
    <row r="343" spans="1:14" s="434" customFormat="1" ht="18" customHeight="1">
      <c r="A343" s="351">
        <v>337</v>
      </c>
      <c r="B343" s="107" t="s">
        <v>42</v>
      </c>
      <c r="C343" s="108">
        <v>43780</v>
      </c>
      <c r="D343" s="416" t="s">
        <v>17086</v>
      </c>
      <c r="E343" s="324" t="s">
        <v>17997</v>
      </c>
      <c r="F343" s="126">
        <v>3148.3</v>
      </c>
      <c r="G343" s="107" t="str">
        <f t="shared" si="5"/>
        <v>SH19-11984</v>
      </c>
      <c r="H343" s="430"/>
      <c r="I343" s="428"/>
      <c r="J343" s="431"/>
      <c r="K343" s="432"/>
      <c r="L343" s="429"/>
      <c r="M343" s="433"/>
      <c r="N343" s="429"/>
    </row>
    <row r="344" spans="1:14" s="434" customFormat="1" ht="18" customHeight="1">
      <c r="A344" s="351">
        <v>338</v>
      </c>
      <c r="B344" s="107" t="s">
        <v>42</v>
      </c>
      <c r="C344" s="108">
        <v>43780</v>
      </c>
      <c r="D344" s="416" t="s">
        <v>17087</v>
      </c>
      <c r="E344" s="324" t="s">
        <v>17997</v>
      </c>
      <c r="F344" s="126">
        <v>11109.5</v>
      </c>
      <c r="G344" s="107" t="str">
        <f t="shared" si="5"/>
        <v>SH19-11985</v>
      </c>
      <c r="H344" s="430"/>
      <c r="I344" s="428"/>
      <c r="J344" s="431"/>
      <c r="K344" s="432"/>
      <c r="L344" s="429"/>
      <c r="M344" s="433"/>
      <c r="N344" s="429"/>
    </row>
    <row r="345" spans="1:14" s="434" customFormat="1" ht="18" customHeight="1">
      <c r="A345" s="351">
        <v>339</v>
      </c>
      <c r="B345" s="107" t="s">
        <v>42</v>
      </c>
      <c r="C345" s="108">
        <v>43780</v>
      </c>
      <c r="D345" s="416" t="s">
        <v>17088</v>
      </c>
      <c r="E345" s="324" t="s">
        <v>17997</v>
      </c>
      <c r="F345" s="126">
        <v>1880.26</v>
      </c>
      <c r="G345" s="107" t="str">
        <f t="shared" si="5"/>
        <v>SH19-11986</v>
      </c>
      <c r="H345" s="430"/>
      <c r="I345" s="428"/>
      <c r="J345" s="431"/>
      <c r="K345" s="432"/>
      <c r="L345" s="429"/>
      <c r="M345" s="433"/>
      <c r="N345" s="429"/>
    </row>
    <row r="346" spans="1:14" s="434" customFormat="1" ht="18" customHeight="1">
      <c r="A346" s="351">
        <v>340</v>
      </c>
      <c r="B346" s="107" t="s">
        <v>42</v>
      </c>
      <c r="C346" s="108">
        <v>43780</v>
      </c>
      <c r="D346" s="416" t="s">
        <v>17089</v>
      </c>
      <c r="E346" s="324" t="s">
        <v>17997</v>
      </c>
      <c r="F346" s="126">
        <v>5259.94</v>
      </c>
      <c r="G346" s="107" t="str">
        <f t="shared" si="5"/>
        <v>SH19-11987</v>
      </c>
      <c r="H346" s="430"/>
      <c r="I346" s="428"/>
      <c r="J346" s="431"/>
      <c r="K346" s="432"/>
      <c r="L346" s="429"/>
      <c r="M346" s="433"/>
      <c r="N346" s="429"/>
    </row>
    <row r="347" spans="1:14" s="434" customFormat="1" ht="18" customHeight="1">
      <c r="A347" s="351">
        <v>341</v>
      </c>
      <c r="B347" s="107" t="s">
        <v>42</v>
      </c>
      <c r="C347" s="108">
        <v>43780</v>
      </c>
      <c r="D347" s="416" t="s">
        <v>17090</v>
      </c>
      <c r="E347" s="324" t="s">
        <v>17997</v>
      </c>
      <c r="F347" s="126">
        <v>12759.36</v>
      </c>
      <c r="G347" s="107" t="str">
        <f t="shared" si="5"/>
        <v>SH19-11988</v>
      </c>
      <c r="H347" s="430"/>
      <c r="I347" s="428"/>
      <c r="J347" s="431"/>
      <c r="K347" s="432"/>
      <c r="L347" s="429"/>
      <c r="M347" s="433"/>
      <c r="N347" s="429"/>
    </row>
    <row r="348" spans="1:14" s="434" customFormat="1" ht="18" customHeight="1">
      <c r="A348" s="351">
        <v>342</v>
      </c>
      <c r="B348" s="107" t="s">
        <v>42</v>
      </c>
      <c r="C348" s="108">
        <v>43780</v>
      </c>
      <c r="D348" s="416" t="s">
        <v>17091</v>
      </c>
      <c r="E348" s="324" t="s">
        <v>17997</v>
      </c>
      <c r="F348" s="126">
        <v>2350.3200000000002</v>
      </c>
      <c r="G348" s="107" t="str">
        <f t="shared" si="5"/>
        <v>SH19-11989</v>
      </c>
      <c r="H348" s="430"/>
      <c r="I348" s="428"/>
      <c r="J348" s="431"/>
      <c r="K348" s="432"/>
      <c r="L348" s="429"/>
      <c r="M348" s="433"/>
      <c r="N348" s="429"/>
    </row>
    <row r="349" spans="1:14" s="434" customFormat="1" ht="18" customHeight="1">
      <c r="A349" s="351">
        <v>343</v>
      </c>
      <c r="B349" s="107" t="s">
        <v>42</v>
      </c>
      <c r="C349" s="108">
        <v>43780</v>
      </c>
      <c r="D349" s="416" t="s">
        <v>17092</v>
      </c>
      <c r="E349" s="324" t="s">
        <v>17997</v>
      </c>
      <c r="F349" s="126">
        <v>1260.24</v>
      </c>
      <c r="G349" s="107" t="str">
        <f t="shared" si="5"/>
        <v>SH19-11990</v>
      </c>
      <c r="H349" s="430"/>
      <c r="I349" s="428"/>
      <c r="J349" s="431"/>
      <c r="K349" s="432"/>
      <c r="L349" s="429"/>
      <c r="M349" s="433"/>
      <c r="N349" s="429"/>
    </row>
    <row r="350" spans="1:14" s="434" customFormat="1" ht="18" customHeight="1">
      <c r="A350" s="351">
        <v>344</v>
      </c>
      <c r="B350" s="107" t="s">
        <v>43</v>
      </c>
      <c r="C350" s="108">
        <v>43777</v>
      </c>
      <c r="D350" s="416" t="s">
        <v>17093</v>
      </c>
      <c r="E350" s="324" t="s">
        <v>1709</v>
      </c>
      <c r="F350" s="126">
        <v>1897.25</v>
      </c>
      <c r="G350" s="107" t="str">
        <f t="shared" si="5"/>
        <v>SH19-11991</v>
      </c>
      <c r="H350" s="430"/>
      <c r="I350" s="428"/>
      <c r="J350" s="431"/>
      <c r="K350" s="432"/>
      <c r="L350" s="429"/>
      <c r="M350" s="433"/>
      <c r="N350" s="429"/>
    </row>
    <row r="351" spans="1:14" s="434" customFormat="1" ht="18" customHeight="1">
      <c r="A351" s="351">
        <v>345</v>
      </c>
      <c r="B351" s="107" t="s">
        <v>238</v>
      </c>
      <c r="C351" s="108">
        <v>43777</v>
      </c>
      <c r="D351" s="416" t="s">
        <v>17094</v>
      </c>
      <c r="E351" s="324" t="s">
        <v>1709</v>
      </c>
      <c r="F351" s="126">
        <v>2602.38</v>
      </c>
      <c r="G351" s="107" t="str">
        <f t="shared" si="5"/>
        <v>SH19-11992</v>
      </c>
      <c r="H351" s="430"/>
      <c r="I351" s="428"/>
      <c r="J351" s="431"/>
      <c r="K351" s="432"/>
      <c r="L351" s="429"/>
      <c r="M351" s="433"/>
      <c r="N351" s="429"/>
    </row>
    <row r="352" spans="1:14" s="434" customFormat="1" ht="18" customHeight="1">
      <c r="A352" s="351">
        <v>346</v>
      </c>
      <c r="B352" s="107" t="s">
        <v>1754</v>
      </c>
      <c r="C352" s="108">
        <v>43777</v>
      </c>
      <c r="D352" s="416" t="s">
        <v>17095</v>
      </c>
      <c r="E352" s="324" t="s">
        <v>1709</v>
      </c>
      <c r="F352" s="126">
        <v>5734.58</v>
      </c>
      <c r="G352" s="107" t="str">
        <f t="shared" si="5"/>
        <v>SH19-11993</v>
      </c>
      <c r="H352" s="430"/>
      <c r="I352" s="428"/>
      <c r="J352" s="431"/>
      <c r="K352" s="432"/>
      <c r="L352" s="429"/>
      <c r="M352" s="433"/>
      <c r="N352" s="429"/>
    </row>
    <row r="353" spans="1:14" s="434" customFormat="1" ht="18" customHeight="1">
      <c r="A353" s="351">
        <v>347</v>
      </c>
      <c r="B353" s="107" t="s">
        <v>1746</v>
      </c>
      <c r="C353" s="108"/>
      <c r="D353" s="402" t="s">
        <v>17096</v>
      </c>
      <c r="E353" s="324" t="s">
        <v>1709</v>
      </c>
      <c r="F353" s="126">
        <v>0</v>
      </c>
      <c r="G353" s="107" t="str">
        <f t="shared" si="5"/>
        <v>SH19-11994</v>
      </c>
      <c r="H353" s="430"/>
      <c r="I353" s="428"/>
      <c r="J353" s="431"/>
      <c r="K353" s="432"/>
      <c r="L353" s="429"/>
      <c r="M353" s="433"/>
      <c r="N353" s="429"/>
    </row>
    <row r="354" spans="1:14" s="434" customFormat="1" ht="18" customHeight="1">
      <c r="A354" s="351">
        <v>348</v>
      </c>
      <c r="B354" s="107" t="s">
        <v>1746</v>
      </c>
      <c r="C354" s="108"/>
      <c r="D354" s="402" t="s">
        <v>17097</v>
      </c>
      <c r="E354" s="324" t="s">
        <v>1709</v>
      </c>
      <c r="F354" s="126">
        <v>0</v>
      </c>
      <c r="G354" s="107" t="str">
        <f t="shared" si="5"/>
        <v>SH19-11995</v>
      </c>
      <c r="H354" s="430"/>
      <c r="I354" s="428"/>
      <c r="J354" s="431"/>
      <c r="K354" s="432"/>
      <c r="L354" s="429"/>
      <c r="M354" s="433"/>
      <c r="N354" s="429"/>
    </row>
    <row r="355" spans="1:14" s="434" customFormat="1" ht="18" customHeight="1">
      <c r="A355" s="351">
        <v>349</v>
      </c>
      <c r="B355" s="107" t="s">
        <v>42</v>
      </c>
      <c r="C355" s="108">
        <v>43780</v>
      </c>
      <c r="D355" s="416" t="s">
        <v>17098</v>
      </c>
      <c r="E355" s="324" t="s">
        <v>17997</v>
      </c>
      <c r="F355" s="126">
        <v>5563.79</v>
      </c>
      <c r="G355" s="107" t="str">
        <f t="shared" si="5"/>
        <v>SH19-11996</v>
      </c>
      <c r="H355" s="430"/>
      <c r="I355" s="428"/>
      <c r="J355" s="431"/>
      <c r="K355" s="432"/>
      <c r="L355" s="429"/>
      <c r="M355" s="433"/>
      <c r="N355" s="429"/>
    </row>
    <row r="356" spans="1:14" s="434" customFormat="1" ht="18" customHeight="1">
      <c r="A356" s="351">
        <v>350</v>
      </c>
      <c r="B356" s="107" t="s">
        <v>42</v>
      </c>
      <c r="C356" s="108">
        <v>43780</v>
      </c>
      <c r="D356" s="416" t="s">
        <v>17099</v>
      </c>
      <c r="E356" s="324" t="s">
        <v>17997</v>
      </c>
      <c r="F356" s="126">
        <v>13292.89</v>
      </c>
      <c r="G356" s="107" t="str">
        <f t="shared" si="5"/>
        <v>SH19-11997</v>
      </c>
      <c r="H356" s="430"/>
      <c r="I356" s="428"/>
      <c r="J356" s="431"/>
      <c r="K356" s="432"/>
      <c r="L356" s="429"/>
      <c r="M356" s="433"/>
      <c r="N356" s="429"/>
    </row>
    <row r="357" spans="1:14" s="434" customFormat="1" ht="18" customHeight="1">
      <c r="A357" s="351">
        <v>351</v>
      </c>
      <c r="B357" s="107" t="s">
        <v>42</v>
      </c>
      <c r="C357" s="108">
        <v>43780</v>
      </c>
      <c r="D357" s="416" t="s">
        <v>17100</v>
      </c>
      <c r="E357" s="324" t="s">
        <v>17997</v>
      </c>
      <c r="F357" s="126">
        <v>2350.3200000000002</v>
      </c>
      <c r="G357" s="107" t="str">
        <f t="shared" si="5"/>
        <v>SH19-11998</v>
      </c>
      <c r="H357" s="430"/>
      <c r="I357" s="428"/>
      <c r="J357" s="431"/>
      <c r="K357" s="432"/>
      <c r="L357" s="429"/>
      <c r="M357" s="433"/>
      <c r="N357" s="429"/>
    </row>
    <row r="358" spans="1:14" s="434" customFormat="1" ht="18" customHeight="1">
      <c r="A358" s="351">
        <v>352</v>
      </c>
      <c r="B358" s="107" t="s">
        <v>42</v>
      </c>
      <c r="C358" s="108">
        <v>43780</v>
      </c>
      <c r="D358" s="416" t="s">
        <v>17101</v>
      </c>
      <c r="E358" s="324" t="s">
        <v>17997</v>
      </c>
      <c r="F358" s="126">
        <v>1124.1500000000001</v>
      </c>
      <c r="G358" s="107" t="str">
        <f t="shared" si="5"/>
        <v>SH19-11999</v>
      </c>
      <c r="H358" s="430"/>
      <c r="I358" s="428"/>
      <c r="J358" s="431"/>
      <c r="K358" s="432"/>
      <c r="L358" s="429"/>
      <c r="M358" s="433"/>
      <c r="N358" s="429"/>
    </row>
    <row r="359" spans="1:14" s="434" customFormat="1" ht="18" customHeight="1">
      <c r="A359" s="351">
        <v>353</v>
      </c>
      <c r="B359" s="107" t="s">
        <v>53</v>
      </c>
      <c r="C359" s="108">
        <v>43777</v>
      </c>
      <c r="D359" s="416" t="s">
        <v>17102</v>
      </c>
      <c r="E359" s="324" t="s">
        <v>1709</v>
      </c>
      <c r="F359" s="126">
        <v>3162.54</v>
      </c>
      <c r="G359" s="107" t="str">
        <f t="shared" si="5"/>
        <v>SH19-12000</v>
      </c>
      <c r="H359" s="430"/>
      <c r="I359" s="428"/>
      <c r="J359" s="431"/>
      <c r="K359" s="432"/>
      <c r="L359" s="429"/>
      <c r="M359" s="433"/>
      <c r="N359" s="429"/>
    </row>
    <row r="360" spans="1:14" s="434" customFormat="1" ht="18" customHeight="1">
      <c r="A360" s="351">
        <v>354</v>
      </c>
      <c r="B360" s="107" t="s">
        <v>288</v>
      </c>
      <c r="C360" s="108">
        <v>43777</v>
      </c>
      <c r="D360" s="416" t="s">
        <v>17103</v>
      </c>
      <c r="E360" s="324" t="s">
        <v>1709</v>
      </c>
      <c r="F360" s="126">
        <v>8310.75</v>
      </c>
      <c r="G360" s="107" t="str">
        <f t="shared" si="5"/>
        <v>SH19-12001</v>
      </c>
      <c r="H360" s="430"/>
      <c r="I360" s="428"/>
      <c r="J360" s="431"/>
      <c r="K360" s="432"/>
      <c r="L360" s="429"/>
      <c r="M360" s="433"/>
      <c r="N360" s="429"/>
    </row>
    <row r="361" spans="1:14" s="434" customFormat="1" ht="18" customHeight="1">
      <c r="A361" s="351">
        <v>355</v>
      </c>
      <c r="B361" s="107" t="s">
        <v>43</v>
      </c>
      <c r="C361" s="108">
        <v>43777</v>
      </c>
      <c r="D361" s="416" t="s">
        <v>17104</v>
      </c>
      <c r="E361" s="324" t="s">
        <v>1709</v>
      </c>
      <c r="F361" s="126">
        <v>1511.2</v>
      </c>
      <c r="G361" s="107" t="str">
        <f t="shared" si="5"/>
        <v>SH19-12002</v>
      </c>
      <c r="H361" s="430"/>
      <c r="I361" s="428"/>
      <c r="J361" s="431"/>
      <c r="K361" s="432"/>
      <c r="L361" s="429"/>
      <c r="M361" s="433"/>
      <c r="N361" s="429"/>
    </row>
    <row r="362" spans="1:14" s="434" customFormat="1" ht="18" customHeight="1">
      <c r="A362" s="351">
        <v>356</v>
      </c>
      <c r="B362" s="107" t="s">
        <v>43</v>
      </c>
      <c r="C362" s="108">
        <v>43777</v>
      </c>
      <c r="D362" s="416" t="s">
        <v>17105</v>
      </c>
      <c r="E362" s="324" t="s">
        <v>1709</v>
      </c>
      <c r="F362" s="126">
        <v>864</v>
      </c>
      <c r="G362" s="107" t="str">
        <f t="shared" si="5"/>
        <v>SH19-12003</v>
      </c>
      <c r="H362" s="430"/>
      <c r="I362" s="428"/>
      <c r="J362" s="431"/>
      <c r="K362" s="432"/>
      <c r="L362" s="429"/>
      <c r="M362" s="433"/>
      <c r="N362" s="429"/>
    </row>
    <row r="363" spans="1:14" s="434" customFormat="1" ht="18" customHeight="1">
      <c r="A363" s="351">
        <v>357</v>
      </c>
      <c r="B363" s="107" t="s">
        <v>42</v>
      </c>
      <c r="C363" s="108">
        <v>43780</v>
      </c>
      <c r="D363" s="416" t="s">
        <v>17106</v>
      </c>
      <c r="E363" s="324" t="s">
        <v>17997</v>
      </c>
      <c r="F363" s="126">
        <v>4675.58</v>
      </c>
      <c r="G363" s="107" t="str">
        <f t="shared" si="5"/>
        <v>SH19-12004</v>
      </c>
      <c r="H363" s="430"/>
      <c r="I363" s="428"/>
      <c r="J363" s="431"/>
      <c r="K363" s="432"/>
      <c r="L363" s="429"/>
      <c r="M363" s="433"/>
      <c r="N363" s="429"/>
    </row>
    <row r="364" spans="1:14" s="434" customFormat="1" ht="18" customHeight="1">
      <c r="A364" s="351">
        <v>358</v>
      </c>
      <c r="B364" s="107" t="s">
        <v>42</v>
      </c>
      <c r="C364" s="108">
        <v>43780</v>
      </c>
      <c r="D364" s="416" t="s">
        <v>17107</v>
      </c>
      <c r="E364" s="324" t="s">
        <v>17997</v>
      </c>
      <c r="F364" s="126">
        <v>13621.39</v>
      </c>
      <c r="G364" s="107" t="str">
        <f t="shared" si="5"/>
        <v>SH19-12005</v>
      </c>
      <c r="H364" s="430"/>
      <c r="I364" s="428"/>
      <c r="J364" s="431"/>
      <c r="K364" s="432"/>
      <c r="L364" s="429"/>
      <c r="M364" s="433"/>
      <c r="N364" s="429"/>
    </row>
    <row r="365" spans="1:14" s="434" customFormat="1" ht="18" customHeight="1">
      <c r="A365" s="351">
        <v>359</v>
      </c>
      <c r="B365" s="107" t="s">
        <v>42</v>
      </c>
      <c r="C365" s="108">
        <v>43780</v>
      </c>
      <c r="D365" s="416" t="s">
        <v>17108</v>
      </c>
      <c r="E365" s="324" t="s">
        <v>17997</v>
      </c>
      <c r="F365" s="126">
        <v>1492.45</v>
      </c>
      <c r="G365" s="107" t="str">
        <f t="shared" si="5"/>
        <v>SH19-12006</v>
      </c>
      <c r="H365" s="430"/>
      <c r="I365" s="428"/>
      <c r="J365" s="431"/>
      <c r="K365" s="432"/>
      <c r="L365" s="429"/>
      <c r="M365" s="433"/>
      <c r="N365" s="429"/>
    </row>
    <row r="366" spans="1:14" s="434" customFormat="1" ht="18" customHeight="1">
      <c r="A366" s="351">
        <v>360</v>
      </c>
      <c r="B366" s="107" t="s">
        <v>42</v>
      </c>
      <c r="C366" s="108">
        <v>43780</v>
      </c>
      <c r="D366" s="416" t="s">
        <v>17109</v>
      </c>
      <c r="E366" s="324" t="s">
        <v>17997</v>
      </c>
      <c r="F366" s="126">
        <v>991.03</v>
      </c>
      <c r="G366" s="107" t="str">
        <f t="shared" si="5"/>
        <v>SH19-12007</v>
      </c>
      <c r="H366" s="430"/>
      <c r="I366" s="428"/>
      <c r="J366" s="431"/>
      <c r="K366" s="432"/>
      <c r="L366" s="429"/>
      <c r="M366" s="433"/>
      <c r="N366" s="429"/>
    </row>
    <row r="367" spans="1:14" s="434" customFormat="1" ht="18" customHeight="1">
      <c r="A367" s="351">
        <v>361</v>
      </c>
      <c r="B367" s="107" t="s">
        <v>142</v>
      </c>
      <c r="C367" s="108">
        <v>43777</v>
      </c>
      <c r="D367" s="416" t="s">
        <v>17110</v>
      </c>
      <c r="E367" s="324" t="s">
        <v>1709</v>
      </c>
      <c r="F367" s="126">
        <v>1458.17</v>
      </c>
      <c r="G367" s="107" t="str">
        <f t="shared" si="5"/>
        <v>SH19-12008</v>
      </c>
      <c r="H367" s="430"/>
      <c r="I367" s="428"/>
      <c r="J367" s="431"/>
      <c r="K367" s="432"/>
      <c r="L367" s="429"/>
      <c r="M367" s="433"/>
      <c r="N367" s="429"/>
    </row>
    <row r="368" spans="1:14" s="434" customFormat="1" ht="18" customHeight="1">
      <c r="A368" s="351">
        <v>362</v>
      </c>
      <c r="B368" s="107" t="s">
        <v>142</v>
      </c>
      <c r="C368" s="108">
        <v>43777</v>
      </c>
      <c r="D368" s="416" t="s">
        <v>17111</v>
      </c>
      <c r="E368" s="324" t="s">
        <v>1709</v>
      </c>
      <c r="F368" s="126">
        <v>1965.66</v>
      </c>
      <c r="G368" s="107" t="str">
        <f t="shared" si="5"/>
        <v>SH19-12009</v>
      </c>
      <c r="H368" s="430"/>
      <c r="I368" s="428"/>
      <c r="J368" s="431"/>
      <c r="K368" s="432"/>
      <c r="L368" s="429"/>
      <c r="M368" s="433"/>
      <c r="N368" s="429"/>
    </row>
    <row r="369" spans="1:14" s="434" customFormat="1" ht="18" customHeight="1">
      <c r="A369" s="351">
        <v>363</v>
      </c>
      <c r="B369" s="107" t="s">
        <v>42</v>
      </c>
      <c r="C369" s="108">
        <v>43777</v>
      </c>
      <c r="D369" s="416" t="s">
        <v>17112</v>
      </c>
      <c r="E369" s="324" t="s">
        <v>17996</v>
      </c>
      <c r="F369" s="126">
        <v>131.06</v>
      </c>
      <c r="G369" s="107" t="str">
        <f t="shared" si="5"/>
        <v>SH19-12010</v>
      </c>
      <c r="H369" s="430"/>
      <c r="I369" s="428"/>
      <c r="J369" s="431"/>
      <c r="K369" s="432"/>
      <c r="L369" s="429"/>
      <c r="M369" s="433"/>
      <c r="N369" s="429"/>
    </row>
    <row r="370" spans="1:14" s="434" customFormat="1" ht="18" customHeight="1">
      <c r="A370" s="351">
        <v>364</v>
      </c>
      <c r="B370" s="107" t="s">
        <v>42</v>
      </c>
      <c r="C370" s="108">
        <v>43777</v>
      </c>
      <c r="D370" s="416" t="s">
        <v>17113</v>
      </c>
      <c r="E370" s="324" t="s">
        <v>17996</v>
      </c>
      <c r="F370" s="126">
        <v>73.680000000000007</v>
      </c>
      <c r="G370" s="107" t="str">
        <f t="shared" si="5"/>
        <v>SH19-12011</v>
      </c>
      <c r="H370" s="430"/>
      <c r="I370" s="428"/>
      <c r="J370" s="431"/>
      <c r="K370" s="432"/>
      <c r="L370" s="429"/>
      <c r="M370" s="433"/>
      <c r="N370" s="429"/>
    </row>
    <row r="371" spans="1:14" s="434" customFormat="1" ht="18" customHeight="1">
      <c r="A371" s="351">
        <v>365</v>
      </c>
      <c r="B371" s="107" t="s">
        <v>42</v>
      </c>
      <c r="C371" s="108">
        <v>43780</v>
      </c>
      <c r="D371" s="416" t="s">
        <v>17114</v>
      </c>
      <c r="E371" s="324" t="s">
        <v>17997</v>
      </c>
      <c r="F371" s="126">
        <v>6316.19</v>
      </c>
      <c r="G371" s="107" t="str">
        <f t="shared" si="5"/>
        <v>SH19-12012</v>
      </c>
      <c r="H371" s="430"/>
      <c r="I371" s="428"/>
      <c r="J371" s="431"/>
      <c r="K371" s="432"/>
      <c r="L371" s="429"/>
      <c r="M371" s="433"/>
      <c r="N371" s="429"/>
    </row>
    <row r="372" spans="1:14" s="434" customFormat="1" ht="18" customHeight="1">
      <c r="A372" s="351">
        <v>366</v>
      </c>
      <c r="B372" s="107" t="s">
        <v>42</v>
      </c>
      <c r="C372" s="108">
        <v>43780</v>
      </c>
      <c r="D372" s="416" t="s">
        <v>17115</v>
      </c>
      <c r="E372" s="324" t="s">
        <v>17997</v>
      </c>
      <c r="F372" s="126">
        <v>13765.09</v>
      </c>
      <c r="G372" s="107" t="str">
        <f t="shared" si="5"/>
        <v>SH19-12013</v>
      </c>
      <c r="H372" s="430"/>
      <c r="I372" s="428"/>
      <c r="J372" s="431"/>
      <c r="K372" s="432"/>
      <c r="L372" s="429"/>
      <c r="M372" s="433"/>
      <c r="N372" s="429"/>
    </row>
    <row r="373" spans="1:14" s="434" customFormat="1" ht="18" customHeight="1">
      <c r="A373" s="351">
        <v>367</v>
      </c>
      <c r="B373" s="107" t="s">
        <v>42</v>
      </c>
      <c r="C373" s="108">
        <v>43780</v>
      </c>
      <c r="D373" s="416" t="s">
        <v>17116</v>
      </c>
      <c r="E373" s="324" t="s">
        <v>17997</v>
      </c>
      <c r="F373" s="126">
        <v>6736.17</v>
      </c>
      <c r="G373" s="107" t="str">
        <f t="shared" si="5"/>
        <v>SH19-12014</v>
      </c>
      <c r="H373" s="430"/>
      <c r="I373" s="428"/>
      <c r="J373" s="431"/>
      <c r="K373" s="432"/>
      <c r="L373" s="429"/>
      <c r="M373" s="433"/>
      <c r="N373" s="429"/>
    </row>
    <row r="374" spans="1:14" s="434" customFormat="1" ht="18" customHeight="1">
      <c r="A374" s="351">
        <v>368</v>
      </c>
      <c r="B374" s="107" t="s">
        <v>42</v>
      </c>
      <c r="C374" s="108">
        <v>43780</v>
      </c>
      <c r="D374" s="416" t="s">
        <v>17117</v>
      </c>
      <c r="E374" s="324" t="s">
        <v>17997</v>
      </c>
      <c r="F374" s="126">
        <v>6088.88</v>
      </c>
      <c r="G374" s="107" t="str">
        <f t="shared" si="5"/>
        <v>SH19-12015</v>
      </c>
      <c r="H374" s="430"/>
      <c r="I374" s="428"/>
      <c r="J374" s="431"/>
      <c r="K374" s="432"/>
      <c r="L374" s="429"/>
      <c r="M374" s="433"/>
      <c r="N374" s="429"/>
    </row>
    <row r="375" spans="1:14" s="434" customFormat="1" ht="18" customHeight="1">
      <c r="A375" s="351">
        <v>369</v>
      </c>
      <c r="B375" s="107" t="s">
        <v>330</v>
      </c>
      <c r="C375" s="108">
        <v>43798</v>
      </c>
      <c r="D375" s="416" t="s">
        <v>17118</v>
      </c>
      <c r="E375" s="324" t="s">
        <v>1709</v>
      </c>
      <c r="F375" s="126">
        <f>19.82+2642</f>
        <v>2661.82</v>
      </c>
      <c r="G375" s="107" t="str">
        <f t="shared" si="5"/>
        <v>SH19-12016</v>
      </c>
      <c r="H375" s="430"/>
      <c r="I375" s="428"/>
      <c r="J375" s="431"/>
      <c r="K375" s="432"/>
      <c r="L375" s="429"/>
      <c r="M375" s="433"/>
      <c r="N375" s="429"/>
    </row>
    <row r="376" spans="1:14" s="434" customFormat="1" ht="18" customHeight="1">
      <c r="A376" s="351">
        <v>370</v>
      </c>
      <c r="B376" s="107" t="s">
        <v>337</v>
      </c>
      <c r="C376" s="108">
        <v>43777</v>
      </c>
      <c r="D376" s="416" t="s">
        <v>17119</v>
      </c>
      <c r="E376" s="324" t="s">
        <v>1709</v>
      </c>
      <c r="F376" s="126">
        <v>3332</v>
      </c>
      <c r="G376" s="107" t="str">
        <f t="shared" si="5"/>
        <v>SH19-12017</v>
      </c>
      <c r="H376" s="430"/>
      <c r="I376" s="428"/>
      <c r="J376" s="431"/>
      <c r="K376" s="432"/>
      <c r="L376" s="429"/>
      <c r="M376" s="433"/>
      <c r="N376" s="429"/>
    </row>
    <row r="377" spans="1:14" s="434" customFormat="1" ht="18" customHeight="1">
      <c r="A377" s="351">
        <v>371</v>
      </c>
      <c r="B377" s="107" t="s">
        <v>42</v>
      </c>
      <c r="C377" s="108">
        <v>43780</v>
      </c>
      <c r="D377" s="416" t="s">
        <v>17120</v>
      </c>
      <c r="E377" s="324" t="s">
        <v>17997</v>
      </c>
      <c r="F377" s="126">
        <v>92.01</v>
      </c>
      <c r="G377" s="107" t="str">
        <f t="shared" si="5"/>
        <v>SH19-12018</v>
      </c>
      <c r="H377" s="430"/>
      <c r="I377" s="428"/>
      <c r="J377" s="431"/>
      <c r="K377" s="432"/>
      <c r="L377" s="429"/>
      <c r="M377" s="433"/>
      <c r="N377" s="429"/>
    </row>
    <row r="378" spans="1:14" s="434" customFormat="1" ht="18" customHeight="1">
      <c r="A378" s="351">
        <v>372</v>
      </c>
      <c r="B378" s="107"/>
      <c r="C378" s="108"/>
      <c r="D378" s="401" t="s">
        <v>17121</v>
      </c>
      <c r="E378" s="324" t="s">
        <v>1709</v>
      </c>
      <c r="F378" s="126">
        <v>0</v>
      </c>
      <c r="G378" s="107" t="str">
        <f t="shared" si="5"/>
        <v>SH19-12019</v>
      </c>
      <c r="H378" s="430"/>
      <c r="I378" s="428"/>
      <c r="J378" s="431"/>
      <c r="K378" s="432"/>
      <c r="L378" s="429"/>
      <c r="M378" s="433"/>
      <c r="N378" s="429"/>
    </row>
    <row r="379" spans="1:14" s="434" customFormat="1" ht="18" customHeight="1">
      <c r="A379" s="351">
        <v>373</v>
      </c>
      <c r="B379" s="107" t="s">
        <v>1727</v>
      </c>
      <c r="C379" s="108">
        <v>43777</v>
      </c>
      <c r="D379" s="416" t="s">
        <v>17122</v>
      </c>
      <c r="E379" s="324" t="s">
        <v>1709</v>
      </c>
      <c r="F379" s="126">
        <v>6312.7</v>
      </c>
      <c r="G379" s="107" t="str">
        <f t="shared" si="5"/>
        <v>SH19-12020</v>
      </c>
      <c r="H379" s="430"/>
      <c r="I379" s="428"/>
      <c r="J379" s="431"/>
      <c r="K379" s="432"/>
      <c r="L379" s="429"/>
      <c r="M379" s="433"/>
      <c r="N379" s="429"/>
    </row>
    <row r="380" spans="1:14" s="434" customFormat="1" ht="18" customHeight="1">
      <c r="A380" s="351">
        <v>374</v>
      </c>
      <c r="B380" s="107" t="s">
        <v>43</v>
      </c>
      <c r="C380" s="108">
        <v>43778</v>
      </c>
      <c r="D380" s="416" t="s">
        <v>17123</v>
      </c>
      <c r="E380" s="324" t="s">
        <v>1709</v>
      </c>
      <c r="F380" s="126">
        <v>8498.2000000000007</v>
      </c>
      <c r="G380" s="107" t="str">
        <f t="shared" si="5"/>
        <v>SH19-12021</v>
      </c>
      <c r="H380" s="430"/>
      <c r="I380" s="428"/>
      <c r="J380" s="431"/>
      <c r="K380" s="432"/>
      <c r="L380" s="429"/>
      <c r="M380" s="433"/>
      <c r="N380" s="429"/>
    </row>
    <row r="381" spans="1:14" s="434" customFormat="1" ht="18" customHeight="1">
      <c r="A381" s="351">
        <v>375</v>
      </c>
      <c r="B381" s="107" t="s">
        <v>55</v>
      </c>
      <c r="C381" s="108">
        <v>43778</v>
      </c>
      <c r="D381" s="416" t="s">
        <v>17124</v>
      </c>
      <c r="E381" s="324" t="s">
        <v>1709</v>
      </c>
      <c r="F381" s="126">
        <v>813.42</v>
      </c>
      <c r="G381" s="107" t="str">
        <f t="shared" si="5"/>
        <v>SH19-12022</v>
      </c>
      <c r="H381" s="430"/>
      <c r="I381" s="428"/>
      <c r="J381" s="431"/>
      <c r="K381" s="432"/>
      <c r="L381" s="429"/>
      <c r="M381" s="433"/>
      <c r="N381" s="429"/>
    </row>
    <row r="382" spans="1:14" s="434" customFormat="1" ht="18" customHeight="1">
      <c r="A382" s="351">
        <v>376</v>
      </c>
      <c r="B382" s="107" t="s">
        <v>55</v>
      </c>
      <c r="C382" s="108">
        <v>43778</v>
      </c>
      <c r="D382" s="416" t="s">
        <v>17125</v>
      </c>
      <c r="E382" s="324" t="s">
        <v>1709</v>
      </c>
      <c r="F382" s="126">
        <v>1457.82</v>
      </c>
      <c r="G382" s="107" t="str">
        <f t="shared" si="5"/>
        <v>SH19-12023</v>
      </c>
      <c r="H382" s="430"/>
      <c r="I382" s="428"/>
      <c r="J382" s="431"/>
      <c r="K382" s="432"/>
      <c r="L382" s="429"/>
      <c r="M382" s="433"/>
      <c r="N382" s="429"/>
    </row>
    <row r="383" spans="1:14" s="434" customFormat="1" ht="18" customHeight="1">
      <c r="A383" s="351">
        <v>377</v>
      </c>
      <c r="B383" s="107" t="s">
        <v>142</v>
      </c>
      <c r="C383" s="108">
        <v>43778</v>
      </c>
      <c r="D383" s="416" t="s">
        <v>17126</v>
      </c>
      <c r="E383" s="324" t="s">
        <v>1709</v>
      </c>
      <c r="F383" s="126">
        <v>1390.63</v>
      </c>
      <c r="G383" s="107" t="str">
        <f t="shared" si="5"/>
        <v>SH19-12024</v>
      </c>
      <c r="H383" s="430"/>
      <c r="I383" s="428"/>
      <c r="J383" s="431"/>
      <c r="K383" s="432"/>
      <c r="L383" s="429"/>
      <c r="M383" s="433"/>
      <c r="N383" s="429"/>
    </row>
    <row r="384" spans="1:14" s="434" customFormat="1" ht="18" customHeight="1">
      <c r="A384" s="351">
        <v>378</v>
      </c>
      <c r="B384" s="107" t="s">
        <v>142</v>
      </c>
      <c r="C384" s="108">
        <v>43778</v>
      </c>
      <c r="D384" s="416" t="s">
        <v>17127</v>
      </c>
      <c r="E384" s="324" t="s">
        <v>1709</v>
      </c>
      <c r="F384" s="126">
        <v>376.35</v>
      </c>
      <c r="G384" s="107" t="str">
        <f t="shared" si="5"/>
        <v>SH19-12025</v>
      </c>
      <c r="H384" s="430"/>
      <c r="I384" s="428"/>
      <c r="J384" s="431"/>
      <c r="K384" s="432"/>
      <c r="L384" s="429"/>
      <c r="M384" s="433"/>
      <c r="N384" s="429"/>
    </row>
    <row r="385" spans="1:14" s="434" customFormat="1" ht="18" customHeight="1">
      <c r="A385" s="351">
        <v>379</v>
      </c>
      <c r="B385" s="107" t="s">
        <v>42</v>
      </c>
      <c r="C385" s="108">
        <v>43780</v>
      </c>
      <c r="D385" s="416" t="s">
        <v>17128</v>
      </c>
      <c r="E385" s="324" t="s">
        <v>17997</v>
      </c>
      <c r="F385" s="126">
        <v>125.63</v>
      </c>
      <c r="G385" s="107" t="str">
        <f t="shared" si="5"/>
        <v>SH19-12026</v>
      </c>
      <c r="H385" s="430"/>
      <c r="I385" s="428"/>
      <c r="J385" s="431"/>
      <c r="K385" s="432"/>
      <c r="L385" s="429"/>
      <c r="M385" s="433"/>
      <c r="N385" s="429"/>
    </row>
    <row r="386" spans="1:14" s="434" customFormat="1" ht="18" customHeight="1">
      <c r="A386" s="351">
        <v>380</v>
      </c>
      <c r="B386" s="107" t="s">
        <v>42</v>
      </c>
      <c r="C386" s="108">
        <v>43781</v>
      </c>
      <c r="D386" s="416" t="s">
        <v>17129</v>
      </c>
      <c r="E386" s="324" t="s">
        <v>17998</v>
      </c>
      <c r="F386" s="126">
        <v>5039.33</v>
      </c>
      <c r="G386" s="107" t="str">
        <f t="shared" si="5"/>
        <v>SH19-12027</v>
      </c>
      <c r="H386" s="430"/>
      <c r="I386" s="428"/>
      <c r="J386" s="431"/>
      <c r="K386" s="432"/>
      <c r="L386" s="429"/>
      <c r="M386" s="433"/>
      <c r="N386" s="429"/>
    </row>
    <row r="387" spans="1:14" s="434" customFormat="1" ht="18" customHeight="1">
      <c r="A387" s="351">
        <v>381</v>
      </c>
      <c r="B387" s="107" t="s">
        <v>42</v>
      </c>
      <c r="C387" s="108">
        <v>43781</v>
      </c>
      <c r="D387" s="416" t="s">
        <v>17130</v>
      </c>
      <c r="E387" s="324" t="s">
        <v>17998</v>
      </c>
      <c r="F387" s="126">
        <v>12338.66</v>
      </c>
      <c r="G387" s="107" t="str">
        <f t="shared" si="5"/>
        <v>SH19-12028</v>
      </c>
      <c r="H387" s="430"/>
      <c r="I387" s="428"/>
      <c r="J387" s="431"/>
      <c r="K387" s="432"/>
      <c r="L387" s="429"/>
      <c r="M387" s="433"/>
      <c r="N387" s="429"/>
    </row>
    <row r="388" spans="1:14" s="434" customFormat="1" ht="18" customHeight="1">
      <c r="A388" s="351">
        <v>382</v>
      </c>
      <c r="B388" s="107" t="s">
        <v>337</v>
      </c>
      <c r="C388" s="108">
        <v>43778</v>
      </c>
      <c r="D388" s="416" t="s">
        <v>17131</v>
      </c>
      <c r="E388" s="324" t="s">
        <v>1709</v>
      </c>
      <c r="F388" s="126">
        <v>2266.65</v>
      </c>
      <c r="G388" s="107" t="str">
        <f t="shared" si="5"/>
        <v>SH19-12029</v>
      </c>
      <c r="H388" s="430"/>
      <c r="I388" s="428"/>
      <c r="J388" s="431"/>
      <c r="K388" s="432"/>
      <c r="L388" s="429"/>
      <c r="M388" s="433"/>
      <c r="N388" s="429"/>
    </row>
    <row r="389" spans="1:14" s="434" customFormat="1" ht="18" customHeight="1">
      <c r="A389" s="351">
        <v>383</v>
      </c>
      <c r="B389" s="107" t="s">
        <v>42</v>
      </c>
      <c r="C389" s="108">
        <v>43781</v>
      </c>
      <c r="D389" s="416" t="s">
        <v>17132</v>
      </c>
      <c r="E389" s="324" t="s">
        <v>17998</v>
      </c>
      <c r="F389" s="126">
        <v>6358.02</v>
      </c>
      <c r="G389" s="107" t="str">
        <f t="shared" si="5"/>
        <v>SH19-12030</v>
      </c>
      <c r="H389" s="430"/>
      <c r="I389" s="428"/>
      <c r="J389" s="431"/>
      <c r="K389" s="432"/>
      <c r="L389" s="429"/>
      <c r="M389" s="433"/>
      <c r="N389" s="429"/>
    </row>
    <row r="390" spans="1:14" s="434" customFormat="1" ht="18" customHeight="1">
      <c r="A390" s="351">
        <v>384</v>
      </c>
      <c r="B390" s="107" t="s">
        <v>42</v>
      </c>
      <c r="C390" s="108">
        <v>43781</v>
      </c>
      <c r="D390" s="416" t="s">
        <v>17133</v>
      </c>
      <c r="E390" s="324" t="s">
        <v>17998</v>
      </c>
      <c r="F390" s="126">
        <v>982.16</v>
      </c>
      <c r="G390" s="107" t="str">
        <f t="shared" si="5"/>
        <v>SH19-12031</v>
      </c>
      <c r="H390" s="430"/>
      <c r="I390" s="428"/>
      <c r="J390" s="431"/>
      <c r="K390" s="432"/>
      <c r="L390" s="429"/>
      <c r="M390" s="433"/>
      <c r="N390" s="429"/>
    </row>
    <row r="391" spans="1:14" s="434" customFormat="1" ht="18" customHeight="1">
      <c r="A391" s="351">
        <v>385</v>
      </c>
      <c r="B391" s="107" t="s">
        <v>42</v>
      </c>
      <c r="C391" s="108">
        <v>43781</v>
      </c>
      <c r="D391" s="416" t="s">
        <v>17134</v>
      </c>
      <c r="E391" s="324" t="s">
        <v>17998</v>
      </c>
      <c r="F391" s="126">
        <v>7369.02</v>
      </c>
      <c r="G391" s="107" t="str">
        <f t="shared" si="5"/>
        <v>SH19-12032</v>
      </c>
      <c r="H391" s="430"/>
      <c r="I391" s="428"/>
      <c r="J391" s="431"/>
      <c r="K391" s="432"/>
      <c r="L391" s="429"/>
      <c r="M391" s="433"/>
      <c r="N391" s="429"/>
    </row>
    <row r="392" spans="1:14" s="434" customFormat="1" ht="18" customHeight="1">
      <c r="A392" s="351">
        <v>386</v>
      </c>
      <c r="B392" s="107" t="s">
        <v>42</v>
      </c>
      <c r="C392" s="108">
        <v>43781</v>
      </c>
      <c r="D392" s="416" t="s">
        <v>17135</v>
      </c>
      <c r="E392" s="324" t="s">
        <v>17998</v>
      </c>
      <c r="F392" s="126">
        <v>12573.62</v>
      </c>
      <c r="G392" s="107" t="str">
        <f t="shared" ref="G392:G455" si="6">D392</f>
        <v>SH19-12033</v>
      </c>
      <c r="H392" s="430"/>
      <c r="I392" s="428"/>
      <c r="J392" s="431"/>
      <c r="K392" s="432"/>
      <c r="L392" s="429"/>
      <c r="M392" s="433"/>
      <c r="N392" s="429"/>
    </row>
    <row r="393" spans="1:14" s="434" customFormat="1" ht="18" customHeight="1">
      <c r="A393" s="351">
        <v>387</v>
      </c>
      <c r="B393" s="107" t="s">
        <v>42</v>
      </c>
      <c r="C393" s="108">
        <v>43781</v>
      </c>
      <c r="D393" s="416" t="s">
        <v>17136</v>
      </c>
      <c r="E393" s="324" t="s">
        <v>17998</v>
      </c>
      <c r="F393" s="126">
        <v>8516.35</v>
      </c>
      <c r="G393" s="107" t="str">
        <f t="shared" si="6"/>
        <v>SH19-12034</v>
      </c>
      <c r="H393" s="430"/>
      <c r="I393" s="428"/>
      <c r="J393" s="431"/>
      <c r="K393" s="432"/>
      <c r="L393" s="429"/>
      <c r="M393" s="433"/>
      <c r="N393" s="429"/>
    </row>
    <row r="394" spans="1:14" s="434" customFormat="1" ht="18" customHeight="1">
      <c r="A394" s="351">
        <v>388</v>
      </c>
      <c r="B394" s="107" t="s">
        <v>42</v>
      </c>
      <c r="C394" s="108">
        <v>43781</v>
      </c>
      <c r="D394" s="416" t="s">
        <v>17137</v>
      </c>
      <c r="E394" s="324" t="s">
        <v>17998</v>
      </c>
      <c r="F394" s="126">
        <v>1260.24</v>
      </c>
      <c r="G394" s="107" t="str">
        <f t="shared" si="6"/>
        <v>SH19-12035</v>
      </c>
      <c r="H394" s="430"/>
      <c r="I394" s="428"/>
      <c r="J394" s="431"/>
      <c r="K394" s="432"/>
      <c r="L394" s="429"/>
      <c r="M394" s="433"/>
      <c r="N394" s="429"/>
    </row>
    <row r="395" spans="1:14" s="434" customFormat="1" ht="18" customHeight="1">
      <c r="A395" s="351">
        <v>389</v>
      </c>
      <c r="B395" s="107" t="s">
        <v>42</v>
      </c>
      <c r="C395" s="108">
        <v>43781</v>
      </c>
      <c r="D395" s="416" t="s">
        <v>17138</v>
      </c>
      <c r="E395" s="324" t="s">
        <v>17998</v>
      </c>
      <c r="F395" s="126">
        <v>7432.32</v>
      </c>
      <c r="G395" s="107" t="str">
        <f t="shared" si="6"/>
        <v>SH19-12036</v>
      </c>
      <c r="H395" s="430"/>
      <c r="I395" s="428"/>
      <c r="J395" s="431"/>
      <c r="K395" s="432"/>
      <c r="L395" s="429"/>
      <c r="M395" s="433"/>
      <c r="N395" s="429"/>
    </row>
    <row r="396" spans="1:14" s="434" customFormat="1" ht="18" customHeight="1">
      <c r="A396" s="351">
        <v>390</v>
      </c>
      <c r="B396" s="107" t="s">
        <v>42</v>
      </c>
      <c r="C396" s="108">
        <v>43781</v>
      </c>
      <c r="D396" s="416" t="s">
        <v>17139</v>
      </c>
      <c r="E396" s="324" t="s">
        <v>17998</v>
      </c>
      <c r="F396" s="126">
        <v>10070.790000000001</v>
      </c>
      <c r="G396" s="107" t="str">
        <f t="shared" si="6"/>
        <v>SH19-12037</v>
      </c>
      <c r="H396" s="430"/>
      <c r="I396" s="428"/>
      <c r="J396" s="431"/>
      <c r="K396" s="432"/>
      <c r="L396" s="429"/>
      <c r="M396" s="433"/>
      <c r="N396" s="429"/>
    </row>
    <row r="397" spans="1:14" s="434" customFormat="1" ht="18" customHeight="1">
      <c r="A397" s="351">
        <v>391</v>
      </c>
      <c r="B397" s="107" t="s">
        <v>42</v>
      </c>
      <c r="C397" s="108">
        <v>43781</v>
      </c>
      <c r="D397" s="416" t="s">
        <v>17140</v>
      </c>
      <c r="E397" s="324" t="s">
        <v>17998</v>
      </c>
      <c r="F397" s="126">
        <v>5898.26</v>
      </c>
      <c r="G397" s="107" t="str">
        <f t="shared" si="6"/>
        <v>SH19-12038</v>
      </c>
      <c r="H397" s="430"/>
      <c r="I397" s="428"/>
      <c r="J397" s="431"/>
      <c r="K397" s="432"/>
      <c r="L397" s="429"/>
      <c r="M397" s="433"/>
      <c r="N397" s="429"/>
    </row>
    <row r="398" spans="1:14" s="434" customFormat="1" ht="18" customHeight="1">
      <c r="A398" s="351">
        <v>392</v>
      </c>
      <c r="B398" s="107" t="s">
        <v>42</v>
      </c>
      <c r="C398" s="108">
        <v>43781</v>
      </c>
      <c r="D398" s="416" t="s">
        <v>17141</v>
      </c>
      <c r="E398" s="324" t="s">
        <v>17998</v>
      </c>
      <c r="F398" s="126">
        <v>10584.74</v>
      </c>
      <c r="G398" s="107" t="str">
        <f t="shared" si="6"/>
        <v>SH19-12039</v>
      </c>
      <c r="H398" s="430"/>
      <c r="I398" s="428"/>
      <c r="J398" s="431"/>
      <c r="K398" s="432"/>
      <c r="L398" s="429"/>
      <c r="M398" s="433"/>
      <c r="N398" s="429"/>
    </row>
    <row r="399" spans="1:14" s="434" customFormat="1" ht="18" customHeight="1">
      <c r="A399" s="351">
        <v>393</v>
      </c>
      <c r="B399" s="107" t="s">
        <v>42</v>
      </c>
      <c r="C399" s="108">
        <v>43781</v>
      </c>
      <c r="D399" s="416" t="s">
        <v>17142</v>
      </c>
      <c r="E399" s="324" t="s">
        <v>17998</v>
      </c>
      <c r="F399" s="126">
        <v>13832.04</v>
      </c>
      <c r="G399" s="107" t="str">
        <f t="shared" si="6"/>
        <v>SH19-12040</v>
      </c>
      <c r="H399" s="430"/>
      <c r="I399" s="428"/>
      <c r="J399" s="431"/>
      <c r="K399" s="432"/>
      <c r="L399" s="429"/>
      <c r="M399" s="433"/>
      <c r="N399" s="429"/>
    </row>
    <row r="400" spans="1:14" s="434" customFormat="1" ht="18" customHeight="1">
      <c r="A400" s="351">
        <v>394</v>
      </c>
      <c r="B400" s="107" t="s">
        <v>42</v>
      </c>
      <c r="C400" s="108">
        <v>43781</v>
      </c>
      <c r="D400" s="416" t="s">
        <v>17143</v>
      </c>
      <c r="E400" s="324" t="s">
        <v>17998</v>
      </c>
      <c r="F400" s="126">
        <v>5170.7</v>
      </c>
      <c r="G400" s="107" t="str">
        <f t="shared" si="6"/>
        <v>SH19-12041</v>
      </c>
      <c r="H400" s="430"/>
      <c r="I400" s="428"/>
      <c r="J400" s="431"/>
      <c r="K400" s="432"/>
      <c r="L400" s="429"/>
      <c r="M400" s="433"/>
      <c r="N400" s="429"/>
    </row>
    <row r="401" spans="1:14" s="434" customFormat="1" ht="18" customHeight="1">
      <c r="A401" s="351">
        <v>395</v>
      </c>
      <c r="B401" s="107" t="s">
        <v>42</v>
      </c>
      <c r="C401" s="108">
        <v>43781</v>
      </c>
      <c r="D401" s="416" t="s">
        <v>17144</v>
      </c>
      <c r="E401" s="324" t="s">
        <v>17998</v>
      </c>
      <c r="F401" s="126">
        <v>1990.97</v>
      </c>
      <c r="G401" s="107" t="str">
        <f t="shared" si="6"/>
        <v>SH19-12042</v>
      </c>
      <c r="H401" s="430"/>
      <c r="I401" s="428"/>
      <c r="J401" s="431"/>
      <c r="K401" s="432"/>
      <c r="L401" s="429"/>
      <c r="M401" s="433"/>
      <c r="N401" s="429"/>
    </row>
    <row r="402" spans="1:14" s="434" customFormat="1" ht="18" customHeight="1">
      <c r="A402" s="351">
        <v>396</v>
      </c>
      <c r="B402" s="107" t="s">
        <v>42</v>
      </c>
      <c r="C402" s="108">
        <v>43781</v>
      </c>
      <c r="D402" s="416" t="s">
        <v>17145</v>
      </c>
      <c r="E402" s="324" t="s">
        <v>17998</v>
      </c>
      <c r="F402" s="126">
        <v>11668.26</v>
      </c>
      <c r="G402" s="107" t="str">
        <f t="shared" si="6"/>
        <v>SH19-12043</v>
      </c>
      <c r="H402" s="430"/>
      <c r="I402" s="428"/>
      <c r="J402" s="431"/>
      <c r="K402" s="432"/>
      <c r="L402" s="429"/>
      <c r="M402" s="433"/>
      <c r="N402" s="429"/>
    </row>
    <row r="403" spans="1:14" s="434" customFormat="1" ht="18" customHeight="1">
      <c r="A403" s="351">
        <v>397</v>
      </c>
      <c r="B403" s="107" t="s">
        <v>42</v>
      </c>
      <c r="C403" s="108">
        <v>43781</v>
      </c>
      <c r="D403" s="416" t="s">
        <v>17146</v>
      </c>
      <c r="E403" s="324" t="s">
        <v>17998</v>
      </c>
      <c r="F403" s="126">
        <v>13245.67</v>
      </c>
      <c r="G403" s="107" t="str">
        <f t="shared" si="6"/>
        <v>SH19-12044</v>
      </c>
      <c r="H403" s="430"/>
      <c r="I403" s="428"/>
      <c r="J403" s="431"/>
      <c r="K403" s="432"/>
      <c r="L403" s="429"/>
      <c r="M403" s="433"/>
      <c r="N403" s="429"/>
    </row>
    <row r="404" spans="1:14" s="434" customFormat="1" ht="18" customHeight="1">
      <c r="A404" s="351">
        <v>398</v>
      </c>
      <c r="B404" s="107" t="s">
        <v>42</v>
      </c>
      <c r="C404" s="108">
        <v>43781</v>
      </c>
      <c r="D404" s="416" t="s">
        <v>17147</v>
      </c>
      <c r="E404" s="324" t="s">
        <v>17998</v>
      </c>
      <c r="F404" s="126">
        <v>6839.56</v>
      </c>
      <c r="G404" s="107" t="str">
        <f t="shared" si="6"/>
        <v>SH19-12045</v>
      </c>
      <c r="H404" s="430"/>
      <c r="I404" s="428"/>
      <c r="J404" s="431"/>
      <c r="K404" s="432"/>
      <c r="L404" s="429"/>
      <c r="M404" s="433"/>
      <c r="N404" s="429"/>
    </row>
    <row r="405" spans="1:14" s="434" customFormat="1" ht="18" customHeight="1">
      <c r="A405" s="351">
        <v>399</v>
      </c>
      <c r="B405" s="107" t="s">
        <v>42</v>
      </c>
      <c r="C405" s="108">
        <v>43781</v>
      </c>
      <c r="D405" s="416" t="s">
        <v>17148</v>
      </c>
      <c r="E405" s="324" t="s">
        <v>17998</v>
      </c>
      <c r="F405" s="126">
        <v>1121.2</v>
      </c>
      <c r="G405" s="107" t="str">
        <f t="shared" si="6"/>
        <v>SH19-12046</v>
      </c>
      <c r="H405" s="430"/>
      <c r="I405" s="428"/>
      <c r="J405" s="431"/>
      <c r="K405" s="432"/>
      <c r="L405" s="429"/>
      <c r="M405" s="433"/>
      <c r="N405" s="429"/>
    </row>
    <row r="406" spans="1:14" s="434" customFormat="1" ht="18" customHeight="1">
      <c r="A406" s="351">
        <v>400</v>
      </c>
      <c r="B406" s="107" t="s">
        <v>141</v>
      </c>
      <c r="C406" s="108">
        <v>43780</v>
      </c>
      <c r="D406" s="416" t="s">
        <v>17149</v>
      </c>
      <c r="E406" s="324" t="s">
        <v>1709</v>
      </c>
      <c r="F406" s="126">
        <v>2988</v>
      </c>
      <c r="G406" s="107" t="str">
        <f t="shared" si="6"/>
        <v>SH19-12047</v>
      </c>
      <c r="H406" s="430"/>
      <c r="I406" s="428"/>
      <c r="J406" s="431"/>
      <c r="K406" s="432"/>
      <c r="L406" s="429"/>
      <c r="M406" s="433"/>
      <c r="N406" s="429"/>
    </row>
    <row r="407" spans="1:14" s="434" customFormat="1" ht="18" customHeight="1">
      <c r="A407" s="351">
        <v>401</v>
      </c>
      <c r="B407" s="107" t="s">
        <v>237</v>
      </c>
      <c r="C407" s="108">
        <v>43780</v>
      </c>
      <c r="D407" s="416" t="s">
        <v>17150</v>
      </c>
      <c r="E407" s="324" t="s">
        <v>1709</v>
      </c>
      <c r="F407" s="126">
        <v>4863.6000000000004</v>
      </c>
      <c r="G407" s="107" t="str">
        <f t="shared" si="6"/>
        <v>SH19-12048</v>
      </c>
      <c r="H407" s="430"/>
      <c r="I407" s="428"/>
      <c r="J407" s="431"/>
      <c r="K407" s="432"/>
      <c r="L407" s="429"/>
      <c r="M407" s="433"/>
      <c r="N407" s="429"/>
    </row>
    <row r="408" spans="1:14" s="434" customFormat="1" ht="18" customHeight="1">
      <c r="A408" s="351">
        <v>402</v>
      </c>
      <c r="B408" s="107" t="s">
        <v>142</v>
      </c>
      <c r="C408" s="108">
        <v>43780</v>
      </c>
      <c r="D408" s="416" t="s">
        <v>17151</v>
      </c>
      <c r="E408" s="324" t="s">
        <v>1709</v>
      </c>
      <c r="F408" s="126">
        <v>568.5</v>
      </c>
      <c r="G408" s="107" t="str">
        <f t="shared" si="6"/>
        <v>SH19-12049</v>
      </c>
      <c r="H408" s="430"/>
      <c r="I408" s="428"/>
      <c r="J408" s="431"/>
      <c r="K408" s="432"/>
      <c r="L408" s="429"/>
      <c r="M408" s="433"/>
      <c r="N408" s="429"/>
    </row>
    <row r="409" spans="1:14" s="434" customFormat="1" ht="18" customHeight="1">
      <c r="A409" s="351">
        <v>403</v>
      </c>
      <c r="B409" s="107" t="s">
        <v>1746</v>
      </c>
      <c r="C409" s="108"/>
      <c r="D409" s="402" t="s">
        <v>17152</v>
      </c>
      <c r="E409" s="324" t="s">
        <v>1709</v>
      </c>
      <c r="F409" s="126">
        <v>0</v>
      </c>
      <c r="G409" s="107" t="str">
        <f t="shared" si="6"/>
        <v>SH19-12050</v>
      </c>
      <c r="H409" s="430"/>
      <c r="I409" s="428"/>
      <c r="J409" s="431"/>
      <c r="K409" s="432"/>
      <c r="L409" s="429"/>
      <c r="M409" s="433"/>
      <c r="N409" s="429"/>
    </row>
    <row r="410" spans="1:14" s="434" customFormat="1" ht="18" customHeight="1">
      <c r="A410" s="351">
        <v>404</v>
      </c>
      <c r="B410" s="107" t="s">
        <v>42</v>
      </c>
      <c r="C410" s="108">
        <v>43780</v>
      </c>
      <c r="D410" s="416" t="s">
        <v>17153</v>
      </c>
      <c r="E410" s="324" t="s">
        <v>17997</v>
      </c>
      <c r="F410" s="126">
        <v>98.24</v>
      </c>
      <c r="G410" s="107" t="str">
        <f t="shared" si="6"/>
        <v>SH19-12051</v>
      </c>
      <c r="H410" s="430"/>
      <c r="I410" s="428"/>
      <c r="J410" s="431"/>
      <c r="K410" s="432"/>
      <c r="L410" s="429"/>
      <c r="M410" s="433"/>
      <c r="N410" s="429"/>
    </row>
    <row r="411" spans="1:14" s="434" customFormat="1" ht="18" customHeight="1">
      <c r="A411" s="351">
        <v>405</v>
      </c>
      <c r="B411" s="107" t="s">
        <v>329</v>
      </c>
      <c r="C411" s="108">
        <v>43780</v>
      </c>
      <c r="D411" s="416" t="s">
        <v>17154</v>
      </c>
      <c r="E411" s="324" t="s">
        <v>1709</v>
      </c>
      <c r="F411" s="126">
        <v>7412.6</v>
      </c>
      <c r="G411" s="107" t="str">
        <f t="shared" si="6"/>
        <v>SH19-12052</v>
      </c>
      <c r="H411" s="430"/>
      <c r="I411" s="428"/>
      <c r="J411" s="431"/>
      <c r="K411" s="432"/>
      <c r="L411" s="429"/>
      <c r="M411" s="433"/>
      <c r="N411" s="429"/>
    </row>
    <row r="412" spans="1:14" s="434" customFormat="1" ht="18" customHeight="1">
      <c r="A412" s="351">
        <v>406</v>
      </c>
      <c r="B412" s="107" t="s">
        <v>43</v>
      </c>
      <c r="C412" s="108">
        <v>43780</v>
      </c>
      <c r="D412" s="416" t="s">
        <v>17155</v>
      </c>
      <c r="E412" s="324" t="s">
        <v>1709</v>
      </c>
      <c r="F412" s="126">
        <v>2514.39</v>
      </c>
      <c r="G412" s="107" t="str">
        <f t="shared" si="6"/>
        <v>SH19-12053</v>
      </c>
      <c r="H412" s="430"/>
      <c r="I412" s="428"/>
      <c r="J412" s="431"/>
      <c r="K412" s="432"/>
      <c r="L412" s="429"/>
      <c r="M412" s="433"/>
      <c r="N412" s="429"/>
    </row>
    <row r="413" spans="1:14" s="434" customFormat="1" ht="18" customHeight="1">
      <c r="A413" s="351">
        <v>407</v>
      </c>
      <c r="B413" s="107" t="s">
        <v>237</v>
      </c>
      <c r="C413" s="108">
        <v>43780</v>
      </c>
      <c r="D413" s="416" t="s">
        <v>17156</v>
      </c>
      <c r="E413" s="324" t="s">
        <v>1709</v>
      </c>
      <c r="F413" s="126">
        <v>4354.13</v>
      </c>
      <c r="G413" s="107" t="str">
        <f t="shared" si="6"/>
        <v>SH19-12055</v>
      </c>
      <c r="H413" s="430"/>
      <c r="I413" s="428"/>
      <c r="J413" s="431"/>
      <c r="K413" s="432"/>
      <c r="L413" s="429"/>
      <c r="M413" s="433"/>
      <c r="N413" s="429"/>
    </row>
    <row r="414" spans="1:14" s="434" customFormat="1" ht="18" customHeight="1">
      <c r="A414" s="351">
        <v>408</v>
      </c>
      <c r="B414" s="107" t="s">
        <v>1746</v>
      </c>
      <c r="C414" s="108"/>
      <c r="D414" s="402" t="s">
        <v>17157</v>
      </c>
      <c r="E414" s="324" t="s">
        <v>1709</v>
      </c>
      <c r="F414" s="126">
        <v>0</v>
      </c>
      <c r="G414" s="107" t="str">
        <f t="shared" si="6"/>
        <v>SH19-12056</v>
      </c>
      <c r="H414" s="430"/>
      <c r="I414" s="428"/>
      <c r="J414" s="431"/>
      <c r="K414" s="432"/>
      <c r="L414" s="429"/>
      <c r="M414" s="433"/>
      <c r="N414" s="429"/>
    </row>
    <row r="415" spans="1:14" s="434" customFormat="1" ht="18" customHeight="1">
      <c r="A415" s="351">
        <v>409</v>
      </c>
      <c r="B415" s="107"/>
      <c r="C415" s="108"/>
      <c r="D415" s="401" t="s">
        <v>17158</v>
      </c>
      <c r="E415" s="324" t="s">
        <v>1709</v>
      </c>
      <c r="F415" s="126">
        <v>0</v>
      </c>
      <c r="G415" s="107" t="str">
        <f t="shared" si="6"/>
        <v>SH19-12057</v>
      </c>
      <c r="H415" s="430"/>
      <c r="I415" s="428"/>
      <c r="J415" s="431"/>
      <c r="K415" s="432"/>
      <c r="L415" s="429"/>
      <c r="M415" s="433"/>
      <c r="N415" s="429"/>
    </row>
    <row r="416" spans="1:14" s="434" customFormat="1" ht="18" customHeight="1">
      <c r="A416" s="351">
        <v>410</v>
      </c>
      <c r="B416" s="107" t="s">
        <v>42</v>
      </c>
      <c r="C416" s="108">
        <v>43780</v>
      </c>
      <c r="D416" s="416" t="s">
        <v>17159</v>
      </c>
      <c r="E416" s="324" t="s">
        <v>17997</v>
      </c>
      <c r="F416" s="126">
        <v>45.03</v>
      </c>
      <c r="G416" s="107" t="str">
        <f t="shared" si="6"/>
        <v>SH19-12058</v>
      </c>
      <c r="H416" s="430"/>
      <c r="I416" s="428"/>
      <c r="J416" s="431"/>
      <c r="K416" s="432"/>
      <c r="L416" s="429"/>
      <c r="M416" s="433"/>
      <c r="N416" s="429"/>
    </row>
    <row r="417" spans="1:14" s="434" customFormat="1" ht="18" customHeight="1">
      <c r="A417" s="351">
        <v>411</v>
      </c>
      <c r="B417" s="107" t="s">
        <v>197</v>
      </c>
      <c r="C417" s="108">
        <v>43780</v>
      </c>
      <c r="D417" s="416" t="s">
        <v>17160</v>
      </c>
      <c r="E417" s="324" t="s">
        <v>1709</v>
      </c>
      <c r="F417" s="126">
        <v>3169.04</v>
      </c>
      <c r="G417" s="107" t="str">
        <f t="shared" si="6"/>
        <v>SH19-12059</v>
      </c>
      <c r="H417" s="430"/>
      <c r="I417" s="428"/>
      <c r="J417" s="431"/>
      <c r="K417" s="432"/>
      <c r="L417" s="429"/>
      <c r="M417" s="433"/>
      <c r="N417" s="429"/>
    </row>
    <row r="418" spans="1:14" s="434" customFormat="1" ht="18" customHeight="1">
      <c r="A418" s="351">
        <v>412</v>
      </c>
      <c r="B418" s="107" t="s">
        <v>55</v>
      </c>
      <c r="C418" s="108">
        <v>43780</v>
      </c>
      <c r="D418" s="416" t="s">
        <v>17161</v>
      </c>
      <c r="E418" s="324" t="s">
        <v>1709</v>
      </c>
      <c r="F418" s="126">
        <v>1595.52</v>
      </c>
      <c r="G418" s="107" t="str">
        <f t="shared" si="6"/>
        <v>SH19-12060</v>
      </c>
      <c r="H418" s="430"/>
      <c r="I418" s="428"/>
      <c r="J418" s="431"/>
      <c r="K418" s="432"/>
      <c r="L418" s="429"/>
      <c r="M418" s="433"/>
      <c r="N418" s="429"/>
    </row>
    <row r="419" spans="1:14" s="434" customFormat="1" ht="18" customHeight="1">
      <c r="A419" s="351">
        <v>413</v>
      </c>
      <c r="B419" s="107" t="s">
        <v>55</v>
      </c>
      <c r="C419" s="108">
        <v>43780</v>
      </c>
      <c r="D419" s="416" t="s">
        <v>17162</v>
      </c>
      <c r="E419" s="324" t="s">
        <v>1709</v>
      </c>
      <c r="F419" s="126">
        <v>1007</v>
      </c>
      <c r="G419" s="107" t="str">
        <f t="shared" si="6"/>
        <v>SH19-12061</v>
      </c>
      <c r="H419" s="430"/>
      <c r="I419" s="428"/>
      <c r="J419" s="431"/>
      <c r="K419" s="432"/>
      <c r="L419" s="429"/>
      <c r="M419" s="433"/>
      <c r="N419" s="429"/>
    </row>
    <row r="420" spans="1:14" s="434" customFormat="1" ht="18" customHeight="1">
      <c r="A420" s="351">
        <v>414</v>
      </c>
      <c r="B420" s="107" t="s">
        <v>55</v>
      </c>
      <c r="C420" s="108">
        <v>43780</v>
      </c>
      <c r="D420" s="416" t="s">
        <v>17163</v>
      </c>
      <c r="E420" s="324" t="s">
        <v>1709</v>
      </c>
      <c r="F420" s="126">
        <v>705.75</v>
      </c>
      <c r="G420" s="107" t="str">
        <f t="shared" si="6"/>
        <v>SH19-12062</v>
      </c>
      <c r="H420" s="430"/>
      <c r="I420" s="428"/>
      <c r="J420" s="431"/>
      <c r="K420" s="432"/>
      <c r="L420" s="429"/>
      <c r="M420" s="433"/>
      <c r="N420" s="429"/>
    </row>
    <row r="421" spans="1:14" s="434" customFormat="1" ht="18" customHeight="1">
      <c r="A421" s="351">
        <v>415</v>
      </c>
      <c r="B421" s="107" t="s">
        <v>139</v>
      </c>
      <c r="C421" s="108">
        <v>43780</v>
      </c>
      <c r="D421" s="416" t="s">
        <v>17164</v>
      </c>
      <c r="E421" s="324" t="s">
        <v>1709</v>
      </c>
      <c r="F421" s="126">
        <v>1507.38</v>
      </c>
      <c r="G421" s="107" t="str">
        <f t="shared" si="6"/>
        <v>SH19-12063</v>
      </c>
      <c r="H421" s="430"/>
      <c r="I421" s="428"/>
      <c r="J421" s="431"/>
      <c r="K421" s="432"/>
      <c r="L421" s="429"/>
      <c r="M421" s="433"/>
      <c r="N421" s="429"/>
    </row>
    <row r="422" spans="1:14" s="434" customFormat="1" ht="18" customHeight="1">
      <c r="A422" s="351">
        <v>416</v>
      </c>
      <c r="B422" s="107" t="s">
        <v>1754</v>
      </c>
      <c r="C422" s="108">
        <v>43780</v>
      </c>
      <c r="D422" s="416" t="s">
        <v>17165</v>
      </c>
      <c r="E422" s="324" t="s">
        <v>1709</v>
      </c>
      <c r="F422" s="126">
        <v>2117.3000000000002</v>
      </c>
      <c r="G422" s="107" t="str">
        <f t="shared" si="6"/>
        <v>SH19-12064</v>
      </c>
      <c r="H422" s="430"/>
      <c r="I422" s="428"/>
      <c r="J422" s="431"/>
      <c r="K422" s="432"/>
      <c r="L422" s="429"/>
      <c r="M422" s="433"/>
      <c r="N422" s="429"/>
    </row>
    <row r="423" spans="1:14" s="434" customFormat="1" ht="18" customHeight="1">
      <c r="A423" s="351">
        <v>417</v>
      </c>
      <c r="B423" s="107" t="s">
        <v>55</v>
      </c>
      <c r="C423" s="108">
        <v>43780</v>
      </c>
      <c r="D423" s="416" t="s">
        <v>17166</v>
      </c>
      <c r="E423" s="324" t="s">
        <v>1709</v>
      </c>
      <c r="F423" s="126">
        <v>711.9</v>
      </c>
      <c r="G423" s="107" t="str">
        <f t="shared" si="6"/>
        <v>SH19-12065</v>
      </c>
      <c r="H423" s="430"/>
      <c r="I423" s="428"/>
      <c r="J423" s="431"/>
      <c r="K423" s="432"/>
      <c r="L423" s="429"/>
      <c r="M423" s="433"/>
      <c r="N423" s="429"/>
    </row>
    <row r="424" spans="1:14" s="434" customFormat="1" ht="18" customHeight="1">
      <c r="A424" s="351">
        <v>418</v>
      </c>
      <c r="B424" s="107" t="s">
        <v>288</v>
      </c>
      <c r="C424" s="108">
        <v>43780</v>
      </c>
      <c r="D424" s="416" t="s">
        <v>17167</v>
      </c>
      <c r="E424" s="324" t="s">
        <v>1709</v>
      </c>
      <c r="F424" s="126">
        <v>6751.1</v>
      </c>
      <c r="G424" s="107" t="str">
        <f t="shared" si="6"/>
        <v>SH19-12066</v>
      </c>
      <c r="H424" s="430"/>
      <c r="I424" s="428"/>
      <c r="J424" s="431"/>
      <c r="K424" s="432"/>
      <c r="L424" s="429"/>
      <c r="M424" s="433"/>
      <c r="N424" s="429"/>
    </row>
    <row r="425" spans="1:14" s="434" customFormat="1" ht="18" customHeight="1">
      <c r="A425" s="351">
        <v>419</v>
      </c>
      <c r="B425" s="107" t="s">
        <v>288</v>
      </c>
      <c r="C425" s="108">
        <v>43780</v>
      </c>
      <c r="D425" s="416" t="s">
        <v>17168</v>
      </c>
      <c r="E425" s="324" t="s">
        <v>1709</v>
      </c>
      <c r="F425" s="126">
        <v>1302.1300000000001</v>
      </c>
      <c r="G425" s="107" t="str">
        <f t="shared" si="6"/>
        <v>SH19-12067</v>
      </c>
      <c r="H425" s="430"/>
      <c r="I425" s="428"/>
      <c r="J425" s="431"/>
      <c r="K425" s="432"/>
      <c r="L425" s="429"/>
      <c r="M425" s="433"/>
      <c r="N425" s="429"/>
    </row>
    <row r="426" spans="1:14" s="434" customFormat="1" ht="18" customHeight="1">
      <c r="A426" s="351">
        <v>420</v>
      </c>
      <c r="B426" s="107" t="s">
        <v>49</v>
      </c>
      <c r="C426" s="108">
        <v>43780</v>
      </c>
      <c r="D426" s="416" t="s">
        <v>17169</v>
      </c>
      <c r="E426" s="324" t="s">
        <v>1709</v>
      </c>
      <c r="F426" s="126">
        <v>13983.84</v>
      </c>
      <c r="G426" s="107" t="str">
        <f t="shared" si="6"/>
        <v>SH19-12068</v>
      </c>
      <c r="H426" s="430"/>
      <c r="I426" s="428"/>
      <c r="J426" s="431"/>
      <c r="K426" s="432"/>
      <c r="L426" s="429"/>
      <c r="M426" s="433"/>
      <c r="N426" s="429"/>
    </row>
    <row r="427" spans="1:14" s="434" customFormat="1" ht="18" customHeight="1">
      <c r="A427" s="351">
        <v>421</v>
      </c>
      <c r="B427" s="107" t="s">
        <v>53</v>
      </c>
      <c r="C427" s="108">
        <v>43780</v>
      </c>
      <c r="D427" s="416" t="s">
        <v>17170</v>
      </c>
      <c r="E427" s="324" t="s">
        <v>1709</v>
      </c>
      <c r="F427" s="126">
        <v>2751.1</v>
      </c>
      <c r="G427" s="107" t="str">
        <f t="shared" si="6"/>
        <v>SH19-12069</v>
      </c>
      <c r="H427" s="430"/>
      <c r="I427" s="428"/>
      <c r="J427" s="431"/>
      <c r="K427" s="432"/>
      <c r="L427" s="429"/>
      <c r="M427" s="433"/>
      <c r="N427" s="429"/>
    </row>
    <row r="428" spans="1:14" s="434" customFormat="1" ht="18" customHeight="1">
      <c r="A428" s="351">
        <v>422</v>
      </c>
      <c r="B428" s="107" t="s">
        <v>42</v>
      </c>
      <c r="C428" s="108">
        <v>43781</v>
      </c>
      <c r="D428" s="416" t="s">
        <v>17171</v>
      </c>
      <c r="E428" s="324" t="s">
        <v>17998</v>
      </c>
      <c r="F428" s="126">
        <v>10491.8</v>
      </c>
      <c r="G428" s="107" t="str">
        <f t="shared" si="6"/>
        <v>SH19-12070</v>
      </c>
      <c r="H428" s="430"/>
      <c r="I428" s="428"/>
      <c r="J428" s="431"/>
      <c r="K428" s="432"/>
      <c r="L428" s="429"/>
      <c r="M428" s="433"/>
      <c r="N428" s="429"/>
    </row>
    <row r="429" spans="1:14" s="434" customFormat="1" ht="18" customHeight="1">
      <c r="A429" s="351">
        <v>423</v>
      </c>
      <c r="B429" s="107" t="s">
        <v>42</v>
      </c>
      <c r="C429" s="108">
        <v>43781</v>
      </c>
      <c r="D429" s="416" t="s">
        <v>17172</v>
      </c>
      <c r="E429" s="324" t="s">
        <v>17998</v>
      </c>
      <c r="F429" s="126">
        <v>10581.48</v>
      </c>
      <c r="G429" s="107" t="str">
        <f t="shared" si="6"/>
        <v>SH19-12071</v>
      </c>
      <c r="H429" s="430"/>
      <c r="I429" s="428"/>
      <c r="J429" s="431"/>
      <c r="K429" s="432"/>
      <c r="L429" s="429"/>
      <c r="M429" s="433"/>
      <c r="N429" s="429"/>
    </row>
    <row r="430" spans="1:14" s="434" customFormat="1" ht="18" customHeight="1">
      <c r="A430" s="351">
        <v>424</v>
      </c>
      <c r="B430" s="107" t="s">
        <v>16413</v>
      </c>
      <c r="C430" s="108">
        <v>43780</v>
      </c>
      <c r="D430" s="416" t="s">
        <v>17173</v>
      </c>
      <c r="E430" s="324" t="s">
        <v>1709</v>
      </c>
      <c r="F430" s="126">
        <v>3339.92</v>
      </c>
      <c r="G430" s="107" t="str">
        <f t="shared" si="6"/>
        <v>SH19-12072</v>
      </c>
      <c r="H430" s="430"/>
      <c r="I430" s="428"/>
      <c r="J430" s="431"/>
      <c r="K430" s="432"/>
      <c r="L430" s="429"/>
      <c r="M430" s="433"/>
      <c r="N430" s="429"/>
    </row>
    <row r="431" spans="1:14" s="434" customFormat="1" ht="18" customHeight="1">
      <c r="A431" s="351">
        <v>425</v>
      </c>
      <c r="B431" s="107" t="s">
        <v>42</v>
      </c>
      <c r="C431" s="108">
        <v>43781</v>
      </c>
      <c r="D431" s="416" t="s">
        <v>17174</v>
      </c>
      <c r="E431" s="324" t="s">
        <v>17998</v>
      </c>
      <c r="F431" s="126">
        <v>7447.98</v>
      </c>
      <c r="G431" s="107" t="str">
        <f t="shared" si="6"/>
        <v>SH19-12073</v>
      </c>
      <c r="H431" s="430"/>
      <c r="I431" s="428"/>
      <c r="J431" s="431"/>
      <c r="K431" s="432"/>
      <c r="L431" s="429"/>
      <c r="M431" s="433"/>
      <c r="N431" s="429"/>
    </row>
    <row r="432" spans="1:14" s="434" customFormat="1" ht="18" customHeight="1">
      <c r="A432" s="351">
        <v>426</v>
      </c>
      <c r="B432" s="107" t="s">
        <v>42</v>
      </c>
      <c r="C432" s="108">
        <v>43780</v>
      </c>
      <c r="D432" s="416" t="s">
        <v>17175</v>
      </c>
      <c r="E432" s="324" t="s">
        <v>17997</v>
      </c>
      <c r="F432" s="126">
        <v>36.1</v>
      </c>
      <c r="G432" s="107" t="str">
        <f t="shared" si="6"/>
        <v>SH19-12074</v>
      </c>
      <c r="H432" s="430"/>
      <c r="I432" s="428"/>
      <c r="J432" s="431"/>
      <c r="K432" s="432"/>
      <c r="L432" s="429"/>
      <c r="M432" s="433"/>
      <c r="N432" s="429"/>
    </row>
    <row r="433" spans="1:14" s="434" customFormat="1" ht="18" customHeight="1">
      <c r="A433" s="351">
        <v>427</v>
      </c>
      <c r="B433" s="107" t="s">
        <v>291</v>
      </c>
      <c r="C433" s="108">
        <v>43780</v>
      </c>
      <c r="D433" s="416" t="s">
        <v>17176</v>
      </c>
      <c r="E433" s="324" t="s">
        <v>1709</v>
      </c>
      <c r="F433" s="126">
        <v>4633.41</v>
      </c>
      <c r="G433" s="107" t="str">
        <f t="shared" si="6"/>
        <v>SH19-12075</v>
      </c>
      <c r="H433" s="430"/>
      <c r="I433" s="428"/>
      <c r="J433" s="431"/>
      <c r="K433" s="432"/>
      <c r="L433" s="429"/>
      <c r="M433" s="433"/>
      <c r="N433" s="429"/>
    </row>
    <row r="434" spans="1:14" s="434" customFormat="1" ht="18" customHeight="1">
      <c r="A434" s="351">
        <v>428</v>
      </c>
      <c r="B434" s="107" t="s">
        <v>238</v>
      </c>
      <c r="C434" s="108">
        <v>43780</v>
      </c>
      <c r="D434" s="416" t="s">
        <v>17177</v>
      </c>
      <c r="E434" s="324" t="s">
        <v>1709</v>
      </c>
      <c r="F434" s="126">
        <v>3380.85</v>
      </c>
      <c r="G434" s="107" t="str">
        <f t="shared" si="6"/>
        <v>SH19-12076</v>
      </c>
      <c r="H434" s="430"/>
      <c r="I434" s="428"/>
      <c r="J434" s="431"/>
      <c r="K434" s="432"/>
      <c r="L434" s="429"/>
      <c r="M434" s="433"/>
      <c r="N434" s="429"/>
    </row>
    <row r="435" spans="1:14" s="434" customFormat="1" ht="18" customHeight="1">
      <c r="A435" s="351">
        <v>429</v>
      </c>
      <c r="B435" s="107" t="s">
        <v>224</v>
      </c>
      <c r="C435" s="108">
        <v>43780</v>
      </c>
      <c r="D435" s="416" t="s">
        <v>17178</v>
      </c>
      <c r="E435" s="324" t="s">
        <v>1709</v>
      </c>
      <c r="F435" s="126">
        <v>691.75</v>
      </c>
      <c r="G435" s="107" t="str">
        <f t="shared" si="6"/>
        <v>SH19-12077</v>
      </c>
      <c r="H435" s="430"/>
      <c r="I435" s="428"/>
      <c r="J435" s="431"/>
      <c r="K435" s="432"/>
      <c r="L435" s="429"/>
      <c r="M435" s="433"/>
      <c r="N435" s="429"/>
    </row>
    <row r="436" spans="1:14" s="434" customFormat="1" ht="18" customHeight="1">
      <c r="A436" s="351">
        <v>430</v>
      </c>
      <c r="B436" s="107" t="s">
        <v>291</v>
      </c>
      <c r="C436" s="108">
        <v>43780</v>
      </c>
      <c r="D436" s="416" t="s">
        <v>17179</v>
      </c>
      <c r="E436" s="324" t="s">
        <v>1709</v>
      </c>
      <c r="F436" s="126">
        <v>7097.4</v>
      </c>
      <c r="G436" s="107" t="str">
        <f t="shared" si="6"/>
        <v>SH19-12078</v>
      </c>
      <c r="H436" s="430"/>
      <c r="I436" s="428"/>
      <c r="J436" s="431"/>
      <c r="K436" s="432"/>
      <c r="L436" s="429"/>
      <c r="M436" s="433"/>
      <c r="N436" s="429"/>
    </row>
    <row r="437" spans="1:14" s="434" customFormat="1" ht="18" customHeight="1">
      <c r="A437" s="351">
        <v>431</v>
      </c>
      <c r="B437" s="107" t="s">
        <v>42</v>
      </c>
      <c r="C437" s="108">
        <v>43780</v>
      </c>
      <c r="D437" s="416" t="s">
        <v>17180</v>
      </c>
      <c r="E437" s="324" t="s">
        <v>17997</v>
      </c>
      <c r="F437" s="126">
        <v>64.599999999999994</v>
      </c>
      <c r="G437" s="107" t="str">
        <f t="shared" si="6"/>
        <v>SH19-12079</v>
      </c>
      <c r="H437" s="430"/>
      <c r="I437" s="428"/>
      <c r="J437" s="431"/>
      <c r="K437" s="432"/>
      <c r="L437" s="429"/>
      <c r="M437" s="433"/>
      <c r="N437" s="429"/>
    </row>
    <row r="438" spans="1:14" s="434" customFormat="1" ht="18" customHeight="1">
      <c r="A438" s="351">
        <v>432</v>
      </c>
      <c r="B438" s="107" t="s">
        <v>1746</v>
      </c>
      <c r="C438" s="108"/>
      <c r="D438" s="402" t="s">
        <v>17181</v>
      </c>
      <c r="E438" s="324" t="s">
        <v>1709</v>
      </c>
      <c r="F438" s="126">
        <v>0</v>
      </c>
      <c r="G438" s="107" t="str">
        <f t="shared" si="6"/>
        <v>SH19-12080</v>
      </c>
      <c r="H438" s="430"/>
      <c r="I438" s="428"/>
      <c r="J438" s="431"/>
      <c r="K438" s="432"/>
      <c r="L438" s="429"/>
      <c r="M438" s="433"/>
      <c r="N438" s="429"/>
    </row>
    <row r="439" spans="1:14" s="434" customFormat="1" ht="18" customHeight="1">
      <c r="A439" s="351">
        <v>433</v>
      </c>
      <c r="B439" s="107" t="s">
        <v>42</v>
      </c>
      <c r="C439" s="108">
        <v>43781</v>
      </c>
      <c r="D439" s="416" t="s">
        <v>17182</v>
      </c>
      <c r="E439" s="324" t="s">
        <v>17998</v>
      </c>
      <c r="F439" s="126">
        <v>9477.73</v>
      </c>
      <c r="G439" s="107" t="str">
        <f t="shared" si="6"/>
        <v>SH19-12081</v>
      </c>
      <c r="H439" s="430"/>
      <c r="I439" s="428"/>
      <c r="J439" s="431"/>
      <c r="K439" s="432"/>
      <c r="L439" s="429"/>
      <c r="M439" s="433"/>
      <c r="N439" s="429"/>
    </row>
    <row r="440" spans="1:14" s="434" customFormat="1" ht="18" customHeight="1">
      <c r="A440" s="351">
        <v>434</v>
      </c>
      <c r="B440" s="107" t="s">
        <v>42</v>
      </c>
      <c r="C440" s="108">
        <v>43781</v>
      </c>
      <c r="D440" s="416" t="s">
        <v>17183</v>
      </c>
      <c r="E440" s="324" t="s">
        <v>17998</v>
      </c>
      <c r="F440" s="126">
        <v>10573.57</v>
      </c>
      <c r="G440" s="107" t="str">
        <f t="shared" si="6"/>
        <v>SH19-12082</v>
      </c>
      <c r="H440" s="430"/>
      <c r="I440" s="428"/>
      <c r="J440" s="431"/>
      <c r="K440" s="432"/>
      <c r="L440" s="429"/>
      <c r="M440" s="433"/>
      <c r="N440" s="429"/>
    </row>
    <row r="441" spans="1:14" s="434" customFormat="1" ht="18" customHeight="1">
      <c r="A441" s="351">
        <v>435</v>
      </c>
      <c r="B441" s="107" t="s">
        <v>42</v>
      </c>
      <c r="C441" s="108">
        <v>43781</v>
      </c>
      <c r="D441" s="416" t="s">
        <v>17184</v>
      </c>
      <c r="E441" s="324" t="s">
        <v>17998</v>
      </c>
      <c r="F441" s="126">
        <v>11624.78</v>
      </c>
      <c r="G441" s="107" t="str">
        <f t="shared" si="6"/>
        <v>SH19-12083</v>
      </c>
      <c r="H441" s="430"/>
      <c r="I441" s="428"/>
      <c r="J441" s="431"/>
      <c r="K441" s="432"/>
      <c r="L441" s="429"/>
      <c r="M441" s="433"/>
      <c r="N441" s="429"/>
    </row>
    <row r="442" spans="1:14" s="434" customFormat="1" ht="18" customHeight="1">
      <c r="A442" s="351">
        <v>436</v>
      </c>
      <c r="B442" s="107" t="s">
        <v>42</v>
      </c>
      <c r="C442" s="108">
        <v>43781</v>
      </c>
      <c r="D442" s="416" t="s">
        <v>17185</v>
      </c>
      <c r="E442" s="324" t="s">
        <v>17998</v>
      </c>
      <c r="F442" s="126">
        <v>2155.1999999999998</v>
      </c>
      <c r="G442" s="107" t="str">
        <f t="shared" si="6"/>
        <v>SH19-12084</v>
      </c>
      <c r="H442" s="430"/>
      <c r="I442" s="428"/>
      <c r="J442" s="431"/>
      <c r="K442" s="432"/>
      <c r="L442" s="429"/>
      <c r="M442" s="433"/>
      <c r="N442" s="429"/>
    </row>
    <row r="443" spans="1:14" s="434" customFormat="1" ht="18" customHeight="1">
      <c r="A443" s="351">
        <v>437</v>
      </c>
      <c r="B443" s="107" t="s">
        <v>142</v>
      </c>
      <c r="C443" s="108">
        <v>43780</v>
      </c>
      <c r="D443" s="416" t="s">
        <v>17186</v>
      </c>
      <c r="E443" s="324" t="s">
        <v>1709</v>
      </c>
      <c r="F443" s="126">
        <v>3316.11</v>
      </c>
      <c r="G443" s="107" t="str">
        <f t="shared" si="6"/>
        <v>SH19-12085</v>
      </c>
      <c r="H443" s="430"/>
      <c r="I443" s="428"/>
      <c r="J443" s="431"/>
      <c r="K443" s="432"/>
      <c r="L443" s="429"/>
      <c r="M443" s="433"/>
      <c r="N443" s="429"/>
    </row>
    <row r="444" spans="1:14" s="434" customFormat="1" ht="18" customHeight="1">
      <c r="A444" s="351">
        <v>438</v>
      </c>
      <c r="B444" s="107" t="s">
        <v>142</v>
      </c>
      <c r="C444" s="108">
        <v>43780</v>
      </c>
      <c r="D444" s="416" t="s">
        <v>17187</v>
      </c>
      <c r="E444" s="324" t="s">
        <v>1709</v>
      </c>
      <c r="F444" s="126">
        <v>111.1</v>
      </c>
      <c r="G444" s="107" t="str">
        <f t="shared" si="6"/>
        <v>SH19-12086</v>
      </c>
      <c r="H444" s="430"/>
      <c r="I444" s="428"/>
      <c r="J444" s="431"/>
      <c r="K444" s="432"/>
      <c r="L444" s="429"/>
      <c r="M444" s="433"/>
      <c r="N444" s="429"/>
    </row>
    <row r="445" spans="1:14" s="434" customFormat="1" ht="18" customHeight="1">
      <c r="A445" s="351">
        <v>439</v>
      </c>
      <c r="B445" s="107" t="s">
        <v>1746</v>
      </c>
      <c r="C445" s="108"/>
      <c r="D445" s="402" t="s">
        <v>17188</v>
      </c>
      <c r="E445" s="324" t="s">
        <v>1709</v>
      </c>
      <c r="F445" s="126">
        <v>0</v>
      </c>
      <c r="G445" s="107" t="str">
        <f t="shared" si="6"/>
        <v>SH19-12087</v>
      </c>
      <c r="H445" s="430"/>
      <c r="I445" s="428"/>
      <c r="J445" s="431"/>
      <c r="K445" s="432"/>
      <c r="L445" s="429"/>
      <c r="M445" s="433"/>
      <c r="N445" s="429"/>
    </row>
    <row r="446" spans="1:14" s="434" customFormat="1" ht="18" customHeight="1">
      <c r="A446" s="351">
        <v>440</v>
      </c>
      <c r="B446" s="107" t="s">
        <v>42</v>
      </c>
      <c r="C446" s="108">
        <v>43780</v>
      </c>
      <c r="D446" s="416" t="s">
        <v>17189</v>
      </c>
      <c r="E446" s="324" t="s">
        <v>17997</v>
      </c>
      <c r="F446" s="126">
        <v>19.18</v>
      </c>
      <c r="G446" s="107" t="str">
        <f t="shared" si="6"/>
        <v>SH19-12088</v>
      </c>
      <c r="H446" s="430"/>
      <c r="I446" s="428"/>
      <c r="J446" s="431"/>
      <c r="K446" s="432"/>
      <c r="L446" s="429"/>
      <c r="M446" s="433"/>
      <c r="N446" s="429"/>
    </row>
    <row r="447" spans="1:14" s="434" customFormat="1" ht="18" customHeight="1">
      <c r="A447" s="351">
        <v>441</v>
      </c>
      <c r="B447" s="107" t="s">
        <v>42</v>
      </c>
      <c r="C447" s="108">
        <v>43780</v>
      </c>
      <c r="D447" s="416" t="s">
        <v>17190</v>
      </c>
      <c r="E447" s="324" t="s">
        <v>17997</v>
      </c>
      <c r="F447" s="126">
        <v>15.29</v>
      </c>
      <c r="G447" s="107" t="str">
        <f t="shared" si="6"/>
        <v>SH19-12089</v>
      </c>
      <c r="H447" s="430"/>
      <c r="I447" s="428"/>
      <c r="J447" s="431"/>
      <c r="K447" s="432"/>
      <c r="L447" s="429"/>
      <c r="M447" s="433"/>
      <c r="N447" s="429"/>
    </row>
    <row r="448" spans="1:14" s="434" customFormat="1" ht="18" customHeight="1">
      <c r="A448" s="351">
        <v>442</v>
      </c>
      <c r="B448" s="107" t="s">
        <v>42</v>
      </c>
      <c r="C448" s="108">
        <v>43780</v>
      </c>
      <c r="D448" s="416" t="s">
        <v>17191</v>
      </c>
      <c r="E448" s="324" t="s">
        <v>17997</v>
      </c>
      <c r="F448" s="126">
        <v>1954.96</v>
      </c>
      <c r="G448" s="107" t="str">
        <f t="shared" si="6"/>
        <v>SH19-12090</v>
      </c>
      <c r="H448" s="430"/>
      <c r="I448" s="428"/>
      <c r="J448" s="431"/>
      <c r="K448" s="432"/>
      <c r="L448" s="429"/>
      <c r="M448" s="433"/>
      <c r="N448" s="429"/>
    </row>
    <row r="449" spans="1:14" s="434" customFormat="1" ht="18" customHeight="1">
      <c r="A449" s="351">
        <v>443</v>
      </c>
      <c r="B449" s="107" t="s">
        <v>42</v>
      </c>
      <c r="C449" s="108">
        <v>43780</v>
      </c>
      <c r="D449" s="416" t="s">
        <v>17192</v>
      </c>
      <c r="E449" s="324" t="s">
        <v>17997</v>
      </c>
      <c r="F449" s="126">
        <v>2017.89</v>
      </c>
      <c r="G449" s="107" t="str">
        <f t="shared" si="6"/>
        <v>SH19-12091</v>
      </c>
      <c r="H449" s="430"/>
      <c r="I449" s="428"/>
      <c r="J449" s="431"/>
      <c r="K449" s="432"/>
      <c r="L449" s="429"/>
      <c r="M449" s="433"/>
      <c r="N449" s="429"/>
    </row>
    <row r="450" spans="1:14" s="434" customFormat="1" ht="18" customHeight="1">
      <c r="A450" s="351">
        <v>444</v>
      </c>
      <c r="B450" s="107" t="s">
        <v>55</v>
      </c>
      <c r="C450" s="108">
        <v>43780</v>
      </c>
      <c r="D450" s="416" t="s">
        <v>17193</v>
      </c>
      <c r="E450" s="324" t="s">
        <v>1709</v>
      </c>
      <c r="F450" s="126">
        <v>1595.52</v>
      </c>
      <c r="G450" s="107" t="str">
        <f t="shared" si="6"/>
        <v>SH19-12092</v>
      </c>
      <c r="H450" s="430"/>
      <c r="I450" s="428"/>
      <c r="J450" s="431"/>
      <c r="K450" s="432"/>
      <c r="L450" s="429"/>
      <c r="M450" s="433"/>
      <c r="N450" s="429"/>
    </row>
    <row r="451" spans="1:14" s="434" customFormat="1" ht="18" customHeight="1">
      <c r="A451" s="351">
        <v>445</v>
      </c>
      <c r="B451" s="107" t="s">
        <v>55</v>
      </c>
      <c r="C451" s="108">
        <v>43780</v>
      </c>
      <c r="D451" s="416" t="s">
        <v>17194</v>
      </c>
      <c r="E451" s="324" t="s">
        <v>1709</v>
      </c>
      <c r="F451" s="126">
        <v>711.9</v>
      </c>
      <c r="G451" s="107" t="str">
        <f t="shared" si="6"/>
        <v>SH19-12093</v>
      </c>
      <c r="H451" s="430"/>
      <c r="I451" s="428"/>
      <c r="J451" s="431"/>
      <c r="K451" s="432"/>
      <c r="L451" s="429"/>
      <c r="M451" s="433"/>
      <c r="N451" s="429"/>
    </row>
    <row r="452" spans="1:14" s="434" customFormat="1" ht="18" customHeight="1">
      <c r="A452" s="351">
        <v>446</v>
      </c>
      <c r="B452" s="107" t="s">
        <v>55</v>
      </c>
      <c r="C452" s="108">
        <v>43780</v>
      </c>
      <c r="D452" s="416" t="s">
        <v>17195</v>
      </c>
      <c r="E452" s="324" t="s">
        <v>1709</v>
      </c>
      <c r="F452" s="126">
        <v>1404.36</v>
      </c>
      <c r="G452" s="107" t="str">
        <f t="shared" si="6"/>
        <v>SH19-12094</v>
      </c>
      <c r="H452" s="430"/>
      <c r="I452" s="428"/>
      <c r="J452" s="431"/>
      <c r="K452" s="432"/>
      <c r="L452" s="429"/>
      <c r="M452" s="433"/>
      <c r="N452" s="429"/>
    </row>
    <row r="453" spans="1:14" s="434" customFormat="1" ht="18" customHeight="1">
      <c r="A453" s="351">
        <v>447</v>
      </c>
      <c r="B453" s="107" t="s">
        <v>238</v>
      </c>
      <c r="C453" s="108">
        <v>43780</v>
      </c>
      <c r="D453" s="416" t="s">
        <v>17196</v>
      </c>
      <c r="E453" s="324" t="s">
        <v>1709</v>
      </c>
      <c r="F453" s="126">
        <v>4329.2700000000004</v>
      </c>
      <c r="G453" s="107" t="str">
        <f t="shared" si="6"/>
        <v>SH19-12095</v>
      </c>
      <c r="H453" s="430"/>
      <c r="I453" s="428"/>
      <c r="J453" s="431"/>
      <c r="K453" s="432"/>
      <c r="L453" s="429"/>
      <c r="M453" s="433"/>
      <c r="N453" s="429"/>
    </row>
    <row r="454" spans="1:14" s="434" customFormat="1" ht="18" customHeight="1">
      <c r="A454" s="351">
        <v>448</v>
      </c>
      <c r="B454" s="107"/>
      <c r="C454" s="108"/>
      <c r="D454" s="401" t="s">
        <v>17197</v>
      </c>
      <c r="E454" s="324" t="s">
        <v>1709</v>
      </c>
      <c r="F454" s="126">
        <v>0</v>
      </c>
      <c r="G454" s="107" t="str">
        <f t="shared" si="6"/>
        <v>SH19-12096</v>
      </c>
      <c r="H454" s="430"/>
      <c r="I454" s="428"/>
      <c r="J454" s="431"/>
      <c r="K454" s="432"/>
      <c r="L454" s="429"/>
      <c r="M454" s="433"/>
      <c r="N454" s="429"/>
    </row>
    <row r="455" spans="1:14" s="434" customFormat="1" ht="18" customHeight="1">
      <c r="A455" s="351">
        <v>449</v>
      </c>
      <c r="B455" s="107" t="s">
        <v>55</v>
      </c>
      <c r="C455" s="108">
        <v>43781</v>
      </c>
      <c r="D455" s="416" t="s">
        <v>17198</v>
      </c>
      <c r="E455" s="324" t="s">
        <v>1709</v>
      </c>
      <c r="F455" s="126">
        <v>2915.64</v>
      </c>
      <c r="G455" s="107" t="str">
        <f t="shared" si="6"/>
        <v>SH19-12097</v>
      </c>
      <c r="H455" s="430"/>
      <c r="I455" s="428"/>
      <c r="J455" s="431"/>
      <c r="K455" s="432"/>
      <c r="L455" s="429"/>
      <c r="M455" s="433"/>
      <c r="N455" s="429"/>
    </row>
    <row r="456" spans="1:14" s="434" customFormat="1" ht="18" customHeight="1">
      <c r="A456" s="351">
        <v>450</v>
      </c>
      <c r="B456" s="107" t="s">
        <v>55</v>
      </c>
      <c r="C456" s="108">
        <v>43781</v>
      </c>
      <c r="D456" s="416" t="s">
        <v>17199</v>
      </c>
      <c r="E456" s="324" t="s">
        <v>1709</v>
      </c>
      <c r="F456" s="126">
        <v>1609.02</v>
      </c>
      <c r="G456" s="107" t="str">
        <f t="shared" ref="G456:G519" si="7">D456</f>
        <v>SH19-12098</v>
      </c>
      <c r="H456" s="430"/>
      <c r="I456" s="428"/>
      <c r="J456" s="431"/>
      <c r="K456" s="432"/>
      <c r="L456" s="429"/>
      <c r="M456" s="433"/>
      <c r="N456" s="429"/>
    </row>
    <row r="457" spans="1:14" s="434" customFormat="1" ht="18" customHeight="1">
      <c r="A457" s="351">
        <v>451</v>
      </c>
      <c r="B457" s="107" t="s">
        <v>55</v>
      </c>
      <c r="C457" s="108">
        <v>43781</v>
      </c>
      <c r="D457" s="416" t="s">
        <v>17200</v>
      </c>
      <c r="E457" s="324" t="s">
        <v>1709</v>
      </c>
      <c r="F457" s="126">
        <v>1586.7</v>
      </c>
      <c r="G457" s="107" t="str">
        <f t="shared" si="7"/>
        <v>SH19-12099</v>
      </c>
      <c r="H457" s="430"/>
      <c r="I457" s="428"/>
      <c r="J457" s="431"/>
      <c r="K457" s="432"/>
      <c r="L457" s="429"/>
      <c r="M457" s="433"/>
      <c r="N457" s="429"/>
    </row>
    <row r="458" spans="1:14" s="434" customFormat="1" ht="18" customHeight="1">
      <c r="A458" s="351">
        <v>452</v>
      </c>
      <c r="B458" s="107" t="s">
        <v>55</v>
      </c>
      <c r="C458" s="108">
        <v>43781</v>
      </c>
      <c r="D458" s="416" t="s">
        <v>17201</v>
      </c>
      <c r="E458" s="324" t="s">
        <v>1709</v>
      </c>
      <c r="F458" s="126">
        <v>705.75</v>
      </c>
      <c r="G458" s="107" t="str">
        <f t="shared" si="7"/>
        <v>SH19-12100</v>
      </c>
      <c r="H458" s="430"/>
      <c r="I458" s="428"/>
      <c r="J458" s="431"/>
      <c r="K458" s="432"/>
      <c r="L458" s="429"/>
      <c r="M458" s="433"/>
      <c r="N458" s="429"/>
    </row>
    <row r="459" spans="1:14" s="434" customFormat="1" ht="18" customHeight="1">
      <c r="A459" s="351">
        <v>453</v>
      </c>
      <c r="B459" s="107" t="s">
        <v>329</v>
      </c>
      <c r="C459" s="108">
        <v>43781</v>
      </c>
      <c r="D459" s="416" t="s">
        <v>17202</v>
      </c>
      <c r="E459" s="324" t="s">
        <v>1709</v>
      </c>
      <c r="F459" s="126">
        <v>3143.5</v>
      </c>
      <c r="G459" s="107" t="str">
        <f t="shared" si="7"/>
        <v>SH19-12101</v>
      </c>
      <c r="H459" s="430"/>
      <c r="I459" s="428"/>
      <c r="J459" s="431"/>
      <c r="K459" s="432"/>
      <c r="L459" s="429"/>
      <c r="M459" s="433"/>
      <c r="N459" s="429"/>
    </row>
    <row r="460" spans="1:14" s="434" customFormat="1" ht="18" customHeight="1">
      <c r="A460" s="351">
        <v>454</v>
      </c>
      <c r="B460" s="107" t="s">
        <v>42</v>
      </c>
      <c r="C460" s="108">
        <v>43782</v>
      </c>
      <c r="D460" s="416" t="s">
        <v>17203</v>
      </c>
      <c r="E460" s="324" t="s">
        <v>17999</v>
      </c>
      <c r="F460" s="126">
        <v>2215.27</v>
      </c>
      <c r="G460" s="107" t="str">
        <f t="shared" si="7"/>
        <v>SH19-12102</v>
      </c>
      <c r="H460" s="430"/>
      <c r="I460" s="428"/>
      <c r="J460" s="431"/>
      <c r="K460" s="432"/>
      <c r="L460" s="429"/>
      <c r="M460" s="433"/>
      <c r="N460" s="429"/>
    </row>
    <row r="461" spans="1:14" s="434" customFormat="1" ht="18" customHeight="1">
      <c r="A461" s="351">
        <v>455</v>
      </c>
      <c r="B461" s="107" t="s">
        <v>42</v>
      </c>
      <c r="C461" s="108">
        <v>43782</v>
      </c>
      <c r="D461" s="416" t="s">
        <v>17204</v>
      </c>
      <c r="E461" s="324" t="s">
        <v>17999</v>
      </c>
      <c r="F461" s="126">
        <v>3492.64</v>
      </c>
      <c r="G461" s="107" t="str">
        <f t="shared" si="7"/>
        <v>SH19-12103</v>
      </c>
      <c r="H461" s="430"/>
      <c r="I461" s="428"/>
      <c r="J461" s="431"/>
      <c r="K461" s="432"/>
      <c r="L461" s="429"/>
      <c r="M461" s="433"/>
      <c r="N461" s="429"/>
    </row>
    <row r="462" spans="1:14" s="434" customFormat="1" ht="18" customHeight="1">
      <c r="A462" s="351">
        <v>456</v>
      </c>
      <c r="B462" s="107" t="s">
        <v>42</v>
      </c>
      <c r="C462" s="108">
        <v>43782</v>
      </c>
      <c r="D462" s="416" t="s">
        <v>17205</v>
      </c>
      <c r="E462" s="324" t="s">
        <v>17999</v>
      </c>
      <c r="F462" s="126">
        <v>10417.93</v>
      </c>
      <c r="G462" s="107" t="str">
        <f t="shared" si="7"/>
        <v>SH19-12104</v>
      </c>
      <c r="H462" s="430"/>
      <c r="I462" s="428"/>
      <c r="J462" s="431"/>
      <c r="K462" s="432"/>
      <c r="L462" s="429"/>
      <c r="M462" s="433"/>
      <c r="N462" s="429"/>
    </row>
    <row r="463" spans="1:14" s="434" customFormat="1" ht="18" customHeight="1">
      <c r="A463" s="351">
        <v>457</v>
      </c>
      <c r="B463" s="107" t="s">
        <v>42</v>
      </c>
      <c r="C463" s="108">
        <v>43782</v>
      </c>
      <c r="D463" s="416" t="s">
        <v>17206</v>
      </c>
      <c r="E463" s="324" t="s">
        <v>17999</v>
      </c>
      <c r="F463" s="126">
        <v>1880.26</v>
      </c>
      <c r="G463" s="107" t="str">
        <f t="shared" si="7"/>
        <v>SH19-12105</v>
      </c>
      <c r="H463" s="430"/>
      <c r="I463" s="428"/>
      <c r="J463" s="431"/>
      <c r="K463" s="432"/>
      <c r="L463" s="429"/>
      <c r="M463" s="433"/>
      <c r="N463" s="429"/>
    </row>
    <row r="464" spans="1:14" s="434" customFormat="1" ht="18" customHeight="1">
      <c r="A464" s="351">
        <v>458</v>
      </c>
      <c r="B464" s="107" t="s">
        <v>42</v>
      </c>
      <c r="C464" s="108">
        <v>43782</v>
      </c>
      <c r="D464" s="416" t="s">
        <v>17207</v>
      </c>
      <c r="E464" s="324" t="s">
        <v>17999</v>
      </c>
      <c r="F464" s="126">
        <v>840.16</v>
      </c>
      <c r="G464" s="107" t="str">
        <f t="shared" si="7"/>
        <v>SH19-12106</v>
      </c>
      <c r="H464" s="430"/>
      <c r="I464" s="428"/>
      <c r="J464" s="431"/>
      <c r="K464" s="432"/>
      <c r="L464" s="429"/>
      <c r="M464" s="433"/>
      <c r="N464" s="429"/>
    </row>
    <row r="465" spans="1:14" s="434" customFormat="1" ht="18" customHeight="1">
      <c r="A465" s="351">
        <v>459</v>
      </c>
      <c r="B465" s="107" t="s">
        <v>42</v>
      </c>
      <c r="C465" s="108">
        <v>43782</v>
      </c>
      <c r="D465" s="416" t="s">
        <v>17208</v>
      </c>
      <c r="E465" s="324" t="s">
        <v>17999</v>
      </c>
      <c r="F465" s="126">
        <v>3968.48</v>
      </c>
      <c r="G465" s="107" t="str">
        <f t="shared" si="7"/>
        <v>SH19-12107</v>
      </c>
      <c r="H465" s="430"/>
      <c r="I465" s="428"/>
      <c r="J465" s="431"/>
      <c r="K465" s="432"/>
      <c r="L465" s="429"/>
      <c r="M465" s="433"/>
      <c r="N465" s="429"/>
    </row>
    <row r="466" spans="1:14" s="434" customFormat="1" ht="18" customHeight="1">
      <c r="A466" s="351">
        <v>460</v>
      </c>
      <c r="B466" s="107" t="s">
        <v>42</v>
      </c>
      <c r="C466" s="108">
        <v>43782</v>
      </c>
      <c r="D466" s="416" t="s">
        <v>17209</v>
      </c>
      <c r="E466" s="324" t="s">
        <v>17999</v>
      </c>
      <c r="F466" s="126">
        <v>9294.4599999999991</v>
      </c>
      <c r="G466" s="107" t="str">
        <f t="shared" si="7"/>
        <v>SH19-12108</v>
      </c>
      <c r="H466" s="430"/>
      <c r="I466" s="428"/>
      <c r="J466" s="431"/>
      <c r="K466" s="432"/>
      <c r="L466" s="429"/>
      <c r="M466" s="433"/>
      <c r="N466" s="429"/>
    </row>
    <row r="467" spans="1:14" s="434" customFormat="1" ht="18" customHeight="1">
      <c r="A467" s="351">
        <v>461</v>
      </c>
      <c r="B467" s="107" t="s">
        <v>42</v>
      </c>
      <c r="C467" s="108">
        <v>43782</v>
      </c>
      <c r="D467" s="416" t="s">
        <v>17210</v>
      </c>
      <c r="E467" s="324" t="s">
        <v>17999</v>
      </c>
      <c r="F467" s="126">
        <v>1733.36</v>
      </c>
      <c r="G467" s="107" t="str">
        <f t="shared" si="7"/>
        <v>SH19-12109</v>
      </c>
      <c r="H467" s="430"/>
      <c r="I467" s="428"/>
      <c r="J467" s="431"/>
      <c r="K467" s="432"/>
      <c r="L467" s="429"/>
      <c r="M467" s="433"/>
      <c r="N467" s="429"/>
    </row>
    <row r="468" spans="1:14" s="434" customFormat="1" ht="18" customHeight="1">
      <c r="A468" s="351">
        <v>462</v>
      </c>
      <c r="B468" s="107" t="s">
        <v>42</v>
      </c>
      <c r="C468" s="108">
        <v>43782</v>
      </c>
      <c r="D468" s="416" t="s">
        <v>17211</v>
      </c>
      <c r="E468" s="324" t="s">
        <v>17999</v>
      </c>
      <c r="F468" s="126">
        <v>11134.59</v>
      </c>
      <c r="G468" s="107" t="str">
        <f t="shared" si="7"/>
        <v>SH19-12110</v>
      </c>
      <c r="H468" s="430"/>
      <c r="I468" s="428"/>
      <c r="J468" s="431"/>
      <c r="K468" s="432"/>
      <c r="L468" s="429"/>
      <c r="M468" s="433"/>
      <c r="N468" s="429"/>
    </row>
    <row r="469" spans="1:14" s="434" customFormat="1" ht="18" customHeight="1">
      <c r="A469" s="351">
        <v>463</v>
      </c>
      <c r="B469" s="107" t="s">
        <v>1746</v>
      </c>
      <c r="C469" s="108"/>
      <c r="D469" s="402" t="s">
        <v>17212</v>
      </c>
      <c r="E469" s="324" t="s">
        <v>1709</v>
      </c>
      <c r="F469" s="126">
        <v>0</v>
      </c>
      <c r="G469" s="107" t="str">
        <f t="shared" si="7"/>
        <v>SH19-12111</v>
      </c>
      <c r="H469" s="430"/>
      <c r="I469" s="428"/>
      <c r="J469" s="431"/>
      <c r="K469" s="432"/>
      <c r="L469" s="429"/>
      <c r="M469" s="433"/>
      <c r="N469" s="429"/>
    </row>
    <row r="470" spans="1:14" s="434" customFormat="1" ht="18" customHeight="1">
      <c r="A470" s="351">
        <v>464</v>
      </c>
      <c r="B470" s="107" t="s">
        <v>1746</v>
      </c>
      <c r="C470" s="108"/>
      <c r="D470" s="402" t="s">
        <v>17213</v>
      </c>
      <c r="E470" s="324" t="s">
        <v>1709</v>
      </c>
      <c r="F470" s="126">
        <v>0</v>
      </c>
      <c r="G470" s="107" t="str">
        <f t="shared" si="7"/>
        <v>SH19-12112</v>
      </c>
      <c r="H470" s="430"/>
      <c r="I470" s="428"/>
      <c r="J470" s="431"/>
      <c r="K470" s="432"/>
      <c r="L470" s="429"/>
      <c r="M470" s="433"/>
      <c r="N470" s="429"/>
    </row>
    <row r="471" spans="1:14" s="434" customFormat="1" ht="18" customHeight="1">
      <c r="A471" s="351">
        <v>465</v>
      </c>
      <c r="B471" s="107" t="s">
        <v>43</v>
      </c>
      <c r="C471" s="108">
        <v>43781</v>
      </c>
      <c r="D471" s="416" t="s">
        <v>17214</v>
      </c>
      <c r="E471" s="324" t="s">
        <v>1709</v>
      </c>
      <c r="F471" s="126">
        <v>3421.94</v>
      </c>
      <c r="G471" s="107" t="str">
        <f t="shared" si="7"/>
        <v>SH19-12113</v>
      </c>
      <c r="H471" s="430"/>
      <c r="I471" s="428"/>
      <c r="J471" s="431"/>
      <c r="K471" s="432"/>
      <c r="L471" s="429"/>
      <c r="M471" s="433"/>
      <c r="N471" s="429"/>
    </row>
    <row r="472" spans="1:14" s="434" customFormat="1" ht="18" customHeight="1">
      <c r="A472" s="351">
        <v>466</v>
      </c>
      <c r="B472" s="107" t="s">
        <v>7777</v>
      </c>
      <c r="C472" s="108">
        <v>43781</v>
      </c>
      <c r="D472" s="416" t="s">
        <v>17215</v>
      </c>
      <c r="E472" s="324" t="s">
        <v>1709</v>
      </c>
      <c r="F472" s="126">
        <v>1441.28</v>
      </c>
      <c r="G472" s="107" t="str">
        <f t="shared" si="7"/>
        <v>SH19-12114</v>
      </c>
      <c r="H472" s="430"/>
      <c r="I472" s="428"/>
      <c r="J472" s="431"/>
      <c r="K472" s="432"/>
      <c r="L472" s="429"/>
      <c r="M472" s="433"/>
      <c r="N472" s="429"/>
    </row>
    <row r="473" spans="1:14" s="434" customFormat="1" ht="18" customHeight="1">
      <c r="A473" s="351">
        <v>467</v>
      </c>
      <c r="B473" s="107" t="s">
        <v>7777</v>
      </c>
      <c r="C473" s="108">
        <v>43781</v>
      </c>
      <c r="D473" s="416" t="s">
        <v>17216</v>
      </c>
      <c r="E473" s="324" t="s">
        <v>1709</v>
      </c>
      <c r="F473" s="126">
        <v>3351.04</v>
      </c>
      <c r="G473" s="107" t="str">
        <f t="shared" si="7"/>
        <v>SH19-12115</v>
      </c>
      <c r="H473" s="430"/>
      <c r="I473" s="428"/>
      <c r="J473" s="431"/>
      <c r="K473" s="432"/>
      <c r="L473" s="429"/>
      <c r="M473" s="433"/>
      <c r="N473" s="429"/>
    </row>
    <row r="474" spans="1:14" s="434" customFormat="1" ht="18" customHeight="1">
      <c r="A474" s="351">
        <v>468</v>
      </c>
      <c r="B474" s="107" t="s">
        <v>7777</v>
      </c>
      <c r="C474" s="108">
        <v>43781</v>
      </c>
      <c r="D474" s="416" t="s">
        <v>17217</v>
      </c>
      <c r="E474" s="324" t="s">
        <v>1709</v>
      </c>
      <c r="F474" s="126">
        <v>290.56</v>
      </c>
      <c r="G474" s="107" t="str">
        <f t="shared" si="7"/>
        <v>SH19-12116</v>
      </c>
      <c r="H474" s="430"/>
      <c r="I474" s="428"/>
      <c r="J474" s="431"/>
      <c r="K474" s="432"/>
      <c r="L474" s="429"/>
      <c r="M474" s="433"/>
      <c r="N474" s="429"/>
    </row>
    <row r="475" spans="1:14" s="434" customFormat="1" ht="18" customHeight="1">
      <c r="A475" s="351">
        <v>469</v>
      </c>
      <c r="B475" s="107" t="s">
        <v>288</v>
      </c>
      <c r="C475" s="108">
        <v>43794</v>
      </c>
      <c r="D475" s="416" t="s">
        <v>17218</v>
      </c>
      <c r="E475" s="324" t="s">
        <v>1709</v>
      </c>
      <c r="F475" s="126">
        <v>1659.52</v>
      </c>
      <c r="G475" s="107" t="str">
        <f t="shared" si="7"/>
        <v>SH19-12117</v>
      </c>
      <c r="H475" s="430"/>
      <c r="I475" s="428"/>
      <c r="J475" s="431"/>
      <c r="K475" s="432"/>
      <c r="L475" s="429"/>
      <c r="M475" s="433"/>
      <c r="N475" s="429"/>
    </row>
    <row r="476" spans="1:14" s="434" customFormat="1" ht="18" customHeight="1">
      <c r="A476" s="351">
        <v>470</v>
      </c>
      <c r="B476" s="107" t="s">
        <v>7777</v>
      </c>
      <c r="C476" s="108">
        <v>43781</v>
      </c>
      <c r="D476" s="416" t="s">
        <v>17219</v>
      </c>
      <c r="E476" s="324" t="s">
        <v>1709</v>
      </c>
      <c r="F476" s="126">
        <v>260.48</v>
      </c>
      <c r="G476" s="107" t="str">
        <f t="shared" si="7"/>
        <v>SH19-12118</v>
      </c>
      <c r="H476" s="430"/>
      <c r="I476" s="428"/>
      <c r="J476" s="431"/>
      <c r="K476" s="432"/>
      <c r="L476" s="429"/>
      <c r="M476" s="433"/>
      <c r="N476" s="429"/>
    </row>
    <row r="477" spans="1:14" s="434" customFormat="1" ht="18" customHeight="1">
      <c r="A477" s="351">
        <v>471</v>
      </c>
      <c r="B477" s="107" t="s">
        <v>142</v>
      </c>
      <c r="C477" s="108">
        <v>43781</v>
      </c>
      <c r="D477" s="416" t="s">
        <v>17220</v>
      </c>
      <c r="E477" s="324" t="s">
        <v>1709</v>
      </c>
      <c r="F477" s="126">
        <v>1291.3599999999999</v>
      </c>
      <c r="G477" s="107" t="str">
        <f t="shared" si="7"/>
        <v>SH19-12119</v>
      </c>
      <c r="H477" s="430"/>
      <c r="I477" s="428"/>
      <c r="J477" s="431"/>
      <c r="K477" s="432"/>
      <c r="L477" s="429"/>
      <c r="M477" s="433"/>
      <c r="N477" s="429"/>
    </row>
    <row r="478" spans="1:14" s="434" customFormat="1" ht="18" customHeight="1">
      <c r="A478" s="351">
        <v>472</v>
      </c>
      <c r="B478" s="107" t="s">
        <v>139</v>
      </c>
      <c r="C478" s="108">
        <v>43781</v>
      </c>
      <c r="D478" s="416" t="s">
        <v>17221</v>
      </c>
      <c r="E478" s="324" t="s">
        <v>1709</v>
      </c>
      <c r="F478" s="126">
        <v>2694</v>
      </c>
      <c r="G478" s="107" t="str">
        <f t="shared" si="7"/>
        <v>SH19-12120</v>
      </c>
      <c r="H478" s="430"/>
      <c r="I478" s="428"/>
      <c r="J478" s="431"/>
      <c r="K478" s="432"/>
      <c r="L478" s="429"/>
      <c r="M478" s="433"/>
      <c r="N478" s="429"/>
    </row>
    <row r="479" spans="1:14" s="434" customFormat="1" ht="18" customHeight="1">
      <c r="A479" s="351">
        <v>473</v>
      </c>
      <c r="B479" s="107" t="s">
        <v>329</v>
      </c>
      <c r="C479" s="108">
        <v>43781</v>
      </c>
      <c r="D479" s="416" t="s">
        <v>17222</v>
      </c>
      <c r="E479" s="324" t="s">
        <v>1709</v>
      </c>
      <c r="F479" s="126">
        <v>2841.3</v>
      </c>
      <c r="G479" s="107" t="str">
        <f t="shared" si="7"/>
        <v>SH19-12121</v>
      </c>
      <c r="H479" s="430"/>
      <c r="I479" s="428"/>
      <c r="J479" s="431"/>
      <c r="K479" s="432"/>
      <c r="L479" s="429"/>
      <c r="M479" s="433"/>
      <c r="N479" s="429"/>
    </row>
    <row r="480" spans="1:14" s="434" customFormat="1" ht="18" customHeight="1">
      <c r="A480" s="351">
        <v>474</v>
      </c>
      <c r="B480" s="107" t="s">
        <v>42</v>
      </c>
      <c r="C480" s="108">
        <v>43782</v>
      </c>
      <c r="D480" s="416" t="s">
        <v>17223</v>
      </c>
      <c r="E480" s="324" t="s">
        <v>17999</v>
      </c>
      <c r="F480" s="126">
        <v>3547.6</v>
      </c>
      <c r="G480" s="107" t="str">
        <f t="shared" si="7"/>
        <v>SH19-12122</v>
      </c>
      <c r="H480" s="430"/>
      <c r="I480" s="428"/>
      <c r="J480" s="431"/>
      <c r="K480" s="432"/>
      <c r="L480" s="429"/>
      <c r="M480" s="433"/>
      <c r="N480" s="429"/>
    </row>
    <row r="481" spans="1:14" s="434" customFormat="1" ht="18" customHeight="1">
      <c r="A481" s="351">
        <v>475</v>
      </c>
      <c r="B481" s="107" t="s">
        <v>238</v>
      </c>
      <c r="C481" s="108">
        <v>43781</v>
      </c>
      <c r="D481" s="416" t="s">
        <v>17224</v>
      </c>
      <c r="E481" s="324" t="s">
        <v>1709</v>
      </c>
      <c r="F481" s="126">
        <v>8018.31</v>
      </c>
      <c r="G481" s="107" t="str">
        <f t="shared" si="7"/>
        <v>SH19-12123</v>
      </c>
      <c r="H481" s="430"/>
      <c r="I481" s="428"/>
      <c r="J481" s="431"/>
      <c r="K481" s="432"/>
      <c r="L481" s="429"/>
      <c r="M481" s="433"/>
      <c r="N481" s="429"/>
    </row>
    <row r="482" spans="1:14" s="434" customFormat="1" ht="18" customHeight="1">
      <c r="A482" s="351">
        <v>476</v>
      </c>
      <c r="B482" s="107" t="s">
        <v>42</v>
      </c>
      <c r="C482" s="108">
        <v>43782</v>
      </c>
      <c r="D482" s="416" t="s">
        <v>17225</v>
      </c>
      <c r="E482" s="324" t="s">
        <v>17999</v>
      </c>
      <c r="F482" s="126">
        <v>11614.19</v>
      </c>
      <c r="G482" s="107" t="str">
        <f t="shared" si="7"/>
        <v>SH19-12124</v>
      </c>
      <c r="H482" s="430"/>
      <c r="I482" s="428"/>
      <c r="J482" s="431"/>
      <c r="K482" s="432"/>
      <c r="L482" s="429"/>
      <c r="M482" s="433"/>
      <c r="N482" s="429"/>
    </row>
    <row r="483" spans="1:14" s="434" customFormat="1" ht="18" customHeight="1">
      <c r="A483" s="351">
        <v>477</v>
      </c>
      <c r="B483" s="107" t="s">
        <v>42</v>
      </c>
      <c r="C483" s="108">
        <v>43782</v>
      </c>
      <c r="D483" s="416" t="s">
        <v>17226</v>
      </c>
      <c r="E483" s="324" t="s">
        <v>17999</v>
      </c>
      <c r="F483" s="126">
        <v>5404.9</v>
      </c>
      <c r="G483" s="107" t="str">
        <f t="shared" si="7"/>
        <v>SH19-12125</v>
      </c>
      <c r="H483" s="430"/>
      <c r="I483" s="428"/>
      <c r="J483" s="431"/>
      <c r="K483" s="432"/>
      <c r="L483" s="429"/>
      <c r="M483" s="433"/>
      <c r="N483" s="429"/>
    </row>
    <row r="484" spans="1:14" s="434" customFormat="1" ht="18" customHeight="1">
      <c r="A484" s="351">
        <v>478</v>
      </c>
      <c r="B484" s="107" t="s">
        <v>42</v>
      </c>
      <c r="C484" s="108">
        <v>43782</v>
      </c>
      <c r="D484" s="416" t="s">
        <v>17227</v>
      </c>
      <c r="E484" s="324" t="s">
        <v>17999</v>
      </c>
      <c r="F484" s="126">
        <v>3133.63</v>
      </c>
      <c r="G484" s="107" t="str">
        <f t="shared" si="7"/>
        <v>SH19-12126</v>
      </c>
      <c r="H484" s="430"/>
      <c r="I484" s="428"/>
      <c r="J484" s="431"/>
      <c r="K484" s="432"/>
      <c r="L484" s="429"/>
      <c r="M484" s="433"/>
      <c r="N484" s="429"/>
    </row>
    <row r="485" spans="1:14" s="434" customFormat="1" ht="18" customHeight="1">
      <c r="A485" s="351">
        <v>479</v>
      </c>
      <c r="B485" s="107" t="s">
        <v>42</v>
      </c>
      <c r="C485" s="108">
        <v>43782</v>
      </c>
      <c r="D485" s="416" t="s">
        <v>17228</v>
      </c>
      <c r="E485" s="324" t="s">
        <v>17999</v>
      </c>
      <c r="F485" s="126">
        <v>11821.3</v>
      </c>
      <c r="G485" s="107" t="str">
        <f t="shared" si="7"/>
        <v>SH19-12127</v>
      </c>
      <c r="H485" s="430"/>
      <c r="I485" s="428"/>
      <c r="J485" s="431"/>
      <c r="K485" s="432"/>
      <c r="L485" s="429"/>
      <c r="M485" s="433"/>
      <c r="N485" s="429"/>
    </row>
    <row r="486" spans="1:14" s="434" customFormat="1" ht="18" customHeight="1">
      <c r="A486" s="351">
        <v>480</v>
      </c>
      <c r="B486" s="107" t="s">
        <v>42</v>
      </c>
      <c r="C486" s="108">
        <v>43782</v>
      </c>
      <c r="D486" s="416" t="s">
        <v>17229</v>
      </c>
      <c r="E486" s="324" t="s">
        <v>17999</v>
      </c>
      <c r="F486" s="126">
        <v>1305.26</v>
      </c>
      <c r="G486" s="107" t="str">
        <f t="shared" si="7"/>
        <v>SH19-12128</v>
      </c>
      <c r="H486" s="430"/>
      <c r="I486" s="428"/>
      <c r="J486" s="431"/>
      <c r="K486" s="432"/>
      <c r="L486" s="429"/>
      <c r="M486" s="433"/>
      <c r="N486" s="429"/>
    </row>
    <row r="487" spans="1:14" s="434" customFormat="1" ht="18" customHeight="1">
      <c r="A487" s="351">
        <v>481</v>
      </c>
      <c r="B487" s="107" t="s">
        <v>42</v>
      </c>
      <c r="C487" s="108">
        <v>43782</v>
      </c>
      <c r="D487" s="416" t="s">
        <v>17230</v>
      </c>
      <c r="E487" s="324" t="s">
        <v>17999</v>
      </c>
      <c r="F487" s="126">
        <v>2195.62</v>
      </c>
      <c r="G487" s="107" t="str">
        <f t="shared" si="7"/>
        <v>SH19-12129</v>
      </c>
      <c r="H487" s="430"/>
      <c r="I487" s="428"/>
      <c r="J487" s="431"/>
      <c r="K487" s="432"/>
      <c r="L487" s="429"/>
      <c r="M487" s="433"/>
      <c r="N487" s="429"/>
    </row>
    <row r="488" spans="1:14" s="434" customFormat="1" ht="18" customHeight="1">
      <c r="A488" s="351">
        <v>482</v>
      </c>
      <c r="B488" s="107" t="s">
        <v>291</v>
      </c>
      <c r="C488" s="108">
        <v>43781</v>
      </c>
      <c r="D488" s="416" t="s">
        <v>17231</v>
      </c>
      <c r="E488" s="324" t="s">
        <v>1709</v>
      </c>
      <c r="F488" s="126">
        <v>4558.8999999999996</v>
      </c>
      <c r="G488" s="107" t="str">
        <f t="shared" si="7"/>
        <v>SH19-12130</v>
      </c>
      <c r="H488" s="430"/>
      <c r="I488" s="428"/>
      <c r="J488" s="431"/>
      <c r="K488" s="432"/>
      <c r="L488" s="429"/>
      <c r="M488" s="433"/>
      <c r="N488" s="429"/>
    </row>
    <row r="489" spans="1:14" s="434" customFormat="1" ht="18" customHeight="1">
      <c r="A489" s="351">
        <v>483</v>
      </c>
      <c r="B489" s="107" t="s">
        <v>291</v>
      </c>
      <c r="C489" s="108">
        <v>43781</v>
      </c>
      <c r="D489" s="416" t="s">
        <v>17232</v>
      </c>
      <c r="E489" s="324" t="s">
        <v>1709</v>
      </c>
      <c r="F489" s="126">
        <v>2065.34</v>
      </c>
      <c r="G489" s="107" t="str">
        <f t="shared" si="7"/>
        <v>SH19-12131</v>
      </c>
      <c r="H489" s="430"/>
      <c r="I489" s="428"/>
      <c r="J489" s="431"/>
      <c r="K489" s="432"/>
      <c r="L489" s="429"/>
      <c r="M489" s="433"/>
      <c r="N489" s="429"/>
    </row>
    <row r="490" spans="1:14" s="434" customFormat="1" ht="18" customHeight="1">
      <c r="A490" s="351">
        <v>484</v>
      </c>
      <c r="B490" s="107" t="s">
        <v>42</v>
      </c>
      <c r="C490" s="108">
        <v>43781</v>
      </c>
      <c r="D490" s="416" t="s">
        <v>17233</v>
      </c>
      <c r="E490" s="324" t="s">
        <v>17998</v>
      </c>
      <c r="F490" s="126">
        <v>268.27</v>
      </c>
      <c r="G490" s="107" t="str">
        <f t="shared" si="7"/>
        <v>SH19-12132</v>
      </c>
      <c r="H490" s="430"/>
      <c r="I490" s="428"/>
      <c r="J490" s="431"/>
      <c r="K490" s="432"/>
      <c r="L490" s="429"/>
      <c r="M490" s="433"/>
      <c r="N490" s="429"/>
    </row>
    <row r="491" spans="1:14" s="434" customFormat="1" ht="18" customHeight="1">
      <c r="A491" s="351">
        <v>485</v>
      </c>
      <c r="B491" s="107" t="s">
        <v>43</v>
      </c>
      <c r="C491" s="108">
        <v>43781</v>
      </c>
      <c r="D491" s="416" t="s">
        <v>17234</v>
      </c>
      <c r="E491" s="324" t="s">
        <v>1709</v>
      </c>
      <c r="F491" s="126">
        <v>2501.4499999999998</v>
      </c>
      <c r="G491" s="107" t="str">
        <f t="shared" si="7"/>
        <v>SH19-12133</v>
      </c>
      <c r="H491" s="430"/>
      <c r="I491" s="428"/>
      <c r="J491" s="431"/>
      <c r="K491" s="432"/>
      <c r="L491" s="429"/>
      <c r="M491" s="433"/>
      <c r="N491" s="429"/>
    </row>
    <row r="492" spans="1:14" s="434" customFormat="1" ht="18" customHeight="1">
      <c r="A492" s="351">
        <v>486</v>
      </c>
      <c r="B492" s="107" t="s">
        <v>225</v>
      </c>
      <c r="C492" s="108">
        <v>43781</v>
      </c>
      <c r="D492" s="416" t="s">
        <v>17235</v>
      </c>
      <c r="E492" s="324" t="s">
        <v>1709</v>
      </c>
      <c r="F492" s="126">
        <v>1448</v>
      </c>
      <c r="G492" s="107" t="str">
        <f t="shared" si="7"/>
        <v>SH19-12134</v>
      </c>
      <c r="H492" s="430"/>
      <c r="I492" s="428"/>
      <c r="J492" s="431"/>
      <c r="K492" s="432"/>
      <c r="L492" s="429"/>
      <c r="M492" s="433"/>
      <c r="N492" s="429"/>
    </row>
    <row r="493" spans="1:14" s="434" customFormat="1" ht="18" customHeight="1">
      <c r="A493" s="351">
        <v>487</v>
      </c>
      <c r="B493" s="107" t="s">
        <v>225</v>
      </c>
      <c r="C493" s="108">
        <v>43781</v>
      </c>
      <c r="D493" s="416" t="s">
        <v>17236</v>
      </c>
      <c r="E493" s="324" t="s">
        <v>1709</v>
      </c>
      <c r="F493" s="126">
        <v>94</v>
      </c>
      <c r="G493" s="107" t="str">
        <f t="shared" si="7"/>
        <v>SH19-12135</v>
      </c>
      <c r="H493" s="430"/>
      <c r="I493" s="428"/>
      <c r="J493" s="431"/>
      <c r="K493" s="432"/>
      <c r="L493" s="429"/>
      <c r="M493" s="433"/>
      <c r="N493" s="429"/>
    </row>
    <row r="494" spans="1:14" s="434" customFormat="1" ht="18" customHeight="1">
      <c r="A494" s="351">
        <v>488</v>
      </c>
      <c r="B494" s="107" t="s">
        <v>1746</v>
      </c>
      <c r="C494" s="108"/>
      <c r="D494" s="402" t="s">
        <v>17237</v>
      </c>
      <c r="E494" s="324" t="s">
        <v>1709</v>
      </c>
      <c r="F494" s="126">
        <v>0</v>
      </c>
      <c r="G494" s="107" t="str">
        <f t="shared" si="7"/>
        <v>SH19-12136</v>
      </c>
      <c r="H494" s="430"/>
      <c r="I494" s="428"/>
      <c r="J494" s="431"/>
      <c r="K494" s="432"/>
      <c r="L494" s="429"/>
      <c r="M494" s="433"/>
      <c r="N494" s="429"/>
    </row>
    <row r="495" spans="1:14" s="434" customFormat="1" ht="18" customHeight="1">
      <c r="A495" s="351">
        <v>489</v>
      </c>
      <c r="B495" s="107" t="s">
        <v>142</v>
      </c>
      <c r="C495" s="108">
        <v>43781</v>
      </c>
      <c r="D495" s="416" t="s">
        <v>17238</v>
      </c>
      <c r="E495" s="324" t="s">
        <v>1709</v>
      </c>
      <c r="F495" s="126">
        <v>1560.02</v>
      </c>
      <c r="G495" s="107" t="str">
        <f t="shared" si="7"/>
        <v>SH19-12137</v>
      </c>
      <c r="H495" s="430"/>
      <c r="I495" s="428"/>
      <c r="J495" s="431"/>
      <c r="K495" s="432"/>
      <c r="L495" s="429"/>
      <c r="M495" s="433"/>
      <c r="N495" s="429"/>
    </row>
    <row r="496" spans="1:14" s="434" customFormat="1" ht="18" customHeight="1">
      <c r="A496" s="351">
        <v>490</v>
      </c>
      <c r="B496" s="107" t="s">
        <v>142</v>
      </c>
      <c r="C496" s="108">
        <v>43781</v>
      </c>
      <c r="D496" s="416" t="s">
        <v>17239</v>
      </c>
      <c r="E496" s="324" t="s">
        <v>1709</v>
      </c>
      <c r="F496" s="126">
        <v>928.02</v>
      </c>
      <c r="G496" s="107" t="str">
        <f t="shared" si="7"/>
        <v>SH19-12138</v>
      </c>
      <c r="H496" s="430"/>
      <c r="I496" s="428"/>
      <c r="J496" s="431"/>
      <c r="K496" s="432"/>
      <c r="L496" s="429"/>
      <c r="M496" s="433"/>
      <c r="N496" s="429"/>
    </row>
    <row r="497" spans="1:14" s="434" customFormat="1" ht="18" customHeight="1">
      <c r="A497" s="351">
        <v>491</v>
      </c>
      <c r="B497" s="107" t="s">
        <v>1727</v>
      </c>
      <c r="C497" s="108">
        <v>43781</v>
      </c>
      <c r="D497" s="416" t="s">
        <v>17240</v>
      </c>
      <c r="E497" s="324" t="s">
        <v>1709</v>
      </c>
      <c r="F497" s="126">
        <v>988.7</v>
      </c>
      <c r="G497" s="107" t="str">
        <f t="shared" si="7"/>
        <v>SH19-12139</v>
      </c>
      <c r="H497" s="430"/>
      <c r="I497" s="428"/>
      <c r="J497" s="431"/>
      <c r="K497" s="432"/>
      <c r="L497" s="429"/>
      <c r="M497" s="433"/>
      <c r="N497" s="429"/>
    </row>
    <row r="498" spans="1:14" s="434" customFormat="1" ht="18" customHeight="1">
      <c r="A498" s="351">
        <v>492</v>
      </c>
      <c r="B498" s="107" t="s">
        <v>42</v>
      </c>
      <c r="C498" s="108">
        <v>43782</v>
      </c>
      <c r="D498" s="416" t="s">
        <v>17241</v>
      </c>
      <c r="E498" s="324" t="s">
        <v>17999</v>
      </c>
      <c r="F498" s="126">
        <v>6512.6</v>
      </c>
      <c r="G498" s="107" t="str">
        <f t="shared" si="7"/>
        <v>SH19-12140</v>
      </c>
      <c r="H498" s="430"/>
      <c r="I498" s="428"/>
      <c r="J498" s="431"/>
      <c r="K498" s="432"/>
      <c r="L498" s="429"/>
      <c r="M498" s="433"/>
      <c r="N498" s="429"/>
    </row>
    <row r="499" spans="1:14" s="434" customFormat="1" ht="18" customHeight="1">
      <c r="A499" s="351">
        <v>493</v>
      </c>
      <c r="B499" s="107" t="s">
        <v>42</v>
      </c>
      <c r="C499" s="108">
        <v>43782</v>
      </c>
      <c r="D499" s="416" t="s">
        <v>17242</v>
      </c>
      <c r="E499" s="324" t="s">
        <v>17999</v>
      </c>
      <c r="F499" s="126">
        <v>8690.5400000000009</v>
      </c>
      <c r="G499" s="107" t="str">
        <f t="shared" si="7"/>
        <v>SH19-12141</v>
      </c>
      <c r="H499" s="430"/>
      <c r="I499" s="428"/>
      <c r="J499" s="431"/>
      <c r="K499" s="432"/>
      <c r="L499" s="429"/>
      <c r="M499" s="433"/>
      <c r="N499" s="429"/>
    </row>
    <row r="500" spans="1:14" s="434" customFormat="1" ht="18" customHeight="1">
      <c r="A500" s="351">
        <v>494</v>
      </c>
      <c r="B500" s="107" t="s">
        <v>42</v>
      </c>
      <c r="C500" s="108">
        <v>43782</v>
      </c>
      <c r="D500" s="416" t="s">
        <v>17243</v>
      </c>
      <c r="E500" s="324" t="s">
        <v>17999</v>
      </c>
      <c r="F500" s="126">
        <v>1410.19</v>
      </c>
      <c r="G500" s="107" t="str">
        <f t="shared" si="7"/>
        <v>SH19-12142</v>
      </c>
      <c r="H500" s="430"/>
      <c r="I500" s="428"/>
      <c r="J500" s="431"/>
      <c r="K500" s="432"/>
      <c r="L500" s="429"/>
      <c r="M500" s="433"/>
      <c r="N500" s="429"/>
    </row>
    <row r="501" spans="1:14" s="434" customFormat="1" ht="18" customHeight="1">
      <c r="A501" s="351">
        <v>495</v>
      </c>
      <c r="B501" s="107" t="s">
        <v>42</v>
      </c>
      <c r="C501" s="108">
        <v>43782</v>
      </c>
      <c r="D501" s="416" t="s">
        <v>17244</v>
      </c>
      <c r="E501" s="324" t="s">
        <v>17999</v>
      </c>
      <c r="F501" s="126">
        <v>10044.94</v>
      </c>
      <c r="G501" s="107" t="str">
        <f t="shared" si="7"/>
        <v>SH19-12143</v>
      </c>
      <c r="H501" s="430"/>
      <c r="I501" s="428"/>
      <c r="J501" s="431"/>
      <c r="K501" s="432"/>
      <c r="L501" s="429"/>
      <c r="M501" s="433"/>
      <c r="N501" s="429"/>
    </row>
    <row r="502" spans="1:14" s="434" customFormat="1" ht="18" customHeight="1">
      <c r="A502" s="351">
        <v>496</v>
      </c>
      <c r="B502" s="107" t="s">
        <v>1746</v>
      </c>
      <c r="C502" s="108"/>
      <c r="D502" s="402" t="s">
        <v>17245</v>
      </c>
      <c r="E502" s="324" t="s">
        <v>1709</v>
      </c>
      <c r="F502" s="126">
        <v>0</v>
      </c>
      <c r="G502" s="107" t="str">
        <f t="shared" si="7"/>
        <v>SH19-12144</v>
      </c>
      <c r="H502" s="430"/>
      <c r="I502" s="428"/>
      <c r="J502" s="431"/>
      <c r="K502" s="432"/>
      <c r="L502" s="429"/>
      <c r="M502" s="433"/>
      <c r="N502" s="429"/>
    </row>
    <row r="503" spans="1:14" s="434" customFormat="1" ht="18" customHeight="1">
      <c r="A503" s="351">
        <v>497</v>
      </c>
      <c r="B503" s="107" t="s">
        <v>42</v>
      </c>
      <c r="C503" s="108">
        <v>43783</v>
      </c>
      <c r="D503" s="416" t="s">
        <v>17246</v>
      </c>
      <c r="E503" s="324" t="s">
        <v>18000</v>
      </c>
      <c r="F503" s="126">
        <v>5801.75</v>
      </c>
      <c r="G503" s="107" t="str">
        <f t="shared" si="7"/>
        <v>SH19-12145</v>
      </c>
      <c r="H503" s="430"/>
      <c r="I503" s="428"/>
      <c r="J503" s="431"/>
      <c r="K503" s="432"/>
      <c r="L503" s="429"/>
      <c r="M503" s="433"/>
      <c r="N503" s="429"/>
    </row>
    <row r="504" spans="1:14" s="434" customFormat="1" ht="18" customHeight="1">
      <c r="A504" s="351">
        <v>498</v>
      </c>
      <c r="B504" s="107" t="s">
        <v>42</v>
      </c>
      <c r="C504" s="108">
        <v>43783</v>
      </c>
      <c r="D504" s="416" t="s">
        <v>17247</v>
      </c>
      <c r="E504" s="324" t="s">
        <v>18000</v>
      </c>
      <c r="F504" s="126">
        <v>11005.17</v>
      </c>
      <c r="G504" s="107" t="str">
        <f t="shared" si="7"/>
        <v>SH19-12146</v>
      </c>
      <c r="H504" s="430"/>
      <c r="I504" s="428"/>
      <c r="J504" s="431"/>
      <c r="K504" s="432"/>
      <c r="L504" s="429"/>
      <c r="M504" s="433"/>
      <c r="N504" s="429"/>
    </row>
    <row r="505" spans="1:14" s="434" customFormat="1" ht="18" customHeight="1">
      <c r="A505" s="351">
        <v>499</v>
      </c>
      <c r="B505" s="107" t="s">
        <v>42</v>
      </c>
      <c r="C505" s="108">
        <v>43783</v>
      </c>
      <c r="D505" s="416" t="s">
        <v>17248</v>
      </c>
      <c r="E505" s="324" t="s">
        <v>18000</v>
      </c>
      <c r="F505" s="126">
        <v>2350.3200000000002</v>
      </c>
      <c r="G505" s="107" t="str">
        <f t="shared" si="7"/>
        <v>SH19-12147</v>
      </c>
      <c r="H505" s="430"/>
      <c r="I505" s="428"/>
      <c r="J505" s="431"/>
      <c r="K505" s="432"/>
      <c r="L505" s="429"/>
      <c r="M505" s="433"/>
      <c r="N505" s="429"/>
    </row>
    <row r="506" spans="1:14" s="434" customFormat="1" ht="18" customHeight="1">
      <c r="A506" s="351">
        <v>500</v>
      </c>
      <c r="B506" s="107" t="s">
        <v>42</v>
      </c>
      <c r="C506" s="108">
        <v>43783</v>
      </c>
      <c r="D506" s="416" t="s">
        <v>17249</v>
      </c>
      <c r="E506" s="324" t="s">
        <v>18000</v>
      </c>
      <c r="F506" s="126">
        <v>7452.36</v>
      </c>
      <c r="G506" s="107" t="str">
        <f t="shared" si="7"/>
        <v>SH19-12148</v>
      </c>
      <c r="H506" s="430"/>
      <c r="I506" s="428"/>
      <c r="J506" s="431"/>
      <c r="K506" s="432"/>
      <c r="L506" s="429"/>
      <c r="M506" s="433"/>
      <c r="N506" s="429"/>
    </row>
    <row r="507" spans="1:14" s="434" customFormat="1" ht="18" customHeight="1">
      <c r="A507" s="351">
        <v>501</v>
      </c>
      <c r="B507" s="107" t="s">
        <v>42</v>
      </c>
      <c r="C507" s="108">
        <v>43783</v>
      </c>
      <c r="D507" s="416" t="s">
        <v>17250</v>
      </c>
      <c r="E507" s="324" t="s">
        <v>18000</v>
      </c>
      <c r="F507" s="126">
        <v>982.16</v>
      </c>
      <c r="G507" s="107" t="str">
        <f t="shared" si="7"/>
        <v>SH19-12149</v>
      </c>
      <c r="H507" s="430"/>
      <c r="I507" s="428"/>
      <c r="J507" s="431"/>
      <c r="K507" s="432"/>
      <c r="L507" s="429"/>
      <c r="M507" s="433"/>
      <c r="N507" s="429"/>
    </row>
    <row r="508" spans="1:14" s="434" customFormat="1" ht="18" customHeight="1">
      <c r="A508" s="351">
        <v>502</v>
      </c>
      <c r="B508" s="107" t="s">
        <v>42</v>
      </c>
      <c r="C508" s="108">
        <v>43783</v>
      </c>
      <c r="D508" s="416" t="s">
        <v>17251</v>
      </c>
      <c r="E508" s="324" t="s">
        <v>18000</v>
      </c>
      <c r="F508" s="126">
        <v>11345.79</v>
      </c>
      <c r="G508" s="107" t="str">
        <f t="shared" si="7"/>
        <v>SH19-12150</v>
      </c>
      <c r="H508" s="430"/>
      <c r="I508" s="428"/>
      <c r="J508" s="431"/>
      <c r="K508" s="432"/>
      <c r="L508" s="429"/>
      <c r="M508" s="433"/>
      <c r="N508" s="429"/>
    </row>
    <row r="509" spans="1:14" s="434" customFormat="1" ht="18" customHeight="1">
      <c r="A509" s="351">
        <v>503</v>
      </c>
      <c r="B509" s="107" t="s">
        <v>42</v>
      </c>
      <c r="C509" s="108">
        <v>43783</v>
      </c>
      <c r="D509" s="416" t="s">
        <v>17252</v>
      </c>
      <c r="E509" s="324" t="s">
        <v>18000</v>
      </c>
      <c r="F509" s="126">
        <v>2820.38</v>
      </c>
      <c r="G509" s="107" t="str">
        <f t="shared" si="7"/>
        <v>SH19-12151</v>
      </c>
      <c r="H509" s="430"/>
      <c r="I509" s="428"/>
      <c r="J509" s="431"/>
      <c r="K509" s="432"/>
      <c r="L509" s="429"/>
      <c r="M509" s="433"/>
      <c r="N509" s="429"/>
    </row>
    <row r="510" spans="1:14" s="434" customFormat="1" ht="18" customHeight="1">
      <c r="A510" s="351">
        <v>504</v>
      </c>
      <c r="B510" s="107" t="s">
        <v>42</v>
      </c>
      <c r="C510" s="108">
        <v>43783</v>
      </c>
      <c r="D510" s="416" t="s">
        <v>17253</v>
      </c>
      <c r="E510" s="324" t="s">
        <v>18000</v>
      </c>
      <c r="F510" s="126">
        <v>2324.7600000000002</v>
      </c>
      <c r="G510" s="107" t="str">
        <f t="shared" si="7"/>
        <v>SH19-12152</v>
      </c>
      <c r="H510" s="430"/>
      <c r="I510" s="428"/>
      <c r="J510" s="431"/>
      <c r="K510" s="432"/>
      <c r="L510" s="429"/>
      <c r="M510" s="433"/>
      <c r="N510" s="429"/>
    </row>
    <row r="511" spans="1:14" s="434" customFormat="1" ht="18" customHeight="1">
      <c r="A511" s="351">
        <v>505</v>
      </c>
      <c r="B511" s="107" t="s">
        <v>42</v>
      </c>
      <c r="C511" s="108">
        <v>43781</v>
      </c>
      <c r="D511" s="416" t="s">
        <v>17254</v>
      </c>
      <c r="E511" s="324" t="s">
        <v>17998</v>
      </c>
      <c r="F511" s="126">
        <v>26.07</v>
      </c>
      <c r="G511" s="107" t="str">
        <f t="shared" si="7"/>
        <v>SH19-12153</v>
      </c>
      <c r="H511" s="430"/>
      <c r="I511" s="428"/>
      <c r="J511" s="431"/>
      <c r="K511" s="432"/>
      <c r="L511" s="429"/>
      <c r="M511" s="433"/>
      <c r="N511" s="429"/>
    </row>
    <row r="512" spans="1:14" s="434" customFormat="1" ht="18" customHeight="1">
      <c r="A512" s="351">
        <v>506</v>
      </c>
      <c r="B512" s="107" t="s">
        <v>42</v>
      </c>
      <c r="C512" s="108">
        <v>43781</v>
      </c>
      <c r="D512" s="416" t="s">
        <v>17255</v>
      </c>
      <c r="E512" s="324" t="s">
        <v>17998</v>
      </c>
      <c r="F512" s="126">
        <v>92.73</v>
      </c>
      <c r="G512" s="107" t="str">
        <f t="shared" si="7"/>
        <v>SH19-12154</v>
      </c>
      <c r="H512" s="430"/>
      <c r="I512" s="428"/>
      <c r="J512" s="431"/>
      <c r="K512" s="432"/>
      <c r="L512" s="429"/>
      <c r="M512" s="433"/>
      <c r="N512" s="429"/>
    </row>
    <row r="513" spans="1:14" s="434" customFormat="1" ht="18" customHeight="1">
      <c r="A513" s="351">
        <v>507</v>
      </c>
      <c r="B513" s="107" t="s">
        <v>55</v>
      </c>
      <c r="C513" s="108">
        <v>43781</v>
      </c>
      <c r="D513" s="416" t="s">
        <v>17256</v>
      </c>
      <c r="E513" s="324" t="s">
        <v>1709</v>
      </c>
      <c r="F513" s="126">
        <v>3191.04</v>
      </c>
      <c r="G513" s="107" t="str">
        <f t="shared" si="7"/>
        <v>SH19-12155</v>
      </c>
      <c r="H513" s="430"/>
      <c r="I513" s="428"/>
      <c r="J513" s="431"/>
      <c r="K513" s="432"/>
      <c r="L513" s="429"/>
      <c r="M513" s="433"/>
      <c r="N513" s="429"/>
    </row>
    <row r="514" spans="1:14" s="434" customFormat="1" ht="18" customHeight="1">
      <c r="A514" s="351">
        <v>508</v>
      </c>
      <c r="B514" s="107" t="s">
        <v>42</v>
      </c>
      <c r="C514" s="108">
        <v>43783</v>
      </c>
      <c r="D514" s="416" t="s">
        <v>17257</v>
      </c>
      <c r="E514" s="324" t="s">
        <v>18000</v>
      </c>
      <c r="F514" s="126">
        <v>6980.58</v>
      </c>
      <c r="G514" s="107" t="str">
        <f t="shared" si="7"/>
        <v>SH19-12156</v>
      </c>
      <c r="H514" s="430"/>
      <c r="I514" s="428"/>
      <c r="J514" s="431"/>
      <c r="K514" s="432"/>
      <c r="L514" s="429"/>
      <c r="M514" s="433"/>
      <c r="N514" s="429"/>
    </row>
    <row r="515" spans="1:14" s="434" customFormat="1" ht="18" customHeight="1">
      <c r="A515" s="351">
        <v>509</v>
      </c>
      <c r="B515" s="107" t="s">
        <v>42</v>
      </c>
      <c r="C515" s="108">
        <v>43783</v>
      </c>
      <c r="D515" s="416" t="s">
        <v>17258</v>
      </c>
      <c r="E515" s="324" t="s">
        <v>18000</v>
      </c>
      <c r="F515" s="126">
        <v>6372.42</v>
      </c>
      <c r="G515" s="107" t="str">
        <f t="shared" si="7"/>
        <v>SH19-12157</v>
      </c>
      <c r="H515" s="430"/>
      <c r="I515" s="428"/>
      <c r="J515" s="431"/>
      <c r="K515" s="432"/>
      <c r="L515" s="429"/>
      <c r="M515" s="433"/>
      <c r="N515" s="429"/>
    </row>
    <row r="516" spans="1:14" s="434" customFormat="1" ht="18" customHeight="1">
      <c r="A516" s="351">
        <v>510</v>
      </c>
      <c r="B516" s="107" t="s">
        <v>42</v>
      </c>
      <c r="C516" s="108">
        <v>43783</v>
      </c>
      <c r="D516" s="416" t="s">
        <v>17259</v>
      </c>
      <c r="E516" s="324" t="s">
        <v>18000</v>
      </c>
      <c r="F516" s="126">
        <v>1880.26</v>
      </c>
      <c r="G516" s="107" t="str">
        <f t="shared" si="7"/>
        <v>SH19-12158</v>
      </c>
      <c r="H516" s="430"/>
      <c r="I516" s="428"/>
      <c r="J516" s="431"/>
      <c r="K516" s="432"/>
      <c r="L516" s="429"/>
      <c r="M516" s="433"/>
      <c r="N516" s="429"/>
    </row>
    <row r="517" spans="1:14" s="434" customFormat="1" ht="18" customHeight="1">
      <c r="A517" s="351">
        <v>511</v>
      </c>
      <c r="B517" s="107" t="s">
        <v>42</v>
      </c>
      <c r="C517" s="108">
        <v>43783</v>
      </c>
      <c r="D517" s="416" t="s">
        <v>17260</v>
      </c>
      <c r="E517" s="324" t="s">
        <v>18000</v>
      </c>
      <c r="F517" s="126">
        <v>10960.9</v>
      </c>
      <c r="G517" s="107" t="str">
        <f t="shared" si="7"/>
        <v>SH19-12159</v>
      </c>
      <c r="H517" s="430"/>
      <c r="I517" s="428"/>
      <c r="J517" s="431"/>
      <c r="K517" s="432"/>
      <c r="L517" s="429"/>
      <c r="M517" s="433"/>
      <c r="N517" s="429"/>
    </row>
    <row r="518" spans="1:14" s="434" customFormat="1" ht="18" customHeight="1">
      <c r="A518" s="351">
        <v>512</v>
      </c>
      <c r="B518" s="107" t="s">
        <v>42</v>
      </c>
      <c r="C518" s="108">
        <v>43783</v>
      </c>
      <c r="D518" s="416" t="s">
        <v>17261</v>
      </c>
      <c r="E518" s="324" t="s">
        <v>18000</v>
      </c>
      <c r="F518" s="126">
        <v>8538.92</v>
      </c>
      <c r="G518" s="107" t="str">
        <f t="shared" si="7"/>
        <v>SH19-12160</v>
      </c>
      <c r="H518" s="430"/>
      <c r="I518" s="428"/>
      <c r="J518" s="431"/>
      <c r="K518" s="432"/>
      <c r="L518" s="429"/>
      <c r="M518" s="433"/>
      <c r="N518" s="429"/>
    </row>
    <row r="519" spans="1:14" s="434" customFormat="1" ht="18" customHeight="1">
      <c r="A519" s="351">
        <v>513</v>
      </c>
      <c r="B519" s="107" t="s">
        <v>42</v>
      </c>
      <c r="C519" s="108">
        <v>43783</v>
      </c>
      <c r="D519" s="416" t="s">
        <v>17262</v>
      </c>
      <c r="E519" s="324" t="s">
        <v>18000</v>
      </c>
      <c r="F519" s="126">
        <v>6200.88</v>
      </c>
      <c r="G519" s="107" t="str">
        <f t="shared" si="7"/>
        <v>SH19-12161</v>
      </c>
      <c r="H519" s="430"/>
      <c r="I519" s="428"/>
      <c r="J519" s="431"/>
      <c r="K519" s="432"/>
      <c r="L519" s="429"/>
      <c r="M519" s="433"/>
      <c r="N519" s="429"/>
    </row>
    <row r="520" spans="1:14" s="434" customFormat="1" ht="18" customHeight="1">
      <c r="A520" s="351">
        <v>514</v>
      </c>
      <c r="B520" s="107" t="s">
        <v>1754</v>
      </c>
      <c r="C520" s="108">
        <v>43782</v>
      </c>
      <c r="D520" s="416" t="s">
        <v>17263</v>
      </c>
      <c r="E520" s="324" t="s">
        <v>1709</v>
      </c>
      <c r="F520" s="126">
        <v>4198.7299999999996</v>
      </c>
      <c r="G520" s="107" t="str">
        <f t="shared" ref="G520:G583" si="8">D520</f>
        <v>SH19-12162</v>
      </c>
      <c r="H520" s="430"/>
      <c r="I520" s="428"/>
      <c r="J520" s="431"/>
      <c r="K520" s="432"/>
      <c r="L520" s="429"/>
      <c r="M520" s="433"/>
      <c r="N520" s="429"/>
    </row>
    <row r="521" spans="1:14" s="434" customFormat="1" ht="18" customHeight="1">
      <c r="A521" s="351">
        <v>515</v>
      </c>
      <c r="B521" s="107" t="s">
        <v>43</v>
      </c>
      <c r="C521" s="108">
        <v>43782</v>
      </c>
      <c r="D521" s="416" t="s">
        <v>17264</v>
      </c>
      <c r="E521" s="324" t="s">
        <v>1709</v>
      </c>
      <c r="F521" s="126">
        <v>5241.34</v>
      </c>
      <c r="G521" s="107" t="str">
        <f t="shared" si="8"/>
        <v>SH19-12163</v>
      </c>
      <c r="H521" s="430"/>
      <c r="I521" s="428"/>
      <c r="J521" s="431"/>
      <c r="K521" s="432"/>
      <c r="L521" s="429"/>
      <c r="M521" s="433"/>
      <c r="N521" s="429"/>
    </row>
    <row r="522" spans="1:14" s="434" customFormat="1" ht="18" customHeight="1">
      <c r="A522" s="351">
        <v>516</v>
      </c>
      <c r="B522" s="107" t="s">
        <v>1727</v>
      </c>
      <c r="C522" s="108">
        <v>43781</v>
      </c>
      <c r="D522" s="416" t="s">
        <v>17265</v>
      </c>
      <c r="E522" s="324" t="s">
        <v>1709</v>
      </c>
      <c r="F522" s="126">
        <v>9529.5</v>
      </c>
      <c r="G522" s="107" t="str">
        <f t="shared" si="8"/>
        <v>SH19-12164</v>
      </c>
      <c r="H522" s="430"/>
      <c r="I522" s="428"/>
      <c r="J522" s="431"/>
      <c r="K522" s="432"/>
      <c r="L522" s="429"/>
      <c r="M522" s="433"/>
      <c r="N522" s="429"/>
    </row>
    <row r="523" spans="1:14" s="434" customFormat="1" ht="18" customHeight="1">
      <c r="A523" s="351">
        <v>517</v>
      </c>
      <c r="B523" s="107" t="s">
        <v>42</v>
      </c>
      <c r="C523" s="108">
        <v>43782</v>
      </c>
      <c r="D523" s="416" t="s">
        <v>17266</v>
      </c>
      <c r="E523" s="324" t="s">
        <v>17999</v>
      </c>
      <c r="F523" s="126">
        <v>10384.719999999999</v>
      </c>
      <c r="G523" s="107" t="str">
        <f t="shared" si="8"/>
        <v>SH19-12165</v>
      </c>
      <c r="H523" s="430"/>
      <c r="I523" s="428"/>
      <c r="J523" s="431"/>
      <c r="K523" s="432"/>
      <c r="L523" s="429"/>
      <c r="M523" s="433"/>
      <c r="N523" s="429"/>
    </row>
    <row r="524" spans="1:14" s="434" customFormat="1" ht="18" customHeight="1">
      <c r="A524" s="351">
        <v>518</v>
      </c>
      <c r="B524" s="107" t="s">
        <v>42</v>
      </c>
      <c r="C524" s="108">
        <v>43782</v>
      </c>
      <c r="D524" s="416" t="s">
        <v>17267</v>
      </c>
      <c r="E524" s="324" t="s">
        <v>17999</v>
      </c>
      <c r="F524" s="126">
        <v>5080.1400000000003</v>
      </c>
      <c r="G524" s="107" t="str">
        <f t="shared" si="8"/>
        <v>SH19-12166</v>
      </c>
      <c r="H524" s="430"/>
      <c r="I524" s="428"/>
      <c r="J524" s="431"/>
      <c r="K524" s="432"/>
      <c r="L524" s="429"/>
      <c r="M524" s="433"/>
      <c r="N524" s="429"/>
    </row>
    <row r="525" spans="1:14" s="434" customFormat="1" ht="18" customHeight="1">
      <c r="A525" s="351">
        <v>519</v>
      </c>
      <c r="B525" s="107" t="s">
        <v>12962</v>
      </c>
      <c r="C525" s="108">
        <v>43782</v>
      </c>
      <c r="D525" s="416" t="s">
        <v>17268</v>
      </c>
      <c r="E525" s="324" t="s">
        <v>1709</v>
      </c>
      <c r="F525" s="126">
        <v>1236.48</v>
      </c>
      <c r="G525" s="107" t="str">
        <f t="shared" si="8"/>
        <v>SH19-12167</v>
      </c>
      <c r="H525" s="430"/>
      <c r="I525" s="428"/>
      <c r="J525" s="431"/>
      <c r="K525" s="432"/>
      <c r="L525" s="429"/>
      <c r="M525" s="433"/>
      <c r="N525" s="429"/>
    </row>
    <row r="526" spans="1:14" s="434" customFormat="1" ht="18" customHeight="1">
      <c r="A526" s="351">
        <v>520</v>
      </c>
      <c r="B526" s="107" t="s">
        <v>142</v>
      </c>
      <c r="C526" s="108">
        <v>43782</v>
      </c>
      <c r="D526" s="416" t="s">
        <v>17269</v>
      </c>
      <c r="E526" s="324" t="s">
        <v>1709</v>
      </c>
      <c r="F526" s="126">
        <v>983.1</v>
      </c>
      <c r="G526" s="107" t="str">
        <f t="shared" si="8"/>
        <v>SH19-12168</v>
      </c>
      <c r="H526" s="430"/>
      <c r="I526" s="428"/>
      <c r="J526" s="431"/>
      <c r="K526" s="432"/>
      <c r="L526" s="429"/>
      <c r="M526" s="433"/>
      <c r="N526" s="429"/>
    </row>
    <row r="527" spans="1:14" s="434" customFormat="1" ht="18" customHeight="1">
      <c r="A527" s="351">
        <v>521</v>
      </c>
      <c r="B527" s="107" t="s">
        <v>142</v>
      </c>
      <c r="C527" s="108">
        <v>43782</v>
      </c>
      <c r="D527" s="416" t="s">
        <v>17270</v>
      </c>
      <c r="E527" s="324" t="s">
        <v>1709</v>
      </c>
      <c r="F527" s="126">
        <v>302.23</v>
      </c>
      <c r="G527" s="107" t="str">
        <f t="shared" si="8"/>
        <v>SH19-12169</v>
      </c>
      <c r="H527" s="430"/>
      <c r="I527" s="428"/>
      <c r="J527" s="431"/>
      <c r="K527" s="432"/>
      <c r="L527" s="429"/>
      <c r="M527" s="433"/>
      <c r="N527" s="429"/>
    </row>
    <row r="528" spans="1:14" s="434" customFormat="1" ht="18" customHeight="1">
      <c r="A528" s="351">
        <v>522</v>
      </c>
      <c r="B528" s="107" t="s">
        <v>42</v>
      </c>
      <c r="C528" s="108">
        <v>43782</v>
      </c>
      <c r="D528" s="416" t="s">
        <v>17271</v>
      </c>
      <c r="E528" s="324" t="s">
        <v>17999</v>
      </c>
      <c r="F528" s="126">
        <v>9827.2999999999993</v>
      </c>
      <c r="G528" s="107" t="str">
        <f t="shared" si="8"/>
        <v>SH19-12170</v>
      </c>
      <c r="H528" s="430"/>
      <c r="I528" s="428"/>
      <c r="J528" s="431"/>
      <c r="K528" s="432"/>
      <c r="L528" s="429"/>
      <c r="M528" s="433"/>
      <c r="N528" s="429"/>
    </row>
    <row r="529" spans="1:14" s="434" customFormat="1" ht="18" customHeight="1">
      <c r="A529" s="351">
        <v>523</v>
      </c>
      <c r="B529" s="107" t="s">
        <v>238</v>
      </c>
      <c r="C529" s="108">
        <v>43782</v>
      </c>
      <c r="D529" s="416" t="s">
        <v>17272</v>
      </c>
      <c r="E529" s="324" t="s">
        <v>1709</v>
      </c>
      <c r="F529" s="126">
        <v>3380.85</v>
      </c>
      <c r="G529" s="107" t="str">
        <f t="shared" si="8"/>
        <v>SH19-12171</v>
      </c>
      <c r="H529" s="430"/>
      <c r="I529" s="428"/>
      <c r="J529" s="431"/>
      <c r="K529" s="432"/>
      <c r="L529" s="429"/>
      <c r="M529" s="433"/>
      <c r="N529" s="429"/>
    </row>
    <row r="530" spans="1:14" s="434" customFormat="1" ht="18" customHeight="1">
      <c r="A530" s="351">
        <v>524</v>
      </c>
      <c r="B530" s="107" t="s">
        <v>139</v>
      </c>
      <c r="C530" s="108">
        <v>43782</v>
      </c>
      <c r="D530" s="416" t="s">
        <v>17273</v>
      </c>
      <c r="E530" s="324" t="s">
        <v>1709</v>
      </c>
      <c r="F530" s="126">
        <v>1722</v>
      </c>
      <c r="G530" s="107" t="str">
        <f t="shared" si="8"/>
        <v>SH19-12172</v>
      </c>
      <c r="H530" s="430"/>
      <c r="I530" s="428"/>
      <c r="J530" s="431"/>
      <c r="K530" s="432"/>
      <c r="L530" s="429"/>
      <c r="M530" s="433"/>
      <c r="N530" s="429"/>
    </row>
    <row r="531" spans="1:14" s="434" customFormat="1" ht="18" customHeight="1">
      <c r="A531" s="351">
        <v>525</v>
      </c>
      <c r="B531" s="107" t="s">
        <v>42</v>
      </c>
      <c r="C531" s="108">
        <v>43782</v>
      </c>
      <c r="D531" s="416" t="s">
        <v>17274</v>
      </c>
      <c r="E531" s="324" t="s">
        <v>17999</v>
      </c>
      <c r="F531" s="126">
        <v>15.29</v>
      </c>
      <c r="G531" s="107" t="str">
        <f t="shared" si="8"/>
        <v>SH19-12173</v>
      </c>
      <c r="H531" s="430"/>
      <c r="I531" s="428"/>
      <c r="J531" s="431"/>
      <c r="K531" s="432"/>
      <c r="L531" s="429"/>
      <c r="M531" s="433"/>
      <c r="N531" s="429"/>
    </row>
    <row r="532" spans="1:14" s="434" customFormat="1" ht="18" customHeight="1">
      <c r="A532" s="351">
        <v>526</v>
      </c>
      <c r="B532" s="107" t="s">
        <v>42</v>
      </c>
      <c r="C532" s="108">
        <v>43782</v>
      </c>
      <c r="D532" s="416" t="s">
        <v>17275</v>
      </c>
      <c r="E532" s="324" t="s">
        <v>17999</v>
      </c>
      <c r="F532" s="126">
        <v>669.42</v>
      </c>
      <c r="G532" s="107" t="str">
        <f t="shared" si="8"/>
        <v>SH19-12174</v>
      </c>
      <c r="H532" s="430"/>
      <c r="I532" s="428"/>
      <c r="J532" s="431"/>
      <c r="K532" s="432"/>
      <c r="L532" s="429"/>
      <c r="M532" s="433"/>
      <c r="N532" s="429"/>
    </row>
    <row r="533" spans="1:14" s="434" customFormat="1" ht="18" customHeight="1">
      <c r="A533" s="351">
        <v>527</v>
      </c>
      <c r="B533" s="107" t="s">
        <v>42</v>
      </c>
      <c r="C533" s="108">
        <v>43782</v>
      </c>
      <c r="D533" s="416" t="s">
        <v>17276</v>
      </c>
      <c r="E533" s="324" t="s">
        <v>17999</v>
      </c>
      <c r="F533" s="126">
        <v>424.83</v>
      </c>
      <c r="G533" s="107" t="str">
        <f t="shared" si="8"/>
        <v>SH19-12175</v>
      </c>
      <c r="H533" s="430"/>
      <c r="I533" s="428"/>
      <c r="J533" s="431"/>
      <c r="K533" s="432"/>
      <c r="L533" s="429"/>
      <c r="M533" s="433"/>
      <c r="N533" s="429"/>
    </row>
    <row r="534" spans="1:14" s="434" customFormat="1" ht="18" customHeight="1">
      <c r="A534" s="351">
        <v>528</v>
      </c>
      <c r="B534" s="107" t="s">
        <v>42</v>
      </c>
      <c r="C534" s="108">
        <v>43782</v>
      </c>
      <c r="D534" s="416" t="s">
        <v>17277</v>
      </c>
      <c r="E534" s="324" t="s">
        <v>17999</v>
      </c>
      <c r="F534" s="126">
        <v>10841.79</v>
      </c>
      <c r="G534" s="107" t="str">
        <f t="shared" si="8"/>
        <v>SH19-12176</v>
      </c>
      <c r="H534" s="430"/>
      <c r="I534" s="428"/>
      <c r="J534" s="431"/>
      <c r="K534" s="432"/>
      <c r="L534" s="429"/>
      <c r="M534" s="433"/>
      <c r="N534" s="429"/>
    </row>
    <row r="535" spans="1:14" s="434" customFormat="1" ht="18" customHeight="1">
      <c r="A535" s="351">
        <v>529</v>
      </c>
      <c r="B535" s="107" t="s">
        <v>42</v>
      </c>
      <c r="C535" s="108">
        <v>43782</v>
      </c>
      <c r="D535" s="416" t="s">
        <v>17278</v>
      </c>
      <c r="E535" s="324" t="s">
        <v>17999</v>
      </c>
      <c r="F535" s="126">
        <v>7629.98</v>
      </c>
      <c r="G535" s="107" t="str">
        <f t="shared" si="8"/>
        <v>SH19-12177</v>
      </c>
      <c r="H535" s="430"/>
      <c r="I535" s="428"/>
      <c r="J535" s="431"/>
      <c r="K535" s="432"/>
      <c r="L535" s="429"/>
      <c r="M535" s="433"/>
      <c r="N535" s="429"/>
    </row>
    <row r="536" spans="1:14" s="434" customFormat="1" ht="18" customHeight="1">
      <c r="A536" s="351">
        <v>530</v>
      </c>
      <c r="B536" s="107" t="s">
        <v>42</v>
      </c>
      <c r="C536" s="108">
        <v>43782</v>
      </c>
      <c r="D536" s="416" t="s">
        <v>17279</v>
      </c>
      <c r="E536" s="324" t="s">
        <v>17999</v>
      </c>
      <c r="F536" s="126">
        <v>9477.73</v>
      </c>
      <c r="G536" s="107" t="str">
        <f t="shared" si="8"/>
        <v>SH19-12178</v>
      </c>
      <c r="H536" s="430"/>
      <c r="I536" s="428"/>
      <c r="J536" s="431"/>
      <c r="K536" s="432"/>
      <c r="L536" s="429"/>
      <c r="M536" s="433"/>
      <c r="N536" s="429"/>
    </row>
    <row r="537" spans="1:14" s="434" customFormat="1" ht="18" customHeight="1">
      <c r="A537" s="351">
        <v>531</v>
      </c>
      <c r="B537" s="107" t="s">
        <v>1746</v>
      </c>
      <c r="C537" s="108"/>
      <c r="D537" s="402" t="s">
        <v>17280</v>
      </c>
      <c r="E537" s="324" t="s">
        <v>1709</v>
      </c>
      <c r="F537" s="126">
        <v>0</v>
      </c>
      <c r="G537" s="107" t="str">
        <f t="shared" si="8"/>
        <v>SH19-12179</v>
      </c>
      <c r="H537" s="430"/>
      <c r="I537" s="428"/>
      <c r="J537" s="431"/>
      <c r="K537" s="432"/>
      <c r="L537" s="429"/>
      <c r="M537" s="433"/>
      <c r="N537" s="429"/>
    </row>
    <row r="538" spans="1:14" s="434" customFormat="1" ht="18" customHeight="1">
      <c r="A538" s="351">
        <v>532</v>
      </c>
      <c r="B538" s="107" t="s">
        <v>1746</v>
      </c>
      <c r="C538" s="108"/>
      <c r="D538" s="402" t="s">
        <v>17281</v>
      </c>
      <c r="E538" s="324" t="s">
        <v>1709</v>
      </c>
      <c r="F538" s="126">
        <v>0</v>
      </c>
      <c r="G538" s="107" t="str">
        <f t="shared" si="8"/>
        <v>SH19-12180</v>
      </c>
      <c r="H538" s="430"/>
      <c r="I538" s="428"/>
      <c r="J538" s="431"/>
      <c r="K538" s="432"/>
      <c r="L538" s="429"/>
      <c r="M538" s="433"/>
      <c r="N538" s="429"/>
    </row>
    <row r="539" spans="1:14" s="434" customFormat="1" ht="18" customHeight="1">
      <c r="A539" s="351">
        <v>533</v>
      </c>
      <c r="B539" s="107" t="s">
        <v>139</v>
      </c>
      <c r="C539" s="108">
        <v>43782</v>
      </c>
      <c r="D539" s="416" t="s">
        <v>17282</v>
      </c>
      <c r="E539" s="324" t="s">
        <v>1709</v>
      </c>
      <c r="F539" s="126">
        <v>1465.35</v>
      </c>
      <c r="G539" s="107" t="str">
        <f t="shared" si="8"/>
        <v>SH19-12181</v>
      </c>
      <c r="H539" s="430"/>
      <c r="I539" s="428"/>
      <c r="J539" s="431"/>
      <c r="K539" s="432"/>
      <c r="L539" s="429"/>
      <c r="M539" s="433"/>
      <c r="N539" s="429"/>
    </row>
    <row r="540" spans="1:14" s="434" customFormat="1" ht="18" customHeight="1">
      <c r="A540" s="351">
        <v>534</v>
      </c>
      <c r="B540" s="107" t="s">
        <v>42</v>
      </c>
      <c r="C540" s="108">
        <v>43783</v>
      </c>
      <c r="D540" s="416" t="s">
        <v>17283</v>
      </c>
      <c r="E540" s="324" t="s">
        <v>18000</v>
      </c>
      <c r="F540" s="126">
        <v>9763.08</v>
      </c>
      <c r="G540" s="107" t="str">
        <f t="shared" si="8"/>
        <v>SH19-12182</v>
      </c>
      <c r="H540" s="430"/>
      <c r="I540" s="428"/>
      <c r="J540" s="431"/>
      <c r="K540" s="432"/>
      <c r="L540" s="429"/>
      <c r="M540" s="433"/>
      <c r="N540" s="429"/>
    </row>
    <row r="541" spans="1:14" s="434" customFormat="1" ht="18" customHeight="1">
      <c r="A541" s="351">
        <v>535</v>
      </c>
      <c r="B541" s="107" t="s">
        <v>42</v>
      </c>
      <c r="C541" s="108">
        <v>43783</v>
      </c>
      <c r="D541" s="416" t="s">
        <v>17284</v>
      </c>
      <c r="E541" s="324" t="s">
        <v>18000</v>
      </c>
      <c r="F541" s="126">
        <v>9033.84</v>
      </c>
      <c r="G541" s="107" t="str">
        <f t="shared" si="8"/>
        <v>SH19-12183</v>
      </c>
      <c r="H541" s="430"/>
      <c r="I541" s="428"/>
      <c r="J541" s="431"/>
      <c r="K541" s="432"/>
      <c r="L541" s="429"/>
      <c r="M541" s="433"/>
      <c r="N541" s="429"/>
    </row>
    <row r="542" spans="1:14" s="434" customFormat="1" ht="18" customHeight="1">
      <c r="A542" s="351">
        <v>536</v>
      </c>
      <c r="B542" s="107" t="s">
        <v>42</v>
      </c>
      <c r="C542" s="108">
        <v>43783</v>
      </c>
      <c r="D542" s="416" t="s">
        <v>17285</v>
      </c>
      <c r="E542" s="324" t="s">
        <v>18000</v>
      </c>
      <c r="F542" s="126">
        <v>5104.1099999999997</v>
      </c>
      <c r="G542" s="107" t="str">
        <f t="shared" si="8"/>
        <v>SH19-12184</v>
      </c>
      <c r="H542" s="430"/>
      <c r="I542" s="428"/>
      <c r="J542" s="431"/>
      <c r="K542" s="432"/>
      <c r="L542" s="429"/>
      <c r="M542" s="433"/>
      <c r="N542" s="429"/>
    </row>
    <row r="543" spans="1:14" s="434" customFormat="1" ht="18" customHeight="1">
      <c r="A543" s="351">
        <v>537</v>
      </c>
      <c r="B543" s="107" t="s">
        <v>42</v>
      </c>
      <c r="C543" s="108">
        <v>43783</v>
      </c>
      <c r="D543" s="416" t="s">
        <v>17286</v>
      </c>
      <c r="E543" s="324" t="s">
        <v>18000</v>
      </c>
      <c r="F543" s="126">
        <v>7179.35</v>
      </c>
      <c r="G543" s="107" t="str">
        <f t="shared" si="8"/>
        <v>SH19-12185</v>
      </c>
      <c r="H543" s="430"/>
      <c r="I543" s="428"/>
      <c r="J543" s="431"/>
      <c r="K543" s="432"/>
      <c r="L543" s="429"/>
      <c r="M543" s="433"/>
      <c r="N543" s="429"/>
    </row>
    <row r="544" spans="1:14" s="434" customFormat="1" ht="18" customHeight="1">
      <c r="A544" s="351">
        <v>538</v>
      </c>
      <c r="B544" s="107" t="s">
        <v>42</v>
      </c>
      <c r="C544" s="108">
        <v>43783</v>
      </c>
      <c r="D544" s="416" t="s">
        <v>17287</v>
      </c>
      <c r="E544" s="324" t="s">
        <v>18000</v>
      </c>
      <c r="F544" s="126">
        <v>7534.16</v>
      </c>
      <c r="G544" s="107" t="str">
        <f t="shared" si="8"/>
        <v>SH19-12186</v>
      </c>
      <c r="H544" s="430"/>
      <c r="I544" s="428"/>
      <c r="J544" s="431"/>
      <c r="K544" s="432"/>
      <c r="L544" s="429"/>
      <c r="M544" s="433"/>
      <c r="N544" s="429"/>
    </row>
    <row r="545" spans="1:14" s="434" customFormat="1" ht="18" customHeight="1">
      <c r="A545" s="351">
        <v>539</v>
      </c>
      <c r="B545" s="107" t="s">
        <v>42</v>
      </c>
      <c r="C545" s="108">
        <v>43783</v>
      </c>
      <c r="D545" s="416" t="s">
        <v>17288</v>
      </c>
      <c r="E545" s="324" t="s">
        <v>18000</v>
      </c>
      <c r="F545" s="126">
        <v>6546.61</v>
      </c>
      <c r="G545" s="107" t="str">
        <f t="shared" si="8"/>
        <v>SH19-12187</v>
      </c>
      <c r="H545" s="430"/>
      <c r="I545" s="428"/>
      <c r="J545" s="431"/>
      <c r="K545" s="432"/>
      <c r="L545" s="429"/>
      <c r="M545" s="433"/>
      <c r="N545" s="429"/>
    </row>
    <row r="546" spans="1:14" s="434" customFormat="1" ht="18" customHeight="1">
      <c r="A546" s="351">
        <v>540</v>
      </c>
      <c r="B546" s="107" t="s">
        <v>42</v>
      </c>
      <c r="C546" s="108">
        <v>43783</v>
      </c>
      <c r="D546" s="416" t="s">
        <v>17289</v>
      </c>
      <c r="E546" s="324" t="s">
        <v>18000</v>
      </c>
      <c r="F546" s="126">
        <v>2350.3200000000002</v>
      </c>
      <c r="G546" s="107" t="str">
        <f t="shared" si="8"/>
        <v>SH19-12188</v>
      </c>
      <c r="H546" s="430"/>
      <c r="I546" s="428"/>
      <c r="J546" s="431"/>
      <c r="K546" s="432"/>
      <c r="L546" s="429"/>
      <c r="M546" s="433"/>
      <c r="N546" s="429"/>
    </row>
    <row r="547" spans="1:14" s="434" customFormat="1" ht="18" customHeight="1">
      <c r="A547" s="351">
        <v>541</v>
      </c>
      <c r="B547" s="107" t="s">
        <v>1746</v>
      </c>
      <c r="C547" s="108"/>
      <c r="D547" s="402" t="s">
        <v>17290</v>
      </c>
      <c r="E547" s="324" t="s">
        <v>1709</v>
      </c>
      <c r="F547" s="126">
        <v>0</v>
      </c>
      <c r="G547" s="107" t="str">
        <f t="shared" si="8"/>
        <v>SH19-12189</v>
      </c>
      <c r="H547" s="430"/>
      <c r="I547" s="428"/>
      <c r="J547" s="431"/>
      <c r="K547" s="432"/>
      <c r="L547" s="429"/>
      <c r="M547" s="433"/>
      <c r="N547" s="429"/>
    </row>
    <row r="548" spans="1:14" s="434" customFormat="1" ht="18" customHeight="1">
      <c r="A548" s="351">
        <v>542</v>
      </c>
      <c r="B548" s="107" t="s">
        <v>141</v>
      </c>
      <c r="C548" s="108">
        <v>43782</v>
      </c>
      <c r="D548" s="416" t="s">
        <v>17291</v>
      </c>
      <c r="E548" s="324" t="s">
        <v>1709</v>
      </c>
      <c r="F548" s="126">
        <v>2148.89</v>
      </c>
      <c r="G548" s="107" t="str">
        <f t="shared" si="8"/>
        <v>SH19-12190</v>
      </c>
      <c r="H548" s="430"/>
      <c r="I548" s="428"/>
      <c r="J548" s="431"/>
      <c r="K548" s="432"/>
      <c r="L548" s="429"/>
      <c r="M548" s="433"/>
      <c r="N548" s="429"/>
    </row>
    <row r="549" spans="1:14" s="434" customFormat="1" ht="18" customHeight="1">
      <c r="A549" s="351">
        <v>543</v>
      </c>
      <c r="B549" s="107" t="s">
        <v>1746</v>
      </c>
      <c r="C549" s="108"/>
      <c r="D549" s="402" t="s">
        <v>17292</v>
      </c>
      <c r="E549" s="324" t="s">
        <v>1709</v>
      </c>
      <c r="F549" s="126">
        <v>0</v>
      </c>
      <c r="G549" s="107" t="str">
        <f t="shared" si="8"/>
        <v>SH19-12191</v>
      </c>
      <c r="H549" s="430"/>
      <c r="I549" s="428"/>
      <c r="J549" s="431"/>
      <c r="K549" s="432"/>
      <c r="L549" s="429"/>
      <c r="M549" s="433"/>
      <c r="N549" s="429"/>
    </row>
    <row r="550" spans="1:14" s="434" customFormat="1" ht="18" customHeight="1">
      <c r="A550" s="351">
        <v>544</v>
      </c>
      <c r="B550" s="107" t="s">
        <v>43</v>
      </c>
      <c r="C550" s="108">
        <v>43782</v>
      </c>
      <c r="D550" s="416" t="s">
        <v>17293</v>
      </c>
      <c r="E550" s="324" t="s">
        <v>1709</v>
      </c>
      <c r="F550" s="126">
        <v>1918.34</v>
      </c>
      <c r="G550" s="107" t="str">
        <f t="shared" si="8"/>
        <v>SH19-12192</v>
      </c>
      <c r="H550" s="430"/>
      <c r="I550" s="428"/>
      <c r="J550" s="431"/>
      <c r="K550" s="432"/>
      <c r="L550" s="429"/>
      <c r="M550" s="433"/>
      <c r="N550" s="429"/>
    </row>
    <row r="551" spans="1:14" s="434" customFormat="1" ht="18" customHeight="1">
      <c r="A551" s="351">
        <v>545</v>
      </c>
      <c r="B551" s="107" t="s">
        <v>142</v>
      </c>
      <c r="C551" s="108">
        <v>43782</v>
      </c>
      <c r="D551" s="416" t="s">
        <v>17294</v>
      </c>
      <c r="E551" s="324" t="s">
        <v>1709</v>
      </c>
      <c r="F551" s="126">
        <v>197.18</v>
      </c>
      <c r="G551" s="107" t="str">
        <f t="shared" si="8"/>
        <v>SH19-12193</v>
      </c>
      <c r="H551" s="430"/>
      <c r="I551" s="428"/>
      <c r="J551" s="431"/>
      <c r="K551" s="432"/>
      <c r="L551" s="429"/>
      <c r="M551" s="433"/>
      <c r="N551" s="429"/>
    </row>
    <row r="552" spans="1:14" s="434" customFormat="1" ht="18" customHeight="1">
      <c r="A552" s="351">
        <v>546</v>
      </c>
      <c r="B552" s="107" t="s">
        <v>53</v>
      </c>
      <c r="C552" s="108">
        <v>43782</v>
      </c>
      <c r="D552" s="416" t="s">
        <v>17295</v>
      </c>
      <c r="E552" s="324" t="s">
        <v>1709</v>
      </c>
      <c r="F552" s="126">
        <v>2626.8</v>
      </c>
      <c r="G552" s="107" t="str">
        <f t="shared" si="8"/>
        <v>SH19-12194</v>
      </c>
      <c r="H552" s="430"/>
      <c r="I552" s="428"/>
      <c r="J552" s="431"/>
      <c r="K552" s="432"/>
      <c r="L552" s="429"/>
      <c r="M552" s="433"/>
      <c r="N552" s="429"/>
    </row>
    <row r="553" spans="1:14" s="434" customFormat="1" ht="18" customHeight="1">
      <c r="A553" s="351">
        <v>547</v>
      </c>
      <c r="B553" s="107" t="s">
        <v>142</v>
      </c>
      <c r="C553" s="108">
        <v>43782</v>
      </c>
      <c r="D553" s="416" t="s">
        <v>17296</v>
      </c>
      <c r="E553" s="324" t="s">
        <v>1709</v>
      </c>
      <c r="F553" s="126">
        <v>3389.73</v>
      </c>
      <c r="G553" s="107" t="str">
        <f t="shared" si="8"/>
        <v>SH19-12195</v>
      </c>
      <c r="H553" s="430"/>
      <c r="I553" s="428"/>
      <c r="J553" s="431"/>
      <c r="K553" s="432"/>
      <c r="L553" s="429"/>
      <c r="M553" s="433"/>
      <c r="N553" s="429"/>
    </row>
    <row r="554" spans="1:14" s="434" customFormat="1" ht="18" customHeight="1">
      <c r="A554" s="351">
        <v>548</v>
      </c>
      <c r="B554" s="107" t="s">
        <v>142</v>
      </c>
      <c r="C554" s="108">
        <v>43782</v>
      </c>
      <c r="D554" s="416" t="s">
        <v>17297</v>
      </c>
      <c r="E554" s="324" t="s">
        <v>1709</v>
      </c>
      <c r="F554" s="126">
        <v>1725.89</v>
      </c>
      <c r="G554" s="107" t="str">
        <f t="shared" si="8"/>
        <v>SH19-12196</v>
      </c>
      <c r="H554" s="430"/>
      <c r="I554" s="428"/>
      <c r="J554" s="431"/>
      <c r="K554" s="432"/>
      <c r="L554" s="429"/>
      <c r="M554" s="433"/>
      <c r="N554" s="429"/>
    </row>
    <row r="555" spans="1:14" s="434" customFormat="1" ht="18" customHeight="1">
      <c r="A555" s="351">
        <v>549</v>
      </c>
      <c r="B555" s="107" t="s">
        <v>42</v>
      </c>
      <c r="C555" s="108">
        <v>43782</v>
      </c>
      <c r="D555" s="416" t="s">
        <v>17298</v>
      </c>
      <c r="E555" s="324" t="s">
        <v>17999</v>
      </c>
      <c r="F555" s="126">
        <v>3060.29</v>
      </c>
      <c r="G555" s="107" t="str">
        <f t="shared" si="8"/>
        <v>SH19-12197</v>
      </c>
      <c r="H555" s="430"/>
      <c r="I555" s="428"/>
      <c r="J555" s="431"/>
      <c r="K555" s="432"/>
      <c r="L555" s="429"/>
      <c r="M555" s="433"/>
      <c r="N555" s="429"/>
    </row>
    <row r="556" spans="1:14" s="434" customFormat="1" ht="18" customHeight="1">
      <c r="A556" s="351">
        <v>550</v>
      </c>
      <c r="B556" s="107" t="s">
        <v>355</v>
      </c>
      <c r="C556" s="108">
        <v>43782</v>
      </c>
      <c r="D556" s="416" t="s">
        <v>17299</v>
      </c>
      <c r="E556" s="324" t="s">
        <v>1709</v>
      </c>
      <c r="F556" s="126">
        <v>6336.96</v>
      </c>
      <c r="G556" s="107" t="str">
        <f t="shared" si="8"/>
        <v>SH19-12198</v>
      </c>
      <c r="H556" s="430"/>
      <c r="I556" s="428"/>
      <c r="J556" s="431"/>
      <c r="K556" s="432"/>
      <c r="L556" s="429"/>
      <c r="M556" s="433"/>
      <c r="N556" s="429"/>
    </row>
    <row r="557" spans="1:14" s="434" customFormat="1" ht="18" customHeight="1">
      <c r="A557" s="351">
        <v>551</v>
      </c>
      <c r="B557" s="107" t="s">
        <v>42</v>
      </c>
      <c r="C557" s="108">
        <v>43783</v>
      </c>
      <c r="D557" s="416" t="s">
        <v>17300</v>
      </c>
      <c r="E557" s="324" t="s">
        <v>18000</v>
      </c>
      <c r="F557" s="126">
        <v>11192.47</v>
      </c>
      <c r="G557" s="107" t="str">
        <f t="shared" si="8"/>
        <v>SH19-12199</v>
      </c>
      <c r="H557" s="430"/>
      <c r="I557" s="428"/>
      <c r="J557" s="431"/>
      <c r="K557" s="432"/>
      <c r="L557" s="429"/>
      <c r="M557" s="433"/>
      <c r="N557" s="429"/>
    </row>
    <row r="558" spans="1:14" s="434" customFormat="1" ht="18" customHeight="1">
      <c r="A558" s="351">
        <v>552</v>
      </c>
      <c r="B558" s="107" t="s">
        <v>42</v>
      </c>
      <c r="C558" s="108">
        <v>43783</v>
      </c>
      <c r="D558" s="416" t="s">
        <v>17301</v>
      </c>
      <c r="E558" s="324" t="s">
        <v>18000</v>
      </c>
      <c r="F558" s="126">
        <v>10022.76</v>
      </c>
      <c r="G558" s="107" t="str">
        <f t="shared" si="8"/>
        <v>SH19-12200</v>
      </c>
      <c r="H558" s="430"/>
      <c r="I558" s="428"/>
      <c r="J558" s="431"/>
      <c r="K558" s="432"/>
      <c r="L558" s="429"/>
      <c r="M558" s="433"/>
      <c r="N558" s="429"/>
    </row>
    <row r="559" spans="1:14" s="434" customFormat="1" ht="18" customHeight="1">
      <c r="A559" s="351">
        <v>553</v>
      </c>
      <c r="B559" s="107" t="s">
        <v>42</v>
      </c>
      <c r="C559" s="108">
        <v>43783</v>
      </c>
      <c r="D559" s="416" t="s">
        <v>17302</v>
      </c>
      <c r="E559" s="324" t="s">
        <v>18000</v>
      </c>
      <c r="F559" s="126">
        <v>9024.43</v>
      </c>
      <c r="G559" s="107" t="str">
        <f t="shared" si="8"/>
        <v>SH19-12201</v>
      </c>
      <c r="H559" s="430"/>
      <c r="I559" s="428"/>
      <c r="J559" s="431"/>
      <c r="K559" s="432"/>
      <c r="L559" s="429"/>
      <c r="M559" s="433"/>
      <c r="N559" s="429"/>
    </row>
    <row r="560" spans="1:14" s="434" customFormat="1" ht="18" customHeight="1">
      <c r="A560" s="351">
        <v>554</v>
      </c>
      <c r="B560" s="107" t="s">
        <v>42</v>
      </c>
      <c r="C560" s="108">
        <v>43784</v>
      </c>
      <c r="D560" s="416" t="s">
        <v>17303</v>
      </c>
      <c r="E560" s="324" t="s">
        <v>18001</v>
      </c>
      <c r="F560" s="126">
        <v>10074.280000000001</v>
      </c>
      <c r="G560" s="107" t="str">
        <f t="shared" si="8"/>
        <v>SH19-12202</v>
      </c>
      <c r="H560" s="430"/>
      <c r="I560" s="428"/>
      <c r="J560" s="431"/>
      <c r="K560" s="432"/>
      <c r="L560" s="429"/>
      <c r="M560" s="433"/>
      <c r="N560" s="429"/>
    </row>
    <row r="561" spans="1:14" s="434" customFormat="1" ht="18" customHeight="1">
      <c r="A561" s="351">
        <v>555</v>
      </c>
      <c r="B561" s="107" t="s">
        <v>42</v>
      </c>
      <c r="C561" s="108">
        <v>43784</v>
      </c>
      <c r="D561" s="416" t="s">
        <v>17304</v>
      </c>
      <c r="E561" s="324" t="s">
        <v>18001</v>
      </c>
      <c r="F561" s="126">
        <v>9628.75</v>
      </c>
      <c r="G561" s="107" t="str">
        <f t="shared" si="8"/>
        <v>SH19-12203</v>
      </c>
      <c r="H561" s="430"/>
      <c r="I561" s="428"/>
      <c r="J561" s="431"/>
      <c r="K561" s="432"/>
      <c r="L561" s="429"/>
      <c r="M561" s="433"/>
      <c r="N561" s="429"/>
    </row>
    <row r="562" spans="1:14" s="434" customFormat="1" ht="18" customHeight="1">
      <c r="A562" s="351">
        <v>556</v>
      </c>
      <c r="B562" s="107" t="s">
        <v>42</v>
      </c>
      <c r="C562" s="108">
        <v>43784</v>
      </c>
      <c r="D562" s="416" t="s">
        <v>17305</v>
      </c>
      <c r="E562" s="324" t="s">
        <v>18001</v>
      </c>
      <c r="F562" s="126">
        <v>3240.83</v>
      </c>
      <c r="G562" s="107" t="str">
        <f t="shared" si="8"/>
        <v>SH19-12204</v>
      </c>
      <c r="H562" s="430"/>
      <c r="I562" s="428"/>
      <c r="J562" s="431"/>
      <c r="K562" s="432"/>
      <c r="L562" s="429"/>
      <c r="M562" s="433"/>
      <c r="N562" s="429"/>
    </row>
    <row r="563" spans="1:14" s="434" customFormat="1" ht="18" customHeight="1">
      <c r="A563" s="351">
        <v>557</v>
      </c>
      <c r="B563" s="107" t="s">
        <v>42</v>
      </c>
      <c r="C563" s="108">
        <v>43784</v>
      </c>
      <c r="D563" s="416" t="s">
        <v>17306</v>
      </c>
      <c r="E563" s="324" t="s">
        <v>18001</v>
      </c>
      <c r="F563" s="126">
        <v>12199.13</v>
      </c>
      <c r="G563" s="107" t="str">
        <f t="shared" si="8"/>
        <v>SH19-12205</v>
      </c>
      <c r="H563" s="430"/>
      <c r="I563" s="428"/>
      <c r="J563" s="431"/>
      <c r="K563" s="432"/>
      <c r="L563" s="429"/>
      <c r="M563" s="433"/>
      <c r="N563" s="429"/>
    </row>
    <row r="564" spans="1:14" s="434" customFormat="1" ht="18" customHeight="1">
      <c r="A564" s="351">
        <v>558</v>
      </c>
      <c r="B564" s="107" t="s">
        <v>42</v>
      </c>
      <c r="C564" s="108">
        <v>43784</v>
      </c>
      <c r="D564" s="416" t="s">
        <v>17307</v>
      </c>
      <c r="E564" s="324" t="s">
        <v>18001</v>
      </c>
      <c r="F564" s="126">
        <v>12240.18</v>
      </c>
      <c r="G564" s="107" t="str">
        <f t="shared" si="8"/>
        <v>SH19-12206</v>
      </c>
      <c r="H564" s="430"/>
      <c r="I564" s="428"/>
      <c r="J564" s="431"/>
      <c r="K564" s="432"/>
      <c r="L564" s="429"/>
      <c r="M564" s="433"/>
      <c r="N564" s="429"/>
    </row>
    <row r="565" spans="1:14" s="434" customFormat="1" ht="18" customHeight="1">
      <c r="A565" s="351">
        <v>559</v>
      </c>
      <c r="B565" s="107" t="s">
        <v>42</v>
      </c>
      <c r="C565" s="108">
        <v>43784</v>
      </c>
      <c r="D565" s="416" t="s">
        <v>17308</v>
      </c>
      <c r="E565" s="324" t="s">
        <v>18001</v>
      </c>
      <c r="F565" s="126">
        <v>3353.29</v>
      </c>
      <c r="G565" s="107" t="str">
        <f t="shared" si="8"/>
        <v>SH19-12207</v>
      </c>
      <c r="H565" s="430"/>
      <c r="I565" s="428"/>
      <c r="J565" s="431"/>
      <c r="K565" s="432"/>
      <c r="L565" s="429"/>
      <c r="M565" s="433"/>
      <c r="N565" s="429"/>
    </row>
    <row r="566" spans="1:14" s="434" customFormat="1" ht="18" customHeight="1">
      <c r="A566" s="351">
        <v>560</v>
      </c>
      <c r="B566" s="107" t="s">
        <v>42</v>
      </c>
      <c r="C566" s="108">
        <v>43784</v>
      </c>
      <c r="D566" s="416" t="s">
        <v>17309</v>
      </c>
      <c r="E566" s="324" t="s">
        <v>18001</v>
      </c>
      <c r="F566" s="126">
        <v>3240.88</v>
      </c>
      <c r="G566" s="107" t="str">
        <f t="shared" si="8"/>
        <v>SH19-12208</v>
      </c>
      <c r="H566" s="430"/>
      <c r="I566" s="428"/>
      <c r="J566" s="431"/>
      <c r="K566" s="432"/>
      <c r="L566" s="429"/>
      <c r="M566" s="433"/>
      <c r="N566" s="429"/>
    </row>
    <row r="567" spans="1:14" s="434" customFormat="1" ht="18" customHeight="1">
      <c r="A567" s="351">
        <v>561</v>
      </c>
      <c r="B567" s="107" t="s">
        <v>42</v>
      </c>
      <c r="C567" s="108">
        <v>43784</v>
      </c>
      <c r="D567" s="416" t="s">
        <v>17310</v>
      </c>
      <c r="E567" s="324" t="s">
        <v>18001</v>
      </c>
      <c r="F567" s="126">
        <v>2576.38</v>
      </c>
      <c r="G567" s="107" t="str">
        <f t="shared" si="8"/>
        <v>SH19-12209</v>
      </c>
      <c r="H567" s="430"/>
      <c r="I567" s="428"/>
      <c r="J567" s="431"/>
      <c r="K567" s="432"/>
      <c r="L567" s="429"/>
      <c r="M567" s="433"/>
      <c r="N567" s="429"/>
    </row>
    <row r="568" spans="1:14" s="434" customFormat="1" ht="18" customHeight="1">
      <c r="A568" s="351">
        <v>562</v>
      </c>
      <c r="B568" s="107" t="s">
        <v>42</v>
      </c>
      <c r="C568" s="108">
        <v>43784</v>
      </c>
      <c r="D568" s="416" t="s">
        <v>17311</v>
      </c>
      <c r="E568" s="324" t="s">
        <v>18001</v>
      </c>
      <c r="F568" s="126">
        <v>9784.11</v>
      </c>
      <c r="G568" s="107" t="str">
        <f t="shared" si="8"/>
        <v>SH19-12210</v>
      </c>
      <c r="H568" s="430"/>
      <c r="I568" s="428"/>
      <c r="J568" s="431"/>
      <c r="K568" s="432"/>
      <c r="L568" s="429"/>
      <c r="M568" s="433"/>
      <c r="N568" s="429"/>
    </row>
    <row r="569" spans="1:14" s="434" customFormat="1" ht="18" customHeight="1">
      <c r="A569" s="351">
        <v>563</v>
      </c>
      <c r="B569" s="107" t="s">
        <v>42</v>
      </c>
      <c r="C569" s="108">
        <v>43784</v>
      </c>
      <c r="D569" s="416" t="s">
        <v>17312</v>
      </c>
      <c r="E569" s="324" t="s">
        <v>18001</v>
      </c>
      <c r="F569" s="126">
        <v>12170.89</v>
      </c>
      <c r="G569" s="107" t="str">
        <f t="shared" si="8"/>
        <v>SH19-12211</v>
      </c>
      <c r="H569" s="430"/>
      <c r="I569" s="428"/>
      <c r="J569" s="431"/>
      <c r="K569" s="432"/>
      <c r="L569" s="429"/>
      <c r="M569" s="433"/>
      <c r="N569" s="429"/>
    </row>
    <row r="570" spans="1:14" s="434" customFormat="1" ht="18" customHeight="1">
      <c r="A570" s="351">
        <v>564</v>
      </c>
      <c r="B570" s="107" t="s">
        <v>42</v>
      </c>
      <c r="C570" s="108">
        <v>43784</v>
      </c>
      <c r="D570" s="416" t="s">
        <v>17313</v>
      </c>
      <c r="E570" s="324" t="s">
        <v>18001</v>
      </c>
      <c r="F570" s="126">
        <v>3974.67</v>
      </c>
      <c r="G570" s="107" t="str">
        <f t="shared" si="8"/>
        <v>SH19-12212</v>
      </c>
      <c r="H570" s="430"/>
      <c r="I570" s="428"/>
      <c r="J570" s="431"/>
      <c r="K570" s="432"/>
      <c r="L570" s="429"/>
      <c r="M570" s="433"/>
      <c r="N570" s="429"/>
    </row>
    <row r="571" spans="1:14" s="434" customFormat="1" ht="18" customHeight="1">
      <c r="A571" s="351">
        <v>565</v>
      </c>
      <c r="B571" s="107" t="s">
        <v>42</v>
      </c>
      <c r="C571" s="108">
        <v>43784</v>
      </c>
      <c r="D571" s="416" t="s">
        <v>17314</v>
      </c>
      <c r="E571" s="324" t="s">
        <v>18001</v>
      </c>
      <c r="F571" s="126">
        <v>1880.26</v>
      </c>
      <c r="G571" s="107" t="str">
        <f t="shared" si="8"/>
        <v>SH19-12213</v>
      </c>
      <c r="H571" s="430"/>
      <c r="I571" s="428"/>
      <c r="J571" s="431"/>
      <c r="K571" s="432"/>
      <c r="L571" s="429"/>
      <c r="M571" s="433"/>
      <c r="N571" s="429"/>
    </row>
    <row r="572" spans="1:14" s="434" customFormat="1" ht="18" customHeight="1">
      <c r="A572" s="351">
        <v>566</v>
      </c>
      <c r="B572" s="107" t="s">
        <v>42</v>
      </c>
      <c r="C572" s="108">
        <v>43784</v>
      </c>
      <c r="D572" s="416" t="s">
        <v>17315</v>
      </c>
      <c r="E572" s="324" t="s">
        <v>18001</v>
      </c>
      <c r="F572" s="126">
        <v>13191.21</v>
      </c>
      <c r="G572" s="107" t="str">
        <f t="shared" si="8"/>
        <v>SH19-12214</v>
      </c>
      <c r="H572" s="430"/>
      <c r="I572" s="428"/>
      <c r="J572" s="431"/>
      <c r="K572" s="432"/>
      <c r="L572" s="429"/>
      <c r="M572" s="433"/>
      <c r="N572" s="429"/>
    </row>
    <row r="573" spans="1:14" s="434" customFormat="1" ht="18" customHeight="1">
      <c r="A573" s="351">
        <v>567</v>
      </c>
      <c r="B573" s="107" t="s">
        <v>291</v>
      </c>
      <c r="C573" s="108">
        <v>43782</v>
      </c>
      <c r="D573" s="416" t="s">
        <v>17316</v>
      </c>
      <c r="E573" s="324" t="s">
        <v>1709</v>
      </c>
      <c r="F573" s="126">
        <v>5677.92</v>
      </c>
      <c r="G573" s="107" t="str">
        <f t="shared" si="8"/>
        <v>SH19-12215</v>
      </c>
      <c r="H573" s="430"/>
      <c r="I573" s="428"/>
      <c r="J573" s="431"/>
      <c r="K573" s="432"/>
      <c r="L573" s="429"/>
      <c r="M573" s="433"/>
      <c r="N573" s="429"/>
    </row>
    <row r="574" spans="1:14" s="434" customFormat="1" ht="18" customHeight="1">
      <c r="A574" s="351">
        <v>568</v>
      </c>
      <c r="B574" s="107" t="s">
        <v>42</v>
      </c>
      <c r="C574" s="108">
        <v>43784</v>
      </c>
      <c r="D574" s="416" t="s">
        <v>17317</v>
      </c>
      <c r="E574" s="324" t="s">
        <v>18001</v>
      </c>
      <c r="F574" s="126">
        <v>12442.63</v>
      </c>
      <c r="G574" s="107" t="str">
        <f t="shared" si="8"/>
        <v>SH19-12216</v>
      </c>
      <c r="H574" s="430"/>
      <c r="I574" s="428"/>
      <c r="J574" s="431"/>
      <c r="K574" s="432"/>
      <c r="L574" s="429"/>
      <c r="M574" s="433"/>
      <c r="N574" s="429"/>
    </row>
    <row r="575" spans="1:14" s="434" customFormat="1" ht="18" customHeight="1">
      <c r="A575" s="351">
        <v>569</v>
      </c>
      <c r="B575" s="107" t="s">
        <v>42</v>
      </c>
      <c r="C575" s="108">
        <v>43784</v>
      </c>
      <c r="D575" s="416" t="s">
        <v>17318</v>
      </c>
      <c r="E575" s="324" t="s">
        <v>18001</v>
      </c>
      <c r="F575" s="126">
        <v>2820.38</v>
      </c>
      <c r="G575" s="107" t="str">
        <f t="shared" si="8"/>
        <v>SH19-12217</v>
      </c>
      <c r="H575" s="430"/>
      <c r="I575" s="428"/>
      <c r="J575" s="431"/>
      <c r="K575" s="432"/>
      <c r="L575" s="429"/>
      <c r="M575" s="433"/>
      <c r="N575" s="429"/>
    </row>
    <row r="576" spans="1:14" s="434" customFormat="1" ht="18" customHeight="1">
      <c r="A576" s="351">
        <v>570</v>
      </c>
      <c r="B576" s="107" t="s">
        <v>42</v>
      </c>
      <c r="C576" s="108">
        <v>43784</v>
      </c>
      <c r="D576" s="416" t="s">
        <v>17319</v>
      </c>
      <c r="E576" s="324" t="s">
        <v>18001</v>
      </c>
      <c r="F576" s="126">
        <v>5870.29</v>
      </c>
      <c r="G576" s="107" t="str">
        <f t="shared" si="8"/>
        <v>SH19-12218</v>
      </c>
      <c r="H576" s="430"/>
      <c r="I576" s="428"/>
      <c r="J576" s="431"/>
      <c r="K576" s="432"/>
      <c r="L576" s="429"/>
      <c r="M576" s="433"/>
      <c r="N576" s="429"/>
    </row>
    <row r="577" spans="1:14" s="434" customFormat="1" ht="18" customHeight="1">
      <c r="A577" s="351">
        <v>571</v>
      </c>
      <c r="B577" s="107" t="s">
        <v>42</v>
      </c>
      <c r="C577" s="108">
        <v>43784</v>
      </c>
      <c r="D577" s="416" t="s">
        <v>17320</v>
      </c>
      <c r="E577" s="324" t="s">
        <v>18001</v>
      </c>
      <c r="F577" s="126">
        <v>1955.5</v>
      </c>
      <c r="G577" s="107" t="str">
        <f t="shared" si="8"/>
        <v>SH19-12219</v>
      </c>
      <c r="H577" s="430"/>
      <c r="I577" s="428"/>
      <c r="J577" s="431"/>
      <c r="K577" s="432"/>
      <c r="L577" s="429"/>
      <c r="M577" s="433"/>
      <c r="N577" s="429"/>
    </row>
    <row r="578" spans="1:14" s="434" customFormat="1" ht="18" customHeight="1">
      <c r="A578" s="351">
        <v>572</v>
      </c>
      <c r="B578" s="107" t="s">
        <v>55</v>
      </c>
      <c r="C578" s="108">
        <v>43782</v>
      </c>
      <c r="D578" s="416" t="s">
        <v>17321</v>
      </c>
      <c r="E578" s="324" t="s">
        <v>1709</v>
      </c>
      <c r="F578" s="126">
        <v>2915.64</v>
      </c>
      <c r="G578" s="107" t="str">
        <f t="shared" si="8"/>
        <v>SH19-12220</v>
      </c>
      <c r="H578" s="430"/>
      <c r="I578" s="428"/>
      <c r="J578" s="431"/>
      <c r="K578" s="432"/>
      <c r="L578" s="429"/>
      <c r="M578" s="433"/>
      <c r="N578" s="429"/>
    </row>
    <row r="579" spans="1:14" s="434" customFormat="1" ht="18" customHeight="1">
      <c r="A579" s="351">
        <v>573</v>
      </c>
      <c r="B579" s="107" t="s">
        <v>55</v>
      </c>
      <c r="C579" s="108">
        <v>43782</v>
      </c>
      <c r="D579" s="416" t="s">
        <v>17322</v>
      </c>
      <c r="E579" s="324" t="s">
        <v>1709</v>
      </c>
      <c r="F579" s="126">
        <v>3191.04</v>
      </c>
      <c r="G579" s="107" t="str">
        <f t="shared" si="8"/>
        <v>SH19-12221</v>
      </c>
      <c r="H579" s="430"/>
      <c r="I579" s="428"/>
      <c r="J579" s="431"/>
      <c r="K579" s="432"/>
      <c r="L579" s="429"/>
      <c r="M579" s="433"/>
      <c r="N579" s="429"/>
    </row>
    <row r="580" spans="1:14" s="434" customFormat="1" ht="18" customHeight="1">
      <c r="A580" s="351">
        <v>574</v>
      </c>
      <c r="B580" s="107" t="s">
        <v>42</v>
      </c>
      <c r="C580" s="108">
        <v>43784</v>
      </c>
      <c r="D580" s="416" t="s">
        <v>17323</v>
      </c>
      <c r="E580" s="324" t="s">
        <v>18001</v>
      </c>
      <c r="F580" s="126">
        <v>1194.6300000000001</v>
      </c>
      <c r="G580" s="107" t="str">
        <f t="shared" si="8"/>
        <v>SH19-12222</v>
      </c>
      <c r="H580" s="430"/>
      <c r="I580" s="428"/>
      <c r="J580" s="431"/>
      <c r="K580" s="432"/>
      <c r="L580" s="429"/>
      <c r="M580" s="433"/>
      <c r="N580" s="429"/>
    </row>
    <row r="581" spans="1:14" s="434" customFormat="1" ht="18" customHeight="1">
      <c r="A581" s="351">
        <v>575</v>
      </c>
      <c r="B581" s="107" t="s">
        <v>42</v>
      </c>
      <c r="C581" s="108">
        <v>43783</v>
      </c>
      <c r="D581" s="416" t="s">
        <v>17324</v>
      </c>
      <c r="E581" s="324" t="s">
        <v>18000</v>
      </c>
      <c r="F581" s="126">
        <v>23.5</v>
      </c>
      <c r="G581" s="107" t="str">
        <f t="shared" si="8"/>
        <v>SH19-12223</v>
      </c>
      <c r="H581" s="430"/>
      <c r="I581" s="428"/>
      <c r="J581" s="431"/>
      <c r="K581" s="432"/>
      <c r="L581" s="429"/>
      <c r="M581" s="433"/>
      <c r="N581" s="429"/>
    </row>
    <row r="582" spans="1:14" s="434" customFormat="1" ht="18" customHeight="1">
      <c r="A582" s="351">
        <v>576</v>
      </c>
      <c r="B582" s="107" t="s">
        <v>142</v>
      </c>
      <c r="C582" s="108">
        <v>43783</v>
      </c>
      <c r="D582" s="416" t="s">
        <v>17324</v>
      </c>
      <c r="E582" s="324" t="s">
        <v>1709</v>
      </c>
      <c r="F582" s="126">
        <v>1121.3399999999999</v>
      </c>
      <c r="G582" s="107" t="str">
        <f t="shared" si="8"/>
        <v>SH19-12223</v>
      </c>
      <c r="H582" s="430"/>
      <c r="I582" s="428"/>
      <c r="J582" s="431"/>
      <c r="K582" s="432"/>
      <c r="L582" s="429"/>
      <c r="M582" s="433"/>
      <c r="N582" s="429"/>
    </row>
    <row r="583" spans="1:14" s="434" customFormat="1" ht="18" customHeight="1">
      <c r="A583" s="351">
        <v>577</v>
      </c>
      <c r="B583" s="107" t="s">
        <v>139</v>
      </c>
      <c r="C583" s="108">
        <v>43783</v>
      </c>
      <c r="D583" s="416" t="s">
        <v>17325</v>
      </c>
      <c r="E583" s="324" t="s">
        <v>1709</v>
      </c>
      <c r="F583" s="126">
        <v>1965</v>
      </c>
      <c r="G583" s="107" t="str">
        <f t="shared" si="8"/>
        <v>SH19-12224</v>
      </c>
      <c r="H583" s="430"/>
      <c r="I583" s="428"/>
      <c r="J583" s="431"/>
      <c r="K583" s="432"/>
      <c r="L583" s="429"/>
      <c r="M583" s="433"/>
      <c r="N583" s="429"/>
    </row>
    <row r="584" spans="1:14" s="434" customFormat="1" ht="18" customHeight="1">
      <c r="A584" s="351">
        <v>578</v>
      </c>
      <c r="B584" s="107" t="s">
        <v>43</v>
      </c>
      <c r="C584" s="108">
        <v>43783</v>
      </c>
      <c r="D584" s="416" t="s">
        <v>17326</v>
      </c>
      <c r="E584" s="324" t="s">
        <v>1709</v>
      </c>
      <c r="F584" s="126">
        <v>8361.25</v>
      </c>
      <c r="G584" s="107" t="str">
        <f t="shared" ref="G584:G647" si="9">D584</f>
        <v>SH19-12225</v>
      </c>
      <c r="H584" s="430"/>
      <c r="I584" s="428"/>
      <c r="J584" s="431"/>
      <c r="K584" s="432"/>
      <c r="L584" s="429"/>
      <c r="M584" s="433"/>
      <c r="N584" s="429"/>
    </row>
    <row r="585" spans="1:14" s="434" customFormat="1" ht="18" customHeight="1">
      <c r="A585" s="351">
        <v>579</v>
      </c>
      <c r="B585" s="107" t="s">
        <v>7777</v>
      </c>
      <c r="C585" s="108">
        <v>43783</v>
      </c>
      <c r="D585" s="416" t="s">
        <v>17327</v>
      </c>
      <c r="E585" s="324" t="s">
        <v>1709</v>
      </c>
      <c r="F585" s="126">
        <v>720.64</v>
      </c>
      <c r="G585" s="107" t="str">
        <f t="shared" si="9"/>
        <v>SH19-12226</v>
      </c>
      <c r="H585" s="430"/>
      <c r="I585" s="428"/>
      <c r="J585" s="431"/>
      <c r="K585" s="432"/>
      <c r="L585" s="429"/>
      <c r="M585" s="433"/>
      <c r="N585" s="429"/>
    </row>
    <row r="586" spans="1:14" s="434" customFormat="1" ht="18" customHeight="1">
      <c r="A586" s="351">
        <v>580</v>
      </c>
      <c r="B586" s="107" t="s">
        <v>7777</v>
      </c>
      <c r="C586" s="108">
        <v>43783</v>
      </c>
      <c r="D586" s="416" t="s">
        <v>17328</v>
      </c>
      <c r="E586" s="324" t="s">
        <v>1709</v>
      </c>
      <c r="F586" s="126">
        <v>3351.04</v>
      </c>
      <c r="G586" s="107" t="str">
        <f t="shared" si="9"/>
        <v>SH19-12227</v>
      </c>
      <c r="H586" s="430"/>
      <c r="I586" s="428"/>
      <c r="J586" s="431"/>
      <c r="K586" s="432"/>
      <c r="L586" s="429"/>
      <c r="M586" s="433"/>
      <c r="N586" s="429"/>
    </row>
    <row r="587" spans="1:14" s="434" customFormat="1" ht="18" customHeight="1">
      <c r="A587" s="351">
        <v>581</v>
      </c>
      <c r="B587" s="107" t="s">
        <v>7777</v>
      </c>
      <c r="C587" s="108">
        <v>43783</v>
      </c>
      <c r="D587" s="416" t="s">
        <v>17329</v>
      </c>
      <c r="E587" s="324" t="s">
        <v>1709</v>
      </c>
      <c r="F587" s="126">
        <v>290.56</v>
      </c>
      <c r="G587" s="107" t="str">
        <f t="shared" si="9"/>
        <v>SH19-12228</v>
      </c>
      <c r="H587" s="430"/>
      <c r="I587" s="428"/>
      <c r="J587" s="431"/>
      <c r="K587" s="432"/>
      <c r="L587" s="429"/>
      <c r="M587" s="433"/>
      <c r="N587" s="429"/>
    </row>
    <row r="588" spans="1:14" s="434" customFormat="1" ht="18" customHeight="1">
      <c r="A588" s="351">
        <v>582</v>
      </c>
      <c r="B588" s="107" t="s">
        <v>7777</v>
      </c>
      <c r="C588" s="108">
        <v>43783</v>
      </c>
      <c r="D588" s="416" t="s">
        <v>17330</v>
      </c>
      <c r="E588" s="324" t="s">
        <v>1709</v>
      </c>
      <c r="F588" s="126">
        <v>399.36</v>
      </c>
      <c r="G588" s="107" t="str">
        <f t="shared" si="9"/>
        <v>SH19-12229</v>
      </c>
      <c r="H588" s="430"/>
      <c r="I588" s="428"/>
      <c r="J588" s="431"/>
      <c r="K588" s="432"/>
      <c r="L588" s="429"/>
      <c r="M588" s="433"/>
      <c r="N588" s="429"/>
    </row>
    <row r="589" spans="1:14" s="434" customFormat="1" ht="18" customHeight="1">
      <c r="A589" s="351">
        <v>583</v>
      </c>
      <c r="B589" s="107" t="s">
        <v>7777</v>
      </c>
      <c r="C589" s="108">
        <v>43783</v>
      </c>
      <c r="D589" s="416" t="s">
        <v>17331</v>
      </c>
      <c r="E589" s="324" t="s">
        <v>1709</v>
      </c>
      <c r="F589" s="126">
        <v>130.24</v>
      </c>
      <c r="G589" s="107" t="str">
        <f t="shared" si="9"/>
        <v>SH19-12230</v>
      </c>
      <c r="H589" s="430"/>
      <c r="I589" s="428"/>
      <c r="J589" s="431"/>
      <c r="K589" s="432"/>
      <c r="L589" s="429"/>
      <c r="M589" s="433"/>
      <c r="N589" s="429"/>
    </row>
    <row r="590" spans="1:14" s="434" customFormat="1" ht="18" customHeight="1">
      <c r="A590" s="351">
        <v>584</v>
      </c>
      <c r="B590" s="107" t="s">
        <v>7777</v>
      </c>
      <c r="C590" s="108">
        <v>43783</v>
      </c>
      <c r="D590" s="416" t="s">
        <v>17332</v>
      </c>
      <c r="E590" s="324" t="s">
        <v>1709</v>
      </c>
      <c r="F590" s="126">
        <v>130.24</v>
      </c>
      <c r="G590" s="107" t="str">
        <f t="shared" si="9"/>
        <v>SH19-12231</v>
      </c>
      <c r="H590" s="430"/>
      <c r="I590" s="428"/>
      <c r="J590" s="431"/>
      <c r="K590" s="432"/>
      <c r="L590" s="429"/>
      <c r="M590" s="433"/>
      <c r="N590" s="429"/>
    </row>
    <row r="591" spans="1:14" s="434" customFormat="1" ht="18" customHeight="1">
      <c r="A591" s="351">
        <v>585</v>
      </c>
      <c r="B591" s="107" t="s">
        <v>291</v>
      </c>
      <c r="C591" s="108">
        <v>43783</v>
      </c>
      <c r="D591" s="416" t="s">
        <v>17333</v>
      </c>
      <c r="E591" s="324" t="s">
        <v>1709</v>
      </c>
      <c r="F591" s="126">
        <v>5677.92</v>
      </c>
      <c r="G591" s="107" t="str">
        <f t="shared" si="9"/>
        <v>SH19-12232</v>
      </c>
      <c r="H591" s="430"/>
      <c r="I591" s="428"/>
      <c r="J591" s="431"/>
      <c r="K591" s="432"/>
      <c r="L591" s="429"/>
      <c r="M591" s="433"/>
      <c r="N591" s="429"/>
    </row>
    <row r="592" spans="1:14" s="434" customFormat="1" ht="18" customHeight="1">
      <c r="A592" s="351">
        <v>586</v>
      </c>
      <c r="B592" s="107" t="s">
        <v>237</v>
      </c>
      <c r="C592" s="108">
        <v>43783</v>
      </c>
      <c r="D592" s="416" t="s">
        <v>17334</v>
      </c>
      <c r="E592" s="324" t="s">
        <v>1709</v>
      </c>
      <c r="F592" s="126">
        <v>6942.73</v>
      </c>
      <c r="G592" s="107" t="str">
        <f t="shared" si="9"/>
        <v>SH19-12233</v>
      </c>
      <c r="H592" s="430"/>
      <c r="I592" s="428"/>
      <c r="J592" s="431"/>
      <c r="K592" s="432"/>
      <c r="L592" s="429"/>
      <c r="M592" s="433"/>
      <c r="N592" s="429"/>
    </row>
    <row r="593" spans="1:14" s="434" customFormat="1" ht="18" customHeight="1">
      <c r="A593" s="351">
        <v>587</v>
      </c>
      <c r="B593" s="107" t="s">
        <v>42</v>
      </c>
      <c r="C593" s="108">
        <v>43783</v>
      </c>
      <c r="D593" s="416" t="s">
        <v>17335</v>
      </c>
      <c r="E593" s="324" t="s">
        <v>18000</v>
      </c>
      <c r="F593" s="126">
        <v>11.31</v>
      </c>
      <c r="G593" s="107" t="str">
        <f t="shared" si="9"/>
        <v>SH19-12234</v>
      </c>
      <c r="H593" s="430"/>
      <c r="I593" s="428"/>
      <c r="J593" s="431"/>
      <c r="K593" s="432"/>
      <c r="L593" s="429"/>
      <c r="M593" s="433"/>
      <c r="N593" s="429"/>
    </row>
    <row r="594" spans="1:14" s="434" customFormat="1" ht="18" customHeight="1">
      <c r="A594" s="351">
        <v>588</v>
      </c>
      <c r="B594" s="107" t="s">
        <v>42</v>
      </c>
      <c r="C594" s="108">
        <v>43783</v>
      </c>
      <c r="D594" s="416" t="s">
        <v>17336</v>
      </c>
      <c r="E594" s="324" t="s">
        <v>18000</v>
      </c>
      <c r="F594" s="126">
        <v>110.28</v>
      </c>
      <c r="G594" s="107" t="str">
        <f t="shared" si="9"/>
        <v>SH19-12235</v>
      </c>
      <c r="H594" s="430"/>
      <c r="I594" s="428"/>
      <c r="J594" s="431"/>
      <c r="K594" s="432"/>
      <c r="L594" s="429"/>
      <c r="M594" s="433"/>
      <c r="N594" s="429"/>
    </row>
    <row r="595" spans="1:14" s="434" customFormat="1" ht="18" customHeight="1">
      <c r="A595" s="351">
        <v>589</v>
      </c>
      <c r="B595" s="107" t="s">
        <v>42</v>
      </c>
      <c r="C595" s="108">
        <v>43783</v>
      </c>
      <c r="D595" s="416" t="s">
        <v>17337</v>
      </c>
      <c r="E595" s="324" t="s">
        <v>18000</v>
      </c>
      <c r="F595" s="126">
        <v>5.88</v>
      </c>
      <c r="G595" s="107" t="str">
        <f t="shared" si="9"/>
        <v>SH19-12237</v>
      </c>
      <c r="H595" s="430"/>
      <c r="I595" s="428"/>
      <c r="J595" s="431"/>
      <c r="K595" s="432"/>
      <c r="L595" s="429"/>
      <c r="M595" s="433"/>
      <c r="N595" s="429"/>
    </row>
    <row r="596" spans="1:14" s="434" customFormat="1" ht="18" customHeight="1">
      <c r="A596" s="351">
        <v>590</v>
      </c>
      <c r="B596" s="107" t="s">
        <v>237</v>
      </c>
      <c r="C596" s="108">
        <v>43783</v>
      </c>
      <c r="D596" s="416" t="s">
        <v>17338</v>
      </c>
      <c r="E596" s="324" t="s">
        <v>1709</v>
      </c>
      <c r="F596" s="126">
        <v>2945.44</v>
      </c>
      <c r="G596" s="107" t="str">
        <f t="shared" si="9"/>
        <v>SH19-12238</v>
      </c>
      <c r="H596" s="430"/>
      <c r="I596" s="428"/>
      <c r="J596" s="431"/>
      <c r="K596" s="432"/>
      <c r="L596" s="429"/>
      <c r="M596" s="433"/>
      <c r="N596" s="429"/>
    </row>
    <row r="597" spans="1:14" s="434" customFormat="1" ht="18" customHeight="1">
      <c r="A597" s="351">
        <v>591</v>
      </c>
      <c r="B597" s="107" t="s">
        <v>288</v>
      </c>
      <c r="C597" s="108">
        <v>43783</v>
      </c>
      <c r="D597" s="416" t="s">
        <v>17339</v>
      </c>
      <c r="E597" s="324" t="s">
        <v>1709</v>
      </c>
      <c r="F597" s="126">
        <v>1622.7</v>
      </c>
      <c r="G597" s="107" t="str">
        <f t="shared" si="9"/>
        <v>SH19-12239</v>
      </c>
      <c r="H597" s="430"/>
      <c r="I597" s="428"/>
      <c r="J597" s="431"/>
      <c r="K597" s="432"/>
      <c r="L597" s="429"/>
      <c r="M597" s="433"/>
      <c r="N597" s="429"/>
    </row>
    <row r="598" spans="1:14" s="434" customFormat="1" ht="18" customHeight="1">
      <c r="A598" s="351">
        <v>592</v>
      </c>
      <c r="B598" s="107" t="s">
        <v>42</v>
      </c>
      <c r="C598" s="108">
        <v>43784</v>
      </c>
      <c r="D598" s="416" t="s">
        <v>17340</v>
      </c>
      <c r="E598" s="324" t="s">
        <v>18001</v>
      </c>
      <c r="F598" s="126">
        <v>8335.0400000000009</v>
      </c>
      <c r="G598" s="107" t="str">
        <f t="shared" si="9"/>
        <v>SH19-12240</v>
      </c>
      <c r="H598" s="430"/>
      <c r="I598" s="428"/>
      <c r="J598" s="431"/>
      <c r="K598" s="432"/>
      <c r="L598" s="429"/>
      <c r="M598" s="433"/>
      <c r="N598" s="429"/>
    </row>
    <row r="599" spans="1:14" s="434" customFormat="1" ht="18" customHeight="1">
      <c r="A599" s="351">
        <v>593</v>
      </c>
      <c r="B599" s="107" t="s">
        <v>288</v>
      </c>
      <c r="C599" s="108">
        <v>43783</v>
      </c>
      <c r="D599" s="416" t="s">
        <v>17341</v>
      </c>
      <c r="E599" s="324" t="s">
        <v>1709</v>
      </c>
      <c r="F599" s="126">
        <v>648.48</v>
      </c>
      <c r="G599" s="107" t="str">
        <f t="shared" si="9"/>
        <v>SH19-12241</v>
      </c>
      <c r="H599" s="430"/>
      <c r="I599" s="428"/>
      <c r="J599" s="431"/>
      <c r="K599" s="432"/>
      <c r="L599" s="429"/>
      <c r="M599" s="433"/>
      <c r="N599" s="429"/>
    </row>
    <row r="600" spans="1:14" s="434" customFormat="1" ht="18" customHeight="1">
      <c r="A600" s="351">
        <v>594</v>
      </c>
      <c r="B600" s="107" t="s">
        <v>288</v>
      </c>
      <c r="C600" s="108">
        <v>43783</v>
      </c>
      <c r="D600" s="416" t="s">
        <v>17342</v>
      </c>
      <c r="E600" s="324" t="s">
        <v>1709</v>
      </c>
      <c r="F600" s="126">
        <v>754.68</v>
      </c>
      <c r="G600" s="107" t="str">
        <f t="shared" si="9"/>
        <v>SH19-12242</v>
      </c>
      <c r="H600" s="430"/>
      <c r="I600" s="428"/>
      <c r="J600" s="431"/>
      <c r="K600" s="432"/>
      <c r="L600" s="429"/>
      <c r="M600" s="433"/>
      <c r="N600" s="429"/>
    </row>
    <row r="601" spans="1:14" s="434" customFormat="1" ht="18" customHeight="1">
      <c r="A601" s="351">
        <v>595</v>
      </c>
      <c r="B601" s="107" t="s">
        <v>42</v>
      </c>
      <c r="C601" s="108">
        <v>43784</v>
      </c>
      <c r="D601" s="416" t="s">
        <v>17343</v>
      </c>
      <c r="E601" s="324" t="s">
        <v>18001</v>
      </c>
      <c r="F601" s="126">
        <v>11497.53</v>
      </c>
      <c r="G601" s="107" t="str">
        <f t="shared" si="9"/>
        <v>SH19-12243</v>
      </c>
      <c r="H601" s="430"/>
      <c r="I601" s="428"/>
      <c r="J601" s="431"/>
      <c r="K601" s="432"/>
      <c r="L601" s="429"/>
      <c r="M601" s="433"/>
      <c r="N601" s="429"/>
    </row>
    <row r="602" spans="1:14" s="434" customFormat="1" ht="18" customHeight="1">
      <c r="A602" s="351">
        <v>596</v>
      </c>
      <c r="B602" s="107" t="s">
        <v>42</v>
      </c>
      <c r="C602" s="108">
        <v>43784</v>
      </c>
      <c r="D602" s="416" t="s">
        <v>17344</v>
      </c>
      <c r="E602" s="324" t="s">
        <v>18001</v>
      </c>
      <c r="F602" s="126">
        <v>2820.38</v>
      </c>
      <c r="G602" s="107" t="str">
        <f t="shared" si="9"/>
        <v>SH19-12244</v>
      </c>
      <c r="H602" s="430"/>
      <c r="I602" s="428"/>
      <c r="J602" s="431"/>
      <c r="K602" s="432"/>
      <c r="L602" s="429"/>
      <c r="M602" s="433"/>
      <c r="N602" s="429"/>
    </row>
    <row r="603" spans="1:14" s="434" customFormat="1" ht="18" customHeight="1">
      <c r="A603" s="351">
        <v>597</v>
      </c>
      <c r="B603" s="107" t="s">
        <v>42</v>
      </c>
      <c r="C603" s="108">
        <v>43784</v>
      </c>
      <c r="D603" s="416" t="s">
        <v>17345</v>
      </c>
      <c r="E603" s="324" t="s">
        <v>18001</v>
      </c>
      <c r="F603" s="126">
        <v>5289.37</v>
      </c>
      <c r="G603" s="107" t="str">
        <f t="shared" si="9"/>
        <v>SH19-12245</v>
      </c>
      <c r="H603" s="430"/>
      <c r="I603" s="428"/>
      <c r="J603" s="431"/>
      <c r="K603" s="432"/>
      <c r="L603" s="429"/>
      <c r="M603" s="433"/>
      <c r="N603" s="429"/>
    </row>
    <row r="604" spans="1:14" s="434" customFormat="1" ht="18" customHeight="1">
      <c r="A604" s="351">
        <v>598</v>
      </c>
      <c r="B604" s="107"/>
      <c r="C604" s="108"/>
      <c r="D604" s="401" t="s">
        <v>17346</v>
      </c>
      <c r="E604" s="324" t="s">
        <v>1709</v>
      </c>
      <c r="F604" s="126">
        <v>0</v>
      </c>
      <c r="G604" s="107" t="str">
        <f t="shared" si="9"/>
        <v>SH19-12246</v>
      </c>
      <c r="H604" s="430"/>
      <c r="I604" s="428"/>
      <c r="J604" s="431"/>
      <c r="K604" s="432"/>
      <c r="L604" s="429"/>
      <c r="M604" s="433"/>
      <c r="N604" s="429"/>
    </row>
    <row r="605" spans="1:14" s="434" customFormat="1" ht="18" customHeight="1">
      <c r="A605" s="351">
        <v>599</v>
      </c>
      <c r="B605" s="107" t="s">
        <v>1755</v>
      </c>
      <c r="C605" s="108">
        <v>43783</v>
      </c>
      <c r="D605" s="416" t="s">
        <v>17347</v>
      </c>
      <c r="E605" s="324" t="s">
        <v>1709</v>
      </c>
      <c r="F605" s="126">
        <v>5612</v>
      </c>
      <c r="G605" s="107" t="str">
        <f t="shared" si="9"/>
        <v>SH19-12247</v>
      </c>
      <c r="H605" s="430"/>
      <c r="I605" s="428"/>
      <c r="J605" s="431"/>
      <c r="K605" s="432"/>
      <c r="L605" s="429"/>
      <c r="M605" s="433"/>
      <c r="N605" s="429"/>
    </row>
    <row r="606" spans="1:14" s="434" customFormat="1" ht="18" customHeight="1">
      <c r="A606" s="351">
        <v>600</v>
      </c>
      <c r="B606" s="107" t="s">
        <v>42</v>
      </c>
      <c r="C606" s="108">
        <v>43784</v>
      </c>
      <c r="D606" s="416" t="s">
        <v>17348</v>
      </c>
      <c r="E606" s="324" t="s">
        <v>18001</v>
      </c>
      <c r="F606" s="126">
        <v>9280.8799999999992</v>
      </c>
      <c r="G606" s="107" t="str">
        <f t="shared" si="9"/>
        <v>SH19-12248</v>
      </c>
      <c r="H606" s="430"/>
      <c r="I606" s="428"/>
      <c r="J606" s="431"/>
      <c r="K606" s="432"/>
      <c r="L606" s="429"/>
      <c r="M606" s="433"/>
      <c r="N606" s="429"/>
    </row>
    <row r="607" spans="1:14" s="434" customFormat="1" ht="18" customHeight="1">
      <c r="A607" s="351">
        <v>601</v>
      </c>
      <c r="B607" s="107" t="s">
        <v>42</v>
      </c>
      <c r="C607" s="108">
        <v>43784</v>
      </c>
      <c r="D607" s="416" t="s">
        <v>17349</v>
      </c>
      <c r="E607" s="324" t="s">
        <v>18001</v>
      </c>
      <c r="F607" s="126">
        <v>1838.96</v>
      </c>
      <c r="G607" s="107" t="str">
        <f t="shared" si="9"/>
        <v>SH19-12249</v>
      </c>
      <c r="H607" s="430"/>
      <c r="I607" s="428"/>
      <c r="J607" s="431"/>
      <c r="K607" s="432"/>
      <c r="L607" s="429"/>
      <c r="M607" s="433"/>
      <c r="N607" s="429"/>
    </row>
    <row r="608" spans="1:14" s="434" customFormat="1" ht="18" customHeight="1">
      <c r="A608" s="351">
        <v>602</v>
      </c>
      <c r="B608" s="107" t="s">
        <v>42</v>
      </c>
      <c r="C608" s="108">
        <v>43784</v>
      </c>
      <c r="D608" s="416" t="s">
        <v>17350</v>
      </c>
      <c r="E608" s="324" t="s">
        <v>18001</v>
      </c>
      <c r="F608" s="126">
        <v>2812.84</v>
      </c>
      <c r="G608" s="107" t="str">
        <f t="shared" si="9"/>
        <v>SH19-12250</v>
      </c>
      <c r="H608" s="430"/>
      <c r="I608" s="428"/>
      <c r="J608" s="431"/>
      <c r="K608" s="432"/>
      <c r="L608" s="429"/>
      <c r="M608" s="433"/>
      <c r="N608" s="429"/>
    </row>
    <row r="609" spans="1:14" s="434" customFormat="1" ht="18" customHeight="1">
      <c r="A609" s="351">
        <v>603</v>
      </c>
      <c r="B609" s="107" t="s">
        <v>42</v>
      </c>
      <c r="C609" s="108">
        <v>43784</v>
      </c>
      <c r="D609" s="416" t="s">
        <v>17351</v>
      </c>
      <c r="E609" s="324" t="s">
        <v>18001</v>
      </c>
      <c r="F609" s="126">
        <v>6830.36</v>
      </c>
      <c r="G609" s="107" t="str">
        <f t="shared" si="9"/>
        <v>SH19-12251</v>
      </c>
      <c r="H609" s="430"/>
      <c r="I609" s="428"/>
      <c r="J609" s="431"/>
      <c r="K609" s="432"/>
      <c r="L609" s="429"/>
      <c r="M609" s="433"/>
      <c r="N609" s="429"/>
    </row>
    <row r="610" spans="1:14" s="434" customFormat="1" ht="18" customHeight="1">
      <c r="A610" s="351">
        <v>604</v>
      </c>
      <c r="B610" s="107" t="s">
        <v>288</v>
      </c>
      <c r="C610" s="108">
        <v>43783</v>
      </c>
      <c r="D610" s="416" t="s">
        <v>17352</v>
      </c>
      <c r="E610" s="324" t="s">
        <v>1709</v>
      </c>
      <c r="F610" s="126">
        <v>1550.21</v>
      </c>
      <c r="G610" s="107" t="str">
        <f t="shared" si="9"/>
        <v>SH19-12252</v>
      </c>
      <c r="H610" s="430"/>
      <c r="I610" s="428"/>
      <c r="J610" s="431"/>
      <c r="K610" s="432"/>
      <c r="L610" s="429"/>
      <c r="M610" s="433"/>
      <c r="N610" s="429"/>
    </row>
    <row r="611" spans="1:14" s="434" customFormat="1" ht="18" customHeight="1">
      <c r="A611" s="351">
        <v>605</v>
      </c>
      <c r="B611" s="107" t="s">
        <v>7777</v>
      </c>
      <c r="C611" s="108">
        <v>43783</v>
      </c>
      <c r="D611" s="416" t="s">
        <v>17353</v>
      </c>
      <c r="E611" s="324" t="s">
        <v>1709</v>
      </c>
      <c r="F611" s="126">
        <v>337.8</v>
      </c>
      <c r="G611" s="107" t="str">
        <f t="shared" si="9"/>
        <v>SH19-12253</v>
      </c>
      <c r="H611" s="430"/>
      <c r="I611" s="428"/>
      <c r="J611" s="431"/>
      <c r="K611" s="432"/>
      <c r="L611" s="429"/>
      <c r="M611" s="433"/>
      <c r="N611" s="429"/>
    </row>
    <row r="612" spans="1:14" s="434" customFormat="1" ht="18" customHeight="1">
      <c r="A612" s="351">
        <v>606</v>
      </c>
      <c r="B612" s="107" t="s">
        <v>329</v>
      </c>
      <c r="C612" s="108">
        <v>43783</v>
      </c>
      <c r="D612" s="416" t="s">
        <v>17354</v>
      </c>
      <c r="E612" s="324" t="s">
        <v>1709</v>
      </c>
      <c r="F612" s="126">
        <v>1629</v>
      </c>
      <c r="G612" s="107" t="str">
        <f t="shared" si="9"/>
        <v>SH19-12254</v>
      </c>
      <c r="H612" s="430"/>
      <c r="I612" s="428"/>
      <c r="J612" s="431"/>
      <c r="K612" s="432"/>
      <c r="L612" s="429"/>
      <c r="M612" s="433"/>
      <c r="N612" s="429"/>
    </row>
    <row r="613" spans="1:14" s="434" customFormat="1" ht="18" customHeight="1">
      <c r="A613" s="351">
        <v>607</v>
      </c>
      <c r="B613" s="107" t="s">
        <v>43</v>
      </c>
      <c r="C613" s="108">
        <v>43783</v>
      </c>
      <c r="D613" s="416" t="s">
        <v>17355</v>
      </c>
      <c r="E613" s="324" t="s">
        <v>1709</v>
      </c>
      <c r="F613" s="126">
        <v>1321.18</v>
      </c>
      <c r="G613" s="107" t="str">
        <f t="shared" si="9"/>
        <v>SH19-12255</v>
      </c>
      <c r="H613" s="430"/>
      <c r="I613" s="428"/>
      <c r="J613" s="431"/>
      <c r="K613" s="432"/>
      <c r="L613" s="429"/>
      <c r="M613" s="433"/>
      <c r="N613" s="429"/>
    </row>
    <row r="614" spans="1:14" s="434" customFormat="1" ht="18" customHeight="1">
      <c r="A614" s="351">
        <v>608</v>
      </c>
      <c r="B614" s="107" t="s">
        <v>1746</v>
      </c>
      <c r="C614" s="108"/>
      <c r="D614" s="402" t="s">
        <v>17356</v>
      </c>
      <c r="E614" s="324" t="s">
        <v>1709</v>
      </c>
      <c r="F614" s="126">
        <v>0</v>
      </c>
      <c r="G614" s="107" t="str">
        <f t="shared" si="9"/>
        <v>SH19-12256</v>
      </c>
      <c r="H614" s="430"/>
      <c r="I614" s="428"/>
      <c r="J614" s="431"/>
      <c r="K614" s="432"/>
      <c r="L614" s="429"/>
      <c r="M614" s="433"/>
      <c r="N614" s="429"/>
    </row>
    <row r="615" spans="1:14" s="434" customFormat="1" ht="18" customHeight="1">
      <c r="A615" s="351">
        <v>609</v>
      </c>
      <c r="B615" s="107" t="s">
        <v>142</v>
      </c>
      <c r="C615" s="108">
        <v>43783</v>
      </c>
      <c r="D615" s="416" t="s">
        <v>17357</v>
      </c>
      <c r="E615" s="324" t="s">
        <v>1709</v>
      </c>
      <c r="F615" s="126">
        <v>1378.4</v>
      </c>
      <c r="G615" s="107" t="str">
        <f t="shared" si="9"/>
        <v>SH19-12257</v>
      </c>
      <c r="H615" s="430"/>
      <c r="I615" s="428"/>
      <c r="J615" s="431"/>
      <c r="K615" s="432"/>
      <c r="L615" s="429"/>
      <c r="M615" s="433"/>
      <c r="N615" s="429"/>
    </row>
    <row r="616" spans="1:14" s="434" customFormat="1" ht="18" customHeight="1">
      <c r="A616" s="351">
        <v>610</v>
      </c>
      <c r="B616" s="107" t="s">
        <v>142</v>
      </c>
      <c r="C616" s="108">
        <v>43783</v>
      </c>
      <c r="D616" s="416" t="s">
        <v>17358</v>
      </c>
      <c r="E616" s="324" t="s">
        <v>1709</v>
      </c>
      <c r="F616" s="126">
        <v>322.5</v>
      </c>
      <c r="G616" s="107" t="str">
        <f t="shared" si="9"/>
        <v>SH19-12258</v>
      </c>
      <c r="H616" s="430"/>
      <c r="I616" s="428"/>
      <c r="J616" s="431"/>
      <c r="K616" s="432"/>
      <c r="L616" s="429"/>
      <c r="M616" s="433"/>
      <c r="N616" s="429"/>
    </row>
    <row r="617" spans="1:14" s="434" customFormat="1" ht="18" customHeight="1">
      <c r="A617" s="351">
        <v>611</v>
      </c>
      <c r="B617" s="107" t="s">
        <v>329</v>
      </c>
      <c r="C617" s="108">
        <v>43783</v>
      </c>
      <c r="D617" s="416" t="s">
        <v>17359</v>
      </c>
      <c r="E617" s="324" t="s">
        <v>1709</v>
      </c>
      <c r="F617" s="126">
        <v>2554.75</v>
      </c>
      <c r="G617" s="107" t="str">
        <f t="shared" si="9"/>
        <v>SH19-12259</v>
      </c>
      <c r="H617" s="430"/>
      <c r="I617" s="428"/>
      <c r="J617" s="431"/>
      <c r="K617" s="432"/>
      <c r="L617" s="429"/>
      <c r="M617" s="433"/>
      <c r="N617" s="429"/>
    </row>
    <row r="618" spans="1:14" s="434" customFormat="1" ht="18" customHeight="1">
      <c r="A618" s="351">
        <v>612</v>
      </c>
      <c r="B618" s="107" t="s">
        <v>42</v>
      </c>
      <c r="C618" s="108">
        <v>43784</v>
      </c>
      <c r="D618" s="416" t="s">
        <v>17360</v>
      </c>
      <c r="E618" s="324" t="s">
        <v>18001</v>
      </c>
      <c r="F618" s="126">
        <v>9249.2099999999991</v>
      </c>
      <c r="G618" s="107" t="str">
        <f t="shared" si="9"/>
        <v>SH19-12260</v>
      </c>
      <c r="H618" s="430"/>
      <c r="I618" s="428"/>
      <c r="J618" s="431"/>
      <c r="K618" s="432"/>
      <c r="L618" s="429"/>
      <c r="M618" s="433"/>
      <c r="N618" s="429"/>
    </row>
    <row r="619" spans="1:14" s="434" customFormat="1" ht="18" customHeight="1">
      <c r="A619" s="351">
        <v>613</v>
      </c>
      <c r="B619" s="107" t="s">
        <v>42</v>
      </c>
      <c r="C619" s="108">
        <v>43784</v>
      </c>
      <c r="D619" s="416" t="s">
        <v>17361</v>
      </c>
      <c r="E619" s="324" t="s">
        <v>18001</v>
      </c>
      <c r="F619" s="126">
        <v>12245.6</v>
      </c>
      <c r="G619" s="107" t="str">
        <f t="shared" si="9"/>
        <v>SH19-12261</v>
      </c>
      <c r="H619" s="430"/>
      <c r="I619" s="428"/>
      <c r="J619" s="431"/>
      <c r="K619" s="432"/>
      <c r="L619" s="429"/>
      <c r="M619" s="433"/>
      <c r="N619" s="429"/>
    </row>
    <row r="620" spans="1:14" s="434" customFormat="1" ht="18" customHeight="1">
      <c r="A620" s="351">
        <v>614</v>
      </c>
      <c r="B620" s="107" t="s">
        <v>42</v>
      </c>
      <c r="C620" s="108">
        <v>43784</v>
      </c>
      <c r="D620" s="416" t="s">
        <v>17362</v>
      </c>
      <c r="E620" s="324" t="s">
        <v>18001</v>
      </c>
      <c r="F620" s="126">
        <v>5293.34</v>
      </c>
      <c r="G620" s="107" t="str">
        <f t="shared" si="9"/>
        <v>SH19-12262</v>
      </c>
      <c r="H620" s="430"/>
      <c r="I620" s="428"/>
      <c r="J620" s="431"/>
      <c r="K620" s="432"/>
      <c r="L620" s="429"/>
      <c r="M620" s="433"/>
      <c r="N620" s="429"/>
    </row>
    <row r="621" spans="1:14" s="434" customFormat="1" ht="18" customHeight="1">
      <c r="A621" s="351">
        <v>615</v>
      </c>
      <c r="B621" s="107" t="s">
        <v>42</v>
      </c>
      <c r="C621" s="108">
        <v>43784</v>
      </c>
      <c r="D621" s="416" t="s">
        <v>17363</v>
      </c>
      <c r="E621" s="324" t="s">
        <v>18001</v>
      </c>
      <c r="F621" s="126">
        <v>2632.49</v>
      </c>
      <c r="G621" s="107" t="str">
        <f t="shared" si="9"/>
        <v>SH19-12263</v>
      </c>
      <c r="H621" s="430"/>
      <c r="I621" s="428"/>
      <c r="J621" s="431"/>
      <c r="K621" s="432"/>
      <c r="L621" s="429"/>
      <c r="M621" s="433"/>
      <c r="N621" s="429"/>
    </row>
    <row r="622" spans="1:14" s="434" customFormat="1" ht="18" customHeight="1">
      <c r="A622" s="351">
        <v>616</v>
      </c>
      <c r="B622" s="107" t="s">
        <v>141</v>
      </c>
      <c r="C622" s="108">
        <v>43783</v>
      </c>
      <c r="D622" s="416" t="s">
        <v>17364</v>
      </c>
      <c r="E622" s="324" t="s">
        <v>1709</v>
      </c>
      <c r="F622" s="126">
        <v>3346.88</v>
      </c>
      <c r="G622" s="107" t="str">
        <f t="shared" si="9"/>
        <v>SH19-12264</v>
      </c>
      <c r="H622" s="430"/>
      <c r="I622" s="428"/>
      <c r="J622" s="431"/>
      <c r="K622" s="432"/>
      <c r="L622" s="429"/>
      <c r="M622" s="433"/>
      <c r="N622" s="429"/>
    </row>
    <row r="623" spans="1:14" s="434" customFormat="1" ht="18" customHeight="1">
      <c r="A623" s="351">
        <v>617</v>
      </c>
      <c r="B623" s="107" t="s">
        <v>1727</v>
      </c>
      <c r="C623" s="108">
        <v>43783</v>
      </c>
      <c r="D623" s="416" t="s">
        <v>17365</v>
      </c>
      <c r="E623" s="324" t="s">
        <v>1709</v>
      </c>
      <c r="F623" s="126">
        <v>2662.5</v>
      </c>
      <c r="G623" s="107" t="str">
        <f t="shared" si="9"/>
        <v>SH19-12265</v>
      </c>
      <c r="H623" s="430"/>
      <c r="I623" s="428"/>
      <c r="J623" s="431"/>
      <c r="K623" s="432"/>
      <c r="L623" s="429"/>
      <c r="M623" s="433"/>
      <c r="N623" s="429"/>
    </row>
    <row r="624" spans="1:14" s="434" customFormat="1" ht="18" customHeight="1">
      <c r="A624" s="351">
        <v>618</v>
      </c>
      <c r="B624" s="107" t="s">
        <v>49</v>
      </c>
      <c r="C624" s="108">
        <v>43783</v>
      </c>
      <c r="D624" s="416" t="s">
        <v>17366</v>
      </c>
      <c r="E624" s="324" t="s">
        <v>1709</v>
      </c>
      <c r="F624" s="126">
        <v>13983.84</v>
      </c>
      <c r="G624" s="107" t="str">
        <f t="shared" si="9"/>
        <v>SH19-12266</v>
      </c>
      <c r="H624" s="430"/>
      <c r="I624" s="428"/>
      <c r="J624" s="431"/>
      <c r="K624" s="432"/>
      <c r="L624" s="429"/>
      <c r="M624" s="433"/>
      <c r="N624" s="429"/>
    </row>
    <row r="625" spans="1:14" s="434" customFormat="1" ht="18" customHeight="1">
      <c r="A625" s="351">
        <v>619</v>
      </c>
      <c r="B625" s="107" t="s">
        <v>355</v>
      </c>
      <c r="C625" s="108">
        <v>43783</v>
      </c>
      <c r="D625" s="416" t="s">
        <v>17367</v>
      </c>
      <c r="E625" s="324" t="s">
        <v>1709</v>
      </c>
      <c r="F625" s="126">
        <v>1584.24</v>
      </c>
      <c r="G625" s="107" t="str">
        <f t="shared" si="9"/>
        <v>SH19-12267</v>
      </c>
      <c r="H625" s="430"/>
      <c r="I625" s="428"/>
      <c r="J625" s="431"/>
      <c r="K625" s="432"/>
      <c r="L625" s="429"/>
      <c r="M625" s="433"/>
      <c r="N625" s="429"/>
    </row>
    <row r="626" spans="1:14" s="434" customFormat="1" ht="18" customHeight="1">
      <c r="A626" s="351">
        <v>620</v>
      </c>
      <c r="B626" s="107" t="s">
        <v>55</v>
      </c>
      <c r="C626" s="108">
        <v>43783</v>
      </c>
      <c r="D626" s="416" t="s">
        <v>17368</v>
      </c>
      <c r="E626" s="324" t="s">
        <v>1709</v>
      </c>
      <c r="F626" s="126">
        <v>1404.36</v>
      </c>
      <c r="G626" s="107" t="str">
        <f t="shared" si="9"/>
        <v>SH19-12268</v>
      </c>
      <c r="H626" s="430"/>
      <c r="I626" s="428"/>
      <c r="J626" s="431"/>
      <c r="K626" s="432"/>
      <c r="L626" s="429"/>
      <c r="M626" s="433"/>
      <c r="N626" s="429"/>
    </row>
    <row r="627" spans="1:14" s="434" customFormat="1" ht="18" customHeight="1">
      <c r="A627" s="351">
        <v>621</v>
      </c>
      <c r="B627" s="107" t="s">
        <v>55</v>
      </c>
      <c r="C627" s="108">
        <v>43783</v>
      </c>
      <c r="D627" s="416" t="s">
        <v>17369</v>
      </c>
      <c r="E627" s="324" t="s">
        <v>1709</v>
      </c>
      <c r="F627" s="126">
        <v>1595.52</v>
      </c>
      <c r="G627" s="107" t="str">
        <f t="shared" si="9"/>
        <v>SH19-12269</v>
      </c>
      <c r="H627" s="430"/>
      <c r="I627" s="428"/>
      <c r="J627" s="431"/>
      <c r="K627" s="432"/>
      <c r="L627" s="429"/>
      <c r="M627" s="433"/>
      <c r="N627" s="429"/>
    </row>
    <row r="628" spans="1:14" s="434" customFormat="1" ht="18" customHeight="1">
      <c r="A628" s="351">
        <v>622</v>
      </c>
      <c r="B628" s="107" t="s">
        <v>55</v>
      </c>
      <c r="C628" s="108">
        <v>43783</v>
      </c>
      <c r="D628" s="416" t="s">
        <v>17370</v>
      </c>
      <c r="E628" s="324" t="s">
        <v>1709</v>
      </c>
      <c r="F628" s="126">
        <v>1457.82</v>
      </c>
      <c r="G628" s="107" t="str">
        <f t="shared" si="9"/>
        <v>SH19-12270</v>
      </c>
      <c r="H628" s="430"/>
      <c r="I628" s="428"/>
      <c r="J628" s="431"/>
      <c r="K628" s="432"/>
      <c r="L628" s="429"/>
      <c r="M628" s="433"/>
      <c r="N628" s="429"/>
    </row>
    <row r="629" spans="1:14" s="434" customFormat="1" ht="18" customHeight="1">
      <c r="A629" s="351">
        <v>623</v>
      </c>
      <c r="B629" s="107" t="s">
        <v>55</v>
      </c>
      <c r="C629" s="108">
        <v>43783</v>
      </c>
      <c r="D629" s="416" t="s">
        <v>17371</v>
      </c>
      <c r="E629" s="324" t="s">
        <v>1709</v>
      </c>
      <c r="F629" s="126">
        <v>586.95000000000005</v>
      </c>
      <c r="G629" s="107" t="str">
        <f t="shared" si="9"/>
        <v>SH19-12271</v>
      </c>
      <c r="H629" s="430"/>
      <c r="I629" s="428"/>
      <c r="J629" s="431"/>
      <c r="K629" s="432"/>
      <c r="L629" s="429"/>
      <c r="M629" s="433"/>
      <c r="N629" s="429"/>
    </row>
    <row r="630" spans="1:14" s="434" customFormat="1" ht="18" customHeight="1">
      <c r="A630" s="351">
        <v>624</v>
      </c>
      <c r="B630" s="107" t="s">
        <v>291</v>
      </c>
      <c r="C630" s="108">
        <v>43783</v>
      </c>
      <c r="D630" s="416" t="s">
        <v>17372</v>
      </c>
      <c r="E630" s="324" t="s">
        <v>1709</v>
      </c>
      <c r="F630" s="126">
        <v>6624.24</v>
      </c>
      <c r="G630" s="107" t="str">
        <f t="shared" si="9"/>
        <v>SH19-12272</v>
      </c>
      <c r="H630" s="430"/>
      <c r="I630" s="428"/>
      <c r="J630" s="431"/>
      <c r="K630" s="432"/>
      <c r="L630" s="429"/>
      <c r="M630" s="433"/>
      <c r="N630" s="429"/>
    </row>
    <row r="631" spans="1:14" s="434" customFormat="1" ht="18" customHeight="1">
      <c r="A631" s="351">
        <v>625</v>
      </c>
      <c r="B631" s="107" t="s">
        <v>1727</v>
      </c>
      <c r="C631" s="108">
        <v>43783</v>
      </c>
      <c r="D631" s="416" t="s">
        <v>17373</v>
      </c>
      <c r="E631" s="324" t="s">
        <v>1709</v>
      </c>
      <c r="F631" s="126">
        <v>1887.6</v>
      </c>
      <c r="G631" s="107" t="str">
        <f t="shared" si="9"/>
        <v>SH19-12273</v>
      </c>
      <c r="H631" s="430"/>
      <c r="I631" s="428"/>
      <c r="J631" s="431"/>
      <c r="K631" s="432"/>
      <c r="L631" s="429"/>
      <c r="M631" s="433"/>
      <c r="N631" s="429"/>
    </row>
    <row r="632" spans="1:14" s="434" customFormat="1" ht="18" customHeight="1">
      <c r="A632" s="351">
        <v>626</v>
      </c>
      <c r="B632" s="107" t="s">
        <v>329</v>
      </c>
      <c r="C632" s="108">
        <v>43783</v>
      </c>
      <c r="D632" s="416" t="s">
        <v>17374</v>
      </c>
      <c r="E632" s="324" t="s">
        <v>1709</v>
      </c>
      <c r="F632" s="126">
        <v>3978.55</v>
      </c>
      <c r="G632" s="107" t="str">
        <f t="shared" si="9"/>
        <v>SH19-12274</v>
      </c>
      <c r="H632" s="430"/>
      <c r="I632" s="428"/>
      <c r="J632" s="431"/>
      <c r="K632" s="432"/>
      <c r="L632" s="429"/>
      <c r="M632" s="433"/>
      <c r="N632" s="429"/>
    </row>
    <row r="633" spans="1:14" s="434" customFormat="1" ht="18" customHeight="1">
      <c r="A633" s="351">
        <v>627</v>
      </c>
      <c r="B633" s="107" t="s">
        <v>42</v>
      </c>
      <c r="C633" s="108">
        <v>43788</v>
      </c>
      <c r="D633" s="416" t="s">
        <v>17375</v>
      </c>
      <c r="E633" s="324" t="s">
        <v>18002</v>
      </c>
      <c r="F633" s="126">
        <v>5584.75</v>
      </c>
      <c r="G633" s="107" t="str">
        <f t="shared" si="9"/>
        <v>SH19-12275</v>
      </c>
      <c r="H633" s="430"/>
      <c r="I633" s="428"/>
      <c r="J633" s="431"/>
      <c r="K633" s="432"/>
      <c r="L633" s="429"/>
      <c r="M633" s="433"/>
      <c r="N633" s="429"/>
    </row>
    <row r="634" spans="1:14" s="434" customFormat="1" ht="18" customHeight="1">
      <c r="A634" s="351">
        <v>628</v>
      </c>
      <c r="B634" s="107" t="s">
        <v>42</v>
      </c>
      <c r="C634" s="108">
        <v>43788</v>
      </c>
      <c r="D634" s="416" t="s">
        <v>17376</v>
      </c>
      <c r="E634" s="324" t="s">
        <v>18002</v>
      </c>
      <c r="F634" s="126">
        <v>14624.73</v>
      </c>
      <c r="G634" s="107" t="str">
        <f t="shared" si="9"/>
        <v>SH19-12276</v>
      </c>
      <c r="H634" s="430"/>
      <c r="I634" s="428"/>
      <c r="J634" s="431"/>
      <c r="K634" s="432"/>
      <c r="L634" s="429"/>
      <c r="M634" s="433"/>
      <c r="N634" s="429"/>
    </row>
    <row r="635" spans="1:14" s="434" customFormat="1" ht="18" customHeight="1">
      <c r="A635" s="351">
        <v>629</v>
      </c>
      <c r="B635" s="107" t="s">
        <v>42</v>
      </c>
      <c r="C635" s="108">
        <v>43788</v>
      </c>
      <c r="D635" s="416" t="s">
        <v>17377</v>
      </c>
      <c r="E635" s="324" t="s">
        <v>18002</v>
      </c>
      <c r="F635" s="126">
        <v>1976.33</v>
      </c>
      <c r="G635" s="107" t="str">
        <f t="shared" si="9"/>
        <v>SH19-12277</v>
      </c>
      <c r="H635" s="430"/>
      <c r="I635" s="428"/>
      <c r="J635" s="431"/>
      <c r="K635" s="432"/>
      <c r="L635" s="429"/>
      <c r="M635" s="433"/>
      <c r="N635" s="429"/>
    </row>
    <row r="636" spans="1:14" s="434" customFormat="1" ht="18" customHeight="1">
      <c r="A636" s="351">
        <v>630</v>
      </c>
      <c r="B636" s="107" t="s">
        <v>42</v>
      </c>
      <c r="C636" s="108">
        <v>43788</v>
      </c>
      <c r="D636" s="416" t="s">
        <v>17378</v>
      </c>
      <c r="E636" s="324" t="s">
        <v>18002</v>
      </c>
      <c r="F636" s="126">
        <v>7222.73</v>
      </c>
      <c r="G636" s="107" t="str">
        <f t="shared" si="9"/>
        <v>SH19-12278</v>
      </c>
      <c r="H636" s="430"/>
      <c r="I636" s="428"/>
      <c r="J636" s="431"/>
      <c r="K636" s="432"/>
      <c r="L636" s="429"/>
      <c r="M636" s="433"/>
      <c r="N636" s="429"/>
    </row>
    <row r="637" spans="1:14" s="434" customFormat="1" ht="18" customHeight="1">
      <c r="A637" s="351">
        <v>631</v>
      </c>
      <c r="B637" s="107" t="s">
        <v>42</v>
      </c>
      <c r="C637" s="108">
        <v>43788</v>
      </c>
      <c r="D637" s="416" t="s">
        <v>17379</v>
      </c>
      <c r="E637" s="324" t="s">
        <v>18002</v>
      </c>
      <c r="F637" s="126">
        <v>9826.4599999999991</v>
      </c>
      <c r="G637" s="107" t="str">
        <f t="shared" si="9"/>
        <v>SH19-12279</v>
      </c>
      <c r="H637" s="430"/>
      <c r="I637" s="428"/>
      <c r="J637" s="431"/>
      <c r="K637" s="432"/>
      <c r="L637" s="429"/>
      <c r="M637" s="433"/>
      <c r="N637" s="429"/>
    </row>
    <row r="638" spans="1:14" s="434" customFormat="1" ht="18" customHeight="1">
      <c r="A638" s="351">
        <v>632</v>
      </c>
      <c r="B638" s="107" t="s">
        <v>42</v>
      </c>
      <c r="C638" s="108">
        <v>43788</v>
      </c>
      <c r="D638" s="416" t="s">
        <v>17380</v>
      </c>
      <c r="E638" s="324" t="s">
        <v>18002</v>
      </c>
      <c r="F638" s="126">
        <v>11285.86</v>
      </c>
      <c r="G638" s="107" t="str">
        <f t="shared" si="9"/>
        <v>SH19-12280</v>
      </c>
      <c r="H638" s="430"/>
      <c r="I638" s="428"/>
      <c r="J638" s="431"/>
      <c r="K638" s="432"/>
      <c r="L638" s="429"/>
      <c r="M638" s="433"/>
      <c r="N638" s="429"/>
    </row>
    <row r="639" spans="1:14" s="434" customFormat="1" ht="18" customHeight="1">
      <c r="A639" s="351">
        <v>633</v>
      </c>
      <c r="B639" s="107" t="s">
        <v>42</v>
      </c>
      <c r="C639" s="108">
        <v>43788</v>
      </c>
      <c r="D639" s="416" t="s">
        <v>17381</v>
      </c>
      <c r="E639" s="324" t="s">
        <v>18002</v>
      </c>
      <c r="F639" s="126">
        <v>5128.74</v>
      </c>
      <c r="G639" s="107" t="str">
        <f t="shared" si="9"/>
        <v>SH19-12281</v>
      </c>
      <c r="H639" s="430"/>
      <c r="I639" s="428"/>
      <c r="J639" s="431"/>
      <c r="K639" s="432"/>
      <c r="L639" s="429"/>
      <c r="M639" s="433"/>
      <c r="N639" s="429"/>
    </row>
    <row r="640" spans="1:14" s="434" customFormat="1" ht="18" customHeight="1">
      <c r="A640" s="351">
        <v>634</v>
      </c>
      <c r="B640" s="107" t="s">
        <v>42</v>
      </c>
      <c r="C640" s="108">
        <v>43788</v>
      </c>
      <c r="D640" s="416" t="s">
        <v>17382</v>
      </c>
      <c r="E640" s="324" t="s">
        <v>18002</v>
      </c>
      <c r="F640" s="126">
        <v>14731.4</v>
      </c>
      <c r="G640" s="107" t="str">
        <f t="shared" si="9"/>
        <v>SH19-12282</v>
      </c>
      <c r="H640" s="430"/>
      <c r="I640" s="428"/>
      <c r="J640" s="431"/>
      <c r="K640" s="432"/>
      <c r="L640" s="429"/>
      <c r="M640" s="433"/>
      <c r="N640" s="429"/>
    </row>
    <row r="641" spans="1:14" s="434" customFormat="1" ht="18" customHeight="1">
      <c r="A641" s="351">
        <v>635</v>
      </c>
      <c r="B641" s="107" t="s">
        <v>42</v>
      </c>
      <c r="C641" s="108">
        <v>43788</v>
      </c>
      <c r="D641" s="416" t="s">
        <v>17383</v>
      </c>
      <c r="E641" s="324" t="s">
        <v>18002</v>
      </c>
      <c r="F641" s="126">
        <v>1946.56</v>
      </c>
      <c r="G641" s="107" t="str">
        <f t="shared" si="9"/>
        <v>SH19-12283</v>
      </c>
      <c r="H641" s="430"/>
      <c r="I641" s="428"/>
      <c r="J641" s="431"/>
      <c r="K641" s="432"/>
      <c r="L641" s="429"/>
      <c r="M641" s="433"/>
      <c r="N641" s="429"/>
    </row>
    <row r="642" spans="1:14" s="434" customFormat="1" ht="18" customHeight="1">
      <c r="A642" s="351">
        <v>636</v>
      </c>
      <c r="B642" s="107" t="s">
        <v>42</v>
      </c>
      <c r="C642" s="108">
        <v>43788</v>
      </c>
      <c r="D642" s="416" t="s">
        <v>17384</v>
      </c>
      <c r="E642" s="324" t="s">
        <v>18002</v>
      </c>
      <c r="F642" s="126">
        <v>1677.07</v>
      </c>
      <c r="G642" s="107" t="str">
        <f t="shared" si="9"/>
        <v>SH19-12284</v>
      </c>
      <c r="H642" s="430"/>
      <c r="I642" s="428"/>
      <c r="J642" s="431"/>
      <c r="K642" s="432"/>
      <c r="L642" s="429"/>
      <c r="M642" s="433"/>
      <c r="N642" s="429"/>
    </row>
    <row r="643" spans="1:14" s="434" customFormat="1" ht="18" customHeight="1">
      <c r="A643" s="351">
        <v>637</v>
      </c>
      <c r="B643" s="107" t="s">
        <v>142</v>
      </c>
      <c r="C643" s="108">
        <v>43784</v>
      </c>
      <c r="D643" s="416" t="s">
        <v>17385</v>
      </c>
      <c r="E643" s="324" t="s">
        <v>1709</v>
      </c>
      <c r="F643" s="126">
        <v>596.13</v>
      </c>
      <c r="G643" s="107" t="str">
        <f t="shared" si="9"/>
        <v>SH19-12285</v>
      </c>
      <c r="H643" s="430"/>
      <c r="I643" s="428"/>
      <c r="J643" s="431"/>
      <c r="K643" s="432"/>
      <c r="L643" s="429"/>
      <c r="M643" s="433"/>
      <c r="N643" s="429"/>
    </row>
    <row r="644" spans="1:14" s="434" customFormat="1" ht="18" customHeight="1">
      <c r="A644" s="351">
        <v>638</v>
      </c>
      <c r="B644" s="107" t="s">
        <v>142</v>
      </c>
      <c r="C644" s="108">
        <v>43784</v>
      </c>
      <c r="D644" s="416" t="s">
        <v>17386</v>
      </c>
      <c r="E644" s="324" t="s">
        <v>1709</v>
      </c>
      <c r="F644" s="126">
        <v>197</v>
      </c>
      <c r="G644" s="107" t="str">
        <f t="shared" si="9"/>
        <v>SH19-12286</v>
      </c>
      <c r="H644" s="430"/>
      <c r="I644" s="428"/>
      <c r="J644" s="431"/>
      <c r="K644" s="432"/>
      <c r="L644" s="429"/>
      <c r="M644" s="433"/>
      <c r="N644" s="429"/>
    </row>
    <row r="645" spans="1:14" s="434" customFormat="1" ht="18" customHeight="1">
      <c r="A645" s="351">
        <v>639</v>
      </c>
      <c r="B645" s="107" t="s">
        <v>139</v>
      </c>
      <c r="C645" s="108">
        <v>43784</v>
      </c>
      <c r="D645" s="416" t="s">
        <v>17387</v>
      </c>
      <c r="E645" s="324" t="s">
        <v>1709</v>
      </c>
      <c r="F645" s="126">
        <v>2218.5</v>
      </c>
      <c r="G645" s="107" t="str">
        <f t="shared" si="9"/>
        <v>SH19-12287</v>
      </c>
      <c r="H645" s="430"/>
      <c r="I645" s="428"/>
      <c r="J645" s="431"/>
      <c r="K645" s="432"/>
      <c r="L645" s="429"/>
      <c r="M645" s="433"/>
      <c r="N645" s="429"/>
    </row>
    <row r="646" spans="1:14" s="434" customFormat="1" ht="18" customHeight="1">
      <c r="A646" s="351">
        <v>640</v>
      </c>
      <c r="B646" s="107" t="s">
        <v>43</v>
      </c>
      <c r="C646" s="108">
        <v>43784</v>
      </c>
      <c r="D646" s="416" t="s">
        <v>17388</v>
      </c>
      <c r="E646" s="324" t="s">
        <v>1709</v>
      </c>
      <c r="F646" s="126">
        <v>10116.42</v>
      </c>
      <c r="G646" s="107" t="str">
        <f t="shared" si="9"/>
        <v>SH19-12288</v>
      </c>
      <c r="H646" s="430"/>
      <c r="I646" s="428"/>
      <c r="J646" s="431"/>
      <c r="K646" s="432"/>
      <c r="L646" s="429"/>
      <c r="M646" s="433"/>
      <c r="N646" s="429"/>
    </row>
    <row r="647" spans="1:14" s="434" customFormat="1" ht="18" customHeight="1">
      <c r="A647" s="351">
        <v>641</v>
      </c>
      <c r="B647" s="107" t="s">
        <v>346</v>
      </c>
      <c r="C647" s="108">
        <v>43784</v>
      </c>
      <c r="D647" s="416" t="s">
        <v>17389</v>
      </c>
      <c r="E647" s="324" t="s">
        <v>1709</v>
      </c>
      <c r="F647" s="126">
        <v>2160</v>
      </c>
      <c r="G647" s="107" t="str">
        <f t="shared" si="9"/>
        <v>SH19-12289</v>
      </c>
      <c r="H647" s="430"/>
      <c r="I647" s="428"/>
      <c r="J647" s="431"/>
      <c r="K647" s="432"/>
      <c r="L647" s="429"/>
      <c r="M647" s="433"/>
      <c r="N647" s="429"/>
    </row>
    <row r="648" spans="1:14" s="434" customFormat="1" ht="18" customHeight="1">
      <c r="A648" s="351">
        <v>642</v>
      </c>
      <c r="B648" s="107" t="s">
        <v>42</v>
      </c>
      <c r="C648" s="108">
        <v>43784</v>
      </c>
      <c r="D648" s="416" t="s">
        <v>17390</v>
      </c>
      <c r="E648" s="324" t="s">
        <v>18001</v>
      </c>
      <c r="F648" s="126">
        <v>221.55</v>
      </c>
      <c r="G648" s="107" t="str">
        <f t="shared" ref="G648:G711" si="10">D648</f>
        <v>SH19-12290</v>
      </c>
      <c r="H648" s="430"/>
      <c r="I648" s="428"/>
      <c r="J648" s="431"/>
      <c r="K648" s="432"/>
      <c r="L648" s="429"/>
      <c r="M648" s="433"/>
      <c r="N648" s="429"/>
    </row>
    <row r="649" spans="1:14" s="434" customFormat="1" ht="18" customHeight="1">
      <c r="A649" s="351">
        <v>643</v>
      </c>
      <c r="B649" s="107" t="s">
        <v>291</v>
      </c>
      <c r="C649" s="108">
        <v>43784</v>
      </c>
      <c r="D649" s="416" t="s">
        <v>17391</v>
      </c>
      <c r="E649" s="324" t="s">
        <v>1709</v>
      </c>
      <c r="F649" s="126">
        <v>6994.05</v>
      </c>
      <c r="G649" s="107" t="str">
        <f t="shared" si="10"/>
        <v>SH19-12291</v>
      </c>
      <c r="H649" s="430"/>
      <c r="I649" s="428"/>
      <c r="J649" s="431"/>
      <c r="K649" s="432"/>
      <c r="L649" s="429"/>
      <c r="M649" s="433"/>
      <c r="N649" s="429"/>
    </row>
    <row r="650" spans="1:14" s="434" customFormat="1" ht="18" customHeight="1">
      <c r="A650" s="351">
        <v>644</v>
      </c>
      <c r="B650" s="107" t="s">
        <v>1746</v>
      </c>
      <c r="C650" s="108"/>
      <c r="D650" s="402" t="s">
        <v>17392</v>
      </c>
      <c r="E650" s="324" t="s">
        <v>1709</v>
      </c>
      <c r="F650" s="126">
        <v>0</v>
      </c>
      <c r="G650" s="107" t="str">
        <f t="shared" si="10"/>
        <v>SH19-12292</v>
      </c>
      <c r="H650" s="430"/>
      <c r="I650" s="428"/>
      <c r="J650" s="431"/>
      <c r="K650" s="432"/>
      <c r="L650" s="429"/>
      <c r="M650" s="433"/>
      <c r="N650" s="429"/>
    </row>
    <row r="651" spans="1:14" s="434" customFormat="1" ht="18" customHeight="1">
      <c r="A651" s="351">
        <v>645</v>
      </c>
      <c r="B651" s="107" t="s">
        <v>42</v>
      </c>
      <c r="C651" s="108">
        <v>43784</v>
      </c>
      <c r="D651" s="416" t="s">
        <v>17393</v>
      </c>
      <c r="E651" s="324" t="s">
        <v>1709</v>
      </c>
      <c r="F651" s="126">
        <v>5921.41</v>
      </c>
      <c r="G651" s="107" t="str">
        <f t="shared" si="10"/>
        <v>SH19-12293</v>
      </c>
      <c r="H651" s="430"/>
      <c r="I651" s="428"/>
      <c r="J651" s="431"/>
      <c r="K651" s="432"/>
      <c r="L651" s="429"/>
      <c r="M651" s="433"/>
      <c r="N651" s="429"/>
    </row>
    <row r="652" spans="1:14" s="434" customFormat="1" ht="18" customHeight="1">
      <c r="A652" s="351">
        <v>646</v>
      </c>
      <c r="B652" s="107" t="s">
        <v>288</v>
      </c>
      <c r="C652" s="108">
        <v>43784</v>
      </c>
      <c r="D652" s="416" t="s">
        <v>17394</v>
      </c>
      <c r="E652" s="324" t="s">
        <v>1709</v>
      </c>
      <c r="F652" s="126">
        <v>4214.04</v>
      </c>
      <c r="G652" s="107" t="str">
        <f t="shared" si="10"/>
        <v>SH19-12294</v>
      </c>
      <c r="H652" s="430"/>
      <c r="I652" s="428"/>
      <c r="J652" s="431"/>
      <c r="K652" s="432"/>
      <c r="L652" s="429"/>
      <c r="M652" s="433"/>
      <c r="N652" s="429"/>
    </row>
    <row r="653" spans="1:14" s="434" customFormat="1" ht="18" customHeight="1">
      <c r="A653" s="351">
        <v>647</v>
      </c>
      <c r="B653" s="107" t="s">
        <v>42</v>
      </c>
      <c r="C653" s="108">
        <v>43784</v>
      </c>
      <c r="D653" s="416" t="s">
        <v>17395</v>
      </c>
      <c r="E653" s="324" t="s">
        <v>18001</v>
      </c>
      <c r="F653" s="126">
        <v>18.5</v>
      </c>
      <c r="G653" s="107" t="str">
        <f t="shared" si="10"/>
        <v>SH19-12295</v>
      </c>
      <c r="H653" s="430"/>
      <c r="I653" s="428"/>
      <c r="J653" s="431"/>
      <c r="K653" s="432"/>
      <c r="L653" s="429"/>
      <c r="M653" s="433"/>
      <c r="N653" s="429"/>
    </row>
    <row r="654" spans="1:14" s="434" customFormat="1" ht="18" customHeight="1">
      <c r="A654" s="351">
        <v>648</v>
      </c>
      <c r="B654" s="107" t="s">
        <v>360</v>
      </c>
      <c r="C654" s="108">
        <v>43784</v>
      </c>
      <c r="D654" s="416" t="s">
        <v>17396</v>
      </c>
      <c r="E654" s="324" t="s">
        <v>1709</v>
      </c>
      <c r="F654" s="126">
        <v>1688</v>
      </c>
      <c r="G654" s="107" t="str">
        <f t="shared" si="10"/>
        <v>SH19-12296</v>
      </c>
      <c r="H654" s="430"/>
      <c r="I654" s="428"/>
      <c r="J654" s="431"/>
      <c r="K654" s="432"/>
      <c r="L654" s="429"/>
      <c r="M654" s="433"/>
      <c r="N654" s="429"/>
    </row>
    <row r="655" spans="1:14" s="434" customFormat="1" ht="18" customHeight="1">
      <c r="A655" s="351">
        <v>649</v>
      </c>
      <c r="B655" s="107" t="s">
        <v>1727</v>
      </c>
      <c r="C655" s="108">
        <v>43784</v>
      </c>
      <c r="D655" s="416" t="s">
        <v>17397</v>
      </c>
      <c r="E655" s="324" t="s">
        <v>1709</v>
      </c>
      <c r="F655" s="126">
        <v>2390.1</v>
      </c>
      <c r="G655" s="107" t="str">
        <f t="shared" si="10"/>
        <v>SH19-12297</v>
      </c>
      <c r="H655" s="430"/>
      <c r="I655" s="428"/>
      <c r="J655" s="431"/>
      <c r="K655" s="432"/>
      <c r="L655" s="429"/>
      <c r="M655" s="433"/>
      <c r="N655" s="429"/>
    </row>
    <row r="656" spans="1:14" s="434" customFormat="1" ht="18" customHeight="1">
      <c r="A656" s="351">
        <v>650</v>
      </c>
      <c r="B656" s="107" t="s">
        <v>291</v>
      </c>
      <c r="C656" s="108">
        <v>43784</v>
      </c>
      <c r="D656" s="416" t="s">
        <v>17398</v>
      </c>
      <c r="E656" s="324" t="s">
        <v>1709</v>
      </c>
      <c r="F656" s="126">
        <v>4495.0200000000004</v>
      </c>
      <c r="G656" s="107" t="str">
        <f t="shared" si="10"/>
        <v>SH19-12298</v>
      </c>
      <c r="H656" s="430"/>
      <c r="I656" s="428"/>
      <c r="J656" s="431"/>
      <c r="K656" s="432"/>
      <c r="L656" s="429"/>
      <c r="M656" s="433"/>
      <c r="N656" s="429"/>
    </row>
    <row r="657" spans="1:14" s="434" customFormat="1" ht="18" customHeight="1">
      <c r="A657" s="351">
        <v>651</v>
      </c>
      <c r="B657" s="107" t="s">
        <v>291</v>
      </c>
      <c r="C657" s="108">
        <v>43784</v>
      </c>
      <c r="D657" s="416" t="s">
        <v>17399</v>
      </c>
      <c r="E657" s="324" t="s">
        <v>1709</v>
      </c>
      <c r="F657" s="126">
        <v>172.7</v>
      </c>
      <c r="G657" s="107" t="str">
        <f t="shared" si="10"/>
        <v>SH19-12299</v>
      </c>
      <c r="H657" s="430"/>
      <c r="I657" s="428"/>
      <c r="J657" s="431"/>
      <c r="K657" s="432"/>
      <c r="L657" s="429"/>
      <c r="M657" s="433"/>
      <c r="N657" s="429"/>
    </row>
    <row r="658" spans="1:14" s="434" customFormat="1" ht="18" customHeight="1">
      <c r="A658" s="351">
        <v>652</v>
      </c>
      <c r="B658" s="107" t="s">
        <v>291</v>
      </c>
      <c r="C658" s="108">
        <v>43784</v>
      </c>
      <c r="D658" s="416" t="s">
        <v>17400</v>
      </c>
      <c r="E658" s="324" t="s">
        <v>1709</v>
      </c>
      <c r="F658" s="126">
        <v>816.2</v>
      </c>
      <c r="G658" s="107" t="str">
        <f t="shared" si="10"/>
        <v>SH19-12300</v>
      </c>
      <c r="H658" s="430"/>
      <c r="I658" s="428"/>
      <c r="J658" s="431"/>
      <c r="K658" s="432"/>
      <c r="L658" s="429"/>
      <c r="M658" s="433"/>
      <c r="N658" s="429"/>
    </row>
    <row r="659" spans="1:14" s="434" customFormat="1" ht="18" customHeight="1">
      <c r="A659" s="351">
        <v>653</v>
      </c>
      <c r="B659" s="107" t="s">
        <v>53</v>
      </c>
      <c r="C659" s="108">
        <v>43784</v>
      </c>
      <c r="D659" s="416" t="s">
        <v>17401</v>
      </c>
      <c r="E659" s="324" t="s">
        <v>1709</v>
      </c>
      <c r="F659" s="126">
        <v>2002.91</v>
      </c>
      <c r="G659" s="107" t="str">
        <f t="shared" si="10"/>
        <v>SH19-12301</v>
      </c>
      <c r="H659" s="430"/>
      <c r="I659" s="428"/>
      <c r="J659" s="431"/>
      <c r="K659" s="432"/>
      <c r="L659" s="429"/>
      <c r="M659" s="433"/>
      <c r="N659" s="429"/>
    </row>
    <row r="660" spans="1:14" s="434" customFormat="1" ht="18" customHeight="1">
      <c r="A660" s="351">
        <v>654</v>
      </c>
      <c r="B660" s="107" t="s">
        <v>42</v>
      </c>
      <c r="C660" s="108">
        <v>43788</v>
      </c>
      <c r="D660" s="416" t="s">
        <v>17402</v>
      </c>
      <c r="E660" s="324" t="s">
        <v>18002</v>
      </c>
      <c r="F660" s="126">
        <v>7675.45</v>
      </c>
      <c r="G660" s="107" t="str">
        <f t="shared" si="10"/>
        <v>SH19-12302</v>
      </c>
      <c r="H660" s="430"/>
      <c r="I660" s="428"/>
      <c r="J660" s="431"/>
      <c r="K660" s="432"/>
      <c r="L660" s="429"/>
      <c r="M660" s="433"/>
      <c r="N660" s="429"/>
    </row>
    <row r="661" spans="1:14" s="434" customFormat="1" ht="18" customHeight="1">
      <c r="A661" s="351">
        <v>655</v>
      </c>
      <c r="B661" s="107" t="s">
        <v>42</v>
      </c>
      <c r="C661" s="108">
        <v>43788</v>
      </c>
      <c r="D661" s="416" t="s">
        <v>17403</v>
      </c>
      <c r="E661" s="324" t="s">
        <v>18002</v>
      </c>
      <c r="F661" s="126">
        <v>10559.48</v>
      </c>
      <c r="G661" s="107" t="str">
        <f t="shared" si="10"/>
        <v>SH19-12303</v>
      </c>
      <c r="H661" s="430"/>
      <c r="I661" s="428"/>
      <c r="J661" s="431"/>
      <c r="K661" s="432"/>
      <c r="L661" s="429"/>
      <c r="M661" s="433"/>
      <c r="N661" s="429"/>
    </row>
    <row r="662" spans="1:14" s="434" customFormat="1" ht="18" customHeight="1">
      <c r="A662" s="351">
        <v>656</v>
      </c>
      <c r="B662" s="107" t="s">
        <v>42</v>
      </c>
      <c r="C662" s="108">
        <v>43788</v>
      </c>
      <c r="D662" s="416" t="s">
        <v>17404</v>
      </c>
      <c r="E662" s="324" t="s">
        <v>18002</v>
      </c>
      <c r="F662" s="126">
        <v>3990.56</v>
      </c>
      <c r="G662" s="107" t="str">
        <f t="shared" si="10"/>
        <v>SH19-12304</v>
      </c>
      <c r="H662" s="430"/>
      <c r="I662" s="428"/>
      <c r="J662" s="431"/>
      <c r="K662" s="432"/>
      <c r="L662" s="429"/>
      <c r="M662" s="433"/>
      <c r="N662" s="429"/>
    </row>
    <row r="663" spans="1:14" s="434" customFormat="1" ht="18" customHeight="1">
      <c r="A663" s="351">
        <v>657</v>
      </c>
      <c r="B663" s="107" t="s">
        <v>42</v>
      </c>
      <c r="C663" s="108">
        <v>43788</v>
      </c>
      <c r="D663" s="416" t="s">
        <v>17405</v>
      </c>
      <c r="E663" s="324" t="s">
        <v>18002</v>
      </c>
      <c r="F663" s="126">
        <v>13439.51</v>
      </c>
      <c r="G663" s="107" t="str">
        <f t="shared" si="10"/>
        <v>SH19-12305</v>
      </c>
      <c r="H663" s="430"/>
      <c r="I663" s="428"/>
      <c r="J663" s="431"/>
      <c r="K663" s="432"/>
      <c r="L663" s="429"/>
      <c r="M663" s="433"/>
      <c r="N663" s="429"/>
    </row>
    <row r="664" spans="1:14" s="434" customFormat="1" ht="18" customHeight="1">
      <c r="A664" s="351">
        <v>658</v>
      </c>
      <c r="B664" s="107" t="s">
        <v>42</v>
      </c>
      <c r="C664" s="108">
        <v>43788</v>
      </c>
      <c r="D664" s="416" t="s">
        <v>17406</v>
      </c>
      <c r="E664" s="324" t="s">
        <v>18002</v>
      </c>
      <c r="F664" s="126">
        <v>6834.33</v>
      </c>
      <c r="G664" s="107" t="str">
        <f t="shared" si="10"/>
        <v>SH19-12306</v>
      </c>
      <c r="H664" s="430"/>
      <c r="I664" s="428"/>
      <c r="J664" s="431"/>
      <c r="K664" s="432"/>
      <c r="L664" s="429"/>
      <c r="M664" s="433"/>
      <c r="N664" s="429"/>
    </row>
    <row r="665" spans="1:14" s="434" customFormat="1" ht="18" customHeight="1">
      <c r="A665" s="351">
        <v>659</v>
      </c>
      <c r="B665" s="107" t="s">
        <v>42</v>
      </c>
      <c r="C665" s="108">
        <v>43788</v>
      </c>
      <c r="D665" s="416" t="s">
        <v>17407</v>
      </c>
      <c r="E665" s="324" t="s">
        <v>18002</v>
      </c>
      <c r="F665" s="126">
        <v>11558.72</v>
      </c>
      <c r="G665" s="107" t="str">
        <f t="shared" si="10"/>
        <v>SH19-12307</v>
      </c>
      <c r="H665" s="430"/>
      <c r="I665" s="428"/>
      <c r="J665" s="431"/>
      <c r="K665" s="432"/>
      <c r="L665" s="429"/>
      <c r="M665" s="433"/>
      <c r="N665" s="429"/>
    </row>
    <row r="666" spans="1:14" s="434" customFormat="1" ht="18" customHeight="1">
      <c r="A666" s="351">
        <v>660</v>
      </c>
      <c r="B666" s="107" t="s">
        <v>42</v>
      </c>
      <c r="C666" s="108">
        <v>43788</v>
      </c>
      <c r="D666" s="416" t="s">
        <v>17408</v>
      </c>
      <c r="E666" s="324" t="s">
        <v>18002</v>
      </c>
      <c r="F666" s="126">
        <v>7157.99</v>
      </c>
      <c r="G666" s="107" t="str">
        <f t="shared" si="10"/>
        <v>SH19-12308</v>
      </c>
      <c r="H666" s="430"/>
      <c r="I666" s="428"/>
      <c r="J666" s="431"/>
      <c r="K666" s="432"/>
      <c r="L666" s="429"/>
      <c r="M666" s="433"/>
      <c r="N666" s="429"/>
    </row>
    <row r="667" spans="1:14" s="434" customFormat="1" ht="18" customHeight="1">
      <c r="A667" s="351">
        <v>661</v>
      </c>
      <c r="B667" s="107" t="s">
        <v>42</v>
      </c>
      <c r="C667" s="108">
        <v>43788</v>
      </c>
      <c r="D667" s="416" t="s">
        <v>17409</v>
      </c>
      <c r="E667" s="324" t="s">
        <v>18002</v>
      </c>
      <c r="F667" s="126">
        <v>10017.15</v>
      </c>
      <c r="G667" s="107" t="str">
        <f t="shared" si="10"/>
        <v>SH19-12309</v>
      </c>
      <c r="H667" s="430"/>
      <c r="I667" s="428"/>
      <c r="J667" s="431"/>
      <c r="K667" s="432"/>
      <c r="L667" s="429"/>
      <c r="M667" s="433"/>
      <c r="N667" s="429"/>
    </row>
    <row r="668" spans="1:14" s="434" customFormat="1" ht="18" customHeight="1">
      <c r="A668" s="351">
        <v>662</v>
      </c>
      <c r="B668" s="107" t="s">
        <v>42</v>
      </c>
      <c r="C668" s="108">
        <v>43788</v>
      </c>
      <c r="D668" s="416" t="s">
        <v>17410</v>
      </c>
      <c r="E668" s="324" t="s">
        <v>18002</v>
      </c>
      <c r="F668" s="126">
        <v>6038.41</v>
      </c>
      <c r="G668" s="107" t="str">
        <f t="shared" si="10"/>
        <v>SH19-12310</v>
      </c>
      <c r="H668" s="430"/>
      <c r="I668" s="428"/>
      <c r="J668" s="431"/>
      <c r="K668" s="432"/>
      <c r="L668" s="429"/>
      <c r="M668" s="433"/>
      <c r="N668" s="429"/>
    </row>
    <row r="669" spans="1:14" s="434" customFormat="1" ht="18" customHeight="1">
      <c r="A669" s="351">
        <v>663</v>
      </c>
      <c r="B669" s="107" t="s">
        <v>42</v>
      </c>
      <c r="C669" s="108">
        <v>43788</v>
      </c>
      <c r="D669" s="416" t="s">
        <v>17411</v>
      </c>
      <c r="E669" s="324" t="s">
        <v>18002</v>
      </c>
      <c r="F669" s="126">
        <v>11171.36</v>
      </c>
      <c r="G669" s="107" t="str">
        <f t="shared" si="10"/>
        <v>SH19-12311</v>
      </c>
      <c r="H669" s="430"/>
      <c r="I669" s="428"/>
      <c r="J669" s="431"/>
      <c r="K669" s="432"/>
      <c r="L669" s="429"/>
      <c r="M669" s="433"/>
      <c r="N669" s="429"/>
    </row>
    <row r="670" spans="1:14" s="434" customFormat="1" ht="18" customHeight="1">
      <c r="A670" s="351">
        <v>664</v>
      </c>
      <c r="B670" s="107" t="s">
        <v>42</v>
      </c>
      <c r="C670" s="108">
        <v>43788</v>
      </c>
      <c r="D670" s="416" t="s">
        <v>17412</v>
      </c>
      <c r="E670" s="324" t="s">
        <v>18002</v>
      </c>
      <c r="F670" s="126">
        <v>3380.41</v>
      </c>
      <c r="G670" s="107" t="str">
        <f t="shared" si="10"/>
        <v>SH19-12312</v>
      </c>
      <c r="H670" s="430"/>
      <c r="I670" s="428"/>
      <c r="J670" s="431"/>
      <c r="K670" s="432"/>
      <c r="L670" s="429"/>
      <c r="M670" s="433"/>
      <c r="N670" s="429"/>
    </row>
    <row r="671" spans="1:14" s="434" customFormat="1" ht="18" customHeight="1">
      <c r="A671" s="351">
        <v>665</v>
      </c>
      <c r="B671" s="107" t="s">
        <v>42</v>
      </c>
      <c r="C671" s="108">
        <v>43788</v>
      </c>
      <c r="D671" s="416" t="s">
        <v>17413</v>
      </c>
      <c r="E671" s="324" t="s">
        <v>18002</v>
      </c>
      <c r="F671" s="126">
        <v>6538.35</v>
      </c>
      <c r="G671" s="107" t="str">
        <f t="shared" si="10"/>
        <v>SH19-12313</v>
      </c>
      <c r="H671" s="430"/>
      <c r="I671" s="428"/>
      <c r="J671" s="431"/>
      <c r="K671" s="432"/>
      <c r="L671" s="429"/>
      <c r="M671" s="433"/>
      <c r="N671" s="429"/>
    </row>
    <row r="672" spans="1:14" s="434" customFormat="1" ht="18" customHeight="1">
      <c r="A672" s="351">
        <v>666</v>
      </c>
      <c r="B672" s="107" t="s">
        <v>43</v>
      </c>
      <c r="C672" s="108">
        <v>43784</v>
      </c>
      <c r="D672" s="416" t="s">
        <v>17414</v>
      </c>
      <c r="E672" s="324" t="s">
        <v>1709</v>
      </c>
      <c r="F672" s="126">
        <v>1612.95</v>
      </c>
      <c r="G672" s="107" t="str">
        <f t="shared" si="10"/>
        <v>SH19-12314</v>
      </c>
      <c r="H672" s="430"/>
      <c r="I672" s="428"/>
      <c r="J672" s="431"/>
      <c r="K672" s="432"/>
      <c r="L672" s="429"/>
      <c r="M672" s="433"/>
      <c r="N672" s="429"/>
    </row>
    <row r="673" spans="1:14" s="434" customFormat="1" ht="18" customHeight="1">
      <c r="A673" s="351">
        <v>667</v>
      </c>
      <c r="B673" s="107" t="s">
        <v>142</v>
      </c>
      <c r="C673" s="108">
        <v>43784</v>
      </c>
      <c r="D673" s="416" t="s">
        <v>17415</v>
      </c>
      <c r="E673" s="324" t="s">
        <v>1709</v>
      </c>
      <c r="F673" s="126">
        <v>1460.44</v>
      </c>
      <c r="G673" s="107" t="str">
        <f t="shared" si="10"/>
        <v>SH19-12315</v>
      </c>
      <c r="H673" s="430"/>
      <c r="I673" s="428"/>
      <c r="J673" s="431"/>
      <c r="K673" s="432"/>
      <c r="L673" s="429"/>
      <c r="M673" s="433"/>
      <c r="N673" s="429"/>
    </row>
    <row r="674" spans="1:14" s="434" customFormat="1" ht="18" customHeight="1">
      <c r="A674" s="351">
        <v>668</v>
      </c>
      <c r="B674" s="107" t="s">
        <v>142</v>
      </c>
      <c r="C674" s="108">
        <v>43784</v>
      </c>
      <c r="D674" s="416" t="s">
        <v>17416</v>
      </c>
      <c r="E674" s="324" t="s">
        <v>1709</v>
      </c>
      <c r="F674" s="126">
        <v>234.83</v>
      </c>
      <c r="G674" s="107" t="str">
        <f t="shared" si="10"/>
        <v>SH19-12316</v>
      </c>
      <c r="H674" s="430"/>
      <c r="I674" s="428"/>
      <c r="J674" s="431"/>
      <c r="K674" s="432"/>
      <c r="L674" s="429"/>
      <c r="M674" s="433"/>
      <c r="N674" s="429"/>
    </row>
    <row r="675" spans="1:14" s="434" customFormat="1" ht="18" customHeight="1">
      <c r="A675" s="351">
        <v>669</v>
      </c>
      <c r="B675" s="107" t="s">
        <v>298</v>
      </c>
      <c r="C675" s="108">
        <v>43784</v>
      </c>
      <c r="D675" s="416" t="s">
        <v>17417</v>
      </c>
      <c r="E675" s="324" t="s">
        <v>1709</v>
      </c>
      <c r="F675" s="126">
        <v>559.79999999999995</v>
      </c>
      <c r="G675" s="107" t="str">
        <f t="shared" si="10"/>
        <v>SH19-12317</v>
      </c>
      <c r="H675" s="430"/>
      <c r="I675" s="428"/>
      <c r="J675" s="431"/>
      <c r="K675" s="432"/>
      <c r="L675" s="429"/>
      <c r="M675" s="433"/>
      <c r="N675" s="429"/>
    </row>
    <row r="676" spans="1:14" s="434" customFormat="1" ht="18" customHeight="1">
      <c r="A676" s="351">
        <v>670</v>
      </c>
      <c r="B676" s="107" t="s">
        <v>288</v>
      </c>
      <c r="C676" s="108">
        <v>43784</v>
      </c>
      <c r="D676" s="416" t="s">
        <v>17418</v>
      </c>
      <c r="E676" s="324" t="s">
        <v>1709</v>
      </c>
      <c r="F676" s="126">
        <v>6690.36</v>
      </c>
      <c r="G676" s="107" t="str">
        <f t="shared" si="10"/>
        <v>SH19-12318</v>
      </c>
      <c r="H676" s="430"/>
      <c r="I676" s="428"/>
      <c r="J676" s="431"/>
      <c r="K676" s="432"/>
      <c r="L676" s="429"/>
      <c r="M676" s="433"/>
      <c r="N676" s="429"/>
    </row>
    <row r="677" spans="1:14" s="434" customFormat="1" ht="18" customHeight="1">
      <c r="A677" s="351">
        <v>671</v>
      </c>
      <c r="B677" s="107" t="s">
        <v>55</v>
      </c>
      <c r="C677" s="108">
        <v>43784</v>
      </c>
      <c r="D677" s="416" t="s">
        <v>17419</v>
      </c>
      <c r="E677" s="324" t="s">
        <v>1709</v>
      </c>
      <c r="F677" s="126">
        <v>1609.02</v>
      </c>
      <c r="G677" s="107" t="str">
        <f t="shared" si="10"/>
        <v>SH19-12319</v>
      </c>
      <c r="H677" s="430"/>
      <c r="I677" s="428"/>
      <c r="J677" s="431"/>
      <c r="K677" s="432"/>
      <c r="L677" s="429"/>
      <c r="M677" s="433"/>
      <c r="N677" s="429"/>
    </row>
    <row r="678" spans="1:14" s="434" customFormat="1" ht="18" customHeight="1">
      <c r="A678" s="351">
        <v>672</v>
      </c>
      <c r="B678" s="107" t="s">
        <v>55</v>
      </c>
      <c r="C678" s="108">
        <v>43784</v>
      </c>
      <c r="D678" s="416" t="s">
        <v>17420</v>
      </c>
      <c r="E678" s="324" t="s">
        <v>1709</v>
      </c>
      <c r="F678" s="126">
        <v>1404.36</v>
      </c>
      <c r="G678" s="107" t="str">
        <f t="shared" si="10"/>
        <v>SH19-12320</v>
      </c>
      <c r="H678" s="430"/>
      <c r="I678" s="428"/>
      <c r="J678" s="431"/>
      <c r="K678" s="432"/>
      <c r="L678" s="429"/>
      <c r="M678" s="433"/>
      <c r="N678" s="429"/>
    </row>
    <row r="679" spans="1:14" s="434" customFormat="1" ht="18" customHeight="1">
      <c r="A679" s="351">
        <v>673</v>
      </c>
      <c r="B679" s="107" t="s">
        <v>55</v>
      </c>
      <c r="C679" s="108">
        <v>43784</v>
      </c>
      <c r="D679" s="416" t="s">
        <v>17421</v>
      </c>
      <c r="E679" s="324" t="s">
        <v>1709</v>
      </c>
      <c r="F679" s="126">
        <v>1595.52</v>
      </c>
      <c r="G679" s="107" t="str">
        <f t="shared" si="10"/>
        <v>SH19-12321</v>
      </c>
      <c r="H679" s="430"/>
      <c r="I679" s="428"/>
      <c r="J679" s="431"/>
      <c r="K679" s="432"/>
      <c r="L679" s="429"/>
      <c r="M679" s="433"/>
      <c r="N679" s="429"/>
    </row>
    <row r="680" spans="1:14" s="434" customFormat="1" ht="18" customHeight="1">
      <c r="A680" s="351">
        <v>674</v>
      </c>
      <c r="B680" s="107" t="s">
        <v>55</v>
      </c>
      <c r="C680" s="108">
        <v>43784</v>
      </c>
      <c r="D680" s="416" t="s">
        <v>17422</v>
      </c>
      <c r="E680" s="324" t="s">
        <v>1709</v>
      </c>
      <c r="F680" s="126">
        <v>1457.82</v>
      </c>
      <c r="G680" s="107" t="str">
        <f t="shared" si="10"/>
        <v>SH19-12322</v>
      </c>
      <c r="H680" s="430"/>
      <c r="I680" s="428"/>
      <c r="J680" s="431"/>
      <c r="K680" s="432"/>
      <c r="L680" s="429"/>
      <c r="M680" s="433"/>
      <c r="N680" s="429"/>
    </row>
    <row r="681" spans="1:14" s="434" customFormat="1" ht="18" customHeight="1">
      <c r="A681" s="351">
        <v>675</v>
      </c>
      <c r="B681" s="107" t="s">
        <v>1727</v>
      </c>
      <c r="C681" s="108">
        <v>43784</v>
      </c>
      <c r="D681" s="416" t="s">
        <v>17423</v>
      </c>
      <c r="E681" s="324" t="s">
        <v>1709</v>
      </c>
      <c r="F681" s="126">
        <v>1680</v>
      </c>
      <c r="G681" s="107" t="str">
        <f t="shared" si="10"/>
        <v>SH19-12323</v>
      </c>
      <c r="H681" s="430"/>
      <c r="I681" s="428"/>
      <c r="J681" s="431"/>
      <c r="K681" s="432"/>
      <c r="L681" s="429"/>
      <c r="M681" s="433"/>
      <c r="N681" s="429"/>
    </row>
    <row r="682" spans="1:14" s="434" customFormat="1" ht="18" customHeight="1">
      <c r="A682" s="351">
        <v>676</v>
      </c>
      <c r="B682" s="107" t="s">
        <v>329</v>
      </c>
      <c r="C682" s="108">
        <v>43784</v>
      </c>
      <c r="D682" s="416" t="s">
        <v>17424</v>
      </c>
      <c r="E682" s="324" t="s">
        <v>1709</v>
      </c>
      <c r="F682" s="126">
        <v>2267.19</v>
      </c>
      <c r="G682" s="107" t="str">
        <f t="shared" si="10"/>
        <v>SH19-12324</v>
      </c>
      <c r="H682" s="430"/>
      <c r="I682" s="428"/>
      <c r="J682" s="431"/>
      <c r="K682" s="432"/>
      <c r="L682" s="429"/>
      <c r="M682" s="433"/>
      <c r="N682" s="429"/>
    </row>
    <row r="683" spans="1:14" s="434" customFormat="1" ht="18" customHeight="1">
      <c r="A683" s="351">
        <v>677</v>
      </c>
      <c r="B683" s="107" t="s">
        <v>42</v>
      </c>
      <c r="C683" s="108">
        <v>43788</v>
      </c>
      <c r="D683" s="416" t="s">
        <v>17425</v>
      </c>
      <c r="E683" s="324" t="s">
        <v>18002</v>
      </c>
      <c r="F683" s="126">
        <v>7606.05</v>
      </c>
      <c r="G683" s="107" t="str">
        <f t="shared" si="10"/>
        <v>SH19-12325</v>
      </c>
      <c r="H683" s="430"/>
      <c r="I683" s="428"/>
      <c r="J683" s="431"/>
      <c r="K683" s="432"/>
      <c r="L683" s="429"/>
      <c r="M683" s="433"/>
      <c r="N683" s="429"/>
    </row>
    <row r="684" spans="1:14" s="434" customFormat="1" ht="18" customHeight="1">
      <c r="A684" s="351">
        <v>678</v>
      </c>
      <c r="B684" s="107" t="s">
        <v>1727</v>
      </c>
      <c r="C684" s="108">
        <v>43784</v>
      </c>
      <c r="D684" s="416" t="s">
        <v>17426</v>
      </c>
      <c r="E684" s="324" t="s">
        <v>1709</v>
      </c>
      <c r="F684" s="126">
        <v>1092</v>
      </c>
      <c r="G684" s="107" t="str">
        <f t="shared" si="10"/>
        <v>SH19-12326</v>
      </c>
      <c r="H684" s="430"/>
      <c r="I684" s="428"/>
      <c r="J684" s="431"/>
      <c r="K684" s="432"/>
      <c r="L684" s="429"/>
      <c r="M684" s="433"/>
      <c r="N684" s="429"/>
    </row>
    <row r="685" spans="1:14" s="434" customFormat="1" ht="18" customHeight="1">
      <c r="A685" s="351">
        <v>679</v>
      </c>
      <c r="B685" s="107" t="s">
        <v>55</v>
      </c>
      <c r="C685" s="108">
        <v>43784</v>
      </c>
      <c r="D685" s="416" t="s">
        <v>17427</v>
      </c>
      <c r="E685" s="324" t="s">
        <v>1709</v>
      </c>
      <c r="F685" s="126">
        <v>3191.04</v>
      </c>
      <c r="G685" s="107" t="str">
        <f t="shared" si="10"/>
        <v>SH19-12327</v>
      </c>
      <c r="H685" s="430"/>
      <c r="I685" s="428"/>
      <c r="J685" s="431"/>
      <c r="K685" s="432"/>
      <c r="L685" s="429"/>
      <c r="M685" s="433"/>
      <c r="N685" s="429"/>
    </row>
    <row r="686" spans="1:14" s="434" customFormat="1" ht="18" customHeight="1">
      <c r="A686" s="351">
        <v>680</v>
      </c>
      <c r="B686" s="107" t="s">
        <v>55</v>
      </c>
      <c r="C686" s="108">
        <v>43784</v>
      </c>
      <c r="D686" s="416" t="s">
        <v>17428</v>
      </c>
      <c r="E686" s="324" t="s">
        <v>1709</v>
      </c>
      <c r="F686" s="126">
        <v>2915.64</v>
      </c>
      <c r="G686" s="107" t="str">
        <f t="shared" si="10"/>
        <v>SH19-12328</v>
      </c>
      <c r="H686" s="430"/>
      <c r="I686" s="428"/>
      <c r="J686" s="431"/>
      <c r="K686" s="432"/>
      <c r="L686" s="429"/>
      <c r="M686" s="433"/>
      <c r="N686" s="429"/>
    </row>
    <row r="687" spans="1:14" s="434" customFormat="1" ht="18" customHeight="1">
      <c r="A687" s="351">
        <v>681</v>
      </c>
      <c r="B687" s="107" t="s">
        <v>42</v>
      </c>
      <c r="C687" s="108">
        <v>43788</v>
      </c>
      <c r="D687" s="416" t="s">
        <v>17429</v>
      </c>
      <c r="E687" s="324" t="s">
        <v>18002</v>
      </c>
      <c r="F687" s="126">
        <v>12874.23</v>
      </c>
      <c r="G687" s="107" t="str">
        <f t="shared" si="10"/>
        <v>SH19-12329</v>
      </c>
      <c r="H687" s="430"/>
      <c r="I687" s="428"/>
      <c r="J687" s="431"/>
      <c r="K687" s="432"/>
      <c r="L687" s="429"/>
      <c r="M687" s="433"/>
      <c r="N687" s="429"/>
    </row>
    <row r="688" spans="1:14" s="434" customFormat="1" ht="18" customHeight="1">
      <c r="A688" s="351">
        <v>682</v>
      </c>
      <c r="B688" s="107" t="s">
        <v>42</v>
      </c>
      <c r="C688" s="108">
        <v>43788</v>
      </c>
      <c r="D688" s="416" t="s">
        <v>17430</v>
      </c>
      <c r="E688" s="324" t="s">
        <v>18002</v>
      </c>
      <c r="F688" s="126">
        <v>4310.24</v>
      </c>
      <c r="G688" s="107" t="str">
        <f t="shared" si="10"/>
        <v>SH19-12330</v>
      </c>
      <c r="H688" s="430"/>
      <c r="I688" s="428"/>
      <c r="J688" s="431"/>
      <c r="K688" s="432"/>
      <c r="L688" s="429"/>
      <c r="M688" s="433"/>
      <c r="N688" s="429"/>
    </row>
    <row r="689" spans="1:14" s="434" customFormat="1" ht="18" customHeight="1">
      <c r="A689" s="351">
        <v>683</v>
      </c>
      <c r="B689" s="107" t="s">
        <v>42</v>
      </c>
      <c r="C689" s="108">
        <v>43788</v>
      </c>
      <c r="D689" s="416" t="s">
        <v>17431</v>
      </c>
      <c r="E689" s="324" t="s">
        <v>18002</v>
      </c>
      <c r="F689" s="126">
        <v>12222.58</v>
      </c>
      <c r="G689" s="107" t="str">
        <f t="shared" si="10"/>
        <v>SH19-12331</v>
      </c>
      <c r="H689" s="430"/>
      <c r="I689" s="428"/>
      <c r="J689" s="431"/>
      <c r="K689" s="432"/>
      <c r="L689" s="429"/>
      <c r="M689" s="433"/>
      <c r="N689" s="429"/>
    </row>
    <row r="690" spans="1:14" s="434" customFormat="1" ht="18" customHeight="1">
      <c r="A690" s="351">
        <v>684</v>
      </c>
      <c r="B690" s="107" t="s">
        <v>42</v>
      </c>
      <c r="C690" s="108">
        <v>43784</v>
      </c>
      <c r="D690" s="416" t="s">
        <v>17432</v>
      </c>
      <c r="E690" s="324" t="s">
        <v>18001</v>
      </c>
      <c r="F690" s="126">
        <v>5.15</v>
      </c>
      <c r="G690" s="107" t="str">
        <f t="shared" si="10"/>
        <v>SH19-12332</v>
      </c>
      <c r="H690" s="430"/>
      <c r="I690" s="428"/>
      <c r="J690" s="431"/>
      <c r="K690" s="432"/>
      <c r="L690" s="429"/>
      <c r="M690" s="433"/>
      <c r="N690" s="429"/>
    </row>
    <row r="691" spans="1:14" s="434" customFormat="1" ht="18" customHeight="1">
      <c r="A691" s="351">
        <v>685</v>
      </c>
      <c r="B691" s="107" t="s">
        <v>1727</v>
      </c>
      <c r="C691" s="108">
        <v>43784</v>
      </c>
      <c r="D691" s="416" t="s">
        <v>17433</v>
      </c>
      <c r="E691" s="324" t="s">
        <v>1709</v>
      </c>
      <c r="F691" s="126">
        <v>5435.2</v>
      </c>
      <c r="G691" s="107" t="str">
        <f t="shared" si="10"/>
        <v>SH19-12333</v>
      </c>
      <c r="H691" s="430"/>
      <c r="I691" s="428"/>
      <c r="J691" s="431"/>
      <c r="K691" s="432"/>
      <c r="L691" s="429"/>
      <c r="M691" s="433"/>
      <c r="N691" s="429"/>
    </row>
    <row r="692" spans="1:14" s="434" customFormat="1" ht="18" customHeight="1">
      <c r="A692" s="351">
        <v>686</v>
      </c>
      <c r="B692" s="107"/>
      <c r="C692" s="108"/>
      <c r="D692" s="401" t="s">
        <v>17434</v>
      </c>
      <c r="E692" s="324" t="s">
        <v>1709</v>
      </c>
      <c r="F692" s="126">
        <v>0</v>
      </c>
      <c r="G692" s="107" t="str">
        <f t="shared" si="10"/>
        <v>SH19-12334</v>
      </c>
      <c r="H692" s="430"/>
      <c r="I692" s="428"/>
      <c r="J692" s="431"/>
      <c r="K692" s="432"/>
      <c r="L692" s="429"/>
      <c r="M692" s="433"/>
      <c r="N692" s="429"/>
    </row>
    <row r="693" spans="1:14" s="434" customFormat="1" ht="18" customHeight="1">
      <c r="A693" s="351">
        <v>687</v>
      </c>
      <c r="B693" s="107" t="s">
        <v>1727</v>
      </c>
      <c r="C693" s="108">
        <v>43784</v>
      </c>
      <c r="D693" s="416" t="s">
        <v>17435</v>
      </c>
      <c r="E693" s="324" t="s">
        <v>1709</v>
      </c>
      <c r="F693" s="126">
        <v>2904.7</v>
      </c>
      <c r="G693" s="107" t="str">
        <f t="shared" si="10"/>
        <v>SH19-12335</v>
      </c>
      <c r="H693" s="430"/>
      <c r="I693" s="428"/>
      <c r="J693" s="431"/>
      <c r="K693" s="432"/>
      <c r="L693" s="429"/>
      <c r="M693" s="433"/>
      <c r="N693" s="429"/>
    </row>
    <row r="694" spans="1:14" s="434" customFormat="1" ht="18" customHeight="1">
      <c r="A694" s="351">
        <v>688</v>
      </c>
      <c r="B694" s="107" t="s">
        <v>329</v>
      </c>
      <c r="C694" s="108">
        <v>43784</v>
      </c>
      <c r="D694" s="416" t="s">
        <v>17436</v>
      </c>
      <c r="E694" s="324" t="s">
        <v>1709</v>
      </c>
      <c r="F694" s="126">
        <v>4272.46</v>
      </c>
      <c r="G694" s="107" t="str">
        <f t="shared" si="10"/>
        <v>SH19-12336</v>
      </c>
      <c r="H694" s="430"/>
      <c r="I694" s="428"/>
      <c r="J694" s="431"/>
      <c r="K694" s="432"/>
      <c r="L694" s="429"/>
      <c r="M694" s="433"/>
      <c r="N694" s="429"/>
    </row>
    <row r="695" spans="1:14" s="434" customFormat="1" ht="18" customHeight="1">
      <c r="A695" s="351">
        <v>689</v>
      </c>
      <c r="B695" s="107" t="s">
        <v>43</v>
      </c>
      <c r="C695" s="108">
        <v>43785</v>
      </c>
      <c r="D695" s="416" t="s">
        <v>17437</v>
      </c>
      <c r="E695" s="324" t="s">
        <v>1709</v>
      </c>
      <c r="F695" s="126">
        <v>8346.82</v>
      </c>
      <c r="G695" s="107" t="str">
        <f t="shared" si="10"/>
        <v>SH19-12337</v>
      </c>
      <c r="H695" s="430"/>
      <c r="I695" s="428"/>
      <c r="J695" s="431"/>
      <c r="K695" s="432"/>
      <c r="L695" s="429"/>
      <c r="M695" s="433"/>
      <c r="N695" s="429"/>
    </row>
    <row r="696" spans="1:14" s="434" customFormat="1" ht="18" customHeight="1">
      <c r="A696" s="351">
        <v>690</v>
      </c>
      <c r="B696" s="107" t="s">
        <v>142</v>
      </c>
      <c r="C696" s="108">
        <v>43785</v>
      </c>
      <c r="D696" s="416" t="s">
        <v>17438</v>
      </c>
      <c r="E696" s="324" t="s">
        <v>1709</v>
      </c>
      <c r="F696" s="126">
        <v>2832.68</v>
      </c>
      <c r="G696" s="107" t="str">
        <f t="shared" si="10"/>
        <v>SH19-12338</v>
      </c>
      <c r="H696" s="430"/>
      <c r="I696" s="428"/>
      <c r="J696" s="431"/>
      <c r="K696" s="432"/>
      <c r="L696" s="429"/>
      <c r="M696" s="433"/>
      <c r="N696" s="429"/>
    </row>
    <row r="697" spans="1:14" s="434" customFormat="1" ht="18" customHeight="1">
      <c r="A697" s="351">
        <v>691</v>
      </c>
      <c r="B697" s="107" t="s">
        <v>142</v>
      </c>
      <c r="C697" s="108">
        <v>43785</v>
      </c>
      <c r="D697" s="416" t="s">
        <v>17439</v>
      </c>
      <c r="E697" s="324" t="s">
        <v>1709</v>
      </c>
      <c r="F697" s="126">
        <v>282.45</v>
      </c>
      <c r="G697" s="107" t="str">
        <f t="shared" si="10"/>
        <v>SH19-12339</v>
      </c>
      <c r="H697" s="430"/>
      <c r="I697" s="428"/>
      <c r="J697" s="431"/>
      <c r="K697" s="432"/>
      <c r="L697" s="429"/>
      <c r="M697" s="433"/>
      <c r="N697" s="429"/>
    </row>
    <row r="698" spans="1:14" s="434" customFormat="1" ht="18" customHeight="1">
      <c r="A698" s="351">
        <v>692</v>
      </c>
      <c r="B698" s="107" t="s">
        <v>329</v>
      </c>
      <c r="C698" s="108">
        <v>43785</v>
      </c>
      <c r="D698" s="416" t="s">
        <v>17440</v>
      </c>
      <c r="E698" s="324" t="s">
        <v>1709</v>
      </c>
      <c r="F698" s="126">
        <v>5966.67</v>
      </c>
      <c r="G698" s="107" t="str">
        <f t="shared" si="10"/>
        <v>SH19-12340</v>
      </c>
      <c r="H698" s="430"/>
      <c r="I698" s="428"/>
      <c r="J698" s="431"/>
      <c r="K698" s="432"/>
      <c r="L698" s="429"/>
      <c r="M698" s="433"/>
      <c r="N698" s="429"/>
    </row>
    <row r="699" spans="1:14" s="434" customFormat="1" ht="18" customHeight="1">
      <c r="A699" s="351">
        <v>693</v>
      </c>
      <c r="B699" s="107" t="s">
        <v>42</v>
      </c>
      <c r="C699" s="108">
        <v>43788</v>
      </c>
      <c r="D699" s="416" t="s">
        <v>17441</v>
      </c>
      <c r="E699" s="324" t="s">
        <v>18002</v>
      </c>
      <c r="F699" s="126">
        <v>79.36</v>
      </c>
      <c r="G699" s="107" t="str">
        <f t="shared" si="10"/>
        <v>SH19-12341</v>
      </c>
      <c r="H699" s="430"/>
      <c r="I699" s="428"/>
      <c r="J699" s="431"/>
      <c r="K699" s="432"/>
      <c r="L699" s="429"/>
      <c r="M699" s="433"/>
      <c r="N699" s="429"/>
    </row>
    <row r="700" spans="1:14" s="434" customFormat="1" ht="18" customHeight="1">
      <c r="A700" s="351">
        <v>694</v>
      </c>
      <c r="B700" s="107" t="s">
        <v>238</v>
      </c>
      <c r="C700" s="108">
        <v>43785</v>
      </c>
      <c r="D700" s="416" t="s">
        <v>17442</v>
      </c>
      <c r="E700" s="324" t="s">
        <v>1709</v>
      </c>
      <c r="F700" s="126">
        <v>4291.1099999999997</v>
      </c>
      <c r="G700" s="107" t="str">
        <f t="shared" si="10"/>
        <v>SH19-12342</v>
      </c>
      <c r="H700" s="430"/>
      <c r="I700" s="428"/>
      <c r="J700" s="431"/>
      <c r="K700" s="432"/>
      <c r="L700" s="429"/>
      <c r="M700" s="433"/>
      <c r="N700" s="429"/>
    </row>
    <row r="701" spans="1:14" s="434" customFormat="1" ht="18" customHeight="1">
      <c r="A701" s="351">
        <v>695</v>
      </c>
      <c r="B701" s="107" t="s">
        <v>42</v>
      </c>
      <c r="C701" s="108">
        <v>43789</v>
      </c>
      <c r="D701" s="416" t="s">
        <v>17443</v>
      </c>
      <c r="E701" s="324" t="s">
        <v>18017</v>
      </c>
      <c r="F701" s="126">
        <v>6379.7</v>
      </c>
      <c r="G701" s="107" t="str">
        <f t="shared" si="10"/>
        <v>SH19-12343</v>
      </c>
      <c r="H701" s="430"/>
      <c r="I701" s="428"/>
      <c r="J701" s="431"/>
      <c r="K701" s="432"/>
      <c r="L701" s="429"/>
      <c r="M701" s="433"/>
      <c r="N701" s="429"/>
    </row>
    <row r="702" spans="1:14" s="434" customFormat="1" ht="18" customHeight="1">
      <c r="A702" s="351">
        <v>696</v>
      </c>
      <c r="B702" s="107" t="s">
        <v>42</v>
      </c>
      <c r="C702" s="108">
        <v>43789</v>
      </c>
      <c r="D702" s="416" t="s">
        <v>17444</v>
      </c>
      <c r="E702" s="324" t="s">
        <v>18017</v>
      </c>
      <c r="F702" s="126">
        <v>1434.27</v>
      </c>
      <c r="G702" s="107" t="str">
        <f t="shared" si="10"/>
        <v>SH19-12344</v>
      </c>
      <c r="H702" s="430"/>
      <c r="I702" s="428"/>
      <c r="J702" s="431"/>
      <c r="K702" s="432"/>
      <c r="L702" s="429"/>
      <c r="M702" s="433"/>
      <c r="N702" s="429"/>
    </row>
    <row r="703" spans="1:14" s="434" customFormat="1" ht="18" customHeight="1">
      <c r="A703" s="351">
        <v>697</v>
      </c>
      <c r="B703" s="107" t="s">
        <v>42</v>
      </c>
      <c r="C703" s="108">
        <v>43789</v>
      </c>
      <c r="D703" s="416" t="s">
        <v>17445</v>
      </c>
      <c r="E703" s="324" t="s">
        <v>18017</v>
      </c>
      <c r="F703" s="126">
        <v>4301.55</v>
      </c>
      <c r="G703" s="107" t="str">
        <f t="shared" si="10"/>
        <v>SH19-12345</v>
      </c>
      <c r="H703" s="430"/>
      <c r="I703" s="428"/>
      <c r="J703" s="431"/>
      <c r="K703" s="432"/>
      <c r="L703" s="429"/>
      <c r="M703" s="433"/>
      <c r="N703" s="429"/>
    </row>
    <row r="704" spans="1:14" s="434" customFormat="1" ht="18" customHeight="1">
      <c r="A704" s="351">
        <v>698</v>
      </c>
      <c r="B704" s="107" t="s">
        <v>42</v>
      </c>
      <c r="C704" s="108">
        <v>43789</v>
      </c>
      <c r="D704" s="416" t="s">
        <v>17446</v>
      </c>
      <c r="E704" s="324" t="s">
        <v>18017</v>
      </c>
      <c r="F704" s="126">
        <v>13018.78</v>
      </c>
      <c r="G704" s="107" t="str">
        <f t="shared" si="10"/>
        <v>SH19-12346</v>
      </c>
      <c r="H704" s="430"/>
      <c r="I704" s="428"/>
      <c r="J704" s="431"/>
      <c r="K704" s="432"/>
      <c r="L704" s="429"/>
      <c r="M704" s="433"/>
      <c r="N704" s="429"/>
    </row>
    <row r="705" spans="1:14" s="434" customFormat="1" ht="18" customHeight="1">
      <c r="A705" s="351">
        <v>699</v>
      </c>
      <c r="B705" s="107" t="s">
        <v>42</v>
      </c>
      <c r="C705" s="108">
        <v>43789</v>
      </c>
      <c r="D705" s="416" t="s">
        <v>17447</v>
      </c>
      <c r="E705" s="324" t="s">
        <v>18017</v>
      </c>
      <c r="F705" s="126">
        <v>7588.38</v>
      </c>
      <c r="G705" s="107" t="str">
        <f t="shared" si="10"/>
        <v>SH19-12347</v>
      </c>
      <c r="H705" s="430"/>
      <c r="I705" s="428"/>
      <c r="J705" s="431"/>
      <c r="K705" s="432"/>
      <c r="L705" s="429"/>
      <c r="M705" s="433"/>
      <c r="N705" s="429"/>
    </row>
    <row r="706" spans="1:14" s="434" customFormat="1" ht="18" customHeight="1">
      <c r="A706" s="351">
        <v>700</v>
      </c>
      <c r="B706" s="107" t="s">
        <v>42</v>
      </c>
      <c r="C706" s="108">
        <v>43789</v>
      </c>
      <c r="D706" s="416" t="s">
        <v>17448</v>
      </c>
      <c r="E706" s="324" t="s">
        <v>18017</v>
      </c>
      <c r="F706" s="126">
        <v>12824.68</v>
      </c>
      <c r="G706" s="107" t="str">
        <f t="shared" si="10"/>
        <v>SH19-12348</v>
      </c>
      <c r="H706" s="430"/>
      <c r="I706" s="428"/>
      <c r="J706" s="431"/>
      <c r="K706" s="432"/>
      <c r="L706" s="429"/>
      <c r="M706" s="433"/>
      <c r="N706" s="429"/>
    </row>
    <row r="707" spans="1:14" s="434" customFormat="1" ht="18" customHeight="1">
      <c r="A707" s="351">
        <v>701</v>
      </c>
      <c r="B707" s="107" t="s">
        <v>42</v>
      </c>
      <c r="C707" s="108">
        <v>43789</v>
      </c>
      <c r="D707" s="416" t="s">
        <v>17449</v>
      </c>
      <c r="E707" s="324" t="s">
        <v>18017</v>
      </c>
      <c r="F707" s="126">
        <v>3363.03</v>
      </c>
      <c r="G707" s="107" t="str">
        <f t="shared" si="10"/>
        <v>SH19-12349</v>
      </c>
      <c r="H707" s="430"/>
      <c r="I707" s="428"/>
      <c r="J707" s="431"/>
      <c r="K707" s="432"/>
      <c r="L707" s="429"/>
      <c r="M707" s="433"/>
      <c r="N707" s="429"/>
    </row>
    <row r="708" spans="1:14" s="434" customFormat="1" ht="18" customHeight="1">
      <c r="A708" s="351">
        <v>702</v>
      </c>
      <c r="B708" s="107" t="s">
        <v>42</v>
      </c>
      <c r="C708" s="108">
        <v>43789</v>
      </c>
      <c r="D708" s="416" t="s">
        <v>17450</v>
      </c>
      <c r="E708" s="324" t="s">
        <v>18017</v>
      </c>
      <c r="F708" s="126">
        <v>6702.21</v>
      </c>
      <c r="G708" s="107" t="str">
        <f t="shared" si="10"/>
        <v>SH19-12350</v>
      </c>
      <c r="H708" s="430"/>
      <c r="I708" s="428"/>
      <c r="J708" s="431"/>
      <c r="K708" s="432"/>
      <c r="L708" s="429"/>
      <c r="M708" s="433"/>
      <c r="N708" s="429"/>
    </row>
    <row r="709" spans="1:14" s="434" customFormat="1" ht="18" customHeight="1">
      <c r="A709" s="351">
        <v>703</v>
      </c>
      <c r="B709" s="107" t="s">
        <v>42</v>
      </c>
      <c r="C709" s="108">
        <v>43789</v>
      </c>
      <c r="D709" s="416" t="s">
        <v>17451</v>
      </c>
      <c r="E709" s="324" t="s">
        <v>18017</v>
      </c>
      <c r="F709" s="126">
        <v>6183.6</v>
      </c>
      <c r="G709" s="107" t="str">
        <f t="shared" si="10"/>
        <v>SH19-12351</v>
      </c>
      <c r="H709" s="430"/>
      <c r="I709" s="428"/>
      <c r="J709" s="431"/>
      <c r="K709" s="432"/>
      <c r="L709" s="429"/>
      <c r="M709" s="433"/>
      <c r="N709" s="429"/>
    </row>
    <row r="710" spans="1:14" s="434" customFormat="1" ht="18" customHeight="1">
      <c r="A710" s="351">
        <v>704</v>
      </c>
      <c r="B710" s="107" t="s">
        <v>42</v>
      </c>
      <c r="C710" s="108">
        <v>43789</v>
      </c>
      <c r="D710" s="416" t="s">
        <v>17452</v>
      </c>
      <c r="E710" s="324" t="s">
        <v>18017</v>
      </c>
      <c r="F710" s="126">
        <v>13003.42</v>
      </c>
      <c r="G710" s="107" t="str">
        <f t="shared" si="10"/>
        <v>SH19-12352</v>
      </c>
      <c r="H710" s="430"/>
      <c r="I710" s="428"/>
      <c r="J710" s="431"/>
      <c r="K710" s="432"/>
      <c r="L710" s="429"/>
      <c r="M710" s="433"/>
      <c r="N710" s="429"/>
    </row>
    <row r="711" spans="1:14" s="434" customFormat="1" ht="18" customHeight="1">
      <c r="A711" s="351">
        <v>705</v>
      </c>
      <c r="B711" s="107" t="s">
        <v>42</v>
      </c>
      <c r="C711" s="108">
        <v>43789</v>
      </c>
      <c r="D711" s="416" t="s">
        <v>17453</v>
      </c>
      <c r="E711" s="324" t="s">
        <v>18017</v>
      </c>
      <c r="F711" s="126">
        <v>4292.8599999999997</v>
      </c>
      <c r="G711" s="107" t="str">
        <f t="shared" si="10"/>
        <v>SH19-12353</v>
      </c>
      <c r="H711" s="430"/>
      <c r="I711" s="428"/>
      <c r="J711" s="431"/>
      <c r="K711" s="432"/>
      <c r="L711" s="429"/>
      <c r="M711" s="433"/>
      <c r="N711" s="429"/>
    </row>
    <row r="712" spans="1:14" s="434" customFormat="1" ht="18" customHeight="1">
      <c r="A712" s="351">
        <v>706</v>
      </c>
      <c r="B712" s="107" t="s">
        <v>42</v>
      </c>
      <c r="C712" s="108">
        <v>43789</v>
      </c>
      <c r="D712" s="416" t="s">
        <v>17454</v>
      </c>
      <c r="E712" s="324" t="s">
        <v>18017</v>
      </c>
      <c r="F712" s="126">
        <v>9254.06</v>
      </c>
      <c r="G712" s="107" t="str">
        <f t="shared" ref="G712:G775" si="11">D712</f>
        <v>SH19-12354</v>
      </c>
      <c r="H712" s="430"/>
      <c r="I712" s="428"/>
      <c r="J712" s="431"/>
      <c r="K712" s="432"/>
      <c r="L712" s="429"/>
      <c r="M712" s="433"/>
      <c r="N712" s="429"/>
    </row>
    <row r="713" spans="1:14" s="434" customFormat="1" ht="18" customHeight="1">
      <c r="A713" s="351">
        <v>707</v>
      </c>
      <c r="B713" s="107" t="s">
        <v>42</v>
      </c>
      <c r="C713" s="108">
        <v>43789</v>
      </c>
      <c r="D713" s="416" t="s">
        <v>17455</v>
      </c>
      <c r="E713" s="324" t="s">
        <v>18017</v>
      </c>
      <c r="F713" s="126">
        <v>9197.89</v>
      </c>
      <c r="G713" s="107" t="str">
        <f t="shared" si="11"/>
        <v>SH19-12355</v>
      </c>
      <c r="H713" s="430"/>
      <c r="I713" s="428"/>
      <c r="J713" s="431"/>
      <c r="K713" s="432"/>
      <c r="L713" s="429"/>
      <c r="M713" s="433"/>
      <c r="N713" s="429"/>
    </row>
    <row r="714" spans="1:14" s="434" customFormat="1" ht="18" customHeight="1">
      <c r="A714" s="351">
        <v>708</v>
      </c>
      <c r="B714" s="107" t="s">
        <v>42</v>
      </c>
      <c r="C714" s="108">
        <v>43789</v>
      </c>
      <c r="D714" s="416" t="s">
        <v>17456</v>
      </c>
      <c r="E714" s="324" t="s">
        <v>18017</v>
      </c>
      <c r="F714" s="126">
        <v>2867.7</v>
      </c>
      <c r="G714" s="107" t="str">
        <f t="shared" si="11"/>
        <v>SH19-12356</v>
      </c>
      <c r="H714" s="430"/>
      <c r="I714" s="428"/>
      <c r="J714" s="431"/>
      <c r="K714" s="432"/>
      <c r="L714" s="429"/>
      <c r="M714" s="433"/>
      <c r="N714" s="429"/>
    </row>
    <row r="715" spans="1:14" s="434" customFormat="1" ht="18" customHeight="1">
      <c r="A715" s="351">
        <v>709</v>
      </c>
      <c r="B715" s="107" t="s">
        <v>42</v>
      </c>
      <c r="C715" s="108">
        <v>43789</v>
      </c>
      <c r="D715" s="416" t="s">
        <v>17457</v>
      </c>
      <c r="E715" s="324" t="s">
        <v>18017</v>
      </c>
      <c r="F715" s="126">
        <v>8247.7199999999993</v>
      </c>
      <c r="G715" s="107" t="str">
        <f t="shared" si="11"/>
        <v>SH19-12357</v>
      </c>
      <c r="H715" s="430"/>
      <c r="I715" s="428"/>
      <c r="J715" s="431"/>
      <c r="K715" s="432"/>
      <c r="L715" s="429"/>
      <c r="M715" s="433"/>
      <c r="N715" s="429"/>
    </row>
    <row r="716" spans="1:14" s="434" customFormat="1" ht="18" customHeight="1">
      <c r="A716" s="351">
        <v>710</v>
      </c>
      <c r="B716" s="107" t="s">
        <v>42</v>
      </c>
      <c r="C716" s="108">
        <v>43789</v>
      </c>
      <c r="D716" s="416" t="s">
        <v>17458</v>
      </c>
      <c r="E716" s="324" t="s">
        <v>18017</v>
      </c>
      <c r="F716" s="126">
        <v>11637.28</v>
      </c>
      <c r="G716" s="107" t="str">
        <f t="shared" si="11"/>
        <v>SH19-12358</v>
      </c>
      <c r="H716" s="430"/>
      <c r="I716" s="428"/>
      <c r="J716" s="431"/>
      <c r="K716" s="432"/>
      <c r="L716" s="429"/>
      <c r="M716" s="433"/>
      <c r="N716" s="429"/>
    </row>
    <row r="717" spans="1:14" s="434" customFormat="1" ht="18" customHeight="1">
      <c r="A717" s="351">
        <v>711</v>
      </c>
      <c r="B717" s="107" t="s">
        <v>42</v>
      </c>
      <c r="C717" s="108">
        <v>43789</v>
      </c>
      <c r="D717" s="416" t="s">
        <v>17459</v>
      </c>
      <c r="E717" s="324" t="s">
        <v>18017</v>
      </c>
      <c r="F717" s="126">
        <v>4928.58</v>
      </c>
      <c r="G717" s="107" t="str">
        <f t="shared" si="11"/>
        <v>SH19-12359</v>
      </c>
      <c r="H717" s="430"/>
      <c r="I717" s="428"/>
      <c r="J717" s="431"/>
      <c r="K717" s="432"/>
      <c r="L717" s="429"/>
      <c r="M717" s="433"/>
      <c r="N717" s="429"/>
    </row>
    <row r="718" spans="1:14" s="434" customFormat="1" ht="18" customHeight="1">
      <c r="A718" s="351">
        <v>712</v>
      </c>
      <c r="B718" s="107" t="s">
        <v>42</v>
      </c>
      <c r="C718" s="108">
        <v>43789</v>
      </c>
      <c r="D718" s="416" t="s">
        <v>17460</v>
      </c>
      <c r="E718" s="324" t="s">
        <v>18017</v>
      </c>
      <c r="F718" s="126">
        <v>1354.9</v>
      </c>
      <c r="G718" s="107" t="str">
        <f t="shared" si="11"/>
        <v>SH19-12360</v>
      </c>
      <c r="H718" s="430"/>
      <c r="I718" s="428"/>
      <c r="J718" s="431"/>
      <c r="K718" s="432"/>
      <c r="L718" s="429"/>
      <c r="M718" s="433"/>
      <c r="N718" s="429"/>
    </row>
    <row r="719" spans="1:14" s="434" customFormat="1" ht="18" customHeight="1">
      <c r="A719" s="351">
        <v>713</v>
      </c>
      <c r="B719" s="107" t="s">
        <v>142</v>
      </c>
      <c r="C719" s="108">
        <v>43785</v>
      </c>
      <c r="D719" s="416" t="s">
        <v>17461</v>
      </c>
      <c r="E719" s="324" t="s">
        <v>1709</v>
      </c>
      <c r="F719" s="126">
        <v>195.9</v>
      </c>
      <c r="G719" s="107" t="str">
        <f t="shared" si="11"/>
        <v>SH19-12362</v>
      </c>
      <c r="H719" s="430"/>
      <c r="I719" s="428"/>
      <c r="J719" s="431"/>
      <c r="K719" s="432"/>
      <c r="L719" s="429"/>
      <c r="M719" s="433"/>
      <c r="N719" s="429"/>
    </row>
    <row r="720" spans="1:14" s="434" customFormat="1" ht="18" customHeight="1">
      <c r="A720" s="351">
        <v>714</v>
      </c>
      <c r="B720" s="107" t="s">
        <v>50</v>
      </c>
      <c r="C720" s="108">
        <v>43788</v>
      </c>
      <c r="D720" s="416" t="s">
        <v>17462</v>
      </c>
      <c r="E720" s="324" t="s">
        <v>1709</v>
      </c>
      <c r="F720" s="126">
        <v>10706.3</v>
      </c>
      <c r="G720" s="107" t="str">
        <f t="shared" si="11"/>
        <v>SH19-12363</v>
      </c>
      <c r="H720" s="430"/>
      <c r="I720" s="428"/>
      <c r="J720" s="431"/>
      <c r="K720" s="432"/>
      <c r="L720" s="429"/>
      <c r="M720" s="433"/>
      <c r="N720" s="429"/>
    </row>
    <row r="721" spans="1:14" s="434" customFormat="1" ht="18" customHeight="1">
      <c r="A721" s="351">
        <v>715</v>
      </c>
      <c r="B721" s="107" t="s">
        <v>1746</v>
      </c>
      <c r="C721" s="108"/>
      <c r="D721" s="402" t="s">
        <v>17463</v>
      </c>
      <c r="E721" s="324" t="s">
        <v>1709</v>
      </c>
      <c r="F721" s="126">
        <v>0</v>
      </c>
      <c r="G721" s="107" t="str">
        <f t="shared" si="11"/>
        <v>SH19-12364</v>
      </c>
      <c r="H721" s="430"/>
      <c r="I721" s="428"/>
      <c r="J721" s="431"/>
      <c r="K721" s="432"/>
      <c r="L721" s="429"/>
      <c r="M721" s="433"/>
      <c r="N721" s="429"/>
    </row>
    <row r="722" spans="1:14" s="434" customFormat="1" ht="18" customHeight="1">
      <c r="A722" s="351">
        <v>716</v>
      </c>
      <c r="B722" s="107" t="s">
        <v>1754</v>
      </c>
      <c r="C722" s="108">
        <v>43788</v>
      </c>
      <c r="D722" s="416" t="s">
        <v>17464</v>
      </c>
      <c r="E722" s="324" t="s">
        <v>1709</v>
      </c>
      <c r="F722" s="126">
        <v>3878.7</v>
      </c>
      <c r="G722" s="107" t="str">
        <f t="shared" si="11"/>
        <v>SH19-12365</v>
      </c>
      <c r="H722" s="430"/>
      <c r="I722" s="428"/>
      <c r="J722" s="431"/>
      <c r="K722" s="432"/>
      <c r="L722" s="429"/>
      <c r="M722" s="433"/>
      <c r="N722" s="429"/>
    </row>
    <row r="723" spans="1:14" s="434" customFormat="1" ht="18" customHeight="1">
      <c r="A723" s="351">
        <v>717</v>
      </c>
      <c r="B723" s="107" t="s">
        <v>43</v>
      </c>
      <c r="C723" s="108">
        <v>43788</v>
      </c>
      <c r="D723" s="416" t="s">
        <v>17465</v>
      </c>
      <c r="E723" s="324" t="s">
        <v>1709</v>
      </c>
      <c r="F723" s="126">
        <v>6395.31</v>
      </c>
      <c r="G723" s="107" t="str">
        <f t="shared" si="11"/>
        <v>SH19-12366</v>
      </c>
      <c r="H723" s="430"/>
      <c r="I723" s="428"/>
      <c r="J723" s="431"/>
      <c r="K723" s="432"/>
      <c r="L723" s="429"/>
      <c r="M723" s="433"/>
      <c r="N723" s="429"/>
    </row>
    <row r="724" spans="1:14" s="434" customFormat="1" ht="18" customHeight="1">
      <c r="A724" s="351">
        <v>718</v>
      </c>
      <c r="B724" s="107" t="s">
        <v>42</v>
      </c>
      <c r="C724" s="108">
        <v>43789</v>
      </c>
      <c r="D724" s="416" t="s">
        <v>17466</v>
      </c>
      <c r="E724" s="324" t="s">
        <v>18017</v>
      </c>
      <c r="F724" s="126">
        <v>10491.02</v>
      </c>
      <c r="G724" s="107" t="str">
        <f t="shared" si="11"/>
        <v>SH19-12367</v>
      </c>
      <c r="H724" s="430"/>
      <c r="I724" s="428"/>
      <c r="J724" s="431"/>
      <c r="K724" s="432"/>
      <c r="L724" s="429"/>
      <c r="M724" s="433"/>
      <c r="N724" s="429"/>
    </row>
    <row r="725" spans="1:14" s="434" customFormat="1" ht="18" customHeight="1">
      <c r="A725" s="351">
        <v>719</v>
      </c>
      <c r="B725" s="107" t="s">
        <v>7777</v>
      </c>
      <c r="C725" s="108">
        <v>43788</v>
      </c>
      <c r="D725" s="416" t="s">
        <v>17467</v>
      </c>
      <c r="E725" s="324" t="s">
        <v>1709</v>
      </c>
      <c r="F725" s="126">
        <v>1824.12</v>
      </c>
      <c r="G725" s="107" t="str">
        <f t="shared" si="11"/>
        <v>SH19-12368</v>
      </c>
      <c r="H725" s="430"/>
      <c r="I725" s="428"/>
      <c r="J725" s="431"/>
      <c r="K725" s="432"/>
      <c r="L725" s="429"/>
      <c r="M725" s="433"/>
      <c r="N725" s="429"/>
    </row>
    <row r="726" spans="1:14" s="434" customFormat="1" ht="18" customHeight="1">
      <c r="A726" s="351">
        <v>720</v>
      </c>
      <c r="B726" s="107" t="s">
        <v>7777</v>
      </c>
      <c r="C726" s="108">
        <v>43788</v>
      </c>
      <c r="D726" s="416" t="s">
        <v>17468</v>
      </c>
      <c r="E726" s="324" t="s">
        <v>1709</v>
      </c>
      <c r="F726" s="126">
        <v>1513.2</v>
      </c>
      <c r="G726" s="107" t="str">
        <f t="shared" si="11"/>
        <v>SH19-12369</v>
      </c>
      <c r="H726" s="430"/>
      <c r="I726" s="428"/>
      <c r="J726" s="431"/>
      <c r="K726" s="432"/>
      <c r="L726" s="429"/>
      <c r="M726" s="433"/>
      <c r="N726" s="429"/>
    </row>
    <row r="727" spans="1:14" s="434" customFormat="1" ht="18" customHeight="1">
      <c r="A727" s="351">
        <v>721</v>
      </c>
      <c r="B727" s="107" t="s">
        <v>7777</v>
      </c>
      <c r="C727" s="108">
        <v>43788</v>
      </c>
      <c r="D727" s="416" t="s">
        <v>17469</v>
      </c>
      <c r="E727" s="324" t="s">
        <v>1709</v>
      </c>
      <c r="F727" s="126">
        <v>290.56</v>
      </c>
      <c r="G727" s="107" t="str">
        <f t="shared" si="11"/>
        <v>SH19-12370</v>
      </c>
      <c r="H727" s="430"/>
      <c r="I727" s="428"/>
      <c r="J727" s="431"/>
      <c r="K727" s="432"/>
      <c r="L727" s="429"/>
      <c r="M727" s="433"/>
      <c r="N727" s="429"/>
    </row>
    <row r="728" spans="1:14" s="434" customFormat="1" ht="18" customHeight="1">
      <c r="A728" s="351">
        <v>722</v>
      </c>
      <c r="B728" s="107" t="s">
        <v>7777</v>
      </c>
      <c r="C728" s="108">
        <v>43788</v>
      </c>
      <c r="D728" s="416" t="s">
        <v>17470</v>
      </c>
      <c r="E728" s="324" t="s">
        <v>1709</v>
      </c>
      <c r="F728" s="126">
        <v>399.36</v>
      </c>
      <c r="G728" s="107" t="str">
        <f t="shared" si="11"/>
        <v>SH19-12371</v>
      </c>
      <c r="H728" s="430"/>
      <c r="I728" s="428"/>
      <c r="J728" s="431"/>
      <c r="K728" s="432"/>
      <c r="L728" s="429"/>
      <c r="M728" s="433"/>
      <c r="N728" s="429"/>
    </row>
    <row r="729" spans="1:14" s="434" customFormat="1" ht="18" customHeight="1">
      <c r="A729" s="351">
        <v>723</v>
      </c>
      <c r="B729" s="107" t="s">
        <v>7777</v>
      </c>
      <c r="C729" s="108">
        <v>43788</v>
      </c>
      <c r="D729" s="416" t="s">
        <v>17471</v>
      </c>
      <c r="E729" s="324" t="s">
        <v>1709</v>
      </c>
      <c r="F729" s="126">
        <v>260.48</v>
      </c>
      <c r="G729" s="107" t="str">
        <f t="shared" si="11"/>
        <v>SH19-12372</v>
      </c>
      <c r="H729" s="430"/>
      <c r="I729" s="428"/>
      <c r="J729" s="431"/>
      <c r="K729" s="432"/>
      <c r="L729" s="429"/>
      <c r="M729" s="433"/>
      <c r="N729" s="429"/>
    </row>
    <row r="730" spans="1:14" s="434" customFormat="1" ht="18" customHeight="1">
      <c r="A730" s="351">
        <v>724</v>
      </c>
      <c r="B730" s="107" t="s">
        <v>1746</v>
      </c>
      <c r="C730" s="108"/>
      <c r="D730" s="402" t="s">
        <v>17472</v>
      </c>
      <c r="E730" s="324" t="s">
        <v>1709</v>
      </c>
      <c r="F730" s="126">
        <v>0</v>
      </c>
      <c r="G730" s="107" t="str">
        <f t="shared" si="11"/>
        <v>SH19-12373</v>
      </c>
      <c r="H730" s="430"/>
      <c r="I730" s="428"/>
      <c r="J730" s="431"/>
      <c r="K730" s="432"/>
      <c r="L730" s="429"/>
      <c r="M730" s="433"/>
      <c r="N730" s="429"/>
    </row>
    <row r="731" spans="1:14" s="434" customFormat="1" ht="18" customHeight="1">
      <c r="A731" s="351">
        <v>725</v>
      </c>
      <c r="B731" s="107" t="s">
        <v>139</v>
      </c>
      <c r="C731" s="108">
        <v>43788</v>
      </c>
      <c r="D731" s="416" t="s">
        <v>17473</v>
      </c>
      <c r="E731" s="324" t="s">
        <v>1709</v>
      </c>
      <c r="F731" s="126">
        <v>1722</v>
      </c>
      <c r="G731" s="107" t="str">
        <f t="shared" si="11"/>
        <v>SH19-12374</v>
      </c>
      <c r="H731" s="430"/>
      <c r="I731" s="428"/>
      <c r="J731" s="431"/>
      <c r="K731" s="432"/>
      <c r="L731" s="429"/>
      <c r="M731" s="433"/>
      <c r="N731" s="429"/>
    </row>
    <row r="732" spans="1:14" s="434" customFormat="1" ht="18" customHeight="1">
      <c r="A732" s="351">
        <v>726</v>
      </c>
      <c r="B732" s="107" t="s">
        <v>42</v>
      </c>
      <c r="C732" s="108">
        <v>43788</v>
      </c>
      <c r="D732" s="416" t="s">
        <v>17474</v>
      </c>
      <c r="E732" s="324" t="s">
        <v>18002</v>
      </c>
      <c r="F732" s="126">
        <v>152.88999999999999</v>
      </c>
      <c r="G732" s="107" t="str">
        <f t="shared" si="11"/>
        <v>SH19-12375</v>
      </c>
      <c r="H732" s="430"/>
      <c r="I732" s="428"/>
      <c r="J732" s="431"/>
      <c r="K732" s="432"/>
      <c r="L732" s="429"/>
      <c r="M732" s="433"/>
      <c r="N732" s="429"/>
    </row>
    <row r="733" spans="1:14" s="434" customFormat="1" ht="18" customHeight="1">
      <c r="A733" s="351">
        <v>727</v>
      </c>
      <c r="B733" s="107" t="s">
        <v>42</v>
      </c>
      <c r="C733" s="108">
        <v>43788</v>
      </c>
      <c r="D733" s="416" t="s">
        <v>17475</v>
      </c>
      <c r="E733" s="324" t="s">
        <v>18002</v>
      </c>
      <c r="F733" s="126">
        <v>1302.47</v>
      </c>
      <c r="G733" s="107" t="str">
        <f t="shared" si="11"/>
        <v>SH19-12376</v>
      </c>
      <c r="H733" s="430"/>
      <c r="I733" s="428"/>
      <c r="J733" s="431"/>
      <c r="K733" s="432"/>
      <c r="L733" s="429"/>
      <c r="M733" s="433"/>
      <c r="N733" s="429"/>
    </row>
    <row r="734" spans="1:14" s="434" customFormat="1" ht="18" customHeight="1">
      <c r="A734" s="351">
        <v>728</v>
      </c>
      <c r="B734" s="107" t="s">
        <v>291</v>
      </c>
      <c r="C734" s="108">
        <v>43788</v>
      </c>
      <c r="D734" s="416" t="s">
        <v>17476</v>
      </c>
      <c r="E734" s="324" t="s">
        <v>1709</v>
      </c>
      <c r="F734" s="126">
        <v>3472.92</v>
      </c>
      <c r="G734" s="107" t="str">
        <f t="shared" si="11"/>
        <v>SH19-12377</v>
      </c>
      <c r="H734" s="430"/>
      <c r="I734" s="428"/>
      <c r="J734" s="431"/>
      <c r="K734" s="432"/>
      <c r="L734" s="429"/>
      <c r="M734" s="433"/>
      <c r="N734" s="429"/>
    </row>
    <row r="735" spans="1:14" s="434" customFormat="1" ht="18" customHeight="1">
      <c r="A735" s="351">
        <v>729</v>
      </c>
      <c r="B735" s="107" t="s">
        <v>49</v>
      </c>
      <c r="C735" s="108">
        <v>43788</v>
      </c>
      <c r="D735" s="416" t="s">
        <v>17477</v>
      </c>
      <c r="E735" s="324" t="s">
        <v>1709</v>
      </c>
      <c r="F735" s="126">
        <v>13983.84</v>
      </c>
      <c r="G735" s="107" t="str">
        <f t="shared" si="11"/>
        <v>SH19-12378</v>
      </c>
      <c r="H735" s="430"/>
      <c r="I735" s="428"/>
      <c r="J735" s="431"/>
      <c r="K735" s="432"/>
      <c r="L735" s="429"/>
      <c r="M735" s="433"/>
      <c r="N735" s="429"/>
    </row>
    <row r="736" spans="1:14" s="434" customFormat="1" ht="18" customHeight="1">
      <c r="A736" s="351">
        <v>730</v>
      </c>
      <c r="B736" s="107" t="s">
        <v>224</v>
      </c>
      <c r="C736" s="108">
        <v>43788</v>
      </c>
      <c r="D736" s="416" t="s">
        <v>17478</v>
      </c>
      <c r="E736" s="324" t="s">
        <v>1709</v>
      </c>
      <c r="F736" s="126">
        <v>1514.66</v>
      </c>
      <c r="G736" s="107" t="str">
        <f t="shared" si="11"/>
        <v>SH19-12379</v>
      </c>
      <c r="H736" s="430"/>
      <c r="I736" s="428"/>
      <c r="J736" s="431"/>
      <c r="K736" s="432"/>
      <c r="L736" s="429"/>
      <c r="M736" s="433"/>
      <c r="N736" s="429"/>
    </row>
    <row r="737" spans="1:14" s="434" customFormat="1" ht="18" customHeight="1">
      <c r="A737" s="351">
        <v>731</v>
      </c>
      <c r="B737" s="107" t="s">
        <v>346</v>
      </c>
      <c r="C737" s="108">
        <v>43788</v>
      </c>
      <c r="D737" s="416" t="s">
        <v>17479</v>
      </c>
      <c r="E737" s="324" t="s">
        <v>1709</v>
      </c>
      <c r="F737" s="126">
        <v>1440</v>
      </c>
      <c r="G737" s="107" t="str">
        <f t="shared" si="11"/>
        <v>SH19-12380</v>
      </c>
      <c r="H737" s="430"/>
      <c r="I737" s="428"/>
      <c r="J737" s="431"/>
      <c r="K737" s="432"/>
      <c r="L737" s="429"/>
      <c r="M737" s="433"/>
      <c r="N737" s="429"/>
    </row>
    <row r="738" spans="1:14" s="434" customFormat="1" ht="18" customHeight="1">
      <c r="A738" s="351">
        <v>732</v>
      </c>
      <c r="B738" s="107" t="s">
        <v>42</v>
      </c>
      <c r="C738" s="108">
        <v>43788</v>
      </c>
      <c r="D738" s="416" t="s">
        <v>17480</v>
      </c>
      <c r="E738" s="324" t="s">
        <v>1709</v>
      </c>
      <c r="F738" s="126">
        <v>17018.2</v>
      </c>
      <c r="G738" s="107" t="str">
        <f t="shared" si="11"/>
        <v>SH19-12381</v>
      </c>
      <c r="H738" s="430"/>
      <c r="I738" s="428"/>
      <c r="J738" s="431"/>
      <c r="K738" s="432"/>
      <c r="L738" s="429"/>
      <c r="M738" s="433"/>
      <c r="N738" s="429"/>
    </row>
    <row r="739" spans="1:14" s="434" customFormat="1" ht="18" customHeight="1">
      <c r="A739" s="351">
        <v>733</v>
      </c>
      <c r="B739" s="107" t="s">
        <v>47</v>
      </c>
      <c r="C739" s="108">
        <v>43788</v>
      </c>
      <c r="D739" s="416" t="s">
        <v>17481</v>
      </c>
      <c r="E739" s="324" t="s">
        <v>1709</v>
      </c>
      <c r="F739" s="126">
        <v>279.38</v>
      </c>
      <c r="G739" s="107" t="str">
        <f t="shared" si="11"/>
        <v>SH19-12382</v>
      </c>
      <c r="H739" s="430"/>
      <c r="I739" s="428"/>
      <c r="J739" s="431"/>
      <c r="K739" s="432"/>
      <c r="L739" s="429"/>
      <c r="M739" s="433"/>
      <c r="N739" s="429"/>
    </row>
    <row r="740" spans="1:14" s="434" customFormat="1" ht="18" customHeight="1">
      <c r="A740" s="351">
        <v>734</v>
      </c>
      <c r="B740" s="107" t="s">
        <v>238</v>
      </c>
      <c r="C740" s="108">
        <v>43788</v>
      </c>
      <c r="D740" s="416" t="s">
        <v>17482</v>
      </c>
      <c r="E740" s="324" t="s">
        <v>1709</v>
      </c>
      <c r="F740" s="126">
        <v>3127.8</v>
      </c>
      <c r="G740" s="107" t="str">
        <f t="shared" si="11"/>
        <v>SH19-12383</v>
      </c>
      <c r="H740" s="430"/>
      <c r="I740" s="428"/>
      <c r="J740" s="431"/>
      <c r="K740" s="432"/>
      <c r="L740" s="429"/>
      <c r="M740" s="433"/>
      <c r="N740" s="429"/>
    </row>
    <row r="741" spans="1:14" s="434" customFormat="1" ht="18" customHeight="1">
      <c r="A741" s="351">
        <v>735</v>
      </c>
      <c r="B741" s="107" t="s">
        <v>1746</v>
      </c>
      <c r="C741" s="108"/>
      <c r="D741" s="402" t="s">
        <v>17483</v>
      </c>
      <c r="E741" s="324" t="s">
        <v>1709</v>
      </c>
      <c r="F741" s="126">
        <v>0</v>
      </c>
      <c r="G741" s="107" t="str">
        <f t="shared" si="11"/>
        <v>SH19-12384</v>
      </c>
      <c r="H741" s="430"/>
      <c r="I741" s="428"/>
      <c r="J741" s="431"/>
      <c r="K741" s="432"/>
      <c r="L741" s="429"/>
      <c r="M741" s="433"/>
      <c r="N741" s="429"/>
    </row>
    <row r="742" spans="1:14" s="434" customFormat="1" ht="18" customHeight="1">
      <c r="A742" s="351">
        <v>736</v>
      </c>
      <c r="B742" s="107" t="s">
        <v>43</v>
      </c>
      <c r="C742" s="108">
        <v>43788</v>
      </c>
      <c r="D742" s="416" t="s">
        <v>17484</v>
      </c>
      <c r="E742" s="324" t="s">
        <v>1709</v>
      </c>
      <c r="F742" s="126">
        <v>1315.4</v>
      </c>
      <c r="G742" s="107" t="str">
        <f t="shared" si="11"/>
        <v>SH19-12385</v>
      </c>
      <c r="H742" s="430"/>
      <c r="I742" s="428"/>
      <c r="J742" s="431"/>
      <c r="K742" s="432"/>
      <c r="L742" s="429"/>
      <c r="M742" s="433"/>
      <c r="N742" s="429"/>
    </row>
    <row r="743" spans="1:14" s="434" customFormat="1" ht="18" customHeight="1">
      <c r="A743" s="351">
        <v>737</v>
      </c>
      <c r="B743" s="107" t="s">
        <v>197</v>
      </c>
      <c r="C743" s="108">
        <v>43788</v>
      </c>
      <c r="D743" s="416" t="s">
        <v>17485</v>
      </c>
      <c r="E743" s="324" t="s">
        <v>1709</v>
      </c>
      <c r="F743" s="126">
        <v>12029.29</v>
      </c>
      <c r="G743" s="107" t="str">
        <f t="shared" si="11"/>
        <v>SH19-12386</v>
      </c>
      <c r="H743" s="430"/>
      <c r="I743" s="428"/>
      <c r="J743" s="431"/>
      <c r="K743" s="432"/>
      <c r="L743" s="429"/>
      <c r="M743" s="433"/>
      <c r="N743" s="429"/>
    </row>
    <row r="744" spans="1:14" s="434" customFormat="1" ht="18" customHeight="1">
      <c r="A744" s="351">
        <v>738</v>
      </c>
      <c r="B744" s="107" t="s">
        <v>1727</v>
      </c>
      <c r="C744" s="108">
        <v>43778</v>
      </c>
      <c r="D744" s="416" t="s">
        <v>17486</v>
      </c>
      <c r="E744" s="324" t="s">
        <v>1709</v>
      </c>
      <c r="F744" s="126">
        <v>1794.24</v>
      </c>
      <c r="G744" s="107" t="str">
        <f t="shared" si="11"/>
        <v>SH19-12387</v>
      </c>
      <c r="H744" s="430"/>
      <c r="I744" s="428"/>
      <c r="J744" s="431"/>
      <c r="K744" s="432"/>
      <c r="L744" s="429"/>
      <c r="M744" s="433"/>
      <c r="N744" s="429"/>
    </row>
    <row r="745" spans="1:14" s="434" customFormat="1" ht="18" customHeight="1">
      <c r="A745" s="351">
        <v>739</v>
      </c>
      <c r="B745" s="107" t="s">
        <v>54</v>
      </c>
      <c r="C745" s="108">
        <v>43788</v>
      </c>
      <c r="D745" s="416" t="s">
        <v>17487</v>
      </c>
      <c r="E745" s="324" t="s">
        <v>1709</v>
      </c>
      <c r="F745" s="126">
        <f>286.5+1339.2</f>
        <v>1625.7</v>
      </c>
      <c r="G745" s="107" t="str">
        <f t="shared" si="11"/>
        <v>SH19-12388</v>
      </c>
      <c r="H745" s="430"/>
      <c r="I745" s="428"/>
      <c r="J745" s="431"/>
      <c r="K745" s="432"/>
      <c r="L745" s="429"/>
      <c r="M745" s="433"/>
      <c r="N745" s="429"/>
    </row>
    <row r="746" spans="1:14" s="434" customFormat="1" ht="18" customHeight="1">
      <c r="A746" s="351">
        <v>740</v>
      </c>
      <c r="B746" s="107" t="s">
        <v>329</v>
      </c>
      <c r="C746" s="108">
        <v>43788</v>
      </c>
      <c r="D746" s="416" t="s">
        <v>17488</v>
      </c>
      <c r="E746" s="324" t="s">
        <v>1709</v>
      </c>
      <c r="F746" s="126">
        <v>3099.59</v>
      </c>
      <c r="G746" s="107" t="str">
        <f t="shared" si="11"/>
        <v>SH19-12389</v>
      </c>
      <c r="H746" s="430"/>
      <c r="I746" s="428"/>
      <c r="J746" s="431"/>
      <c r="K746" s="432"/>
      <c r="L746" s="429"/>
      <c r="M746" s="433"/>
      <c r="N746" s="429"/>
    </row>
    <row r="747" spans="1:14" s="434" customFormat="1" ht="18" customHeight="1">
      <c r="A747" s="351">
        <v>741</v>
      </c>
      <c r="B747" s="107" t="s">
        <v>288</v>
      </c>
      <c r="C747" s="108">
        <v>43788</v>
      </c>
      <c r="D747" s="416" t="s">
        <v>17489</v>
      </c>
      <c r="E747" s="324" t="s">
        <v>1709</v>
      </c>
      <c r="F747" s="126">
        <v>1146.8800000000001</v>
      </c>
      <c r="G747" s="107" t="str">
        <f t="shared" si="11"/>
        <v>SH19-12390</v>
      </c>
      <c r="H747" s="430"/>
      <c r="I747" s="428"/>
      <c r="J747" s="431"/>
      <c r="K747" s="432"/>
      <c r="L747" s="429"/>
      <c r="M747" s="433"/>
      <c r="N747" s="429"/>
    </row>
    <row r="748" spans="1:14" s="434" customFormat="1" ht="18" customHeight="1">
      <c r="A748" s="351">
        <v>742</v>
      </c>
      <c r="B748" s="107" t="s">
        <v>42</v>
      </c>
      <c r="C748" s="108">
        <v>43789</v>
      </c>
      <c r="D748" s="416" t="s">
        <v>17490</v>
      </c>
      <c r="E748" s="324" t="s">
        <v>18017</v>
      </c>
      <c r="F748" s="126">
        <v>7324.37</v>
      </c>
      <c r="G748" s="107" t="str">
        <f t="shared" si="11"/>
        <v>SH19-12391</v>
      </c>
      <c r="H748" s="430"/>
      <c r="I748" s="428"/>
      <c r="J748" s="431"/>
      <c r="K748" s="432"/>
      <c r="L748" s="429"/>
      <c r="M748" s="433"/>
      <c r="N748" s="429"/>
    </row>
    <row r="749" spans="1:14" s="434" customFormat="1" ht="18" customHeight="1">
      <c r="A749" s="351">
        <v>743</v>
      </c>
      <c r="B749" s="107" t="s">
        <v>42</v>
      </c>
      <c r="C749" s="108">
        <v>43789</v>
      </c>
      <c r="D749" s="416" t="s">
        <v>17491</v>
      </c>
      <c r="E749" s="324" t="s">
        <v>18017</v>
      </c>
      <c r="F749" s="126">
        <v>9623.39</v>
      </c>
      <c r="G749" s="107" t="str">
        <f t="shared" si="11"/>
        <v>SH19-12392</v>
      </c>
      <c r="H749" s="430"/>
      <c r="I749" s="428"/>
      <c r="J749" s="431"/>
      <c r="K749" s="432"/>
      <c r="L749" s="429"/>
      <c r="M749" s="433"/>
      <c r="N749" s="429"/>
    </row>
    <row r="750" spans="1:14" s="434" customFormat="1" ht="18" customHeight="1">
      <c r="A750" s="351">
        <v>744</v>
      </c>
      <c r="B750" s="107" t="s">
        <v>42</v>
      </c>
      <c r="C750" s="108">
        <v>43789</v>
      </c>
      <c r="D750" s="416" t="s">
        <v>17492</v>
      </c>
      <c r="E750" s="324" t="s">
        <v>18017</v>
      </c>
      <c r="F750" s="126">
        <v>3800.2</v>
      </c>
      <c r="G750" s="107" t="str">
        <f t="shared" si="11"/>
        <v>SH19-12393</v>
      </c>
      <c r="H750" s="430"/>
      <c r="I750" s="428"/>
      <c r="J750" s="431"/>
      <c r="K750" s="432"/>
      <c r="L750" s="429"/>
      <c r="M750" s="433"/>
      <c r="N750" s="429"/>
    </row>
    <row r="751" spans="1:14" s="434" customFormat="1" ht="18" customHeight="1">
      <c r="A751" s="351">
        <v>745</v>
      </c>
      <c r="B751" s="107" t="s">
        <v>42</v>
      </c>
      <c r="C751" s="108">
        <v>43789</v>
      </c>
      <c r="D751" s="416" t="s">
        <v>17493</v>
      </c>
      <c r="E751" s="324" t="s">
        <v>18017</v>
      </c>
      <c r="F751" s="126">
        <v>1189.24</v>
      </c>
      <c r="G751" s="107" t="str">
        <f t="shared" si="11"/>
        <v>SH19-12394</v>
      </c>
      <c r="H751" s="430"/>
      <c r="I751" s="428"/>
      <c r="J751" s="431"/>
      <c r="K751" s="432"/>
      <c r="L751" s="429"/>
      <c r="M751" s="433"/>
      <c r="N751" s="429"/>
    </row>
    <row r="752" spans="1:14" s="434" customFormat="1" ht="18" customHeight="1">
      <c r="A752" s="351">
        <v>746</v>
      </c>
      <c r="B752" s="107" t="s">
        <v>50</v>
      </c>
      <c r="C752" s="108">
        <v>43788</v>
      </c>
      <c r="D752" s="416" t="s">
        <v>17494</v>
      </c>
      <c r="E752" s="324" t="s">
        <v>1709</v>
      </c>
      <c r="F752" s="126">
        <v>2913.28</v>
      </c>
      <c r="G752" s="107" t="str">
        <f t="shared" si="11"/>
        <v>SH19-12395</v>
      </c>
      <c r="H752" s="430"/>
      <c r="I752" s="428"/>
      <c r="J752" s="431"/>
      <c r="K752" s="432"/>
      <c r="L752" s="429"/>
      <c r="M752" s="433"/>
      <c r="N752" s="429"/>
    </row>
    <row r="753" spans="1:14" s="434" customFormat="1" ht="18" customHeight="1">
      <c r="A753" s="351">
        <v>747</v>
      </c>
      <c r="B753" s="107" t="s">
        <v>42</v>
      </c>
      <c r="C753" s="108">
        <v>43789</v>
      </c>
      <c r="D753" s="416" t="s">
        <v>17495</v>
      </c>
      <c r="E753" s="324" t="s">
        <v>18017</v>
      </c>
      <c r="F753" s="126">
        <v>9275.73</v>
      </c>
      <c r="G753" s="107" t="str">
        <f t="shared" si="11"/>
        <v>SH19-12396</v>
      </c>
      <c r="H753" s="430"/>
      <c r="I753" s="428"/>
      <c r="J753" s="431"/>
      <c r="K753" s="432"/>
      <c r="L753" s="429"/>
      <c r="M753" s="433"/>
      <c r="N753" s="429"/>
    </row>
    <row r="754" spans="1:14" s="434" customFormat="1" ht="18" customHeight="1">
      <c r="A754" s="351">
        <v>748</v>
      </c>
      <c r="B754" s="107" t="s">
        <v>42</v>
      </c>
      <c r="C754" s="108">
        <v>43789</v>
      </c>
      <c r="D754" s="416" t="s">
        <v>17496</v>
      </c>
      <c r="E754" s="324" t="s">
        <v>18017</v>
      </c>
      <c r="F754" s="126">
        <v>11390.46</v>
      </c>
      <c r="G754" s="107" t="str">
        <f t="shared" si="11"/>
        <v>SH19-12397</v>
      </c>
      <c r="H754" s="430"/>
      <c r="I754" s="428"/>
      <c r="J754" s="431"/>
      <c r="K754" s="432"/>
      <c r="L754" s="429"/>
      <c r="M754" s="433"/>
      <c r="N754" s="429"/>
    </row>
    <row r="755" spans="1:14" s="434" customFormat="1" ht="18" customHeight="1">
      <c r="A755" s="351">
        <v>749</v>
      </c>
      <c r="B755" s="107" t="s">
        <v>42</v>
      </c>
      <c r="C755" s="108">
        <v>43789</v>
      </c>
      <c r="D755" s="416" t="s">
        <v>17497</v>
      </c>
      <c r="E755" s="324" t="s">
        <v>18017</v>
      </c>
      <c r="F755" s="126">
        <v>1534.41</v>
      </c>
      <c r="G755" s="107" t="str">
        <f t="shared" si="11"/>
        <v>SH19-12398</v>
      </c>
      <c r="H755" s="430"/>
      <c r="I755" s="428"/>
      <c r="J755" s="431"/>
      <c r="K755" s="432"/>
      <c r="L755" s="429"/>
      <c r="M755" s="433"/>
      <c r="N755" s="429"/>
    </row>
    <row r="756" spans="1:14" s="434" customFormat="1" ht="18" customHeight="1">
      <c r="A756" s="351">
        <v>750</v>
      </c>
      <c r="B756" s="107" t="s">
        <v>42</v>
      </c>
      <c r="C756" s="108">
        <v>43789</v>
      </c>
      <c r="D756" s="416" t="s">
        <v>17498</v>
      </c>
      <c r="E756" s="324" t="s">
        <v>18017</v>
      </c>
      <c r="F756" s="126">
        <v>1520.57</v>
      </c>
      <c r="G756" s="107" t="str">
        <f t="shared" si="11"/>
        <v>SH19-12399</v>
      </c>
      <c r="H756" s="430"/>
      <c r="I756" s="428"/>
      <c r="J756" s="431"/>
      <c r="K756" s="432"/>
      <c r="L756" s="429"/>
      <c r="M756" s="433"/>
      <c r="N756" s="429"/>
    </row>
    <row r="757" spans="1:14" s="434" customFormat="1" ht="18" customHeight="1">
      <c r="A757" s="351">
        <v>751</v>
      </c>
      <c r="B757" s="107" t="s">
        <v>142</v>
      </c>
      <c r="C757" s="108">
        <v>43788</v>
      </c>
      <c r="D757" s="416" t="s">
        <v>17499</v>
      </c>
      <c r="E757" s="324" t="s">
        <v>1709</v>
      </c>
      <c r="F757" s="126">
        <v>3586.59</v>
      </c>
      <c r="G757" s="107" t="str">
        <f t="shared" si="11"/>
        <v>SH19-12400</v>
      </c>
      <c r="H757" s="430"/>
      <c r="I757" s="428"/>
      <c r="J757" s="431"/>
      <c r="K757" s="432"/>
      <c r="L757" s="429"/>
      <c r="M757" s="433"/>
      <c r="N757" s="429"/>
    </row>
    <row r="758" spans="1:14" s="434" customFormat="1" ht="18" customHeight="1">
      <c r="A758" s="351">
        <v>752</v>
      </c>
      <c r="B758" s="107" t="s">
        <v>142</v>
      </c>
      <c r="C758" s="108">
        <v>43788</v>
      </c>
      <c r="D758" s="416" t="s">
        <v>17500</v>
      </c>
      <c r="E758" s="324" t="s">
        <v>1709</v>
      </c>
      <c r="F758" s="126">
        <v>1013.71</v>
      </c>
      <c r="G758" s="107" t="str">
        <f t="shared" si="11"/>
        <v>SH19-12401</v>
      </c>
      <c r="H758" s="430"/>
      <c r="I758" s="428"/>
      <c r="J758" s="431"/>
      <c r="K758" s="432"/>
      <c r="L758" s="429"/>
      <c r="M758" s="433"/>
      <c r="N758" s="429"/>
    </row>
    <row r="759" spans="1:14" s="434" customFormat="1" ht="18" customHeight="1">
      <c r="A759" s="351">
        <v>753</v>
      </c>
      <c r="B759" s="107" t="s">
        <v>288</v>
      </c>
      <c r="C759" s="108">
        <v>43788</v>
      </c>
      <c r="D759" s="416" t="s">
        <v>17501</v>
      </c>
      <c r="E759" s="324" t="s">
        <v>1709</v>
      </c>
      <c r="F759" s="126">
        <v>2376</v>
      </c>
      <c r="G759" s="107" t="str">
        <f t="shared" si="11"/>
        <v>SH19-12402</v>
      </c>
      <c r="H759" s="430"/>
      <c r="I759" s="428"/>
      <c r="J759" s="431"/>
      <c r="K759" s="432"/>
      <c r="L759" s="429"/>
      <c r="M759" s="433"/>
      <c r="N759" s="429"/>
    </row>
    <row r="760" spans="1:14" s="434" customFormat="1" ht="18" customHeight="1">
      <c r="A760" s="351">
        <v>754</v>
      </c>
      <c r="B760" s="107" t="s">
        <v>42</v>
      </c>
      <c r="C760" s="108">
        <v>43788</v>
      </c>
      <c r="D760" s="416" t="s">
        <v>17502</v>
      </c>
      <c r="E760" s="324" t="s">
        <v>18002</v>
      </c>
      <c r="F760" s="126">
        <v>157.26</v>
      </c>
      <c r="G760" s="107" t="str">
        <f t="shared" si="11"/>
        <v>SH19-12403</v>
      </c>
      <c r="H760" s="430"/>
      <c r="I760" s="428"/>
      <c r="J760" s="431"/>
      <c r="K760" s="432"/>
      <c r="L760" s="429"/>
      <c r="M760" s="433"/>
      <c r="N760" s="429"/>
    </row>
    <row r="761" spans="1:14" s="434" customFormat="1" ht="18" customHeight="1">
      <c r="A761" s="351">
        <v>755</v>
      </c>
      <c r="B761" s="107" t="s">
        <v>288</v>
      </c>
      <c r="C761" s="108">
        <v>43788</v>
      </c>
      <c r="D761" s="416" t="s">
        <v>17503</v>
      </c>
      <c r="E761" s="324" t="s">
        <v>1709</v>
      </c>
      <c r="F761" s="126">
        <v>3582.9</v>
      </c>
      <c r="G761" s="107" t="str">
        <f t="shared" si="11"/>
        <v>SH19-12404</v>
      </c>
      <c r="H761" s="430"/>
      <c r="I761" s="428"/>
      <c r="J761" s="431"/>
      <c r="K761" s="432"/>
      <c r="L761" s="429"/>
      <c r="M761" s="433"/>
      <c r="N761" s="429"/>
    </row>
    <row r="762" spans="1:14" s="434" customFormat="1" ht="18" customHeight="1">
      <c r="A762" s="351">
        <v>756</v>
      </c>
      <c r="B762" s="107" t="s">
        <v>1727</v>
      </c>
      <c r="C762" s="108">
        <v>43788</v>
      </c>
      <c r="D762" s="416" t="s">
        <v>17504</v>
      </c>
      <c r="E762" s="324" t="s">
        <v>1709</v>
      </c>
      <c r="F762" s="126">
        <v>4604.71</v>
      </c>
      <c r="G762" s="107" t="str">
        <f t="shared" si="11"/>
        <v>SH19-12405</v>
      </c>
      <c r="H762" s="430"/>
      <c r="I762" s="428"/>
      <c r="J762" s="431"/>
      <c r="K762" s="432"/>
      <c r="L762" s="429"/>
      <c r="M762" s="433"/>
      <c r="N762" s="429"/>
    </row>
    <row r="763" spans="1:14" s="434" customFormat="1" ht="18" customHeight="1">
      <c r="A763" s="351">
        <v>757</v>
      </c>
      <c r="B763" s="107" t="s">
        <v>55</v>
      </c>
      <c r="C763" s="108">
        <v>43788</v>
      </c>
      <c r="D763" s="416" t="s">
        <v>17505</v>
      </c>
      <c r="E763" s="324" t="s">
        <v>1709</v>
      </c>
      <c r="F763" s="126">
        <v>1480.68</v>
      </c>
      <c r="G763" s="107" t="str">
        <f t="shared" si="11"/>
        <v>SH19-12406</v>
      </c>
      <c r="H763" s="430"/>
      <c r="I763" s="428"/>
      <c r="J763" s="431"/>
      <c r="K763" s="432"/>
      <c r="L763" s="429"/>
      <c r="M763" s="433"/>
      <c r="N763" s="429"/>
    </row>
    <row r="764" spans="1:14" s="434" customFormat="1" ht="18" customHeight="1">
      <c r="A764" s="351">
        <v>758</v>
      </c>
      <c r="B764" s="107" t="s">
        <v>55</v>
      </c>
      <c r="C764" s="108">
        <v>43788</v>
      </c>
      <c r="D764" s="416" t="s">
        <v>17506</v>
      </c>
      <c r="E764" s="324" t="s">
        <v>1709</v>
      </c>
      <c r="F764" s="126">
        <v>1595.52</v>
      </c>
      <c r="G764" s="107" t="str">
        <f t="shared" si="11"/>
        <v>SH19-12407</v>
      </c>
      <c r="H764" s="430"/>
      <c r="I764" s="428"/>
      <c r="J764" s="431"/>
      <c r="K764" s="432"/>
      <c r="L764" s="429"/>
      <c r="M764" s="433"/>
      <c r="N764" s="429"/>
    </row>
    <row r="765" spans="1:14" s="434" customFormat="1" ht="18" customHeight="1">
      <c r="A765" s="351">
        <v>759</v>
      </c>
      <c r="B765" s="107" t="s">
        <v>55</v>
      </c>
      <c r="C765" s="108">
        <v>43788</v>
      </c>
      <c r="D765" s="416" t="s">
        <v>17507</v>
      </c>
      <c r="E765" s="324" t="s">
        <v>1709</v>
      </c>
      <c r="F765" s="126">
        <v>1457.82</v>
      </c>
      <c r="G765" s="107" t="str">
        <f t="shared" si="11"/>
        <v>SH19-12408</v>
      </c>
      <c r="H765" s="430"/>
      <c r="I765" s="428"/>
      <c r="J765" s="431"/>
      <c r="K765" s="432"/>
      <c r="L765" s="429"/>
      <c r="M765" s="433"/>
      <c r="N765" s="429"/>
    </row>
    <row r="766" spans="1:14" s="434" customFormat="1" ht="18" customHeight="1">
      <c r="A766" s="351">
        <v>760</v>
      </c>
      <c r="B766" s="107" t="s">
        <v>55</v>
      </c>
      <c r="C766" s="108">
        <v>43788</v>
      </c>
      <c r="D766" s="416" t="s">
        <v>17508</v>
      </c>
      <c r="E766" s="324" t="s">
        <v>1709</v>
      </c>
      <c r="F766" s="126">
        <v>1400.38</v>
      </c>
      <c r="G766" s="107" t="str">
        <f t="shared" si="11"/>
        <v>SH19-12409</v>
      </c>
      <c r="H766" s="430"/>
      <c r="I766" s="428"/>
      <c r="J766" s="431"/>
      <c r="K766" s="432"/>
      <c r="L766" s="429"/>
      <c r="M766" s="433"/>
      <c r="N766" s="429"/>
    </row>
    <row r="767" spans="1:14" s="434" customFormat="1" ht="18" customHeight="1">
      <c r="A767" s="351">
        <v>761</v>
      </c>
      <c r="B767" s="107" t="s">
        <v>42</v>
      </c>
      <c r="C767" s="108">
        <v>43790</v>
      </c>
      <c r="D767" s="416" t="s">
        <v>17509</v>
      </c>
      <c r="E767" s="324" t="s">
        <v>18018</v>
      </c>
      <c r="F767" s="126">
        <v>5891.72</v>
      </c>
      <c r="G767" s="107" t="str">
        <f t="shared" si="11"/>
        <v>SH19-12410</v>
      </c>
      <c r="H767" s="430"/>
      <c r="I767" s="428"/>
      <c r="J767" s="431"/>
      <c r="K767" s="432"/>
      <c r="L767" s="429"/>
      <c r="M767" s="433"/>
      <c r="N767" s="429"/>
    </row>
    <row r="768" spans="1:14" s="434" customFormat="1" ht="18" customHeight="1">
      <c r="A768" s="351">
        <v>762</v>
      </c>
      <c r="B768" s="107" t="s">
        <v>42</v>
      </c>
      <c r="C768" s="108">
        <v>43790</v>
      </c>
      <c r="D768" s="416" t="s">
        <v>17510</v>
      </c>
      <c r="E768" s="324" t="s">
        <v>18018</v>
      </c>
      <c r="F768" s="126">
        <v>10310.66</v>
      </c>
      <c r="G768" s="107" t="str">
        <f t="shared" si="11"/>
        <v>SH19-12411</v>
      </c>
      <c r="H768" s="430"/>
      <c r="I768" s="428"/>
      <c r="J768" s="431"/>
      <c r="K768" s="432"/>
      <c r="L768" s="429"/>
      <c r="M768" s="433"/>
      <c r="N768" s="429"/>
    </row>
    <row r="769" spans="1:14" s="434" customFormat="1" ht="18" customHeight="1">
      <c r="A769" s="351">
        <v>763</v>
      </c>
      <c r="B769" s="107" t="s">
        <v>42</v>
      </c>
      <c r="C769" s="108">
        <v>43790</v>
      </c>
      <c r="D769" s="416" t="s">
        <v>17511</v>
      </c>
      <c r="E769" s="324" t="s">
        <v>18018</v>
      </c>
      <c r="F769" s="126">
        <v>6484.33</v>
      </c>
      <c r="G769" s="107" t="str">
        <f t="shared" si="11"/>
        <v>SH19-12412</v>
      </c>
      <c r="H769" s="430"/>
      <c r="I769" s="428"/>
      <c r="J769" s="431"/>
      <c r="K769" s="432"/>
      <c r="L769" s="429"/>
      <c r="M769" s="433"/>
      <c r="N769" s="429"/>
    </row>
    <row r="770" spans="1:14" s="434" customFormat="1" ht="18" customHeight="1">
      <c r="A770" s="351">
        <v>764</v>
      </c>
      <c r="B770" s="107" t="s">
        <v>42</v>
      </c>
      <c r="C770" s="108">
        <v>43790</v>
      </c>
      <c r="D770" s="416" t="s">
        <v>17512</v>
      </c>
      <c r="E770" s="324" t="s">
        <v>18018</v>
      </c>
      <c r="F770" s="126">
        <v>12965.87</v>
      </c>
      <c r="G770" s="107" t="str">
        <f t="shared" si="11"/>
        <v>SH19-12413</v>
      </c>
      <c r="H770" s="430"/>
      <c r="I770" s="428"/>
      <c r="J770" s="431"/>
      <c r="K770" s="432"/>
      <c r="L770" s="429"/>
      <c r="M770" s="433"/>
      <c r="N770" s="429"/>
    </row>
    <row r="771" spans="1:14" s="434" customFormat="1" ht="18" customHeight="1">
      <c r="A771" s="351">
        <v>765</v>
      </c>
      <c r="B771" s="107" t="s">
        <v>42</v>
      </c>
      <c r="C771" s="108">
        <v>43790</v>
      </c>
      <c r="D771" s="416" t="s">
        <v>17513</v>
      </c>
      <c r="E771" s="324" t="s">
        <v>18018</v>
      </c>
      <c r="F771" s="126">
        <v>4257.04</v>
      </c>
      <c r="G771" s="107" t="str">
        <f t="shared" si="11"/>
        <v>SH19-12414</v>
      </c>
      <c r="H771" s="430"/>
      <c r="I771" s="428"/>
      <c r="J771" s="431"/>
      <c r="K771" s="432"/>
      <c r="L771" s="429"/>
      <c r="M771" s="433"/>
      <c r="N771" s="429"/>
    </row>
    <row r="772" spans="1:14" s="434" customFormat="1" ht="18" customHeight="1">
      <c r="A772" s="351">
        <v>766</v>
      </c>
      <c r="B772" s="107" t="s">
        <v>42</v>
      </c>
      <c r="C772" s="108">
        <v>43790</v>
      </c>
      <c r="D772" s="416" t="s">
        <v>17514</v>
      </c>
      <c r="E772" s="324" t="s">
        <v>18018</v>
      </c>
      <c r="F772" s="126">
        <v>1606.36</v>
      </c>
      <c r="G772" s="107" t="str">
        <f t="shared" si="11"/>
        <v>SH19-12415</v>
      </c>
      <c r="H772" s="430"/>
      <c r="I772" s="428"/>
      <c r="J772" s="431"/>
      <c r="K772" s="432"/>
      <c r="L772" s="429"/>
      <c r="M772" s="433"/>
      <c r="N772" s="429"/>
    </row>
    <row r="773" spans="1:14" s="434" customFormat="1" ht="18" customHeight="1">
      <c r="A773" s="351">
        <v>767</v>
      </c>
      <c r="B773" s="107" t="s">
        <v>42</v>
      </c>
      <c r="C773" s="108">
        <v>43790</v>
      </c>
      <c r="D773" s="416" t="s">
        <v>17515</v>
      </c>
      <c r="E773" s="324" t="s">
        <v>18018</v>
      </c>
      <c r="F773" s="126">
        <v>4322.66</v>
      </c>
      <c r="G773" s="107" t="str">
        <f t="shared" si="11"/>
        <v>SH19-12416</v>
      </c>
      <c r="H773" s="430"/>
      <c r="I773" s="428"/>
      <c r="J773" s="431"/>
      <c r="K773" s="432"/>
      <c r="L773" s="429"/>
      <c r="M773" s="433"/>
      <c r="N773" s="429"/>
    </row>
    <row r="774" spans="1:14" s="434" customFormat="1" ht="18" customHeight="1">
      <c r="A774" s="351">
        <v>768</v>
      </c>
      <c r="B774" s="107" t="s">
        <v>42</v>
      </c>
      <c r="C774" s="108">
        <v>43790</v>
      </c>
      <c r="D774" s="416" t="s">
        <v>17516</v>
      </c>
      <c r="E774" s="324" t="s">
        <v>18018</v>
      </c>
      <c r="F774" s="126">
        <v>9678.39</v>
      </c>
      <c r="G774" s="107" t="str">
        <f t="shared" si="11"/>
        <v>SH19-12417</v>
      </c>
      <c r="H774" s="430"/>
      <c r="I774" s="428"/>
      <c r="J774" s="431"/>
      <c r="K774" s="432"/>
      <c r="L774" s="429"/>
      <c r="M774" s="433"/>
      <c r="N774" s="429"/>
    </row>
    <row r="775" spans="1:14" s="434" customFormat="1" ht="18" customHeight="1">
      <c r="A775" s="351">
        <v>769</v>
      </c>
      <c r="B775" s="107" t="s">
        <v>42</v>
      </c>
      <c r="C775" s="108">
        <v>43790</v>
      </c>
      <c r="D775" s="416" t="s">
        <v>17517</v>
      </c>
      <c r="E775" s="324" t="s">
        <v>18018</v>
      </c>
      <c r="F775" s="126">
        <v>3822.65</v>
      </c>
      <c r="G775" s="107" t="str">
        <f t="shared" si="11"/>
        <v>SH19-12418</v>
      </c>
      <c r="H775" s="430"/>
      <c r="I775" s="428"/>
      <c r="J775" s="431"/>
      <c r="K775" s="432"/>
      <c r="L775" s="429"/>
      <c r="M775" s="433"/>
      <c r="N775" s="429"/>
    </row>
    <row r="776" spans="1:14" s="434" customFormat="1" ht="18" customHeight="1">
      <c r="A776" s="351">
        <v>770</v>
      </c>
      <c r="B776" s="107" t="s">
        <v>42</v>
      </c>
      <c r="C776" s="108">
        <v>43790</v>
      </c>
      <c r="D776" s="416" t="s">
        <v>17518</v>
      </c>
      <c r="E776" s="324" t="s">
        <v>18018</v>
      </c>
      <c r="F776" s="126">
        <v>1162.6199999999999</v>
      </c>
      <c r="G776" s="107" t="str">
        <f t="shared" ref="G776:G839" si="12">D776</f>
        <v>SH19-12419</v>
      </c>
      <c r="H776" s="430"/>
      <c r="I776" s="428"/>
      <c r="J776" s="431"/>
      <c r="K776" s="432"/>
      <c r="L776" s="429"/>
      <c r="M776" s="433"/>
      <c r="N776" s="429"/>
    </row>
    <row r="777" spans="1:14" s="434" customFormat="1" ht="18" customHeight="1">
      <c r="A777" s="351">
        <v>771</v>
      </c>
      <c r="B777" s="107" t="s">
        <v>42</v>
      </c>
      <c r="C777" s="108">
        <v>43790</v>
      </c>
      <c r="D777" s="416" t="s">
        <v>17519</v>
      </c>
      <c r="E777" s="324" t="s">
        <v>18018</v>
      </c>
      <c r="F777" s="126">
        <v>6587.83</v>
      </c>
      <c r="G777" s="107" t="str">
        <f t="shared" si="12"/>
        <v>SH19-12420</v>
      </c>
      <c r="H777" s="430"/>
      <c r="I777" s="428"/>
      <c r="J777" s="431"/>
      <c r="K777" s="432"/>
      <c r="L777" s="429"/>
      <c r="M777" s="433"/>
      <c r="N777" s="429"/>
    </row>
    <row r="778" spans="1:14" s="434" customFormat="1" ht="18" customHeight="1">
      <c r="A778" s="351">
        <v>772</v>
      </c>
      <c r="B778" s="107" t="s">
        <v>42</v>
      </c>
      <c r="C778" s="108">
        <v>43790</v>
      </c>
      <c r="D778" s="416" t="s">
        <v>17520</v>
      </c>
      <c r="E778" s="324" t="s">
        <v>18018</v>
      </c>
      <c r="F778" s="126">
        <v>8489.33</v>
      </c>
      <c r="G778" s="107" t="str">
        <f t="shared" si="12"/>
        <v>SH19-12421</v>
      </c>
      <c r="H778" s="430"/>
      <c r="I778" s="428"/>
      <c r="J778" s="431"/>
      <c r="K778" s="432"/>
      <c r="L778" s="429"/>
      <c r="M778" s="433"/>
      <c r="N778" s="429"/>
    </row>
    <row r="779" spans="1:14" s="434" customFormat="1" ht="18" customHeight="1">
      <c r="A779" s="351">
        <v>773</v>
      </c>
      <c r="B779" s="107" t="s">
        <v>42</v>
      </c>
      <c r="C779" s="108">
        <v>43790</v>
      </c>
      <c r="D779" s="416" t="s">
        <v>17521</v>
      </c>
      <c r="E779" s="324" t="s">
        <v>18018</v>
      </c>
      <c r="F779" s="126">
        <v>5733.97</v>
      </c>
      <c r="G779" s="107" t="str">
        <f t="shared" si="12"/>
        <v>SH19-12422</v>
      </c>
      <c r="H779" s="430"/>
      <c r="I779" s="428"/>
      <c r="J779" s="431"/>
      <c r="K779" s="432"/>
      <c r="L779" s="429"/>
      <c r="M779" s="433"/>
      <c r="N779" s="429"/>
    </row>
    <row r="780" spans="1:14" s="434" customFormat="1" ht="18" customHeight="1">
      <c r="A780" s="351">
        <v>774</v>
      </c>
      <c r="B780" s="107" t="s">
        <v>42</v>
      </c>
      <c r="C780" s="108">
        <v>43790</v>
      </c>
      <c r="D780" s="416" t="s">
        <v>17522</v>
      </c>
      <c r="E780" s="324" t="s">
        <v>18018</v>
      </c>
      <c r="F780" s="126">
        <v>7288.9</v>
      </c>
      <c r="G780" s="107" t="str">
        <f t="shared" si="12"/>
        <v>SH19-12423</v>
      </c>
      <c r="H780" s="430"/>
      <c r="I780" s="428"/>
      <c r="J780" s="431"/>
      <c r="K780" s="432"/>
      <c r="L780" s="429"/>
      <c r="M780" s="433"/>
      <c r="N780" s="429"/>
    </row>
    <row r="781" spans="1:14" s="434" customFormat="1" ht="18" customHeight="1">
      <c r="A781" s="351">
        <v>775</v>
      </c>
      <c r="B781" s="107" t="s">
        <v>237</v>
      </c>
      <c r="C781" s="108">
        <v>43789</v>
      </c>
      <c r="D781" s="416" t="s">
        <v>17523</v>
      </c>
      <c r="E781" s="324" t="s">
        <v>1709</v>
      </c>
      <c r="F781" s="126">
        <v>7067.06</v>
      </c>
      <c r="G781" s="107" t="str">
        <f t="shared" si="12"/>
        <v>SH19-12424</v>
      </c>
      <c r="H781" s="430"/>
      <c r="I781" s="428"/>
      <c r="J781" s="431"/>
      <c r="K781" s="432"/>
      <c r="L781" s="429"/>
      <c r="M781" s="433"/>
      <c r="N781" s="429"/>
    </row>
    <row r="782" spans="1:14" s="434" customFormat="1" ht="18" customHeight="1">
      <c r="A782" s="351">
        <v>776</v>
      </c>
      <c r="B782" s="107" t="s">
        <v>139</v>
      </c>
      <c r="C782" s="108">
        <v>43789</v>
      </c>
      <c r="D782" s="416" t="s">
        <v>17524</v>
      </c>
      <c r="E782" s="324" t="s">
        <v>1709</v>
      </c>
      <c r="F782" s="126">
        <v>1722</v>
      </c>
      <c r="G782" s="107" t="str">
        <f t="shared" si="12"/>
        <v>SH19-12425</v>
      </c>
      <c r="H782" s="430"/>
      <c r="I782" s="428"/>
      <c r="J782" s="431"/>
      <c r="K782" s="432"/>
      <c r="L782" s="429"/>
      <c r="M782" s="433"/>
      <c r="N782" s="429"/>
    </row>
    <row r="783" spans="1:14" s="434" customFormat="1" ht="18" customHeight="1">
      <c r="A783" s="351">
        <v>777</v>
      </c>
      <c r="B783" s="107" t="s">
        <v>142</v>
      </c>
      <c r="C783" s="108">
        <v>43789</v>
      </c>
      <c r="D783" s="416" t="s">
        <v>17525</v>
      </c>
      <c r="E783" s="324" t="s">
        <v>1709</v>
      </c>
      <c r="F783" s="126">
        <v>97.73</v>
      </c>
      <c r="G783" s="107" t="str">
        <f t="shared" si="12"/>
        <v>SH19-12426</v>
      </c>
      <c r="H783" s="430"/>
      <c r="I783" s="428"/>
      <c r="J783" s="431"/>
      <c r="K783" s="432"/>
      <c r="L783" s="429"/>
      <c r="M783" s="433"/>
      <c r="N783" s="429"/>
    </row>
    <row r="784" spans="1:14" s="434" customFormat="1" ht="18" customHeight="1">
      <c r="A784" s="351">
        <v>778</v>
      </c>
      <c r="B784" s="107" t="s">
        <v>1746</v>
      </c>
      <c r="C784" s="108"/>
      <c r="D784" s="402" t="s">
        <v>17526</v>
      </c>
      <c r="E784" s="324" t="s">
        <v>1709</v>
      </c>
      <c r="F784" s="126">
        <v>0</v>
      </c>
      <c r="G784" s="107" t="str">
        <f t="shared" si="12"/>
        <v>SH19-12427</v>
      </c>
      <c r="H784" s="430"/>
      <c r="I784" s="428"/>
      <c r="J784" s="431"/>
      <c r="K784" s="432"/>
      <c r="L784" s="429"/>
      <c r="M784" s="433"/>
      <c r="N784" s="429"/>
    </row>
    <row r="785" spans="1:14" s="434" customFormat="1" ht="18" customHeight="1">
      <c r="A785" s="351">
        <v>779</v>
      </c>
      <c r="B785" s="107" t="s">
        <v>42</v>
      </c>
      <c r="C785" s="108">
        <v>43789</v>
      </c>
      <c r="D785" s="416" t="s">
        <v>17527</v>
      </c>
      <c r="E785" s="324" t="s">
        <v>18017</v>
      </c>
      <c r="F785" s="126">
        <v>398.14</v>
      </c>
      <c r="G785" s="107" t="str">
        <f t="shared" si="12"/>
        <v>SH19-12428</v>
      </c>
      <c r="H785" s="430"/>
      <c r="I785" s="428"/>
      <c r="J785" s="431"/>
      <c r="K785" s="432"/>
      <c r="L785" s="429"/>
      <c r="M785" s="433"/>
      <c r="N785" s="429"/>
    </row>
    <row r="786" spans="1:14" s="434" customFormat="1" ht="18" customHeight="1">
      <c r="A786" s="351">
        <v>780</v>
      </c>
      <c r="B786" s="107" t="s">
        <v>43</v>
      </c>
      <c r="C786" s="108">
        <v>43789</v>
      </c>
      <c r="D786" s="416" t="s">
        <v>17528</v>
      </c>
      <c r="E786" s="324" t="s">
        <v>1709</v>
      </c>
      <c r="F786" s="126">
        <v>624.6</v>
      </c>
      <c r="G786" s="107" t="str">
        <f t="shared" si="12"/>
        <v>SH19-12429</v>
      </c>
      <c r="H786" s="430"/>
      <c r="I786" s="428"/>
      <c r="J786" s="431"/>
      <c r="K786" s="432"/>
      <c r="L786" s="429"/>
      <c r="M786" s="433"/>
      <c r="N786" s="429"/>
    </row>
    <row r="787" spans="1:14" s="434" customFormat="1" ht="18" customHeight="1">
      <c r="A787" s="351">
        <v>781</v>
      </c>
      <c r="B787" s="107" t="s">
        <v>1746</v>
      </c>
      <c r="C787" s="108"/>
      <c r="D787" s="402" t="s">
        <v>17529</v>
      </c>
      <c r="E787" s="324" t="s">
        <v>1709</v>
      </c>
      <c r="F787" s="126">
        <v>0</v>
      </c>
      <c r="G787" s="107" t="str">
        <f t="shared" si="12"/>
        <v>SH19-12430</v>
      </c>
      <c r="H787" s="430"/>
      <c r="I787" s="428"/>
      <c r="J787" s="431"/>
      <c r="K787" s="432"/>
      <c r="L787" s="429"/>
      <c r="M787" s="433"/>
      <c r="N787" s="429"/>
    </row>
    <row r="788" spans="1:14" s="434" customFormat="1" ht="18" customHeight="1">
      <c r="A788" s="351">
        <v>782</v>
      </c>
      <c r="B788" s="107" t="s">
        <v>237</v>
      </c>
      <c r="C788" s="108">
        <v>43789</v>
      </c>
      <c r="D788" s="416" t="s">
        <v>17530</v>
      </c>
      <c r="E788" s="324" t="s">
        <v>1709</v>
      </c>
      <c r="F788" s="126">
        <v>1215.9000000000001</v>
      </c>
      <c r="G788" s="107" t="str">
        <f t="shared" si="12"/>
        <v>SH19-12431</v>
      </c>
      <c r="H788" s="430"/>
      <c r="I788" s="428"/>
      <c r="J788" s="431"/>
      <c r="K788" s="432"/>
      <c r="L788" s="429"/>
      <c r="M788" s="433"/>
      <c r="N788" s="429"/>
    </row>
    <row r="789" spans="1:14" s="434" customFormat="1" ht="18" customHeight="1">
      <c r="A789" s="351">
        <v>783</v>
      </c>
      <c r="B789" s="107" t="s">
        <v>288</v>
      </c>
      <c r="C789" s="108">
        <v>43789</v>
      </c>
      <c r="D789" s="416" t="s">
        <v>17531</v>
      </c>
      <c r="E789" s="324" t="s">
        <v>1709</v>
      </c>
      <c r="F789" s="126">
        <v>3564</v>
      </c>
      <c r="G789" s="107" t="str">
        <f t="shared" si="12"/>
        <v>SH19-12432</v>
      </c>
      <c r="H789" s="430"/>
      <c r="I789" s="428"/>
      <c r="J789" s="431"/>
      <c r="K789" s="432"/>
      <c r="L789" s="429"/>
      <c r="M789" s="433"/>
      <c r="N789" s="429"/>
    </row>
    <row r="790" spans="1:14" s="434" customFormat="1" ht="18" customHeight="1">
      <c r="A790" s="351">
        <v>784</v>
      </c>
      <c r="B790" s="107" t="s">
        <v>1727</v>
      </c>
      <c r="C790" s="108">
        <v>43789</v>
      </c>
      <c r="D790" s="416" t="s">
        <v>17532</v>
      </c>
      <c r="E790" s="324" t="s">
        <v>1709</v>
      </c>
      <c r="F790" s="126">
        <v>585</v>
      </c>
      <c r="G790" s="107" t="str">
        <f t="shared" si="12"/>
        <v>SH19-12433</v>
      </c>
      <c r="H790" s="430"/>
      <c r="I790" s="428"/>
      <c r="J790" s="431"/>
      <c r="K790" s="432"/>
      <c r="L790" s="429"/>
      <c r="M790" s="433"/>
      <c r="N790" s="429"/>
    </row>
    <row r="791" spans="1:14" s="434" customFormat="1" ht="18" customHeight="1">
      <c r="A791" s="351">
        <v>785</v>
      </c>
      <c r="B791" s="107" t="s">
        <v>47</v>
      </c>
      <c r="C791" s="108">
        <v>43789</v>
      </c>
      <c r="D791" s="416" t="s">
        <v>17533</v>
      </c>
      <c r="E791" s="324" t="s">
        <v>1709</v>
      </c>
      <c r="F791" s="126">
        <v>2011.5</v>
      </c>
      <c r="G791" s="107" t="str">
        <f t="shared" si="12"/>
        <v>SH19-12434</v>
      </c>
      <c r="H791" s="430"/>
      <c r="I791" s="428"/>
      <c r="J791" s="431"/>
      <c r="K791" s="432"/>
      <c r="L791" s="429"/>
      <c r="M791" s="433"/>
      <c r="N791" s="429"/>
    </row>
    <row r="792" spans="1:14" s="434" customFormat="1" ht="18" customHeight="1">
      <c r="A792" s="351">
        <v>786</v>
      </c>
      <c r="B792" s="107" t="s">
        <v>42</v>
      </c>
      <c r="C792" s="108">
        <v>43789</v>
      </c>
      <c r="D792" s="416" t="s">
        <v>17534</v>
      </c>
      <c r="E792" s="324" t="s">
        <v>18017</v>
      </c>
      <c r="F792" s="126">
        <v>5.43</v>
      </c>
      <c r="G792" s="107" t="str">
        <f t="shared" si="12"/>
        <v>SH19-12435</v>
      </c>
      <c r="H792" s="430"/>
      <c r="I792" s="428"/>
      <c r="J792" s="431"/>
      <c r="K792" s="432"/>
      <c r="L792" s="429"/>
      <c r="M792" s="433"/>
      <c r="N792" s="429"/>
    </row>
    <row r="793" spans="1:14" s="434" customFormat="1" ht="18" customHeight="1">
      <c r="A793" s="351">
        <v>787</v>
      </c>
      <c r="B793" s="107" t="s">
        <v>42</v>
      </c>
      <c r="C793" s="108">
        <v>43789</v>
      </c>
      <c r="D793" s="416" t="s">
        <v>17535</v>
      </c>
      <c r="E793" s="324" t="s">
        <v>18017</v>
      </c>
      <c r="F793" s="126">
        <v>15.29</v>
      </c>
      <c r="G793" s="107" t="str">
        <f t="shared" si="12"/>
        <v>SH19-12436</v>
      </c>
      <c r="H793" s="430"/>
      <c r="I793" s="428"/>
      <c r="J793" s="431"/>
      <c r="K793" s="432"/>
      <c r="L793" s="429"/>
      <c r="M793" s="433"/>
      <c r="N793" s="429"/>
    </row>
    <row r="794" spans="1:14" s="434" customFormat="1" ht="18" customHeight="1">
      <c r="A794" s="351">
        <v>788</v>
      </c>
      <c r="B794" s="107" t="s">
        <v>53</v>
      </c>
      <c r="C794" s="108">
        <v>43789</v>
      </c>
      <c r="D794" s="416" t="s">
        <v>17536</v>
      </c>
      <c r="E794" s="324" t="s">
        <v>1709</v>
      </c>
      <c r="F794" s="126">
        <v>2963.96</v>
      </c>
      <c r="G794" s="107" t="str">
        <f t="shared" si="12"/>
        <v>SH19-12437</v>
      </c>
      <c r="H794" s="430"/>
      <c r="I794" s="428"/>
      <c r="J794" s="431"/>
      <c r="K794" s="432"/>
      <c r="L794" s="429"/>
      <c r="M794" s="433"/>
      <c r="N794" s="429"/>
    </row>
    <row r="795" spans="1:14" s="434" customFormat="1" ht="18" customHeight="1">
      <c r="A795" s="351">
        <v>789</v>
      </c>
      <c r="B795" s="107" t="s">
        <v>141</v>
      </c>
      <c r="C795" s="108">
        <v>43789</v>
      </c>
      <c r="D795" s="416" t="s">
        <v>17537</v>
      </c>
      <c r="E795" s="324" t="s">
        <v>1709</v>
      </c>
      <c r="F795" s="126">
        <v>4144.5</v>
      </c>
      <c r="G795" s="107" t="str">
        <f t="shared" si="12"/>
        <v>SH19-12438</v>
      </c>
      <c r="H795" s="430"/>
      <c r="I795" s="428"/>
      <c r="J795" s="431"/>
      <c r="K795" s="432"/>
      <c r="L795" s="429"/>
      <c r="M795" s="433"/>
      <c r="N795" s="429"/>
    </row>
    <row r="796" spans="1:14" s="434" customFormat="1" ht="18" customHeight="1">
      <c r="A796" s="351">
        <v>790</v>
      </c>
      <c r="B796" s="107" t="s">
        <v>1746</v>
      </c>
      <c r="C796" s="108"/>
      <c r="D796" s="402" t="s">
        <v>17538</v>
      </c>
      <c r="E796" s="324" t="s">
        <v>1709</v>
      </c>
      <c r="F796" s="126">
        <v>0</v>
      </c>
      <c r="G796" s="107" t="str">
        <f t="shared" si="12"/>
        <v>SH19-12439</v>
      </c>
      <c r="H796" s="430"/>
      <c r="I796" s="428"/>
      <c r="J796" s="431"/>
      <c r="K796" s="432"/>
      <c r="L796" s="429"/>
      <c r="M796" s="433"/>
      <c r="N796" s="429"/>
    </row>
    <row r="797" spans="1:14" s="434" customFormat="1" ht="18" customHeight="1">
      <c r="A797" s="351">
        <v>791</v>
      </c>
      <c r="B797" s="107" t="s">
        <v>142</v>
      </c>
      <c r="C797" s="108">
        <v>43789</v>
      </c>
      <c r="D797" s="416" t="s">
        <v>17539</v>
      </c>
      <c r="E797" s="324" t="s">
        <v>1709</v>
      </c>
      <c r="F797" s="126">
        <v>2593.4</v>
      </c>
      <c r="G797" s="107" t="str">
        <f t="shared" si="12"/>
        <v>SH19-12440</v>
      </c>
      <c r="H797" s="430"/>
      <c r="I797" s="428"/>
      <c r="J797" s="431"/>
      <c r="K797" s="432"/>
      <c r="L797" s="429"/>
      <c r="M797" s="433"/>
      <c r="N797" s="429"/>
    </row>
    <row r="798" spans="1:14" s="434" customFormat="1" ht="18" customHeight="1">
      <c r="A798" s="351">
        <v>792</v>
      </c>
      <c r="B798" s="107" t="s">
        <v>142</v>
      </c>
      <c r="C798" s="108">
        <v>43789</v>
      </c>
      <c r="D798" s="416" t="s">
        <v>17540</v>
      </c>
      <c r="E798" s="324" t="s">
        <v>1709</v>
      </c>
      <c r="F798" s="126">
        <v>850.46</v>
      </c>
      <c r="G798" s="107" t="str">
        <f t="shared" si="12"/>
        <v>SH19-12441</v>
      </c>
      <c r="H798" s="430"/>
      <c r="I798" s="428"/>
      <c r="J798" s="431"/>
      <c r="K798" s="432"/>
      <c r="L798" s="429"/>
      <c r="M798" s="433"/>
      <c r="N798" s="429"/>
    </row>
    <row r="799" spans="1:14" s="434" customFormat="1" ht="18" customHeight="1">
      <c r="A799" s="351">
        <v>793</v>
      </c>
      <c r="B799" s="107" t="s">
        <v>42</v>
      </c>
      <c r="C799" s="108">
        <v>43790</v>
      </c>
      <c r="D799" s="416" t="s">
        <v>17541</v>
      </c>
      <c r="E799" s="324" t="s">
        <v>18018</v>
      </c>
      <c r="F799" s="126">
        <v>5098.09</v>
      </c>
      <c r="G799" s="107" t="str">
        <f t="shared" si="12"/>
        <v>SH19-12442</v>
      </c>
      <c r="H799" s="430"/>
      <c r="I799" s="428"/>
      <c r="J799" s="431"/>
      <c r="K799" s="432"/>
      <c r="L799" s="429"/>
      <c r="M799" s="433"/>
      <c r="N799" s="429"/>
    </row>
    <row r="800" spans="1:14" s="434" customFormat="1" ht="18" customHeight="1">
      <c r="A800" s="351">
        <v>794</v>
      </c>
      <c r="B800" s="107" t="s">
        <v>238</v>
      </c>
      <c r="C800" s="108">
        <v>43789</v>
      </c>
      <c r="D800" s="416" t="s">
        <v>17542</v>
      </c>
      <c r="E800" s="324" t="s">
        <v>1709</v>
      </c>
      <c r="F800" s="126">
        <v>1419.48</v>
      </c>
      <c r="G800" s="107" t="str">
        <f t="shared" si="12"/>
        <v>SH19-12443</v>
      </c>
      <c r="H800" s="430"/>
      <c r="I800" s="428"/>
      <c r="J800" s="431"/>
      <c r="K800" s="432"/>
      <c r="L800" s="429"/>
      <c r="M800" s="433"/>
      <c r="N800" s="429"/>
    </row>
    <row r="801" spans="1:14" s="434" customFormat="1" ht="18" customHeight="1">
      <c r="A801" s="351">
        <v>795</v>
      </c>
      <c r="B801" s="107" t="s">
        <v>42</v>
      </c>
      <c r="C801" s="108">
        <v>43790</v>
      </c>
      <c r="D801" s="416" t="s">
        <v>17543</v>
      </c>
      <c r="E801" s="324" t="s">
        <v>18018</v>
      </c>
      <c r="F801" s="126">
        <v>8427.08</v>
      </c>
      <c r="G801" s="107" t="str">
        <f t="shared" si="12"/>
        <v>SH19-12444</v>
      </c>
      <c r="H801" s="430"/>
      <c r="I801" s="428"/>
      <c r="J801" s="431"/>
      <c r="K801" s="432"/>
      <c r="L801" s="429"/>
      <c r="M801" s="433"/>
      <c r="N801" s="429"/>
    </row>
    <row r="802" spans="1:14" s="434" customFormat="1" ht="18" customHeight="1">
      <c r="A802" s="351">
        <v>796</v>
      </c>
      <c r="B802" s="107" t="s">
        <v>42</v>
      </c>
      <c r="C802" s="108">
        <v>43790</v>
      </c>
      <c r="D802" s="416" t="s">
        <v>17544</v>
      </c>
      <c r="E802" s="324" t="s">
        <v>18018</v>
      </c>
      <c r="F802" s="126">
        <v>1354.9</v>
      </c>
      <c r="G802" s="107" t="str">
        <f t="shared" si="12"/>
        <v>SH19-12445</v>
      </c>
      <c r="H802" s="430"/>
      <c r="I802" s="428"/>
      <c r="J802" s="431"/>
      <c r="K802" s="432"/>
      <c r="L802" s="429"/>
      <c r="M802" s="433"/>
      <c r="N802" s="429"/>
    </row>
    <row r="803" spans="1:14" s="434" customFormat="1" ht="18" customHeight="1">
      <c r="A803" s="351">
        <v>797</v>
      </c>
      <c r="B803" s="107" t="s">
        <v>42</v>
      </c>
      <c r="C803" s="108">
        <v>43790</v>
      </c>
      <c r="D803" s="416" t="s">
        <v>17545</v>
      </c>
      <c r="E803" s="324" t="s">
        <v>18018</v>
      </c>
      <c r="F803" s="126">
        <v>3126.63</v>
      </c>
      <c r="G803" s="107" t="str">
        <f t="shared" si="12"/>
        <v>SH19-12446</v>
      </c>
      <c r="H803" s="430"/>
      <c r="I803" s="428"/>
      <c r="J803" s="431"/>
      <c r="K803" s="432"/>
      <c r="L803" s="429"/>
      <c r="M803" s="433"/>
      <c r="N803" s="429"/>
    </row>
    <row r="804" spans="1:14" s="434" customFormat="1" ht="18" customHeight="1">
      <c r="A804" s="351">
        <v>798</v>
      </c>
      <c r="B804" s="107" t="s">
        <v>42</v>
      </c>
      <c r="C804" s="108">
        <v>43790</v>
      </c>
      <c r="D804" s="416" t="s">
        <v>17546</v>
      </c>
      <c r="E804" s="324" t="s">
        <v>18018</v>
      </c>
      <c r="F804" s="126">
        <v>10046.49</v>
      </c>
      <c r="G804" s="107" t="str">
        <f t="shared" si="12"/>
        <v>SH19-12447</v>
      </c>
      <c r="H804" s="430"/>
      <c r="I804" s="428"/>
      <c r="J804" s="431"/>
      <c r="K804" s="432"/>
      <c r="L804" s="429"/>
      <c r="M804" s="433"/>
      <c r="N804" s="429"/>
    </row>
    <row r="805" spans="1:14" s="434" customFormat="1" ht="18" customHeight="1">
      <c r="A805" s="351">
        <v>799</v>
      </c>
      <c r="B805" s="107" t="s">
        <v>42</v>
      </c>
      <c r="C805" s="108">
        <v>43790</v>
      </c>
      <c r="D805" s="416" t="s">
        <v>17547</v>
      </c>
      <c r="E805" s="324" t="s">
        <v>18018</v>
      </c>
      <c r="F805" s="126">
        <v>4474.24</v>
      </c>
      <c r="G805" s="107" t="str">
        <f t="shared" si="12"/>
        <v>SH19-12448</v>
      </c>
      <c r="H805" s="430"/>
      <c r="I805" s="428"/>
      <c r="J805" s="431"/>
      <c r="K805" s="432"/>
      <c r="L805" s="429"/>
      <c r="M805" s="433"/>
      <c r="N805" s="429"/>
    </row>
    <row r="806" spans="1:14" s="434" customFormat="1" ht="18" customHeight="1">
      <c r="A806" s="351">
        <v>800</v>
      </c>
      <c r="B806" s="107" t="s">
        <v>42</v>
      </c>
      <c r="C806" s="108">
        <v>43790</v>
      </c>
      <c r="D806" s="416" t="s">
        <v>17548</v>
      </c>
      <c r="E806" s="324" t="s">
        <v>18018</v>
      </c>
      <c r="F806" s="126">
        <v>1195.1500000000001</v>
      </c>
      <c r="G806" s="107" t="str">
        <f t="shared" si="12"/>
        <v>SH19-12449</v>
      </c>
      <c r="H806" s="430"/>
      <c r="I806" s="428"/>
      <c r="J806" s="431"/>
      <c r="K806" s="432"/>
      <c r="L806" s="429"/>
      <c r="M806" s="433"/>
      <c r="N806" s="429"/>
    </row>
    <row r="807" spans="1:14" s="434" customFormat="1" ht="18" customHeight="1">
      <c r="A807" s="351">
        <v>801</v>
      </c>
      <c r="B807" s="107" t="s">
        <v>42</v>
      </c>
      <c r="C807" s="108">
        <v>43790</v>
      </c>
      <c r="D807" s="416" t="s">
        <v>17549</v>
      </c>
      <c r="E807" s="324" t="s">
        <v>18018</v>
      </c>
      <c r="F807" s="126">
        <v>12161.98</v>
      </c>
      <c r="G807" s="107" t="str">
        <f t="shared" si="12"/>
        <v>SH19-12450</v>
      </c>
      <c r="H807" s="430"/>
      <c r="I807" s="428"/>
      <c r="J807" s="431"/>
      <c r="K807" s="432"/>
      <c r="L807" s="429"/>
      <c r="M807" s="433"/>
      <c r="N807" s="429"/>
    </row>
    <row r="808" spans="1:14" s="434" customFormat="1" ht="18" customHeight="1">
      <c r="A808" s="351">
        <v>802</v>
      </c>
      <c r="B808" s="107" t="s">
        <v>141</v>
      </c>
      <c r="C808" s="108">
        <v>43789</v>
      </c>
      <c r="D808" s="416" t="s">
        <v>17550</v>
      </c>
      <c r="E808" s="324" t="s">
        <v>1709</v>
      </c>
      <c r="F808" s="126">
        <v>1118.25</v>
      </c>
      <c r="G808" s="107" t="str">
        <f t="shared" si="12"/>
        <v>SH19-12451</v>
      </c>
      <c r="H808" s="430"/>
      <c r="I808" s="428"/>
      <c r="J808" s="431"/>
      <c r="K808" s="432"/>
      <c r="L808" s="429"/>
      <c r="M808" s="433"/>
      <c r="N808" s="429"/>
    </row>
    <row r="809" spans="1:14" s="434" customFormat="1" ht="18" customHeight="1">
      <c r="A809" s="351">
        <v>803</v>
      </c>
      <c r="B809" s="107" t="s">
        <v>42</v>
      </c>
      <c r="C809" s="108">
        <v>43790</v>
      </c>
      <c r="D809" s="416" t="s">
        <v>17551</v>
      </c>
      <c r="E809" s="324" t="s">
        <v>18018</v>
      </c>
      <c r="F809" s="126">
        <v>5876.35</v>
      </c>
      <c r="G809" s="107" t="str">
        <f t="shared" si="12"/>
        <v>SH19-12452</v>
      </c>
      <c r="H809" s="430"/>
      <c r="I809" s="428"/>
      <c r="J809" s="431"/>
      <c r="K809" s="432"/>
      <c r="L809" s="429"/>
      <c r="M809" s="433"/>
      <c r="N809" s="429"/>
    </row>
    <row r="810" spans="1:14" s="434" customFormat="1" ht="18" customHeight="1">
      <c r="A810" s="351">
        <v>804</v>
      </c>
      <c r="B810" s="107" t="s">
        <v>42</v>
      </c>
      <c r="C810" s="108">
        <v>43790</v>
      </c>
      <c r="D810" s="416" t="s">
        <v>17552</v>
      </c>
      <c r="E810" s="324" t="s">
        <v>18018</v>
      </c>
      <c r="F810" s="126">
        <v>13033.12</v>
      </c>
      <c r="G810" s="107" t="str">
        <f t="shared" si="12"/>
        <v>SH19-12453</v>
      </c>
      <c r="H810" s="430"/>
      <c r="I810" s="428"/>
      <c r="J810" s="431"/>
      <c r="K810" s="432"/>
      <c r="L810" s="429"/>
      <c r="M810" s="433"/>
      <c r="N810" s="429"/>
    </row>
    <row r="811" spans="1:14" s="434" customFormat="1" ht="18" customHeight="1">
      <c r="A811" s="351">
        <v>805</v>
      </c>
      <c r="B811" s="107" t="s">
        <v>42</v>
      </c>
      <c r="C811" s="108">
        <v>43790</v>
      </c>
      <c r="D811" s="416" t="s">
        <v>17553</v>
      </c>
      <c r="E811" s="324" t="s">
        <v>18018</v>
      </c>
      <c r="F811" s="126">
        <v>5733.97</v>
      </c>
      <c r="G811" s="107" t="str">
        <f t="shared" si="12"/>
        <v>SH19-12454</v>
      </c>
      <c r="H811" s="430"/>
      <c r="I811" s="428"/>
      <c r="J811" s="431"/>
      <c r="K811" s="432"/>
      <c r="L811" s="429"/>
      <c r="M811" s="433"/>
      <c r="N811" s="429"/>
    </row>
    <row r="812" spans="1:14" s="434" customFormat="1" ht="18" customHeight="1">
      <c r="A812" s="351">
        <v>806</v>
      </c>
      <c r="B812" s="107" t="s">
        <v>42</v>
      </c>
      <c r="C812" s="108">
        <v>43790</v>
      </c>
      <c r="D812" s="416" t="s">
        <v>17554</v>
      </c>
      <c r="E812" s="324" t="s">
        <v>18018</v>
      </c>
      <c r="F812" s="126">
        <v>1520.57</v>
      </c>
      <c r="G812" s="107" t="str">
        <f t="shared" si="12"/>
        <v>SH19-12455</v>
      </c>
      <c r="H812" s="430"/>
      <c r="I812" s="428"/>
      <c r="J812" s="431"/>
      <c r="K812" s="432"/>
      <c r="L812" s="429"/>
      <c r="M812" s="433"/>
      <c r="N812" s="429"/>
    </row>
    <row r="813" spans="1:14" s="434" customFormat="1" ht="18" customHeight="1">
      <c r="A813" s="351">
        <v>807</v>
      </c>
      <c r="B813" s="107" t="s">
        <v>1727</v>
      </c>
      <c r="C813" s="108">
        <v>43789</v>
      </c>
      <c r="D813" s="416" t="s">
        <v>17555</v>
      </c>
      <c r="E813" s="324" t="s">
        <v>1709</v>
      </c>
      <c r="F813" s="126">
        <v>1680</v>
      </c>
      <c r="G813" s="107" t="str">
        <f t="shared" si="12"/>
        <v>SH19-12456</v>
      </c>
      <c r="H813" s="430"/>
      <c r="I813" s="428"/>
      <c r="J813" s="431"/>
      <c r="K813" s="432"/>
      <c r="L813" s="429"/>
      <c r="M813" s="433"/>
      <c r="N813" s="429"/>
    </row>
    <row r="814" spans="1:14" s="434" customFormat="1" ht="18" customHeight="1">
      <c r="A814" s="351">
        <v>808</v>
      </c>
      <c r="B814" s="107" t="s">
        <v>43</v>
      </c>
      <c r="C814" s="108">
        <v>43789</v>
      </c>
      <c r="D814" s="416" t="s">
        <v>17556</v>
      </c>
      <c r="E814" s="324" t="s">
        <v>1709</v>
      </c>
      <c r="F814" s="126">
        <v>1931</v>
      </c>
      <c r="G814" s="107" t="str">
        <f t="shared" si="12"/>
        <v>SH19-12457</v>
      </c>
      <c r="H814" s="430"/>
      <c r="I814" s="428"/>
      <c r="J814" s="431"/>
      <c r="K814" s="432"/>
      <c r="L814" s="429"/>
      <c r="M814" s="433"/>
      <c r="N814" s="429"/>
    </row>
    <row r="815" spans="1:14" s="434" customFormat="1" ht="18" customHeight="1">
      <c r="A815" s="351">
        <v>809</v>
      </c>
      <c r="B815" s="107" t="s">
        <v>42</v>
      </c>
      <c r="C815" s="108">
        <v>43789</v>
      </c>
      <c r="D815" s="416" t="s">
        <v>17557</v>
      </c>
      <c r="E815" s="324" t="s">
        <v>18017</v>
      </c>
      <c r="F815" s="126">
        <v>91.72</v>
      </c>
      <c r="G815" s="107" t="str">
        <f t="shared" si="12"/>
        <v>SH19-12458</v>
      </c>
      <c r="H815" s="430"/>
      <c r="I815" s="428"/>
      <c r="J815" s="431"/>
      <c r="K815" s="432"/>
      <c r="L815" s="429"/>
      <c r="M815" s="433"/>
      <c r="N815" s="429"/>
    </row>
    <row r="816" spans="1:14" s="434" customFormat="1" ht="18" customHeight="1">
      <c r="A816" s="351">
        <v>810</v>
      </c>
      <c r="B816" s="107" t="s">
        <v>42</v>
      </c>
      <c r="C816" s="108">
        <v>43789</v>
      </c>
      <c r="D816" s="416" t="s">
        <v>17558</v>
      </c>
      <c r="E816" s="324" t="s">
        <v>1709</v>
      </c>
      <c r="F816" s="126">
        <v>25353.02</v>
      </c>
      <c r="G816" s="107" t="str">
        <f t="shared" si="12"/>
        <v>SH19-12459</v>
      </c>
      <c r="H816" s="430"/>
      <c r="I816" s="428"/>
      <c r="J816" s="431"/>
      <c r="K816" s="432"/>
      <c r="L816" s="429"/>
      <c r="M816" s="433"/>
      <c r="N816" s="429"/>
    </row>
    <row r="817" spans="1:14" s="434" customFormat="1" ht="18" customHeight="1">
      <c r="A817" s="351">
        <v>811</v>
      </c>
      <c r="B817" s="107" t="s">
        <v>55</v>
      </c>
      <c r="C817" s="108">
        <v>43789</v>
      </c>
      <c r="D817" s="416" t="s">
        <v>17559</v>
      </c>
      <c r="E817" s="324" t="s">
        <v>1709</v>
      </c>
      <c r="F817" s="126">
        <v>1586.7</v>
      </c>
      <c r="G817" s="107" t="str">
        <f t="shared" si="12"/>
        <v>SH19-12460</v>
      </c>
      <c r="H817" s="430"/>
      <c r="I817" s="428"/>
      <c r="J817" s="431"/>
      <c r="K817" s="432"/>
      <c r="L817" s="429"/>
      <c r="M817" s="433"/>
      <c r="N817" s="429"/>
    </row>
    <row r="818" spans="1:14" s="434" customFormat="1" ht="18" customHeight="1">
      <c r="A818" s="351">
        <v>812</v>
      </c>
      <c r="B818" s="107" t="s">
        <v>55</v>
      </c>
      <c r="C818" s="108">
        <v>43789</v>
      </c>
      <c r="D818" s="416" t="s">
        <v>17560</v>
      </c>
      <c r="E818" s="324" t="s">
        <v>1709</v>
      </c>
      <c r="F818" s="126">
        <v>635.17999999999995</v>
      </c>
      <c r="G818" s="107" t="str">
        <f t="shared" si="12"/>
        <v>SH19-12461</v>
      </c>
      <c r="H818" s="430"/>
      <c r="I818" s="428"/>
      <c r="J818" s="431"/>
      <c r="K818" s="432"/>
      <c r="L818" s="429"/>
      <c r="M818" s="433"/>
      <c r="N818" s="429"/>
    </row>
    <row r="819" spans="1:14" s="434" customFormat="1" ht="18" customHeight="1">
      <c r="A819" s="351">
        <v>813</v>
      </c>
      <c r="B819" s="107" t="s">
        <v>55</v>
      </c>
      <c r="C819" s="108">
        <v>43789</v>
      </c>
      <c r="D819" s="416" t="s">
        <v>17561</v>
      </c>
      <c r="E819" s="324" t="s">
        <v>1709</v>
      </c>
      <c r="F819" s="126">
        <v>1241.0999999999999</v>
      </c>
      <c r="G819" s="107" t="str">
        <f t="shared" si="12"/>
        <v>SH19-12462</v>
      </c>
      <c r="H819" s="430"/>
      <c r="I819" s="428"/>
      <c r="J819" s="431"/>
      <c r="K819" s="432"/>
      <c r="L819" s="429"/>
      <c r="M819" s="433"/>
      <c r="N819" s="429"/>
    </row>
    <row r="820" spans="1:14" s="434" customFormat="1" ht="18" customHeight="1">
      <c r="A820" s="351">
        <v>814</v>
      </c>
      <c r="B820" s="107" t="s">
        <v>55</v>
      </c>
      <c r="C820" s="108">
        <v>43789</v>
      </c>
      <c r="D820" s="416" t="s">
        <v>17562</v>
      </c>
      <c r="E820" s="324" t="s">
        <v>1709</v>
      </c>
      <c r="F820" s="126">
        <v>1457.82</v>
      </c>
      <c r="G820" s="107" t="str">
        <f t="shared" si="12"/>
        <v>SH19-12463</v>
      </c>
      <c r="H820" s="430"/>
      <c r="I820" s="428"/>
      <c r="J820" s="431"/>
      <c r="K820" s="432"/>
      <c r="L820" s="429"/>
      <c r="M820" s="433"/>
      <c r="N820" s="429"/>
    </row>
    <row r="821" spans="1:14" s="434" customFormat="1" ht="18" customHeight="1">
      <c r="A821" s="351">
        <v>815</v>
      </c>
      <c r="B821" s="107" t="s">
        <v>55</v>
      </c>
      <c r="C821" s="108">
        <v>43789</v>
      </c>
      <c r="D821" s="416" t="s">
        <v>17563</v>
      </c>
      <c r="E821" s="324" t="s">
        <v>1709</v>
      </c>
      <c r="F821" s="126">
        <v>2408.94</v>
      </c>
      <c r="G821" s="107" t="str">
        <f t="shared" si="12"/>
        <v>SH19-12464</v>
      </c>
      <c r="H821" s="430"/>
      <c r="I821" s="428"/>
      <c r="J821" s="431"/>
      <c r="K821" s="432"/>
      <c r="L821" s="429"/>
      <c r="M821" s="433"/>
      <c r="N821" s="429"/>
    </row>
    <row r="822" spans="1:14" s="434" customFormat="1" ht="18" customHeight="1">
      <c r="A822" s="351">
        <v>816</v>
      </c>
      <c r="B822" s="107" t="s">
        <v>55</v>
      </c>
      <c r="C822" s="108">
        <v>43789</v>
      </c>
      <c r="D822" s="416" t="s">
        <v>17564</v>
      </c>
      <c r="E822" s="324" t="s">
        <v>1709</v>
      </c>
      <c r="F822" s="126">
        <v>711.9</v>
      </c>
      <c r="G822" s="107" t="str">
        <f t="shared" si="12"/>
        <v>SH19-12465</v>
      </c>
      <c r="H822" s="430"/>
      <c r="I822" s="428"/>
      <c r="J822" s="431"/>
      <c r="K822" s="432"/>
      <c r="L822" s="429"/>
      <c r="M822" s="433"/>
      <c r="N822" s="429"/>
    </row>
    <row r="823" spans="1:14" s="434" customFormat="1" ht="18" customHeight="1">
      <c r="A823" s="351">
        <v>817</v>
      </c>
      <c r="B823" s="107" t="s">
        <v>329</v>
      </c>
      <c r="C823" s="108">
        <v>43789</v>
      </c>
      <c r="D823" s="416" t="s">
        <v>17565</v>
      </c>
      <c r="E823" s="324" t="s">
        <v>1709</v>
      </c>
      <c r="F823" s="126">
        <v>3312.54</v>
      </c>
      <c r="G823" s="107" t="str">
        <f t="shared" si="12"/>
        <v>SH19-12466</v>
      </c>
      <c r="H823" s="430"/>
      <c r="I823" s="428"/>
      <c r="J823" s="431"/>
      <c r="K823" s="432"/>
      <c r="L823" s="429"/>
      <c r="M823" s="433"/>
      <c r="N823" s="429"/>
    </row>
    <row r="824" spans="1:14" s="434" customFormat="1" ht="18" customHeight="1">
      <c r="A824" s="351">
        <v>818</v>
      </c>
      <c r="B824" s="107" t="s">
        <v>42</v>
      </c>
      <c r="C824" s="108">
        <v>43791</v>
      </c>
      <c r="D824" s="416" t="s">
        <v>17566</v>
      </c>
      <c r="E824" s="324" t="s">
        <v>18019</v>
      </c>
      <c r="F824" s="126">
        <v>4773.5600000000004</v>
      </c>
      <c r="G824" s="107" t="str">
        <f t="shared" si="12"/>
        <v>SH19-12467</v>
      </c>
      <c r="H824" s="430"/>
      <c r="I824" s="428"/>
      <c r="J824" s="431"/>
      <c r="K824" s="432"/>
      <c r="L824" s="429"/>
      <c r="M824" s="433"/>
      <c r="N824" s="429"/>
    </row>
    <row r="825" spans="1:14" s="434" customFormat="1" ht="18" customHeight="1">
      <c r="A825" s="351">
        <v>819</v>
      </c>
      <c r="B825" s="107" t="s">
        <v>42</v>
      </c>
      <c r="C825" s="108">
        <v>43791</v>
      </c>
      <c r="D825" s="416" t="s">
        <v>17567</v>
      </c>
      <c r="E825" s="324" t="s">
        <v>18019</v>
      </c>
      <c r="F825" s="126">
        <v>10821.88</v>
      </c>
      <c r="G825" s="107" t="str">
        <f t="shared" si="12"/>
        <v>SH19-12468</v>
      </c>
      <c r="H825" s="430"/>
      <c r="I825" s="428"/>
      <c r="J825" s="431"/>
      <c r="K825" s="432"/>
      <c r="L825" s="429"/>
      <c r="M825" s="433"/>
      <c r="N825" s="429"/>
    </row>
    <row r="826" spans="1:14" s="434" customFormat="1" ht="18" customHeight="1">
      <c r="A826" s="351">
        <v>820</v>
      </c>
      <c r="B826" s="107" t="s">
        <v>42</v>
      </c>
      <c r="C826" s="108">
        <v>43791</v>
      </c>
      <c r="D826" s="416" t="s">
        <v>17568</v>
      </c>
      <c r="E826" s="324" t="s">
        <v>18019</v>
      </c>
      <c r="F826" s="126">
        <v>4474.24</v>
      </c>
      <c r="G826" s="107" t="str">
        <f t="shared" si="12"/>
        <v>SH19-12469</v>
      </c>
      <c r="H826" s="430"/>
      <c r="I826" s="428"/>
      <c r="J826" s="431"/>
      <c r="K826" s="432"/>
      <c r="L826" s="429"/>
      <c r="M826" s="433"/>
      <c r="N826" s="429"/>
    </row>
    <row r="827" spans="1:14" s="434" customFormat="1" ht="18" customHeight="1">
      <c r="A827" s="351">
        <v>821</v>
      </c>
      <c r="B827" s="107" t="s">
        <v>42</v>
      </c>
      <c r="C827" s="108">
        <v>43791</v>
      </c>
      <c r="D827" s="416" t="s">
        <v>17569</v>
      </c>
      <c r="E827" s="324" t="s">
        <v>18019</v>
      </c>
      <c r="F827" s="126">
        <v>5869.07</v>
      </c>
      <c r="G827" s="107" t="str">
        <f t="shared" si="12"/>
        <v>SH19-12470</v>
      </c>
      <c r="H827" s="430"/>
      <c r="I827" s="428"/>
      <c r="J827" s="431"/>
      <c r="K827" s="432"/>
      <c r="L827" s="429"/>
      <c r="M827" s="433"/>
      <c r="N827" s="429"/>
    </row>
    <row r="828" spans="1:14" s="434" customFormat="1" ht="18" customHeight="1">
      <c r="A828" s="351">
        <v>822</v>
      </c>
      <c r="B828" s="107" t="s">
        <v>42</v>
      </c>
      <c r="C828" s="108">
        <v>43791</v>
      </c>
      <c r="D828" s="416" t="s">
        <v>17570</v>
      </c>
      <c r="E828" s="324" t="s">
        <v>18019</v>
      </c>
      <c r="F828" s="126">
        <v>9087.52</v>
      </c>
      <c r="G828" s="107" t="str">
        <f t="shared" si="12"/>
        <v>SH19-12471</v>
      </c>
      <c r="H828" s="430"/>
      <c r="I828" s="428"/>
      <c r="J828" s="431"/>
      <c r="K828" s="432"/>
      <c r="L828" s="429"/>
      <c r="M828" s="433"/>
      <c r="N828" s="429"/>
    </row>
    <row r="829" spans="1:14" s="434" customFormat="1" ht="18" customHeight="1">
      <c r="A829" s="351">
        <v>823</v>
      </c>
      <c r="B829" s="107" t="s">
        <v>1727</v>
      </c>
      <c r="C829" s="108">
        <v>43789</v>
      </c>
      <c r="D829" s="416" t="s">
        <v>17571</v>
      </c>
      <c r="E829" s="324" t="s">
        <v>1709</v>
      </c>
      <c r="F829" s="126">
        <v>4686</v>
      </c>
      <c r="G829" s="107" t="str">
        <f t="shared" si="12"/>
        <v>SH19-12472</v>
      </c>
      <c r="H829" s="430"/>
      <c r="I829" s="428"/>
      <c r="J829" s="431"/>
      <c r="K829" s="432"/>
      <c r="L829" s="429"/>
      <c r="M829" s="433"/>
      <c r="N829" s="429"/>
    </row>
    <row r="830" spans="1:14" s="434" customFormat="1" ht="18" customHeight="1">
      <c r="A830" s="351">
        <v>824</v>
      </c>
      <c r="B830" s="107" t="s">
        <v>42</v>
      </c>
      <c r="C830" s="108">
        <v>43791</v>
      </c>
      <c r="D830" s="416" t="s">
        <v>17572</v>
      </c>
      <c r="E830" s="324" t="s">
        <v>18019</v>
      </c>
      <c r="F830" s="126">
        <v>5733.97</v>
      </c>
      <c r="G830" s="107" t="str">
        <f t="shared" si="12"/>
        <v>SH19-12473</v>
      </c>
      <c r="H830" s="430"/>
      <c r="I830" s="428"/>
      <c r="J830" s="431"/>
      <c r="K830" s="432"/>
      <c r="L830" s="429"/>
      <c r="M830" s="433"/>
      <c r="N830" s="429"/>
    </row>
    <row r="831" spans="1:14" s="434" customFormat="1" ht="18" customHeight="1">
      <c r="A831" s="351">
        <v>825</v>
      </c>
      <c r="B831" s="107" t="s">
        <v>42</v>
      </c>
      <c r="C831" s="108">
        <v>43791</v>
      </c>
      <c r="D831" s="416" t="s">
        <v>17573</v>
      </c>
      <c r="E831" s="324" t="s">
        <v>18019</v>
      </c>
      <c r="F831" s="126">
        <v>6970.12</v>
      </c>
      <c r="G831" s="107" t="str">
        <f t="shared" si="12"/>
        <v>SH19-12474</v>
      </c>
      <c r="H831" s="430"/>
      <c r="I831" s="428"/>
      <c r="J831" s="431"/>
      <c r="K831" s="432"/>
      <c r="L831" s="429"/>
      <c r="M831" s="433"/>
      <c r="N831" s="429"/>
    </row>
    <row r="832" spans="1:14" s="434" customFormat="1" ht="18" customHeight="1">
      <c r="A832" s="351">
        <v>826</v>
      </c>
      <c r="B832" s="107" t="s">
        <v>42</v>
      </c>
      <c r="C832" s="108">
        <v>43791</v>
      </c>
      <c r="D832" s="416" t="s">
        <v>17574</v>
      </c>
      <c r="E832" s="324" t="s">
        <v>18019</v>
      </c>
      <c r="F832" s="126">
        <v>3620.51</v>
      </c>
      <c r="G832" s="107" t="str">
        <f t="shared" si="12"/>
        <v>SH19-12475</v>
      </c>
      <c r="H832" s="430"/>
      <c r="I832" s="428"/>
      <c r="J832" s="431"/>
      <c r="K832" s="432"/>
      <c r="L832" s="429"/>
      <c r="M832" s="433"/>
      <c r="N832" s="429"/>
    </row>
    <row r="833" spans="1:14" s="434" customFormat="1" ht="18" customHeight="1">
      <c r="A833" s="351">
        <v>827</v>
      </c>
      <c r="B833" s="107" t="s">
        <v>42</v>
      </c>
      <c r="C833" s="108">
        <v>43791</v>
      </c>
      <c r="D833" s="416" t="s">
        <v>17575</v>
      </c>
      <c r="E833" s="324" t="s">
        <v>18019</v>
      </c>
      <c r="F833" s="126">
        <v>10281.94</v>
      </c>
      <c r="G833" s="107" t="str">
        <f t="shared" si="12"/>
        <v>SH19-12476</v>
      </c>
      <c r="H833" s="430"/>
      <c r="I833" s="428"/>
      <c r="J833" s="431"/>
      <c r="K833" s="432"/>
      <c r="L833" s="429"/>
      <c r="M833" s="433"/>
      <c r="N833" s="429"/>
    </row>
    <row r="834" spans="1:14" s="434" customFormat="1" ht="18" customHeight="1">
      <c r="A834" s="351">
        <v>828</v>
      </c>
      <c r="B834" s="107" t="s">
        <v>42</v>
      </c>
      <c r="C834" s="108">
        <v>43791</v>
      </c>
      <c r="D834" s="416" t="s">
        <v>17576</v>
      </c>
      <c r="E834" s="324" t="s">
        <v>18019</v>
      </c>
      <c r="F834" s="126">
        <v>3705.28</v>
      </c>
      <c r="G834" s="107" t="str">
        <f t="shared" si="12"/>
        <v>SH19-12477</v>
      </c>
      <c r="H834" s="430"/>
      <c r="I834" s="428"/>
      <c r="J834" s="431"/>
      <c r="K834" s="432"/>
      <c r="L834" s="429"/>
      <c r="M834" s="433"/>
      <c r="N834" s="429"/>
    </row>
    <row r="835" spans="1:14" s="434" customFormat="1" ht="18" customHeight="1">
      <c r="A835" s="351">
        <v>829</v>
      </c>
      <c r="B835" s="107" t="s">
        <v>42</v>
      </c>
      <c r="C835" s="108">
        <v>43791</v>
      </c>
      <c r="D835" s="416" t="s">
        <v>17577</v>
      </c>
      <c r="E835" s="324" t="s">
        <v>18019</v>
      </c>
      <c r="F835" s="126">
        <v>321.07</v>
      </c>
      <c r="G835" s="107" t="str">
        <f t="shared" si="12"/>
        <v>SH19-12478</v>
      </c>
      <c r="H835" s="430"/>
      <c r="I835" s="428"/>
      <c r="J835" s="431"/>
      <c r="K835" s="432"/>
      <c r="L835" s="429"/>
      <c r="M835" s="433"/>
      <c r="N835" s="429"/>
    </row>
    <row r="836" spans="1:14" s="434" customFormat="1" ht="18" customHeight="1">
      <c r="A836" s="351">
        <v>830</v>
      </c>
      <c r="B836" s="107" t="s">
        <v>42</v>
      </c>
      <c r="C836" s="108">
        <v>43791</v>
      </c>
      <c r="D836" s="416" t="s">
        <v>17578</v>
      </c>
      <c r="E836" s="324" t="s">
        <v>18019</v>
      </c>
      <c r="F836" s="126">
        <v>4756.04</v>
      </c>
      <c r="G836" s="107" t="str">
        <f t="shared" si="12"/>
        <v>SH19-12479</v>
      </c>
      <c r="H836" s="430"/>
      <c r="I836" s="428"/>
      <c r="J836" s="431"/>
      <c r="K836" s="432"/>
      <c r="L836" s="429"/>
      <c r="M836" s="433"/>
      <c r="N836" s="429"/>
    </row>
    <row r="837" spans="1:14" s="434" customFormat="1" ht="18" customHeight="1">
      <c r="A837" s="351">
        <v>831</v>
      </c>
      <c r="B837" s="107" t="s">
        <v>42</v>
      </c>
      <c r="C837" s="108">
        <v>43791</v>
      </c>
      <c r="D837" s="416" t="s">
        <v>17579</v>
      </c>
      <c r="E837" s="324" t="s">
        <v>18019</v>
      </c>
      <c r="F837" s="126">
        <v>11813.4</v>
      </c>
      <c r="G837" s="107" t="str">
        <f t="shared" si="12"/>
        <v>SH19-12480</v>
      </c>
      <c r="H837" s="430"/>
      <c r="I837" s="428"/>
      <c r="J837" s="431"/>
      <c r="K837" s="432"/>
      <c r="L837" s="429"/>
      <c r="M837" s="433"/>
      <c r="N837" s="429"/>
    </row>
    <row r="838" spans="1:14" s="434" customFormat="1" ht="18" customHeight="1">
      <c r="A838" s="351">
        <v>832</v>
      </c>
      <c r="B838" s="107" t="s">
        <v>42</v>
      </c>
      <c r="C838" s="108">
        <v>43791</v>
      </c>
      <c r="D838" s="416" t="s">
        <v>17580</v>
      </c>
      <c r="E838" s="324" t="s">
        <v>18019</v>
      </c>
      <c r="F838" s="126">
        <v>4337.62</v>
      </c>
      <c r="G838" s="107" t="str">
        <f t="shared" si="12"/>
        <v>SH19-12481</v>
      </c>
      <c r="H838" s="430"/>
      <c r="I838" s="428"/>
      <c r="J838" s="431"/>
      <c r="K838" s="432"/>
      <c r="L838" s="429"/>
      <c r="M838" s="433"/>
      <c r="N838" s="429"/>
    </row>
    <row r="839" spans="1:14" s="434" customFormat="1" ht="18" customHeight="1">
      <c r="A839" s="351">
        <v>833</v>
      </c>
      <c r="B839" s="107" t="s">
        <v>42</v>
      </c>
      <c r="C839" s="108">
        <v>43791</v>
      </c>
      <c r="D839" s="416" t="s">
        <v>17581</v>
      </c>
      <c r="E839" s="324" t="s">
        <v>18019</v>
      </c>
      <c r="F839" s="126">
        <v>2660.32</v>
      </c>
      <c r="G839" s="107" t="str">
        <f t="shared" si="12"/>
        <v>SH19-12482</v>
      </c>
      <c r="H839" s="430"/>
      <c r="I839" s="428"/>
      <c r="J839" s="431"/>
      <c r="K839" s="432"/>
      <c r="L839" s="429"/>
      <c r="M839" s="433"/>
      <c r="N839" s="429"/>
    </row>
    <row r="840" spans="1:14" s="434" customFormat="1" ht="18" customHeight="1">
      <c r="A840" s="351">
        <v>834</v>
      </c>
      <c r="B840" s="107" t="s">
        <v>42</v>
      </c>
      <c r="C840" s="108">
        <v>43791</v>
      </c>
      <c r="D840" s="416" t="s">
        <v>17582</v>
      </c>
      <c r="E840" s="324" t="s">
        <v>18019</v>
      </c>
      <c r="F840" s="126">
        <v>1520.57</v>
      </c>
      <c r="G840" s="107" t="str">
        <f t="shared" ref="G840:G903" si="13">D840</f>
        <v>SH19-12483</v>
      </c>
      <c r="H840" s="430"/>
      <c r="I840" s="428"/>
      <c r="J840" s="431"/>
      <c r="K840" s="432"/>
      <c r="L840" s="429"/>
      <c r="M840" s="433"/>
      <c r="N840" s="429"/>
    </row>
    <row r="841" spans="1:14" s="434" customFormat="1" ht="18" customHeight="1">
      <c r="A841" s="351">
        <v>835</v>
      </c>
      <c r="B841" s="107" t="s">
        <v>197</v>
      </c>
      <c r="C841" s="108">
        <v>43790</v>
      </c>
      <c r="D841" s="416" t="s">
        <v>17583</v>
      </c>
      <c r="E841" s="324" t="s">
        <v>1709</v>
      </c>
      <c r="F841" s="126">
        <v>8368.56</v>
      </c>
      <c r="G841" s="107" t="str">
        <f t="shared" si="13"/>
        <v>SH19-12484</v>
      </c>
      <c r="H841" s="430"/>
      <c r="I841" s="428"/>
      <c r="J841" s="431"/>
      <c r="K841" s="432"/>
      <c r="L841" s="429"/>
      <c r="M841" s="433"/>
      <c r="N841" s="429"/>
    </row>
    <row r="842" spans="1:14" s="434" customFormat="1" ht="18" customHeight="1">
      <c r="A842" s="351">
        <v>836</v>
      </c>
      <c r="B842" s="107" t="s">
        <v>7777</v>
      </c>
      <c r="C842" s="108">
        <v>43790</v>
      </c>
      <c r="D842" s="416" t="s">
        <v>17584</v>
      </c>
      <c r="E842" s="324" t="s">
        <v>1709</v>
      </c>
      <c r="F842" s="126">
        <v>145.28</v>
      </c>
      <c r="G842" s="107" t="str">
        <f t="shared" si="13"/>
        <v>SH19-12485</v>
      </c>
      <c r="H842" s="430"/>
      <c r="I842" s="428"/>
      <c r="J842" s="431"/>
      <c r="K842" s="432"/>
      <c r="L842" s="429"/>
      <c r="M842" s="433"/>
      <c r="N842" s="429"/>
    </row>
    <row r="843" spans="1:14" s="434" customFormat="1" ht="18" customHeight="1">
      <c r="A843" s="351">
        <v>837</v>
      </c>
      <c r="B843" s="107" t="s">
        <v>7777</v>
      </c>
      <c r="C843" s="108">
        <v>43790</v>
      </c>
      <c r="D843" s="416" t="s">
        <v>17585</v>
      </c>
      <c r="E843" s="324" t="s">
        <v>1709</v>
      </c>
      <c r="F843" s="126">
        <v>360.32</v>
      </c>
      <c r="G843" s="107" t="str">
        <f t="shared" si="13"/>
        <v>SH19-12486</v>
      </c>
      <c r="H843" s="430"/>
      <c r="I843" s="428"/>
      <c r="J843" s="431"/>
      <c r="K843" s="432"/>
      <c r="L843" s="429"/>
      <c r="M843" s="433"/>
      <c r="N843" s="429"/>
    </row>
    <row r="844" spans="1:14" s="434" customFormat="1" ht="18" customHeight="1">
      <c r="A844" s="351">
        <v>838</v>
      </c>
      <c r="B844" s="107" t="s">
        <v>7777</v>
      </c>
      <c r="C844" s="108">
        <v>43790</v>
      </c>
      <c r="D844" s="416" t="s">
        <v>17586</v>
      </c>
      <c r="E844" s="324" t="s">
        <v>1709</v>
      </c>
      <c r="F844" s="126">
        <v>1080.96</v>
      </c>
      <c r="G844" s="107" t="str">
        <f t="shared" si="13"/>
        <v>SH19-12487</v>
      </c>
      <c r="H844" s="430"/>
      <c r="I844" s="428"/>
      <c r="J844" s="431"/>
      <c r="K844" s="432"/>
      <c r="L844" s="429"/>
      <c r="M844" s="433"/>
      <c r="N844" s="429"/>
    </row>
    <row r="845" spans="1:14" s="434" customFormat="1" ht="18" customHeight="1">
      <c r="A845" s="351">
        <v>839</v>
      </c>
      <c r="B845" s="107" t="s">
        <v>7777</v>
      </c>
      <c r="C845" s="108">
        <v>43790</v>
      </c>
      <c r="D845" s="416" t="s">
        <v>17587</v>
      </c>
      <c r="E845" s="324" t="s">
        <v>1709</v>
      </c>
      <c r="F845" s="126">
        <v>145.28</v>
      </c>
      <c r="G845" s="107" t="str">
        <f t="shared" si="13"/>
        <v>SH19-12488</v>
      </c>
      <c r="H845" s="430"/>
      <c r="I845" s="428"/>
      <c r="J845" s="431"/>
      <c r="K845" s="432"/>
      <c r="L845" s="429"/>
      <c r="M845" s="433"/>
      <c r="N845" s="429"/>
    </row>
    <row r="846" spans="1:14" s="434" customFormat="1" ht="18" customHeight="1">
      <c r="A846" s="351">
        <v>840</v>
      </c>
      <c r="B846" s="107" t="s">
        <v>7777</v>
      </c>
      <c r="C846" s="108">
        <v>43790</v>
      </c>
      <c r="D846" s="416" t="s">
        <v>17588</v>
      </c>
      <c r="E846" s="324" t="s">
        <v>1709</v>
      </c>
      <c r="F846" s="126">
        <v>399.36</v>
      </c>
      <c r="G846" s="107" t="str">
        <f t="shared" si="13"/>
        <v>SH19-12489</v>
      </c>
      <c r="H846" s="430"/>
      <c r="I846" s="428"/>
      <c r="J846" s="431"/>
      <c r="K846" s="432"/>
      <c r="L846" s="429"/>
      <c r="M846" s="433"/>
      <c r="N846" s="429"/>
    </row>
    <row r="847" spans="1:14" s="434" customFormat="1" ht="18" customHeight="1">
      <c r="A847" s="351">
        <v>841</v>
      </c>
      <c r="B847" s="107" t="s">
        <v>7777</v>
      </c>
      <c r="C847" s="108">
        <v>43790</v>
      </c>
      <c r="D847" s="416" t="s">
        <v>17589</v>
      </c>
      <c r="E847" s="324" t="s">
        <v>1709</v>
      </c>
      <c r="F847" s="126">
        <v>260.48</v>
      </c>
      <c r="G847" s="107" t="str">
        <f t="shared" si="13"/>
        <v>SH19-12490</v>
      </c>
      <c r="H847" s="430"/>
      <c r="I847" s="428"/>
      <c r="J847" s="431"/>
      <c r="K847" s="432"/>
      <c r="L847" s="429"/>
      <c r="M847" s="433"/>
      <c r="N847" s="429"/>
    </row>
    <row r="848" spans="1:14" s="434" customFormat="1" ht="18" customHeight="1">
      <c r="A848" s="351">
        <v>842</v>
      </c>
      <c r="B848" s="107" t="s">
        <v>142</v>
      </c>
      <c r="C848" s="108">
        <v>43790</v>
      </c>
      <c r="D848" s="416" t="s">
        <v>17590</v>
      </c>
      <c r="E848" s="324" t="s">
        <v>1709</v>
      </c>
      <c r="F848" s="126">
        <v>850.06</v>
      </c>
      <c r="G848" s="107" t="str">
        <f t="shared" si="13"/>
        <v>SH19-12491</v>
      </c>
      <c r="H848" s="430"/>
      <c r="I848" s="428"/>
      <c r="J848" s="431"/>
      <c r="K848" s="432"/>
      <c r="L848" s="429"/>
      <c r="M848" s="433"/>
      <c r="N848" s="429"/>
    </row>
    <row r="849" spans="1:14" s="434" customFormat="1" ht="18" customHeight="1">
      <c r="A849" s="351">
        <v>843</v>
      </c>
      <c r="B849" s="107" t="s">
        <v>142</v>
      </c>
      <c r="C849" s="108">
        <v>43790</v>
      </c>
      <c r="D849" s="416" t="s">
        <v>17591</v>
      </c>
      <c r="E849" s="324" t="s">
        <v>1709</v>
      </c>
      <c r="F849" s="126">
        <v>122.8</v>
      </c>
      <c r="G849" s="107" t="str">
        <f t="shared" si="13"/>
        <v>SH19-12492</v>
      </c>
      <c r="H849" s="430"/>
      <c r="I849" s="428"/>
      <c r="J849" s="431"/>
      <c r="K849" s="432"/>
      <c r="L849" s="429"/>
      <c r="M849" s="433"/>
      <c r="N849" s="429"/>
    </row>
    <row r="850" spans="1:14" s="434" customFormat="1" ht="18" customHeight="1">
      <c r="A850" s="351">
        <v>844</v>
      </c>
      <c r="B850" s="107" t="s">
        <v>139</v>
      </c>
      <c r="C850" s="108">
        <v>43790</v>
      </c>
      <c r="D850" s="416" t="s">
        <v>17592</v>
      </c>
      <c r="E850" s="324" t="s">
        <v>1709</v>
      </c>
      <c r="F850" s="126">
        <v>1961.81</v>
      </c>
      <c r="G850" s="107" t="str">
        <f t="shared" si="13"/>
        <v>SH19-12493</v>
      </c>
      <c r="H850" s="430"/>
      <c r="I850" s="428"/>
      <c r="J850" s="431"/>
      <c r="K850" s="432"/>
      <c r="L850" s="429"/>
      <c r="M850" s="433"/>
      <c r="N850" s="429"/>
    </row>
    <row r="851" spans="1:14" s="434" customFormat="1" ht="18" customHeight="1">
      <c r="A851" s="351">
        <v>845</v>
      </c>
      <c r="B851" s="107" t="s">
        <v>1754</v>
      </c>
      <c r="C851" s="108">
        <v>43790</v>
      </c>
      <c r="D851" s="416" t="s">
        <v>17593</v>
      </c>
      <c r="E851" s="324" t="s">
        <v>1709</v>
      </c>
      <c r="F851" s="126">
        <v>5754.49</v>
      </c>
      <c r="G851" s="107" t="str">
        <f t="shared" si="13"/>
        <v>SH19-12494</v>
      </c>
      <c r="H851" s="430"/>
      <c r="I851" s="428"/>
      <c r="J851" s="431"/>
      <c r="K851" s="432"/>
      <c r="L851" s="429"/>
      <c r="M851" s="433"/>
      <c r="N851" s="429"/>
    </row>
    <row r="852" spans="1:14" s="434" customFormat="1" ht="18" customHeight="1">
      <c r="A852" s="351">
        <v>846</v>
      </c>
      <c r="B852" s="107" t="s">
        <v>42</v>
      </c>
      <c r="C852" s="108">
        <v>43790</v>
      </c>
      <c r="D852" s="416" t="s">
        <v>17594</v>
      </c>
      <c r="E852" s="324" t="s">
        <v>18018</v>
      </c>
      <c r="F852" s="126">
        <v>413.42</v>
      </c>
      <c r="G852" s="107" t="str">
        <f t="shared" si="13"/>
        <v>SH19-12495</v>
      </c>
      <c r="H852" s="430"/>
      <c r="I852" s="428"/>
      <c r="J852" s="431"/>
      <c r="K852" s="432"/>
      <c r="L852" s="429"/>
      <c r="M852" s="433"/>
      <c r="N852" s="429"/>
    </row>
    <row r="853" spans="1:14" s="434" customFormat="1" ht="18" customHeight="1">
      <c r="A853" s="351">
        <v>847</v>
      </c>
      <c r="B853" s="107" t="s">
        <v>42</v>
      </c>
      <c r="C853" s="108">
        <v>43790</v>
      </c>
      <c r="D853" s="416" t="s">
        <v>17595</v>
      </c>
      <c r="E853" s="324" t="s">
        <v>18018</v>
      </c>
      <c r="F853" s="126">
        <v>15.48</v>
      </c>
      <c r="G853" s="107" t="str">
        <f t="shared" si="13"/>
        <v>SH19-12496</v>
      </c>
      <c r="H853" s="430"/>
      <c r="I853" s="428"/>
      <c r="J853" s="431"/>
      <c r="K853" s="432"/>
      <c r="L853" s="429"/>
      <c r="M853" s="433"/>
      <c r="N853" s="429"/>
    </row>
    <row r="854" spans="1:14" s="434" customFormat="1" ht="18" customHeight="1">
      <c r="A854" s="351">
        <v>848</v>
      </c>
      <c r="B854" s="107" t="s">
        <v>43</v>
      </c>
      <c r="C854" s="108">
        <v>43790</v>
      </c>
      <c r="D854" s="416" t="s">
        <v>17596</v>
      </c>
      <c r="E854" s="324" t="s">
        <v>1709</v>
      </c>
      <c r="F854" s="126">
        <v>6438.58</v>
      </c>
      <c r="G854" s="107" t="str">
        <f t="shared" si="13"/>
        <v>SH19-12497</v>
      </c>
      <c r="H854" s="430"/>
      <c r="I854" s="428"/>
      <c r="J854" s="431"/>
      <c r="K854" s="432"/>
      <c r="L854" s="429"/>
      <c r="M854" s="433"/>
      <c r="N854" s="429"/>
    </row>
    <row r="855" spans="1:14" s="434" customFormat="1" ht="18" customHeight="1">
      <c r="A855" s="351">
        <v>849</v>
      </c>
      <c r="B855" s="107" t="s">
        <v>1746</v>
      </c>
      <c r="C855" s="108"/>
      <c r="D855" s="402" t="s">
        <v>17597</v>
      </c>
      <c r="E855" s="324" t="s">
        <v>1709</v>
      </c>
      <c r="F855" s="126">
        <v>0</v>
      </c>
      <c r="G855" s="107" t="str">
        <f t="shared" si="13"/>
        <v>SH19-12498</v>
      </c>
      <c r="H855" s="430"/>
      <c r="I855" s="428"/>
      <c r="J855" s="431"/>
      <c r="K855" s="432"/>
      <c r="L855" s="429"/>
      <c r="M855" s="433"/>
      <c r="N855" s="429"/>
    </row>
    <row r="856" spans="1:14" s="434" customFormat="1" ht="18" customHeight="1">
      <c r="A856" s="351">
        <v>850</v>
      </c>
      <c r="B856" s="107" t="s">
        <v>42</v>
      </c>
      <c r="C856" s="108">
        <v>43791</v>
      </c>
      <c r="D856" s="416" t="s">
        <v>17598</v>
      </c>
      <c r="E856" s="324" t="s">
        <v>18019</v>
      </c>
      <c r="F856" s="126">
        <v>7477.05</v>
      </c>
      <c r="G856" s="107" t="str">
        <f t="shared" si="13"/>
        <v>SH19-12499</v>
      </c>
      <c r="H856" s="430"/>
      <c r="I856" s="428"/>
      <c r="J856" s="431"/>
      <c r="K856" s="432"/>
      <c r="L856" s="429"/>
      <c r="M856" s="433"/>
      <c r="N856" s="429"/>
    </row>
    <row r="857" spans="1:14" s="434" customFormat="1" ht="18" customHeight="1">
      <c r="A857" s="351">
        <v>851</v>
      </c>
      <c r="B857" s="107" t="s">
        <v>42</v>
      </c>
      <c r="C857" s="108">
        <v>43791</v>
      </c>
      <c r="D857" s="416" t="s">
        <v>17599</v>
      </c>
      <c r="E857" s="324" t="s">
        <v>18019</v>
      </c>
      <c r="F857" s="126">
        <v>11733.77</v>
      </c>
      <c r="G857" s="107" t="str">
        <f t="shared" si="13"/>
        <v>SH19-12500</v>
      </c>
      <c r="H857" s="430"/>
      <c r="I857" s="428"/>
      <c r="J857" s="431"/>
      <c r="K857" s="432"/>
      <c r="L857" s="429"/>
      <c r="M857" s="433"/>
      <c r="N857" s="429"/>
    </row>
    <row r="858" spans="1:14" s="434" customFormat="1" ht="18" customHeight="1">
      <c r="A858" s="351">
        <v>852</v>
      </c>
      <c r="B858" s="107" t="s">
        <v>55</v>
      </c>
      <c r="C858" s="108">
        <v>43790</v>
      </c>
      <c r="D858" s="416" t="s">
        <v>17600</v>
      </c>
      <c r="E858" s="324" t="s">
        <v>1709</v>
      </c>
      <c r="F858" s="126">
        <v>2203.7399999999998</v>
      </c>
      <c r="G858" s="107" t="str">
        <f t="shared" si="13"/>
        <v>SH19-12501</v>
      </c>
      <c r="H858" s="430"/>
      <c r="I858" s="428"/>
      <c r="J858" s="431"/>
      <c r="K858" s="432"/>
      <c r="L858" s="429"/>
      <c r="M858" s="433"/>
      <c r="N858" s="429"/>
    </row>
    <row r="859" spans="1:14" s="434" customFormat="1" ht="18" customHeight="1">
      <c r="A859" s="351">
        <v>853</v>
      </c>
      <c r="B859" s="107" t="s">
        <v>55</v>
      </c>
      <c r="C859" s="108">
        <v>43790</v>
      </c>
      <c r="D859" s="416" t="s">
        <v>17601</v>
      </c>
      <c r="E859" s="324" t="s">
        <v>1709</v>
      </c>
      <c r="F859" s="126">
        <v>782.1</v>
      </c>
      <c r="G859" s="107" t="str">
        <f t="shared" si="13"/>
        <v>SH19-12502</v>
      </c>
      <c r="H859" s="430"/>
      <c r="I859" s="428"/>
      <c r="J859" s="431"/>
      <c r="K859" s="432"/>
      <c r="L859" s="429"/>
      <c r="M859" s="433"/>
      <c r="N859" s="429"/>
    </row>
    <row r="860" spans="1:14" s="434" customFormat="1" ht="18" customHeight="1">
      <c r="A860" s="351">
        <v>854</v>
      </c>
      <c r="B860" s="107" t="s">
        <v>42</v>
      </c>
      <c r="C860" s="108">
        <v>43791</v>
      </c>
      <c r="D860" s="416" t="s">
        <v>17602</v>
      </c>
      <c r="E860" s="324" t="s">
        <v>18019</v>
      </c>
      <c r="F860" s="126">
        <v>1956.76</v>
      </c>
      <c r="G860" s="107" t="str">
        <f t="shared" si="13"/>
        <v>SH19-12503</v>
      </c>
      <c r="H860" s="430"/>
      <c r="I860" s="428"/>
      <c r="J860" s="431"/>
      <c r="K860" s="432"/>
      <c r="L860" s="429"/>
      <c r="M860" s="433"/>
      <c r="N860" s="429"/>
    </row>
    <row r="861" spans="1:14" s="434" customFormat="1" ht="18" customHeight="1">
      <c r="A861" s="351">
        <v>855</v>
      </c>
      <c r="B861" s="107" t="s">
        <v>42</v>
      </c>
      <c r="C861" s="108">
        <v>43791</v>
      </c>
      <c r="D861" s="416" t="s">
        <v>17603</v>
      </c>
      <c r="E861" s="324" t="s">
        <v>18019</v>
      </c>
      <c r="F861" s="126">
        <v>6142.96</v>
      </c>
      <c r="G861" s="107" t="str">
        <f t="shared" si="13"/>
        <v>SH19-12504</v>
      </c>
      <c r="H861" s="430"/>
      <c r="I861" s="428"/>
      <c r="J861" s="431"/>
      <c r="K861" s="432"/>
      <c r="L861" s="429"/>
      <c r="M861" s="433"/>
      <c r="N861" s="429"/>
    </row>
    <row r="862" spans="1:14" s="434" customFormat="1" ht="18" customHeight="1">
      <c r="A862" s="351">
        <v>856</v>
      </c>
      <c r="B862" s="107" t="s">
        <v>42</v>
      </c>
      <c r="C862" s="108">
        <v>43791</v>
      </c>
      <c r="D862" s="416" t="s">
        <v>17604</v>
      </c>
      <c r="E862" s="324" t="s">
        <v>18019</v>
      </c>
      <c r="F862" s="126">
        <v>1351.94</v>
      </c>
      <c r="G862" s="107" t="str">
        <f t="shared" si="13"/>
        <v>SH19-12505</v>
      </c>
      <c r="H862" s="430"/>
      <c r="I862" s="428"/>
      <c r="J862" s="431"/>
      <c r="K862" s="432"/>
      <c r="L862" s="429"/>
      <c r="M862" s="433"/>
      <c r="N862" s="429"/>
    </row>
    <row r="863" spans="1:14" s="434" customFormat="1" ht="18" customHeight="1">
      <c r="A863" s="351">
        <v>857</v>
      </c>
      <c r="B863" s="107" t="s">
        <v>42</v>
      </c>
      <c r="C863" s="108">
        <v>43791</v>
      </c>
      <c r="D863" s="416" t="s">
        <v>17605</v>
      </c>
      <c r="E863" s="324" t="s">
        <v>18019</v>
      </c>
      <c r="F863" s="126">
        <v>4064.89</v>
      </c>
      <c r="G863" s="107" t="str">
        <f t="shared" si="13"/>
        <v>SH19-12506</v>
      </c>
      <c r="H863" s="430"/>
      <c r="I863" s="428"/>
      <c r="J863" s="431"/>
      <c r="K863" s="432"/>
      <c r="L863" s="429"/>
      <c r="M863" s="433"/>
      <c r="N863" s="429"/>
    </row>
    <row r="864" spans="1:14" s="434" customFormat="1" ht="18" customHeight="1">
      <c r="A864" s="351">
        <v>858</v>
      </c>
      <c r="B864" s="107" t="s">
        <v>53</v>
      </c>
      <c r="C864" s="108">
        <v>43790</v>
      </c>
      <c r="D864" s="416" t="s">
        <v>17606</v>
      </c>
      <c r="E864" s="324" t="s">
        <v>1709</v>
      </c>
      <c r="F864" s="126">
        <v>3175.01</v>
      </c>
      <c r="G864" s="107" t="str">
        <f t="shared" si="13"/>
        <v>SH19-12507</v>
      </c>
      <c r="H864" s="430"/>
      <c r="I864" s="428"/>
      <c r="J864" s="431"/>
      <c r="K864" s="432"/>
      <c r="L864" s="429"/>
      <c r="M864" s="433"/>
      <c r="N864" s="429"/>
    </row>
    <row r="865" spans="1:14" s="434" customFormat="1" ht="18" customHeight="1">
      <c r="A865" s="351">
        <v>859</v>
      </c>
      <c r="B865" s="107" t="s">
        <v>42</v>
      </c>
      <c r="C865" s="108">
        <v>43791</v>
      </c>
      <c r="D865" s="416" t="s">
        <v>17607</v>
      </c>
      <c r="E865" s="324" t="s">
        <v>18019</v>
      </c>
      <c r="F865" s="126">
        <v>10645.45</v>
      </c>
      <c r="G865" s="107" t="str">
        <f t="shared" si="13"/>
        <v>SH19-12508</v>
      </c>
      <c r="H865" s="430"/>
      <c r="I865" s="428"/>
      <c r="J865" s="431"/>
      <c r="K865" s="432"/>
      <c r="L865" s="429"/>
      <c r="M865" s="433"/>
      <c r="N865" s="429"/>
    </row>
    <row r="866" spans="1:14" s="434" customFormat="1" ht="18" customHeight="1">
      <c r="A866" s="351">
        <v>860</v>
      </c>
      <c r="B866" s="107" t="s">
        <v>42</v>
      </c>
      <c r="C866" s="108">
        <v>43791</v>
      </c>
      <c r="D866" s="416" t="s">
        <v>17608</v>
      </c>
      <c r="E866" s="324" t="s">
        <v>18019</v>
      </c>
      <c r="F866" s="126">
        <v>5311.65</v>
      </c>
      <c r="G866" s="107" t="str">
        <f t="shared" si="13"/>
        <v>SH19-12509</v>
      </c>
      <c r="H866" s="430"/>
      <c r="I866" s="428"/>
      <c r="J866" s="431"/>
      <c r="K866" s="432"/>
      <c r="L866" s="429"/>
      <c r="M866" s="433"/>
      <c r="N866" s="429"/>
    </row>
    <row r="867" spans="1:14" s="434" customFormat="1" ht="18" customHeight="1">
      <c r="A867" s="351">
        <v>861</v>
      </c>
      <c r="B867" s="107" t="s">
        <v>346</v>
      </c>
      <c r="C867" s="108">
        <v>43790</v>
      </c>
      <c r="D867" s="416" t="s">
        <v>17609</v>
      </c>
      <c r="E867" s="324" t="s">
        <v>1709</v>
      </c>
      <c r="F867" s="126">
        <v>3918.1</v>
      </c>
      <c r="G867" s="107" t="str">
        <f t="shared" si="13"/>
        <v>SH19-12510</v>
      </c>
      <c r="H867" s="430"/>
      <c r="I867" s="428"/>
      <c r="J867" s="431"/>
      <c r="K867" s="432"/>
      <c r="L867" s="429"/>
      <c r="M867" s="433"/>
      <c r="N867" s="429"/>
    </row>
    <row r="868" spans="1:14" s="434" customFormat="1" ht="18" customHeight="1">
      <c r="A868" s="351">
        <v>862</v>
      </c>
      <c r="B868" s="107" t="s">
        <v>206</v>
      </c>
      <c r="C868" s="108">
        <v>43790</v>
      </c>
      <c r="D868" s="416" t="s">
        <v>17610</v>
      </c>
      <c r="E868" s="324" t="s">
        <v>1709</v>
      </c>
      <c r="F868" s="126">
        <v>7084.6</v>
      </c>
      <c r="G868" s="107" t="str">
        <f t="shared" si="13"/>
        <v>SH19-12511</v>
      </c>
      <c r="H868" s="430"/>
      <c r="I868" s="428"/>
      <c r="J868" s="431"/>
      <c r="K868" s="432"/>
      <c r="L868" s="429"/>
      <c r="M868" s="433"/>
      <c r="N868" s="429"/>
    </row>
    <row r="869" spans="1:14" s="434" customFormat="1" ht="18" customHeight="1">
      <c r="A869" s="351">
        <v>863</v>
      </c>
      <c r="B869" s="107" t="s">
        <v>7777</v>
      </c>
      <c r="C869" s="108">
        <v>43790</v>
      </c>
      <c r="D869" s="416" t="s">
        <v>17611</v>
      </c>
      <c r="E869" s="324" t="s">
        <v>1709</v>
      </c>
      <c r="F869" s="126">
        <v>3351.04</v>
      </c>
      <c r="G869" s="107" t="str">
        <f t="shared" si="13"/>
        <v>SH19-12512</v>
      </c>
      <c r="H869" s="430"/>
      <c r="I869" s="428"/>
      <c r="J869" s="431"/>
      <c r="K869" s="432"/>
      <c r="L869" s="429"/>
      <c r="M869" s="433"/>
      <c r="N869" s="429"/>
    </row>
    <row r="870" spans="1:14" s="434" customFormat="1" ht="18" customHeight="1">
      <c r="A870" s="351">
        <v>864</v>
      </c>
      <c r="B870" s="107" t="s">
        <v>7777</v>
      </c>
      <c r="C870" s="108">
        <v>43790</v>
      </c>
      <c r="D870" s="416" t="s">
        <v>17612</v>
      </c>
      <c r="E870" s="324" t="s">
        <v>1709</v>
      </c>
      <c r="F870" s="126">
        <v>2094.4</v>
      </c>
      <c r="G870" s="107" t="str">
        <f t="shared" si="13"/>
        <v>SH19-12513</v>
      </c>
      <c r="H870" s="430"/>
      <c r="I870" s="428"/>
      <c r="J870" s="431"/>
      <c r="K870" s="432"/>
      <c r="L870" s="429"/>
      <c r="M870" s="433"/>
      <c r="N870" s="429"/>
    </row>
    <row r="871" spans="1:14" s="434" customFormat="1" ht="18" customHeight="1">
      <c r="A871" s="351">
        <v>865</v>
      </c>
      <c r="B871" s="107" t="s">
        <v>1727</v>
      </c>
      <c r="C871" s="108">
        <v>43790</v>
      </c>
      <c r="D871" s="416" t="s">
        <v>17613</v>
      </c>
      <c r="E871" s="324" t="s">
        <v>1709</v>
      </c>
      <c r="F871" s="126">
        <v>879</v>
      </c>
      <c r="G871" s="107" t="str">
        <f t="shared" si="13"/>
        <v>SH19-12514</v>
      </c>
      <c r="H871" s="430"/>
      <c r="I871" s="428"/>
      <c r="J871" s="431"/>
      <c r="K871" s="432"/>
      <c r="L871" s="429"/>
      <c r="M871" s="433"/>
      <c r="N871" s="429"/>
    </row>
    <row r="872" spans="1:14" s="434" customFormat="1" ht="18" customHeight="1">
      <c r="A872" s="351">
        <v>866</v>
      </c>
      <c r="B872" s="107" t="s">
        <v>223</v>
      </c>
      <c r="C872" s="108">
        <v>43790</v>
      </c>
      <c r="D872" s="416" t="s">
        <v>17614</v>
      </c>
      <c r="E872" s="324" t="s">
        <v>1709</v>
      </c>
      <c r="F872" s="126">
        <v>5765.4</v>
      </c>
      <c r="G872" s="107" t="str">
        <f t="shared" si="13"/>
        <v>SH19-12515</v>
      </c>
      <c r="H872" s="430"/>
      <c r="I872" s="428"/>
      <c r="J872" s="431"/>
      <c r="K872" s="432"/>
      <c r="L872" s="429"/>
      <c r="M872" s="433"/>
      <c r="N872" s="429"/>
    </row>
    <row r="873" spans="1:14" s="434" customFormat="1" ht="18" customHeight="1">
      <c r="A873" s="351">
        <v>867</v>
      </c>
      <c r="B873" s="107" t="s">
        <v>142</v>
      </c>
      <c r="C873" s="108">
        <v>43790</v>
      </c>
      <c r="D873" s="416" t="s">
        <v>17615</v>
      </c>
      <c r="E873" s="324" t="s">
        <v>1709</v>
      </c>
      <c r="F873" s="126">
        <v>1986.84</v>
      </c>
      <c r="G873" s="107" t="str">
        <f t="shared" si="13"/>
        <v>SH19-12516</v>
      </c>
      <c r="H873" s="430"/>
      <c r="I873" s="428"/>
      <c r="J873" s="431"/>
      <c r="K873" s="432"/>
      <c r="L873" s="429"/>
      <c r="M873" s="433"/>
      <c r="N873" s="429"/>
    </row>
    <row r="874" spans="1:14" s="434" customFormat="1" ht="18" customHeight="1">
      <c r="A874" s="351">
        <v>868</v>
      </c>
      <c r="B874" s="107" t="s">
        <v>142</v>
      </c>
      <c r="C874" s="108">
        <v>43790</v>
      </c>
      <c r="D874" s="416" t="s">
        <v>17616</v>
      </c>
      <c r="E874" s="324" t="s">
        <v>1709</v>
      </c>
      <c r="F874" s="126">
        <v>254.63</v>
      </c>
      <c r="G874" s="107" t="str">
        <f t="shared" si="13"/>
        <v>SH19-12517</v>
      </c>
      <c r="H874" s="430"/>
      <c r="I874" s="428"/>
      <c r="J874" s="431"/>
      <c r="K874" s="432"/>
      <c r="L874" s="429"/>
      <c r="M874" s="433"/>
      <c r="N874" s="429"/>
    </row>
    <row r="875" spans="1:14" s="434" customFormat="1" ht="18" customHeight="1">
      <c r="A875" s="351">
        <v>869</v>
      </c>
      <c r="B875" s="107" t="s">
        <v>49</v>
      </c>
      <c r="C875" s="108">
        <v>43790</v>
      </c>
      <c r="D875" s="416" t="s">
        <v>17617</v>
      </c>
      <c r="E875" s="324" t="s">
        <v>1709</v>
      </c>
      <c r="F875" s="126">
        <v>13983.84</v>
      </c>
      <c r="G875" s="107" t="str">
        <f t="shared" si="13"/>
        <v>SH19-12518</v>
      </c>
      <c r="H875" s="430"/>
      <c r="I875" s="428"/>
      <c r="J875" s="431"/>
      <c r="K875" s="432"/>
      <c r="L875" s="429"/>
      <c r="M875" s="433"/>
      <c r="N875" s="429"/>
    </row>
    <row r="876" spans="1:14" s="434" customFormat="1" ht="18" customHeight="1">
      <c r="A876" s="351">
        <v>870</v>
      </c>
      <c r="B876" s="107" t="s">
        <v>206</v>
      </c>
      <c r="C876" s="108">
        <v>43790</v>
      </c>
      <c r="D876" s="416" t="s">
        <v>17618</v>
      </c>
      <c r="E876" s="324" t="s">
        <v>1709</v>
      </c>
      <c r="F876" s="126">
        <v>7662.6</v>
      </c>
      <c r="G876" s="107" t="str">
        <f t="shared" si="13"/>
        <v>SH19-12519</v>
      </c>
      <c r="H876" s="430"/>
      <c r="I876" s="428"/>
      <c r="J876" s="431"/>
      <c r="K876" s="432"/>
      <c r="L876" s="429"/>
      <c r="M876" s="433"/>
      <c r="N876" s="429"/>
    </row>
    <row r="877" spans="1:14" s="434" customFormat="1" ht="18" customHeight="1">
      <c r="A877" s="351">
        <v>871</v>
      </c>
      <c r="B877" s="107" t="s">
        <v>43</v>
      </c>
      <c r="C877" s="108">
        <v>43790</v>
      </c>
      <c r="D877" s="416" t="s">
        <v>17619</v>
      </c>
      <c r="E877" s="324" t="s">
        <v>1709</v>
      </c>
      <c r="F877" s="126">
        <v>2118.33</v>
      </c>
      <c r="G877" s="107" t="str">
        <f t="shared" si="13"/>
        <v>SH19-12520</v>
      </c>
      <c r="H877" s="430"/>
      <c r="I877" s="428"/>
      <c r="J877" s="431"/>
      <c r="K877" s="432"/>
      <c r="L877" s="429"/>
      <c r="M877" s="433"/>
      <c r="N877" s="429"/>
    </row>
    <row r="878" spans="1:14" s="434" customFormat="1" ht="18" customHeight="1">
      <c r="A878" s="351">
        <v>872</v>
      </c>
      <c r="B878" s="107" t="s">
        <v>291</v>
      </c>
      <c r="C878" s="108">
        <v>43790</v>
      </c>
      <c r="D878" s="416" t="s">
        <v>17620</v>
      </c>
      <c r="E878" s="324" t="s">
        <v>1709</v>
      </c>
      <c r="F878" s="126">
        <v>7570.56</v>
      </c>
      <c r="G878" s="107" t="str">
        <f t="shared" si="13"/>
        <v>SH19-12521</v>
      </c>
      <c r="H878" s="430"/>
      <c r="I878" s="428"/>
      <c r="J878" s="431"/>
      <c r="K878" s="432"/>
      <c r="L878" s="429"/>
      <c r="M878" s="433"/>
      <c r="N878" s="429"/>
    </row>
    <row r="879" spans="1:14" s="434" customFormat="1" ht="18" customHeight="1">
      <c r="A879" s="351">
        <v>873</v>
      </c>
      <c r="B879" s="107" t="s">
        <v>42</v>
      </c>
      <c r="C879" s="108">
        <v>43791</v>
      </c>
      <c r="D879" s="416" t="s">
        <v>17621</v>
      </c>
      <c r="E879" s="324" t="s">
        <v>18019</v>
      </c>
      <c r="F879" s="126">
        <v>12938.59</v>
      </c>
      <c r="G879" s="107" t="str">
        <f t="shared" si="13"/>
        <v>SH19-12522</v>
      </c>
      <c r="H879" s="430"/>
      <c r="I879" s="428"/>
      <c r="J879" s="431"/>
      <c r="K879" s="432"/>
      <c r="L879" s="429"/>
      <c r="M879" s="433"/>
      <c r="N879" s="429"/>
    </row>
    <row r="880" spans="1:14" s="434" customFormat="1" ht="18" customHeight="1">
      <c r="A880" s="351">
        <v>874</v>
      </c>
      <c r="B880" s="107" t="s">
        <v>42</v>
      </c>
      <c r="C880" s="108">
        <v>43791</v>
      </c>
      <c r="D880" s="416" t="s">
        <v>17622</v>
      </c>
      <c r="E880" s="324" t="s">
        <v>18019</v>
      </c>
      <c r="F880" s="126">
        <v>5019.7700000000004</v>
      </c>
      <c r="G880" s="107" t="str">
        <f t="shared" si="13"/>
        <v>SH19-12523</v>
      </c>
      <c r="H880" s="430"/>
      <c r="I880" s="428"/>
      <c r="J880" s="431"/>
      <c r="K880" s="432"/>
      <c r="L880" s="429"/>
      <c r="M880" s="433"/>
      <c r="N880" s="429"/>
    </row>
    <row r="881" spans="1:14" s="434" customFormat="1" ht="18" customHeight="1">
      <c r="A881" s="351">
        <v>875</v>
      </c>
      <c r="B881" s="107" t="s">
        <v>42</v>
      </c>
      <c r="C881" s="108">
        <v>43791</v>
      </c>
      <c r="D881" s="416" t="s">
        <v>17623</v>
      </c>
      <c r="E881" s="324" t="s">
        <v>18019</v>
      </c>
      <c r="F881" s="126">
        <v>1240.2</v>
      </c>
      <c r="G881" s="107" t="str">
        <f t="shared" si="13"/>
        <v>SH19-12524</v>
      </c>
      <c r="H881" s="430"/>
      <c r="I881" s="428"/>
      <c r="J881" s="431"/>
      <c r="K881" s="432"/>
      <c r="L881" s="429"/>
      <c r="M881" s="433"/>
      <c r="N881" s="429"/>
    </row>
    <row r="882" spans="1:14" s="434" customFormat="1" ht="18" customHeight="1">
      <c r="A882" s="351">
        <v>876</v>
      </c>
      <c r="B882" s="107" t="s">
        <v>42</v>
      </c>
      <c r="C882" s="108">
        <v>43790</v>
      </c>
      <c r="D882" s="416" t="s">
        <v>17624</v>
      </c>
      <c r="E882" s="324" t="s">
        <v>18018</v>
      </c>
      <c r="F882" s="126">
        <v>216.41</v>
      </c>
      <c r="G882" s="107" t="str">
        <f t="shared" si="13"/>
        <v>SH19-12525</v>
      </c>
      <c r="H882" s="430"/>
      <c r="I882" s="428"/>
      <c r="J882" s="431"/>
      <c r="K882" s="432"/>
      <c r="L882" s="429"/>
      <c r="M882" s="433"/>
      <c r="N882" s="429"/>
    </row>
    <row r="883" spans="1:14" s="434" customFormat="1" ht="18" customHeight="1">
      <c r="A883" s="351">
        <v>877</v>
      </c>
      <c r="B883" s="107" t="s">
        <v>55</v>
      </c>
      <c r="C883" s="108">
        <v>43790</v>
      </c>
      <c r="D883" s="416" t="s">
        <v>17625</v>
      </c>
      <c r="E883" s="324" t="s">
        <v>1709</v>
      </c>
      <c r="F883" s="126">
        <v>2386.31</v>
      </c>
      <c r="G883" s="107" t="str">
        <f t="shared" si="13"/>
        <v>SH19-12526</v>
      </c>
      <c r="H883" s="430"/>
      <c r="I883" s="428"/>
      <c r="J883" s="431"/>
      <c r="K883" s="432"/>
      <c r="L883" s="429"/>
      <c r="M883" s="433"/>
      <c r="N883" s="429"/>
    </row>
    <row r="884" spans="1:14" s="434" customFormat="1" ht="18" customHeight="1">
      <c r="A884" s="351">
        <v>878</v>
      </c>
      <c r="B884" s="107" t="s">
        <v>55</v>
      </c>
      <c r="C884" s="108">
        <v>43790</v>
      </c>
      <c r="D884" s="416" t="s">
        <v>17626</v>
      </c>
      <c r="E884" s="324" t="s">
        <v>1709</v>
      </c>
      <c r="F884" s="126">
        <v>2169.7199999999998</v>
      </c>
      <c r="G884" s="107" t="str">
        <f t="shared" si="13"/>
        <v>SH19-12527</v>
      </c>
      <c r="H884" s="430"/>
      <c r="I884" s="428"/>
      <c r="J884" s="431"/>
      <c r="K884" s="432"/>
      <c r="L884" s="429"/>
      <c r="M884" s="433"/>
      <c r="N884" s="429"/>
    </row>
    <row r="885" spans="1:14" s="434" customFormat="1" ht="18" customHeight="1">
      <c r="A885" s="351">
        <v>879</v>
      </c>
      <c r="B885" s="107" t="s">
        <v>207</v>
      </c>
      <c r="C885" s="108">
        <v>43790</v>
      </c>
      <c r="D885" s="416" t="s">
        <v>17627</v>
      </c>
      <c r="E885" s="324" t="s">
        <v>1709</v>
      </c>
      <c r="F885" s="126">
        <v>1034.25</v>
      </c>
      <c r="G885" s="107" t="str">
        <f t="shared" si="13"/>
        <v>SH19-12528</v>
      </c>
      <c r="H885" s="430"/>
      <c r="I885" s="428"/>
      <c r="J885" s="431"/>
      <c r="K885" s="432"/>
      <c r="L885" s="429"/>
      <c r="M885" s="433"/>
      <c r="N885" s="429"/>
    </row>
    <row r="886" spans="1:14" s="434" customFormat="1" ht="18" customHeight="1">
      <c r="A886" s="351">
        <v>880</v>
      </c>
      <c r="B886" s="107" t="s">
        <v>224</v>
      </c>
      <c r="C886" s="108">
        <v>43790</v>
      </c>
      <c r="D886" s="416" t="s">
        <v>17628</v>
      </c>
      <c r="E886" s="324" t="s">
        <v>1709</v>
      </c>
      <c r="F886" s="126">
        <v>1864.45</v>
      </c>
      <c r="G886" s="107" t="str">
        <f t="shared" si="13"/>
        <v>SH19-12529</v>
      </c>
      <c r="H886" s="430"/>
      <c r="I886" s="428"/>
      <c r="J886" s="431"/>
      <c r="K886" s="432"/>
      <c r="L886" s="429"/>
      <c r="M886" s="433"/>
      <c r="N886" s="429"/>
    </row>
    <row r="887" spans="1:14" s="434" customFormat="1" ht="18" customHeight="1">
      <c r="A887" s="351">
        <v>881</v>
      </c>
      <c r="B887" s="107" t="s">
        <v>329</v>
      </c>
      <c r="C887" s="108">
        <v>43790</v>
      </c>
      <c r="D887" s="416" t="s">
        <v>17629</v>
      </c>
      <c r="E887" s="324" t="s">
        <v>1709</v>
      </c>
      <c r="F887" s="126">
        <v>2039.17</v>
      </c>
      <c r="G887" s="107" t="str">
        <f t="shared" si="13"/>
        <v>SH19-12530</v>
      </c>
      <c r="H887" s="430"/>
      <c r="I887" s="428"/>
      <c r="J887" s="431"/>
      <c r="K887" s="432"/>
      <c r="L887" s="429"/>
      <c r="M887" s="433"/>
      <c r="N887" s="429"/>
    </row>
    <row r="888" spans="1:14" s="434" customFormat="1" ht="18" customHeight="1">
      <c r="A888" s="351">
        <v>882</v>
      </c>
      <c r="B888" s="107" t="s">
        <v>329</v>
      </c>
      <c r="C888" s="108">
        <v>43790</v>
      </c>
      <c r="D888" s="416" t="s">
        <v>17630</v>
      </c>
      <c r="E888" s="324" t="s">
        <v>1709</v>
      </c>
      <c r="F888" s="126">
        <v>415.2</v>
      </c>
      <c r="G888" s="107" t="str">
        <f t="shared" si="13"/>
        <v>SH19-12531</v>
      </c>
      <c r="H888" s="430"/>
      <c r="I888" s="428"/>
      <c r="J888" s="431"/>
      <c r="K888" s="432"/>
      <c r="L888" s="429"/>
      <c r="M888" s="433"/>
      <c r="N888" s="429"/>
    </row>
    <row r="889" spans="1:14" s="434" customFormat="1" ht="18" customHeight="1">
      <c r="A889" s="351">
        <v>883</v>
      </c>
      <c r="B889" s="107" t="s">
        <v>42</v>
      </c>
      <c r="C889" s="108">
        <v>43791</v>
      </c>
      <c r="D889" s="416" t="s">
        <v>17631</v>
      </c>
      <c r="E889" s="324" t="s">
        <v>18019</v>
      </c>
      <c r="F889" s="126">
        <v>61.15</v>
      </c>
      <c r="G889" s="107" t="str">
        <f t="shared" si="13"/>
        <v>SH19-12532</v>
      </c>
      <c r="H889" s="430"/>
      <c r="I889" s="428"/>
      <c r="J889" s="431"/>
      <c r="K889" s="432"/>
      <c r="L889" s="429"/>
      <c r="M889" s="433"/>
      <c r="N889" s="429"/>
    </row>
    <row r="890" spans="1:14" s="434" customFormat="1" ht="18" customHeight="1">
      <c r="A890" s="351">
        <v>884</v>
      </c>
      <c r="B890" s="107" t="s">
        <v>42</v>
      </c>
      <c r="C890" s="108">
        <v>43791</v>
      </c>
      <c r="D890" s="416" t="s">
        <v>17632</v>
      </c>
      <c r="E890" s="324" t="s">
        <v>18019</v>
      </c>
      <c r="F890" s="126">
        <v>70.989999999999995</v>
      </c>
      <c r="G890" s="107" t="str">
        <f t="shared" si="13"/>
        <v>SH19-12533</v>
      </c>
      <c r="H890" s="430"/>
      <c r="I890" s="428"/>
      <c r="J890" s="431"/>
      <c r="K890" s="432"/>
      <c r="L890" s="429"/>
      <c r="M890" s="433"/>
      <c r="N890" s="429"/>
    </row>
    <row r="891" spans="1:14" s="434" customFormat="1" ht="18" customHeight="1">
      <c r="A891" s="351">
        <v>885</v>
      </c>
      <c r="B891" s="107" t="s">
        <v>42</v>
      </c>
      <c r="C891" s="108">
        <v>43791</v>
      </c>
      <c r="D891" s="416" t="s">
        <v>17633</v>
      </c>
      <c r="E891" s="324" t="s">
        <v>18019</v>
      </c>
      <c r="F891" s="126">
        <v>6.53</v>
      </c>
      <c r="G891" s="107" t="str">
        <f t="shared" si="13"/>
        <v>SH19-12534</v>
      </c>
      <c r="H891" s="430"/>
      <c r="I891" s="428"/>
      <c r="J891" s="431"/>
      <c r="K891" s="432"/>
      <c r="L891" s="429"/>
      <c r="M891" s="433"/>
      <c r="N891" s="429"/>
    </row>
    <row r="892" spans="1:14" s="434" customFormat="1" ht="18" customHeight="1">
      <c r="A892" s="351">
        <v>886</v>
      </c>
      <c r="B892" s="107"/>
      <c r="C892" s="108"/>
      <c r="D892" s="401" t="s">
        <v>17634</v>
      </c>
      <c r="E892" s="324" t="s">
        <v>1709</v>
      </c>
      <c r="F892" s="126">
        <v>0</v>
      </c>
      <c r="G892" s="107" t="str">
        <f t="shared" si="13"/>
        <v>SH19-12535</v>
      </c>
      <c r="H892" s="430"/>
      <c r="I892" s="428"/>
      <c r="J892" s="431"/>
      <c r="K892" s="432"/>
      <c r="L892" s="429"/>
      <c r="M892" s="433"/>
      <c r="N892" s="429"/>
    </row>
    <row r="893" spans="1:14" s="434" customFormat="1" ht="18" customHeight="1">
      <c r="A893" s="351">
        <v>887</v>
      </c>
      <c r="B893" s="107" t="s">
        <v>1727</v>
      </c>
      <c r="C893" s="108">
        <v>43790</v>
      </c>
      <c r="D893" s="416" t="s">
        <v>17635</v>
      </c>
      <c r="E893" s="324" t="s">
        <v>1709</v>
      </c>
      <c r="F893" s="126">
        <v>6349.51</v>
      </c>
      <c r="G893" s="107" t="str">
        <f t="shared" si="13"/>
        <v>SH19-12536</v>
      </c>
      <c r="H893" s="430"/>
      <c r="I893" s="428"/>
      <c r="J893" s="431"/>
      <c r="K893" s="432"/>
      <c r="L893" s="429"/>
      <c r="M893" s="433"/>
      <c r="N893" s="429"/>
    </row>
    <row r="894" spans="1:14" s="434" customFormat="1" ht="18" customHeight="1">
      <c r="A894" s="351">
        <v>888</v>
      </c>
      <c r="B894" s="107" t="s">
        <v>42</v>
      </c>
      <c r="C894" s="108">
        <v>43794</v>
      </c>
      <c r="D894" s="416" t="s">
        <v>17636</v>
      </c>
      <c r="E894" s="324" t="s">
        <v>18020</v>
      </c>
      <c r="F894" s="126">
        <v>9009.43</v>
      </c>
      <c r="G894" s="107" t="str">
        <f t="shared" si="13"/>
        <v>SH19-12537</v>
      </c>
      <c r="H894" s="430"/>
      <c r="I894" s="428"/>
      <c r="J894" s="431"/>
      <c r="K894" s="432"/>
      <c r="L894" s="429"/>
      <c r="M894" s="433"/>
      <c r="N894" s="429"/>
    </row>
    <row r="895" spans="1:14" s="434" customFormat="1" ht="18" customHeight="1">
      <c r="A895" s="351">
        <v>889</v>
      </c>
      <c r="B895" s="107" t="s">
        <v>42</v>
      </c>
      <c r="C895" s="108">
        <v>43794</v>
      </c>
      <c r="D895" s="416" t="s">
        <v>17637</v>
      </c>
      <c r="E895" s="324" t="s">
        <v>18020</v>
      </c>
      <c r="F895" s="126">
        <v>11912.31</v>
      </c>
      <c r="G895" s="107" t="str">
        <f t="shared" si="13"/>
        <v>SH19-12538</v>
      </c>
      <c r="H895" s="430"/>
      <c r="I895" s="428"/>
      <c r="J895" s="431"/>
      <c r="K895" s="432"/>
      <c r="L895" s="429"/>
      <c r="M895" s="433"/>
      <c r="N895" s="429"/>
    </row>
    <row r="896" spans="1:14" s="434" customFormat="1" ht="18" customHeight="1">
      <c r="A896" s="351">
        <v>890</v>
      </c>
      <c r="B896" s="107" t="s">
        <v>42</v>
      </c>
      <c r="C896" s="108">
        <v>43794</v>
      </c>
      <c r="D896" s="416" t="s">
        <v>17638</v>
      </c>
      <c r="E896" s="324" t="s">
        <v>18020</v>
      </c>
      <c r="F896" s="126">
        <v>10463.73</v>
      </c>
      <c r="G896" s="107" t="str">
        <f t="shared" si="13"/>
        <v>SH19-12539</v>
      </c>
      <c r="H896" s="430"/>
      <c r="I896" s="428"/>
      <c r="J896" s="431"/>
      <c r="K896" s="432"/>
      <c r="L896" s="429"/>
      <c r="M896" s="433"/>
      <c r="N896" s="429"/>
    </row>
    <row r="897" spans="1:14" s="434" customFormat="1" ht="18" customHeight="1">
      <c r="A897" s="351">
        <v>891</v>
      </c>
      <c r="B897" s="107" t="s">
        <v>42</v>
      </c>
      <c r="C897" s="108">
        <v>43794</v>
      </c>
      <c r="D897" s="416" t="s">
        <v>17639</v>
      </c>
      <c r="E897" s="324" t="s">
        <v>18020</v>
      </c>
      <c r="F897" s="126">
        <v>1520.59</v>
      </c>
      <c r="G897" s="107" t="str">
        <f t="shared" si="13"/>
        <v>SH19-12540</v>
      </c>
      <c r="H897" s="430"/>
      <c r="I897" s="428"/>
      <c r="J897" s="431"/>
      <c r="K897" s="432"/>
      <c r="L897" s="429"/>
      <c r="M897" s="433"/>
      <c r="N897" s="429"/>
    </row>
    <row r="898" spans="1:14" s="434" customFormat="1" ht="18" customHeight="1">
      <c r="A898" s="351">
        <v>892</v>
      </c>
      <c r="B898" s="107" t="s">
        <v>42</v>
      </c>
      <c r="C898" s="108">
        <v>43794</v>
      </c>
      <c r="D898" s="416" t="s">
        <v>17640</v>
      </c>
      <c r="E898" s="324" t="s">
        <v>18020</v>
      </c>
      <c r="F898" s="126">
        <v>12430.61</v>
      </c>
      <c r="G898" s="107" t="str">
        <f t="shared" si="13"/>
        <v>SH19-12541</v>
      </c>
      <c r="H898" s="430"/>
      <c r="I898" s="428"/>
      <c r="J898" s="431"/>
      <c r="K898" s="432"/>
      <c r="L898" s="429"/>
      <c r="M898" s="433"/>
      <c r="N898" s="429"/>
    </row>
    <row r="899" spans="1:14" s="434" customFormat="1" ht="18" customHeight="1">
      <c r="A899" s="351">
        <v>893</v>
      </c>
      <c r="B899" s="107" t="s">
        <v>42</v>
      </c>
      <c r="C899" s="108">
        <v>43794</v>
      </c>
      <c r="D899" s="416" t="s">
        <v>17641</v>
      </c>
      <c r="E899" s="324" t="s">
        <v>18020</v>
      </c>
      <c r="F899" s="126">
        <v>1260.24</v>
      </c>
      <c r="G899" s="107" t="str">
        <f t="shared" si="13"/>
        <v>SH19-12542</v>
      </c>
      <c r="H899" s="430"/>
      <c r="I899" s="428"/>
      <c r="J899" s="431"/>
      <c r="K899" s="432"/>
      <c r="L899" s="429"/>
      <c r="M899" s="433"/>
      <c r="N899" s="429"/>
    </row>
    <row r="900" spans="1:14" s="434" customFormat="1" ht="18" customHeight="1">
      <c r="A900" s="351">
        <v>894</v>
      </c>
      <c r="B900" s="107" t="s">
        <v>142</v>
      </c>
      <c r="C900" s="108">
        <v>43791</v>
      </c>
      <c r="D900" s="416" t="s">
        <v>17642</v>
      </c>
      <c r="E900" s="324" t="s">
        <v>1709</v>
      </c>
      <c r="F900" s="126">
        <v>865.72</v>
      </c>
      <c r="G900" s="107" t="str">
        <f t="shared" si="13"/>
        <v>SH19-12543</v>
      </c>
      <c r="H900" s="430"/>
      <c r="I900" s="428"/>
      <c r="J900" s="431"/>
      <c r="K900" s="432"/>
      <c r="L900" s="429"/>
      <c r="M900" s="433"/>
      <c r="N900" s="429"/>
    </row>
    <row r="901" spans="1:14" s="434" customFormat="1" ht="18" customHeight="1">
      <c r="A901" s="351">
        <v>895</v>
      </c>
      <c r="B901" s="107" t="s">
        <v>142</v>
      </c>
      <c r="C901" s="108">
        <v>43791</v>
      </c>
      <c r="D901" s="416" t="s">
        <v>17643</v>
      </c>
      <c r="E901" s="324" t="s">
        <v>1709</v>
      </c>
      <c r="F901" s="126">
        <v>109.13</v>
      </c>
      <c r="G901" s="107" t="str">
        <f t="shared" si="13"/>
        <v>SH19-12544</v>
      </c>
      <c r="H901" s="430"/>
      <c r="I901" s="428"/>
      <c r="J901" s="431"/>
      <c r="K901" s="432"/>
      <c r="L901" s="429"/>
      <c r="M901" s="433"/>
      <c r="N901" s="429"/>
    </row>
    <row r="902" spans="1:14" s="434" customFormat="1" ht="18" customHeight="1">
      <c r="A902" s="351">
        <v>896</v>
      </c>
      <c r="B902" s="107" t="s">
        <v>43</v>
      </c>
      <c r="C902" s="108">
        <v>43791</v>
      </c>
      <c r="D902" s="416" t="s">
        <v>17644</v>
      </c>
      <c r="E902" s="324" t="s">
        <v>1709</v>
      </c>
      <c r="F902" s="126">
        <v>3570.72</v>
      </c>
      <c r="G902" s="107" t="str">
        <f t="shared" si="13"/>
        <v>SH19-12545</v>
      </c>
      <c r="H902" s="430"/>
      <c r="I902" s="428"/>
      <c r="J902" s="431"/>
      <c r="K902" s="432"/>
      <c r="L902" s="429"/>
      <c r="M902" s="433"/>
      <c r="N902" s="429"/>
    </row>
    <row r="903" spans="1:14" s="434" customFormat="1" ht="18" customHeight="1">
      <c r="A903" s="351">
        <v>897</v>
      </c>
      <c r="B903" s="107" t="s">
        <v>237</v>
      </c>
      <c r="C903" s="108">
        <v>43791</v>
      </c>
      <c r="D903" s="416" t="s">
        <v>17645</v>
      </c>
      <c r="E903" s="324" t="s">
        <v>1709</v>
      </c>
      <c r="F903" s="126">
        <v>3647.7</v>
      </c>
      <c r="G903" s="107" t="str">
        <f t="shared" si="13"/>
        <v>SH19-12546</v>
      </c>
      <c r="H903" s="430"/>
      <c r="I903" s="428"/>
      <c r="J903" s="431"/>
      <c r="K903" s="432"/>
      <c r="L903" s="429"/>
      <c r="M903" s="433"/>
      <c r="N903" s="429"/>
    </row>
    <row r="904" spans="1:14" s="434" customFormat="1" ht="18" customHeight="1">
      <c r="A904" s="351">
        <v>898</v>
      </c>
      <c r="B904" s="107" t="s">
        <v>291</v>
      </c>
      <c r="C904" s="108">
        <v>43791</v>
      </c>
      <c r="D904" s="416" t="s">
        <v>17646</v>
      </c>
      <c r="E904" s="324" t="s">
        <v>1709</v>
      </c>
      <c r="F904" s="126">
        <v>6785.04</v>
      </c>
      <c r="G904" s="107" t="str">
        <f t="shared" ref="G904:G967" si="14">D904</f>
        <v>SH19-12547</v>
      </c>
      <c r="H904" s="430"/>
      <c r="I904" s="428"/>
      <c r="J904" s="431"/>
      <c r="K904" s="432"/>
      <c r="L904" s="429"/>
      <c r="M904" s="433"/>
      <c r="N904" s="429"/>
    </row>
    <row r="905" spans="1:14" s="434" customFormat="1" ht="18" customHeight="1">
      <c r="A905" s="351">
        <v>899</v>
      </c>
      <c r="B905" s="107" t="s">
        <v>288</v>
      </c>
      <c r="C905" s="108">
        <v>43791</v>
      </c>
      <c r="D905" s="416" t="s">
        <v>17647</v>
      </c>
      <c r="E905" s="324" t="s">
        <v>1709</v>
      </c>
      <c r="F905" s="126">
        <v>1692.5</v>
      </c>
      <c r="G905" s="107" t="str">
        <f t="shared" si="14"/>
        <v>SH19-12548</v>
      </c>
      <c r="H905" s="430"/>
      <c r="I905" s="428"/>
      <c r="J905" s="431"/>
      <c r="K905" s="432"/>
      <c r="L905" s="429"/>
      <c r="M905" s="433"/>
      <c r="N905" s="429"/>
    </row>
    <row r="906" spans="1:14" s="434" customFormat="1" ht="18" customHeight="1">
      <c r="A906" s="351">
        <v>900</v>
      </c>
      <c r="B906" s="107" t="s">
        <v>206</v>
      </c>
      <c r="C906" s="108">
        <v>43791</v>
      </c>
      <c r="D906" s="416" t="s">
        <v>17648</v>
      </c>
      <c r="E906" s="324" t="s">
        <v>1709</v>
      </c>
      <c r="F906" s="126">
        <v>3409.2</v>
      </c>
      <c r="G906" s="107" t="str">
        <f t="shared" si="14"/>
        <v>SH19-12549</v>
      </c>
      <c r="H906" s="430"/>
      <c r="I906" s="428"/>
      <c r="J906" s="431"/>
      <c r="K906" s="432"/>
      <c r="L906" s="429"/>
      <c r="M906" s="433"/>
      <c r="N906" s="429"/>
    </row>
    <row r="907" spans="1:14" s="434" customFormat="1" ht="18" customHeight="1">
      <c r="A907" s="351">
        <v>901</v>
      </c>
      <c r="B907" s="107" t="s">
        <v>330</v>
      </c>
      <c r="C907" s="108">
        <v>43798</v>
      </c>
      <c r="D907" s="416" t="s">
        <v>17649</v>
      </c>
      <c r="E907" s="324" t="s">
        <v>1709</v>
      </c>
      <c r="F907" s="126">
        <v>4767.49</v>
      </c>
      <c r="G907" s="107" t="str">
        <f t="shared" si="14"/>
        <v>SH19-12550</v>
      </c>
      <c r="H907" s="430"/>
      <c r="I907" s="428"/>
      <c r="J907" s="431"/>
      <c r="K907" s="432"/>
      <c r="L907" s="429"/>
      <c r="M907" s="433"/>
      <c r="N907" s="429"/>
    </row>
    <row r="908" spans="1:14" s="434" customFormat="1" ht="18" customHeight="1">
      <c r="A908" s="351">
        <v>902</v>
      </c>
      <c r="B908" s="107" t="s">
        <v>238</v>
      </c>
      <c r="C908" s="108">
        <v>43791</v>
      </c>
      <c r="D908" s="416" t="s">
        <v>17650</v>
      </c>
      <c r="E908" s="324" t="s">
        <v>1709</v>
      </c>
      <c r="F908" s="126">
        <v>5500.17</v>
      </c>
      <c r="G908" s="107" t="str">
        <f t="shared" si="14"/>
        <v>SH19-12551</v>
      </c>
      <c r="H908" s="430"/>
      <c r="I908" s="428"/>
      <c r="J908" s="431"/>
      <c r="K908" s="432"/>
      <c r="L908" s="429"/>
      <c r="M908" s="433"/>
      <c r="N908" s="429"/>
    </row>
    <row r="909" spans="1:14" s="434" customFormat="1" ht="18" customHeight="1">
      <c r="A909" s="351">
        <v>903</v>
      </c>
      <c r="B909" s="107" t="s">
        <v>142</v>
      </c>
      <c r="C909" s="108">
        <v>43791</v>
      </c>
      <c r="D909" s="416" t="s">
        <v>17651</v>
      </c>
      <c r="E909" s="324" t="s">
        <v>1709</v>
      </c>
      <c r="F909" s="126">
        <v>899.9</v>
      </c>
      <c r="G909" s="107" t="str">
        <f t="shared" si="14"/>
        <v>SH19-12552</v>
      </c>
      <c r="H909" s="430"/>
      <c r="I909" s="428"/>
      <c r="J909" s="431"/>
      <c r="K909" s="432"/>
      <c r="L909" s="429"/>
      <c r="M909" s="433"/>
      <c r="N909" s="429"/>
    </row>
    <row r="910" spans="1:14" s="434" customFormat="1" ht="18" customHeight="1">
      <c r="A910" s="351">
        <v>904</v>
      </c>
      <c r="B910" s="107" t="s">
        <v>1746</v>
      </c>
      <c r="C910" s="108"/>
      <c r="D910" s="402" t="s">
        <v>17652</v>
      </c>
      <c r="E910" s="324" t="s">
        <v>1709</v>
      </c>
      <c r="F910" s="126">
        <v>0</v>
      </c>
      <c r="G910" s="107" t="str">
        <f t="shared" si="14"/>
        <v>SH19-12553</v>
      </c>
      <c r="H910" s="430"/>
      <c r="I910" s="428"/>
      <c r="J910" s="431"/>
      <c r="K910" s="432"/>
      <c r="L910" s="429"/>
      <c r="M910" s="433"/>
      <c r="N910" s="429"/>
    </row>
    <row r="911" spans="1:14" s="434" customFormat="1" ht="18" customHeight="1">
      <c r="A911" s="351">
        <v>905</v>
      </c>
      <c r="B911" s="107" t="s">
        <v>42</v>
      </c>
      <c r="C911" s="108">
        <v>43794</v>
      </c>
      <c r="D911" s="416" t="s">
        <v>17653</v>
      </c>
      <c r="E911" s="324" t="s">
        <v>18020</v>
      </c>
      <c r="F911" s="126">
        <v>11337.89</v>
      </c>
      <c r="G911" s="107" t="str">
        <f t="shared" si="14"/>
        <v>SH19-12554</v>
      </c>
      <c r="H911" s="430"/>
      <c r="I911" s="428"/>
      <c r="J911" s="431"/>
      <c r="K911" s="432"/>
      <c r="L911" s="429"/>
      <c r="M911" s="433"/>
      <c r="N911" s="429"/>
    </row>
    <row r="912" spans="1:14" s="434" customFormat="1" ht="18" customHeight="1">
      <c r="A912" s="351">
        <v>906</v>
      </c>
      <c r="B912" s="107" t="s">
        <v>42</v>
      </c>
      <c r="C912" s="108">
        <v>43794</v>
      </c>
      <c r="D912" s="416" t="s">
        <v>17654</v>
      </c>
      <c r="E912" s="324" t="s">
        <v>18020</v>
      </c>
      <c r="F912" s="126">
        <v>1010.56</v>
      </c>
      <c r="G912" s="107" t="str">
        <f t="shared" si="14"/>
        <v>SH19-12555</v>
      </c>
      <c r="H912" s="430"/>
      <c r="I912" s="428"/>
      <c r="J912" s="431"/>
      <c r="K912" s="432"/>
      <c r="L912" s="429"/>
      <c r="M912" s="433"/>
      <c r="N912" s="429"/>
    </row>
    <row r="913" spans="1:14" s="434" customFormat="1" ht="18" customHeight="1">
      <c r="A913" s="351">
        <v>907</v>
      </c>
      <c r="B913" s="107" t="s">
        <v>42</v>
      </c>
      <c r="C913" s="108">
        <v>43794</v>
      </c>
      <c r="D913" s="416" t="s">
        <v>17655</v>
      </c>
      <c r="E913" s="324" t="s">
        <v>18020</v>
      </c>
      <c r="F913" s="126">
        <v>6648.79</v>
      </c>
      <c r="G913" s="107" t="str">
        <f t="shared" si="14"/>
        <v>SH19-12556</v>
      </c>
      <c r="H913" s="430"/>
      <c r="I913" s="428"/>
      <c r="J913" s="431"/>
      <c r="K913" s="432"/>
      <c r="L913" s="429"/>
      <c r="M913" s="433"/>
      <c r="N913" s="429"/>
    </row>
    <row r="914" spans="1:14" s="434" customFormat="1" ht="18" customHeight="1">
      <c r="A914" s="351">
        <v>908</v>
      </c>
      <c r="B914" s="107" t="s">
        <v>42</v>
      </c>
      <c r="C914" s="108">
        <v>43794</v>
      </c>
      <c r="D914" s="416" t="s">
        <v>17656</v>
      </c>
      <c r="E914" s="324" t="s">
        <v>18020</v>
      </c>
      <c r="F914" s="126">
        <v>13372.32</v>
      </c>
      <c r="G914" s="107" t="str">
        <f t="shared" si="14"/>
        <v>SH19-12557</v>
      </c>
      <c r="H914" s="430"/>
      <c r="I914" s="428"/>
      <c r="J914" s="431"/>
      <c r="K914" s="432"/>
      <c r="L914" s="429"/>
      <c r="M914" s="433"/>
      <c r="N914" s="429"/>
    </row>
    <row r="915" spans="1:14" s="434" customFormat="1" ht="18" customHeight="1">
      <c r="A915" s="351">
        <v>909</v>
      </c>
      <c r="B915" s="107" t="s">
        <v>42</v>
      </c>
      <c r="C915" s="108">
        <v>43794</v>
      </c>
      <c r="D915" s="416" t="s">
        <v>17657</v>
      </c>
      <c r="E915" s="324" t="s">
        <v>18020</v>
      </c>
      <c r="F915" s="126">
        <v>3139.27</v>
      </c>
      <c r="G915" s="107" t="str">
        <f t="shared" si="14"/>
        <v>SH19-12558</v>
      </c>
      <c r="H915" s="430"/>
      <c r="I915" s="428"/>
      <c r="J915" s="431"/>
      <c r="K915" s="432"/>
      <c r="L915" s="429"/>
      <c r="M915" s="433"/>
      <c r="N915" s="429"/>
    </row>
    <row r="916" spans="1:14" s="434" customFormat="1" ht="18" customHeight="1">
      <c r="A916" s="351">
        <v>910</v>
      </c>
      <c r="B916" s="107" t="s">
        <v>43</v>
      </c>
      <c r="C916" s="108">
        <v>43791</v>
      </c>
      <c r="D916" s="416" t="s">
        <v>17658</v>
      </c>
      <c r="E916" s="324" t="s">
        <v>1709</v>
      </c>
      <c r="F916" s="126">
        <v>1837.13</v>
      </c>
      <c r="G916" s="107" t="str">
        <f t="shared" si="14"/>
        <v>SH19-12559</v>
      </c>
      <c r="H916" s="430"/>
      <c r="I916" s="428"/>
      <c r="J916" s="431"/>
      <c r="K916" s="432"/>
      <c r="L916" s="429"/>
      <c r="M916" s="433"/>
      <c r="N916" s="429"/>
    </row>
    <row r="917" spans="1:14" s="434" customFormat="1" ht="18" customHeight="1">
      <c r="A917" s="351">
        <v>911</v>
      </c>
      <c r="B917" s="107" t="s">
        <v>141</v>
      </c>
      <c r="C917" s="108">
        <v>43791</v>
      </c>
      <c r="D917" s="416" t="s">
        <v>17659</v>
      </c>
      <c r="E917" s="324" t="s">
        <v>1709</v>
      </c>
      <c r="F917" s="126">
        <v>3834.47</v>
      </c>
      <c r="G917" s="107" t="str">
        <f t="shared" si="14"/>
        <v>SH19-12560</v>
      </c>
      <c r="H917" s="430"/>
      <c r="I917" s="428"/>
      <c r="J917" s="431"/>
      <c r="K917" s="432"/>
      <c r="L917" s="429"/>
      <c r="M917" s="433"/>
      <c r="N917" s="429"/>
    </row>
    <row r="918" spans="1:14" s="434" customFormat="1" ht="18" customHeight="1">
      <c r="A918" s="351">
        <v>912</v>
      </c>
      <c r="B918" s="107" t="s">
        <v>42</v>
      </c>
      <c r="C918" s="108">
        <v>43794</v>
      </c>
      <c r="D918" s="416" t="s">
        <v>17660</v>
      </c>
      <c r="E918" s="324" t="s">
        <v>18020</v>
      </c>
      <c r="F918" s="126">
        <v>1020.61</v>
      </c>
      <c r="G918" s="107" t="str">
        <f t="shared" si="14"/>
        <v>SH19-12561</v>
      </c>
      <c r="H918" s="430"/>
      <c r="I918" s="428"/>
      <c r="J918" s="431"/>
      <c r="K918" s="432"/>
      <c r="L918" s="429"/>
      <c r="M918" s="433"/>
      <c r="N918" s="429"/>
    </row>
    <row r="919" spans="1:14" s="434" customFormat="1" ht="18" customHeight="1">
      <c r="A919" s="351">
        <v>913</v>
      </c>
      <c r="B919" s="107" t="s">
        <v>142</v>
      </c>
      <c r="C919" s="108">
        <v>43791</v>
      </c>
      <c r="D919" s="416" t="s">
        <v>17661</v>
      </c>
      <c r="E919" s="324" t="s">
        <v>1709</v>
      </c>
      <c r="F919" s="126">
        <v>2251.02</v>
      </c>
      <c r="G919" s="107" t="str">
        <f t="shared" si="14"/>
        <v>SH19-12562</v>
      </c>
      <c r="H919" s="430"/>
      <c r="I919" s="428"/>
      <c r="J919" s="431"/>
      <c r="K919" s="432"/>
      <c r="L919" s="429"/>
      <c r="M919" s="433"/>
      <c r="N919" s="429"/>
    </row>
    <row r="920" spans="1:14" s="434" customFormat="1" ht="18" customHeight="1">
      <c r="A920" s="351">
        <v>914</v>
      </c>
      <c r="B920" s="107" t="s">
        <v>142</v>
      </c>
      <c r="C920" s="108">
        <v>43791</v>
      </c>
      <c r="D920" s="416" t="s">
        <v>17662</v>
      </c>
      <c r="E920" s="324" t="s">
        <v>1709</v>
      </c>
      <c r="F920" s="126">
        <v>966.95</v>
      </c>
      <c r="G920" s="107" t="str">
        <f t="shared" si="14"/>
        <v>SH19-12563</v>
      </c>
      <c r="H920" s="430"/>
      <c r="I920" s="428"/>
      <c r="J920" s="431"/>
      <c r="K920" s="432"/>
      <c r="L920" s="429"/>
      <c r="M920" s="433"/>
      <c r="N920" s="429"/>
    </row>
    <row r="921" spans="1:14" s="434" customFormat="1" ht="18" customHeight="1">
      <c r="A921" s="351">
        <v>915</v>
      </c>
      <c r="B921" s="107" t="s">
        <v>42</v>
      </c>
      <c r="C921" s="108">
        <v>43791</v>
      </c>
      <c r="D921" s="416" t="s">
        <v>17663</v>
      </c>
      <c r="E921" s="324" t="s">
        <v>1709</v>
      </c>
      <c r="F921" s="126">
        <v>5269.25</v>
      </c>
      <c r="G921" s="107" t="str">
        <f t="shared" si="14"/>
        <v>SH19-12564</v>
      </c>
      <c r="H921" s="430"/>
      <c r="I921" s="428"/>
      <c r="J921" s="431"/>
      <c r="K921" s="432"/>
      <c r="L921" s="429"/>
      <c r="M921" s="433"/>
      <c r="N921" s="429"/>
    </row>
    <row r="922" spans="1:14" s="434" customFormat="1" ht="18" customHeight="1">
      <c r="A922" s="351">
        <v>916</v>
      </c>
      <c r="B922" s="107" t="s">
        <v>42</v>
      </c>
      <c r="C922" s="108">
        <v>43794</v>
      </c>
      <c r="D922" s="416" t="s">
        <v>17664</v>
      </c>
      <c r="E922" s="324" t="s">
        <v>18020</v>
      </c>
      <c r="F922" s="126">
        <v>11917.36</v>
      </c>
      <c r="G922" s="107" t="str">
        <f t="shared" si="14"/>
        <v>SH19-12565</v>
      </c>
      <c r="H922" s="430"/>
      <c r="I922" s="428"/>
      <c r="J922" s="431"/>
      <c r="K922" s="432"/>
      <c r="L922" s="429"/>
      <c r="M922" s="433"/>
      <c r="N922" s="429"/>
    </row>
    <row r="923" spans="1:14" s="434" customFormat="1" ht="18" customHeight="1">
      <c r="A923" s="351">
        <v>917</v>
      </c>
      <c r="B923" s="107" t="s">
        <v>42</v>
      </c>
      <c r="C923" s="108">
        <v>43794</v>
      </c>
      <c r="D923" s="416" t="s">
        <v>17665</v>
      </c>
      <c r="E923" s="324" t="s">
        <v>18020</v>
      </c>
      <c r="F923" s="126">
        <v>7483.05</v>
      </c>
      <c r="G923" s="107" t="str">
        <f t="shared" si="14"/>
        <v>SH19-12566</v>
      </c>
      <c r="H923" s="430"/>
      <c r="I923" s="428"/>
      <c r="J923" s="431"/>
      <c r="K923" s="432"/>
      <c r="L923" s="429"/>
      <c r="M923" s="433"/>
      <c r="N923" s="429"/>
    </row>
    <row r="924" spans="1:14" s="434" customFormat="1" ht="18" customHeight="1">
      <c r="A924" s="351">
        <v>918</v>
      </c>
      <c r="B924" s="107" t="s">
        <v>42</v>
      </c>
      <c r="C924" s="108">
        <v>43794</v>
      </c>
      <c r="D924" s="416" t="s">
        <v>17666</v>
      </c>
      <c r="E924" s="324" t="s">
        <v>18020</v>
      </c>
      <c r="F924" s="126">
        <v>1520.59</v>
      </c>
      <c r="G924" s="107" t="str">
        <f t="shared" si="14"/>
        <v>SH19-12567</v>
      </c>
      <c r="H924" s="430"/>
      <c r="I924" s="428"/>
      <c r="J924" s="431"/>
      <c r="K924" s="432"/>
      <c r="L924" s="429"/>
      <c r="M924" s="433"/>
      <c r="N924" s="429"/>
    </row>
    <row r="925" spans="1:14" s="434" customFormat="1" ht="18" customHeight="1">
      <c r="A925" s="351">
        <v>919</v>
      </c>
      <c r="B925" s="107"/>
      <c r="C925" s="108"/>
      <c r="D925" s="401" t="s">
        <v>17667</v>
      </c>
      <c r="E925" s="324" t="s">
        <v>1709</v>
      </c>
      <c r="F925" s="126">
        <v>0</v>
      </c>
      <c r="G925" s="107" t="str">
        <f t="shared" si="14"/>
        <v>SH19-12568</v>
      </c>
      <c r="H925" s="430"/>
      <c r="I925" s="428"/>
      <c r="J925" s="431"/>
      <c r="K925" s="432"/>
      <c r="L925" s="429"/>
      <c r="M925" s="433"/>
      <c r="N925" s="429"/>
    </row>
    <row r="926" spans="1:14" s="434" customFormat="1" ht="18" customHeight="1">
      <c r="A926" s="351">
        <v>920</v>
      </c>
      <c r="B926" s="107" t="s">
        <v>42</v>
      </c>
      <c r="C926" s="108">
        <v>43795</v>
      </c>
      <c r="D926" s="416" t="s">
        <v>17668</v>
      </c>
      <c r="E926" s="324" t="s">
        <v>18021</v>
      </c>
      <c r="F926" s="126">
        <v>2349.81</v>
      </c>
      <c r="G926" s="107" t="str">
        <f t="shared" si="14"/>
        <v>SH19-12569</v>
      </c>
      <c r="H926" s="430"/>
      <c r="I926" s="428"/>
      <c r="J926" s="431"/>
      <c r="K926" s="432"/>
      <c r="L926" s="429"/>
      <c r="M926" s="433"/>
      <c r="N926" s="429"/>
    </row>
    <row r="927" spans="1:14" s="434" customFormat="1" ht="18" customHeight="1">
      <c r="A927" s="351">
        <v>921</v>
      </c>
      <c r="B927" s="107" t="s">
        <v>42</v>
      </c>
      <c r="C927" s="108">
        <v>43795</v>
      </c>
      <c r="D927" s="416" t="s">
        <v>17669</v>
      </c>
      <c r="E927" s="324" t="s">
        <v>18021</v>
      </c>
      <c r="F927" s="126">
        <v>982.16</v>
      </c>
      <c r="G927" s="107" t="str">
        <f t="shared" si="14"/>
        <v>SH19-12570</v>
      </c>
      <c r="H927" s="430"/>
      <c r="I927" s="428"/>
      <c r="J927" s="431"/>
      <c r="K927" s="432"/>
      <c r="L927" s="429"/>
      <c r="M927" s="433"/>
      <c r="N927" s="429"/>
    </row>
    <row r="928" spans="1:14" s="434" customFormat="1" ht="18" customHeight="1">
      <c r="A928" s="351">
        <v>922</v>
      </c>
      <c r="B928" s="107" t="s">
        <v>42</v>
      </c>
      <c r="C928" s="108">
        <v>43795</v>
      </c>
      <c r="D928" s="416" t="s">
        <v>17670</v>
      </c>
      <c r="E928" s="324" t="s">
        <v>18021</v>
      </c>
      <c r="F928" s="126">
        <v>9995.9699999999993</v>
      </c>
      <c r="G928" s="107" t="str">
        <f t="shared" si="14"/>
        <v>SH19-12571</v>
      </c>
      <c r="H928" s="430"/>
      <c r="I928" s="428"/>
      <c r="J928" s="431"/>
      <c r="K928" s="432"/>
      <c r="L928" s="429"/>
      <c r="M928" s="433"/>
      <c r="N928" s="429"/>
    </row>
    <row r="929" spans="1:14" s="434" customFormat="1" ht="18" customHeight="1">
      <c r="A929" s="351">
        <v>923</v>
      </c>
      <c r="B929" s="107" t="s">
        <v>42</v>
      </c>
      <c r="C929" s="108">
        <v>43795</v>
      </c>
      <c r="D929" s="416" t="s">
        <v>17671</v>
      </c>
      <c r="E929" s="324" t="s">
        <v>18021</v>
      </c>
      <c r="F929" s="126">
        <v>8160.15</v>
      </c>
      <c r="G929" s="107" t="str">
        <f t="shared" si="14"/>
        <v>SH19-12572</v>
      </c>
      <c r="H929" s="430"/>
      <c r="I929" s="428"/>
      <c r="J929" s="431"/>
      <c r="K929" s="432"/>
      <c r="L929" s="429"/>
      <c r="M929" s="433"/>
      <c r="N929" s="429"/>
    </row>
    <row r="930" spans="1:14" s="434" customFormat="1" ht="18" customHeight="1">
      <c r="A930" s="351">
        <v>924</v>
      </c>
      <c r="B930" s="107" t="s">
        <v>42</v>
      </c>
      <c r="C930" s="108">
        <v>43795</v>
      </c>
      <c r="D930" s="416" t="s">
        <v>17672</v>
      </c>
      <c r="E930" s="324" t="s">
        <v>18021</v>
      </c>
      <c r="F930" s="126">
        <v>12254.51</v>
      </c>
      <c r="G930" s="107" t="str">
        <f t="shared" si="14"/>
        <v>SH19-12573</v>
      </c>
      <c r="H930" s="430"/>
      <c r="I930" s="428"/>
      <c r="J930" s="431"/>
      <c r="K930" s="432"/>
      <c r="L930" s="429"/>
      <c r="M930" s="433"/>
      <c r="N930" s="429"/>
    </row>
    <row r="931" spans="1:14" s="434" customFormat="1" ht="18" customHeight="1">
      <c r="A931" s="351">
        <v>925</v>
      </c>
      <c r="B931" s="107" t="s">
        <v>42</v>
      </c>
      <c r="C931" s="108">
        <v>43795</v>
      </c>
      <c r="D931" s="416" t="s">
        <v>17673</v>
      </c>
      <c r="E931" s="324" t="s">
        <v>18021</v>
      </c>
      <c r="F931" s="126">
        <v>1520.59</v>
      </c>
      <c r="G931" s="107" t="str">
        <f t="shared" si="14"/>
        <v>SH19-12574</v>
      </c>
      <c r="H931" s="430"/>
      <c r="I931" s="428"/>
      <c r="J931" s="431"/>
      <c r="K931" s="432"/>
      <c r="L931" s="429"/>
      <c r="M931" s="433"/>
      <c r="N931" s="429"/>
    </row>
    <row r="932" spans="1:14" s="434" customFormat="1" ht="18" customHeight="1">
      <c r="A932" s="351">
        <v>926</v>
      </c>
      <c r="B932" s="107" t="s">
        <v>47</v>
      </c>
      <c r="C932" s="108">
        <v>43791</v>
      </c>
      <c r="D932" s="416" t="s">
        <v>17674</v>
      </c>
      <c r="E932" s="324" t="s">
        <v>1709</v>
      </c>
      <c r="F932" s="126">
        <v>2495.64</v>
      </c>
      <c r="G932" s="107" t="str">
        <f t="shared" si="14"/>
        <v>SH19-12575</v>
      </c>
      <c r="H932" s="430"/>
      <c r="I932" s="428"/>
      <c r="J932" s="431"/>
      <c r="K932" s="432"/>
      <c r="L932" s="429"/>
      <c r="M932" s="433"/>
      <c r="N932" s="429"/>
    </row>
    <row r="933" spans="1:14" s="434" customFormat="1" ht="18" customHeight="1">
      <c r="A933" s="351">
        <v>927</v>
      </c>
      <c r="B933" s="107" t="s">
        <v>42</v>
      </c>
      <c r="C933" s="108">
        <v>43791</v>
      </c>
      <c r="D933" s="416" t="s">
        <v>17675</v>
      </c>
      <c r="E933" s="324" t="s">
        <v>18019</v>
      </c>
      <c r="F933" s="126">
        <v>9.4600000000000009</v>
      </c>
      <c r="G933" s="107" t="str">
        <f t="shared" si="14"/>
        <v>SH19-12576</v>
      </c>
      <c r="H933" s="430"/>
      <c r="I933" s="428"/>
      <c r="J933" s="431"/>
      <c r="K933" s="432"/>
      <c r="L933" s="429"/>
      <c r="M933" s="433"/>
      <c r="N933" s="429"/>
    </row>
    <row r="934" spans="1:14" s="434" customFormat="1" ht="18" customHeight="1">
      <c r="A934" s="351">
        <v>928</v>
      </c>
      <c r="B934" s="107" t="s">
        <v>139</v>
      </c>
      <c r="C934" s="108">
        <v>43791</v>
      </c>
      <c r="D934" s="416" t="s">
        <v>17676</v>
      </c>
      <c r="E934" s="324" t="s">
        <v>1709</v>
      </c>
      <c r="F934" s="126">
        <v>2048.4</v>
      </c>
      <c r="G934" s="107" t="str">
        <f t="shared" si="14"/>
        <v>SH19-12577</v>
      </c>
      <c r="H934" s="430"/>
      <c r="I934" s="428"/>
      <c r="J934" s="431"/>
      <c r="K934" s="432"/>
      <c r="L934" s="429"/>
      <c r="M934" s="433"/>
      <c r="N934" s="429"/>
    </row>
    <row r="935" spans="1:14" s="434" customFormat="1" ht="18" customHeight="1">
      <c r="A935" s="351">
        <v>929</v>
      </c>
      <c r="B935" s="107" t="s">
        <v>42</v>
      </c>
      <c r="C935" s="108">
        <v>43791</v>
      </c>
      <c r="D935" s="416" t="s">
        <v>17677</v>
      </c>
      <c r="E935" s="324" t="s">
        <v>18019</v>
      </c>
      <c r="F935" s="126">
        <v>37.130000000000003</v>
      </c>
      <c r="G935" s="107" t="str">
        <f t="shared" si="14"/>
        <v>SH19-12578</v>
      </c>
      <c r="H935" s="430"/>
      <c r="I935" s="428"/>
      <c r="J935" s="431"/>
      <c r="K935" s="432"/>
      <c r="L935" s="429"/>
      <c r="M935" s="433"/>
      <c r="N935" s="429"/>
    </row>
    <row r="936" spans="1:14" s="434" customFormat="1" ht="18" customHeight="1">
      <c r="A936" s="351">
        <v>930</v>
      </c>
      <c r="B936" s="107" t="s">
        <v>1727</v>
      </c>
      <c r="C936" s="108">
        <v>43791</v>
      </c>
      <c r="D936" s="416" t="s">
        <v>17678</v>
      </c>
      <c r="E936" s="324" t="s">
        <v>1709</v>
      </c>
      <c r="F936" s="126">
        <v>6726.3</v>
      </c>
      <c r="G936" s="107" t="str">
        <f t="shared" si="14"/>
        <v>SH19-12579</v>
      </c>
      <c r="H936" s="430"/>
      <c r="I936" s="428"/>
      <c r="J936" s="431"/>
      <c r="K936" s="432"/>
      <c r="L936" s="429"/>
      <c r="M936" s="433"/>
      <c r="N936" s="429"/>
    </row>
    <row r="937" spans="1:14" s="434" customFormat="1" ht="18" customHeight="1">
      <c r="A937" s="351">
        <v>931</v>
      </c>
      <c r="B937" s="107" t="s">
        <v>1727</v>
      </c>
      <c r="C937" s="108">
        <v>43791</v>
      </c>
      <c r="D937" s="416" t="s">
        <v>17679</v>
      </c>
      <c r="E937" s="324" t="s">
        <v>1709</v>
      </c>
      <c r="F937" s="126">
        <v>104.55</v>
      </c>
      <c r="G937" s="107" t="str">
        <f t="shared" si="14"/>
        <v>SH19-12580</v>
      </c>
      <c r="H937" s="430"/>
      <c r="I937" s="428"/>
      <c r="J937" s="431"/>
      <c r="K937" s="432"/>
      <c r="L937" s="429"/>
      <c r="M937" s="433"/>
      <c r="N937" s="429"/>
    </row>
    <row r="938" spans="1:14" s="434" customFormat="1" ht="18" customHeight="1">
      <c r="A938" s="351">
        <v>932</v>
      </c>
      <c r="B938" s="107" t="s">
        <v>42</v>
      </c>
      <c r="C938" s="108">
        <v>43795</v>
      </c>
      <c r="D938" s="416" t="s">
        <v>17680</v>
      </c>
      <c r="E938" s="324" t="s">
        <v>18021</v>
      </c>
      <c r="F938" s="126">
        <v>11233.1</v>
      </c>
      <c r="G938" s="107" t="str">
        <f t="shared" si="14"/>
        <v>SH19-12581</v>
      </c>
      <c r="H938" s="430"/>
      <c r="I938" s="428"/>
      <c r="J938" s="431"/>
      <c r="K938" s="432"/>
      <c r="L938" s="429"/>
      <c r="M938" s="433"/>
      <c r="N938" s="429"/>
    </row>
    <row r="939" spans="1:14" s="434" customFormat="1" ht="18" customHeight="1">
      <c r="A939" s="351">
        <v>933</v>
      </c>
      <c r="B939" s="107" t="s">
        <v>42</v>
      </c>
      <c r="C939" s="108">
        <v>43795</v>
      </c>
      <c r="D939" s="416" t="s">
        <v>17681</v>
      </c>
      <c r="E939" s="324" t="s">
        <v>18021</v>
      </c>
      <c r="F939" s="126">
        <v>7794.22</v>
      </c>
      <c r="G939" s="107" t="str">
        <f t="shared" si="14"/>
        <v>SH19-12582</v>
      </c>
      <c r="H939" s="430"/>
      <c r="I939" s="428"/>
      <c r="J939" s="431"/>
      <c r="K939" s="432"/>
      <c r="L939" s="429"/>
      <c r="M939" s="433"/>
      <c r="N939" s="429"/>
    </row>
    <row r="940" spans="1:14" s="434" customFormat="1" ht="18" customHeight="1">
      <c r="A940" s="351">
        <v>934</v>
      </c>
      <c r="B940" s="107" t="s">
        <v>42</v>
      </c>
      <c r="C940" s="108">
        <v>43795</v>
      </c>
      <c r="D940" s="416" t="s">
        <v>17682</v>
      </c>
      <c r="E940" s="324" t="s">
        <v>18021</v>
      </c>
      <c r="F940" s="126">
        <v>13996.03</v>
      </c>
      <c r="G940" s="107" t="str">
        <f t="shared" si="14"/>
        <v>SH19-12583</v>
      </c>
      <c r="H940" s="430"/>
      <c r="I940" s="428"/>
      <c r="J940" s="431"/>
      <c r="K940" s="432"/>
      <c r="L940" s="429"/>
      <c r="M940" s="433"/>
      <c r="N940" s="429"/>
    </row>
    <row r="941" spans="1:14" s="434" customFormat="1" ht="18" customHeight="1">
      <c r="A941" s="351">
        <v>935</v>
      </c>
      <c r="B941" s="107" t="s">
        <v>43</v>
      </c>
      <c r="C941" s="108">
        <v>43792</v>
      </c>
      <c r="D941" s="416" t="s">
        <v>17683</v>
      </c>
      <c r="E941" s="324" t="s">
        <v>1709</v>
      </c>
      <c r="F941" s="126">
        <v>10214.549999999999</v>
      </c>
      <c r="G941" s="107" t="str">
        <f t="shared" si="14"/>
        <v>SH19-12584</v>
      </c>
      <c r="H941" s="430"/>
      <c r="I941" s="428"/>
      <c r="J941" s="431"/>
      <c r="K941" s="432"/>
      <c r="L941" s="429"/>
      <c r="M941" s="433"/>
      <c r="N941" s="429"/>
    </row>
    <row r="942" spans="1:14" s="434" customFormat="1" ht="18" customHeight="1">
      <c r="A942" s="351">
        <v>936</v>
      </c>
      <c r="B942" s="107" t="s">
        <v>329</v>
      </c>
      <c r="C942" s="108">
        <v>43792</v>
      </c>
      <c r="D942" s="416" t="s">
        <v>17684</v>
      </c>
      <c r="E942" s="324" t="s">
        <v>1709</v>
      </c>
      <c r="F942" s="126">
        <v>1087.56</v>
      </c>
      <c r="G942" s="107" t="str">
        <f t="shared" si="14"/>
        <v>SH19-12585</v>
      </c>
      <c r="H942" s="430"/>
      <c r="I942" s="428"/>
      <c r="J942" s="431"/>
      <c r="K942" s="432"/>
      <c r="L942" s="429"/>
      <c r="M942" s="433"/>
      <c r="N942" s="429"/>
    </row>
    <row r="943" spans="1:14" s="434" customFormat="1" ht="18" customHeight="1">
      <c r="A943" s="351">
        <v>937</v>
      </c>
      <c r="B943" s="107" t="s">
        <v>142</v>
      </c>
      <c r="C943" s="108">
        <v>43792</v>
      </c>
      <c r="D943" s="416" t="s">
        <v>17685</v>
      </c>
      <c r="E943" s="324" t="s">
        <v>1709</v>
      </c>
      <c r="F943" s="126">
        <v>2343.19</v>
      </c>
      <c r="G943" s="107" t="str">
        <f t="shared" si="14"/>
        <v>SH19-12586</v>
      </c>
      <c r="H943" s="430"/>
      <c r="I943" s="428"/>
      <c r="J943" s="431"/>
      <c r="K943" s="432"/>
      <c r="L943" s="429"/>
      <c r="M943" s="433"/>
      <c r="N943" s="429"/>
    </row>
    <row r="944" spans="1:14" s="434" customFormat="1" ht="18" customHeight="1">
      <c r="A944" s="351">
        <v>938</v>
      </c>
      <c r="B944" s="107" t="s">
        <v>142</v>
      </c>
      <c r="C944" s="108">
        <v>43792</v>
      </c>
      <c r="D944" s="416" t="s">
        <v>17686</v>
      </c>
      <c r="E944" s="324" t="s">
        <v>1709</v>
      </c>
      <c r="F944" s="126">
        <v>833.96</v>
      </c>
      <c r="G944" s="107" t="str">
        <f t="shared" si="14"/>
        <v>SH19-12587</v>
      </c>
      <c r="H944" s="430"/>
      <c r="I944" s="428"/>
      <c r="J944" s="431"/>
      <c r="K944" s="432"/>
      <c r="L944" s="429"/>
      <c r="M944" s="433"/>
      <c r="N944" s="429"/>
    </row>
    <row r="945" spans="1:14" s="434" customFormat="1" ht="18" customHeight="1">
      <c r="A945" s="351">
        <v>939</v>
      </c>
      <c r="B945" s="107" t="s">
        <v>52</v>
      </c>
      <c r="C945" s="108">
        <v>43792</v>
      </c>
      <c r="D945" s="416" t="s">
        <v>17687</v>
      </c>
      <c r="E945" s="324" t="s">
        <v>1709</v>
      </c>
      <c r="F945" s="126">
        <v>3174.08</v>
      </c>
      <c r="G945" s="107" t="str">
        <f t="shared" si="14"/>
        <v>SH19-12588</v>
      </c>
      <c r="H945" s="430"/>
      <c r="I945" s="428"/>
      <c r="J945" s="431"/>
      <c r="K945" s="432"/>
      <c r="L945" s="429"/>
      <c r="M945" s="433"/>
      <c r="N945" s="429"/>
    </row>
    <row r="946" spans="1:14" s="434" customFormat="1" ht="18" customHeight="1">
      <c r="A946" s="351">
        <v>940</v>
      </c>
      <c r="B946" s="107" t="s">
        <v>55</v>
      </c>
      <c r="C946" s="108">
        <v>43792</v>
      </c>
      <c r="D946" s="416" t="s">
        <v>17688</v>
      </c>
      <c r="E946" s="324" t="s">
        <v>1709</v>
      </c>
      <c r="F946" s="126">
        <v>2834.75</v>
      </c>
      <c r="G946" s="107" t="str">
        <f t="shared" si="14"/>
        <v>SH19-12589</v>
      </c>
      <c r="H946" s="430"/>
      <c r="I946" s="428"/>
      <c r="J946" s="431"/>
      <c r="K946" s="432"/>
      <c r="L946" s="429"/>
      <c r="M946" s="433"/>
      <c r="N946" s="429"/>
    </row>
    <row r="947" spans="1:14" s="434" customFormat="1" ht="18" customHeight="1">
      <c r="A947" s="351">
        <v>941</v>
      </c>
      <c r="B947" s="107" t="s">
        <v>55</v>
      </c>
      <c r="C947" s="108">
        <v>43792</v>
      </c>
      <c r="D947" s="416" t="s">
        <v>17689</v>
      </c>
      <c r="E947" s="324" t="s">
        <v>1709</v>
      </c>
      <c r="F947" s="126">
        <v>2915.64</v>
      </c>
      <c r="G947" s="107" t="str">
        <f t="shared" si="14"/>
        <v>SH19-12590</v>
      </c>
      <c r="H947" s="430"/>
      <c r="I947" s="428"/>
      <c r="J947" s="431"/>
      <c r="K947" s="432"/>
      <c r="L947" s="429"/>
      <c r="M947" s="433"/>
      <c r="N947" s="429"/>
    </row>
    <row r="948" spans="1:14" s="434" customFormat="1" ht="18" customHeight="1">
      <c r="A948" s="351">
        <v>942</v>
      </c>
      <c r="B948" s="107" t="s">
        <v>42</v>
      </c>
      <c r="C948" s="108">
        <v>43795</v>
      </c>
      <c r="D948" s="416" t="s">
        <v>17690</v>
      </c>
      <c r="E948" s="324" t="s">
        <v>18021</v>
      </c>
      <c r="F948" s="126">
        <v>61.15</v>
      </c>
      <c r="G948" s="107" t="str">
        <f t="shared" si="14"/>
        <v>SH19-12591</v>
      </c>
      <c r="H948" s="430"/>
      <c r="I948" s="428"/>
      <c r="J948" s="431"/>
      <c r="K948" s="432"/>
      <c r="L948" s="429"/>
      <c r="M948" s="433"/>
      <c r="N948" s="429"/>
    </row>
    <row r="949" spans="1:14" s="434" customFormat="1" ht="18" customHeight="1">
      <c r="A949" s="351">
        <v>943</v>
      </c>
      <c r="B949" s="107" t="s">
        <v>43</v>
      </c>
      <c r="C949" s="108">
        <v>43794</v>
      </c>
      <c r="D949" s="416" t="s">
        <v>17691</v>
      </c>
      <c r="E949" s="324" t="s">
        <v>1709</v>
      </c>
      <c r="F949" s="126">
        <v>1990.74</v>
      </c>
      <c r="G949" s="107" t="str">
        <f t="shared" si="14"/>
        <v>SH19-12592</v>
      </c>
      <c r="H949" s="430"/>
      <c r="I949" s="428"/>
      <c r="J949" s="431"/>
      <c r="K949" s="432"/>
      <c r="L949" s="429"/>
      <c r="M949" s="433"/>
      <c r="N949" s="429"/>
    </row>
    <row r="950" spans="1:14" s="434" customFormat="1" ht="18" customHeight="1">
      <c r="A950" s="351">
        <v>944</v>
      </c>
      <c r="B950" s="107" t="s">
        <v>291</v>
      </c>
      <c r="C950" s="108">
        <v>43794</v>
      </c>
      <c r="D950" s="416" t="s">
        <v>17692</v>
      </c>
      <c r="E950" s="324" t="s">
        <v>1709</v>
      </c>
      <c r="F950" s="126">
        <v>7570.56</v>
      </c>
      <c r="G950" s="107" t="str">
        <f t="shared" si="14"/>
        <v>SH19-12593</v>
      </c>
      <c r="H950" s="430"/>
      <c r="I950" s="428"/>
      <c r="J950" s="431"/>
      <c r="K950" s="432"/>
      <c r="L950" s="429"/>
      <c r="M950" s="433"/>
      <c r="N950" s="429"/>
    </row>
    <row r="951" spans="1:14" s="434" customFormat="1" ht="18" customHeight="1">
      <c r="A951" s="351">
        <v>945</v>
      </c>
      <c r="B951" s="107" t="s">
        <v>7777</v>
      </c>
      <c r="C951" s="108">
        <v>43794</v>
      </c>
      <c r="D951" s="416" t="s">
        <v>17693</v>
      </c>
      <c r="E951" s="324" t="s">
        <v>1709</v>
      </c>
      <c r="F951" s="126">
        <v>1963.5</v>
      </c>
      <c r="G951" s="107" t="str">
        <f t="shared" si="14"/>
        <v>SH19-12594</v>
      </c>
      <c r="H951" s="430"/>
      <c r="I951" s="428"/>
      <c r="J951" s="431"/>
      <c r="K951" s="432"/>
      <c r="L951" s="429"/>
      <c r="M951" s="433"/>
      <c r="N951" s="429"/>
    </row>
    <row r="952" spans="1:14" s="434" customFormat="1" ht="18" customHeight="1">
      <c r="A952" s="351">
        <v>946</v>
      </c>
      <c r="B952" s="107" t="s">
        <v>7777</v>
      </c>
      <c r="C952" s="108">
        <v>43794</v>
      </c>
      <c r="D952" s="416" t="s">
        <v>17694</v>
      </c>
      <c r="E952" s="324" t="s">
        <v>1709</v>
      </c>
      <c r="F952" s="126">
        <v>260.48</v>
      </c>
      <c r="G952" s="107" t="str">
        <f t="shared" si="14"/>
        <v>SH19-12595</v>
      </c>
      <c r="H952" s="430"/>
      <c r="I952" s="428"/>
      <c r="J952" s="431"/>
      <c r="K952" s="432"/>
      <c r="L952" s="429"/>
      <c r="M952" s="433"/>
      <c r="N952" s="429"/>
    </row>
    <row r="953" spans="1:14" s="434" customFormat="1" ht="18" customHeight="1">
      <c r="A953" s="351">
        <v>947</v>
      </c>
      <c r="B953" s="107" t="s">
        <v>7777</v>
      </c>
      <c r="C953" s="108">
        <v>43794</v>
      </c>
      <c r="D953" s="416" t="s">
        <v>17695</v>
      </c>
      <c r="E953" s="324" t="s">
        <v>1709</v>
      </c>
      <c r="F953" s="126">
        <v>290.56</v>
      </c>
      <c r="G953" s="107" t="str">
        <f t="shared" si="14"/>
        <v>SH19-12596</v>
      </c>
      <c r="H953" s="430"/>
      <c r="I953" s="428"/>
      <c r="J953" s="431"/>
      <c r="K953" s="432"/>
      <c r="L953" s="429"/>
      <c r="M953" s="433"/>
      <c r="N953" s="429"/>
    </row>
    <row r="954" spans="1:14" s="434" customFormat="1" ht="18" customHeight="1">
      <c r="A954" s="351">
        <v>948</v>
      </c>
      <c r="B954" s="107" t="s">
        <v>7777</v>
      </c>
      <c r="C954" s="108">
        <v>43794</v>
      </c>
      <c r="D954" s="416" t="s">
        <v>17696</v>
      </c>
      <c r="E954" s="324" t="s">
        <v>1709</v>
      </c>
      <c r="F954" s="126">
        <v>399.36</v>
      </c>
      <c r="G954" s="107" t="str">
        <f t="shared" si="14"/>
        <v>SH19-12597</v>
      </c>
      <c r="H954" s="430"/>
      <c r="I954" s="428"/>
      <c r="J954" s="431"/>
      <c r="K954" s="432"/>
      <c r="L954" s="429"/>
      <c r="M954" s="433"/>
      <c r="N954" s="429"/>
    </row>
    <row r="955" spans="1:14" s="434" customFormat="1" ht="18" customHeight="1">
      <c r="A955" s="351">
        <v>949</v>
      </c>
      <c r="B955" s="107" t="s">
        <v>7777</v>
      </c>
      <c r="C955" s="108">
        <v>43794</v>
      </c>
      <c r="D955" s="416" t="s">
        <v>17697</v>
      </c>
      <c r="E955" s="324" t="s">
        <v>1709</v>
      </c>
      <c r="F955" s="126">
        <v>1441.28</v>
      </c>
      <c r="G955" s="107" t="str">
        <f t="shared" si="14"/>
        <v>SH19-12598</v>
      </c>
      <c r="H955" s="430"/>
      <c r="I955" s="428"/>
      <c r="J955" s="431"/>
      <c r="K955" s="432"/>
      <c r="L955" s="429"/>
      <c r="M955" s="433"/>
      <c r="N955" s="429"/>
    </row>
    <row r="956" spans="1:14" s="434" customFormat="1" ht="18" customHeight="1">
      <c r="A956" s="351">
        <v>950</v>
      </c>
      <c r="B956" s="107"/>
      <c r="C956" s="108"/>
      <c r="D956" s="401" t="s">
        <v>17698</v>
      </c>
      <c r="E956" s="324" t="s">
        <v>1709</v>
      </c>
      <c r="F956" s="126">
        <v>0</v>
      </c>
      <c r="G956" s="107" t="str">
        <f t="shared" si="14"/>
        <v>SH19-12599</v>
      </c>
      <c r="H956" s="430"/>
      <c r="I956" s="428"/>
      <c r="J956" s="431"/>
      <c r="K956" s="432"/>
      <c r="L956" s="429"/>
      <c r="M956" s="433"/>
      <c r="N956" s="429"/>
    </row>
    <row r="957" spans="1:14" s="434" customFormat="1" ht="18" customHeight="1">
      <c r="A957" s="351">
        <v>951</v>
      </c>
      <c r="B957" s="107"/>
      <c r="C957" s="108"/>
      <c r="D957" s="401" t="s">
        <v>17699</v>
      </c>
      <c r="E957" s="324" t="s">
        <v>1709</v>
      </c>
      <c r="F957" s="126">
        <v>0</v>
      </c>
      <c r="G957" s="107" t="str">
        <f t="shared" si="14"/>
        <v>SH19-12600</v>
      </c>
      <c r="H957" s="430"/>
      <c r="I957" s="428"/>
      <c r="J957" s="431"/>
      <c r="K957" s="432"/>
      <c r="L957" s="429"/>
      <c r="M957" s="433"/>
      <c r="N957" s="429"/>
    </row>
    <row r="958" spans="1:14" s="434" customFormat="1" ht="18" customHeight="1">
      <c r="A958" s="351">
        <v>952</v>
      </c>
      <c r="B958" s="107" t="s">
        <v>43</v>
      </c>
      <c r="C958" s="108">
        <v>43794</v>
      </c>
      <c r="D958" s="416" t="s">
        <v>17700</v>
      </c>
      <c r="E958" s="324" t="s">
        <v>1709</v>
      </c>
      <c r="F958" s="126">
        <v>304.75</v>
      </c>
      <c r="G958" s="107" t="str">
        <f t="shared" si="14"/>
        <v>SH19-12601</v>
      </c>
      <c r="H958" s="430"/>
      <c r="I958" s="428"/>
      <c r="J958" s="431"/>
      <c r="K958" s="432"/>
      <c r="L958" s="429"/>
      <c r="M958" s="433"/>
      <c r="N958" s="429"/>
    </row>
    <row r="959" spans="1:14" s="434" customFormat="1" ht="18" customHeight="1">
      <c r="A959" s="351">
        <v>953</v>
      </c>
      <c r="B959" s="107" t="s">
        <v>53</v>
      </c>
      <c r="C959" s="108">
        <v>43794</v>
      </c>
      <c r="D959" s="416" t="s">
        <v>17701</v>
      </c>
      <c r="E959" s="324" t="s">
        <v>1709</v>
      </c>
      <c r="F959" s="126">
        <v>1805.63</v>
      </c>
      <c r="G959" s="107" t="str">
        <f t="shared" si="14"/>
        <v>SH19-12602</v>
      </c>
      <c r="H959" s="430"/>
      <c r="I959" s="428"/>
      <c r="J959" s="431"/>
      <c r="K959" s="432"/>
      <c r="L959" s="429"/>
      <c r="M959" s="433"/>
      <c r="N959" s="429"/>
    </row>
    <row r="960" spans="1:14" s="434" customFormat="1" ht="18" customHeight="1">
      <c r="A960" s="351">
        <v>954</v>
      </c>
      <c r="B960" s="107" t="s">
        <v>1754</v>
      </c>
      <c r="C960" s="108">
        <v>43794</v>
      </c>
      <c r="D960" s="416" t="s">
        <v>17702</v>
      </c>
      <c r="E960" s="324" t="s">
        <v>1709</v>
      </c>
      <c r="F960" s="126">
        <v>3593.47</v>
      </c>
      <c r="G960" s="107" t="str">
        <f t="shared" si="14"/>
        <v>SH19-12603</v>
      </c>
      <c r="H960" s="430"/>
      <c r="I960" s="428"/>
      <c r="J960" s="431"/>
      <c r="K960" s="432"/>
      <c r="L960" s="429"/>
      <c r="M960" s="433"/>
      <c r="N960" s="429"/>
    </row>
    <row r="961" spans="1:14" s="434" customFormat="1" ht="18" customHeight="1">
      <c r="A961" s="351">
        <v>955</v>
      </c>
      <c r="B961" s="107" t="s">
        <v>329</v>
      </c>
      <c r="C961" s="108">
        <v>43792</v>
      </c>
      <c r="D961" s="416" t="s">
        <v>17703</v>
      </c>
      <c r="E961" s="324" t="s">
        <v>1709</v>
      </c>
      <c r="F961" s="126">
        <v>563.64</v>
      </c>
      <c r="G961" s="107" t="str">
        <f t="shared" si="14"/>
        <v>SH19-12604</v>
      </c>
      <c r="H961" s="430"/>
      <c r="I961" s="428"/>
      <c r="J961" s="431"/>
      <c r="K961" s="432"/>
      <c r="L961" s="429"/>
      <c r="M961" s="433"/>
      <c r="N961" s="429"/>
    </row>
    <row r="962" spans="1:14" s="434" customFormat="1" ht="18" customHeight="1">
      <c r="A962" s="351">
        <v>956</v>
      </c>
      <c r="B962" s="107" t="s">
        <v>42</v>
      </c>
      <c r="C962" s="108">
        <v>43795</v>
      </c>
      <c r="D962" s="416" t="s">
        <v>17704</v>
      </c>
      <c r="E962" s="324" t="s">
        <v>18021</v>
      </c>
      <c r="F962" s="126">
        <v>5279.58</v>
      </c>
      <c r="G962" s="107" t="str">
        <f t="shared" si="14"/>
        <v>SH19-12605</v>
      </c>
      <c r="H962" s="430"/>
      <c r="I962" s="428"/>
      <c r="J962" s="431"/>
      <c r="K962" s="432"/>
      <c r="L962" s="429"/>
      <c r="M962" s="433"/>
      <c r="N962" s="429"/>
    </row>
    <row r="963" spans="1:14" s="434" customFormat="1" ht="18" customHeight="1">
      <c r="A963" s="351">
        <v>957</v>
      </c>
      <c r="B963" s="107" t="s">
        <v>42</v>
      </c>
      <c r="C963" s="108">
        <v>43795</v>
      </c>
      <c r="D963" s="416" t="s">
        <v>17705</v>
      </c>
      <c r="E963" s="324" t="s">
        <v>18021</v>
      </c>
      <c r="F963" s="126">
        <v>11386.76</v>
      </c>
      <c r="G963" s="107" t="str">
        <f t="shared" si="14"/>
        <v>SH19-12606</v>
      </c>
      <c r="H963" s="430"/>
      <c r="I963" s="428"/>
      <c r="J963" s="431"/>
      <c r="K963" s="432"/>
      <c r="L963" s="429"/>
      <c r="M963" s="433"/>
      <c r="N963" s="429"/>
    </row>
    <row r="964" spans="1:14" s="434" customFormat="1" ht="18" customHeight="1">
      <c r="A964" s="351">
        <v>958</v>
      </c>
      <c r="B964" s="107" t="s">
        <v>42</v>
      </c>
      <c r="C964" s="108">
        <v>43795</v>
      </c>
      <c r="D964" s="416" t="s">
        <v>17706</v>
      </c>
      <c r="E964" s="324" t="s">
        <v>18021</v>
      </c>
      <c r="F964" s="126">
        <v>4347.1099999999997</v>
      </c>
      <c r="G964" s="107" t="str">
        <f t="shared" si="14"/>
        <v>SH19-12607</v>
      </c>
      <c r="H964" s="430"/>
      <c r="I964" s="428"/>
      <c r="J964" s="431"/>
      <c r="K964" s="432"/>
      <c r="L964" s="429"/>
      <c r="M964" s="433"/>
      <c r="N964" s="429"/>
    </row>
    <row r="965" spans="1:14" s="434" customFormat="1" ht="18" customHeight="1">
      <c r="A965" s="351">
        <v>959</v>
      </c>
      <c r="B965" s="107" t="s">
        <v>42</v>
      </c>
      <c r="C965" s="108">
        <v>43795</v>
      </c>
      <c r="D965" s="416" t="s">
        <v>17707</v>
      </c>
      <c r="E965" s="324" t="s">
        <v>18021</v>
      </c>
      <c r="F965" s="126">
        <v>126.72</v>
      </c>
      <c r="G965" s="107" t="str">
        <f t="shared" si="14"/>
        <v>SH19-12608</v>
      </c>
      <c r="H965" s="430"/>
      <c r="I965" s="428"/>
      <c r="J965" s="431"/>
      <c r="K965" s="432"/>
      <c r="L965" s="429"/>
      <c r="M965" s="433"/>
      <c r="N965" s="429"/>
    </row>
    <row r="966" spans="1:14" s="434" customFormat="1" ht="18" customHeight="1">
      <c r="A966" s="351">
        <v>960</v>
      </c>
      <c r="B966" s="107" t="s">
        <v>42</v>
      </c>
      <c r="C966" s="108">
        <v>43795</v>
      </c>
      <c r="D966" s="416" t="s">
        <v>17708</v>
      </c>
      <c r="E966" s="324" t="s">
        <v>18021</v>
      </c>
      <c r="F966" s="126">
        <v>12334.99</v>
      </c>
      <c r="G966" s="107" t="str">
        <f t="shared" si="14"/>
        <v>SH19-12609</v>
      </c>
      <c r="H966" s="430"/>
      <c r="I966" s="428"/>
      <c r="J966" s="431"/>
      <c r="K966" s="432"/>
      <c r="L966" s="429"/>
      <c r="M966" s="433"/>
      <c r="N966" s="429"/>
    </row>
    <row r="967" spans="1:14" s="434" customFormat="1" ht="18" customHeight="1">
      <c r="A967" s="351">
        <v>961</v>
      </c>
      <c r="B967" s="107" t="s">
        <v>42</v>
      </c>
      <c r="C967" s="108">
        <v>43795</v>
      </c>
      <c r="D967" s="416" t="s">
        <v>17709</v>
      </c>
      <c r="E967" s="324" t="s">
        <v>18021</v>
      </c>
      <c r="F967" s="126">
        <v>2277.54</v>
      </c>
      <c r="G967" s="107" t="str">
        <f t="shared" si="14"/>
        <v>SH19-12610</v>
      </c>
      <c r="H967" s="430"/>
      <c r="I967" s="428"/>
      <c r="J967" s="431"/>
      <c r="K967" s="432"/>
      <c r="L967" s="429"/>
      <c r="M967" s="433"/>
      <c r="N967" s="429"/>
    </row>
    <row r="968" spans="1:14" s="434" customFormat="1" ht="18" customHeight="1">
      <c r="A968" s="351">
        <v>962</v>
      </c>
      <c r="B968" s="107" t="s">
        <v>42</v>
      </c>
      <c r="C968" s="108">
        <v>43795</v>
      </c>
      <c r="D968" s="416" t="s">
        <v>17710</v>
      </c>
      <c r="E968" s="324" t="s">
        <v>18021</v>
      </c>
      <c r="F968" s="126">
        <v>993.99</v>
      </c>
      <c r="G968" s="107" t="str">
        <f t="shared" ref="G968:G1031" si="15">D968</f>
        <v>SH19-12611</v>
      </c>
      <c r="H968" s="430"/>
      <c r="I968" s="428"/>
      <c r="J968" s="431"/>
      <c r="K968" s="432"/>
      <c r="L968" s="429"/>
      <c r="M968" s="433"/>
      <c r="N968" s="429"/>
    </row>
    <row r="969" spans="1:14" s="434" customFormat="1" ht="18" customHeight="1">
      <c r="A969" s="351">
        <v>963</v>
      </c>
      <c r="B969" s="107" t="s">
        <v>42</v>
      </c>
      <c r="C969" s="108">
        <v>43794</v>
      </c>
      <c r="D969" s="416" t="s">
        <v>17711</v>
      </c>
      <c r="E969" s="324" t="s">
        <v>18020</v>
      </c>
      <c r="F969" s="126">
        <v>74.78</v>
      </c>
      <c r="G969" s="107" t="str">
        <f t="shared" si="15"/>
        <v>SH19-12612</v>
      </c>
      <c r="H969" s="430"/>
      <c r="I969" s="428"/>
      <c r="J969" s="431"/>
      <c r="K969" s="432"/>
      <c r="L969" s="429"/>
      <c r="M969" s="433"/>
      <c r="N969" s="429"/>
    </row>
    <row r="970" spans="1:14" s="434" customFormat="1" ht="18" customHeight="1">
      <c r="A970" s="351">
        <v>964</v>
      </c>
      <c r="B970" s="107" t="s">
        <v>329</v>
      </c>
      <c r="C970" s="108">
        <v>43794</v>
      </c>
      <c r="D970" s="416" t="s">
        <v>17712</v>
      </c>
      <c r="E970" s="324" t="s">
        <v>1709</v>
      </c>
      <c r="F970" s="126">
        <v>1690.92</v>
      </c>
      <c r="G970" s="107" t="str">
        <f t="shared" si="15"/>
        <v>SH19-12613</v>
      </c>
      <c r="H970" s="430"/>
      <c r="I970" s="428"/>
      <c r="J970" s="431"/>
      <c r="K970" s="432"/>
      <c r="L970" s="429"/>
      <c r="M970" s="433"/>
      <c r="N970" s="429"/>
    </row>
    <row r="971" spans="1:14" s="434" customFormat="1" ht="18" customHeight="1">
      <c r="A971" s="351">
        <v>965</v>
      </c>
      <c r="B971" s="107" t="s">
        <v>42</v>
      </c>
      <c r="C971" s="108">
        <v>43812</v>
      </c>
      <c r="D971" s="399" t="s">
        <v>17713</v>
      </c>
      <c r="E971" s="324" t="s">
        <v>1709</v>
      </c>
      <c r="F971" s="126">
        <v>4774.09</v>
      </c>
      <c r="G971" s="107" t="str">
        <f t="shared" si="15"/>
        <v>SH19-12614</v>
      </c>
      <c r="H971" s="430"/>
      <c r="I971" s="428"/>
      <c r="J971" s="431"/>
      <c r="K971" s="432"/>
      <c r="L971" s="429"/>
      <c r="M971" s="433"/>
      <c r="N971" s="429"/>
    </row>
    <row r="972" spans="1:14" s="434" customFormat="1" ht="18" customHeight="1">
      <c r="A972" s="351">
        <v>966</v>
      </c>
      <c r="B972" s="107" t="s">
        <v>288</v>
      </c>
      <c r="C972" s="108">
        <v>43794</v>
      </c>
      <c r="D972" s="416" t="s">
        <v>17714</v>
      </c>
      <c r="E972" s="324" t="s">
        <v>1709</v>
      </c>
      <c r="F972" s="126">
        <v>7743.84</v>
      </c>
      <c r="G972" s="107" t="str">
        <f t="shared" si="15"/>
        <v>SH19-12615</v>
      </c>
      <c r="H972" s="430"/>
      <c r="I972" s="428"/>
      <c r="J972" s="431"/>
      <c r="K972" s="432"/>
      <c r="L972" s="429"/>
      <c r="M972" s="433"/>
      <c r="N972" s="429"/>
    </row>
    <row r="973" spans="1:14" s="434" customFormat="1" ht="18" customHeight="1">
      <c r="A973" s="351">
        <v>967</v>
      </c>
      <c r="B973" s="107" t="s">
        <v>288</v>
      </c>
      <c r="C973" s="108">
        <v>43794</v>
      </c>
      <c r="D973" s="416" t="s">
        <v>17715</v>
      </c>
      <c r="E973" s="324" t="s">
        <v>1709</v>
      </c>
      <c r="F973" s="126">
        <v>2489.2800000000002</v>
      </c>
      <c r="G973" s="107" t="str">
        <f t="shared" si="15"/>
        <v>SH19-12616</v>
      </c>
      <c r="H973" s="430"/>
      <c r="I973" s="428"/>
      <c r="J973" s="431"/>
      <c r="K973" s="432"/>
      <c r="L973" s="429"/>
      <c r="M973" s="433"/>
      <c r="N973" s="429"/>
    </row>
    <row r="974" spans="1:14" s="434" customFormat="1" ht="18" customHeight="1">
      <c r="A974" s="351">
        <v>968</v>
      </c>
      <c r="B974" s="107" t="s">
        <v>7777</v>
      </c>
      <c r="C974" s="108">
        <v>43781</v>
      </c>
      <c r="D974" s="416" t="s">
        <v>17716</v>
      </c>
      <c r="E974" s="324" t="s">
        <v>1709</v>
      </c>
      <c r="F974" s="126">
        <v>399.36</v>
      </c>
      <c r="G974" s="107" t="str">
        <f t="shared" si="15"/>
        <v>SH19-12617</v>
      </c>
      <c r="H974" s="430"/>
      <c r="I974" s="428"/>
      <c r="J974" s="431"/>
      <c r="K974" s="432"/>
      <c r="L974" s="429"/>
      <c r="M974" s="433"/>
      <c r="N974" s="429"/>
    </row>
    <row r="975" spans="1:14" s="434" customFormat="1" ht="18" customHeight="1">
      <c r="A975" s="351">
        <v>969</v>
      </c>
      <c r="B975" s="107" t="s">
        <v>329</v>
      </c>
      <c r="C975" s="108">
        <v>43794</v>
      </c>
      <c r="D975" s="416" t="s">
        <v>17717</v>
      </c>
      <c r="E975" s="324" t="s">
        <v>1709</v>
      </c>
      <c r="F975" s="126">
        <v>404.28</v>
      </c>
      <c r="G975" s="107" t="str">
        <f t="shared" si="15"/>
        <v>SH19-12618</v>
      </c>
      <c r="H975" s="430"/>
      <c r="I975" s="428"/>
      <c r="J975" s="431"/>
      <c r="K975" s="432"/>
      <c r="L975" s="429"/>
      <c r="M975" s="433"/>
      <c r="N975" s="429"/>
    </row>
    <row r="976" spans="1:14" s="434" customFormat="1" ht="18" customHeight="1">
      <c r="A976" s="351">
        <v>970</v>
      </c>
      <c r="B976" s="107" t="s">
        <v>238</v>
      </c>
      <c r="C976" s="108">
        <v>43794</v>
      </c>
      <c r="D976" s="416" t="s">
        <v>17718</v>
      </c>
      <c r="E976" s="324" t="s">
        <v>1709</v>
      </c>
      <c r="F976" s="126">
        <v>6321.96</v>
      </c>
      <c r="G976" s="107" t="str">
        <f t="shared" si="15"/>
        <v>SH19-12619</v>
      </c>
      <c r="H976" s="430"/>
      <c r="I976" s="428"/>
      <c r="J976" s="431"/>
      <c r="K976" s="432"/>
      <c r="L976" s="429"/>
      <c r="M976" s="433"/>
      <c r="N976" s="429"/>
    </row>
    <row r="977" spans="1:14" s="434" customFormat="1" ht="18" customHeight="1">
      <c r="A977" s="351">
        <v>971</v>
      </c>
      <c r="B977" s="107" t="s">
        <v>238</v>
      </c>
      <c r="C977" s="108">
        <v>43794</v>
      </c>
      <c r="D977" s="416" t="s">
        <v>17719</v>
      </c>
      <c r="E977" s="324" t="s">
        <v>1709</v>
      </c>
      <c r="F977" s="126">
        <v>675.42</v>
      </c>
      <c r="G977" s="107" t="str">
        <f t="shared" si="15"/>
        <v>SH19-12620</v>
      </c>
      <c r="H977" s="430"/>
      <c r="I977" s="428"/>
      <c r="J977" s="431"/>
      <c r="K977" s="432"/>
      <c r="L977" s="429"/>
      <c r="M977" s="433"/>
      <c r="N977" s="429"/>
    </row>
    <row r="978" spans="1:14" s="434" customFormat="1" ht="18" customHeight="1">
      <c r="A978" s="351">
        <v>972</v>
      </c>
      <c r="B978" s="107"/>
      <c r="C978" s="108"/>
      <c r="D978" s="401" t="s">
        <v>17720</v>
      </c>
      <c r="E978" s="324" t="s">
        <v>1709</v>
      </c>
      <c r="F978" s="126">
        <v>0</v>
      </c>
      <c r="G978" s="107" t="str">
        <f t="shared" si="15"/>
        <v>SH19-12621</v>
      </c>
      <c r="H978" s="430"/>
      <c r="I978" s="428"/>
      <c r="J978" s="431"/>
      <c r="K978" s="432"/>
      <c r="L978" s="429"/>
      <c r="M978" s="433"/>
      <c r="N978" s="429"/>
    </row>
    <row r="979" spans="1:14" s="434" customFormat="1" ht="18" customHeight="1">
      <c r="A979" s="351">
        <v>973</v>
      </c>
      <c r="B979" s="107" t="s">
        <v>141</v>
      </c>
      <c r="C979" s="108">
        <v>43794</v>
      </c>
      <c r="D979" s="416" t="s">
        <v>17721</v>
      </c>
      <c r="E979" s="324" t="s">
        <v>1709</v>
      </c>
      <c r="F979" s="126">
        <v>2870.92</v>
      </c>
      <c r="G979" s="107" t="str">
        <f t="shared" si="15"/>
        <v>SH19-12622</v>
      </c>
      <c r="H979" s="430"/>
      <c r="I979" s="428"/>
      <c r="J979" s="431"/>
      <c r="K979" s="432"/>
      <c r="L979" s="429"/>
      <c r="M979" s="433"/>
      <c r="N979" s="429"/>
    </row>
    <row r="980" spans="1:14" s="434" customFormat="1" ht="18" customHeight="1">
      <c r="A980" s="351">
        <v>974</v>
      </c>
      <c r="B980" s="107" t="s">
        <v>1746</v>
      </c>
      <c r="C980" s="108"/>
      <c r="D980" s="402" t="s">
        <v>17722</v>
      </c>
      <c r="E980" s="324" t="s">
        <v>1709</v>
      </c>
      <c r="F980" s="126">
        <v>0</v>
      </c>
      <c r="G980" s="107" t="str">
        <f t="shared" si="15"/>
        <v>SH19-12623</v>
      </c>
      <c r="H980" s="430"/>
      <c r="I980" s="428"/>
      <c r="J980" s="431"/>
      <c r="K980" s="432"/>
      <c r="L980" s="429"/>
      <c r="M980" s="433"/>
      <c r="N980" s="429"/>
    </row>
    <row r="981" spans="1:14" s="434" customFormat="1" ht="18" customHeight="1">
      <c r="A981" s="351">
        <v>975</v>
      </c>
      <c r="B981" s="107" t="s">
        <v>197</v>
      </c>
      <c r="C981" s="108">
        <v>43794</v>
      </c>
      <c r="D981" s="416" t="s">
        <v>17723</v>
      </c>
      <c r="E981" s="324" t="s">
        <v>1709</v>
      </c>
      <c r="F981" s="126">
        <v>5829.12</v>
      </c>
      <c r="G981" s="107" t="str">
        <f t="shared" si="15"/>
        <v>SH19-12624</v>
      </c>
      <c r="H981" s="430"/>
      <c r="I981" s="428"/>
      <c r="J981" s="431"/>
      <c r="K981" s="432"/>
      <c r="L981" s="429"/>
      <c r="M981" s="433"/>
      <c r="N981" s="429"/>
    </row>
    <row r="982" spans="1:14" s="434" customFormat="1" ht="18" customHeight="1">
      <c r="A982" s="351">
        <v>976</v>
      </c>
      <c r="B982" s="107" t="s">
        <v>142</v>
      </c>
      <c r="C982" s="108">
        <v>43794</v>
      </c>
      <c r="D982" s="416" t="s">
        <v>17724</v>
      </c>
      <c r="E982" s="324" t="s">
        <v>1709</v>
      </c>
      <c r="F982" s="126">
        <v>712.55</v>
      </c>
      <c r="G982" s="107" t="str">
        <f t="shared" si="15"/>
        <v>SH19-12625</v>
      </c>
      <c r="H982" s="430"/>
      <c r="I982" s="428"/>
      <c r="J982" s="431"/>
      <c r="K982" s="432"/>
      <c r="L982" s="429"/>
      <c r="M982" s="433"/>
      <c r="N982" s="429"/>
    </row>
    <row r="983" spans="1:14" s="434" customFormat="1" ht="18" customHeight="1">
      <c r="A983" s="351">
        <v>977</v>
      </c>
      <c r="B983" s="107" t="s">
        <v>197</v>
      </c>
      <c r="C983" s="108">
        <v>43794</v>
      </c>
      <c r="D983" s="416" t="s">
        <v>17725</v>
      </c>
      <c r="E983" s="324" t="s">
        <v>1709</v>
      </c>
      <c r="F983" s="126">
        <v>1349.53</v>
      </c>
      <c r="G983" s="107" t="str">
        <f t="shared" si="15"/>
        <v>SH19-12626</v>
      </c>
      <c r="H983" s="430"/>
      <c r="I983" s="428"/>
      <c r="J983" s="431"/>
      <c r="K983" s="432"/>
      <c r="L983" s="429"/>
      <c r="M983" s="433"/>
      <c r="N983" s="429"/>
    </row>
    <row r="984" spans="1:14" s="434" customFormat="1" ht="18" customHeight="1">
      <c r="A984" s="351">
        <v>978</v>
      </c>
      <c r="B984" s="107" t="s">
        <v>49</v>
      </c>
      <c r="C984" s="108">
        <v>43794</v>
      </c>
      <c r="D984" s="416" t="s">
        <v>17726</v>
      </c>
      <c r="E984" s="324" t="s">
        <v>1709</v>
      </c>
      <c r="F984" s="126">
        <v>13983.84</v>
      </c>
      <c r="G984" s="107" t="str">
        <f t="shared" si="15"/>
        <v>SH19-12627</v>
      </c>
      <c r="H984" s="430"/>
      <c r="I984" s="428"/>
      <c r="J984" s="431"/>
      <c r="K984" s="432"/>
      <c r="L984" s="429"/>
      <c r="M984" s="433"/>
      <c r="N984" s="429"/>
    </row>
    <row r="985" spans="1:14" s="434" customFormat="1" ht="18" customHeight="1">
      <c r="A985" s="351">
        <v>979</v>
      </c>
      <c r="B985" s="107" t="s">
        <v>42</v>
      </c>
      <c r="C985" s="108">
        <v>43795</v>
      </c>
      <c r="D985" s="416" t="s">
        <v>17727</v>
      </c>
      <c r="E985" s="324" t="s">
        <v>18021</v>
      </c>
      <c r="F985" s="126">
        <v>14210.8</v>
      </c>
      <c r="G985" s="107" t="str">
        <f t="shared" si="15"/>
        <v>SH19-12628</v>
      </c>
      <c r="H985" s="430"/>
      <c r="I985" s="428"/>
      <c r="J985" s="431"/>
      <c r="K985" s="432"/>
      <c r="L985" s="429"/>
      <c r="M985" s="433"/>
      <c r="N985" s="429"/>
    </row>
    <row r="986" spans="1:14" s="434" customFormat="1" ht="18" customHeight="1">
      <c r="A986" s="351">
        <v>980</v>
      </c>
      <c r="B986" s="107" t="s">
        <v>42</v>
      </c>
      <c r="C986" s="108">
        <v>43795</v>
      </c>
      <c r="D986" s="416" t="s">
        <v>17728</v>
      </c>
      <c r="E986" s="324" t="s">
        <v>18021</v>
      </c>
      <c r="F986" s="126">
        <v>6307.25</v>
      </c>
      <c r="G986" s="107" t="str">
        <f t="shared" si="15"/>
        <v>SH19-12629</v>
      </c>
      <c r="H986" s="430"/>
      <c r="I986" s="428"/>
      <c r="J986" s="431"/>
      <c r="K986" s="432"/>
      <c r="L986" s="429"/>
      <c r="M986" s="433"/>
      <c r="N986" s="429"/>
    </row>
    <row r="987" spans="1:14" s="434" customFormat="1" ht="18" customHeight="1">
      <c r="A987" s="351">
        <v>981</v>
      </c>
      <c r="B987" s="107" t="s">
        <v>42</v>
      </c>
      <c r="C987" s="108">
        <v>43795</v>
      </c>
      <c r="D987" s="416" t="s">
        <v>17729</v>
      </c>
      <c r="E987" s="324" t="s">
        <v>18021</v>
      </c>
      <c r="F987" s="126">
        <v>7597.19</v>
      </c>
      <c r="G987" s="107" t="str">
        <f t="shared" si="15"/>
        <v>SH19-12630</v>
      </c>
      <c r="H987" s="430"/>
      <c r="I987" s="428"/>
      <c r="J987" s="431"/>
      <c r="K987" s="432"/>
      <c r="L987" s="429"/>
      <c r="M987" s="433"/>
      <c r="N987" s="429"/>
    </row>
    <row r="988" spans="1:14" s="434" customFormat="1" ht="18" customHeight="1">
      <c r="A988" s="351">
        <v>982</v>
      </c>
      <c r="B988" s="107" t="s">
        <v>1746</v>
      </c>
      <c r="C988" s="108"/>
      <c r="D988" s="402" t="s">
        <v>17730</v>
      </c>
      <c r="E988" s="324" t="s">
        <v>1709</v>
      </c>
      <c r="F988" s="126">
        <v>0</v>
      </c>
      <c r="G988" s="107" t="str">
        <f t="shared" si="15"/>
        <v>SH19-12631</v>
      </c>
      <c r="H988" s="430"/>
      <c r="I988" s="428"/>
      <c r="J988" s="431"/>
      <c r="K988" s="432"/>
      <c r="L988" s="429"/>
      <c r="M988" s="433"/>
      <c r="N988" s="429"/>
    </row>
    <row r="989" spans="1:14" s="434" customFormat="1" ht="18" customHeight="1">
      <c r="A989" s="351">
        <v>983</v>
      </c>
      <c r="B989" s="107" t="s">
        <v>42</v>
      </c>
      <c r="C989" s="108">
        <v>43796</v>
      </c>
      <c r="D989" s="416" t="s">
        <v>17731</v>
      </c>
      <c r="E989" s="324" t="s">
        <v>18022</v>
      </c>
      <c r="F989" s="126">
        <v>12453.82</v>
      </c>
      <c r="G989" s="107" t="str">
        <f t="shared" si="15"/>
        <v>SH19-12632</v>
      </c>
      <c r="H989" s="430"/>
      <c r="I989" s="428"/>
      <c r="J989" s="431"/>
      <c r="K989" s="432"/>
      <c r="L989" s="429"/>
      <c r="M989" s="433"/>
      <c r="N989" s="429"/>
    </row>
    <row r="990" spans="1:14" s="434" customFormat="1" ht="18" customHeight="1">
      <c r="A990" s="351">
        <v>984</v>
      </c>
      <c r="B990" s="107" t="s">
        <v>42</v>
      </c>
      <c r="C990" s="108">
        <v>43796</v>
      </c>
      <c r="D990" s="416" t="s">
        <v>17732</v>
      </c>
      <c r="E990" s="324" t="s">
        <v>18022</v>
      </c>
      <c r="F990" s="126">
        <v>4453.17</v>
      </c>
      <c r="G990" s="107" t="str">
        <f t="shared" si="15"/>
        <v>SH19-12633</v>
      </c>
      <c r="H990" s="430"/>
      <c r="I990" s="428"/>
      <c r="J990" s="431"/>
      <c r="K990" s="432"/>
      <c r="L990" s="429"/>
      <c r="M990" s="433"/>
      <c r="N990" s="429"/>
    </row>
    <row r="991" spans="1:14" s="434" customFormat="1" ht="18" customHeight="1">
      <c r="A991" s="351">
        <v>985</v>
      </c>
      <c r="B991" s="107" t="s">
        <v>42</v>
      </c>
      <c r="C991" s="108">
        <v>43796</v>
      </c>
      <c r="D991" s="416" t="s">
        <v>17733</v>
      </c>
      <c r="E991" s="324" t="s">
        <v>18022</v>
      </c>
      <c r="F991" s="126">
        <v>10182.629999999999</v>
      </c>
      <c r="G991" s="107" t="str">
        <f t="shared" si="15"/>
        <v>SH19-12634</v>
      </c>
      <c r="H991" s="430"/>
      <c r="I991" s="428"/>
      <c r="J991" s="431"/>
      <c r="K991" s="432"/>
      <c r="L991" s="429"/>
      <c r="M991" s="433"/>
      <c r="N991" s="429"/>
    </row>
    <row r="992" spans="1:14" s="434" customFormat="1" ht="18" customHeight="1">
      <c r="A992" s="351">
        <v>986</v>
      </c>
      <c r="B992" s="107" t="s">
        <v>42</v>
      </c>
      <c r="C992" s="108">
        <v>43796</v>
      </c>
      <c r="D992" s="416" t="s">
        <v>17734</v>
      </c>
      <c r="E992" s="324" t="s">
        <v>18022</v>
      </c>
      <c r="F992" s="126">
        <v>3573.55</v>
      </c>
      <c r="G992" s="107" t="str">
        <f t="shared" si="15"/>
        <v>SH19-12635</v>
      </c>
      <c r="H992" s="430"/>
      <c r="I992" s="428"/>
      <c r="J992" s="431"/>
      <c r="K992" s="432"/>
      <c r="L992" s="429"/>
      <c r="M992" s="433"/>
      <c r="N992" s="429"/>
    </row>
    <row r="993" spans="1:14" s="434" customFormat="1" ht="18" customHeight="1">
      <c r="A993" s="351">
        <v>987</v>
      </c>
      <c r="B993" s="107" t="s">
        <v>42</v>
      </c>
      <c r="C993" s="108">
        <v>43796</v>
      </c>
      <c r="D993" s="416" t="s">
        <v>17735</v>
      </c>
      <c r="E993" s="324" t="s">
        <v>18022</v>
      </c>
      <c r="F993" s="126">
        <v>10883.25</v>
      </c>
      <c r="G993" s="107" t="str">
        <f t="shared" si="15"/>
        <v>SH19-12636</v>
      </c>
      <c r="H993" s="430"/>
      <c r="I993" s="428"/>
      <c r="J993" s="431"/>
      <c r="K993" s="432"/>
      <c r="L993" s="429"/>
      <c r="M993" s="433"/>
      <c r="N993" s="429"/>
    </row>
    <row r="994" spans="1:14" s="434" customFormat="1" ht="18" customHeight="1">
      <c r="A994" s="351">
        <v>988</v>
      </c>
      <c r="B994" s="107" t="s">
        <v>42</v>
      </c>
      <c r="C994" s="108">
        <v>43796</v>
      </c>
      <c r="D994" s="416" t="s">
        <v>17736</v>
      </c>
      <c r="E994" s="324" t="s">
        <v>18022</v>
      </c>
      <c r="F994" s="126">
        <v>2396.81</v>
      </c>
      <c r="G994" s="107" t="str">
        <f t="shared" si="15"/>
        <v>SH19-12637</v>
      </c>
      <c r="H994" s="430"/>
      <c r="I994" s="428"/>
      <c r="J994" s="431"/>
      <c r="K994" s="432"/>
      <c r="L994" s="429"/>
      <c r="M994" s="433"/>
      <c r="N994" s="429"/>
    </row>
    <row r="995" spans="1:14" s="434" customFormat="1" ht="18" customHeight="1">
      <c r="A995" s="351">
        <v>989</v>
      </c>
      <c r="B995" s="107" t="s">
        <v>42</v>
      </c>
      <c r="C995" s="108">
        <v>43796</v>
      </c>
      <c r="D995" s="416" t="s">
        <v>17737</v>
      </c>
      <c r="E995" s="324" t="s">
        <v>18022</v>
      </c>
      <c r="F995" s="126">
        <v>6374.31</v>
      </c>
      <c r="G995" s="107" t="str">
        <f t="shared" si="15"/>
        <v>SH19-12638</v>
      </c>
      <c r="H995" s="430"/>
      <c r="I995" s="428"/>
      <c r="J995" s="431"/>
      <c r="K995" s="432"/>
      <c r="L995" s="429"/>
      <c r="M995" s="433"/>
      <c r="N995" s="429"/>
    </row>
    <row r="996" spans="1:14" s="434" customFormat="1" ht="18" customHeight="1">
      <c r="A996" s="351">
        <v>990</v>
      </c>
      <c r="B996" s="107" t="s">
        <v>42</v>
      </c>
      <c r="C996" s="108">
        <v>43796</v>
      </c>
      <c r="D996" s="416" t="s">
        <v>17738</v>
      </c>
      <c r="E996" s="324" t="s">
        <v>18022</v>
      </c>
      <c r="F996" s="126">
        <v>3573.55</v>
      </c>
      <c r="G996" s="107" t="str">
        <f t="shared" si="15"/>
        <v>SH19-12639</v>
      </c>
      <c r="H996" s="430"/>
      <c r="I996" s="428"/>
      <c r="J996" s="431"/>
      <c r="K996" s="432"/>
      <c r="L996" s="429"/>
      <c r="M996" s="433"/>
      <c r="N996" s="429"/>
    </row>
    <row r="997" spans="1:14" s="434" customFormat="1" ht="18" customHeight="1">
      <c r="A997" s="351">
        <v>991</v>
      </c>
      <c r="B997" s="107" t="s">
        <v>42</v>
      </c>
      <c r="C997" s="108">
        <v>43796</v>
      </c>
      <c r="D997" s="416" t="s">
        <v>17739</v>
      </c>
      <c r="E997" s="324" t="s">
        <v>18022</v>
      </c>
      <c r="F997" s="126">
        <v>6090.06</v>
      </c>
      <c r="G997" s="107" t="str">
        <f t="shared" si="15"/>
        <v>SH19-12640</v>
      </c>
      <c r="H997" s="430"/>
      <c r="I997" s="428"/>
      <c r="J997" s="431"/>
      <c r="K997" s="432"/>
      <c r="L997" s="429"/>
      <c r="M997" s="433"/>
      <c r="N997" s="429"/>
    </row>
    <row r="998" spans="1:14" s="434" customFormat="1" ht="18" customHeight="1">
      <c r="A998" s="351">
        <v>992</v>
      </c>
      <c r="B998" s="107" t="s">
        <v>42</v>
      </c>
      <c r="C998" s="108">
        <v>43796</v>
      </c>
      <c r="D998" s="416" t="s">
        <v>17740</v>
      </c>
      <c r="E998" s="324" t="s">
        <v>18022</v>
      </c>
      <c r="F998" s="126">
        <v>3101.13</v>
      </c>
      <c r="G998" s="107" t="str">
        <f t="shared" si="15"/>
        <v>SH19-12641</v>
      </c>
      <c r="H998" s="430"/>
      <c r="I998" s="428"/>
      <c r="J998" s="431"/>
      <c r="K998" s="432"/>
      <c r="L998" s="429"/>
      <c r="M998" s="433"/>
      <c r="N998" s="429"/>
    </row>
    <row r="999" spans="1:14" s="434" customFormat="1" ht="18" customHeight="1">
      <c r="A999" s="351">
        <v>993</v>
      </c>
      <c r="B999" s="107" t="s">
        <v>42</v>
      </c>
      <c r="C999" s="108">
        <v>43796</v>
      </c>
      <c r="D999" s="416" t="s">
        <v>17741</v>
      </c>
      <c r="E999" s="324" t="s">
        <v>18022</v>
      </c>
      <c r="F999" s="126">
        <v>1148.48</v>
      </c>
      <c r="G999" s="107" t="str">
        <f t="shared" si="15"/>
        <v>SH19-12642</v>
      </c>
      <c r="H999" s="430"/>
      <c r="I999" s="428"/>
      <c r="J999" s="431"/>
      <c r="K999" s="432"/>
      <c r="L999" s="429"/>
      <c r="M999" s="433"/>
      <c r="N999" s="429"/>
    </row>
    <row r="1000" spans="1:14" s="434" customFormat="1" ht="18" customHeight="1">
      <c r="A1000" s="351">
        <v>994</v>
      </c>
      <c r="B1000" s="107" t="s">
        <v>42</v>
      </c>
      <c r="C1000" s="108">
        <v>43796</v>
      </c>
      <c r="D1000" s="416" t="s">
        <v>17742</v>
      </c>
      <c r="E1000" s="324" t="s">
        <v>18022</v>
      </c>
      <c r="F1000" s="126">
        <v>12586.21</v>
      </c>
      <c r="G1000" s="107" t="str">
        <f t="shared" si="15"/>
        <v>SH19-12643</v>
      </c>
      <c r="H1000" s="430"/>
      <c r="I1000" s="428"/>
      <c r="J1000" s="431"/>
      <c r="K1000" s="432"/>
      <c r="L1000" s="429"/>
      <c r="M1000" s="433"/>
      <c r="N1000" s="429"/>
    </row>
    <row r="1001" spans="1:14" s="434" customFormat="1" ht="18" customHeight="1">
      <c r="A1001" s="351">
        <v>995</v>
      </c>
      <c r="B1001" s="107" t="s">
        <v>42</v>
      </c>
      <c r="C1001" s="108">
        <v>43796</v>
      </c>
      <c r="D1001" s="416" t="s">
        <v>17743</v>
      </c>
      <c r="E1001" s="324" t="s">
        <v>18022</v>
      </c>
      <c r="F1001" s="126">
        <v>5145.97</v>
      </c>
      <c r="G1001" s="107" t="str">
        <f t="shared" si="15"/>
        <v>SH19-12644</v>
      </c>
      <c r="H1001" s="430"/>
      <c r="I1001" s="428"/>
      <c r="J1001" s="431"/>
      <c r="K1001" s="432"/>
      <c r="L1001" s="429"/>
      <c r="M1001" s="433"/>
      <c r="N1001" s="429"/>
    </row>
    <row r="1002" spans="1:14" s="434" customFormat="1" ht="18" customHeight="1">
      <c r="A1002" s="351">
        <v>996</v>
      </c>
      <c r="B1002" s="107" t="s">
        <v>42</v>
      </c>
      <c r="C1002" s="108">
        <v>43796</v>
      </c>
      <c r="D1002" s="416" t="s">
        <v>17744</v>
      </c>
      <c r="E1002" s="324" t="s">
        <v>18022</v>
      </c>
      <c r="F1002" s="126">
        <v>2015.01</v>
      </c>
      <c r="G1002" s="107" t="str">
        <f t="shared" si="15"/>
        <v>SH19-12645</v>
      </c>
      <c r="H1002" s="430"/>
      <c r="I1002" s="428"/>
      <c r="J1002" s="431"/>
      <c r="K1002" s="432"/>
      <c r="L1002" s="429"/>
      <c r="M1002" s="433"/>
      <c r="N1002" s="429"/>
    </row>
    <row r="1003" spans="1:14" s="434" customFormat="1" ht="18" customHeight="1">
      <c r="A1003" s="351">
        <v>997</v>
      </c>
      <c r="B1003" s="107" t="s">
        <v>42</v>
      </c>
      <c r="C1003" s="108">
        <v>43796</v>
      </c>
      <c r="D1003" s="416" t="s">
        <v>17745</v>
      </c>
      <c r="E1003" s="324" t="s">
        <v>18022</v>
      </c>
      <c r="F1003" s="126">
        <v>7419.71</v>
      </c>
      <c r="G1003" s="107" t="str">
        <f t="shared" si="15"/>
        <v>SH19-12646</v>
      </c>
      <c r="H1003" s="430"/>
      <c r="I1003" s="428"/>
      <c r="J1003" s="431"/>
      <c r="K1003" s="432"/>
      <c r="L1003" s="429"/>
      <c r="M1003" s="433"/>
      <c r="N1003" s="429"/>
    </row>
    <row r="1004" spans="1:14" s="434" customFormat="1" ht="18" customHeight="1">
      <c r="A1004" s="351">
        <v>998</v>
      </c>
      <c r="B1004" s="107" t="s">
        <v>47</v>
      </c>
      <c r="C1004" s="108">
        <v>43794</v>
      </c>
      <c r="D1004" s="416" t="s">
        <v>17746</v>
      </c>
      <c r="E1004" s="324" t="s">
        <v>1709</v>
      </c>
      <c r="F1004" s="126">
        <v>6032.57</v>
      </c>
      <c r="G1004" s="107" t="str">
        <f t="shared" si="15"/>
        <v>SH19-12647</v>
      </c>
      <c r="H1004" s="430"/>
      <c r="I1004" s="428"/>
      <c r="J1004" s="431"/>
      <c r="K1004" s="432"/>
      <c r="L1004" s="429"/>
      <c r="M1004" s="433"/>
      <c r="N1004" s="429"/>
    </row>
    <row r="1005" spans="1:14" s="434" customFormat="1" ht="18" customHeight="1">
      <c r="A1005" s="351">
        <v>999</v>
      </c>
      <c r="B1005" s="107" t="s">
        <v>42</v>
      </c>
      <c r="C1005" s="108">
        <v>43796</v>
      </c>
      <c r="D1005" s="416" t="s">
        <v>17747</v>
      </c>
      <c r="E1005" s="324" t="s">
        <v>18022</v>
      </c>
      <c r="F1005" s="126">
        <v>1464.71</v>
      </c>
      <c r="G1005" s="107" t="str">
        <f t="shared" si="15"/>
        <v>SH19-12648</v>
      </c>
      <c r="H1005" s="430"/>
      <c r="I1005" s="428"/>
      <c r="J1005" s="431"/>
      <c r="K1005" s="432"/>
      <c r="L1005" s="429"/>
      <c r="M1005" s="433"/>
      <c r="N1005" s="429"/>
    </row>
    <row r="1006" spans="1:14" s="434" customFormat="1" ht="18" customHeight="1">
      <c r="A1006" s="351">
        <v>1000</v>
      </c>
      <c r="B1006" s="107" t="s">
        <v>329</v>
      </c>
      <c r="C1006" s="108">
        <v>43794</v>
      </c>
      <c r="D1006" s="416" t="s">
        <v>17748</v>
      </c>
      <c r="E1006" s="324" t="s">
        <v>1709</v>
      </c>
      <c r="F1006" s="126">
        <v>5120.75</v>
      </c>
      <c r="G1006" s="107" t="str">
        <f t="shared" si="15"/>
        <v>SH19-12649</v>
      </c>
      <c r="H1006" s="430"/>
      <c r="I1006" s="428"/>
      <c r="J1006" s="431"/>
      <c r="K1006" s="432"/>
      <c r="L1006" s="429"/>
      <c r="M1006" s="433"/>
      <c r="N1006" s="429"/>
    </row>
    <row r="1007" spans="1:14" s="434" customFormat="1" ht="18" customHeight="1">
      <c r="A1007" s="351">
        <v>1001</v>
      </c>
      <c r="B1007" s="107" t="s">
        <v>42</v>
      </c>
      <c r="C1007" s="108">
        <v>43796</v>
      </c>
      <c r="D1007" s="416" t="s">
        <v>17749</v>
      </c>
      <c r="E1007" s="324" t="s">
        <v>18022</v>
      </c>
      <c r="F1007" s="126">
        <v>11831.96</v>
      </c>
      <c r="G1007" s="107" t="str">
        <f t="shared" si="15"/>
        <v>SH19-12650</v>
      </c>
      <c r="H1007" s="430"/>
      <c r="I1007" s="428"/>
      <c r="J1007" s="431"/>
      <c r="K1007" s="432"/>
      <c r="L1007" s="429"/>
      <c r="M1007" s="433"/>
      <c r="N1007" s="429"/>
    </row>
    <row r="1008" spans="1:14" s="434" customFormat="1" ht="18" customHeight="1">
      <c r="A1008" s="351">
        <v>1002</v>
      </c>
      <c r="B1008" s="107" t="s">
        <v>42</v>
      </c>
      <c r="C1008" s="108">
        <v>43796</v>
      </c>
      <c r="D1008" s="416" t="s">
        <v>17750</v>
      </c>
      <c r="E1008" s="324" t="s">
        <v>18022</v>
      </c>
      <c r="F1008" s="126">
        <v>9623.4599999999991</v>
      </c>
      <c r="G1008" s="107" t="str">
        <f t="shared" si="15"/>
        <v>SH19-12651</v>
      </c>
      <c r="H1008" s="430"/>
      <c r="I1008" s="428"/>
      <c r="J1008" s="431"/>
      <c r="K1008" s="432"/>
      <c r="L1008" s="429"/>
      <c r="M1008" s="433"/>
      <c r="N1008" s="429"/>
    </row>
    <row r="1009" spans="1:14" s="434" customFormat="1" ht="18" customHeight="1">
      <c r="A1009" s="351">
        <v>1003</v>
      </c>
      <c r="B1009" s="107" t="s">
        <v>42</v>
      </c>
      <c r="C1009" s="108">
        <v>43795</v>
      </c>
      <c r="D1009" s="416" t="s">
        <v>17751</v>
      </c>
      <c r="E1009" s="324" t="s">
        <v>18021</v>
      </c>
      <c r="F1009" s="126">
        <v>13.32</v>
      </c>
      <c r="G1009" s="107" t="str">
        <f t="shared" si="15"/>
        <v>SH19-12652</v>
      </c>
      <c r="H1009" s="430"/>
      <c r="I1009" s="428"/>
      <c r="J1009" s="431"/>
      <c r="K1009" s="432"/>
      <c r="L1009" s="429"/>
      <c r="M1009" s="433"/>
      <c r="N1009" s="429"/>
    </row>
    <row r="1010" spans="1:14" s="434" customFormat="1" ht="18" customHeight="1">
      <c r="A1010" s="351">
        <v>1004</v>
      </c>
      <c r="B1010" s="107" t="s">
        <v>55</v>
      </c>
      <c r="C1010" s="108">
        <v>43794</v>
      </c>
      <c r="D1010" s="416" t="s">
        <v>17752</v>
      </c>
      <c r="E1010" s="324" t="s">
        <v>1709</v>
      </c>
      <c r="F1010" s="126">
        <v>586.95000000000005</v>
      </c>
      <c r="G1010" s="107" t="str">
        <f t="shared" si="15"/>
        <v>SH19-12653</v>
      </c>
      <c r="H1010" s="430"/>
      <c r="I1010" s="428"/>
      <c r="J1010" s="431"/>
      <c r="K1010" s="432"/>
      <c r="L1010" s="429"/>
      <c r="M1010" s="433"/>
      <c r="N1010" s="429"/>
    </row>
    <row r="1011" spans="1:14" s="434" customFormat="1" ht="18" customHeight="1">
      <c r="A1011" s="351">
        <v>1005</v>
      </c>
      <c r="B1011" s="107" t="s">
        <v>55</v>
      </c>
      <c r="C1011" s="108">
        <v>43794</v>
      </c>
      <c r="D1011" s="416" t="s">
        <v>17753</v>
      </c>
      <c r="E1011" s="324" t="s">
        <v>1709</v>
      </c>
      <c r="F1011" s="126">
        <v>705.75</v>
      </c>
      <c r="G1011" s="107" t="str">
        <f t="shared" si="15"/>
        <v>SH19-12654</v>
      </c>
      <c r="H1011" s="430"/>
      <c r="I1011" s="428"/>
      <c r="J1011" s="431"/>
      <c r="K1011" s="432"/>
      <c r="L1011" s="429"/>
      <c r="M1011" s="433"/>
      <c r="N1011" s="429"/>
    </row>
    <row r="1012" spans="1:14" s="434" customFormat="1" ht="18" customHeight="1">
      <c r="A1012" s="351">
        <v>1006</v>
      </c>
      <c r="B1012" s="107" t="s">
        <v>55</v>
      </c>
      <c r="C1012" s="108">
        <v>43794</v>
      </c>
      <c r="D1012" s="416" t="s">
        <v>17754</v>
      </c>
      <c r="E1012" s="324" t="s">
        <v>1709</v>
      </c>
      <c r="F1012" s="126">
        <v>2915.64</v>
      </c>
      <c r="G1012" s="107" t="str">
        <f t="shared" si="15"/>
        <v>SH19-12655</v>
      </c>
      <c r="H1012" s="430"/>
      <c r="I1012" s="428"/>
      <c r="J1012" s="431"/>
      <c r="K1012" s="432"/>
      <c r="L1012" s="429"/>
      <c r="M1012" s="433"/>
      <c r="N1012" s="429"/>
    </row>
    <row r="1013" spans="1:14" s="434" customFormat="1" ht="18" customHeight="1">
      <c r="A1013" s="351">
        <v>1007</v>
      </c>
      <c r="B1013" s="107" t="s">
        <v>55</v>
      </c>
      <c r="C1013" s="108">
        <v>43794</v>
      </c>
      <c r="D1013" s="416" t="s">
        <v>17755</v>
      </c>
      <c r="E1013" s="324" t="s">
        <v>1709</v>
      </c>
      <c r="F1013" s="126">
        <v>1404.36</v>
      </c>
      <c r="G1013" s="107" t="str">
        <f t="shared" si="15"/>
        <v>SH19-12656</v>
      </c>
      <c r="H1013" s="430"/>
      <c r="I1013" s="428"/>
      <c r="J1013" s="431"/>
      <c r="K1013" s="432"/>
      <c r="L1013" s="429"/>
      <c r="M1013" s="433"/>
      <c r="N1013" s="429"/>
    </row>
    <row r="1014" spans="1:14" s="434" customFormat="1" ht="18" customHeight="1">
      <c r="A1014" s="351">
        <v>1008</v>
      </c>
      <c r="B1014" s="107" t="s">
        <v>1727</v>
      </c>
      <c r="C1014" s="108">
        <v>43794</v>
      </c>
      <c r="D1014" s="416" t="s">
        <v>17756</v>
      </c>
      <c r="E1014" s="324" t="s">
        <v>1709</v>
      </c>
      <c r="F1014" s="126">
        <v>5966.78</v>
      </c>
      <c r="G1014" s="107" t="str">
        <f t="shared" si="15"/>
        <v>SH19-12657</v>
      </c>
      <c r="H1014" s="430"/>
      <c r="I1014" s="428"/>
      <c r="J1014" s="431"/>
      <c r="K1014" s="432"/>
      <c r="L1014" s="429"/>
      <c r="M1014" s="433"/>
      <c r="N1014" s="429"/>
    </row>
    <row r="1015" spans="1:14" s="434" customFormat="1" ht="18" customHeight="1">
      <c r="A1015" s="351">
        <v>1009</v>
      </c>
      <c r="B1015" s="107" t="s">
        <v>142</v>
      </c>
      <c r="C1015" s="108">
        <v>43795</v>
      </c>
      <c r="D1015" s="416" t="s">
        <v>17757</v>
      </c>
      <c r="E1015" s="324" t="s">
        <v>1709</v>
      </c>
      <c r="F1015" s="126">
        <v>916.97</v>
      </c>
      <c r="G1015" s="107" t="str">
        <f t="shared" si="15"/>
        <v>SH19-12658</v>
      </c>
      <c r="H1015" s="430"/>
      <c r="I1015" s="428"/>
      <c r="J1015" s="431"/>
      <c r="K1015" s="432"/>
      <c r="L1015" s="429"/>
      <c r="M1015" s="433"/>
      <c r="N1015" s="429"/>
    </row>
    <row r="1016" spans="1:14" s="434" customFormat="1" ht="18" customHeight="1">
      <c r="A1016" s="351">
        <v>1010</v>
      </c>
      <c r="B1016" s="107" t="s">
        <v>43</v>
      </c>
      <c r="C1016" s="108">
        <v>43795</v>
      </c>
      <c r="D1016" s="416" t="s">
        <v>17758</v>
      </c>
      <c r="E1016" s="324" t="s">
        <v>1709</v>
      </c>
      <c r="F1016" s="126">
        <v>1860</v>
      </c>
      <c r="G1016" s="107" t="str">
        <f t="shared" si="15"/>
        <v>SH19-12659</v>
      </c>
      <c r="H1016" s="430"/>
      <c r="I1016" s="428"/>
      <c r="J1016" s="431"/>
      <c r="K1016" s="432"/>
      <c r="L1016" s="429"/>
      <c r="M1016" s="433"/>
      <c r="N1016" s="429"/>
    </row>
    <row r="1017" spans="1:14" s="434" customFormat="1" ht="18" customHeight="1">
      <c r="A1017" s="351">
        <v>1011</v>
      </c>
      <c r="B1017" s="107" t="s">
        <v>329</v>
      </c>
      <c r="C1017" s="108">
        <v>43795</v>
      </c>
      <c r="D1017" s="416" t="s">
        <v>17759</v>
      </c>
      <c r="E1017" s="324" t="s">
        <v>1709</v>
      </c>
      <c r="F1017" s="126">
        <v>2471.3200000000002</v>
      </c>
      <c r="G1017" s="107" t="str">
        <f t="shared" si="15"/>
        <v>SH19-12660</v>
      </c>
      <c r="H1017" s="430"/>
      <c r="I1017" s="428"/>
      <c r="J1017" s="431"/>
      <c r="K1017" s="432"/>
      <c r="L1017" s="429"/>
      <c r="M1017" s="433"/>
      <c r="N1017" s="429"/>
    </row>
    <row r="1018" spans="1:14" s="434" customFormat="1" ht="18" customHeight="1">
      <c r="A1018" s="351">
        <v>1012</v>
      </c>
      <c r="B1018" s="107" t="s">
        <v>1746</v>
      </c>
      <c r="C1018" s="108"/>
      <c r="D1018" s="402" t="s">
        <v>17760</v>
      </c>
      <c r="E1018" s="324" t="s">
        <v>1709</v>
      </c>
      <c r="F1018" s="126">
        <v>0</v>
      </c>
      <c r="G1018" s="107" t="str">
        <f t="shared" si="15"/>
        <v>SH19-12661</v>
      </c>
      <c r="H1018" s="430"/>
      <c r="I1018" s="428"/>
      <c r="J1018" s="431"/>
      <c r="K1018" s="432"/>
      <c r="L1018" s="429"/>
      <c r="M1018" s="433"/>
      <c r="N1018" s="429"/>
    </row>
    <row r="1019" spans="1:14" s="434" customFormat="1" ht="18" customHeight="1">
      <c r="A1019" s="351">
        <v>1013</v>
      </c>
      <c r="B1019" s="107" t="s">
        <v>7777</v>
      </c>
      <c r="C1019" s="108">
        <v>43795</v>
      </c>
      <c r="D1019" s="416" t="s">
        <v>17761</v>
      </c>
      <c r="E1019" s="324" t="s">
        <v>1709</v>
      </c>
      <c r="F1019" s="126">
        <v>260.48</v>
      </c>
      <c r="G1019" s="107" t="str">
        <f t="shared" si="15"/>
        <v>SH19-12662</v>
      </c>
      <c r="H1019" s="430"/>
      <c r="I1019" s="428"/>
      <c r="J1019" s="431"/>
      <c r="K1019" s="432"/>
      <c r="L1019" s="429"/>
      <c r="M1019" s="433"/>
      <c r="N1019" s="429"/>
    </row>
    <row r="1020" spans="1:14" s="434" customFormat="1" ht="18" customHeight="1">
      <c r="A1020" s="351">
        <v>1014</v>
      </c>
      <c r="B1020" s="107" t="s">
        <v>7777</v>
      </c>
      <c r="C1020" s="108">
        <v>43795</v>
      </c>
      <c r="D1020" s="416" t="s">
        <v>17762</v>
      </c>
      <c r="E1020" s="324" t="s">
        <v>1709</v>
      </c>
      <c r="F1020" s="126">
        <v>290.56</v>
      </c>
      <c r="G1020" s="107" t="str">
        <f t="shared" si="15"/>
        <v>SH19-12663</v>
      </c>
      <c r="H1020" s="430"/>
      <c r="I1020" s="428"/>
      <c r="J1020" s="431"/>
      <c r="K1020" s="432"/>
      <c r="L1020" s="429"/>
      <c r="M1020" s="433"/>
      <c r="N1020" s="429"/>
    </row>
    <row r="1021" spans="1:14" s="434" customFormat="1" ht="18" customHeight="1">
      <c r="A1021" s="351">
        <v>1015</v>
      </c>
      <c r="B1021" s="107" t="s">
        <v>7777</v>
      </c>
      <c r="C1021" s="108">
        <v>43795</v>
      </c>
      <c r="D1021" s="416" t="s">
        <v>17763</v>
      </c>
      <c r="E1021" s="324" t="s">
        <v>1709</v>
      </c>
      <c r="F1021" s="126">
        <v>399.36</v>
      </c>
      <c r="G1021" s="107" t="str">
        <f t="shared" si="15"/>
        <v>SH19-12664</v>
      </c>
      <c r="H1021" s="430"/>
      <c r="I1021" s="428"/>
      <c r="J1021" s="431"/>
      <c r="K1021" s="432"/>
      <c r="L1021" s="429"/>
      <c r="M1021" s="433"/>
      <c r="N1021" s="429"/>
    </row>
    <row r="1022" spans="1:14" s="434" customFormat="1" ht="18" customHeight="1">
      <c r="A1022" s="351">
        <v>1016</v>
      </c>
      <c r="B1022" s="107" t="s">
        <v>7777</v>
      </c>
      <c r="C1022" s="108">
        <v>43795</v>
      </c>
      <c r="D1022" s="416" t="s">
        <v>17764</v>
      </c>
      <c r="E1022" s="324" t="s">
        <v>1709</v>
      </c>
      <c r="F1022" s="126">
        <v>1441.28</v>
      </c>
      <c r="G1022" s="107" t="str">
        <f t="shared" si="15"/>
        <v>SH19-12665</v>
      </c>
      <c r="H1022" s="430"/>
      <c r="I1022" s="428"/>
      <c r="J1022" s="431"/>
      <c r="K1022" s="432"/>
      <c r="L1022" s="429"/>
      <c r="M1022" s="433"/>
      <c r="N1022" s="429"/>
    </row>
    <row r="1023" spans="1:14" s="434" customFormat="1" ht="18" customHeight="1">
      <c r="A1023" s="351">
        <v>1017</v>
      </c>
      <c r="B1023" s="107" t="s">
        <v>237</v>
      </c>
      <c r="C1023" s="108">
        <v>43795</v>
      </c>
      <c r="D1023" s="416" t="s">
        <v>17765</v>
      </c>
      <c r="E1023" s="324" t="s">
        <v>1709</v>
      </c>
      <c r="F1023" s="126">
        <v>6005.3</v>
      </c>
      <c r="G1023" s="107" t="str">
        <f t="shared" si="15"/>
        <v>SH19-12666</v>
      </c>
      <c r="H1023" s="430"/>
      <c r="I1023" s="428"/>
      <c r="J1023" s="431"/>
      <c r="K1023" s="432"/>
      <c r="L1023" s="429"/>
      <c r="M1023" s="433"/>
      <c r="N1023" s="429"/>
    </row>
    <row r="1024" spans="1:14" s="434" customFormat="1" ht="18" customHeight="1">
      <c r="A1024" s="351">
        <v>1018</v>
      </c>
      <c r="B1024" s="107" t="s">
        <v>42</v>
      </c>
      <c r="C1024" s="108">
        <v>43795</v>
      </c>
      <c r="D1024" s="416" t="s">
        <v>17766</v>
      </c>
      <c r="E1024" s="324" t="s">
        <v>18021</v>
      </c>
      <c r="F1024" s="126">
        <v>2.09</v>
      </c>
      <c r="G1024" s="107" t="str">
        <f t="shared" si="15"/>
        <v>SH19-12667</v>
      </c>
      <c r="H1024" s="430"/>
      <c r="I1024" s="428"/>
      <c r="J1024" s="431"/>
      <c r="K1024" s="432"/>
      <c r="L1024" s="429"/>
      <c r="M1024" s="433"/>
      <c r="N1024" s="429"/>
    </row>
    <row r="1025" spans="1:14" s="434" customFormat="1" ht="18" customHeight="1">
      <c r="A1025" s="351">
        <v>1019</v>
      </c>
      <c r="B1025" s="107" t="s">
        <v>42</v>
      </c>
      <c r="C1025" s="108">
        <v>43795</v>
      </c>
      <c r="D1025" s="416" t="s">
        <v>17767</v>
      </c>
      <c r="E1025" s="324" t="s">
        <v>18021</v>
      </c>
      <c r="F1025" s="126">
        <v>8.44</v>
      </c>
      <c r="G1025" s="107" t="str">
        <f t="shared" si="15"/>
        <v>SH19-12668</v>
      </c>
      <c r="H1025" s="430"/>
      <c r="I1025" s="428"/>
      <c r="J1025" s="431"/>
      <c r="K1025" s="432"/>
      <c r="L1025" s="429"/>
      <c r="M1025" s="433"/>
      <c r="N1025" s="429"/>
    </row>
    <row r="1026" spans="1:14" s="434" customFormat="1" ht="18" customHeight="1">
      <c r="A1026" s="351">
        <v>1020</v>
      </c>
      <c r="B1026" s="107" t="s">
        <v>42</v>
      </c>
      <c r="C1026" s="108">
        <v>43795</v>
      </c>
      <c r="D1026" s="416" t="s">
        <v>17768</v>
      </c>
      <c r="E1026" s="324" t="s">
        <v>18021</v>
      </c>
      <c r="F1026" s="126">
        <v>2.37</v>
      </c>
      <c r="G1026" s="107" t="str">
        <f t="shared" si="15"/>
        <v>SH19-12669</v>
      </c>
      <c r="H1026" s="430"/>
      <c r="I1026" s="428"/>
      <c r="J1026" s="431"/>
      <c r="K1026" s="432"/>
      <c r="L1026" s="429"/>
      <c r="M1026" s="433"/>
      <c r="N1026" s="429"/>
    </row>
    <row r="1027" spans="1:14" s="434" customFormat="1" ht="18" customHeight="1">
      <c r="A1027" s="351">
        <v>1021</v>
      </c>
      <c r="B1027" s="107" t="s">
        <v>346</v>
      </c>
      <c r="C1027" s="108">
        <v>43795</v>
      </c>
      <c r="D1027" s="416" t="s">
        <v>17769</v>
      </c>
      <c r="E1027" s="324" t="s">
        <v>1709</v>
      </c>
      <c r="F1027" s="126">
        <v>2617.6</v>
      </c>
      <c r="G1027" s="107" t="str">
        <f t="shared" si="15"/>
        <v>SH19-12670</v>
      </c>
      <c r="H1027" s="430"/>
      <c r="I1027" s="428"/>
      <c r="J1027" s="431"/>
      <c r="K1027" s="432"/>
      <c r="L1027" s="429"/>
      <c r="M1027" s="433"/>
      <c r="N1027" s="429"/>
    </row>
    <row r="1028" spans="1:14" s="434" customFormat="1" ht="18" customHeight="1">
      <c r="A1028" s="351">
        <v>1022</v>
      </c>
      <c r="B1028" s="107" t="s">
        <v>197</v>
      </c>
      <c r="C1028" s="108">
        <v>43795</v>
      </c>
      <c r="D1028" s="416" t="s">
        <v>17770</v>
      </c>
      <c r="E1028" s="324" t="s">
        <v>1709</v>
      </c>
      <c r="F1028" s="126">
        <v>6061.44</v>
      </c>
      <c r="G1028" s="107" t="str">
        <f t="shared" si="15"/>
        <v>SH19-12671</v>
      </c>
      <c r="H1028" s="430"/>
      <c r="I1028" s="428"/>
      <c r="J1028" s="431"/>
      <c r="K1028" s="432"/>
      <c r="L1028" s="429"/>
      <c r="M1028" s="433"/>
      <c r="N1028" s="429"/>
    </row>
    <row r="1029" spans="1:14" s="434" customFormat="1" ht="18" customHeight="1">
      <c r="A1029" s="351">
        <v>1023</v>
      </c>
      <c r="B1029" s="107" t="s">
        <v>42</v>
      </c>
      <c r="C1029" s="108">
        <v>43801</v>
      </c>
      <c r="D1029" s="399" t="s">
        <v>17771</v>
      </c>
      <c r="E1029" s="324" t="s">
        <v>1709</v>
      </c>
      <c r="F1029" s="126">
        <v>11849.31</v>
      </c>
      <c r="G1029" s="107" t="str">
        <f t="shared" si="15"/>
        <v>SH19-12672</v>
      </c>
      <c r="H1029" s="430"/>
      <c r="I1029" s="428"/>
      <c r="J1029" s="431"/>
      <c r="K1029" s="432"/>
      <c r="L1029" s="429"/>
      <c r="M1029" s="433"/>
      <c r="N1029" s="429"/>
    </row>
    <row r="1030" spans="1:14" s="434" customFormat="1" ht="18" customHeight="1">
      <c r="A1030" s="351">
        <v>1024</v>
      </c>
      <c r="B1030" s="107" t="s">
        <v>42</v>
      </c>
      <c r="C1030" s="108">
        <v>43796</v>
      </c>
      <c r="D1030" s="416" t="s">
        <v>17772</v>
      </c>
      <c r="E1030" s="324" t="s">
        <v>18022</v>
      </c>
      <c r="F1030" s="126">
        <v>5640.89</v>
      </c>
      <c r="G1030" s="107" t="str">
        <f t="shared" si="15"/>
        <v>SH19-12673</v>
      </c>
      <c r="H1030" s="430"/>
      <c r="I1030" s="428"/>
      <c r="J1030" s="431"/>
      <c r="K1030" s="432"/>
      <c r="L1030" s="429"/>
      <c r="M1030" s="433"/>
      <c r="N1030" s="429"/>
    </row>
    <row r="1031" spans="1:14" s="434" customFormat="1" ht="18" customHeight="1">
      <c r="A1031" s="351">
        <v>1025</v>
      </c>
      <c r="B1031" s="107" t="s">
        <v>42</v>
      </c>
      <c r="C1031" s="108">
        <v>43795</v>
      </c>
      <c r="D1031" s="416" t="s">
        <v>17773</v>
      </c>
      <c r="E1031" s="324" t="s">
        <v>18021</v>
      </c>
      <c r="F1031" s="126">
        <v>3396.35</v>
      </c>
      <c r="G1031" s="107" t="str">
        <f t="shared" si="15"/>
        <v>SH19-12674</v>
      </c>
      <c r="H1031" s="430"/>
      <c r="I1031" s="428"/>
      <c r="J1031" s="431"/>
      <c r="K1031" s="432"/>
      <c r="L1031" s="429"/>
      <c r="M1031" s="433"/>
      <c r="N1031" s="429"/>
    </row>
    <row r="1032" spans="1:14" s="434" customFormat="1" ht="18" customHeight="1">
      <c r="A1032" s="351">
        <v>1026</v>
      </c>
      <c r="B1032" s="107" t="s">
        <v>238</v>
      </c>
      <c r="C1032" s="108">
        <v>43795</v>
      </c>
      <c r="D1032" s="416" t="s">
        <v>17774</v>
      </c>
      <c r="E1032" s="324" t="s">
        <v>1709</v>
      </c>
      <c r="F1032" s="126">
        <v>1807.68</v>
      </c>
      <c r="G1032" s="107" t="str">
        <f t="shared" ref="G1032:G1095" si="16">D1032</f>
        <v>SH19-12675</v>
      </c>
      <c r="H1032" s="430"/>
      <c r="I1032" s="428"/>
      <c r="J1032" s="431"/>
      <c r="K1032" s="432"/>
      <c r="L1032" s="429"/>
      <c r="M1032" s="433"/>
      <c r="N1032" s="429"/>
    </row>
    <row r="1033" spans="1:14" s="434" customFormat="1" ht="18" customHeight="1">
      <c r="A1033" s="351">
        <v>1027</v>
      </c>
      <c r="B1033" s="107" t="s">
        <v>42</v>
      </c>
      <c r="C1033" s="108">
        <v>43795</v>
      </c>
      <c r="D1033" s="416" t="s">
        <v>17775</v>
      </c>
      <c r="E1033" s="324" t="s">
        <v>18021</v>
      </c>
      <c r="F1033" s="126">
        <v>4395.2700000000004</v>
      </c>
      <c r="G1033" s="107" t="str">
        <f t="shared" si="16"/>
        <v>SH19-12676</v>
      </c>
      <c r="H1033" s="430"/>
      <c r="I1033" s="428"/>
      <c r="J1033" s="431"/>
      <c r="K1033" s="432"/>
      <c r="L1033" s="429"/>
      <c r="M1033" s="433"/>
      <c r="N1033" s="429"/>
    </row>
    <row r="1034" spans="1:14" s="434" customFormat="1" ht="18" customHeight="1">
      <c r="A1034" s="351">
        <v>1028</v>
      </c>
      <c r="B1034" s="107" t="s">
        <v>288</v>
      </c>
      <c r="C1034" s="108">
        <v>43795</v>
      </c>
      <c r="D1034" s="416" t="s">
        <v>17776</v>
      </c>
      <c r="E1034" s="324" t="s">
        <v>1709</v>
      </c>
      <c r="F1034" s="126">
        <v>640.4</v>
      </c>
      <c r="G1034" s="107" t="str">
        <f t="shared" si="16"/>
        <v>SH19-12677</v>
      </c>
      <c r="H1034" s="430"/>
      <c r="I1034" s="428"/>
      <c r="J1034" s="431"/>
      <c r="K1034" s="432"/>
      <c r="L1034" s="429"/>
      <c r="M1034" s="433"/>
      <c r="N1034" s="429"/>
    </row>
    <row r="1035" spans="1:14" s="434" customFormat="1" ht="18" customHeight="1">
      <c r="A1035" s="351">
        <v>1029</v>
      </c>
      <c r="B1035" s="107" t="s">
        <v>43</v>
      </c>
      <c r="C1035" s="108">
        <v>43795</v>
      </c>
      <c r="D1035" s="416" t="s">
        <v>17777</v>
      </c>
      <c r="E1035" s="324" t="s">
        <v>1709</v>
      </c>
      <c r="F1035" s="126">
        <v>2139.5</v>
      </c>
      <c r="G1035" s="107" t="str">
        <f t="shared" si="16"/>
        <v>SH19-12678</v>
      </c>
      <c r="H1035" s="430"/>
      <c r="I1035" s="428"/>
      <c r="J1035" s="431"/>
      <c r="K1035" s="432"/>
      <c r="L1035" s="429"/>
      <c r="M1035" s="433"/>
      <c r="N1035" s="429"/>
    </row>
    <row r="1036" spans="1:14" s="434" customFormat="1" ht="18" customHeight="1">
      <c r="A1036" s="351">
        <v>1030</v>
      </c>
      <c r="B1036" s="107" t="s">
        <v>1746</v>
      </c>
      <c r="C1036" s="108"/>
      <c r="D1036" s="402" t="s">
        <v>17778</v>
      </c>
      <c r="E1036" s="324" t="s">
        <v>1709</v>
      </c>
      <c r="F1036" s="126">
        <v>0</v>
      </c>
      <c r="G1036" s="107" t="str">
        <f t="shared" si="16"/>
        <v>SH19-12679</v>
      </c>
      <c r="H1036" s="430"/>
      <c r="I1036" s="428"/>
      <c r="J1036" s="431"/>
      <c r="K1036" s="432"/>
      <c r="L1036" s="429"/>
      <c r="M1036" s="433"/>
      <c r="N1036" s="429"/>
    </row>
    <row r="1037" spans="1:14" s="434" customFormat="1" ht="18" customHeight="1">
      <c r="A1037" s="351">
        <v>1031</v>
      </c>
      <c r="B1037" s="107" t="s">
        <v>42</v>
      </c>
      <c r="C1037" s="108">
        <v>43796</v>
      </c>
      <c r="D1037" s="416" t="s">
        <v>17779</v>
      </c>
      <c r="E1037" s="324" t="s">
        <v>18022</v>
      </c>
      <c r="F1037" s="126">
        <v>13832.17</v>
      </c>
      <c r="G1037" s="107" t="str">
        <f t="shared" si="16"/>
        <v>SH19-12680</v>
      </c>
      <c r="H1037" s="430"/>
      <c r="I1037" s="428"/>
      <c r="J1037" s="431"/>
      <c r="K1037" s="432"/>
      <c r="L1037" s="429"/>
      <c r="M1037" s="433"/>
      <c r="N1037" s="429"/>
    </row>
    <row r="1038" spans="1:14" s="434" customFormat="1" ht="18" customHeight="1">
      <c r="A1038" s="351">
        <v>1032</v>
      </c>
      <c r="B1038" s="107" t="s">
        <v>142</v>
      </c>
      <c r="C1038" s="108">
        <v>43795</v>
      </c>
      <c r="D1038" s="416" t="s">
        <v>17780</v>
      </c>
      <c r="E1038" s="324" t="s">
        <v>1709</v>
      </c>
      <c r="F1038" s="126">
        <v>2185.8000000000002</v>
      </c>
      <c r="G1038" s="107" t="str">
        <f t="shared" si="16"/>
        <v>SH19-12681</v>
      </c>
      <c r="H1038" s="430"/>
      <c r="I1038" s="428"/>
      <c r="J1038" s="431"/>
      <c r="K1038" s="432"/>
      <c r="L1038" s="429"/>
      <c r="M1038" s="433"/>
      <c r="N1038" s="429"/>
    </row>
    <row r="1039" spans="1:14" s="434" customFormat="1" ht="18" customHeight="1">
      <c r="A1039" s="351">
        <v>1033</v>
      </c>
      <c r="B1039" s="107" t="s">
        <v>142</v>
      </c>
      <c r="C1039" s="108">
        <v>43795</v>
      </c>
      <c r="D1039" s="416" t="s">
        <v>17781</v>
      </c>
      <c r="E1039" s="324" t="s">
        <v>1709</v>
      </c>
      <c r="F1039" s="126">
        <v>1356.11</v>
      </c>
      <c r="G1039" s="107" t="str">
        <f t="shared" si="16"/>
        <v>SH19-12682</v>
      </c>
      <c r="H1039" s="430"/>
      <c r="I1039" s="428"/>
      <c r="J1039" s="431"/>
      <c r="K1039" s="432"/>
      <c r="L1039" s="429"/>
      <c r="M1039" s="433"/>
      <c r="N1039" s="429"/>
    </row>
    <row r="1040" spans="1:14" s="434" customFormat="1" ht="18" customHeight="1">
      <c r="A1040" s="351">
        <v>1034</v>
      </c>
      <c r="B1040" s="107" t="s">
        <v>42</v>
      </c>
      <c r="C1040" s="108">
        <v>43796</v>
      </c>
      <c r="D1040" s="416" t="s">
        <v>17782</v>
      </c>
      <c r="E1040" s="324" t="s">
        <v>18022</v>
      </c>
      <c r="F1040" s="126">
        <v>6580.9</v>
      </c>
      <c r="G1040" s="107" t="str">
        <f t="shared" si="16"/>
        <v>SH19-12683</v>
      </c>
      <c r="H1040" s="430"/>
      <c r="I1040" s="428"/>
      <c r="J1040" s="431"/>
      <c r="K1040" s="432"/>
      <c r="L1040" s="429"/>
      <c r="M1040" s="433"/>
      <c r="N1040" s="429"/>
    </row>
    <row r="1041" spans="1:14" s="434" customFormat="1" ht="18" customHeight="1">
      <c r="A1041" s="351">
        <v>1035</v>
      </c>
      <c r="B1041" s="107" t="s">
        <v>42</v>
      </c>
      <c r="C1041" s="108">
        <v>43796</v>
      </c>
      <c r="D1041" s="416" t="s">
        <v>17783</v>
      </c>
      <c r="E1041" s="324" t="s">
        <v>18022</v>
      </c>
      <c r="F1041" s="126">
        <v>12089.54</v>
      </c>
      <c r="G1041" s="107" t="str">
        <f t="shared" si="16"/>
        <v>SH19-12684</v>
      </c>
      <c r="H1041" s="430"/>
      <c r="I1041" s="428"/>
      <c r="J1041" s="431"/>
      <c r="K1041" s="432"/>
      <c r="L1041" s="429"/>
      <c r="M1041" s="433"/>
      <c r="N1041" s="429"/>
    </row>
    <row r="1042" spans="1:14" s="434" customFormat="1" ht="18" customHeight="1">
      <c r="A1042" s="351">
        <v>1036</v>
      </c>
      <c r="B1042" s="107" t="s">
        <v>42</v>
      </c>
      <c r="C1042" s="108">
        <v>43796</v>
      </c>
      <c r="D1042" s="416" t="s">
        <v>17784</v>
      </c>
      <c r="E1042" s="324" t="s">
        <v>18022</v>
      </c>
      <c r="F1042" s="126">
        <v>5733.98</v>
      </c>
      <c r="G1042" s="107" t="str">
        <f t="shared" si="16"/>
        <v>SH19-12685</v>
      </c>
      <c r="H1042" s="430"/>
      <c r="I1042" s="428"/>
      <c r="J1042" s="431"/>
      <c r="K1042" s="432"/>
      <c r="L1042" s="429"/>
      <c r="M1042" s="433"/>
      <c r="N1042" s="429"/>
    </row>
    <row r="1043" spans="1:14" s="434" customFormat="1" ht="18" customHeight="1">
      <c r="A1043" s="351">
        <v>1037</v>
      </c>
      <c r="B1043" s="107" t="s">
        <v>42</v>
      </c>
      <c r="C1043" s="108">
        <v>43796</v>
      </c>
      <c r="D1043" s="416" t="s">
        <v>17785</v>
      </c>
      <c r="E1043" s="324" t="s">
        <v>18022</v>
      </c>
      <c r="F1043" s="126">
        <v>963.23</v>
      </c>
      <c r="G1043" s="107" t="str">
        <f t="shared" si="16"/>
        <v>SH19-12686</v>
      </c>
      <c r="H1043" s="430"/>
      <c r="I1043" s="428"/>
      <c r="J1043" s="431"/>
      <c r="K1043" s="432"/>
      <c r="L1043" s="429"/>
      <c r="M1043" s="433"/>
      <c r="N1043" s="429"/>
    </row>
    <row r="1044" spans="1:14" s="434" customFormat="1" ht="18" customHeight="1">
      <c r="A1044" s="351">
        <v>1038</v>
      </c>
      <c r="B1044" s="107" t="s">
        <v>42</v>
      </c>
      <c r="C1044" s="108">
        <v>43795</v>
      </c>
      <c r="D1044" s="416" t="s">
        <v>17786</v>
      </c>
      <c r="E1044" s="324" t="s">
        <v>18021</v>
      </c>
      <c r="F1044" s="126">
        <v>273.89</v>
      </c>
      <c r="G1044" s="107" t="str">
        <f t="shared" si="16"/>
        <v>SH19-12687</v>
      </c>
      <c r="H1044" s="430"/>
      <c r="I1044" s="428"/>
      <c r="J1044" s="431"/>
      <c r="K1044" s="432"/>
      <c r="L1044" s="429"/>
      <c r="M1044" s="433"/>
      <c r="N1044" s="429"/>
    </row>
    <row r="1045" spans="1:14" s="434" customFormat="1" ht="18" customHeight="1">
      <c r="A1045" s="351">
        <v>1039</v>
      </c>
      <c r="B1045" s="107" t="s">
        <v>47</v>
      </c>
      <c r="C1045" s="108">
        <v>43795</v>
      </c>
      <c r="D1045" s="416" t="s">
        <v>17787</v>
      </c>
      <c r="E1045" s="324" t="s">
        <v>1709</v>
      </c>
      <c r="F1045" s="126">
        <v>3</v>
      </c>
      <c r="G1045" s="107" t="str">
        <f t="shared" si="16"/>
        <v>SH19-12688</v>
      </c>
      <c r="H1045" s="430"/>
      <c r="I1045" s="428"/>
      <c r="J1045" s="431"/>
      <c r="K1045" s="432"/>
      <c r="L1045" s="429"/>
      <c r="M1045" s="433"/>
      <c r="N1045" s="429"/>
    </row>
    <row r="1046" spans="1:14" s="434" customFormat="1" ht="18" customHeight="1">
      <c r="A1046" s="351">
        <v>1040</v>
      </c>
      <c r="B1046" s="107" t="s">
        <v>288</v>
      </c>
      <c r="C1046" s="108">
        <v>43795</v>
      </c>
      <c r="D1046" s="416" t="s">
        <v>17788</v>
      </c>
      <c r="E1046" s="324" t="s">
        <v>1709</v>
      </c>
      <c r="F1046" s="126">
        <v>3004.87</v>
      </c>
      <c r="G1046" s="107" t="str">
        <f t="shared" si="16"/>
        <v>SH19-12689</v>
      </c>
      <c r="H1046" s="430"/>
      <c r="I1046" s="428"/>
      <c r="J1046" s="431"/>
      <c r="K1046" s="432"/>
      <c r="L1046" s="429"/>
      <c r="M1046" s="433"/>
      <c r="N1046" s="429"/>
    </row>
    <row r="1047" spans="1:14" s="434" customFormat="1" ht="18" customHeight="1">
      <c r="A1047" s="351">
        <v>1041</v>
      </c>
      <c r="B1047" s="107" t="s">
        <v>42</v>
      </c>
      <c r="C1047" s="108">
        <v>43797</v>
      </c>
      <c r="D1047" s="416" t="s">
        <v>17789</v>
      </c>
      <c r="E1047" s="324" t="s">
        <v>18023</v>
      </c>
      <c r="F1047" s="126">
        <v>14730.45</v>
      </c>
      <c r="G1047" s="107" t="str">
        <f t="shared" si="16"/>
        <v>SH19-12690</v>
      </c>
      <c r="H1047" s="430"/>
      <c r="I1047" s="428"/>
      <c r="J1047" s="431"/>
      <c r="K1047" s="432"/>
      <c r="L1047" s="429"/>
      <c r="M1047" s="433"/>
      <c r="N1047" s="429"/>
    </row>
    <row r="1048" spans="1:14" s="434" customFormat="1" ht="18" customHeight="1">
      <c r="A1048" s="351">
        <v>1042</v>
      </c>
      <c r="B1048" s="107" t="s">
        <v>42</v>
      </c>
      <c r="C1048" s="108">
        <v>43797</v>
      </c>
      <c r="D1048" s="416" t="s">
        <v>17790</v>
      </c>
      <c r="E1048" s="324" t="s">
        <v>18023</v>
      </c>
      <c r="F1048" s="126">
        <v>9644.94</v>
      </c>
      <c r="G1048" s="107" t="str">
        <f t="shared" si="16"/>
        <v>SH19-12691</v>
      </c>
      <c r="H1048" s="430"/>
      <c r="I1048" s="428"/>
      <c r="J1048" s="431"/>
      <c r="K1048" s="432"/>
      <c r="L1048" s="429"/>
      <c r="M1048" s="433"/>
      <c r="N1048" s="429"/>
    </row>
    <row r="1049" spans="1:14" s="434" customFormat="1" ht="18" customHeight="1">
      <c r="A1049" s="351">
        <v>1043</v>
      </c>
      <c r="B1049" s="107" t="s">
        <v>42</v>
      </c>
      <c r="C1049" s="108">
        <v>43797</v>
      </c>
      <c r="D1049" s="416" t="s">
        <v>17791</v>
      </c>
      <c r="E1049" s="324" t="s">
        <v>18023</v>
      </c>
      <c r="F1049" s="126">
        <v>1683.09</v>
      </c>
      <c r="G1049" s="107" t="str">
        <f t="shared" si="16"/>
        <v>SH19-12692</v>
      </c>
      <c r="H1049" s="430"/>
      <c r="I1049" s="428"/>
      <c r="J1049" s="431"/>
      <c r="K1049" s="432"/>
      <c r="L1049" s="429"/>
      <c r="M1049" s="433"/>
      <c r="N1049" s="429"/>
    </row>
    <row r="1050" spans="1:14" s="434" customFormat="1" ht="18" customHeight="1">
      <c r="A1050" s="351">
        <v>1044</v>
      </c>
      <c r="B1050" s="107" t="s">
        <v>42</v>
      </c>
      <c r="C1050" s="108">
        <v>43797</v>
      </c>
      <c r="D1050" s="416" t="s">
        <v>17792</v>
      </c>
      <c r="E1050" s="324" t="s">
        <v>18023</v>
      </c>
      <c r="F1050" s="126">
        <v>3654.46</v>
      </c>
      <c r="G1050" s="107" t="str">
        <f t="shared" si="16"/>
        <v>SH19-12693</v>
      </c>
      <c r="H1050" s="430"/>
      <c r="I1050" s="428"/>
      <c r="J1050" s="431"/>
      <c r="K1050" s="432"/>
      <c r="L1050" s="429"/>
      <c r="M1050" s="433"/>
      <c r="N1050" s="429"/>
    </row>
    <row r="1051" spans="1:14" s="434" customFormat="1" ht="18" customHeight="1">
      <c r="A1051" s="351">
        <v>1045</v>
      </c>
      <c r="B1051" s="107" t="s">
        <v>42</v>
      </c>
      <c r="C1051" s="108">
        <v>43797</v>
      </c>
      <c r="D1051" s="416" t="s">
        <v>17793</v>
      </c>
      <c r="E1051" s="324" t="s">
        <v>18023</v>
      </c>
      <c r="F1051" s="126">
        <v>13308.72</v>
      </c>
      <c r="G1051" s="107" t="str">
        <f t="shared" si="16"/>
        <v>SH19-12694</v>
      </c>
      <c r="H1051" s="430"/>
      <c r="I1051" s="428"/>
      <c r="J1051" s="431"/>
      <c r="K1051" s="432"/>
      <c r="L1051" s="429"/>
      <c r="M1051" s="433"/>
      <c r="N1051" s="429"/>
    </row>
    <row r="1052" spans="1:14" s="434" customFormat="1" ht="18" customHeight="1">
      <c r="A1052" s="351">
        <v>1046</v>
      </c>
      <c r="B1052" s="107" t="s">
        <v>42</v>
      </c>
      <c r="C1052" s="108">
        <v>43797</v>
      </c>
      <c r="D1052" s="416" t="s">
        <v>17794</v>
      </c>
      <c r="E1052" s="324" t="s">
        <v>18023</v>
      </c>
      <c r="F1052" s="126">
        <v>8554.36</v>
      </c>
      <c r="G1052" s="107" t="str">
        <f t="shared" si="16"/>
        <v>SH19-12695</v>
      </c>
      <c r="H1052" s="430"/>
      <c r="I1052" s="428"/>
      <c r="J1052" s="431"/>
      <c r="K1052" s="432"/>
      <c r="L1052" s="429"/>
      <c r="M1052" s="433"/>
      <c r="N1052" s="429"/>
    </row>
    <row r="1053" spans="1:14" s="434" customFormat="1" ht="18" customHeight="1">
      <c r="A1053" s="351">
        <v>1047</v>
      </c>
      <c r="B1053" s="107" t="s">
        <v>42</v>
      </c>
      <c r="C1053" s="108">
        <v>43797</v>
      </c>
      <c r="D1053" s="416" t="s">
        <v>17795</v>
      </c>
      <c r="E1053" s="324" t="s">
        <v>18023</v>
      </c>
      <c r="F1053" s="126">
        <v>8474.92</v>
      </c>
      <c r="G1053" s="107" t="str">
        <f t="shared" si="16"/>
        <v>SH19-12696</v>
      </c>
      <c r="H1053" s="430"/>
      <c r="I1053" s="428"/>
      <c r="J1053" s="431"/>
      <c r="K1053" s="432"/>
      <c r="L1053" s="429"/>
      <c r="M1053" s="433"/>
      <c r="N1053" s="429"/>
    </row>
    <row r="1054" spans="1:14" s="434" customFormat="1" ht="18" customHeight="1">
      <c r="A1054" s="351">
        <v>1048</v>
      </c>
      <c r="B1054" s="107" t="s">
        <v>42</v>
      </c>
      <c r="C1054" s="108">
        <v>43797</v>
      </c>
      <c r="D1054" s="416" t="s">
        <v>17796</v>
      </c>
      <c r="E1054" s="324" t="s">
        <v>18023</v>
      </c>
      <c r="F1054" s="126">
        <v>2350.3200000000002</v>
      </c>
      <c r="G1054" s="107" t="str">
        <f t="shared" si="16"/>
        <v>SH19-12697</v>
      </c>
      <c r="H1054" s="430"/>
      <c r="I1054" s="428"/>
      <c r="J1054" s="431"/>
      <c r="K1054" s="432"/>
      <c r="L1054" s="429"/>
      <c r="M1054" s="433"/>
      <c r="N1054" s="429"/>
    </row>
    <row r="1055" spans="1:14" s="434" customFormat="1" ht="18" customHeight="1">
      <c r="A1055" s="351">
        <v>1049</v>
      </c>
      <c r="B1055" s="107" t="s">
        <v>42</v>
      </c>
      <c r="C1055" s="108">
        <v>43797</v>
      </c>
      <c r="D1055" s="416" t="s">
        <v>17797</v>
      </c>
      <c r="E1055" s="324" t="s">
        <v>18023</v>
      </c>
      <c r="F1055" s="126">
        <v>13704.16</v>
      </c>
      <c r="G1055" s="107" t="str">
        <f t="shared" si="16"/>
        <v>SH19-12698</v>
      </c>
      <c r="H1055" s="430"/>
      <c r="I1055" s="428"/>
      <c r="J1055" s="431"/>
      <c r="K1055" s="432"/>
      <c r="L1055" s="429"/>
      <c r="M1055" s="433"/>
      <c r="N1055" s="429"/>
    </row>
    <row r="1056" spans="1:14" s="434" customFormat="1" ht="18" customHeight="1">
      <c r="A1056" s="351">
        <v>1050</v>
      </c>
      <c r="B1056" s="107" t="s">
        <v>42</v>
      </c>
      <c r="C1056" s="108">
        <v>43797</v>
      </c>
      <c r="D1056" s="416" t="s">
        <v>17798</v>
      </c>
      <c r="E1056" s="324" t="s">
        <v>18023</v>
      </c>
      <c r="F1056" s="126">
        <v>6047.26</v>
      </c>
      <c r="G1056" s="107" t="str">
        <f t="shared" si="16"/>
        <v>SH19-12699</v>
      </c>
      <c r="H1056" s="430"/>
      <c r="I1056" s="428"/>
      <c r="J1056" s="431"/>
      <c r="K1056" s="432"/>
      <c r="L1056" s="429"/>
      <c r="M1056" s="433"/>
      <c r="N1056" s="429"/>
    </row>
    <row r="1057" spans="1:14" s="434" customFormat="1" ht="18" customHeight="1">
      <c r="A1057" s="351">
        <v>1051</v>
      </c>
      <c r="B1057" s="107" t="s">
        <v>42</v>
      </c>
      <c r="C1057" s="108">
        <v>43797</v>
      </c>
      <c r="D1057" s="416" t="s">
        <v>17799</v>
      </c>
      <c r="E1057" s="324" t="s">
        <v>18023</v>
      </c>
      <c r="F1057" s="126">
        <v>1253.71</v>
      </c>
      <c r="G1057" s="107" t="str">
        <f t="shared" si="16"/>
        <v>SH19-12700</v>
      </c>
      <c r="H1057" s="430"/>
      <c r="I1057" s="428"/>
      <c r="J1057" s="431"/>
      <c r="K1057" s="432"/>
      <c r="L1057" s="429"/>
      <c r="M1057" s="433"/>
      <c r="N1057" s="429"/>
    </row>
    <row r="1058" spans="1:14" s="434" customFormat="1" ht="18" customHeight="1">
      <c r="A1058" s="351">
        <v>1052</v>
      </c>
      <c r="B1058" s="107" t="s">
        <v>42</v>
      </c>
      <c r="C1058" s="108">
        <v>43797</v>
      </c>
      <c r="D1058" s="416" t="s">
        <v>17800</v>
      </c>
      <c r="E1058" s="324" t="s">
        <v>18023</v>
      </c>
      <c r="F1058" s="126">
        <v>1100.53</v>
      </c>
      <c r="G1058" s="107" t="str">
        <f t="shared" si="16"/>
        <v>SH19-12701</v>
      </c>
      <c r="H1058" s="430"/>
      <c r="I1058" s="428"/>
      <c r="J1058" s="431"/>
      <c r="K1058" s="432"/>
      <c r="L1058" s="429"/>
      <c r="M1058" s="433"/>
      <c r="N1058" s="429"/>
    </row>
    <row r="1059" spans="1:14" s="434" customFormat="1" ht="18" customHeight="1">
      <c r="A1059" s="351">
        <v>1053</v>
      </c>
      <c r="B1059" s="107" t="s">
        <v>42</v>
      </c>
      <c r="C1059" s="108">
        <v>43797</v>
      </c>
      <c r="D1059" s="416" t="s">
        <v>17801</v>
      </c>
      <c r="E1059" s="324" t="s">
        <v>18023</v>
      </c>
      <c r="F1059" s="126">
        <v>11138.33</v>
      </c>
      <c r="G1059" s="107" t="str">
        <f t="shared" si="16"/>
        <v>SH19-12702</v>
      </c>
      <c r="H1059" s="430"/>
      <c r="I1059" s="428"/>
      <c r="J1059" s="431"/>
      <c r="K1059" s="432"/>
      <c r="L1059" s="429"/>
      <c r="M1059" s="433"/>
      <c r="N1059" s="429"/>
    </row>
    <row r="1060" spans="1:14" s="434" customFormat="1" ht="18" customHeight="1">
      <c r="A1060" s="351">
        <v>1054</v>
      </c>
      <c r="B1060" s="107" t="s">
        <v>42</v>
      </c>
      <c r="C1060" s="108">
        <v>43797</v>
      </c>
      <c r="D1060" s="416" t="s">
        <v>17802</v>
      </c>
      <c r="E1060" s="324" t="s">
        <v>18023</v>
      </c>
      <c r="F1060" s="126">
        <v>4700.6400000000003</v>
      </c>
      <c r="G1060" s="107" t="str">
        <f t="shared" si="16"/>
        <v>SH19-12703</v>
      </c>
      <c r="H1060" s="430"/>
      <c r="I1060" s="428"/>
      <c r="J1060" s="431"/>
      <c r="K1060" s="432"/>
      <c r="L1060" s="429"/>
      <c r="M1060" s="433"/>
      <c r="N1060" s="429"/>
    </row>
    <row r="1061" spans="1:14" s="434" customFormat="1" ht="18" customHeight="1">
      <c r="A1061" s="351">
        <v>1055</v>
      </c>
      <c r="B1061" s="107" t="s">
        <v>42</v>
      </c>
      <c r="C1061" s="108">
        <v>43797</v>
      </c>
      <c r="D1061" s="416" t="s">
        <v>17803</v>
      </c>
      <c r="E1061" s="324" t="s">
        <v>18023</v>
      </c>
      <c r="F1061" s="126">
        <v>2966.1</v>
      </c>
      <c r="G1061" s="107" t="str">
        <f t="shared" si="16"/>
        <v>SH19-12704</v>
      </c>
      <c r="H1061" s="430"/>
      <c r="I1061" s="428"/>
      <c r="J1061" s="431"/>
      <c r="K1061" s="432"/>
      <c r="L1061" s="429"/>
      <c r="M1061" s="433"/>
      <c r="N1061" s="429"/>
    </row>
    <row r="1062" spans="1:14" s="434" customFormat="1" ht="18" customHeight="1">
      <c r="A1062" s="351">
        <v>1056</v>
      </c>
      <c r="B1062" s="107" t="s">
        <v>42</v>
      </c>
      <c r="C1062" s="108">
        <v>43797</v>
      </c>
      <c r="D1062" s="416" t="s">
        <v>17804</v>
      </c>
      <c r="E1062" s="324" t="s">
        <v>18023</v>
      </c>
      <c r="F1062" s="126">
        <v>11749.82</v>
      </c>
      <c r="G1062" s="107" t="str">
        <f t="shared" si="16"/>
        <v>SH19-12705</v>
      </c>
      <c r="H1062" s="430"/>
      <c r="I1062" s="428"/>
      <c r="J1062" s="431"/>
      <c r="K1062" s="432"/>
      <c r="L1062" s="429"/>
      <c r="M1062" s="433"/>
      <c r="N1062" s="429"/>
    </row>
    <row r="1063" spans="1:14" s="434" customFormat="1" ht="18" customHeight="1">
      <c r="A1063" s="351">
        <v>1057</v>
      </c>
      <c r="B1063" s="107" t="s">
        <v>139</v>
      </c>
      <c r="C1063" s="108">
        <v>43795</v>
      </c>
      <c r="D1063" s="416" t="s">
        <v>17805</v>
      </c>
      <c r="E1063" s="324" t="s">
        <v>1709</v>
      </c>
      <c r="F1063" s="126">
        <v>2208</v>
      </c>
      <c r="G1063" s="107" t="str">
        <f t="shared" si="16"/>
        <v>SH19-12706</v>
      </c>
      <c r="H1063" s="430"/>
      <c r="I1063" s="428"/>
      <c r="J1063" s="431"/>
      <c r="K1063" s="432"/>
      <c r="L1063" s="429"/>
      <c r="M1063" s="433"/>
      <c r="N1063" s="429"/>
    </row>
    <row r="1064" spans="1:14" s="434" customFormat="1" ht="18" customHeight="1">
      <c r="A1064" s="351">
        <v>1058</v>
      </c>
      <c r="B1064" s="107" t="s">
        <v>55</v>
      </c>
      <c r="C1064" s="108">
        <v>43795</v>
      </c>
      <c r="D1064" s="416" t="s">
        <v>17806</v>
      </c>
      <c r="E1064" s="324" t="s">
        <v>1709</v>
      </c>
      <c r="F1064" s="126">
        <v>3191.04</v>
      </c>
      <c r="G1064" s="107" t="str">
        <f t="shared" si="16"/>
        <v>SH19-12707</v>
      </c>
      <c r="H1064" s="430"/>
      <c r="I1064" s="428"/>
      <c r="J1064" s="431"/>
      <c r="K1064" s="432"/>
      <c r="L1064" s="429"/>
      <c r="M1064" s="433"/>
      <c r="N1064" s="429"/>
    </row>
    <row r="1065" spans="1:14" s="434" customFormat="1" ht="18" customHeight="1">
      <c r="A1065" s="351">
        <v>1059</v>
      </c>
      <c r="B1065" s="107" t="s">
        <v>55</v>
      </c>
      <c r="C1065" s="108">
        <v>43795</v>
      </c>
      <c r="D1065" s="416" t="s">
        <v>17807</v>
      </c>
      <c r="E1065" s="324" t="s">
        <v>1709</v>
      </c>
      <c r="F1065" s="126">
        <v>1423.8</v>
      </c>
      <c r="G1065" s="107" t="str">
        <f t="shared" si="16"/>
        <v>SH19-12708</v>
      </c>
      <c r="H1065" s="430"/>
      <c r="I1065" s="428"/>
      <c r="J1065" s="431"/>
      <c r="K1065" s="432"/>
      <c r="L1065" s="429"/>
      <c r="M1065" s="433"/>
      <c r="N1065" s="429"/>
    </row>
    <row r="1066" spans="1:14" s="434" customFormat="1" ht="18" customHeight="1">
      <c r="A1066" s="351">
        <v>1060</v>
      </c>
      <c r="B1066" s="107" t="s">
        <v>55</v>
      </c>
      <c r="C1066" s="108">
        <v>43795</v>
      </c>
      <c r="D1066" s="416" t="s">
        <v>17808</v>
      </c>
      <c r="E1066" s="324" t="s">
        <v>1709</v>
      </c>
      <c r="F1066" s="126">
        <v>1491.84</v>
      </c>
      <c r="G1066" s="107" t="str">
        <f t="shared" si="16"/>
        <v>SH19-12709</v>
      </c>
      <c r="H1066" s="430"/>
      <c r="I1066" s="428"/>
      <c r="J1066" s="431"/>
      <c r="K1066" s="432"/>
      <c r="L1066" s="429"/>
      <c r="M1066" s="433"/>
      <c r="N1066" s="429"/>
    </row>
    <row r="1067" spans="1:14" s="434" customFormat="1" ht="18" customHeight="1">
      <c r="A1067" s="351">
        <v>1061</v>
      </c>
      <c r="B1067" s="107" t="s">
        <v>329</v>
      </c>
      <c r="C1067" s="108">
        <v>43795</v>
      </c>
      <c r="D1067" s="416" t="s">
        <v>17809</v>
      </c>
      <c r="E1067" s="324" t="s">
        <v>1709</v>
      </c>
      <c r="F1067" s="126">
        <v>5640.49</v>
      </c>
      <c r="G1067" s="107" t="str">
        <f t="shared" si="16"/>
        <v>SH19-12710</v>
      </c>
      <c r="H1067" s="430"/>
      <c r="I1067" s="428"/>
      <c r="J1067" s="431"/>
      <c r="K1067" s="432"/>
      <c r="L1067" s="429"/>
      <c r="M1067" s="433"/>
      <c r="N1067" s="429"/>
    </row>
    <row r="1068" spans="1:14" s="434" customFormat="1" ht="18" customHeight="1">
      <c r="A1068" s="351">
        <v>1062</v>
      </c>
      <c r="B1068" s="107" t="s">
        <v>42</v>
      </c>
      <c r="C1068" s="108">
        <v>43797</v>
      </c>
      <c r="D1068" s="416" t="s">
        <v>17810</v>
      </c>
      <c r="E1068" s="324" t="s">
        <v>18023</v>
      </c>
      <c r="F1068" s="126">
        <v>1755.81</v>
      </c>
      <c r="G1068" s="107" t="str">
        <f t="shared" si="16"/>
        <v>SH19-12711</v>
      </c>
      <c r="H1068" s="430"/>
      <c r="I1068" s="428"/>
      <c r="J1068" s="431"/>
      <c r="K1068" s="432"/>
      <c r="L1068" s="429"/>
      <c r="M1068" s="433"/>
      <c r="N1068" s="429"/>
    </row>
    <row r="1069" spans="1:14" s="434" customFormat="1" ht="18" customHeight="1">
      <c r="A1069" s="351">
        <v>1063</v>
      </c>
      <c r="B1069" s="107" t="s">
        <v>142</v>
      </c>
      <c r="C1069" s="108">
        <v>43796</v>
      </c>
      <c r="D1069" s="416" t="s">
        <v>17811</v>
      </c>
      <c r="E1069" s="324" t="s">
        <v>1709</v>
      </c>
      <c r="F1069" s="126">
        <v>921.45</v>
      </c>
      <c r="G1069" s="107" t="str">
        <f t="shared" si="16"/>
        <v>SH19-12712</v>
      </c>
      <c r="H1069" s="430"/>
      <c r="I1069" s="428"/>
      <c r="J1069" s="431"/>
      <c r="K1069" s="432"/>
      <c r="L1069" s="429"/>
      <c r="M1069" s="433"/>
      <c r="N1069" s="429"/>
    </row>
    <row r="1070" spans="1:14" s="434" customFormat="1" ht="18" customHeight="1">
      <c r="A1070" s="351">
        <v>1064</v>
      </c>
      <c r="B1070" s="107" t="s">
        <v>1727</v>
      </c>
      <c r="C1070" s="108">
        <v>43795</v>
      </c>
      <c r="D1070" s="416" t="s">
        <v>17812</v>
      </c>
      <c r="E1070" s="324" t="s">
        <v>1709</v>
      </c>
      <c r="F1070" s="126">
        <v>6362.4</v>
      </c>
      <c r="G1070" s="107" t="str">
        <f t="shared" si="16"/>
        <v>SH19-12713</v>
      </c>
      <c r="H1070" s="430"/>
      <c r="I1070" s="428"/>
      <c r="J1070" s="431"/>
      <c r="K1070" s="432"/>
      <c r="L1070" s="429"/>
      <c r="M1070" s="433"/>
      <c r="N1070" s="429"/>
    </row>
    <row r="1071" spans="1:14" s="434" customFormat="1" ht="18" customHeight="1">
      <c r="A1071" s="351">
        <v>1065</v>
      </c>
      <c r="B1071" s="107" t="s">
        <v>7777</v>
      </c>
      <c r="C1071" s="108">
        <v>43796</v>
      </c>
      <c r="D1071" s="416" t="s">
        <v>17813</v>
      </c>
      <c r="E1071" s="324" t="s">
        <v>1709</v>
      </c>
      <c r="F1071" s="126">
        <v>4607.68</v>
      </c>
      <c r="G1071" s="107" t="str">
        <f t="shared" si="16"/>
        <v>SH19-12714</v>
      </c>
      <c r="H1071" s="430"/>
      <c r="I1071" s="428"/>
      <c r="J1071" s="431"/>
      <c r="K1071" s="432"/>
      <c r="L1071" s="429"/>
      <c r="M1071" s="433"/>
      <c r="N1071" s="429"/>
    </row>
    <row r="1072" spans="1:14" s="434" customFormat="1" ht="18" customHeight="1">
      <c r="A1072" s="351">
        <v>1066</v>
      </c>
      <c r="B1072" s="107" t="s">
        <v>139</v>
      </c>
      <c r="C1072" s="108">
        <v>43796</v>
      </c>
      <c r="D1072" s="416" t="s">
        <v>17814</v>
      </c>
      <c r="E1072" s="324" t="s">
        <v>1709</v>
      </c>
      <c r="F1072" s="126">
        <v>1246.2</v>
      </c>
      <c r="G1072" s="107" t="str">
        <f t="shared" si="16"/>
        <v>SH19-12715</v>
      </c>
      <c r="H1072" s="430"/>
      <c r="I1072" s="428"/>
      <c r="J1072" s="431"/>
      <c r="K1072" s="432"/>
      <c r="L1072" s="429"/>
      <c r="M1072" s="433"/>
      <c r="N1072" s="429"/>
    </row>
    <row r="1073" spans="1:14" s="434" customFormat="1" ht="18" customHeight="1">
      <c r="A1073" s="351">
        <v>1067</v>
      </c>
      <c r="B1073" s="107" t="s">
        <v>1754</v>
      </c>
      <c r="C1073" s="108">
        <v>43796</v>
      </c>
      <c r="D1073" s="416" t="s">
        <v>17815</v>
      </c>
      <c r="E1073" s="324" t="s">
        <v>1709</v>
      </c>
      <c r="F1073" s="126">
        <v>3788.2</v>
      </c>
      <c r="G1073" s="107" t="str">
        <f t="shared" si="16"/>
        <v>SH19-12716</v>
      </c>
      <c r="H1073" s="430"/>
      <c r="I1073" s="428"/>
      <c r="J1073" s="431"/>
      <c r="K1073" s="432"/>
      <c r="L1073" s="429"/>
      <c r="M1073" s="433"/>
      <c r="N1073" s="429"/>
    </row>
    <row r="1074" spans="1:14" s="434" customFormat="1" ht="18" customHeight="1">
      <c r="A1074" s="351">
        <v>1068</v>
      </c>
      <c r="B1074" s="107"/>
      <c r="C1074" s="108"/>
      <c r="D1074" s="401" t="s">
        <v>17816</v>
      </c>
      <c r="E1074" s="324" t="s">
        <v>1709</v>
      </c>
      <c r="F1074" s="126">
        <v>0</v>
      </c>
      <c r="G1074" s="107" t="str">
        <f t="shared" si="16"/>
        <v>SH19-12717</v>
      </c>
      <c r="H1074" s="430"/>
      <c r="I1074" s="428"/>
      <c r="J1074" s="431"/>
      <c r="K1074" s="432"/>
      <c r="L1074" s="429"/>
      <c r="M1074" s="433"/>
      <c r="N1074" s="429"/>
    </row>
    <row r="1075" spans="1:14" s="434" customFormat="1" ht="18" customHeight="1">
      <c r="A1075" s="351">
        <v>1069</v>
      </c>
      <c r="B1075" s="107" t="s">
        <v>298</v>
      </c>
      <c r="C1075" s="108">
        <v>43796</v>
      </c>
      <c r="D1075" s="416" t="s">
        <v>17817</v>
      </c>
      <c r="E1075" s="324" t="s">
        <v>1709</v>
      </c>
      <c r="F1075" s="126">
        <v>1046.6500000000001</v>
      </c>
      <c r="G1075" s="107" t="str">
        <f t="shared" si="16"/>
        <v>SH19-12718</v>
      </c>
      <c r="H1075" s="430"/>
      <c r="I1075" s="428"/>
      <c r="J1075" s="431"/>
      <c r="K1075" s="432"/>
      <c r="L1075" s="429"/>
      <c r="M1075" s="433"/>
      <c r="N1075" s="429"/>
    </row>
    <row r="1076" spans="1:14" s="434" customFormat="1" ht="18" customHeight="1">
      <c r="A1076" s="351">
        <v>1070</v>
      </c>
      <c r="B1076" s="107" t="s">
        <v>55</v>
      </c>
      <c r="C1076" s="108">
        <v>43796</v>
      </c>
      <c r="D1076" s="416" t="s">
        <v>17818</v>
      </c>
      <c r="E1076" s="324" t="s">
        <v>1709</v>
      </c>
      <c r="F1076" s="126">
        <v>1404.36</v>
      </c>
      <c r="G1076" s="107" t="str">
        <f t="shared" si="16"/>
        <v>SH19-12719</v>
      </c>
      <c r="H1076" s="430"/>
      <c r="I1076" s="428"/>
      <c r="J1076" s="431"/>
      <c r="K1076" s="432"/>
      <c r="L1076" s="429"/>
      <c r="M1076" s="433"/>
      <c r="N1076" s="429"/>
    </row>
    <row r="1077" spans="1:14" s="434" customFormat="1" ht="18" customHeight="1">
      <c r="A1077" s="351">
        <v>1071</v>
      </c>
      <c r="B1077" s="107" t="s">
        <v>55</v>
      </c>
      <c r="C1077" s="108">
        <v>43796</v>
      </c>
      <c r="D1077" s="416" t="s">
        <v>17819</v>
      </c>
      <c r="E1077" s="324" t="s">
        <v>1709</v>
      </c>
      <c r="F1077" s="126">
        <v>1595.52</v>
      </c>
      <c r="G1077" s="107" t="str">
        <f t="shared" si="16"/>
        <v>SH19-12720</v>
      </c>
      <c r="H1077" s="430"/>
      <c r="I1077" s="428"/>
      <c r="J1077" s="431"/>
      <c r="K1077" s="432"/>
      <c r="L1077" s="429"/>
      <c r="M1077" s="433"/>
      <c r="N1077" s="429"/>
    </row>
    <row r="1078" spans="1:14" s="434" customFormat="1" ht="18" customHeight="1">
      <c r="A1078" s="351">
        <v>1072</v>
      </c>
      <c r="B1078" s="107" t="s">
        <v>197</v>
      </c>
      <c r="C1078" s="108">
        <v>43796</v>
      </c>
      <c r="D1078" s="416" t="s">
        <v>17820</v>
      </c>
      <c r="E1078" s="324" t="s">
        <v>1709</v>
      </c>
      <c r="F1078" s="126">
        <v>5829.12</v>
      </c>
      <c r="G1078" s="107" t="str">
        <f t="shared" si="16"/>
        <v>SH19-12721</v>
      </c>
      <c r="H1078" s="430"/>
      <c r="I1078" s="428"/>
      <c r="J1078" s="431"/>
      <c r="K1078" s="432"/>
      <c r="L1078" s="429"/>
      <c r="M1078" s="433"/>
      <c r="N1078" s="429"/>
    </row>
    <row r="1079" spans="1:14" s="434" customFormat="1" ht="18" customHeight="1">
      <c r="A1079" s="351">
        <v>1073</v>
      </c>
      <c r="B1079" s="107" t="s">
        <v>1746</v>
      </c>
      <c r="C1079" s="108"/>
      <c r="D1079" s="402" t="s">
        <v>17821</v>
      </c>
      <c r="E1079" s="324" t="s">
        <v>1709</v>
      </c>
      <c r="F1079" s="126">
        <v>0</v>
      </c>
      <c r="G1079" s="107" t="str">
        <f t="shared" si="16"/>
        <v>SH19-12722</v>
      </c>
      <c r="H1079" s="430"/>
      <c r="I1079" s="428"/>
      <c r="J1079" s="431"/>
      <c r="K1079" s="432"/>
      <c r="L1079" s="429"/>
      <c r="M1079" s="433"/>
      <c r="N1079" s="429"/>
    </row>
    <row r="1080" spans="1:14" s="434" customFormat="1" ht="18" customHeight="1">
      <c r="A1080" s="351">
        <v>1074</v>
      </c>
      <c r="B1080" s="107" t="s">
        <v>42</v>
      </c>
      <c r="C1080" s="108">
        <v>43797</v>
      </c>
      <c r="D1080" s="416" t="s">
        <v>17822</v>
      </c>
      <c r="E1080" s="324" t="s">
        <v>18023</v>
      </c>
      <c r="F1080" s="126">
        <v>11028.26</v>
      </c>
      <c r="G1080" s="107" t="str">
        <f t="shared" si="16"/>
        <v>SH19-12723</v>
      </c>
      <c r="H1080" s="430"/>
      <c r="I1080" s="428"/>
      <c r="J1080" s="431"/>
      <c r="K1080" s="432"/>
      <c r="L1080" s="429"/>
      <c r="M1080" s="433"/>
      <c r="N1080" s="429"/>
    </row>
    <row r="1081" spans="1:14" s="434" customFormat="1" ht="18" customHeight="1">
      <c r="A1081" s="351">
        <v>1075</v>
      </c>
      <c r="B1081" s="107" t="s">
        <v>42</v>
      </c>
      <c r="C1081" s="108">
        <v>43797</v>
      </c>
      <c r="D1081" s="416" t="s">
        <v>17823</v>
      </c>
      <c r="E1081" s="324" t="s">
        <v>18023</v>
      </c>
      <c r="F1081" s="126">
        <v>5029.6899999999996</v>
      </c>
      <c r="G1081" s="107" t="str">
        <f t="shared" si="16"/>
        <v>SH19-12724</v>
      </c>
      <c r="H1081" s="430"/>
      <c r="I1081" s="428"/>
      <c r="J1081" s="431"/>
      <c r="K1081" s="432"/>
      <c r="L1081" s="429"/>
      <c r="M1081" s="433"/>
      <c r="N1081" s="429"/>
    </row>
    <row r="1082" spans="1:14" s="434" customFormat="1" ht="18" customHeight="1">
      <c r="A1082" s="351">
        <v>1076</v>
      </c>
      <c r="B1082" s="107" t="s">
        <v>42</v>
      </c>
      <c r="C1082" s="108">
        <v>43797</v>
      </c>
      <c r="D1082" s="416" t="s">
        <v>17824</v>
      </c>
      <c r="E1082" s="324" t="s">
        <v>18023</v>
      </c>
      <c r="F1082" s="126">
        <v>2614.4499999999998</v>
      </c>
      <c r="G1082" s="107" t="str">
        <f t="shared" si="16"/>
        <v>SH19-12725</v>
      </c>
      <c r="H1082" s="430"/>
      <c r="I1082" s="428"/>
      <c r="J1082" s="431"/>
      <c r="K1082" s="432"/>
      <c r="L1082" s="429"/>
      <c r="M1082" s="433"/>
      <c r="N1082" s="429"/>
    </row>
    <row r="1083" spans="1:14" s="434" customFormat="1" ht="18" customHeight="1">
      <c r="A1083" s="351">
        <v>1077</v>
      </c>
      <c r="B1083" s="107" t="s">
        <v>42</v>
      </c>
      <c r="C1083" s="108">
        <v>43797</v>
      </c>
      <c r="D1083" s="416" t="s">
        <v>17825</v>
      </c>
      <c r="E1083" s="324" t="s">
        <v>18023</v>
      </c>
      <c r="F1083" s="126">
        <v>5906.79</v>
      </c>
      <c r="G1083" s="107" t="str">
        <f t="shared" si="16"/>
        <v>SH19-12726</v>
      </c>
      <c r="H1083" s="430"/>
      <c r="I1083" s="428"/>
      <c r="J1083" s="431"/>
      <c r="K1083" s="432"/>
      <c r="L1083" s="429"/>
      <c r="M1083" s="433"/>
      <c r="N1083" s="429"/>
    </row>
    <row r="1084" spans="1:14" s="434" customFormat="1" ht="18" customHeight="1">
      <c r="A1084" s="351">
        <v>1078</v>
      </c>
      <c r="B1084" s="107" t="s">
        <v>42</v>
      </c>
      <c r="C1084" s="108">
        <v>43797</v>
      </c>
      <c r="D1084" s="416" t="s">
        <v>17826</v>
      </c>
      <c r="E1084" s="324" t="s">
        <v>18023</v>
      </c>
      <c r="F1084" s="126">
        <v>183.41</v>
      </c>
      <c r="G1084" s="107" t="str">
        <f t="shared" si="16"/>
        <v>SH19-12727</v>
      </c>
      <c r="H1084" s="430"/>
      <c r="I1084" s="428"/>
      <c r="J1084" s="431"/>
      <c r="K1084" s="432"/>
      <c r="L1084" s="429"/>
      <c r="M1084" s="433"/>
      <c r="N1084" s="429"/>
    </row>
    <row r="1085" spans="1:14" s="434" customFormat="1" ht="18" customHeight="1">
      <c r="A1085" s="351">
        <v>1079</v>
      </c>
      <c r="B1085" s="107" t="s">
        <v>42</v>
      </c>
      <c r="C1085" s="108">
        <v>43801</v>
      </c>
      <c r="D1085" s="399" t="s">
        <v>17827</v>
      </c>
      <c r="E1085" s="324" t="s">
        <v>1709</v>
      </c>
      <c r="F1085" s="126">
        <v>10947.89</v>
      </c>
      <c r="G1085" s="107" t="str">
        <f t="shared" si="16"/>
        <v>SH19-12728</v>
      </c>
      <c r="H1085" s="430"/>
      <c r="I1085" s="428"/>
      <c r="J1085" s="431"/>
      <c r="K1085" s="432"/>
      <c r="L1085" s="429"/>
      <c r="M1085" s="433"/>
      <c r="N1085" s="429"/>
    </row>
    <row r="1086" spans="1:14" s="434" customFormat="1" ht="18" customHeight="1">
      <c r="A1086" s="351">
        <v>1080</v>
      </c>
      <c r="B1086" s="107" t="s">
        <v>53</v>
      </c>
      <c r="C1086" s="108">
        <v>43794</v>
      </c>
      <c r="D1086" s="416" t="s">
        <v>17828</v>
      </c>
      <c r="E1086" s="324" t="s">
        <v>1709</v>
      </c>
      <c r="F1086" s="126">
        <v>1929.66</v>
      </c>
      <c r="G1086" s="107" t="str">
        <f t="shared" si="16"/>
        <v>SH19-12729</v>
      </c>
      <c r="H1086" s="430"/>
      <c r="I1086" s="428"/>
      <c r="J1086" s="431"/>
      <c r="K1086" s="432"/>
      <c r="L1086" s="429"/>
      <c r="M1086" s="433"/>
      <c r="N1086" s="429"/>
    </row>
    <row r="1087" spans="1:14" s="434" customFormat="1" ht="18" customHeight="1">
      <c r="A1087" s="351">
        <v>1081</v>
      </c>
      <c r="B1087" s="107" t="s">
        <v>42</v>
      </c>
      <c r="C1087" s="108">
        <v>43797</v>
      </c>
      <c r="D1087" s="416" t="s">
        <v>17829</v>
      </c>
      <c r="E1087" s="324" t="s">
        <v>18023</v>
      </c>
      <c r="F1087" s="126">
        <v>12283.53</v>
      </c>
      <c r="G1087" s="107" t="str">
        <f t="shared" si="16"/>
        <v>SH19-12730</v>
      </c>
      <c r="H1087" s="430"/>
      <c r="I1087" s="428"/>
      <c r="J1087" s="431"/>
      <c r="K1087" s="432"/>
      <c r="L1087" s="429"/>
      <c r="M1087" s="433"/>
      <c r="N1087" s="429"/>
    </row>
    <row r="1088" spans="1:14" s="434" customFormat="1" ht="18" customHeight="1">
      <c r="A1088" s="351">
        <v>1082</v>
      </c>
      <c r="B1088" s="107" t="s">
        <v>42</v>
      </c>
      <c r="C1088" s="108">
        <v>43797</v>
      </c>
      <c r="D1088" s="416" t="s">
        <v>17830</v>
      </c>
      <c r="E1088" s="324" t="s">
        <v>18023</v>
      </c>
      <c r="F1088" s="126">
        <v>3410.05</v>
      </c>
      <c r="G1088" s="107" t="str">
        <f t="shared" si="16"/>
        <v>SH19-12731</v>
      </c>
      <c r="H1088" s="430"/>
      <c r="I1088" s="428"/>
      <c r="J1088" s="431"/>
      <c r="K1088" s="432"/>
      <c r="L1088" s="429"/>
      <c r="M1088" s="433"/>
      <c r="N1088" s="429"/>
    </row>
    <row r="1089" spans="1:14" s="434" customFormat="1" ht="18" customHeight="1">
      <c r="A1089" s="351">
        <v>1083</v>
      </c>
      <c r="B1089" s="107" t="s">
        <v>42</v>
      </c>
      <c r="C1089" s="108">
        <v>43797</v>
      </c>
      <c r="D1089" s="416" t="s">
        <v>17831</v>
      </c>
      <c r="E1089" s="324" t="s">
        <v>18023</v>
      </c>
      <c r="F1089" s="126">
        <v>1697.1</v>
      </c>
      <c r="G1089" s="107" t="str">
        <f t="shared" si="16"/>
        <v>SH19-12732</v>
      </c>
      <c r="H1089" s="430"/>
      <c r="I1089" s="428"/>
      <c r="J1089" s="431"/>
      <c r="K1089" s="432"/>
      <c r="L1089" s="429"/>
      <c r="M1089" s="433"/>
      <c r="N1089" s="429"/>
    </row>
    <row r="1090" spans="1:14" s="434" customFormat="1" ht="18" customHeight="1">
      <c r="A1090" s="351">
        <v>1084</v>
      </c>
      <c r="B1090" s="107" t="s">
        <v>197</v>
      </c>
      <c r="C1090" s="108">
        <v>43796</v>
      </c>
      <c r="D1090" s="416" t="s">
        <v>17832</v>
      </c>
      <c r="E1090" s="324" t="s">
        <v>1709</v>
      </c>
      <c r="F1090" s="126">
        <v>3850.03</v>
      </c>
      <c r="G1090" s="107" t="str">
        <f t="shared" si="16"/>
        <v>SH19-12733</v>
      </c>
      <c r="H1090" s="430"/>
      <c r="I1090" s="428"/>
      <c r="J1090" s="431"/>
      <c r="K1090" s="432"/>
      <c r="L1090" s="429"/>
      <c r="M1090" s="433"/>
      <c r="N1090" s="429"/>
    </row>
    <row r="1091" spans="1:14" s="434" customFormat="1" ht="18" customHeight="1">
      <c r="A1091" s="351">
        <v>1085</v>
      </c>
      <c r="B1091" s="107" t="s">
        <v>49</v>
      </c>
      <c r="C1091" s="108">
        <v>43798</v>
      </c>
      <c r="D1091" s="416" t="s">
        <v>17833</v>
      </c>
      <c r="E1091" s="324" t="s">
        <v>1709</v>
      </c>
      <c r="F1091" s="126">
        <v>13983.84</v>
      </c>
      <c r="G1091" s="107" t="str">
        <f t="shared" si="16"/>
        <v>SH19-12734</v>
      </c>
      <c r="H1091" s="430"/>
      <c r="I1091" s="428"/>
      <c r="J1091" s="431"/>
      <c r="K1091" s="432"/>
      <c r="L1091" s="429"/>
      <c r="M1091" s="433"/>
      <c r="N1091" s="429"/>
    </row>
    <row r="1092" spans="1:14" s="434" customFormat="1" ht="18" customHeight="1">
      <c r="A1092" s="351">
        <v>1086</v>
      </c>
      <c r="B1092" s="107" t="s">
        <v>42</v>
      </c>
      <c r="C1092" s="108">
        <v>43796</v>
      </c>
      <c r="D1092" s="416" t="s">
        <v>17834</v>
      </c>
      <c r="E1092" s="324" t="s">
        <v>18022</v>
      </c>
      <c r="F1092" s="126">
        <v>25.36</v>
      </c>
      <c r="G1092" s="107" t="str">
        <f t="shared" si="16"/>
        <v>SH19-12735</v>
      </c>
      <c r="H1092" s="430"/>
      <c r="I1092" s="428"/>
      <c r="J1092" s="431"/>
      <c r="K1092" s="432"/>
      <c r="L1092" s="429"/>
      <c r="M1092" s="433"/>
      <c r="N1092" s="429"/>
    </row>
    <row r="1093" spans="1:14" s="434" customFormat="1" ht="18" customHeight="1">
      <c r="A1093" s="351">
        <v>1087</v>
      </c>
      <c r="B1093" s="107" t="s">
        <v>42</v>
      </c>
      <c r="C1093" s="108">
        <v>43797</v>
      </c>
      <c r="D1093" s="416" t="s">
        <v>17835</v>
      </c>
      <c r="E1093" s="324" t="s">
        <v>18023</v>
      </c>
      <c r="F1093" s="126">
        <v>15394.17</v>
      </c>
      <c r="G1093" s="107" t="str">
        <f t="shared" si="16"/>
        <v>SH19-12736</v>
      </c>
      <c r="H1093" s="430"/>
      <c r="I1093" s="428"/>
      <c r="J1093" s="431"/>
      <c r="K1093" s="432"/>
      <c r="L1093" s="429"/>
      <c r="M1093" s="433"/>
      <c r="N1093" s="429"/>
    </row>
    <row r="1094" spans="1:14" s="434" customFormat="1" ht="18" customHeight="1">
      <c r="A1094" s="351">
        <v>1088</v>
      </c>
      <c r="B1094" s="107" t="s">
        <v>42</v>
      </c>
      <c r="C1094" s="108">
        <v>43797</v>
      </c>
      <c r="D1094" s="416" t="s">
        <v>17836</v>
      </c>
      <c r="E1094" s="324" t="s">
        <v>18023</v>
      </c>
      <c r="F1094" s="126">
        <v>4508.92</v>
      </c>
      <c r="G1094" s="107" t="str">
        <f t="shared" si="16"/>
        <v>SH19-12737</v>
      </c>
      <c r="H1094" s="430"/>
      <c r="I1094" s="428"/>
      <c r="J1094" s="431"/>
      <c r="K1094" s="432"/>
      <c r="L1094" s="429"/>
      <c r="M1094" s="433"/>
      <c r="N1094" s="429"/>
    </row>
    <row r="1095" spans="1:14" s="434" customFormat="1" ht="18" customHeight="1">
      <c r="A1095" s="351">
        <v>1089</v>
      </c>
      <c r="B1095" s="107" t="s">
        <v>42</v>
      </c>
      <c r="C1095" s="108">
        <v>43797</v>
      </c>
      <c r="D1095" s="416" t="s">
        <v>17837</v>
      </c>
      <c r="E1095" s="324" t="s">
        <v>18023</v>
      </c>
      <c r="F1095" s="126">
        <v>5564.54</v>
      </c>
      <c r="G1095" s="107" t="str">
        <f t="shared" si="16"/>
        <v>SH19-12738</v>
      </c>
      <c r="H1095" s="430"/>
      <c r="I1095" s="428"/>
      <c r="J1095" s="431"/>
      <c r="K1095" s="432"/>
      <c r="L1095" s="429"/>
      <c r="M1095" s="433"/>
      <c r="N1095" s="429"/>
    </row>
    <row r="1096" spans="1:14" s="434" customFormat="1" ht="18" customHeight="1">
      <c r="A1096" s="351">
        <v>1090</v>
      </c>
      <c r="B1096" s="107" t="s">
        <v>42</v>
      </c>
      <c r="C1096" s="108">
        <v>43797</v>
      </c>
      <c r="D1096" s="416" t="s">
        <v>17838</v>
      </c>
      <c r="E1096" s="324" t="s">
        <v>18023</v>
      </c>
      <c r="F1096" s="126">
        <v>2239.44</v>
      </c>
      <c r="G1096" s="107" t="str">
        <f t="shared" ref="G1096:G1159" si="17">D1096</f>
        <v>SH19-12739</v>
      </c>
      <c r="H1096" s="430"/>
      <c r="I1096" s="428"/>
      <c r="J1096" s="431"/>
      <c r="K1096" s="432"/>
      <c r="L1096" s="429"/>
      <c r="M1096" s="433"/>
      <c r="N1096" s="429"/>
    </row>
    <row r="1097" spans="1:14" s="434" customFormat="1" ht="18" customHeight="1">
      <c r="A1097" s="351">
        <v>1091</v>
      </c>
      <c r="B1097" s="107" t="s">
        <v>47</v>
      </c>
      <c r="C1097" s="108">
        <v>43796</v>
      </c>
      <c r="D1097" s="416" t="s">
        <v>17839</v>
      </c>
      <c r="E1097" s="324" t="s">
        <v>1709</v>
      </c>
      <c r="F1097" s="126">
        <v>1804.22</v>
      </c>
      <c r="G1097" s="107" t="str">
        <f t="shared" si="17"/>
        <v>SH19-12740</v>
      </c>
      <c r="H1097" s="430"/>
      <c r="I1097" s="428"/>
      <c r="J1097" s="431"/>
      <c r="K1097" s="432"/>
      <c r="L1097" s="429"/>
      <c r="M1097" s="433"/>
      <c r="N1097" s="429"/>
    </row>
    <row r="1098" spans="1:14" s="434" customFormat="1" ht="18" customHeight="1">
      <c r="A1098" s="351">
        <v>1092</v>
      </c>
      <c r="B1098" s="107" t="s">
        <v>42</v>
      </c>
      <c r="C1098" s="108">
        <v>43797</v>
      </c>
      <c r="D1098" s="416" t="s">
        <v>17840</v>
      </c>
      <c r="E1098" s="324" t="s">
        <v>18023</v>
      </c>
      <c r="F1098" s="126">
        <v>1064.99</v>
      </c>
      <c r="G1098" s="107" t="str">
        <f t="shared" si="17"/>
        <v>SH19-12741</v>
      </c>
      <c r="H1098" s="430"/>
      <c r="I1098" s="428"/>
      <c r="J1098" s="431"/>
      <c r="K1098" s="432"/>
      <c r="L1098" s="429"/>
      <c r="M1098" s="433"/>
      <c r="N1098" s="429"/>
    </row>
    <row r="1099" spans="1:14" s="434" customFormat="1" ht="18" customHeight="1">
      <c r="A1099" s="351">
        <v>1093</v>
      </c>
      <c r="B1099" s="107" t="s">
        <v>42</v>
      </c>
      <c r="C1099" s="108">
        <v>43797</v>
      </c>
      <c r="D1099" s="416" t="s">
        <v>17841</v>
      </c>
      <c r="E1099" s="324" t="s">
        <v>18023</v>
      </c>
      <c r="F1099" s="126">
        <v>45.03</v>
      </c>
      <c r="G1099" s="107" t="str">
        <f t="shared" si="17"/>
        <v>SH19-12742</v>
      </c>
      <c r="H1099" s="430"/>
      <c r="I1099" s="428"/>
      <c r="J1099" s="431"/>
      <c r="K1099" s="432"/>
      <c r="L1099" s="429"/>
      <c r="M1099" s="433"/>
      <c r="N1099" s="429"/>
    </row>
    <row r="1100" spans="1:14" s="434" customFormat="1" ht="18" customHeight="1">
      <c r="A1100" s="351">
        <v>1094</v>
      </c>
      <c r="B1100" s="107" t="s">
        <v>142</v>
      </c>
      <c r="C1100" s="108">
        <v>43796</v>
      </c>
      <c r="D1100" s="416" t="s">
        <v>17842</v>
      </c>
      <c r="E1100" s="324" t="s">
        <v>1709</v>
      </c>
      <c r="F1100" s="126">
        <v>2027.72</v>
      </c>
      <c r="G1100" s="107" t="str">
        <f t="shared" si="17"/>
        <v>SH19-12743</v>
      </c>
      <c r="H1100" s="430"/>
      <c r="I1100" s="428"/>
      <c r="J1100" s="431"/>
      <c r="K1100" s="432"/>
      <c r="L1100" s="429"/>
      <c r="M1100" s="433"/>
      <c r="N1100" s="429"/>
    </row>
    <row r="1101" spans="1:14" s="434" customFormat="1" ht="18" customHeight="1">
      <c r="A1101" s="351">
        <v>1095</v>
      </c>
      <c r="B1101" s="107" t="s">
        <v>142</v>
      </c>
      <c r="C1101" s="108">
        <v>43796</v>
      </c>
      <c r="D1101" s="416" t="s">
        <v>17843</v>
      </c>
      <c r="E1101" s="324" t="s">
        <v>1709</v>
      </c>
      <c r="F1101" s="126">
        <v>170.38</v>
      </c>
      <c r="G1101" s="107" t="str">
        <f t="shared" si="17"/>
        <v>SH19-12744</v>
      </c>
      <c r="H1101" s="430"/>
      <c r="I1101" s="428"/>
      <c r="J1101" s="431"/>
      <c r="K1101" s="432"/>
      <c r="L1101" s="429"/>
      <c r="M1101" s="433"/>
      <c r="N1101" s="429"/>
    </row>
    <row r="1102" spans="1:14" s="434" customFormat="1" ht="18" customHeight="1">
      <c r="A1102" s="351">
        <v>1096</v>
      </c>
      <c r="B1102" s="107" t="s">
        <v>42</v>
      </c>
      <c r="C1102" s="108">
        <v>43796</v>
      </c>
      <c r="D1102" s="416" t="s">
        <v>17844</v>
      </c>
      <c r="E1102" s="324" t="s">
        <v>18022</v>
      </c>
      <c r="F1102" s="126">
        <v>102.07</v>
      </c>
      <c r="G1102" s="107" t="str">
        <f t="shared" si="17"/>
        <v>SH19-12745</v>
      </c>
      <c r="H1102" s="430"/>
      <c r="I1102" s="428"/>
      <c r="J1102" s="431"/>
      <c r="K1102" s="432"/>
      <c r="L1102" s="429"/>
      <c r="M1102" s="433"/>
      <c r="N1102" s="429"/>
    </row>
    <row r="1103" spans="1:14" s="434" customFormat="1" ht="18" customHeight="1">
      <c r="A1103" s="351">
        <v>1097</v>
      </c>
      <c r="B1103" s="107"/>
      <c r="C1103" s="108"/>
      <c r="D1103" s="401" t="s">
        <v>17845</v>
      </c>
      <c r="E1103" s="324" t="s">
        <v>1709</v>
      </c>
      <c r="F1103" s="126">
        <v>0</v>
      </c>
      <c r="G1103" s="107" t="str">
        <f t="shared" si="17"/>
        <v>SH19-12746</v>
      </c>
      <c r="H1103" s="430"/>
      <c r="I1103" s="428"/>
      <c r="J1103" s="431"/>
      <c r="K1103" s="432"/>
      <c r="L1103" s="429"/>
      <c r="M1103" s="433"/>
      <c r="N1103" s="429"/>
    </row>
    <row r="1104" spans="1:14" s="434" customFormat="1" ht="18" customHeight="1">
      <c r="A1104" s="351">
        <v>1098</v>
      </c>
      <c r="B1104" s="107" t="s">
        <v>42</v>
      </c>
      <c r="C1104" s="108">
        <v>43798</v>
      </c>
      <c r="D1104" s="416" t="s">
        <v>17846</v>
      </c>
      <c r="E1104" s="324" t="s">
        <v>18024</v>
      </c>
      <c r="F1104" s="126">
        <v>13709.76</v>
      </c>
      <c r="G1104" s="107" t="str">
        <f t="shared" si="17"/>
        <v>SH19-12747</v>
      </c>
      <c r="H1104" s="430"/>
      <c r="I1104" s="428"/>
      <c r="J1104" s="431"/>
      <c r="K1104" s="432"/>
      <c r="L1104" s="429"/>
      <c r="M1104" s="433"/>
      <c r="N1104" s="429"/>
    </row>
    <row r="1105" spans="1:14" s="434" customFormat="1" ht="18" customHeight="1">
      <c r="A1105" s="351">
        <v>1099</v>
      </c>
      <c r="B1105" s="107" t="s">
        <v>42</v>
      </c>
      <c r="C1105" s="108">
        <v>43798</v>
      </c>
      <c r="D1105" s="416" t="s">
        <v>17847</v>
      </c>
      <c r="E1105" s="324" t="s">
        <v>18024</v>
      </c>
      <c r="F1105" s="126">
        <v>4261.9399999999996</v>
      </c>
      <c r="G1105" s="107" t="str">
        <f t="shared" si="17"/>
        <v>SH19-12748</v>
      </c>
      <c r="H1105" s="430"/>
      <c r="I1105" s="428"/>
      <c r="J1105" s="431"/>
      <c r="K1105" s="432"/>
      <c r="L1105" s="429"/>
      <c r="M1105" s="433"/>
      <c r="N1105" s="429"/>
    </row>
    <row r="1106" spans="1:14" s="434" customFormat="1" ht="18" customHeight="1">
      <c r="A1106" s="351">
        <v>1100</v>
      </c>
      <c r="B1106" s="107" t="s">
        <v>42</v>
      </c>
      <c r="C1106" s="108">
        <v>43798</v>
      </c>
      <c r="D1106" s="416" t="s">
        <v>17848</v>
      </c>
      <c r="E1106" s="324" t="s">
        <v>18024</v>
      </c>
      <c r="F1106" s="126">
        <v>4647.3100000000004</v>
      </c>
      <c r="G1106" s="107" t="str">
        <f t="shared" si="17"/>
        <v>SH19-12749</v>
      </c>
      <c r="H1106" s="430"/>
      <c r="I1106" s="428"/>
      <c r="J1106" s="431"/>
      <c r="K1106" s="432"/>
      <c r="L1106" s="429"/>
      <c r="M1106" s="433"/>
      <c r="N1106" s="429"/>
    </row>
    <row r="1107" spans="1:14" s="434" customFormat="1" ht="18" customHeight="1">
      <c r="A1107" s="351">
        <v>1101</v>
      </c>
      <c r="B1107" s="107" t="s">
        <v>42</v>
      </c>
      <c r="C1107" s="108">
        <v>43798</v>
      </c>
      <c r="D1107" s="416" t="s">
        <v>17849</v>
      </c>
      <c r="E1107" s="324" t="s">
        <v>18024</v>
      </c>
      <c r="F1107" s="126">
        <v>2173.58</v>
      </c>
      <c r="G1107" s="107" t="str">
        <f t="shared" si="17"/>
        <v>SH19-12750</v>
      </c>
      <c r="H1107" s="430"/>
      <c r="I1107" s="428"/>
      <c r="J1107" s="431"/>
      <c r="K1107" s="432"/>
      <c r="L1107" s="429"/>
      <c r="M1107" s="433"/>
      <c r="N1107" s="429"/>
    </row>
    <row r="1108" spans="1:14" s="434" customFormat="1" ht="18" customHeight="1">
      <c r="A1108" s="351">
        <v>1102</v>
      </c>
      <c r="B1108" s="107" t="s">
        <v>42</v>
      </c>
      <c r="C1108" s="108">
        <v>43798</v>
      </c>
      <c r="D1108" s="416" t="s">
        <v>17850</v>
      </c>
      <c r="E1108" s="324" t="s">
        <v>18024</v>
      </c>
      <c r="F1108" s="126">
        <v>1743.03</v>
      </c>
      <c r="G1108" s="107" t="str">
        <f t="shared" si="17"/>
        <v>SH19-12751</v>
      </c>
      <c r="H1108" s="430"/>
      <c r="I1108" s="428"/>
      <c r="J1108" s="431"/>
      <c r="K1108" s="432"/>
      <c r="L1108" s="429"/>
      <c r="M1108" s="433"/>
      <c r="N1108" s="429"/>
    </row>
    <row r="1109" spans="1:14" s="434" customFormat="1" ht="18" customHeight="1">
      <c r="A1109" s="351">
        <v>1103</v>
      </c>
      <c r="B1109" s="107" t="s">
        <v>42</v>
      </c>
      <c r="C1109" s="108">
        <v>43798</v>
      </c>
      <c r="D1109" s="416" t="s">
        <v>17851</v>
      </c>
      <c r="E1109" s="324" t="s">
        <v>18024</v>
      </c>
      <c r="F1109" s="126">
        <v>16461.77</v>
      </c>
      <c r="G1109" s="107" t="str">
        <f t="shared" si="17"/>
        <v>SH19-12752</v>
      </c>
      <c r="H1109" s="430"/>
      <c r="I1109" s="428"/>
      <c r="J1109" s="431"/>
      <c r="K1109" s="432"/>
      <c r="L1109" s="429"/>
      <c r="M1109" s="433"/>
      <c r="N1109" s="429"/>
    </row>
    <row r="1110" spans="1:14" s="434" customFormat="1" ht="18" customHeight="1">
      <c r="A1110" s="351">
        <v>1104</v>
      </c>
      <c r="B1110" s="107" t="s">
        <v>42</v>
      </c>
      <c r="C1110" s="108">
        <v>43798</v>
      </c>
      <c r="D1110" s="416" t="s">
        <v>17852</v>
      </c>
      <c r="E1110" s="324" t="s">
        <v>18024</v>
      </c>
      <c r="F1110" s="126">
        <v>3354.22</v>
      </c>
      <c r="G1110" s="107" t="str">
        <f t="shared" si="17"/>
        <v>SH19-12753</v>
      </c>
      <c r="H1110" s="430"/>
      <c r="I1110" s="428"/>
      <c r="J1110" s="431"/>
      <c r="K1110" s="432"/>
      <c r="L1110" s="429"/>
      <c r="M1110" s="433"/>
      <c r="N1110" s="429"/>
    </row>
    <row r="1111" spans="1:14" s="434" customFormat="1" ht="18" customHeight="1">
      <c r="A1111" s="351">
        <v>1105</v>
      </c>
      <c r="B1111" s="107" t="s">
        <v>42</v>
      </c>
      <c r="C1111" s="108">
        <v>43798</v>
      </c>
      <c r="D1111" s="416" t="s">
        <v>17853</v>
      </c>
      <c r="E1111" s="324" t="s">
        <v>18024</v>
      </c>
      <c r="F1111" s="126">
        <v>4188.6899999999996</v>
      </c>
      <c r="G1111" s="107" t="str">
        <f t="shared" si="17"/>
        <v>SH19-12754</v>
      </c>
      <c r="H1111" s="430"/>
      <c r="I1111" s="428"/>
      <c r="J1111" s="431"/>
      <c r="K1111" s="432"/>
      <c r="L1111" s="429"/>
      <c r="M1111" s="433"/>
      <c r="N1111" s="429"/>
    </row>
    <row r="1112" spans="1:14" s="434" customFormat="1" ht="18" customHeight="1">
      <c r="A1112" s="351">
        <v>1106</v>
      </c>
      <c r="B1112" s="107" t="s">
        <v>42</v>
      </c>
      <c r="C1112" s="108">
        <v>43798</v>
      </c>
      <c r="D1112" s="416" t="s">
        <v>17854</v>
      </c>
      <c r="E1112" s="324" t="s">
        <v>18024</v>
      </c>
      <c r="F1112" s="126">
        <v>2235.71</v>
      </c>
      <c r="G1112" s="107" t="str">
        <f t="shared" si="17"/>
        <v>SH19-12755</v>
      </c>
      <c r="H1112" s="430"/>
      <c r="I1112" s="428"/>
      <c r="J1112" s="431"/>
      <c r="K1112" s="432"/>
      <c r="L1112" s="429"/>
      <c r="M1112" s="433"/>
      <c r="N1112" s="429"/>
    </row>
    <row r="1113" spans="1:14" s="434" customFormat="1" ht="18" customHeight="1">
      <c r="A1113" s="351">
        <v>1107</v>
      </c>
      <c r="B1113" s="107" t="s">
        <v>129</v>
      </c>
      <c r="C1113" s="108">
        <v>43796</v>
      </c>
      <c r="D1113" s="416" t="s">
        <v>17855</v>
      </c>
      <c r="E1113" s="324" t="s">
        <v>1709</v>
      </c>
      <c r="F1113" s="126">
        <v>1512</v>
      </c>
      <c r="G1113" s="107" t="str">
        <f t="shared" si="17"/>
        <v>SH19-12756</v>
      </c>
      <c r="H1113" s="430"/>
      <c r="I1113" s="428"/>
      <c r="J1113" s="431"/>
      <c r="K1113" s="432"/>
      <c r="L1113" s="429"/>
      <c r="M1113" s="433"/>
      <c r="N1113" s="429"/>
    </row>
    <row r="1114" spans="1:14" s="434" customFormat="1" ht="18" customHeight="1">
      <c r="A1114" s="351">
        <v>1108</v>
      </c>
      <c r="B1114" s="107" t="s">
        <v>139</v>
      </c>
      <c r="C1114" s="108">
        <v>43796</v>
      </c>
      <c r="D1114" s="416" t="s">
        <v>17856</v>
      </c>
      <c r="E1114" s="324" t="s">
        <v>1709</v>
      </c>
      <c r="F1114" s="126">
        <v>2461.5</v>
      </c>
      <c r="G1114" s="107" t="str">
        <f t="shared" si="17"/>
        <v>SH19-12757</v>
      </c>
      <c r="H1114" s="430"/>
      <c r="I1114" s="428"/>
      <c r="J1114" s="431"/>
      <c r="K1114" s="432"/>
      <c r="L1114" s="429"/>
      <c r="M1114" s="433"/>
      <c r="N1114" s="429"/>
    </row>
    <row r="1115" spans="1:14" s="434" customFormat="1" ht="18" customHeight="1">
      <c r="A1115" s="351">
        <v>1109</v>
      </c>
      <c r="B1115" s="107" t="s">
        <v>43</v>
      </c>
      <c r="C1115" s="108">
        <v>43796</v>
      </c>
      <c r="D1115" s="416" t="s">
        <v>17857</v>
      </c>
      <c r="E1115" s="324" t="s">
        <v>1709</v>
      </c>
      <c r="F1115" s="126">
        <v>6064.5</v>
      </c>
      <c r="G1115" s="107" t="str">
        <f t="shared" si="17"/>
        <v>SH19-12758</v>
      </c>
      <c r="H1115" s="430"/>
      <c r="I1115" s="428"/>
      <c r="J1115" s="431"/>
      <c r="K1115" s="432"/>
      <c r="L1115" s="429"/>
      <c r="M1115" s="433"/>
      <c r="N1115" s="429"/>
    </row>
    <row r="1116" spans="1:14" s="434" customFormat="1" ht="18" customHeight="1">
      <c r="A1116" s="351">
        <v>1110</v>
      </c>
      <c r="B1116" s="107" t="s">
        <v>42</v>
      </c>
      <c r="C1116" s="108">
        <v>43797</v>
      </c>
      <c r="D1116" s="416" t="s">
        <v>17858</v>
      </c>
      <c r="E1116" s="324" t="s">
        <v>18023</v>
      </c>
      <c r="F1116" s="126">
        <v>15.66</v>
      </c>
      <c r="G1116" s="107" t="str">
        <f t="shared" si="17"/>
        <v>SH19-12759</v>
      </c>
      <c r="H1116" s="430"/>
      <c r="I1116" s="428"/>
      <c r="J1116" s="431"/>
      <c r="K1116" s="432"/>
      <c r="L1116" s="429"/>
      <c r="M1116" s="433"/>
      <c r="N1116" s="429"/>
    </row>
    <row r="1117" spans="1:14" s="434" customFormat="1" ht="18" customHeight="1">
      <c r="A1117" s="351">
        <v>1111</v>
      </c>
      <c r="B1117" s="107" t="s">
        <v>42</v>
      </c>
      <c r="C1117" s="108">
        <v>43798</v>
      </c>
      <c r="D1117" s="416" t="s">
        <v>17859</v>
      </c>
      <c r="E1117" s="324" t="s">
        <v>18024</v>
      </c>
      <c r="F1117" s="126">
        <v>2680.02</v>
      </c>
      <c r="G1117" s="107" t="str">
        <f t="shared" si="17"/>
        <v>SH19-12760</v>
      </c>
      <c r="H1117" s="430"/>
      <c r="I1117" s="428"/>
      <c r="J1117" s="431"/>
      <c r="K1117" s="432"/>
      <c r="L1117" s="429"/>
      <c r="M1117" s="433"/>
      <c r="N1117" s="429"/>
    </row>
    <row r="1118" spans="1:14" s="434" customFormat="1" ht="18" customHeight="1">
      <c r="A1118" s="351">
        <v>1112</v>
      </c>
      <c r="B1118" s="107" t="s">
        <v>42</v>
      </c>
      <c r="C1118" s="108">
        <v>43798</v>
      </c>
      <c r="D1118" s="416" t="s">
        <v>17860</v>
      </c>
      <c r="E1118" s="324" t="s">
        <v>18024</v>
      </c>
      <c r="F1118" s="126">
        <v>9659.92</v>
      </c>
      <c r="G1118" s="107" t="str">
        <f t="shared" si="17"/>
        <v>SH19-12761</v>
      </c>
      <c r="H1118" s="430"/>
      <c r="I1118" s="428"/>
      <c r="J1118" s="431"/>
      <c r="K1118" s="432"/>
      <c r="L1118" s="429"/>
      <c r="M1118" s="433"/>
      <c r="N1118" s="429"/>
    </row>
    <row r="1119" spans="1:14" s="434" customFormat="1" ht="18" customHeight="1">
      <c r="A1119" s="351">
        <v>1113</v>
      </c>
      <c r="B1119" s="107" t="s">
        <v>42</v>
      </c>
      <c r="C1119" s="108">
        <v>43798</v>
      </c>
      <c r="D1119" s="416" t="s">
        <v>17861</v>
      </c>
      <c r="E1119" s="324" t="s">
        <v>18024</v>
      </c>
      <c r="F1119" s="126">
        <v>9419.92</v>
      </c>
      <c r="G1119" s="107" t="str">
        <f t="shared" si="17"/>
        <v>SH19-12762</v>
      </c>
      <c r="H1119" s="430"/>
      <c r="I1119" s="428"/>
      <c r="J1119" s="431"/>
      <c r="K1119" s="432"/>
      <c r="L1119" s="429"/>
      <c r="M1119" s="433"/>
      <c r="N1119" s="429"/>
    </row>
    <row r="1120" spans="1:14" s="434" customFormat="1" ht="18" customHeight="1">
      <c r="A1120" s="351">
        <v>1114</v>
      </c>
      <c r="B1120" s="107" t="s">
        <v>1746</v>
      </c>
      <c r="C1120" s="108"/>
      <c r="D1120" s="402" t="s">
        <v>17862</v>
      </c>
      <c r="E1120" s="324" t="s">
        <v>1709</v>
      </c>
      <c r="F1120" s="126">
        <v>0</v>
      </c>
      <c r="G1120" s="107" t="str">
        <f t="shared" si="17"/>
        <v>SH19-12763</v>
      </c>
      <c r="H1120" s="430"/>
      <c r="I1120" s="428"/>
      <c r="J1120" s="431"/>
      <c r="K1120" s="432"/>
      <c r="L1120" s="429"/>
      <c r="M1120" s="433"/>
      <c r="N1120" s="429"/>
    </row>
    <row r="1121" spans="1:14" s="434" customFormat="1" ht="18" customHeight="1">
      <c r="A1121" s="351">
        <v>1115</v>
      </c>
      <c r="B1121" s="107" t="s">
        <v>1727</v>
      </c>
      <c r="C1121" s="108">
        <v>43796</v>
      </c>
      <c r="D1121" s="416" t="s">
        <v>17863</v>
      </c>
      <c r="E1121" s="324" t="s">
        <v>1709</v>
      </c>
      <c r="F1121" s="126">
        <v>6454.8</v>
      </c>
      <c r="G1121" s="107" t="str">
        <f t="shared" si="17"/>
        <v>SH19-12764</v>
      </c>
      <c r="H1121" s="430"/>
      <c r="I1121" s="428"/>
      <c r="J1121" s="431"/>
      <c r="K1121" s="432"/>
      <c r="L1121" s="429"/>
      <c r="M1121" s="433"/>
      <c r="N1121" s="429"/>
    </row>
    <row r="1122" spans="1:14" s="434" customFormat="1" ht="18" customHeight="1">
      <c r="A1122" s="351">
        <v>1116</v>
      </c>
      <c r="B1122" s="107" t="s">
        <v>55</v>
      </c>
      <c r="C1122" s="108">
        <v>43796</v>
      </c>
      <c r="D1122" s="416" t="s">
        <v>17864</v>
      </c>
      <c r="E1122" s="324" t="s">
        <v>1709</v>
      </c>
      <c r="F1122" s="126">
        <v>1457.82</v>
      </c>
      <c r="G1122" s="107" t="str">
        <f t="shared" si="17"/>
        <v>SH19-12765</v>
      </c>
      <c r="H1122" s="430"/>
      <c r="I1122" s="428"/>
      <c r="J1122" s="431"/>
      <c r="K1122" s="432"/>
      <c r="L1122" s="429"/>
      <c r="M1122" s="433"/>
      <c r="N1122" s="429"/>
    </row>
    <row r="1123" spans="1:14" s="434" customFormat="1" ht="18" customHeight="1">
      <c r="A1123" s="351">
        <v>1117</v>
      </c>
      <c r="B1123" s="107" t="s">
        <v>55</v>
      </c>
      <c r="C1123" s="108">
        <v>43796</v>
      </c>
      <c r="D1123" s="416" t="s">
        <v>17865</v>
      </c>
      <c r="E1123" s="324" t="s">
        <v>1709</v>
      </c>
      <c r="F1123" s="126">
        <v>1457.82</v>
      </c>
      <c r="G1123" s="107" t="str">
        <f t="shared" si="17"/>
        <v>SH19-12766</v>
      </c>
      <c r="H1123" s="430"/>
      <c r="I1123" s="428"/>
      <c r="J1123" s="431"/>
      <c r="K1123" s="432"/>
      <c r="L1123" s="429"/>
      <c r="M1123" s="433"/>
      <c r="N1123" s="429"/>
    </row>
    <row r="1124" spans="1:14" s="434" customFormat="1" ht="18" customHeight="1">
      <c r="A1124" s="351">
        <v>1118</v>
      </c>
      <c r="B1124" s="107" t="s">
        <v>55</v>
      </c>
      <c r="C1124" s="108">
        <v>43796</v>
      </c>
      <c r="D1124" s="416" t="s">
        <v>17866</v>
      </c>
      <c r="E1124" s="324" t="s">
        <v>1709</v>
      </c>
      <c r="F1124" s="126">
        <v>1595.52</v>
      </c>
      <c r="G1124" s="107" t="str">
        <f t="shared" si="17"/>
        <v>SH19-12767</v>
      </c>
      <c r="H1124" s="430"/>
      <c r="I1124" s="428"/>
      <c r="J1124" s="431"/>
      <c r="K1124" s="432"/>
      <c r="L1124" s="429"/>
      <c r="M1124" s="433"/>
      <c r="N1124" s="429"/>
    </row>
    <row r="1125" spans="1:14" s="434" customFormat="1" ht="18" customHeight="1">
      <c r="A1125" s="351">
        <v>1119</v>
      </c>
      <c r="B1125" s="107" t="s">
        <v>55</v>
      </c>
      <c r="C1125" s="108">
        <v>43796</v>
      </c>
      <c r="D1125" s="416" t="s">
        <v>17867</v>
      </c>
      <c r="E1125" s="324" t="s">
        <v>1709</v>
      </c>
      <c r="F1125" s="126">
        <v>1609.02</v>
      </c>
      <c r="G1125" s="107" t="str">
        <f t="shared" si="17"/>
        <v>SH19-12768</v>
      </c>
      <c r="H1125" s="430"/>
      <c r="I1125" s="428"/>
      <c r="J1125" s="431"/>
      <c r="K1125" s="432"/>
      <c r="L1125" s="429"/>
      <c r="M1125" s="433"/>
      <c r="N1125" s="429"/>
    </row>
    <row r="1126" spans="1:14" s="434" customFormat="1" ht="18" customHeight="1">
      <c r="A1126" s="351">
        <v>1120</v>
      </c>
      <c r="B1126" s="107" t="s">
        <v>7777</v>
      </c>
      <c r="C1126" s="108">
        <v>43797</v>
      </c>
      <c r="D1126" s="416" t="s">
        <v>17868</v>
      </c>
      <c r="E1126" s="324" t="s">
        <v>1709</v>
      </c>
      <c r="F1126" s="126">
        <v>3351.04</v>
      </c>
      <c r="G1126" s="107" t="str">
        <f t="shared" si="17"/>
        <v>SH19-12769</v>
      </c>
      <c r="H1126" s="430"/>
      <c r="I1126" s="428"/>
      <c r="J1126" s="431"/>
      <c r="K1126" s="432"/>
      <c r="L1126" s="429"/>
      <c r="M1126" s="433"/>
      <c r="N1126" s="429"/>
    </row>
    <row r="1127" spans="1:14" s="434" customFormat="1" ht="18" customHeight="1">
      <c r="A1127" s="351">
        <v>1121</v>
      </c>
      <c r="B1127" s="107" t="s">
        <v>7777</v>
      </c>
      <c r="C1127" s="108">
        <v>43797</v>
      </c>
      <c r="D1127" s="416" t="s">
        <v>17869</v>
      </c>
      <c r="E1127" s="324" t="s">
        <v>1709</v>
      </c>
      <c r="F1127" s="126">
        <v>260.48</v>
      </c>
      <c r="G1127" s="107" t="str">
        <f t="shared" si="17"/>
        <v>SH19-12770</v>
      </c>
      <c r="H1127" s="430"/>
      <c r="I1127" s="428"/>
      <c r="J1127" s="431"/>
      <c r="K1127" s="432"/>
      <c r="L1127" s="429"/>
      <c r="M1127" s="433"/>
      <c r="N1127" s="429"/>
    </row>
    <row r="1128" spans="1:14" s="434" customFormat="1" ht="18" customHeight="1">
      <c r="A1128" s="351">
        <v>1122</v>
      </c>
      <c r="B1128" s="107" t="s">
        <v>7777</v>
      </c>
      <c r="C1128" s="108">
        <v>43797</v>
      </c>
      <c r="D1128" s="416" t="s">
        <v>17870</v>
      </c>
      <c r="E1128" s="324" t="s">
        <v>1709</v>
      </c>
      <c r="F1128" s="126">
        <v>290.56</v>
      </c>
      <c r="G1128" s="107" t="str">
        <f t="shared" si="17"/>
        <v>SH19-12771</v>
      </c>
      <c r="H1128" s="430"/>
      <c r="I1128" s="428"/>
      <c r="J1128" s="431"/>
      <c r="K1128" s="432"/>
      <c r="L1128" s="429"/>
      <c r="M1128" s="433"/>
      <c r="N1128" s="429"/>
    </row>
    <row r="1129" spans="1:14" s="434" customFormat="1" ht="18" customHeight="1">
      <c r="A1129" s="351">
        <v>1123</v>
      </c>
      <c r="B1129" s="107" t="s">
        <v>7777</v>
      </c>
      <c r="C1129" s="108">
        <v>43797</v>
      </c>
      <c r="D1129" s="416" t="s">
        <v>17871</v>
      </c>
      <c r="E1129" s="324" t="s">
        <v>1709</v>
      </c>
      <c r="F1129" s="126">
        <v>399.36</v>
      </c>
      <c r="G1129" s="107" t="str">
        <f t="shared" si="17"/>
        <v>SH19-12772</v>
      </c>
      <c r="H1129" s="430"/>
      <c r="I1129" s="428"/>
      <c r="J1129" s="431"/>
      <c r="K1129" s="432"/>
      <c r="L1129" s="429"/>
      <c r="M1129" s="433"/>
      <c r="N1129" s="429"/>
    </row>
    <row r="1130" spans="1:14" s="434" customFormat="1" ht="18" customHeight="1">
      <c r="A1130" s="351">
        <v>1124</v>
      </c>
      <c r="B1130" s="107" t="s">
        <v>7777</v>
      </c>
      <c r="C1130" s="108">
        <v>43797</v>
      </c>
      <c r="D1130" s="416" t="s">
        <v>17872</v>
      </c>
      <c r="E1130" s="324" t="s">
        <v>1709</v>
      </c>
      <c r="F1130" s="126">
        <v>1441.28</v>
      </c>
      <c r="G1130" s="107" t="str">
        <f t="shared" si="17"/>
        <v>SH19-12773</v>
      </c>
      <c r="H1130" s="430"/>
      <c r="I1130" s="428"/>
      <c r="J1130" s="431"/>
      <c r="K1130" s="432"/>
      <c r="L1130" s="429"/>
      <c r="M1130" s="433"/>
      <c r="N1130" s="429"/>
    </row>
    <row r="1131" spans="1:14" s="434" customFormat="1" ht="18" customHeight="1">
      <c r="A1131" s="351">
        <v>1125</v>
      </c>
      <c r="B1131" s="107" t="s">
        <v>237</v>
      </c>
      <c r="C1131" s="108">
        <v>43797</v>
      </c>
      <c r="D1131" s="416" t="s">
        <v>17873</v>
      </c>
      <c r="E1131" s="324" t="s">
        <v>1709</v>
      </c>
      <c r="F1131" s="126">
        <v>2431.8000000000002</v>
      </c>
      <c r="G1131" s="107" t="str">
        <f t="shared" si="17"/>
        <v>SH19-12774</v>
      </c>
      <c r="H1131" s="430"/>
      <c r="I1131" s="428"/>
      <c r="J1131" s="431"/>
      <c r="K1131" s="432"/>
      <c r="L1131" s="429"/>
      <c r="M1131" s="433"/>
      <c r="N1131" s="429"/>
    </row>
    <row r="1132" spans="1:14" s="434" customFormat="1" ht="18" customHeight="1">
      <c r="A1132" s="351">
        <v>1126</v>
      </c>
      <c r="B1132" s="107" t="s">
        <v>142</v>
      </c>
      <c r="C1132" s="108">
        <v>43797</v>
      </c>
      <c r="D1132" s="416" t="s">
        <v>17874</v>
      </c>
      <c r="E1132" s="324" t="s">
        <v>1709</v>
      </c>
      <c r="F1132" s="126">
        <v>690.25</v>
      </c>
      <c r="G1132" s="107" t="str">
        <f t="shared" si="17"/>
        <v>SH19-12775</v>
      </c>
      <c r="H1132" s="430"/>
      <c r="I1132" s="428"/>
      <c r="J1132" s="431"/>
      <c r="K1132" s="432"/>
      <c r="L1132" s="429"/>
      <c r="M1132" s="433"/>
      <c r="N1132" s="429"/>
    </row>
    <row r="1133" spans="1:14" s="434" customFormat="1" ht="18" customHeight="1">
      <c r="A1133" s="351">
        <v>1127</v>
      </c>
      <c r="B1133" s="107" t="s">
        <v>142</v>
      </c>
      <c r="C1133" s="108">
        <v>43797</v>
      </c>
      <c r="D1133" s="416" t="s">
        <v>17875</v>
      </c>
      <c r="E1133" s="324" t="s">
        <v>1709</v>
      </c>
      <c r="F1133" s="126">
        <v>170.38</v>
      </c>
      <c r="G1133" s="107" t="str">
        <f t="shared" si="17"/>
        <v>SH19-12776</v>
      </c>
      <c r="H1133" s="430"/>
      <c r="I1133" s="428"/>
      <c r="J1133" s="431"/>
      <c r="K1133" s="432"/>
      <c r="L1133" s="429"/>
      <c r="M1133" s="433"/>
      <c r="N1133" s="429"/>
    </row>
    <row r="1134" spans="1:14" s="434" customFormat="1" ht="18" customHeight="1">
      <c r="A1134" s="351">
        <v>1128</v>
      </c>
      <c r="B1134" s="107" t="s">
        <v>43</v>
      </c>
      <c r="C1134" s="108">
        <v>43797</v>
      </c>
      <c r="D1134" s="416" t="s">
        <v>17876</v>
      </c>
      <c r="E1134" s="324" t="s">
        <v>1709</v>
      </c>
      <c r="F1134" s="126">
        <v>4094.88</v>
      </c>
      <c r="G1134" s="107" t="str">
        <f t="shared" si="17"/>
        <v>SH19-12777</v>
      </c>
      <c r="H1134" s="430"/>
      <c r="I1134" s="428"/>
      <c r="J1134" s="431"/>
      <c r="K1134" s="432"/>
      <c r="L1134" s="429"/>
      <c r="M1134" s="433"/>
      <c r="N1134" s="429"/>
    </row>
    <row r="1135" spans="1:14" s="434" customFormat="1" ht="18" customHeight="1">
      <c r="A1135" s="351">
        <v>1129</v>
      </c>
      <c r="B1135" s="107" t="s">
        <v>43</v>
      </c>
      <c r="C1135" s="108">
        <v>43797</v>
      </c>
      <c r="D1135" s="416" t="s">
        <v>17877</v>
      </c>
      <c r="E1135" s="324" t="s">
        <v>1709</v>
      </c>
      <c r="F1135" s="126">
        <v>2165.9</v>
      </c>
      <c r="G1135" s="107" t="str">
        <f t="shared" si="17"/>
        <v>SH19-12778</v>
      </c>
      <c r="H1135" s="430"/>
      <c r="I1135" s="428"/>
      <c r="J1135" s="431"/>
      <c r="K1135" s="432"/>
      <c r="L1135" s="429"/>
      <c r="M1135" s="433"/>
      <c r="N1135" s="429"/>
    </row>
    <row r="1136" spans="1:14" s="434" customFormat="1" ht="18" customHeight="1">
      <c r="A1136" s="351">
        <v>1130</v>
      </c>
      <c r="B1136" s="107" t="s">
        <v>1746</v>
      </c>
      <c r="C1136" s="108"/>
      <c r="D1136" s="402" t="s">
        <v>17878</v>
      </c>
      <c r="E1136" s="324" t="s">
        <v>1709</v>
      </c>
      <c r="F1136" s="126">
        <v>0</v>
      </c>
      <c r="G1136" s="107" t="str">
        <f t="shared" si="17"/>
        <v>SH19-12779</v>
      </c>
      <c r="H1136" s="430"/>
      <c r="I1136" s="428"/>
      <c r="J1136" s="431"/>
      <c r="K1136" s="432"/>
      <c r="L1136" s="429"/>
      <c r="M1136" s="433"/>
      <c r="N1136" s="429"/>
    </row>
    <row r="1137" spans="1:14" s="434" customFormat="1" ht="18" customHeight="1">
      <c r="A1137" s="351">
        <v>1131</v>
      </c>
      <c r="B1137" s="107" t="s">
        <v>291</v>
      </c>
      <c r="C1137" s="108">
        <v>43797</v>
      </c>
      <c r="D1137" s="416" t="s">
        <v>17879</v>
      </c>
      <c r="E1137" s="324" t="s">
        <v>1709</v>
      </c>
      <c r="F1137" s="126">
        <v>3603.04</v>
      </c>
      <c r="G1137" s="107" t="str">
        <f t="shared" si="17"/>
        <v>SH19-12780</v>
      </c>
      <c r="H1137" s="430"/>
      <c r="I1137" s="428"/>
      <c r="J1137" s="431"/>
      <c r="K1137" s="432"/>
      <c r="L1137" s="429"/>
      <c r="M1137" s="433"/>
      <c r="N1137" s="429"/>
    </row>
    <row r="1138" spans="1:14" s="434" customFormat="1" ht="18" customHeight="1">
      <c r="A1138" s="351">
        <v>1132</v>
      </c>
      <c r="B1138" s="107" t="s">
        <v>291</v>
      </c>
      <c r="C1138" s="108">
        <v>43797</v>
      </c>
      <c r="D1138" s="416" t="s">
        <v>17880</v>
      </c>
      <c r="E1138" s="324" t="s">
        <v>1709</v>
      </c>
      <c r="F1138" s="126">
        <v>3312.12</v>
      </c>
      <c r="G1138" s="107" t="str">
        <f t="shared" si="17"/>
        <v>SH19-12781</v>
      </c>
      <c r="H1138" s="430"/>
      <c r="I1138" s="428"/>
      <c r="J1138" s="431"/>
      <c r="K1138" s="432"/>
      <c r="L1138" s="429"/>
      <c r="M1138" s="433"/>
      <c r="N1138" s="429"/>
    </row>
    <row r="1139" spans="1:14" s="434" customFormat="1" ht="18" customHeight="1">
      <c r="A1139" s="351">
        <v>1133</v>
      </c>
      <c r="B1139" s="107" t="s">
        <v>291</v>
      </c>
      <c r="C1139" s="108">
        <v>43797</v>
      </c>
      <c r="D1139" s="416" t="s">
        <v>17881</v>
      </c>
      <c r="E1139" s="324" t="s">
        <v>1709</v>
      </c>
      <c r="F1139" s="126">
        <v>946.32</v>
      </c>
      <c r="G1139" s="107" t="str">
        <f t="shared" si="17"/>
        <v>SH19-12782</v>
      </c>
      <c r="H1139" s="430"/>
      <c r="I1139" s="428"/>
      <c r="J1139" s="431"/>
      <c r="K1139" s="432"/>
      <c r="L1139" s="429"/>
      <c r="M1139" s="433"/>
      <c r="N1139" s="429"/>
    </row>
    <row r="1140" spans="1:14" s="434" customFormat="1" ht="18" customHeight="1">
      <c r="A1140" s="351">
        <v>1134</v>
      </c>
      <c r="B1140" s="107" t="s">
        <v>291</v>
      </c>
      <c r="C1140" s="108">
        <v>43797</v>
      </c>
      <c r="D1140" s="416" t="s">
        <v>17882</v>
      </c>
      <c r="E1140" s="324" t="s">
        <v>1709</v>
      </c>
      <c r="F1140" s="126">
        <v>5677.92</v>
      </c>
      <c r="G1140" s="107" t="str">
        <f t="shared" si="17"/>
        <v>SH19-12783</v>
      </c>
      <c r="H1140" s="430"/>
      <c r="I1140" s="428"/>
      <c r="J1140" s="431"/>
      <c r="K1140" s="432"/>
      <c r="L1140" s="429"/>
      <c r="M1140" s="433"/>
      <c r="N1140" s="429"/>
    </row>
    <row r="1141" spans="1:14" s="434" customFormat="1" ht="18" customHeight="1">
      <c r="A1141" s="351">
        <v>1135</v>
      </c>
      <c r="B1141" s="107" t="s">
        <v>1746</v>
      </c>
      <c r="C1141" s="108"/>
      <c r="D1141" s="402" t="s">
        <v>17883</v>
      </c>
      <c r="E1141" s="324" t="s">
        <v>1709</v>
      </c>
      <c r="F1141" s="126">
        <v>0</v>
      </c>
      <c r="G1141" s="107" t="str">
        <f t="shared" si="17"/>
        <v>SH19-12784</v>
      </c>
      <c r="H1141" s="430"/>
      <c r="I1141" s="428"/>
      <c r="J1141" s="431"/>
      <c r="K1141" s="432"/>
      <c r="L1141" s="429"/>
      <c r="M1141" s="433"/>
      <c r="N1141" s="429"/>
    </row>
    <row r="1142" spans="1:14" s="434" customFormat="1" ht="18" customHeight="1">
      <c r="A1142" s="351">
        <v>1136</v>
      </c>
      <c r="B1142" s="107" t="s">
        <v>224</v>
      </c>
      <c r="C1142" s="108">
        <v>43797</v>
      </c>
      <c r="D1142" s="416" t="s">
        <v>17884</v>
      </c>
      <c r="E1142" s="324" t="s">
        <v>1709</v>
      </c>
      <c r="F1142" s="126">
        <v>6214.08</v>
      </c>
      <c r="G1142" s="107" t="str">
        <f t="shared" si="17"/>
        <v>SH19-12785</v>
      </c>
      <c r="H1142" s="430"/>
      <c r="I1142" s="428"/>
      <c r="J1142" s="431"/>
      <c r="K1142" s="432"/>
      <c r="L1142" s="429"/>
      <c r="M1142" s="433"/>
      <c r="N1142" s="429"/>
    </row>
    <row r="1143" spans="1:14" s="434" customFormat="1" ht="18" customHeight="1">
      <c r="A1143" s="351">
        <v>1137</v>
      </c>
      <c r="B1143" s="107" t="s">
        <v>141</v>
      </c>
      <c r="C1143" s="108">
        <v>43797</v>
      </c>
      <c r="D1143" s="416" t="s">
        <v>17885</v>
      </c>
      <c r="E1143" s="324" t="s">
        <v>1709</v>
      </c>
      <c r="F1143" s="126">
        <v>2724.4</v>
      </c>
      <c r="G1143" s="107" t="str">
        <f t="shared" si="17"/>
        <v>SH19-12786</v>
      </c>
      <c r="H1143" s="430"/>
      <c r="I1143" s="428"/>
      <c r="J1143" s="431"/>
      <c r="K1143" s="432"/>
      <c r="L1143" s="429"/>
      <c r="M1143" s="433"/>
      <c r="N1143" s="429"/>
    </row>
    <row r="1144" spans="1:14" s="434" customFormat="1" ht="18" customHeight="1">
      <c r="A1144" s="351">
        <v>1138</v>
      </c>
      <c r="B1144" s="107" t="s">
        <v>346</v>
      </c>
      <c r="C1144" s="108">
        <v>43797</v>
      </c>
      <c r="D1144" s="416" t="s">
        <v>17886</v>
      </c>
      <c r="E1144" s="324" t="s">
        <v>1709</v>
      </c>
      <c r="F1144" s="126">
        <v>2160</v>
      </c>
      <c r="G1144" s="107" t="str">
        <f t="shared" si="17"/>
        <v>SH19-12787</v>
      </c>
      <c r="H1144" s="430"/>
      <c r="I1144" s="428"/>
      <c r="J1144" s="431"/>
      <c r="K1144" s="432"/>
      <c r="L1144" s="429"/>
      <c r="M1144" s="433"/>
      <c r="N1144" s="429"/>
    </row>
    <row r="1145" spans="1:14" s="434" customFormat="1" ht="18" customHeight="1">
      <c r="A1145" s="351">
        <v>1139</v>
      </c>
      <c r="B1145" s="107" t="s">
        <v>360</v>
      </c>
      <c r="C1145" s="108">
        <v>43797</v>
      </c>
      <c r="D1145" s="416" t="s">
        <v>17887</v>
      </c>
      <c r="E1145" s="324" t="s">
        <v>1709</v>
      </c>
      <c r="F1145" s="126">
        <v>1062.0999999999999</v>
      </c>
      <c r="G1145" s="107" t="str">
        <f t="shared" si="17"/>
        <v>SH19-12788</v>
      </c>
      <c r="H1145" s="430"/>
      <c r="I1145" s="428"/>
      <c r="J1145" s="431"/>
      <c r="K1145" s="432"/>
      <c r="L1145" s="429"/>
      <c r="M1145" s="433"/>
      <c r="N1145" s="429"/>
    </row>
    <row r="1146" spans="1:14" s="434" customFormat="1" ht="18" customHeight="1">
      <c r="A1146" s="351">
        <v>1140</v>
      </c>
      <c r="B1146" s="107" t="s">
        <v>223</v>
      </c>
      <c r="C1146" s="108">
        <v>43797</v>
      </c>
      <c r="D1146" s="416" t="s">
        <v>17888</v>
      </c>
      <c r="E1146" s="324" t="s">
        <v>1709</v>
      </c>
      <c r="F1146" s="126">
        <v>1380.2</v>
      </c>
      <c r="G1146" s="107" t="str">
        <f t="shared" si="17"/>
        <v>SH19-12789</v>
      </c>
      <c r="H1146" s="430"/>
      <c r="I1146" s="428"/>
      <c r="J1146" s="431"/>
      <c r="K1146" s="432"/>
      <c r="L1146" s="429"/>
      <c r="M1146" s="433"/>
      <c r="N1146" s="429"/>
    </row>
    <row r="1147" spans="1:14" s="434" customFormat="1" ht="18" customHeight="1">
      <c r="A1147" s="351">
        <v>1141</v>
      </c>
      <c r="B1147" s="107" t="s">
        <v>142</v>
      </c>
      <c r="C1147" s="108">
        <v>43797</v>
      </c>
      <c r="D1147" s="416" t="s">
        <v>17889</v>
      </c>
      <c r="E1147" s="324" t="s">
        <v>1709</v>
      </c>
      <c r="F1147" s="126">
        <v>2446.56</v>
      </c>
      <c r="G1147" s="107" t="str">
        <f t="shared" si="17"/>
        <v>SH19-12790</v>
      </c>
      <c r="H1147" s="430"/>
      <c r="I1147" s="428"/>
      <c r="J1147" s="431"/>
      <c r="K1147" s="432"/>
      <c r="L1147" s="429"/>
      <c r="M1147" s="433"/>
      <c r="N1147" s="429"/>
    </row>
    <row r="1148" spans="1:14" s="434" customFormat="1" ht="18" customHeight="1">
      <c r="A1148" s="351">
        <v>1142</v>
      </c>
      <c r="B1148" s="107" t="s">
        <v>142</v>
      </c>
      <c r="C1148" s="108">
        <v>43797</v>
      </c>
      <c r="D1148" s="416" t="s">
        <v>17890</v>
      </c>
      <c r="E1148" s="324" t="s">
        <v>1709</v>
      </c>
      <c r="F1148" s="126">
        <v>383.2</v>
      </c>
      <c r="G1148" s="107" t="str">
        <f t="shared" si="17"/>
        <v>SH19-12791</v>
      </c>
      <c r="H1148" s="430"/>
      <c r="I1148" s="428"/>
      <c r="J1148" s="431"/>
      <c r="K1148" s="432"/>
      <c r="L1148" s="429"/>
      <c r="M1148" s="433"/>
      <c r="N1148" s="429"/>
    </row>
    <row r="1149" spans="1:14" s="434" customFormat="1" ht="18" customHeight="1">
      <c r="A1149" s="351">
        <v>1143</v>
      </c>
      <c r="B1149" s="107" t="s">
        <v>298</v>
      </c>
      <c r="C1149" s="108">
        <v>43797</v>
      </c>
      <c r="D1149" s="416" t="s">
        <v>17891</v>
      </c>
      <c r="E1149" s="324" t="s">
        <v>1709</v>
      </c>
      <c r="F1149" s="126">
        <v>559.79999999999995</v>
      </c>
      <c r="G1149" s="107" t="str">
        <f t="shared" si="17"/>
        <v>SH19-12792</v>
      </c>
      <c r="H1149" s="430"/>
      <c r="I1149" s="428"/>
      <c r="J1149" s="431"/>
      <c r="K1149" s="432"/>
      <c r="L1149" s="429"/>
      <c r="M1149" s="433"/>
      <c r="N1149" s="429"/>
    </row>
    <row r="1150" spans="1:14" s="434" customFormat="1" ht="18" customHeight="1">
      <c r="A1150" s="351">
        <v>1144</v>
      </c>
      <c r="B1150" s="107"/>
      <c r="C1150" s="108"/>
      <c r="D1150" s="401" t="s">
        <v>17892</v>
      </c>
      <c r="E1150" s="324" t="s">
        <v>1709</v>
      </c>
      <c r="F1150" s="126">
        <v>0</v>
      </c>
      <c r="G1150" s="107" t="str">
        <f t="shared" si="17"/>
        <v>SH19-12793</v>
      </c>
      <c r="H1150" s="430"/>
      <c r="I1150" s="428"/>
      <c r="J1150" s="431"/>
      <c r="K1150" s="432"/>
      <c r="L1150" s="429"/>
      <c r="M1150" s="433"/>
      <c r="N1150" s="429"/>
    </row>
    <row r="1151" spans="1:14" s="434" customFormat="1" ht="18" customHeight="1">
      <c r="A1151" s="351">
        <v>1145</v>
      </c>
      <c r="B1151" s="107" t="s">
        <v>42</v>
      </c>
      <c r="C1151" s="108">
        <v>43798</v>
      </c>
      <c r="D1151" s="416" t="s">
        <v>17893</v>
      </c>
      <c r="E1151" s="324" t="s">
        <v>18024</v>
      </c>
      <c r="F1151" s="126">
        <v>3021.08</v>
      </c>
      <c r="G1151" s="107" t="str">
        <f t="shared" si="17"/>
        <v>SH19-12794</v>
      </c>
      <c r="H1151" s="430"/>
      <c r="I1151" s="428"/>
      <c r="J1151" s="431"/>
      <c r="K1151" s="432"/>
      <c r="L1151" s="429"/>
      <c r="M1151" s="433"/>
      <c r="N1151" s="429"/>
    </row>
    <row r="1152" spans="1:14" s="434" customFormat="1" ht="18" customHeight="1">
      <c r="A1152" s="351">
        <v>1146</v>
      </c>
      <c r="B1152" s="107" t="s">
        <v>42</v>
      </c>
      <c r="C1152" s="108">
        <v>43798</v>
      </c>
      <c r="D1152" s="416" t="s">
        <v>17894</v>
      </c>
      <c r="E1152" s="324" t="s">
        <v>18024</v>
      </c>
      <c r="F1152" s="126">
        <v>1663.78</v>
      </c>
      <c r="G1152" s="107" t="str">
        <f t="shared" si="17"/>
        <v>SH19-12795</v>
      </c>
      <c r="H1152" s="430"/>
      <c r="I1152" s="428"/>
      <c r="J1152" s="431"/>
      <c r="K1152" s="432"/>
      <c r="L1152" s="429"/>
      <c r="M1152" s="433"/>
      <c r="N1152" s="429"/>
    </row>
    <row r="1153" spans="1:14" s="434" customFormat="1" ht="18" customHeight="1">
      <c r="A1153" s="351">
        <v>1147</v>
      </c>
      <c r="B1153" s="107"/>
      <c r="C1153" s="108"/>
      <c r="D1153" s="401" t="s">
        <v>17895</v>
      </c>
      <c r="E1153" s="324" t="s">
        <v>1709</v>
      </c>
      <c r="F1153" s="126">
        <v>0</v>
      </c>
      <c r="G1153" s="107" t="str">
        <f t="shared" si="17"/>
        <v>SH19-12796</v>
      </c>
      <c r="H1153" s="430"/>
      <c r="I1153" s="428"/>
      <c r="J1153" s="431"/>
      <c r="K1153" s="432"/>
      <c r="L1153" s="429"/>
      <c r="M1153" s="433"/>
      <c r="N1153" s="429"/>
    </row>
    <row r="1154" spans="1:14" s="434" customFormat="1" ht="18" customHeight="1">
      <c r="A1154" s="351">
        <v>1148</v>
      </c>
      <c r="B1154" s="107" t="s">
        <v>42</v>
      </c>
      <c r="C1154" s="108">
        <v>43798</v>
      </c>
      <c r="D1154" s="416" t="s">
        <v>17896</v>
      </c>
      <c r="E1154" s="324" t="s">
        <v>18024</v>
      </c>
      <c r="F1154" s="126">
        <v>6.43</v>
      </c>
      <c r="G1154" s="107" t="str">
        <f t="shared" si="17"/>
        <v>SH19-12797</v>
      </c>
      <c r="H1154" s="430"/>
      <c r="I1154" s="428"/>
      <c r="J1154" s="431"/>
      <c r="K1154" s="432"/>
      <c r="L1154" s="429"/>
      <c r="M1154" s="433"/>
      <c r="N1154" s="429"/>
    </row>
    <row r="1155" spans="1:14" s="434" customFormat="1" ht="18" customHeight="1">
      <c r="A1155" s="351">
        <v>1149</v>
      </c>
      <c r="B1155" s="107" t="s">
        <v>42</v>
      </c>
      <c r="C1155" s="108">
        <v>43798</v>
      </c>
      <c r="D1155" s="416" t="s">
        <v>17897</v>
      </c>
      <c r="E1155" s="324" t="s">
        <v>18024</v>
      </c>
      <c r="F1155" s="126">
        <v>13216.6</v>
      </c>
      <c r="G1155" s="107" t="str">
        <f t="shared" si="17"/>
        <v>SH19-12798</v>
      </c>
      <c r="H1155" s="430"/>
      <c r="I1155" s="428"/>
      <c r="J1155" s="431"/>
      <c r="K1155" s="432"/>
      <c r="L1155" s="429"/>
      <c r="M1155" s="433"/>
      <c r="N1155" s="429"/>
    </row>
    <row r="1156" spans="1:14" s="434" customFormat="1" ht="18" customHeight="1">
      <c r="A1156" s="351">
        <v>1150</v>
      </c>
      <c r="B1156" s="107" t="s">
        <v>42</v>
      </c>
      <c r="C1156" s="108">
        <v>43798</v>
      </c>
      <c r="D1156" s="416" t="s">
        <v>17898</v>
      </c>
      <c r="E1156" s="324" t="s">
        <v>18024</v>
      </c>
      <c r="F1156" s="126">
        <v>2536.9499999999998</v>
      </c>
      <c r="G1156" s="107" t="str">
        <f t="shared" si="17"/>
        <v>SH19-12799</v>
      </c>
      <c r="H1156" s="430"/>
      <c r="I1156" s="428"/>
      <c r="J1156" s="431"/>
      <c r="K1156" s="432"/>
      <c r="L1156" s="429"/>
      <c r="M1156" s="433"/>
      <c r="N1156" s="429"/>
    </row>
    <row r="1157" spans="1:14" s="434" customFormat="1" ht="18" customHeight="1">
      <c r="A1157" s="351">
        <v>1151</v>
      </c>
      <c r="B1157" s="107" t="s">
        <v>42</v>
      </c>
      <c r="C1157" s="108">
        <v>43798</v>
      </c>
      <c r="D1157" s="416" t="s">
        <v>17899</v>
      </c>
      <c r="E1157" s="324" t="s">
        <v>18024</v>
      </c>
      <c r="F1157" s="126">
        <v>3601.16</v>
      </c>
      <c r="G1157" s="107" t="str">
        <f t="shared" si="17"/>
        <v>SH19-12800</v>
      </c>
      <c r="H1157" s="430"/>
      <c r="I1157" s="428"/>
      <c r="J1157" s="431"/>
      <c r="K1157" s="432"/>
      <c r="L1157" s="429"/>
      <c r="M1157" s="433"/>
      <c r="N1157" s="429"/>
    </row>
    <row r="1158" spans="1:14" s="434" customFormat="1" ht="18" customHeight="1">
      <c r="A1158" s="351">
        <v>1152</v>
      </c>
      <c r="B1158" s="107" t="s">
        <v>42</v>
      </c>
      <c r="C1158" s="108">
        <v>43798</v>
      </c>
      <c r="D1158" s="416" t="s">
        <v>17900</v>
      </c>
      <c r="E1158" s="324" t="s">
        <v>18024</v>
      </c>
      <c r="F1158" s="126">
        <v>9001.8799999999992</v>
      </c>
      <c r="G1158" s="107" t="str">
        <f t="shared" si="17"/>
        <v>SH19-12801</v>
      </c>
      <c r="H1158" s="430"/>
      <c r="I1158" s="428"/>
      <c r="J1158" s="431"/>
      <c r="K1158" s="432"/>
      <c r="L1158" s="429"/>
      <c r="M1158" s="433"/>
      <c r="N1158" s="429"/>
    </row>
    <row r="1159" spans="1:14" s="434" customFormat="1" ht="18" customHeight="1">
      <c r="A1159" s="351">
        <v>1153</v>
      </c>
      <c r="B1159" s="107" t="s">
        <v>42</v>
      </c>
      <c r="C1159" s="108">
        <v>43798</v>
      </c>
      <c r="D1159" s="416" t="s">
        <v>17901</v>
      </c>
      <c r="E1159" s="324" t="s">
        <v>18024</v>
      </c>
      <c r="F1159" s="126">
        <v>12926.57</v>
      </c>
      <c r="G1159" s="107" t="str">
        <f t="shared" si="17"/>
        <v>SH19-12802</v>
      </c>
      <c r="H1159" s="430"/>
      <c r="I1159" s="428"/>
      <c r="J1159" s="431"/>
      <c r="K1159" s="432"/>
      <c r="L1159" s="429"/>
      <c r="M1159" s="433"/>
      <c r="N1159" s="429"/>
    </row>
    <row r="1160" spans="1:14" s="434" customFormat="1" ht="18" customHeight="1">
      <c r="A1160" s="351">
        <v>1154</v>
      </c>
      <c r="B1160" s="107" t="s">
        <v>139</v>
      </c>
      <c r="C1160" s="108">
        <v>43797</v>
      </c>
      <c r="D1160" s="416" t="s">
        <v>17902</v>
      </c>
      <c r="E1160" s="324" t="s">
        <v>1709</v>
      </c>
      <c r="F1160" s="126">
        <v>2461.5</v>
      </c>
      <c r="G1160" s="107" t="str">
        <f t="shared" ref="G1160:G1223" si="18">D1160</f>
        <v>SH19-12803</v>
      </c>
      <c r="H1160" s="430"/>
      <c r="I1160" s="428"/>
      <c r="J1160" s="431"/>
      <c r="K1160" s="432"/>
      <c r="L1160" s="429"/>
      <c r="M1160" s="433"/>
      <c r="N1160" s="429"/>
    </row>
    <row r="1161" spans="1:14" s="434" customFormat="1" ht="18" customHeight="1">
      <c r="A1161" s="351">
        <v>1155</v>
      </c>
      <c r="B1161" s="107" t="s">
        <v>1746</v>
      </c>
      <c r="C1161" s="108"/>
      <c r="D1161" s="402" t="s">
        <v>17903</v>
      </c>
      <c r="E1161" s="324" t="s">
        <v>1709</v>
      </c>
      <c r="F1161" s="126">
        <v>0</v>
      </c>
      <c r="G1161" s="107" t="str">
        <f t="shared" si="18"/>
        <v>SH19-12804</v>
      </c>
      <c r="H1161" s="430"/>
      <c r="I1161" s="428"/>
      <c r="J1161" s="431"/>
      <c r="K1161" s="432"/>
      <c r="L1161" s="429"/>
      <c r="M1161" s="433"/>
      <c r="N1161" s="429"/>
    </row>
    <row r="1162" spans="1:14" s="434" customFormat="1" ht="18" customHeight="1">
      <c r="A1162" s="351">
        <v>1156</v>
      </c>
      <c r="B1162" s="107" t="s">
        <v>1727</v>
      </c>
      <c r="C1162" s="108">
        <v>43797</v>
      </c>
      <c r="D1162" s="416" t="s">
        <v>17904</v>
      </c>
      <c r="E1162" s="324" t="s">
        <v>1709</v>
      </c>
      <c r="F1162" s="126">
        <v>3004.3</v>
      </c>
      <c r="G1162" s="107" t="str">
        <f t="shared" si="18"/>
        <v>SH19-12805</v>
      </c>
      <c r="H1162" s="430"/>
      <c r="I1162" s="428"/>
      <c r="J1162" s="431"/>
      <c r="K1162" s="432"/>
      <c r="L1162" s="429"/>
      <c r="M1162" s="433"/>
      <c r="N1162" s="429"/>
    </row>
    <row r="1163" spans="1:14" s="434" customFormat="1" ht="18" customHeight="1">
      <c r="A1163" s="351">
        <v>1157</v>
      </c>
      <c r="B1163" s="107" t="s">
        <v>55</v>
      </c>
      <c r="C1163" s="108">
        <v>43797</v>
      </c>
      <c r="D1163" s="416" t="s">
        <v>17905</v>
      </c>
      <c r="E1163" s="324" t="s">
        <v>1709</v>
      </c>
      <c r="F1163" s="126">
        <v>1595.52</v>
      </c>
      <c r="G1163" s="107" t="str">
        <f t="shared" si="18"/>
        <v>SH19-12806</v>
      </c>
      <c r="H1163" s="430"/>
      <c r="I1163" s="428"/>
      <c r="J1163" s="431"/>
      <c r="K1163" s="432"/>
      <c r="L1163" s="429"/>
      <c r="M1163" s="433"/>
      <c r="N1163" s="429"/>
    </row>
    <row r="1164" spans="1:14" s="434" customFormat="1" ht="18" customHeight="1">
      <c r="A1164" s="351">
        <v>1158</v>
      </c>
      <c r="B1164" s="107" t="s">
        <v>55</v>
      </c>
      <c r="C1164" s="108">
        <v>43797</v>
      </c>
      <c r="D1164" s="416" t="s">
        <v>17906</v>
      </c>
      <c r="E1164" s="324" t="s">
        <v>1709</v>
      </c>
      <c r="F1164" s="126">
        <v>0</v>
      </c>
      <c r="G1164" s="107" t="str">
        <f t="shared" si="18"/>
        <v>SH19-12807</v>
      </c>
      <c r="H1164" s="430"/>
      <c r="I1164" s="428"/>
      <c r="J1164" s="431"/>
      <c r="K1164" s="432"/>
      <c r="L1164" s="429"/>
      <c r="M1164" s="433"/>
      <c r="N1164" s="429" t="s">
        <v>1753</v>
      </c>
    </row>
    <row r="1165" spans="1:14" s="434" customFormat="1" ht="18" customHeight="1">
      <c r="A1165" s="351">
        <v>1159</v>
      </c>
      <c r="B1165" s="107" t="s">
        <v>55</v>
      </c>
      <c r="C1165" s="108">
        <v>43797</v>
      </c>
      <c r="D1165" s="416" t="s">
        <v>17907</v>
      </c>
      <c r="E1165" s="324" t="s">
        <v>1709</v>
      </c>
      <c r="F1165" s="126">
        <v>564.6</v>
      </c>
      <c r="G1165" s="107" t="str">
        <f t="shared" si="18"/>
        <v>SH19-12808</v>
      </c>
      <c r="H1165" s="430"/>
      <c r="I1165" s="428"/>
      <c r="J1165" s="431"/>
      <c r="K1165" s="432"/>
      <c r="L1165" s="429"/>
      <c r="M1165" s="433"/>
      <c r="N1165" s="429"/>
    </row>
    <row r="1166" spans="1:14" s="434" customFormat="1" ht="18" customHeight="1">
      <c r="A1166" s="351">
        <v>1160</v>
      </c>
      <c r="B1166" s="107" t="s">
        <v>55</v>
      </c>
      <c r="C1166" s="108">
        <v>43797</v>
      </c>
      <c r="D1166" s="416" t="s">
        <v>17908</v>
      </c>
      <c r="E1166" s="324" t="s">
        <v>1709</v>
      </c>
      <c r="F1166" s="126">
        <v>1457.82</v>
      </c>
      <c r="G1166" s="107" t="str">
        <f t="shared" si="18"/>
        <v>SH19-12809</v>
      </c>
      <c r="H1166" s="430"/>
      <c r="I1166" s="428"/>
      <c r="J1166" s="431"/>
      <c r="K1166" s="432"/>
      <c r="L1166" s="429"/>
      <c r="M1166" s="433"/>
      <c r="N1166" s="429"/>
    </row>
    <row r="1167" spans="1:14" s="434" customFormat="1" ht="18" customHeight="1">
      <c r="A1167" s="351">
        <v>1161</v>
      </c>
      <c r="B1167" s="107" t="s">
        <v>55</v>
      </c>
      <c r="C1167" s="108">
        <v>43797</v>
      </c>
      <c r="D1167" s="416" t="s">
        <v>17909</v>
      </c>
      <c r="E1167" s="324" t="s">
        <v>1709</v>
      </c>
      <c r="F1167" s="126">
        <v>1404.36</v>
      </c>
      <c r="G1167" s="107" t="str">
        <f t="shared" si="18"/>
        <v>SH19-12810</v>
      </c>
      <c r="H1167" s="430"/>
      <c r="I1167" s="428"/>
      <c r="J1167" s="431"/>
      <c r="K1167" s="432"/>
      <c r="L1167" s="429"/>
      <c r="M1167" s="433"/>
      <c r="N1167" s="429"/>
    </row>
    <row r="1168" spans="1:14" s="434" customFormat="1" ht="18" customHeight="1">
      <c r="A1168" s="351">
        <v>1162</v>
      </c>
      <c r="B1168" s="107" t="s">
        <v>223</v>
      </c>
      <c r="C1168" s="108">
        <v>43797</v>
      </c>
      <c r="D1168" s="416" t="s">
        <v>17910</v>
      </c>
      <c r="E1168" s="324" t="s">
        <v>1709</v>
      </c>
      <c r="F1168" s="126">
        <v>321.60000000000002</v>
      </c>
      <c r="G1168" s="107" t="str">
        <f t="shared" si="18"/>
        <v>SH19-12811</v>
      </c>
      <c r="H1168" s="430"/>
      <c r="I1168" s="428"/>
      <c r="J1168" s="431"/>
      <c r="K1168" s="432"/>
      <c r="L1168" s="429"/>
      <c r="M1168" s="433"/>
      <c r="N1168" s="429"/>
    </row>
    <row r="1169" spans="1:14" s="434" customFormat="1" ht="18" customHeight="1">
      <c r="A1169" s="351">
        <v>1163</v>
      </c>
      <c r="B1169" s="107" t="s">
        <v>42</v>
      </c>
      <c r="C1169" s="108">
        <v>43798</v>
      </c>
      <c r="D1169" s="416" t="s">
        <v>17911</v>
      </c>
      <c r="E1169" s="324" t="s">
        <v>18024</v>
      </c>
      <c r="F1169" s="126">
        <v>29.93</v>
      </c>
      <c r="G1169" s="107" t="str">
        <f t="shared" si="18"/>
        <v>SH19-12812</v>
      </c>
      <c r="H1169" s="430"/>
      <c r="I1169" s="428"/>
      <c r="J1169" s="431"/>
      <c r="K1169" s="432"/>
      <c r="L1169" s="429"/>
      <c r="M1169" s="433"/>
      <c r="N1169" s="429"/>
    </row>
    <row r="1170" spans="1:14" s="434" customFormat="1" ht="18" customHeight="1">
      <c r="A1170" s="351">
        <v>1164</v>
      </c>
      <c r="B1170" s="107" t="s">
        <v>43</v>
      </c>
      <c r="C1170" s="108">
        <v>43798</v>
      </c>
      <c r="D1170" s="416" t="s">
        <v>17912</v>
      </c>
      <c r="E1170" s="324" t="s">
        <v>1709</v>
      </c>
      <c r="F1170" s="126">
        <v>7858.63</v>
      </c>
      <c r="G1170" s="107" t="str">
        <f t="shared" si="18"/>
        <v>SH19-12813</v>
      </c>
      <c r="H1170" s="430"/>
      <c r="I1170" s="428"/>
      <c r="J1170" s="431"/>
      <c r="K1170" s="432"/>
      <c r="L1170" s="429"/>
      <c r="M1170" s="433"/>
      <c r="N1170" s="429"/>
    </row>
    <row r="1171" spans="1:14" s="434" customFormat="1" ht="18" customHeight="1">
      <c r="A1171" s="351">
        <v>1165</v>
      </c>
      <c r="B1171" s="107" t="s">
        <v>197</v>
      </c>
      <c r="C1171" s="108">
        <v>43798</v>
      </c>
      <c r="D1171" s="416" t="s">
        <v>17913</v>
      </c>
      <c r="E1171" s="324" t="s">
        <v>1709</v>
      </c>
      <c r="F1171" s="126">
        <v>7788</v>
      </c>
      <c r="G1171" s="107" t="str">
        <f t="shared" si="18"/>
        <v>SH19-12814</v>
      </c>
      <c r="H1171" s="430"/>
      <c r="I1171" s="428"/>
      <c r="J1171" s="431"/>
      <c r="K1171" s="432"/>
      <c r="L1171" s="429"/>
      <c r="M1171" s="433"/>
      <c r="N1171" s="429"/>
    </row>
    <row r="1172" spans="1:14" s="434" customFormat="1" ht="18" customHeight="1">
      <c r="A1172" s="351">
        <v>1166</v>
      </c>
      <c r="B1172" s="107" t="s">
        <v>142</v>
      </c>
      <c r="C1172" s="108">
        <v>43798</v>
      </c>
      <c r="D1172" s="416" t="s">
        <v>17914</v>
      </c>
      <c r="E1172" s="324" t="s">
        <v>1709</v>
      </c>
      <c r="F1172" s="126">
        <v>1776.38</v>
      </c>
      <c r="G1172" s="107" t="str">
        <f t="shared" si="18"/>
        <v>SH19-12815</v>
      </c>
      <c r="H1172" s="430"/>
      <c r="I1172" s="428"/>
      <c r="J1172" s="431"/>
      <c r="K1172" s="432"/>
      <c r="L1172" s="429"/>
      <c r="M1172" s="433"/>
      <c r="N1172" s="429"/>
    </row>
    <row r="1173" spans="1:14" s="434" customFormat="1" ht="18" customHeight="1">
      <c r="A1173" s="351">
        <v>1167</v>
      </c>
      <c r="B1173" s="107" t="s">
        <v>142</v>
      </c>
      <c r="C1173" s="108">
        <v>43798</v>
      </c>
      <c r="D1173" s="416" t="s">
        <v>17915</v>
      </c>
      <c r="E1173" s="324" t="s">
        <v>1709</v>
      </c>
      <c r="F1173" s="126">
        <v>85.4</v>
      </c>
      <c r="G1173" s="107" t="str">
        <f t="shared" si="18"/>
        <v>SH19-12816</v>
      </c>
      <c r="H1173" s="430"/>
      <c r="I1173" s="428"/>
      <c r="J1173" s="431"/>
      <c r="K1173" s="432"/>
      <c r="L1173" s="429"/>
      <c r="M1173" s="433"/>
      <c r="N1173" s="429"/>
    </row>
    <row r="1174" spans="1:14" s="434" customFormat="1" ht="18" customHeight="1">
      <c r="A1174" s="351">
        <v>1168</v>
      </c>
      <c r="B1174" s="107" t="s">
        <v>55</v>
      </c>
      <c r="C1174" s="108">
        <v>43798</v>
      </c>
      <c r="D1174" s="416" t="s">
        <v>17916</v>
      </c>
      <c r="E1174" s="324" t="s">
        <v>1709</v>
      </c>
      <c r="F1174" s="126">
        <v>213.36</v>
      </c>
      <c r="G1174" s="107" t="str">
        <f t="shared" si="18"/>
        <v>SH19-12817</v>
      </c>
      <c r="H1174" s="430"/>
      <c r="I1174" s="428"/>
      <c r="J1174" s="431"/>
      <c r="K1174" s="432"/>
      <c r="L1174" s="429"/>
      <c r="M1174" s="433"/>
      <c r="N1174" s="429"/>
    </row>
    <row r="1175" spans="1:14" s="434" customFormat="1" ht="18" customHeight="1">
      <c r="A1175" s="351">
        <v>1169</v>
      </c>
      <c r="B1175" s="107" t="s">
        <v>55</v>
      </c>
      <c r="C1175" s="108">
        <v>43798</v>
      </c>
      <c r="D1175" s="416" t="s">
        <v>17917</v>
      </c>
      <c r="E1175" s="324" t="s">
        <v>1709</v>
      </c>
      <c r="F1175" s="126">
        <v>37.6</v>
      </c>
      <c r="G1175" s="107" t="str">
        <f t="shared" si="18"/>
        <v>SH19-12818</v>
      </c>
      <c r="H1175" s="430"/>
      <c r="I1175" s="428"/>
      <c r="J1175" s="431"/>
      <c r="K1175" s="432"/>
      <c r="L1175" s="429"/>
      <c r="M1175" s="433"/>
      <c r="N1175" s="429"/>
    </row>
    <row r="1176" spans="1:14" s="434" customFormat="1" ht="18" customHeight="1">
      <c r="A1176" s="351">
        <v>1170</v>
      </c>
      <c r="B1176" s="107" t="s">
        <v>55</v>
      </c>
      <c r="C1176" s="108">
        <v>43798</v>
      </c>
      <c r="D1176" s="416" t="s">
        <v>17918</v>
      </c>
      <c r="E1176" s="324" t="s">
        <v>1709</v>
      </c>
      <c r="F1176" s="126">
        <v>50.01</v>
      </c>
      <c r="G1176" s="107" t="str">
        <f t="shared" si="18"/>
        <v>SH19-12819</v>
      </c>
      <c r="H1176" s="430"/>
      <c r="I1176" s="428"/>
      <c r="J1176" s="431"/>
      <c r="K1176" s="432"/>
      <c r="L1176" s="429"/>
      <c r="M1176" s="433"/>
      <c r="N1176" s="429"/>
    </row>
    <row r="1177" spans="1:14" s="434" customFormat="1" ht="18" customHeight="1">
      <c r="A1177" s="351">
        <v>1171</v>
      </c>
      <c r="B1177" s="107" t="s">
        <v>55</v>
      </c>
      <c r="C1177" s="108">
        <v>43798</v>
      </c>
      <c r="D1177" s="416" t="s">
        <v>17919</v>
      </c>
      <c r="E1177" s="324" t="s">
        <v>1709</v>
      </c>
      <c r="F1177" s="126">
        <v>548.70000000000005</v>
      </c>
      <c r="G1177" s="107" t="str">
        <f t="shared" si="18"/>
        <v>SH19-12820</v>
      </c>
      <c r="H1177" s="430"/>
      <c r="I1177" s="428"/>
      <c r="J1177" s="431"/>
      <c r="K1177" s="432"/>
      <c r="L1177" s="429"/>
      <c r="M1177" s="433"/>
      <c r="N1177" s="429"/>
    </row>
    <row r="1178" spans="1:14" s="434" customFormat="1" ht="18" customHeight="1">
      <c r="A1178" s="351">
        <v>1172</v>
      </c>
      <c r="B1178" s="107" t="s">
        <v>1754</v>
      </c>
      <c r="C1178" s="108">
        <v>43798</v>
      </c>
      <c r="D1178" s="416" t="s">
        <v>17920</v>
      </c>
      <c r="E1178" s="324" t="s">
        <v>1709</v>
      </c>
      <c r="F1178" s="126">
        <v>2578.8000000000002</v>
      </c>
      <c r="G1178" s="107" t="str">
        <f t="shared" si="18"/>
        <v>SH19-12821</v>
      </c>
      <c r="H1178" s="430"/>
      <c r="I1178" s="428"/>
      <c r="J1178" s="431"/>
      <c r="K1178" s="432"/>
      <c r="L1178" s="429"/>
      <c r="M1178" s="433"/>
      <c r="N1178" s="429"/>
    </row>
    <row r="1179" spans="1:14" s="434" customFormat="1" ht="18" customHeight="1">
      <c r="A1179" s="351">
        <v>1173</v>
      </c>
      <c r="B1179" s="107" t="s">
        <v>1746</v>
      </c>
      <c r="C1179" s="108"/>
      <c r="D1179" s="402" t="s">
        <v>17921</v>
      </c>
      <c r="E1179" s="324" t="s">
        <v>1709</v>
      </c>
      <c r="F1179" s="126">
        <v>0</v>
      </c>
      <c r="G1179" s="107" t="str">
        <f t="shared" si="18"/>
        <v>SH19-12822</v>
      </c>
      <c r="H1179" s="430"/>
      <c r="I1179" s="428"/>
      <c r="J1179" s="431"/>
      <c r="K1179" s="432"/>
      <c r="L1179" s="429"/>
      <c r="M1179" s="433"/>
      <c r="N1179" s="429"/>
    </row>
    <row r="1180" spans="1:14" s="434" customFormat="1" ht="18" customHeight="1">
      <c r="A1180" s="351">
        <v>1174</v>
      </c>
      <c r="B1180" s="107" t="s">
        <v>199</v>
      </c>
      <c r="C1180" s="108">
        <v>43798</v>
      </c>
      <c r="D1180" s="416" t="s">
        <v>17922</v>
      </c>
      <c r="E1180" s="324" t="s">
        <v>1709</v>
      </c>
      <c r="F1180" s="126">
        <v>1183</v>
      </c>
      <c r="G1180" s="107" t="str">
        <f t="shared" si="18"/>
        <v>SH19-12823</v>
      </c>
      <c r="H1180" s="430"/>
      <c r="I1180" s="428"/>
      <c r="J1180" s="431"/>
      <c r="K1180" s="432"/>
      <c r="L1180" s="429"/>
      <c r="M1180" s="433"/>
      <c r="N1180" s="429"/>
    </row>
    <row r="1181" spans="1:14" s="434" customFormat="1" ht="18" customHeight="1">
      <c r="A1181" s="351">
        <v>1175</v>
      </c>
      <c r="B1181" s="107" t="s">
        <v>42</v>
      </c>
      <c r="C1181" s="108">
        <v>43798</v>
      </c>
      <c r="D1181" s="416" t="s">
        <v>17923</v>
      </c>
      <c r="E1181" s="324" t="s">
        <v>18024</v>
      </c>
      <c r="F1181" s="126">
        <v>11.31</v>
      </c>
      <c r="G1181" s="107" t="str">
        <f t="shared" si="18"/>
        <v>SH19-12825</v>
      </c>
      <c r="H1181" s="430"/>
      <c r="I1181" s="428"/>
      <c r="J1181" s="431"/>
      <c r="K1181" s="432"/>
      <c r="L1181" s="429"/>
      <c r="M1181" s="433"/>
      <c r="N1181" s="429"/>
    </row>
    <row r="1182" spans="1:14" s="434" customFormat="1" ht="18" customHeight="1">
      <c r="A1182" s="351">
        <v>1176</v>
      </c>
      <c r="B1182" s="107" t="s">
        <v>42</v>
      </c>
      <c r="C1182" s="108">
        <v>43801</v>
      </c>
      <c r="D1182" s="399" t="s">
        <v>17924</v>
      </c>
      <c r="E1182" s="324" t="s">
        <v>1709</v>
      </c>
      <c r="F1182" s="126">
        <v>15734.37</v>
      </c>
      <c r="G1182" s="107" t="str">
        <f t="shared" si="18"/>
        <v>SH19-12826</v>
      </c>
      <c r="H1182" s="430"/>
      <c r="I1182" s="428"/>
      <c r="J1182" s="431"/>
      <c r="K1182" s="432"/>
      <c r="L1182" s="429"/>
      <c r="M1182" s="433"/>
      <c r="N1182" s="429"/>
    </row>
    <row r="1183" spans="1:14" s="434" customFormat="1" ht="18" customHeight="1">
      <c r="A1183" s="351">
        <v>1177</v>
      </c>
      <c r="B1183" s="107" t="s">
        <v>42</v>
      </c>
      <c r="C1183" s="108">
        <v>43801</v>
      </c>
      <c r="D1183" s="399" t="s">
        <v>17925</v>
      </c>
      <c r="E1183" s="324" t="s">
        <v>18214</v>
      </c>
      <c r="F1183" s="126">
        <v>525.39</v>
      </c>
      <c r="G1183" s="107" t="str">
        <f t="shared" si="18"/>
        <v>SH19-12827</v>
      </c>
      <c r="H1183" s="430"/>
      <c r="I1183" s="428"/>
      <c r="J1183" s="431"/>
      <c r="K1183" s="432"/>
      <c r="L1183" s="429"/>
      <c r="M1183" s="433"/>
      <c r="N1183" s="429"/>
    </row>
    <row r="1184" spans="1:14" s="434" customFormat="1" ht="18" customHeight="1">
      <c r="A1184" s="351">
        <v>1178</v>
      </c>
      <c r="B1184" s="107" t="s">
        <v>42</v>
      </c>
      <c r="C1184" s="108">
        <v>43801</v>
      </c>
      <c r="D1184" s="399" t="s">
        <v>17926</v>
      </c>
      <c r="E1184" s="324" t="s">
        <v>18214</v>
      </c>
      <c r="F1184" s="126">
        <v>1520.59</v>
      </c>
      <c r="G1184" s="107" t="str">
        <f t="shared" si="18"/>
        <v>SH19-12828</v>
      </c>
      <c r="H1184" s="430"/>
      <c r="I1184" s="428"/>
      <c r="J1184" s="431"/>
      <c r="K1184" s="432"/>
      <c r="L1184" s="429"/>
      <c r="M1184" s="433"/>
      <c r="N1184" s="429"/>
    </row>
    <row r="1185" spans="1:14" s="434" customFormat="1" ht="18" customHeight="1">
      <c r="A1185" s="351">
        <v>1179</v>
      </c>
      <c r="B1185" s="107" t="s">
        <v>42</v>
      </c>
      <c r="C1185" s="108">
        <v>43798</v>
      </c>
      <c r="D1185" s="416" t="s">
        <v>17927</v>
      </c>
      <c r="E1185" s="324" t="s">
        <v>18024</v>
      </c>
      <c r="F1185" s="126">
        <v>14879.81</v>
      </c>
      <c r="G1185" s="107" t="str">
        <f t="shared" si="18"/>
        <v>SH19-12829</v>
      </c>
      <c r="H1185" s="430"/>
      <c r="I1185" s="428"/>
      <c r="J1185" s="431"/>
      <c r="K1185" s="432"/>
      <c r="L1185" s="429"/>
      <c r="M1185" s="433"/>
      <c r="N1185" s="429"/>
    </row>
    <row r="1186" spans="1:14" s="434" customFormat="1" ht="18" customHeight="1">
      <c r="A1186" s="351">
        <v>1180</v>
      </c>
      <c r="B1186" s="107" t="s">
        <v>42</v>
      </c>
      <c r="C1186" s="108">
        <v>43801</v>
      </c>
      <c r="D1186" s="399" t="s">
        <v>17928</v>
      </c>
      <c r="E1186" s="324" t="s">
        <v>18214</v>
      </c>
      <c r="F1186" s="126">
        <v>11916.32</v>
      </c>
      <c r="G1186" s="107" t="str">
        <f t="shared" si="18"/>
        <v>SH19-12830</v>
      </c>
      <c r="H1186" s="430"/>
      <c r="I1186" s="428"/>
      <c r="J1186" s="431"/>
      <c r="K1186" s="432"/>
      <c r="L1186" s="429"/>
      <c r="M1186" s="433"/>
      <c r="N1186" s="429"/>
    </row>
    <row r="1187" spans="1:14" s="434" customFormat="1" ht="18" customHeight="1">
      <c r="A1187" s="351">
        <v>1181</v>
      </c>
      <c r="B1187" s="107" t="s">
        <v>42</v>
      </c>
      <c r="C1187" s="108">
        <v>43801</v>
      </c>
      <c r="D1187" s="399" t="s">
        <v>17929</v>
      </c>
      <c r="E1187" s="324" t="s">
        <v>18214</v>
      </c>
      <c r="F1187" s="126">
        <v>10170.24</v>
      </c>
      <c r="G1187" s="107" t="str">
        <f t="shared" si="18"/>
        <v>SH19-12831</v>
      </c>
      <c r="H1187" s="430"/>
      <c r="I1187" s="428"/>
      <c r="J1187" s="431"/>
      <c r="K1187" s="432"/>
      <c r="L1187" s="429"/>
      <c r="M1187" s="433"/>
      <c r="N1187" s="429"/>
    </row>
    <row r="1188" spans="1:14" s="434" customFormat="1" ht="18" customHeight="1">
      <c r="A1188" s="351">
        <v>1182</v>
      </c>
      <c r="B1188" s="107" t="s">
        <v>53</v>
      </c>
      <c r="C1188" s="108">
        <v>43798</v>
      </c>
      <c r="D1188" s="416" t="s">
        <v>17930</v>
      </c>
      <c r="E1188" s="324" t="s">
        <v>1709</v>
      </c>
      <c r="F1188" s="126">
        <v>1701.44</v>
      </c>
      <c r="G1188" s="107" t="str">
        <f t="shared" si="18"/>
        <v>SH19-12832</v>
      </c>
      <c r="H1188" s="430"/>
      <c r="I1188" s="428"/>
      <c r="J1188" s="431"/>
      <c r="K1188" s="432"/>
      <c r="L1188" s="429"/>
      <c r="M1188" s="433"/>
      <c r="N1188" s="429"/>
    </row>
    <row r="1189" spans="1:14" s="434" customFormat="1" ht="18" customHeight="1">
      <c r="A1189" s="351">
        <v>1183</v>
      </c>
      <c r="B1189" s="107" t="s">
        <v>42</v>
      </c>
      <c r="C1189" s="108">
        <v>43801</v>
      </c>
      <c r="D1189" s="399" t="s">
        <v>17931</v>
      </c>
      <c r="E1189" s="324" t="s">
        <v>18214</v>
      </c>
      <c r="F1189" s="126">
        <v>12767.76</v>
      </c>
      <c r="G1189" s="107" t="str">
        <f t="shared" si="18"/>
        <v>SH19-12833</v>
      </c>
      <c r="H1189" s="430"/>
      <c r="I1189" s="428"/>
      <c r="J1189" s="431"/>
      <c r="K1189" s="432"/>
      <c r="L1189" s="429"/>
      <c r="M1189" s="433"/>
      <c r="N1189" s="429"/>
    </row>
    <row r="1190" spans="1:14" s="434" customFormat="1" ht="18" customHeight="1">
      <c r="A1190" s="351">
        <v>1184</v>
      </c>
      <c r="B1190" s="107" t="s">
        <v>42</v>
      </c>
      <c r="C1190" s="108">
        <v>43801</v>
      </c>
      <c r="D1190" s="399" t="s">
        <v>17932</v>
      </c>
      <c r="E1190" s="324" t="s">
        <v>18214</v>
      </c>
      <c r="F1190" s="126">
        <v>2304.19</v>
      </c>
      <c r="G1190" s="107" t="str">
        <f t="shared" si="18"/>
        <v>SH19-12834</v>
      </c>
      <c r="H1190" s="430"/>
      <c r="I1190" s="428"/>
      <c r="J1190" s="431"/>
      <c r="K1190" s="432"/>
      <c r="L1190" s="429"/>
      <c r="M1190" s="433"/>
      <c r="N1190" s="429"/>
    </row>
    <row r="1191" spans="1:14" s="434" customFormat="1" ht="18" customHeight="1">
      <c r="A1191" s="351">
        <v>1185</v>
      </c>
      <c r="B1191" s="107" t="s">
        <v>1746</v>
      </c>
      <c r="C1191" s="108"/>
      <c r="D1191" s="402" t="s">
        <v>17933</v>
      </c>
      <c r="E1191" s="324" t="s">
        <v>1709</v>
      </c>
      <c r="F1191" s="126">
        <v>0</v>
      </c>
      <c r="G1191" s="107" t="str">
        <f t="shared" si="18"/>
        <v>SH19-12835</v>
      </c>
      <c r="H1191" s="430"/>
      <c r="I1191" s="428"/>
      <c r="J1191" s="431"/>
      <c r="K1191" s="432"/>
      <c r="L1191" s="429"/>
      <c r="M1191" s="433"/>
      <c r="N1191" s="429"/>
    </row>
    <row r="1192" spans="1:14" s="434" customFormat="1" ht="18" customHeight="1">
      <c r="A1192" s="351">
        <v>1186</v>
      </c>
      <c r="B1192" s="107" t="s">
        <v>1746</v>
      </c>
      <c r="C1192" s="108"/>
      <c r="D1192" s="402" t="s">
        <v>17934</v>
      </c>
      <c r="E1192" s="324" t="s">
        <v>1709</v>
      </c>
      <c r="F1192" s="126">
        <v>0</v>
      </c>
      <c r="G1192" s="107" t="str">
        <f t="shared" si="18"/>
        <v>SH19-12836</v>
      </c>
      <c r="H1192" s="430"/>
      <c r="I1192" s="428"/>
      <c r="J1192" s="431"/>
      <c r="K1192" s="432"/>
      <c r="L1192" s="429"/>
      <c r="M1192" s="433"/>
      <c r="N1192" s="429"/>
    </row>
    <row r="1193" spans="1:14" s="434" customFormat="1" ht="18" customHeight="1">
      <c r="A1193" s="351">
        <v>1187</v>
      </c>
      <c r="B1193" s="107" t="s">
        <v>42</v>
      </c>
      <c r="C1193" s="108">
        <v>43801</v>
      </c>
      <c r="D1193" s="399" t="s">
        <v>17935</v>
      </c>
      <c r="E1193" s="324" t="s">
        <v>18214</v>
      </c>
      <c r="F1193" s="126">
        <v>10108.06</v>
      </c>
      <c r="G1193" s="107" t="str">
        <f t="shared" si="18"/>
        <v>SH19-12837</v>
      </c>
      <c r="H1193" s="430"/>
      <c r="I1193" s="428"/>
      <c r="J1193" s="431"/>
      <c r="K1193" s="432"/>
      <c r="L1193" s="429"/>
      <c r="M1193" s="433"/>
      <c r="N1193" s="429"/>
    </row>
    <row r="1194" spans="1:14" s="434" customFormat="1" ht="18" customHeight="1">
      <c r="A1194" s="351">
        <v>1188</v>
      </c>
      <c r="B1194" s="107" t="s">
        <v>42</v>
      </c>
      <c r="C1194" s="108">
        <v>43801</v>
      </c>
      <c r="D1194" s="399" t="s">
        <v>17936</v>
      </c>
      <c r="E1194" s="324" t="s">
        <v>18214</v>
      </c>
      <c r="F1194" s="126">
        <v>5247.68</v>
      </c>
      <c r="G1194" s="107" t="str">
        <f t="shared" si="18"/>
        <v>SH19-12838</v>
      </c>
      <c r="H1194" s="430"/>
      <c r="I1194" s="428"/>
      <c r="J1194" s="431"/>
      <c r="K1194" s="432"/>
      <c r="L1194" s="429"/>
      <c r="M1194" s="433"/>
      <c r="N1194" s="429"/>
    </row>
    <row r="1195" spans="1:14" s="434" customFormat="1" ht="18" customHeight="1">
      <c r="A1195" s="351">
        <v>1189</v>
      </c>
      <c r="B1195" s="107" t="s">
        <v>42</v>
      </c>
      <c r="C1195" s="108">
        <v>43801</v>
      </c>
      <c r="D1195" s="399" t="s">
        <v>17937</v>
      </c>
      <c r="E1195" s="324" t="s">
        <v>18214</v>
      </c>
      <c r="F1195" s="126">
        <v>9438.64</v>
      </c>
      <c r="G1195" s="107" t="str">
        <f t="shared" si="18"/>
        <v>SH19-12839</v>
      </c>
      <c r="H1195" s="430"/>
      <c r="I1195" s="428"/>
      <c r="J1195" s="431"/>
      <c r="K1195" s="432"/>
      <c r="L1195" s="429"/>
      <c r="M1195" s="433"/>
      <c r="N1195" s="429"/>
    </row>
    <row r="1196" spans="1:14" s="434" customFormat="1" ht="18" customHeight="1">
      <c r="A1196" s="351">
        <v>1190</v>
      </c>
      <c r="B1196" s="107" t="s">
        <v>42</v>
      </c>
      <c r="C1196" s="108">
        <v>43798</v>
      </c>
      <c r="D1196" s="416" t="s">
        <v>17938</v>
      </c>
      <c r="E1196" s="324" t="s">
        <v>18024</v>
      </c>
      <c r="F1196" s="126">
        <v>302.8</v>
      </c>
      <c r="G1196" s="107" t="str">
        <f t="shared" si="18"/>
        <v>SH19-12840</v>
      </c>
      <c r="H1196" s="430"/>
      <c r="I1196" s="428"/>
      <c r="J1196" s="431"/>
      <c r="K1196" s="432"/>
      <c r="L1196" s="429"/>
      <c r="M1196" s="433"/>
      <c r="N1196" s="429"/>
    </row>
    <row r="1197" spans="1:14" s="434" customFormat="1" ht="18" customHeight="1">
      <c r="A1197" s="351">
        <v>1191</v>
      </c>
      <c r="B1197" s="107" t="s">
        <v>42</v>
      </c>
      <c r="C1197" s="108">
        <v>43801</v>
      </c>
      <c r="D1197" s="399" t="s">
        <v>17939</v>
      </c>
      <c r="E1197" s="324" t="s">
        <v>18214</v>
      </c>
      <c r="F1197" s="126">
        <v>9785.32</v>
      </c>
      <c r="G1197" s="107" t="str">
        <f t="shared" si="18"/>
        <v>SH19-12841</v>
      </c>
      <c r="H1197" s="430"/>
      <c r="I1197" s="428"/>
      <c r="J1197" s="431"/>
      <c r="K1197" s="432"/>
      <c r="L1197" s="429"/>
      <c r="M1197" s="433"/>
      <c r="N1197" s="429"/>
    </row>
    <row r="1198" spans="1:14" s="434" customFormat="1" ht="18" customHeight="1">
      <c r="A1198" s="351">
        <v>1192</v>
      </c>
      <c r="B1198" s="107" t="s">
        <v>42</v>
      </c>
      <c r="C1198" s="108">
        <v>43801</v>
      </c>
      <c r="D1198" s="399" t="s">
        <v>17940</v>
      </c>
      <c r="E1198" s="324" t="s">
        <v>18214</v>
      </c>
      <c r="F1198" s="126">
        <v>6137.66</v>
      </c>
      <c r="G1198" s="107" t="str">
        <f t="shared" si="18"/>
        <v>SH19-12842</v>
      </c>
      <c r="H1198" s="430"/>
      <c r="I1198" s="428"/>
      <c r="J1198" s="431"/>
      <c r="K1198" s="432"/>
      <c r="L1198" s="429"/>
      <c r="M1198" s="433"/>
      <c r="N1198" s="429"/>
    </row>
    <row r="1199" spans="1:14" s="434" customFormat="1" ht="18" customHeight="1">
      <c r="A1199" s="351">
        <v>1193</v>
      </c>
      <c r="B1199" s="107" t="s">
        <v>42</v>
      </c>
      <c r="C1199" s="108">
        <v>43801</v>
      </c>
      <c r="D1199" s="399" t="s">
        <v>17941</v>
      </c>
      <c r="E1199" s="324" t="s">
        <v>18214</v>
      </c>
      <c r="F1199" s="126">
        <v>11012.8</v>
      </c>
      <c r="G1199" s="107" t="str">
        <f t="shared" si="18"/>
        <v>SH19-12843</v>
      </c>
      <c r="H1199" s="430"/>
      <c r="I1199" s="428"/>
      <c r="J1199" s="431"/>
      <c r="K1199" s="432"/>
      <c r="L1199" s="429"/>
      <c r="M1199" s="433"/>
      <c r="N1199" s="429"/>
    </row>
    <row r="1200" spans="1:14" s="434" customFormat="1" ht="18" customHeight="1">
      <c r="A1200" s="351">
        <v>1194</v>
      </c>
      <c r="B1200" s="107" t="s">
        <v>42</v>
      </c>
      <c r="C1200" s="108">
        <v>43798</v>
      </c>
      <c r="D1200" s="416" t="s">
        <v>17942</v>
      </c>
      <c r="E1200" s="324" t="s">
        <v>18024</v>
      </c>
      <c r="F1200" s="126">
        <v>180.54</v>
      </c>
      <c r="G1200" s="107" t="str">
        <f t="shared" si="18"/>
        <v>SH19-12844</v>
      </c>
      <c r="H1200" s="430"/>
      <c r="I1200" s="428"/>
      <c r="J1200" s="431"/>
      <c r="K1200" s="432"/>
      <c r="L1200" s="429"/>
      <c r="M1200" s="433"/>
      <c r="N1200" s="429"/>
    </row>
    <row r="1201" spans="1:14" s="434" customFormat="1" ht="18" customHeight="1">
      <c r="A1201" s="351">
        <v>1195</v>
      </c>
      <c r="B1201" s="107" t="s">
        <v>142</v>
      </c>
      <c r="C1201" s="108">
        <v>43798</v>
      </c>
      <c r="D1201" s="416" t="s">
        <v>17943</v>
      </c>
      <c r="E1201" s="324" t="s">
        <v>1709</v>
      </c>
      <c r="F1201" s="126">
        <v>277.88</v>
      </c>
      <c r="G1201" s="107" t="str">
        <f t="shared" si="18"/>
        <v>SH19-12845</v>
      </c>
      <c r="H1201" s="430"/>
      <c r="I1201" s="428"/>
      <c r="J1201" s="431"/>
      <c r="K1201" s="432"/>
      <c r="L1201" s="429"/>
      <c r="M1201" s="433"/>
      <c r="N1201" s="429"/>
    </row>
    <row r="1202" spans="1:14" s="434" customFormat="1" ht="18" customHeight="1">
      <c r="A1202" s="351">
        <v>1196</v>
      </c>
      <c r="B1202" s="107" t="s">
        <v>42</v>
      </c>
      <c r="C1202" s="108">
        <v>43801</v>
      </c>
      <c r="D1202" s="399" t="s">
        <v>17944</v>
      </c>
      <c r="E1202" s="324" t="s">
        <v>18214</v>
      </c>
      <c r="F1202" s="126">
        <v>772.5</v>
      </c>
      <c r="G1202" s="107" t="str">
        <f t="shared" si="18"/>
        <v>SH19-12846</v>
      </c>
      <c r="H1202" s="430"/>
      <c r="I1202" s="428"/>
      <c r="J1202" s="431"/>
      <c r="K1202" s="432"/>
      <c r="L1202" s="429"/>
      <c r="M1202" s="433"/>
      <c r="N1202" s="429"/>
    </row>
    <row r="1203" spans="1:14" s="434" customFormat="1" ht="18" customHeight="1">
      <c r="A1203" s="351">
        <v>1197</v>
      </c>
      <c r="B1203" s="107" t="s">
        <v>43</v>
      </c>
      <c r="C1203" s="108">
        <v>43798</v>
      </c>
      <c r="D1203" s="416" t="s">
        <v>17945</v>
      </c>
      <c r="E1203" s="324" t="s">
        <v>1709</v>
      </c>
      <c r="F1203" s="126">
        <v>1627.05</v>
      </c>
      <c r="G1203" s="107" t="str">
        <f t="shared" si="18"/>
        <v>SH19-12847</v>
      </c>
      <c r="H1203" s="430"/>
      <c r="I1203" s="428"/>
      <c r="J1203" s="431"/>
      <c r="K1203" s="432"/>
      <c r="L1203" s="429"/>
      <c r="M1203" s="433"/>
      <c r="N1203" s="429"/>
    </row>
    <row r="1204" spans="1:14" s="434" customFormat="1" ht="18" customHeight="1">
      <c r="A1204" s="351">
        <v>1198</v>
      </c>
      <c r="B1204" s="107" t="s">
        <v>142</v>
      </c>
      <c r="C1204" s="108">
        <v>43798</v>
      </c>
      <c r="D1204" s="416" t="s">
        <v>17946</v>
      </c>
      <c r="E1204" s="324" t="s">
        <v>1709</v>
      </c>
      <c r="F1204" s="126">
        <v>1069.17</v>
      </c>
      <c r="G1204" s="107" t="str">
        <f t="shared" si="18"/>
        <v>SH19-12848</v>
      </c>
      <c r="H1204" s="430"/>
      <c r="I1204" s="428"/>
      <c r="J1204" s="431"/>
      <c r="K1204" s="432"/>
      <c r="L1204" s="429"/>
      <c r="M1204" s="433"/>
      <c r="N1204" s="429"/>
    </row>
    <row r="1205" spans="1:14" s="434" customFormat="1" ht="18" customHeight="1">
      <c r="A1205" s="351">
        <v>1199</v>
      </c>
      <c r="B1205" s="107" t="s">
        <v>142</v>
      </c>
      <c r="C1205" s="108">
        <v>43798</v>
      </c>
      <c r="D1205" s="416" t="s">
        <v>17947</v>
      </c>
      <c r="E1205" s="324" t="s">
        <v>1709</v>
      </c>
      <c r="F1205" s="126">
        <v>333.98</v>
      </c>
      <c r="G1205" s="107" t="str">
        <f t="shared" si="18"/>
        <v>SH19-12849</v>
      </c>
      <c r="H1205" s="430"/>
      <c r="I1205" s="428"/>
      <c r="J1205" s="431"/>
      <c r="K1205" s="432"/>
      <c r="L1205" s="429"/>
      <c r="M1205" s="433"/>
      <c r="N1205" s="429"/>
    </row>
    <row r="1206" spans="1:14" s="434" customFormat="1" ht="18" customHeight="1">
      <c r="A1206" s="351">
        <v>1200</v>
      </c>
      <c r="B1206" s="107" t="s">
        <v>42</v>
      </c>
      <c r="C1206" s="108">
        <v>43798</v>
      </c>
      <c r="D1206" s="416" t="s">
        <v>17948</v>
      </c>
      <c r="E1206" s="324" t="s">
        <v>18024</v>
      </c>
      <c r="F1206" s="126">
        <v>16.079999999999998</v>
      </c>
      <c r="G1206" s="107" t="str">
        <f t="shared" si="18"/>
        <v>SH19-12850</v>
      </c>
      <c r="H1206" s="430"/>
      <c r="I1206" s="428"/>
      <c r="J1206" s="431"/>
      <c r="K1206" s="432"/>
      <c r="L1206" s="429"/>
      <c r="M1206" s="433"/>
      <c r="N1206" s="429"/>
    </row>
    <row r="1207" spans="1:14" s="434" customFormat="1" ht="18" customHeight="1">
      <c r="A1207" s="351">
        <v>1201</v>
      </c>
      <c r="B1207" s="107" t="s">
        <v>291</v>
      </c>
      <c r="C1207" s="108">
        <v>43798</v>
      </c>
      <c r="D1207" s="416" t="s">
        <v>17949</v>
      </c>
      <c r="E1207" s="324" t="s">
        <v>1709</v>
      </c>
      <c r="F1207" s="126">
        <v>5914.5</v>
      </c>
      <c r="G1207" s="107" t="str">
        <f t="shared" si="18"/>
        <v>SH19-12851</v>
      </c>
      <c r="H1207" s="430"/>
      <c r="I1207" s="428"/>
      <c r="J1207" s="431"/>
      <c r="K1207" s="432"/>
      <c r="L1207" s="429"/>
      <c r="M1207" s="433"/>
      <c r="N1207" s="429"/>
    </row>
    <row r="1208" spans="1:14" s="434" customFormat="1" ht="18" customHeight="1">
      <c r="A1208" s="351">
        <v>1202</v>
      </c>
      <c r="B1208" s="107" t="s">
        <v>291</v>
      </c>
      <c r="C1208" s="108">
        <v>43798</v>
      </c>
      <c r="D1208" s="416" t="s">
        <v>17950</v>
      </c>
      <c r="E1208" s="324" t="s">
        <v>1709</v>
      </c>
      <c r="F1208" s="126">
        <v>0</v>
      </c>
      <c r="G1208" s="107" t="str">
        <f t="shared" si="18"/>
        <v>SH19-12852</v>
      </c>
      <c r="H1208" s="430"/>
      <c r="I1208" s="428"/>
      <c r="J1208" s="431"/>
      <c r="K1208" s="432"/>
      <c r="L1208" s="429"/>
      <c r="M1208" s="433"/>
      <c r="N1208" s="429"/>
    </row>
    <row r="1209" spans="1:14" s="434" customFormat="1" ht="18" customHeight="1">
      <c r="A1209" s="351">
        <v>1203</v>
      </c>
      <c r="B1209" s="107"/>
      <c r="C1209" s="108"/>
      <c r="D1209" s="458" t="s">
        <v>17951</v>
      </c>
      <c r="E1209" s="324" t="s">
        <v>1709</v>
      </c>
      <c r="F1209" s="126">
        <v>0</v>
      </c>
      <c r="G1209" s="107" t="str">
        <f t="shared" si="18"/>
        <v>SH19-12853</v>
      </c>
      <c r="H1209" s="430"/>
      <c r="I1209" s="428"/>
      <c r="J1209" s="431"/>
      <c r="K1209" s="432"/>
      <c r="L1209" s="429"/>
      <c r="M1209" s="433"/>
      <c r="N1209" s="429"/>
    </row>
    <row r="1210" spans="1:14" s="434" customFormat="1" ht="18" customHeight="1">
      <c r="A1210" s="351">
        <v>1204</v>
      </c>
      <c r="B1210" s="107" t="s">
        <v>42</v>
      </c>
      <c r="C1210" s="108">
        <v>43798</v>
      </c>
      <c r="D1210" s="416" t="s">
        <v>17952</v>
      </c>
      <c r="E1210" s="324" t="s">
        <v>18024</v>
      </c>
      <c r="F1210" s="126">
        <v>16.77</v>
      </c>
      <c r="G1210" s="107" t="str">
        <f t="shared" si="18"/>
        <v>SH19-12854</v>
      </c>
      <c r="H1210" s="430"/>
      <c r="I1210" s="428"/>
      <c r="J1210" s="431"/>
      <c r="K1210" s="432"/>
      <c r="L1210" s="429"/>
      <c r="M1210" s="433"/>
      <c r="N1210" s="429"/>
    </row>
    <row r="1211" spans="1:14" s="434" customFormat="1" ht="18" customHeight="1">
      <c r="A1211" s="351">
        <v>1205</v>
      </c>
      <c r="B1211" s="107" t="s">
        <v>42</v>
      </c>
      <c r="C1211" s="108">
        <v>43801</v>
      </c>
      <c r="D1211" s="399" t="s">
        <v>17953</v>
      </c>
      <c r="E1211" s="324" t="s">
        <v>18214</v>
      </c>
      <c r="F1211" s="126">
        <v>10736.46</v>
      </c>
      <c r="G1211" s="107" t="str">
        <f t="shared" si="18"/>
        <v>SH19-12855</v>
      </c>
      <c r="H1211" s="430"/>
      <c r="I1211" s="428"/>
      <c r="J1211" s="431"/>
      <c r="K1211" s="432"/>
      <c r="L1211" s="429"/>
      <c r="M1211" s="433"/>
      <c r="N1211" s="429"/>
    </row>
    <row r="1212" spans="1:14" s="434" customFormat="1" ht="18" customHeight="1">
      <c r="A1212" s="351">
        <v>1206</v>
      </c>
      <c r="B1212" s="107" t="s">
        <v>55</v>
      </c>
      <c r="C1212" s="108">
        <v>43798</v>
      </c>
      <c r="D1212" s="416" t="s">
        <v>17954</v>
      </c>
      <c r="E1212" s="324" t="s">
        <v>1709</v>
      </c>
      <c r="F1212" s="126">
        <v>2915.64</v>
      </c>
      <c r="G1212" s="107" t="str">
        <f t="shared" si="18"/>
        <v>SH19-12856</v>
      </c>
      <c r="H1212" s="430"/>
      <c r="I1212" s="428"/>
      <c r="J1212" s="431"/>
      <c r="K1212" s="432"/>
      <c r="L1212" s="429"/>
      <c r="M1212" s="433"/>
      <c r="N1212" s="429"/>
    </row>
    <row r="1213" spans="1:14" s="434" customFormat="1" ht="18" customHeight="1">
      <c r="A1213" s="351">
        <v>1207</v>
      </c>
      <c r="B1213" s="107" t="s">
        <v>55</v>
      </c>
      <c r="C1213" s="108">
        <v>43798</v>
      </c>
      <c r="D1213" s="416" t="s">
        <v>17955</v>
      </c>
      <c r="E1213" s="324" t="s">
        <v>1709</v>
      </c>
      <c r="F1213" s="126">
        <v>1595.52</v>
      </c>
      <c r="G1213" s="107" t="str">
        <f t="shared" si="18"/>
        <v>SH19-12857</v>
      </c>
      <c r="H1213" s="430"/>
      <c r="I1213" s="428"/>
      <c r="J1213" s="431"/>
      <c r="K1213" s="432"/>
      <c r="L1213" s="429"/>
      <c r="M1213" s="433"/>
      <c r="N1213" s="429"/>
    </row>
    <row r="1214" spans="1:14" s="434" customFormat="1" ht="18" customHeight="1">
      <c r="A1214" s="351">
        <v>1208</v>
      </c>
      <c r="B1214" s="107" t="s">
        <v>42</v>
      </c>
      <c r="C1214" s="108">
        <v>43802</v>
      </c>
      <c r="D1214" s="399" t="s">
        <v>17956</v>
      </c>
      <c r="E1214" s="324" t="s">
        <v>18217</v>
      </c>
      <c r="F1214" s="126">
        <v>10212.18</v>
      </c>
      <c r="G1214" s="107" t="str">
        <f t="shared" si="18"/>
        <v>SH19-12858</v>
      </c>
      <c r="H1214" s="430"/>
      <c r="I1214" s="428"/>
      <c r="J1214" s="431"/>
      <c r="K1214" s="432"/>
      <c r="L1214" s="429"/>
      <c r="M1214" s="433"/>
      <c r="N1214" s="429"/>
    </row>
    <row r="1215" spans="1:14" s="434" customFormat="1" ht="18" customHeight="1">
      <c r="A1215" s="351">
        <v>1209</v>
      </c>
      <c r="B1215" s="107" t="s">
        <v>42</v>
      </c>
      <c r="C1215" s="108">
        <v>43802</v>
      </c>
      <c r="D1215" s="399" t="s">
        <v>17957</v>
      </c>
      <c r="E1215" s="324" t="s">
        <v>18217</v>
      </c>
      <c r="F1215" s="126">
        <v>2350.3200000000002</v>
      </c>
      <c r="G1215" s="107" t="str">
        <f t="shared" si="18"/>
        <v>SH19-12859</v>
      </c>
      <c r="H1215" s="430"/>
      <c r="I1215" s="428"/>
      <c r="J1215" s="431"/>
      <c r="K1215" s="432"/>
      <c r="L1215" s="429"/>
      <c r="M1215" s="433"/>
      <c r="N1215" s="429"/>
    </row>
    <row r="1216" spans="1:14" s="434" customFormat="1" ht="18" customHeight="1">
      <c r="A1216" s="351">
        <v>1210</v>
      </c>
      <c r="B1216" s="107" t="s">
        <v>42</v>
      </c>
      <c r="C1216" s="108">
        <v>43802</v>
      </c>
      <c r="D1216" s="399" t="s">
        <v>17958</v>
      </c>
      <c r="E1216" s="324" t="s">
        <v>18217</v>
      </c>
      <c r="F1216" s="126">
        <v>5985.39</v>
      </c>
      <c r="G1216" s="107" t="str">
        <f t="shared" si="18"/>
        <v>SH19-12860</v>
      </c>
      <c r="H1216" s="430"/>
      <c r="I1216" s="428"/>
      <c r="J1216" s="431"/>
      <c r="K1216" s="432"/>
      <c r="L1216" s="429"/>
      <c r="M1216" s="433"/>
      <c r="N1216" s="429"/>
    </row>
    <row r="1217" spans="1:14" s="434" customFormat="1" ht="18" customHeight="1">
      <c r="A1217" s="351">
        <v>1211</v>
      </c>
      <c r="B1217" s="107" t="s">
        <v>139</v>
      </c>
      <c r="C1217" s="108">
        <v>43798</v>
      </c>
      <c r="D1217" s="416" t="s">
        <v>17959</v>
      </c>
      <c r="E1217" s="324" t="s">
        <v>1709</v>
      </c>
      <c r="F1217" s="126">
        <v>2704.5</v>
      </c>
      <c r="G1217" s="107" t="str">
        <f t="shared" si="18"/>
        <v>SH19-12861</v>
      </c>
      <c r="H1217" s="430"/>
      <c r="I1217" s="428"/>
      <c r="J1217" s="431"/>
      <c r="K1217" s="432"/>
      <c r="L1217" s="429"/>
      <c r="M1217" s="433"/>
      <c r="N1217" s="429"/>
    </row>
    <row r="1218" spans="1:14" s="434" customFormat="1" ht="18" customHeight="1">
      <c r="A1218" s="351">
        <v>1212</v>
      </c>
      <c r="B1218" s="107" t="s">
        <v>42</v>
      </c>
      <c r="C1218" s="108">
        <v>43802</v>
      </c>
      <c r="D1218" s="399" t="s">
        <v>17960</v>
      </c>
      <c r="E1218" s="324" t="s">
        <v>18217</v>
      </c>
      <c r="F1218" s="126">
        <v>2820.38</v>
      </c>
      <c r="G1218" s="107" t="str">
        <f t="shared" si="18"/>
        <v>SH19-12862</v>
      </c>
      <c r="H1218" s="430"/>
      <c r="I1218" s="428"/>
      <c r="J1218" s="431"/>
      <c r="K1218" s="432"/>
      <c r="L1218" s="429"/>
      <c r="M1218" s="433"/>
      <c r="N1218" s="429"/>
    </row>
    <row r="1219" spans="1:14" s="434" customFormat="1" ht="18" customHeight="1">
      <c r="A1219" s="351">
        <v>1213</v>
      </c>
      <c r="B1219" s="107" t="s">
        <v>42</v>
      </c>
      <c r="C1219" s="108">
        <v>43802</v>
      </c>
      <c r="D1219" s="399" t="s">
        <v>17961</v>
      </c>
      <c r="E1219" s="324" t="s">
        <v>18217</v>
      </c>
      <c r="F1219" s="126">
        <v>10126.07</v>
      </c>
      <c r="G1219" s="107" t="str">
        <f t="shared" si="18"/>
        <v>SH19-12863</v>
      </c>
      <c r="H1219" s="430"/>
      <c r="I1219" s="428"/>
      <c r="J1219" s="431"/>
      <c r="K1219" s="432"/>
      <c r="L1219" s="429"/>
      <c r="M1219" s="433"/>
      <c r="N1219" s="429"/>
    </row>
    <row r="1220" spans="1:14" s="434" customFormat="1" ht="18" customHeight="1">
      <c r="A1220" s="351">
        <v>1214</v>
      </c>
      <c r="B1220" s="107" t="s">
        <v>42</v>
      </c>
      <c r="C1220" s="108">
        <v>43802</v>
      </c>
      <c r="D1220" s="399" t="s">
        <v>17962</v>
      </c>
      <c r="E1220" s="324" t="s">
        <v>18217</v>
      </c>
      <c r="F1220" s="126">
        <v>11183.36</v>
      </c>
      <c r="G1220" s="107" t="str">
        <f t="shared" si="18"/>
        <v>SH19-12864</v>
      </c>
      <c r="H1220" s="430"/>
      <c r="I1220" s="428"/>
      <c r="J1220" s="431"/>
      <c r="K1220" s="432"/>
      <c r="L1220" s="429"/>
      <c r="M1220" s="433"/>
      <c r="N1220" s="429"/>
    </row>
    <row r="1221" spans="1:14" s="434" customFormat="1" ht="18" customHeight="1">
      <c r="A1221" s="351">
        <v>1215</v>
      </c>
      <c r="B1221" s="107" t="s">
        <v>42</v>
      </c>
      <c r="C1221" s="108">
        <v>43802</v>
      </c>
      <c r="D1221" s="399" t="s">
        <v>17963</v>
      </c>
      <c r="E1221" s="324" t="s">
        <v>18217</v>
      </c>
      <c r="F1221" s="126">
        <v>2275.1999999999998</v>
      </c>
      <c r="G1221" s="107" t="str">
        <f t="shared" si="18"/>
        <v>SH19-12865</v>
      </c>
      <c r="H1221" s="430"/>
      <c r="I1221" s="428"/>
      <c r="J1221" s="431"/>
      <c r="K1221" s="432"/>
      <c r="L1221" s="429"/>
      <c r="M1221" s="433"/>
      <c r="N1221" s="429"/>
    </row>
    <row r="1222" spans="1:14" s="434" customFormat="1" ht="18" customHeight="1">
      <c r="A1222" s="351">
        <v>1216</v>
      </c>
      <c r="B1222" s="107" t="s">
        <v>1746</v>
      </c>
      <c r="C1222" s="108"/>
      <c r="D1222" s="402" t="s">
        <v>17964</v>
      </c>
      <c r="E1222" s="324" t="s">
        <v>1709</v>
      </c>
      <c r="F1222" s="126">
        <v>0</v>
      </c>
      <c r="G1222" s="107" t="str">
        <f t="shared" si="18"/>
        <v>SH19-12866</v>
      </c>
      <c r="H1222" s="430"/>
      <c r="I1222" s="428"/>
      <c r="J1222" s="431"/>
      <c r="K1222" s="432"/>
      <c r="L1222" s="429"/>
      <c r="M1222" s="433"/>
      <c r="N1222" s="429"/>
    </row>
    <row r="1223" spans="1:14" s="434" customFormat="1" ht="18" customHeight="1">
      <c r="A1223" s="351">
        <v>1217</v>
      </c>
      <c r="B1223" s="107" t="s">
        <v>43</v>
      </c>
      <c r="C1223" s="108">
        <v>43799</v>
      </c>
      <c r="D1223" s="416" t="s">
        <v>17965</v>
      </c>
      <c r="E1223" s="324" t="s">
        <v>1709</v>
      </c>
      <c r="F1223" s="126">
        <v>8210.82</v>
      </c>
      <c r="G1223" s="107" t="str">
        <f t="shared" si="18"/>
        <v>SH19-12867</v>
      </c>
      <c r="H1223" s="430"/>
      <c r="I1223" s="428"/>
      <c r="J1223" s="431"/>
      <c r="K1223" s="432"/>
      <c r="L1223" s="429"/>
      <c r="M1223" s="433"/>
      <c r="N1223" s="429"/>
    </row>
    <row r="1224" spans="1:14" s="434" customFormat="1" ht="18" customHeight="1">
      <c r="A1224" s="351">
        <v>1218</v>
      </c>
      <c r="B1224" s="107" t="s">
        <v>142</v>
      </c>
      <c r="C1224" s="108">
        <v>43799</v>
      </c>
      <c r="D1224" s="416" t="s">
        <v>17966</v>
      </c>
      <c r="E1224" s="324" t="s">
        <v>1709</v>
      </c>
      <c r="F1224" s="126">
        <v>2502.61</v>
      </c>
      <c r="G1224" s="107" t="str">
        <f t="shared" ref="G1224:G1229" si="19">D1224</f>
        <v>SH19-12868</v>
      </c>
      <c r="H1224" s="430"/>
      <c r="I1224" s="428"/>
      <c r="J1224" s="431"/>
      <c r="K1224" s="432"/>
      <c r="L1224" s="429"/>
      <c r="M1224" s="433"/>
      <c r="N1224" s="429"/>
    </row>
    <row r="1225" spans="1:14" s="434" customFormat="1" ht="18" customHeight="1">
      <c r="A1225" s="351">
        <v>1219</v>
      </c>
      <c r="B1225" s="107" t="s">
        <v>142</v>
      </c>
      <c r="C1225" s="108">
        <v>43799</v>
      </c>
      <c r="D1225" s="416" t="s">
        <v>17967</v>
      </c>
      <c r="E1225" s="324" t="s">
        <v>1709</v>
      </c>
      <c r="F1225" s="126">
        <v>918.85</v>
      </c>
      <c r="G1225" s="107" t="str">
        <f t="shared" si="19"/>
        <v>SH19-12869</v>
      </c>
      <c r="H1225" s="430"/>
      <c r="I1225" s="428"/>
      <c r="J1225" s="431"/>
      <c r="K1225" s="432"/>
      <c r="L1225" s="429"/>
      <c r="M1225" s="433"/>
      <c r="N1225" s="429"/>
    </row>
    <row r="1226" spans="1:14" s="434" customFormat="1" ht="18" customHeight="1">
      <c r="A1226" s="351">
        <v>1220</v>
      </c>
      <c r="B1226" s="107" t="s">
        <v>1746</v>
      </c>
      <c r="C1226" s="108"/>
      <c r="D1226" s="402" t="s">
        <v>17968</v>
      </c>
      <c r="E1226" s="324" t="s">
        <v>1709</v>
      </c>
      <c r="F1226" s="126">
        <v>0</v>
      </c>
      <c r="G1226" s="107" t="str">
        <f t="shared" si="19"/>
        <v>SH19-12870</v>
      </c>
      <c r="H1226" s="430"/>
      <c r="I1226" s="428"/>
      <c r="J1226" s="431"/>
      <c r="K1226" s="432"/>
      <c r="L1226" s="429"/>
      <c r="M1226" s="433"/>
      <c r="N1226" s="429"/>
    </row>
    <row r="1227" spans="1:14" s="434" customFormat="1" ht="18" customHeight="1">
      <c r="A1227" s="351">
        <v>1221</v>
      </c>
      <c r="B1227" s="107" t="s">
        <v>1746</v>
      </c>
      <c r="C1227" s="108"/>
      <c r="D1227" s="402" t="s">
        <v>17969</v>
      </c>
      <c r="E1227" s="324" t="s">
        <v>1709</v>
      </c>
      <c r="F1227" s="126">
        <v>0</v>
      </c>
      <c r="G1227" s="107" t="str">
        <f t="shared" si="19"/>
        <v>SH19-12871</v>
      </c>
      <c r="H1227" s="430"/>
      <c r="I1227" s="428"/>
      <c r="J1227" s="431"/>
      <c r="K1227" s="432"/>
      <c r="L1227" s="429"/>
      <c r="M1227" s="433"/>
      <c r="N1227" s="429"/>
    </row>
    <row r="1228" spans="1:14" s="434" customFormat="1" ht="18" customHeight="1">
      <c r="A1228" s="351">
        <v>1222</v>
      </c>
      <c r="B1228" s="107" t="s">
        <v>291</v>
      </c>
      <c r="C1228" s="108">
        <v>43799</v>
      </c>
      <c r="D1228" s="416" t="s">
        <v>17970</v>
      </c>
      <c r="E1228" s="324" t="s">
        <v>1709</v>
      </c>
      <c r="F1228" s="126">
        <v>754.66</v>
      </c>
      <c r="G1228" s="107" t="str">
        <f t="shared" si="19"/>
        <v>SH19-12872</v>
      </c>
      <c r="H1228" s="430"/>
      <c r="I1228" s="428"/>
      <c r="J1228" s="431"/>
      <c r="K1228" s="432"/>
      <c r="L1228" s="429"/>
      <c r="M1228" s="433"/>
      <c r="N1228" s="429"/>
    </row>
    <row r="1229" spans="1:14" s="434" customFormat="1" ht="18" customHeight="1" thickBot="1">
      <c r="A1229" s="351">
        <v>1223</v>
      </c>
      <c r="B1229" s="107" t="s">
        <v>291</v>
      </c>
      <c r="C1229" s="108">
        <v>43799</v>
      </c>
      <c r="D1229" s="416" t="s">
        <v>17971</v>
      </c>
      <c r="E1229" s="324" t="s">
        <v>1709</v>
      </c>
      <c r="F1229" s="126">
        <v>0</v>
      </c>
      <c r="G1229" s="107" t="str">
        <f t="shared" si="19"/>
        <v>SH19-12873</v>
      </c>
      <c r="H1229" s="430"/>
      <c r="I1229" s="428"/>
      <c r="J1229" s="431"/>
      <c r="K1229" s="432"/>
      <c r="L1229" s="429"/>
      <c r="M1229" s="433"/>
      <c r="N1229" s="429" t="s">
        <v>1753</v>
      </c>
    </row>
    <row r="1230" spans="1:14" s="117" customFormat="1" ht="20.25" customHeight="1" thickTop="1" thickBot="1">
      <c r="A1230" s="496" t="s">
        <v>16</v>
      </c>
      <c r="B1230" s="497"/>
      <c r="C1230" s="497"/>
      <c r="D1230" s="498"/>
      <c r="E1230" s="443"/>
      <c r="F1230" s="128">
        <f>SUM(F7:F1229)</f>
        <v>4971943.7399999965</v>
      </c>
      <c r="G1230" s="128"/>
      <c r="H1230" s="442"/>
      <c r="I1230" s="128" t="e">
        <f>SUM(#REF!)</f>
        <v>#REF!</v>
      </c>
      <c r="J1230" s="128" t="e">
        <f>SUM(#REF!)</f>
        <v>#REF!</v>
      </c>
      <c r="K1230" s="114"/>
      <c r="L1230" s="115"/>
      <c r="M1230" s="116"/>
      <c r="N1230" s="113"/>
    </row>
    <row r="1231" spans="1:14" ht="18" customHeight="1" thickTop="1">
      <c r="C1231" s="118"/>
      <c r="D1231" s="119"/>
      <c r="F1231" s="128">
        <f>+F1230+owsh11!E77+vboard11!E77+'SG10'!E66</f>
        <v>5702787.2899999972</v>
      </c>
      <c r="G1231"/>
      <c r="H1231"/>
      <c r="I1231"/>
      <c r="J1231"/>
    </row>
    <row r="1232" spans="1:14" ht="18" customHeight="1">
      <c r="H1232" s="90"/>
    </row>
    <row r="1233" spans="1:15" ht="18" customHeight="1">
      <c r="H1233" s="90"/>
    </row>
    <row r="1234" spans="1:15" ht="18" customHeight="1">
      <c r="H1234" s="90"/>
    </row>
    <row r="1235" spans="1:15" ht="18" customHeight="1">
      <c r="H1235" s="90"/>
    </row>
    <row r="1237" spans="1:15" ht="18" customHeight="1">
      <c r="O1237" s="350"/>
    </row>
    <row r="1238" spans="1:15" s="121" customFormat="1" ht="18" customHeight="1">
      <c r="A1238" s="89"/>
      <c r="B1238" s="89"/>
      <c r="C1238" s="90"/>
      <c r="D1238" s="89"/>
      <c r="E1238" s="89"/>
      <c r="F1238" s="121" t="s">
        <v>3189</v>
      </c>
      <c r="H1238" s="89"/>
      <c r="J1238" s="89"/>
      <c r="K1238" s="90"/>
      <c r="L1238" s="89"/>
      <c r="M1238" s="93"/>
      <c r="N1238" s="89"/>
      <c r="O1238" s="89"/>
    </row>
  </sheetData>
  <autoFilter ref="A6:N1232" xr:uid="{00000000-0009-0000-0000-000006000000}"/>
  <mergeCells count="3">
    <mergeCell ref="A5:G5"/>
    <mergeCell ref="H5:M5"/>
    <mergeCell ref="A1230:D1230"/>
  </mergeCells>
  <phoneticPr fontId="39" type="noConversion"/>
  <pageMargins left="0.55118110236220497" right="0.35433070866141703" top="0.39370078740157499" bottom="0.39370078740157499" header="0.511811023622047" footer="0.511811023622047"/>
  <pageSetup scale="1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4EDDB-D7F0-4B63-BB60-B726DDCD533A}">
  <dimension ref="A1:J81"/>
  <sheetViews>
    <sheetView showGridLines="0" zoomScale="80" zoomScaleNormal="80" workbookViewId="0">
      <pane xSplit="2" ySplit="6" topLeftCell="C64" activePane="bottomRight" state="frozen"/>
      <selection activeCell="F1232" sqref="F1232"/>
      <selection pane="topRight" activeCell="F1232" sqref="F1232"/>
      <selection pane="bottomLeft" activeCell="F1232" sqref="F1232"/>
      <selection pane="bottomRight" activeCell="H88" sqref="H88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445" t="s">
        <v>488</v>
      </c>
      <c r="E1" s="197"/>
      <c r="F1" s="445"/>
    </row>
    <row r="3" spans="1:10" ht="23.25" customHeight="1">
      <c r="A3" s="134" t="s">
        <v>16596</v>
      </c>
      <c r="B3" s="134"/>
      <c r="C3" s="135"/>
      <c r="D3" s="136"/>
      <c r="J3" s="137"/>
    </row>
    <row r="4" spans="1:10" ht="7.5" customHeight="1"/>
    <row r="5" spans="1:10" ht="18" customHeight="1">
      <c r="A5" s="499" t="s">
        <v>82</v>
      </c>
      <c r="B5" s="500"/>
      <c r="C5" s="500"/>
      <c r="D5" s="500"/>
      <c r="E5" s="500"/>
      <c r="F5" s="501"/>
      <c r="G5" s="486" t="s">
        <v>83</v>
      </c>
      <c r="H5" s="487"/>
      <c r="I5" s="487"/>
      <c r="J5" s="440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142</v>
      </c>
      <c r="C7" s="348">
        <v>43770</v>
      </c>
      <c r="D7" s="169" t="s">
        <v>16708</v>
      </c>
      <c r="E7" s="209">
        <v>1308.1600000000001</v>
      </c>
      <c r="F7" s="209" t="str">
        <f t="shared" ref="F7:F70" si="0">D7</f>
        <v>OWSH19-0717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346</v>
      </c>
      <c r="C8" s="348">
        <v>43770</v>
      </c>
      <c r="D8" s="169" t="s">
        <v>16709</v>
      </c>
      <c r="E8" s="209">
        <v>5560.8</v>
      </c>
      <c r="F8" s="209" t="str">
        <f t="shared" si="0"/>
        <v>OWSH19-0718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141</v>
      </c>
      <c r="C9" s="348">
        <v>43770</v>
      </c>
      <c r="D9" s="169" t="s">
        <v>16710</v>
      </c>
      <c r="E9" s="209">
        <v>2886.4</v>
      </c>
      <c r="F9" s="209" t="str">
        <f t="shared" si="0"/>
        <v>OWSH19-0719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43770</v>
      </c>
      <c r="D10" s="169" t="s">
        <v>16711</v>
      </c>
      <c r="E10" s="209">
        <v>4559.8100000000004</v>
      </c>
      <c r="F10" s="209" t="str">
        <f t="shared" si="0"/>
        <v>OWSH19-0720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142</v>
      </c>
      <c r="C11" s="348">
        <v>43771</v>
      </c>
      <c r="D11" s="169" t="s">
        <v>16712</v>
      </c>
      <c r="E11" s="209">
        <v>1051.2</v>
      </c>
      <c r="F11" s="209" t="str">
        <f t="shared" si="0"/>
        <v>OWSH19-0721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43773</v>
      </c>
      <c r="D12" s="169" t="s">
        <v>16713</v>
      </c>
      <c r="E12" s="209">
        <v>525.6</v>
      </c>
      <c r="F12" s="209" t="str">
        <f t="shared" si="0"/>
        <v>OWSH19-0722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298</v>
      </c>
      <c r="C13" s="348">
        <v>43773</v>
      </c>
      <c r="D13" s="169" t="s">
        <v>16714</v>
      </c>
      <c r="E13" s="209">
        <v>2522.02</v>
      </c>
      <c r="F13" s="209" t="str">
        <f t="shared" si="0"/>
        <v>OWSH19-0723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C14" s="348"/>
      <c r="D14" s="346" t="s">
        <v>16715</v>
      </c>
      <c r="E14" s="209">
        <v>0</v>
      </c>
      <c r="F14" s="209" t="str">
        <f t="shared" si="0"/>
        <v>OWSH19-0724</v>
      </c>
      <c r="G14" s="349"/>
      <c r="H14" s="209"/>
      <c r="I14" s="220"/>
      <c r="J14" s="249" t="s">
        <v>1942</v>
      </c>
    </row>
    <row r="15" spans="1:10" s="215" customFormat="1" ht="18" customHeight="1">
      <c r="A15" s="169">
        <v>9</v>
      </c>
      <c r="B15" s="215" t="s">
        <v>141</v>
      </c>
      <c r="C15" s="348">
        <v>43773</v>
      </c>
      <c r="D15" s="169" t="s">
        <v>16716</v>
      </c>
      <c r="E15" s="209">
        <v>3979.8</v>
      </c>
      <c r="F15" s="209" t="str">
        <f t="shared" si="0"/>
        <v>OWSH19-0725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142</v>
      </c>
      <c r="C16" s="348">
        <v>43773</v>
      </c>
      <c r="D16" s="169" t="s">
        <v>16717</v>
      </c>
      <c r="E16" s="209">
        <v>5642.72</v>
      </c>
      <c r="F16" s="209" t="str">
        <f t="shared" si="0"/>
        <v>OWSH19-0726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43774</v>
      </c>
      <c r="D17" s="169" t="s">
        <v>16718</v>
      </c>
      <c r="E17" s="209">
        <v>3246.32</v>
      </c>
      <c r="F17" s="209" t="str">
        <f t="shared" si="0"/>
        <v>OWSH19-0727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346</v>
      </c>
      <c r="C18" s="348">
        <v>43774</v>
      </c>
      <c r="D18" s="169" t="s">
        <v>16719</v>
      </c>
      <c r="E18" s="209">
        <v>6056.8</v>
      </c>
      <c r="F18" s="209" t="str">
        <f t="shared" si="0"/>
        <v>OWSH19-0728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142</v>
      </c>
      <c r="C19" s="348">
        <v>43774</v>
      </c>
      <c r="D19" s="169" t="s">
        <v>16720</v>
      </c>
      <c r="E19" s="209">
        <v>819.2</v>
      </c>
      <c r="F19" s="209" t="str">
        <f t="shared" si="0"/>
        <v>OWSH19-0729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142</v>
      </c>
      <c r="C20" s="348">
        <v>43775</v>
      </c>
      <c r="D20" s="169" t="s">
        <v>16721</v>
      </c>
      <c r="E20" s="209">
        <v>2726.4</v>
      </c>
      <c r="F20" s="209" t="str">
        <f t="shared" si="0"/>
        <v>OWSH19-0730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141</v>
      </c>
      <c r="C21" s="348">
        <v>43775</v>
      </c>
      <c r="D21" s="169" t="s">
        <v>16722</v>
      </c>
      <c r="E21" s="209">
        <v>2580</v>
      </c>
      <c r="F21" s="209" t="str">
        <f t="shared" si="0"/>
        <v>OWSH19-0731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142</v>
      </c>
      <c r="C22" s="348">
        <v>43776</v>
      </c>
      <c r="D22" s="169" t="s">
        <v>16723</v>
      </c>
      <c r="E22" s="209">
        <v>756</v>
      </c>
      <c r="F22" s="209" t="str">
        <f t="shared" si="0"/>
        <v>OWSH19-0732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142</v>
      </c>
      <c r="C23" s="348">
        <v>43776</v>
      </c>
      <c r="D23" s="169" t="s">
        <v>16724</v>
      </c>
      <c r="E23" s="209">
        <v>3442.52</v>
      </c>
      <c r="F23" s="209" t="str">
        <f t="shared" si="0"/>
        <v>OWSH19-0733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142</v>
      </c>
      <c r="C24" s="348">
        <v>43777</v>
      </c>
      <c r="D24" s="169" t="s">
        <v>16725</v>
      </c>
      <c r="E24" s="209">
        <v>1445.6</v>
      </c>
      <c r="F24" s="209" t="str">
        <f t="shared" si="0"/>
        <v>OWSH19-0734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29</v>
      </c>
      <c r="C25" s="348">
        <v>43777</v>
      </c>
      <c r="D25" s="169" t="s">
        <v>16726</v>
      </c>
      <c r="E25" s="209">
        <v>6448.25</v>
      </c>
      <c r="F25" s="209" t="str">
        <f t="shared" si="0"/>
        <v>OWSH19-0735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43777</v>
      </c>
      <c r="D26" s="169" t="s">
        <v>16727</v>
      </c>
      <c r="E26" s="209">
        <v>6044.45</v>
      </c>
      <c r="F26" s="209" t="str">
        <f t="shared" si="0"/>
        <v>OWSH19-0736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43778</v>
      </c>
      <c r="D27" s="169" t="s">
        <v>16728</v>
      </c>
      <c r="E27" s="209">
        <v>1290.5999999999999</v>
      </c>
      <c r="F27" s="209" t="str">
        <f t="shared" si="0"/>
        <v>OWSH19-0737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141</v>
      </c>
      <c r="C28" s="348">
        <v>43778</v>
      </c>
      <c r="D28" s="169" t="s">
        <v>16729</v>
      </c>
      <c r="E28" s="209">
        <v>3398.56</v>
      </c>
      <c r="F28" s="209" t="str">
        <f t="shared" si="0"/>
        <v>OWSH19-0738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142</v>
      </c>
      <c r="C29" s="348">
        <v>43778</v>
      </c>
      <c r="D29" s="169" t="s">
        <v>16730</v>
      </c>
      <c r="E29" s="209">
        <v>559.54999999999995</v>
      </c>
      <c r="F29" s="209" t="str">
        <f t="shared" si="0"/>
        <v>OWSH19-0739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47</v>
      </c>
      <c r="C30" s="348">
        <v>43780</v>
      </c>
      <c r="D30" s="169" t="s">
        <v>16731</v>
      </c>
      <c r="E30" s="209">
        <v>2308.8200000000002</v>
      </c>
      <c r="F30" s="209" t="str">
        <f t="shared" si="0"/>
        <v>OWSH19-0740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142</v>
      </c>
      <c r="C31" s="348">
        <v>43780</v>
      </c>
      <c r="D31" s="169" t="s">
        <v>16732</v>
      </c>
      <c r="E31" s="209">
        <v>2734.81</v>
      </c>
      <c r="F31" s="209" t="str">
        <f t="shared" si="0"/>
        <v>OWSH19-0741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142</v>
      </c>
      <c r="C32" s="348">
        <v>43781</v>
      </c>
      <c r="D32" s="169" t="s">
        <v>16733</v>
      </c>
      <c r="E32" s="209">
        <v>2626.08</v>
      </c>
      <c r="F32" s="209" t="str">
        <f t="shared" si="0"/>
        <v>OWSH19-0742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346</v>
      </c>
      <c r="C33" s="348">
        <v>43781</v>
      </c>
      <c r="D33" s="169" t="s">
        <v>16734</v>
      </c>
      <c r="E33" s="209">
        <v>7373.6</v>
      </c>
      <c r="F33" s="209" t="str">
        <f t="shared" si="0"/>
        <v>OWSH19-0743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142</v>
      </c>
      <c r="C34" s="348">
        <v>43781</v>
      </c>
      <c r="D34" s="169" t="s">
        <v>16735</v>
      </c>
      <c r="E34" s="209">
        <v>3683.44</v>
      </c>
      <c r="F34" s="209" t="str">
        <f t="shared" si="0"/>
        <v>OWSH19-0744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142</v>
      </c>
      <c r="C35" s="348">
        <v>43782</v>
      </c>
      <c r="D35" s="169" t="s">
        <v>16736</v>
      </c>
      <c r="E35" s="209">
        <v>5621.86</v>
      </c>
      <c r="F35" s="209" t="str">
        <f t="shared" si="0"/>
        <v>OWSH19-0745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346</v>
      </c>
      <c r="C36" s="348">
        <v>43782</v>
      </c>
      <c r="D36" s="169" t="s">
        <v>16737</v>
      </c>
      <c r="E36" s="209">
        <v>1041.54</v>
      </c>
      <c r="F36" s="209" t="str">
        <f t="shared" si="0"/>
        <v>OWSH19-0746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43783</v>
      </c>
      <c r="D37" s="169" t="s">
        <v>16738</v>
      </c>
      <c r="E37" s="209">
        <v>0</v>
      </c>
      <c r="F37" s="209" t="str">
        <f t="shared" si="0"/>
        <v>OWSH19-0747</v>
      </c>
      <c r="G37" s="349"/>
      <c r="H37" s="209"/>
      <c r="I37" s="220"/>
      <c r="J37" s="249" t="s">
        <v>1753</v>
      </c>
    </row>
    <row r="38" spans="1:10" s="215" customFormat="1" ht="18" customHeight="1">
      <c r="A38" s="169">
        <v>32</v>
      </c>
      <c r="B38" s="215" t="s">
        <v>298</v>
      </c>
      <c r="C38" s="348">
        <v>43783</v>
      </c>
      <c r="D38" s="169" t="s">
        <v>16739</v>
      </c>
      <c r="E38" s="209">
        <v>1348.2</v>
      </c>
      <c r="F38" s="209" t="str">
        <f t="shared" si="0"/>
        <v>OWSH19-0748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43783</v>
      </c>
      <c r="D39" s="169" t="s">
        <v>16740</v>
      </c>
      <c r="E39" s="209">
        <v>2958.41</v>
      </c>
      <c r="F39" s="209" t="str">
        <f t="shared" si="0"/>
        <v>OWSH19-0749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142</v>
      </c>
      <c r="C40" s="348">
        <v>43784</v>
      </c>
      <c r="D40" s="169" t="s">
        <v>16741</v>
      </c>
      <c r="E40" s="209">
        <v>1723.8</v>
      </c>
      <c r="F40" s="209" t="str">
        <f t="shared" si="0"/>
        <v>OWSH19-0750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142</v>
      </c>
      <c r="C41" s="348">
        <v>43784</v>
      </c>
      <c r="D41" s="169" t="s">
        <v>16742</v>
      </c>
      <c r="E41" s="209">
        <v>1174.8599999999999</v>
      </c>
      <c r="F41" s="209" t="str">
        <f t="shared" si="0"/>
        <v>OWSH19-0751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43</v>
      </c>
      <c r="C42" s="348">
        <v>43785</v>
      </c>
      <c r="D42" s="169" t="s">
        <v>16743</v>
      </c>
      <c r="E42" s="209">
        <v>1300.58</v>
      </c>
      <c r="F42" s="209" t="str">
        <f t="shared" si="0"/>
        <v>OWSH19-0752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142</v>
      </c>
      <c r="C43" s="348">
        <v>43785</v>
      </c>
      <c r="D43" s="169" t="s">
        <v>16744</v>
      </c>
      <c r="E43" s="209">
        <v>3349.54</v>
      </c>
      <c r="F43" s="209" t="str">
        <f t="shared" si="0"/>
        <v>OWSH19-0753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346</v>
      </c>
      <c r="C44" s="348">
        <v>43788</v>
      </c>
      <c r="D44" s="169" t="s">
        <v>16745</v>
      </c>
      <c r="E44" s="209">
        <v>6632.8</v>
      </c>
      <c r="F44" s="209" t="str">
        <f t="shared" si="0"/>
        <v>OWSH19-0754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142</v>
      </c>
      <c r="C45" s="348">
        <v>43788</v>
      </c>
      <c r="D45" s="169" t="s">
        <v>16746</v>
      </c>
      <c r="E45" s="209">
        <v>3269</v>
      </c>
      <c r="F45" s="209" t="str">
        <f t="shared" si="0"/>
        <v>OWSH19-0755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142</v>
      </c>
      <c r="C46" s="348">
        <v>43789</v>
      </c>
      <c r="D46" s="169" t="s">
        <v>16747</v>
      </c>
      <c r="E46" s="209">
        <v>2024</v>
      </c>
      <c r="F46" s="209" t="str">
        <f t="shared" si="0"/>
        <v>OWSH19-0756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C47" s="348"/>
      <c r="D47" s="346" t="s">
        <v>16748</v>
      </c>
      <c r="E47" s="209">
        <v>0</v>
      </c>
      <c r="F47" s="209" t="str">
        <f t="shared" si="0"/>
        <v>OWSH19-0757</v>
      </c>
      <c r="G47" s="349"/>
      <c r="H47" s="209"/>
      <c r="I47" s="220"/>
      <c r="J47" s="249" t="s">
        <v>1942</v>
      </c>
    </row>
    <row r="48" spans="1:10" s="215" customFormat="1" ht="18" customHeight="1">
      <c r="A48" s="169">
        <v>42</v>
      </c>
      <c r="C48" s="348"/>
      <c r="D48" s="346" t="s">
        <v>16749</v>
      </c>
      <c r="E48" s="209">
        <v>0</v>
      </c>
      <c r="F48" s="209" t="str">
        <f t="shared" si="0"/>
        <v>OWSH19-0758</v>
      </c>
      <c r="G48" s="349"/>
      <c r="H48" s="209"/>
      <c r="I48" s="220"/>
      <c r="J48" s="249" t="s">
        <v>1942</v>
      </c>
    </row>
    <row r="49" spans="1:10" s="215" customFormat="1" ht="18" customHeight="1">
      <c r="A49" s="169">
        <v>43</v>
      </c>
      <c r="C49" s="348"/>
      <c r="D49" s="346" t="s">
        <v>16750</v>
      </c>
      <c r="E49" s="209">
        <v>0</v>
      </c>
      <c r="F49" s="209" t="str">
        <f t="shared" si="0"/>
        <v>OWSH19-0759</v>
      </c>
      <c r="G49" s="349"/>
      <c r="H49" s="209"/>
      <c r="I49" s="220"/>
      <c r="J49" s="249" t="s">
        <v>1942</v>
      </c>
    </row>
    <row r="50" spans="1:10" s="215" customFormat="1" ht="18" customHeight="1">
      <c r="A50" s="169">
        <v>44</v>
      </c>
      <c r="B50" s="215" t="s">
        <v>142</v>
      </c>
      <c r="C50" s="348">
        <v>43789</v>
      </c>
      <c r="D50" s="169" t="s">
        <v>16751</v>
      </c>
      <c r="E50" s="209">
        <v>2667.8</v>
      </c>
      <c r="F50" s="209" t="str">
        <f t="shared" si="0"/>
        <v>OWSH19-0760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141</v>
      </c>
      <c r="C51" s="348">
        <v>43789</v>
      </c>
      <c r="D51" s="169" t="s">
        <v>16752</v>
      </c>
      <c r="E51" s="209">
        <v>2516</v>
      </c>
      <c r="F51" s="209" t="str">
        <f t="shared" si="0"/>
        <v>OWSH19-0761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346</v>
      </c>
      <c r="C52" s="348">
        <v>43790</v>
      </c>
      <c r="D52" s="169" t="s">
        <v>16753</v>
      </c>
      <c r="E52" s="209">
        <v>3244.8</v>
      </c>
      <c r="F52" s="209" t="str">
        <f t="shared" si="0"/>
        <v>OWSH19-0762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142</v>
      </c>
      <c r="C53" s="348">
        <v>43790</v>
      </c>
      <c r="D53" s="169" t="s">
        <v>16754</v>
      </c>
      <c r="E53" s="209">
        <v>1491.2</v>
      </c>
      <c r="F53" s="209" t="str">
        <f t="shared" si="0"/>
        <v>OWSH19-0763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141</v>
      </c>
      <c r="C54" s="348">
        <v>43791</v>
      </c>
      <c r="D54" s="169" t="s">
        <v>16755</v>
      </c>
      <c r="E54" s="209">
        <v>1863.4</v>
      </c>
      <c r="F54" s="209" t="str">
        <f t="shared" si="0"/>
        <v>OWSH19-0764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142</v>
      </c>
      <c r="C55" s="348">
        <v>43791</v>
      </c>
      <c r="D55" s="169" t="s">
        <v>16756</v>
      </c>
      <c r="E55" s="209">
        <v>3942.44</v>
      </c>
      <c r="F55" s="209" t="str">
        <f t="shared" si="0"/>
        <v>OWSH19-0765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142</v>
      </c>
      <c r="C56" s="348">
        <v>43792</v>
      </c>
      <c r="D56" s="169" t="s">
        <v>16757</v>
      </c>
      <c r="E56" s="209">
        <v>2816.4</v>
      </c>
      <c r="F56" s="209" t="str">
        <f t="shared" si="0"/>
        <v>OWSH19-0766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141</v>
      </c>
      <c r="C57" s="348">
        <v>43794</v>
      </c>
      <c r="D57" s="169" t="s">
        <v>16758</v>
      </c>
      <c r="E57" s="209">
        <v>1548</v>
      </c>
      <c r="F57" s="209" t="str">
        <f t="shared" si="0"/>
        <v>OWSH19-0767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142</v>
      </c>
      <c r="C58" s="348">
        <v>43795</v>
      </c>
      <c r="D58" s="169" t="s">
        <v>16759</v>
      </c>
      <c r="E58" s="209">
        <v>6880.27</v>
      </c>
      <c r="F58" s="209" t="str">
        <f t="shared" si="0"/>
        <v>OWSH19-0768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142</v>
      </c>
      <c r="C59" s="348">
        <v>43794</v>
      </c>
      <c r="D59" s="169" t="s">
        <v>16760</v>
      </c>
      <c r="E59" s="209">
        <v>525.6</v>
      </c>
      <c r="F59" s="209" t="str">
        <f t="shared" si="0"/>
        <v>OWSH19-0769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142</v>
      </c>
      <c r="C60" s="348">
        <v>43795</v>
      </c>
      <c r="D60" s="169" t="s">
        <v>16761</v>
      </c>
      <c r="E60" s="209">
        <v>1281.5999999999999</v>
      </c>
      <c r="F60" s="209" t="str">
        <f t="shared" si="0"/>
        <v>OWSH19-0770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346</v>
      </c>
      <c r="C61" s="348">
        <v>43795</v>
      </c>
      <c r="D61" s="169" t="s">
        <v>16762</v>
      </c>
      <c r="E61" s="209">
        <v>3321.6</v>
      </c>
      <c r="F61" s="209" t="str">
        <f t="shared" si="0"/>
        <v>OWSH19-0771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B62" s="215" t="s">
        <v>194</v>
      </c>
      <c r="C62" s="348">
        <v>43795</v>
      </c>
      <c r="D62" s="169" t="s">
        <v>16763</v>
      </c>
      <c r="E62" s="209">
        <v>5103.75</v>
      </c>
      <c r="F62" s="209" t="str">
        <f t="shared" si="0"/>
        <v>OWSH19-0772</v>
      </c>
      <c r="G62" s="349"/>
      <c r="H62" s="209"/>
      <c r="I62" s="220"/>
      <c r="J62" s="249"/>
    </row>
    <row r="63" spans="1:10" s="215" customFormat="1" ht="18" customHeight="1">
      <c r="A63" s="169">
        <v>57</v>
      </c>
      <c r="B63" s="215" t="s">
        <v>1710</v>
      </c>
      <c r="C63" s="348">
        <v>43795</v>
      </c>
      <c r="D63" s="169" t="s">
        <v>16764</v>
      </c>
      <c r="E63" s="209">
        <v>278.87</v>
      </c>
      <c r="F63" s="209" t="str">
        <f t="shared" si="0"/>
        <v>OWSH19-0773</v>
      </c>
      <c r="G63" s="349"/>
      <c r="H63" s="209"/>
      <c r="I63" s="220"/>
      <c r="J63" s="249"/>
    </row>
    <row r="64" spans="1:10" s="215" customFormat="1" ht="18" customHeight="1">
      <c r="A64" s="169">
        <v>58</v>
      </c>
      <c r="B64" s="215" t="s">
        <v>142</v>
      </c>
      <c r="C64" s="348">
        <v>43796</v>
      </c>
      <c r="D64" s="169" t="s">
        <v>16765</v>
      </c>
      <c r="E64" s="209">
        <v>1029.5999999999999</v>
      </c>
      <c r="F64" s="209" t="str">
        <f t="shared" si="0"/>
        <v>OWSH19-0774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298</v>
      </c>
      <c r="C65" s="348">
        <v>43796</v>
      </c>
      <c r="D65" s="169" t="s">
        <v>16766</v>
      </c>
      <c r="E65" s="209">
        <v>3045.71</v>
      </c>
      <c r="F65" s="209" t="str">
        <f t="shared" si="0"/>
        <v>OWSH19-0775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194</v>
      </c>
      <c r="C66" s="348">
        <v>43796</v>
      </c>
      <c r="D66" s="169" t="s">
        <v>16767</v>
      </c>
      <c r="E66" s="209">
        <v>891.33</v>
      </c>
      <c r="F66" s="209" t="str">
        <f t="shared" si="0"/>
        <v>OWSH19-0776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142</v>
      </c>
      <c r="C67" s="348">
        <v>43796</v>
      </c>
      <c r="D67" s="169" t="s">
        <v>16768</v>
      </c>
      <c r="E67" s="209">
        <v>2885</v>
      </c>
      <c r="F67" s="209" t="str">
        <f t="shared" si="0"/>
        <v>OWSH19-0777</v>
      </c>
      <c r="G67" s="349"/>
      <c r="H67" s="209"/>
      <c r="I67" s="220"/>
      <c r="J67" s="249"/>
    </row>
    <row r="68" spans="1:10" s="215" customFormat="1" ht="18" customHeight="1">
      <c r="A68" s="169">
        <v>62</v>
      </c>
      <c r="B68" s="215" t="s">
        <v>142</v>
      </c>
      <c r="C68" s="348">
        <v>43797</v>
      </c>
      <c r="D68" s="169" t="s">
        <v>16769</v>
      </c>
      <c r="E68" s="209">
        <v>1281.5999999999999</v>
      </c>
      <c r="F68" s="209" t="str">
        <f t="shared" si="0"/>
        <v>OWSH19-0778</v>
      </c>
      <c r="G68" s="349"/>
      <c r="H68" s="209"/>
      <c r="I68" s="220"/>
      <c r="J68" s="249"/>
    </row>
    <row r="69" spans="1:10" s="215" customFormat="1" ht="18" customHeight="1">
      <c r="A69" s="169">
        <v>63</v>
      </c>
      <c r="B69" s="215" t="s">
        <v>346</v>
      </c>
      <c r="C69" s="348">
        <v>43797</v>
      </c>
      <c r="D69" s="169" t="s">
        <v>16770</v>
      </c>
      <c r="E69" s="209">
        <v>1680</v>
      </c>
      <c r="F69" s="209" t="str">
        <f t="shared" si="0"/>
        <v>OWSH19-0779</v>
      </c>
      <c r="G69" s="349"/>
      <c r="H69" s="209"/>
      <c r="I69" s="220"/>
      <c r="J69" s="249"/>
    </row>
    <row r="70" spans="1:10" s="215" customFormat="1" ht="18" customHeight="1">
      <c r="A70" s="169">
        <v>64</v>
      </c>
      <c r="B70" s="215" t="s">
        <v>142</v>
      </c>
      <c r="C70" s="348">
        <v>43797</v>
      </c>
      <c r="D70" s="169" t="s">
        <v>16771</v>
      </c>
      <c r="E70" s="209">
        <v>2993.6</v>
      </c>
      <c r="F70" s="209" t="str">
        <f t="shared" si="0"/>
        <v>OWSH19-0780</v>
      </c>
      <c r="G70" s="349"/>
      <c r="H70" s="209"/>
      <c r="I70" s="220"/>
      <c r="J70" s="249"/>
    </row>
    <row r="71" spans="1:10" s="215" customFormat="1" ht="18" customHeight="1">
      <c r="A71" s="169">
        <v>65</v>
      </c>
      <c r="B71" s="215" t="s">
        <v>142</v>
      </c>
      <c r="C71" s="348">
        <v>43798</v>
      </c>
      <c r="D71" s="169" t="s">
        <v>16772</v>
      </c>
      <c r="E71" s="209">
        <v>4571.84</v>
      </c>
      <c r="F71" s="209" t="str">
        <f>D71</f>
        <v>OWSH19-0781</v>
      </c>
      <c r="G71" s="349"/>
      <c r="H71" s="209"/>
      <c r="I71" s="220"/>
      <c r="J71" s="249"/>
    </row>
    <row r="72" spans="1:10" s="215" customFormat="1" ht="18" customHeight="1">
      <c r="A72" s="169">
        <v>66</v>
      </c>
      <c r="B72" s="215" t="s">
        <v>142</v>
      </c>
      <c r="C72" s="348">
        <v>43798</v>
      </c>
      <c r="D72" s="169" t="s">
        <v>16773</v>
      </c>
      <c r="E72" s="209">
        <v>12949.48</v>
      </c>
      <c r="F72" s="209" t="str">
        <f>D72</f>
        <v>OWSH19-0782</v>
      </c>
      <c r="G72" s="349"/>
      <c r="H72" s="209"/>
      <c r="I72" s="220"/>
      <c r="J72" s="249"/>
    </row>
    <row r="73" spans="1:10" s="215" customFormat="1" ht="18" customHeight="1">
      <c r="A73" s="169">
        <v>67</v>
      </c>
      <c r="B73" s="215" t="s">
        <v>142</v>
      </c>
      <c r="C73" s="348">
        <v>43798</v>
      </c>
      <c r="D73" s="169" t="s">
        <v>16774</v>
      </c>
      <c r="E73" s="209">
        <v>1467.36</v>
      </c>
      <c r="F73" s="209" t="str">
        <f>D73</f>
        <v>OWSH19-0783</v>
      </c>
      <c r="G73" s="349"/>
      <c r="H73" s="209"/>
      <c r="I73" s="220"/>
      <c r="J73" s="249"/>
    </row>
    <row r="74" spans="1:10" s="215" customFormat="1" ht="18" customHeight="1">
      <c r="A74" s="169">
        <v>68</v>
      </c>
      <c r="B74" s="215" t="s">
        <v>142</v>
      </c>
      <c r="C74" s="348">
        <v>43799</v>
      </c>
      <c r="D74" s="169" t="s">
        <v>18204</v>
      </c>
      <c r="E74" s="209">
        <v>746.4</v>
      </c>
      <c r="F74" s="209" t="str">
        <f t="shared" ref="F74:F75" si="1">D74</f>
        <v>OWSH19-0784</v>
      </c>
      <c r="G74" s="349"/>
      <c r="H74" s="209"/>
      <c r="I74" s="220"/>
      <c r="J74" s="249"/>
    </row>
    <row r="75" spans="1:10" s="215" customFormat="1" ht="18" customHeight="1" thickBot="1">
      <c r="A75" s="169">
        <v>75</v>
      </c>
      <c r="B75" s="215" t="s">
        <v>142</v>
      </c>
      <c r="C75" s="348">
        <v>43775</v>
      </c>
      <c r="D75" s="169" t="s">
        <v>18211</v>
      </c>
      <c r="E75" s="209">
        <v>1458.62</v>
      </c>
      <c r="F75" s="209" t="str">
        <f t="shared" si="1"/>
        <v>OWSH19-0791</v>
      </c>
      <c r="G75" s="349"/>
      <c r="H75" s="209"/>
      <c r="I75" s="220"/>
      <c r="J75" s="249"/>
    </row>
    <row r="76" spans="1:10" s="150" customFormat="1" ht="20.25" customHeight="1" thickTop="1">
      <c r="A76" s="489"/>
      <c r="B76" s="490"/>
      <c r="C76" s="490"/>
      <c r="D76" s="492"/>
      <c r="E76" s="148">
        <f>SUM(E7:E75)</f>
        <v>188504.36999999997</v>
      </c>
      <c r="F76" s="148">
        <f>D76</f>
        <v>0</v>
      </c>
      <c r="G76" s="441"/>
      <c r="H76" s="148"/>
      <c r="I76" s="148"/>
      <c r="J76" s="149"/>
    </row>
    <row r="77" spans="1:10" ht="18" customHeight="1">
      <c r="C77" s="151"/>
      <c r="D77" s="152"/>
      <c r="E77" s="385">
        <f>+E76+'osh11'!E63</f>
        <v>337358.45999999996</v>
      </c>
      <c r="F77"/>
      <c r="G77"/>
    </row>
    <row r="81" spans="7:8" ht="18" customHeight="1">
      <c r="G81" s="132"/>
      <c r="H81" s="196"/>
    </row>
  </sheetData>
  <autoFilter ref="A6:J77" xr:uid="{00000000-0009-0000-0000-000007000000}"/>
  <mergeCells count="3">
    <mergeCell ref="A5:F5"/>
    <mergeCell ref="G5:I5"/>
    <mergeCell ref="A76:D76"/>
  </mergeCells>
  <phoneticPr fontId="39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0E09-76C7-4C50-BF12-5582410F5D40}">
  <dimension ref="A1:J68"/>
  <sheetViews>
    <sheetView showGridLines="0" zoomScale="90" zoomScaleNormal="90" workbookViewId="0">
      <pane xSplit="2" ySplit="6" topLeftCell="C13" activePane="bottomRight" state="frozen"/>
      <selection activeCell="F1232" sqref="F1232"/>
      <selection pane="topRight" activeCell="F1232" sqref="F1232"/>
      <selection pane="bottomLeft" activeCell="F1232" sqref="F1232"/>
      <selection pane="bottomRight" activeCell="F1232" sqref="F1232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444"/>
    </row>
    <row r="3" spans="1:10" ht="23.25" customHeight="1">
      <c r="A3" s="94" t="s">
        <v>16595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141</v>
      </c>
      <c r="C7" s="90">
        <v>43770</v>
      </c>
      <c r="D7" s="125" t="s">
        <v>16652</v>
      </c>
      <c r="E7" s="109">
        <v>1570.8</v>
      </c>
      <c r="F7" s="107" t="str">
        <f t="shared" ref="F7:F62" si="0">D7</f>
        <v>OSH19-0426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142</v>
      </c>
      <c r="C8" s="90">
        <v>43770</v>
      </c>
      <c r="D8" s="125" t="s">
        <v>16653</v>
      </c>
      <c r="E8" s="109">
        <v>1384.4</v>
      </c>
      <c r="F8" s="107" t="str">
        <f t="shared" si="0"/>
        <v>OSH19-0427</v>
      </c>
      <c r="G8" s="318"/>
      <c r="H8" s="109"/>
      <c r="I8" s="110"/>
      <c r="J8" s="107"/>
    </row>
    <row r="9" spans="1:10" ht="18" customHeight="1">
      <c r="A9" s="324">
        <v>3</v>
      </c>
      <c r="B9" s="200" t="s">
        <v>142</v>
      </c>
      <c r="C9" s="90">
        <v>43770</v>
      </c>
      <c r="D9" s="125" t="s">
        <v>16654</v>
      </c>
      <c r="E9" s="109">
        <v>631.25</v>
      </c>
      <c r="F9" s="107" t="str">
        <f t="shared" si="0"/>
        <v>OSH19-0428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142</v>
      </c>
      <c r="C10" s="90">
        <v>43771</v>
      </c>
      <c r="D10" s="125" t="s">
        <v>16655</v>
      </c>
      <c r="E10" s="109">
        <v>908.4</v>
      </c>
      <c r="F10" s="107" t="str">
        <f t="shared" si="0"/>
        <v>OSH19-0429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298</v>
      </c>
      <c r="C11" s="90">
        <v>43773</v>
      </c>
      <c r="D11" s="125" t="s">
        <v>16656</v>
      </c>
      <c r="E11" s="109">
        <v>5119.93</v>
      </c>
      <c r="F11" s="107" t="str">
        <f t="shared" si="0"/>
        <v>OSH19-0430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141</v>
      </c>
      <c r="C12" s="90">
        <v>43773</v>
      </c>
      <c r="D12" s="125" t="s">
        <v>16657</v>
      </c>
      <c r="E12" s="109">
        <v>417.12</v>
      </c>
      <c r="F12" s="107" t="str">
        <f t="shared" si="0"/>
        <v>OSH19-0431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142</v>
      </c>
      <c r="C13" s="90">
        <v>43774</v>
      </c>
      <c r="D13" s="125" t="s">
        <v>16658</v>
      </c>
      <c r="E13" s="109">
        <v>548</v>
      </c>
      <c r="F13" s="107" t="str">
        <f t="shared" si="0"/>
        <v>OSH19-0432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358</v>
      </c>
      <c r="C14" s="90">
        <v>43774</v>
      </c>
      <c r="D14" s="125" t="s">
        <v>16659</v>
      </c>
      <c r="E14" s="109">
        <v>5369.43</v>
      </c>
      <c r="F14" s="107" t="str">
        <f t="shared" si="0"/>
        <v>OSH19-0433</v>
      </c>
      <c r="G14" s="318"/>
      <c r="H14" s="109"/>
      <c r="I14" s="110"/>
      <c r="J14" s="107"/>
    </row>
    <row r="15" spans="1:10" ht="18" customHeight="1">
      <c r="A15" s="324">
        <v>9</v>
      </c>
      <c r="B15" s="200" t="s">
        <v>141</v>
      </c>
      <c r="C15" s="90">
        <v>43774</v>
      </c>
      <c r="D15" s="125" t="s">
        <v>16660</v>
      </c>
      <c r="E15" s="109">
        <v>4435.2</v>
      </c>
      <c r="F15" s="107" t="str">
        <f t="shared" si="0"/>
        <v>OSH19-0434</v>
      </c>
      <c r="G15" s="318"/>
      <c r="H15" s="109"/>
      <c r="I15" s="110"/>
      <c r="J15" s="107"/>
    </row>
    <row r="16" spans="1:10" ht="18" customHeight="1">
      <c r="A16" s="324">
        <v>10</v>
      </c>
      <c r="B16" s="200" t="s">
        <v>142</v>
      </c>
      <c r="C16" s="90">
        <v>43774</v>
      </c>
      <c r="D16" s="125" t="s">
        <v>16661</v>
      </c>
      <c r="E16" s="109">
        <v>668.4</v>
      </c>
      <c r="F16" s="107" t="str">
        <f t="shared" si="0"/>
        <v>OSH19-0435</v>
      </c>
      <c r="G16" s="318"/>
      <c r="H16" s="109"/>
      <c r="I16" s="110"/>
      <c r="J16" s="107"/>
    </row>
    <row r="17" spans="1:10" ht="18" customHeight="1">
      <c r="A17" s="324">
        <v>11</v>
      </c>
      <c r="B17" s="200" t="s">
        <v>142</v>
      </c>
      <c r="C17" s="90">
        <v>43775</v>
      </c>
      <c r="D17" s="125" t="s">
        <v>16662</v>
      </c>
      <c r="E17" s="109">
        <v>1205.31</v>
      </c>
      <c r="F17" s="107" t="str">
        <f t="shared" si="0"/>
        <v>OSH19-0436</v>
      </c>
      <c r="G17" s="318"/>
      <c r="H17" s="109"/>
      <c r="I17" s="110"/>
      <c r="J17" s="107"/>
    </row>
    <row r="18" spans="1:10" ht="18" customHeight="1">
      <c r="A18" s="324">
        <v>12</v>
      </c>
      <c r="B18" s="200" t="s">
        <v>53</v>
      </c>
      <c r="C18" s="90">
        <v>43775</v>
      </c>
      <c r="D18" s="125" t="s">
        <v>16663</v>
      </c>
      <c r="E18" s="109">
        <v>3658</v>
      </c>
      <c r="F18" s="107" t="str">
        <f t="shared" si="0"/>
        <v>OSH19-0437</v>
      </c>
      <c r="G18" s="318"/>
      <c r="H18" s="109"/>
      <c r="I18" s="110"/>
      <c r="J18" s="107"/>
    </row>
    <row r="19" spans="1:10" ht="18" customHeight="1">
      <c r="A19" s="324">
        <v>13</v>
      </c>
      <c r="B19" s="200" t="s">
        <v>142</v>
      </c>
      <c r="C19" s="90">
        <v>43775</v>
      </c>
      <c r="D19" s="125" t="s">
        <v>16664</v>
      </c>
      <c r="E19" s="109">
        <v>756</v>
      </c>
      <c r="F19" s="107" t="str">
        <f t="shared" si="0"/>
        <v>OSH19-0438</v>
      </c>
      <c r="G19" s="318"/>
      <c r="H19" s="109"/>
      <c r="I19" s="110"/>
      <c r="J19" s="107"/>
    </row>
    <row r="20" spans="1:10" ht="18" customHeight="1">
      <c r="A20" s="324">
        <v>14</v>
      </c>
      <c r="B20" s="200" t="s">
        <v>298</v>
      </c>
      <c r="C20" s="90">
        <v>43775</v>
      </c>
      <c r="D20" s="125" t="s">
        <v>16665</v>
      </c>
      <c r="E20" s="109">
        <v>777</v>
      </c>
      <c r="F20" s="107" t="str">
        <f t="shared" si="0"/>
        <v>OSH19-0439</v>
      </c>
      <c r="G20" s="318"/>
      <c r="H20" s="109"/>
      <c r="I20" s="110"/>
      <c r="J20" s="107"/>
    </row>
    <row r="21" spans="1:10" ht="18" customHeight="1">
      <c r="A21" s="324">
        <v>15</v>
      </c>
      <c r="B21" s="200" t="s">
        <v>141</v>
      </c>
      <c r="C21" s="90">
        <v>43776</v>
      </c>
      <c r="D21" s="125" t="s">
        <v>16666</v>
      </c>
      <c r="E21" s="109">
        <v>3696</v>
      </c>
      <c r="F21" s="107" t="str">
        <f t="shared" si="0"/>
        <v>OSH19-0440</v>
      </c>
      <c r="G21" s="318"/>
      <c r="H21" s="109"/>
      <c r="I21" s="110"/>
      <c r="J21" s="107"/>
    </row>
    <row r="22" spans="1:10" ht="18" customHeight="1">
      <c r="A22" s="324">
        <v>16</v>
      </c>
      <c r="B22" s="200" t="s">
        <v>346</v>
      </c>
      <c r="C22" s="90">
        <v>43776</v>
      </c>
      <c r="D22" s="125" t="s">
        <v>16667</v>
      </c>
      <c r="E22" s="109">
        <v>3067.2</v>
      </c>
      <c r="F22" s="107" t="str">
        <f t="shared" si="0"/>
        <v>OSH19-0441</v>
      </c>
      <c r="G22" s="318"/>
      <c r="H22" s="109"/>
      <c r="I22" s="110"/>
      <c r="J22" s="107"/>
    </row>
    <row r="23" spans="1:10" ht="18" customHeight="1">
      <c r="A23" s="324">
        <v>17</v>
      </c>
      <c r="B23" s="200" t="s">
        <v>346</v>
      </c>
      <c r="C23" s="90">
        <v>43776</v>
      </c>
      <c r="D23" s="125" t="s">
        <v>16668</v>
      </c>
      <c r="E23" s="109">
        <v>2240</v>
      </c>
      <c r="F23" s="107" t="str">
        <f t="shared" si="0"/>
        <v>OSH19-0442</v>
      </c>
      <c r="G23" s="318"/>
      <c r="H23" s="109"/>
      <c r="I23" s="110"/>
      <c r="J23" s="107"/>
    </row>
    <row r="24" spans="1:10" ht="18" customHeight="1">
      <c r="A24" s="324">
        <v>19</v>
      </c>
      <c r="B24" s="200" t="s">
        <v>142</v>
      </c>
      <c r="C24" s="90">
        <v>43777</v>
      </c>
      <c r="D24" s="125" t="s">
        <v>16669</v>
      </c>
      <c r="E24" s="109">
        <v>1063.68</v>
      </c>
      <c r="F24" s="107" t="str">
        <f t="shared" si="0"/>
        <v>OSH19-0444</v>
      </c>
      <c r="G24" s="318"/>
      <c r="H24" s="109"/>
      <c r="I24" s="110"/>
      <c r="J24" s="107"/>
    </row>
    <row r="25" spans="1:10" ht="18" customHeight="1">
      <c r="A25" s="324">
        <v>20</v>
      </c>
      <c r="B25" s="200" t="s">
        <v>29</v>
      </c>
      <c r="C25" s="90">
        <v>43777</v>
      </c>
      <c r="D25" s="125" t="s">
        <v>16670</v>
      </c>
      <c r="E25" s="109">
        <v>951.75</v>
      </c>
      <c r="F25" s="107" t="str">
        <f t="shared" si="0"/>
        <v>OSH19-0445</v>
      </c>
      <c r="G25" s="318"/>
      <c r="H25" s="109"/>
      <c r="I25" s="110"/>
      <c r="J25" s="107"/>
    </row>
    <row r="26" spans="1:10" ht="18" customHeight="1">
      <c r="A26" s="324">
        <v>21</v>
      </c>
      <c r="B26" s="200" t="s">
        <v>142</v>
      </c>
      <c r="C26" s="90">
        <v>43778</v>
      </c>
      <c r="D26" s="125" t="s">
        <v>16671</v>
      </c>
      <c r="E26" s="109">
        <v>785.92</v>
      </c>
      <c r="F26" s="107" t="str">
        <f t="shared" si="0"/>
        <v>OSH19-0446</v>
      </c>
      <c r="G26" s="318"/>
      <c r="H26" s="109"/>
      <c r="I26" s="110"/>
      <c r="J26" s="107"/>
    </row>
    <row r="27" spans="1:10" ht="18" customHeight="1">
      <c r="A27" s="324">
        <v>22</v>
      </c>
      <c r="B27" s="200" t="s">
        <v>358</v>
      </c>
      <c r="C27" s="90">
        <v>43780</v>
      </c>
      <c r="D27" s="125" t="s">
        <v>16672</v>
      </c>
      <c r="E27" s="109">
        <v>6278.71</v>
      </c>
      <c r="F27" s="107" t="str">
        <f t="shared" si="0"/>
        <v>OSH19-0447</v>
      </c>
      <c r="G27" s="318"/>
      <c r="H27" s="109"/>
      <c r="I27" s="110"/>
      <c r="J27" s="107"/>
    </row>
    <row r="28" spans="1:10" ht="18" customHeight="1">
      <c r="A28" s="324">
        <v>23</v>
      </c>
      <c r="B28" s="200" t="s">
        <v>141</v>
      </c>
      <c r="C28" s="90">
        <v>43782</v>
      </c>
      <c r="D28" s="125" t="s">
        <v>16673</v>
      </c>
      <c r="E28" s="109">
        <v>1478.4</v>
      </c>
      <c r="F28" s="107" t="str">
        <f t="shared" si="0"/>
        <v>OSH19-0448</v>
      </c>
      <c r="G28" s="318"/>
      <c r="H28" s="109"/>
      <c r="I28" s="110"/>
      <c r="J28" s="107"/>
    </row>
    <row r="29" spans="1:10" ht="18" customHeight="1">
      <c r="A29" s="324">
        <v>24</v>
      </c>
      <c r="B29" s="200" t="s">
        <v>346</v>
      </c>
      <c r="C29" s="90">
        <v>43782</v>
      </c>
      <c r="D29" s="125" t="s">
        <v>16674</v>
      </c>
      <c r="E29" s="109">
        <v>3480</v>
      </c>
      <c r="F29" s="107" t="str">
        <f t="shared" si="0"/>
        <v>OSH19-0449</v>
      </c>
      <c r="G29" s="318"/>
      <c r="H29" s="109"/>
      <c r="I29" s="110"/>
      <c r="J29" s="107"/>
    </row>
    <row r="30" spans="1:10" ht="18" customHeight="1">
      <c r="A30" s="324">
        <v>25</v>
      </c>
      <c r="B30" s="200" t="s">
        <v>298</v>
      </c>
      <c r="C30" s="90">
        <v>43783</v>
      </c>
      <c r="D30" s="125" t="s">
        <v>16675</v>
      </c>
      <c r="E30" s="109">
        <v>10152.280000000001</v>
      </c>
      <c r="F30" s="107" t="str">
        <f t="shared" si="0"/>
        <v>OSH19-0450</v>
      </c>
      <c r="G30" s="318"/>
      <c r="H30" s="109"/>
      <c r="I30" s="110"/>
      <c r="J30" s="107"/>
    </row>
    <row r="31" spans="1:10" ht="18" customHeight="1">
      <c r="A31" s="324">
        <v>26</v>
      </c>
      <c r="B31" s="200" t="s">
        <v>142</v>
      </c>
      <c r="C31" s="90">
        <v>43783</v>
      </c>
      <c r="D31" s="125" t="s">
        <v>16676</v>
      </c>
      <c r="E31" s="109">
        <v>817</v>
      </c>
      <c r="F31" s="107" t="str">
        <f t="shared" si="0"/>
        <v>OSH19-0451</v>
      </c>
      <c r="G31" s="318"/>
      <c r="H31" s="109"/>
      <c r="I31" s="110"/>
      <c r="J31" s="107"/>
    </row>
    <row r="32" spans="1:10" ht="18" customHeight="1">
      <c r="A32" s="324">
        <v>27</v>
      </c>
      <c r="B32" s="200" t="s">
        <v>346</v>
      </c>
      <c r="C32" s="90">
        <v>43783</v>
      </c>
      <c r="D32" s="125" t="s">
        <v>16677</v>
      </c>
      <c r="E32" s="109">
        <v>2520</v>
      </c>
      <c r="F32" s="107" t="str">
        <f t="shared" si="0"/>
        <v>OSH19-0452</v>
      </c>
      <c r="G32" s="318"/>
      <c r="H32" s="109"/>
      <c r="I32" s="110"/>
      <c r="J32" s="107"/>
    </row>
    <row r="33" spans="1:10" ht="18" customHeight="1">
      <c r="A33" s="324">
        <v>28</v>
      </c>
      <c r="B33" s="200" t="s">
        <v>232</v>
      </c>
      <c r="C33" s="90">
        <v>43784</v>
      </c>
      <c r="D33" s="125" t="s">
        <v>16678</v>
      </c>
      <c r="E33" s="109">
        <v>4979.66</v>
      </c>
      <c r="F33" s="107" t="str">
        <f t="shared" si="0"/>
        <v>OSH19-0453</v>
      </c>
      <c r="G33" s="318"/>
      <c r="H33" s="109"/>
      <c r="I33" s="110"/>
      <c r="J33" s="107"/>
    </row>
    <row r="34" spans="1:10" ht="18" customHeight="1">
      <c r="A34" s="324">
        <v>29</v>
      </c>
      <c r="B34" s="200" t="s">
        <v>346</v>
      </c>
      <c r="C34" s="90">
        <v>43784</v>
      </c>
      <c r="D34" s="125" t="s">
        <v>16679</v>
      </c>
      <c r="E34" s="109">
        <v>1960</v>
      </c>
      <c r="F34" s="107" t="str">
        <f t="shared" si="0"/>
        <v>OSH19-0454</v>
      </c>
      <c r="G34" s="318"/>
      <c r="H34" s="109"/>
      <c r="I34" s="110"/>
      <c r="J34" s="107"/>
    </row>
    <row r="35" spans="1:10" ht="18" customHeight="1">
      <c r="A35" s="324">
        <v>30</v>
      </c>
      <c r="B35" s="200" t="s">
        <v>298</v>
      </c>
      <c r="C35" s="90">
        <v>43784</v>
      </c>
      <c r="D35" s="125" t="s">
        <v>16680</v>
      </c>
      <c r="E35" s="109">
        <v>14473.37</v>
      </c>
      <c r="F35" s="107" t="str">
        <f t="shared" si="0"/>
        <v>OSH19-0455</v>
      </c>
      <c r="G35" s="318"/>
      <c r="H35" s="109"/>
      <c r="I35" s="110"/>
      <c r="J35" s="107"/>
    </row>
    <row r="36" spans="1:10" ht="18" customHeight="1">
      <c r="A36" s="324">
        <v>31</v>
      </c>
      <c r="B36" s="200" t="s">
        <v>142</v>
      </c>
      <c r="C36" s="90">
        <v>43785</v>
      </c>
      <c r="D36" s="125" t="s">
        <v>16681</v>
      </c>
      <c r="E36" s="109">
        <v>212.42</v>
      </c>
      <c r="F36" s="107" t="str">
        <f t="shared" si="0"/>
        <v>OSH19-0456</v>
      </c>
      <c r="G36" s="318"/>
      <c r="H36" s="109"/>
      <c r="I36" s="110"/>
      <c r="J36" s="107"/>
    </row>
    <row r="37" spans="1:10" ht="18" customHeight="1">
      <c r="A37" s="324">
        <v>32</v>
      </c>
      <c r="B37" s="200" t="s">
        <v>142</v>
      </c>
      <c r="C37" s="90">
        <v>43785</v>
      </c>
      <c r="D37" s="125" t="s">
        <v>16682</v>
      </c>
      <c r="E37" s="109">
        <v>1611.6</v>
      </c>
      <c r="F37" s="107" t="str">
        <f t="shared" si="0"/>
        <v>OSH19-0457</v>
      </c>
      <c r="G37" s="318"/>
      <c r="H37" s="109"/>
      <c r="I37" s="110"/>
      <c r="J37" s="107"/>
    </row>
    <row r="38" spans="1:10" ht="18" customHeight="1">
      <c r="A38" s="324">
        <v>33</v>
      </c>
      <c r="B38" s="200" t="s">
        <v>346</v>
      </c>
      <c r="C38" s="90">
        <v>43788</v>
      </c>
      <c r="D38" s="125" t="s">
        <v>16683</v>
      </c>
      <c r="E38" s="109">
        <v>3346</v>
      </c>
      <c r="F38" s="107" t="str">
        <f t="shared" si="0"/>
        <v>OSH19-0458</v>
      </c>
      <c r="G38" s="318"/>
      <c r="H38" s="109"/>
      <c r="I38" s="110"/>
      <c r="J38" s="107"/>
    </row>
    <row r="39" spans="1:10" ht="18" customHeight="1">
      <c r="A39" s="324">
        <v>34</v>
      </c>
      <c r="B39" s="200" t="s">
        <v>47</v>
      </c>
      <c r="C39" s="90">
        <v>43788</v>
      </c>
      <c r="D39" s="125" t="s">
        <v>16684</v>
      </c>
      <c r="E39" s="109">
        <v>1550.34</v>
      </c>
      <c r="F39" s="107" t="str">
        <f t="shared" si="0"/>
        <v>OSH19-0459</v>
      </c>
      <c r="G39" s="318"/>
      <c r="H39" s="109"/>
      <c r="I39" s="110"/>
      <c r="J39" s="107"/>
    </row>
    <row r="40" spans="1:10" ht="18" customHeight="1">
      <c r="A40" s="324">
        <v>35</v>
      </c>
      <c r="B40" s="200" t="s">
        <v>142</v>
      </c>
      <c r="C40" s="90">
        <v>43788</v>
      </c>
      <c r="D40" s="125" t="s">
        <v>16685</v>
      </c>
      <c r="E40" s="109">
        <v>357.6</v>
      </c>
      <c r="F40" s="107" t="str">
        <f t="shared" si="0"/>
        <v>OSH19-0460</v>
      </c>
      <c r="G40" s="318"/>
      <c r="H40" s="109"/>
      <c r="I40" s="110"/>
      <c r="J40" s="107"/>
    </row>
    <row r="41" spans="1:10" ht="18" customHeight="1">
      <c r="A41" s="324">
        <v>36</v>
      </c>
      <c r="B41" s="200" t="s">
        <v>358</v>
      </c>
      <c r="C41" s="90">
        <v>43788</v>
      </c>
      <c r="D41" s="125" t="s">
        <v>16686</v>
      </c>
      <c r="E41" s="109">
        <v>7443.56</v>
      </c>
      <c r="F41" s="107" t="str">
        <f t="shared" si="0"/>
        <v>OSH19-0461</v>
      </c>
      <c r="G41" s="318"/>
      <c r="H41" s="109"/>
      <c r="I41" s="110"/>
      <c r="J41" s="107"/>
    </row>
    <row r="42" spans="1:10" ht="18" customHeight="1">
      <c r="A42" s="324">
        <v>37</v>
      </c>
      <c r="B42" s="200" t="s">
        <v>142</v>
      </c>
      <c r="C42" s="90">
        <v>43789</v>
      </c>
      <c r="D42" s="125" t="s">
        <v>16687</v>
      </c>
      <c r="E42" s="109">
        <v>1736.4</v>
      </c>
      <c r="F42" s="107" t="str">
        <f t="shared" si="0"/>
        <v>OSH19-0462</v>
      </c>
      <c r="G42" s="318"/>
      <c r="H42" s="109"/>
      <c r="I42" s="110"/>
      <c r="J42" s="107"/>
    </row>
    <row r="43" spans="1:10" ht="18" customHeight="1">
      <c r="A43" s="324">
        <v>38</v>
      </c>
      <c r="B43" s="200" t="s">
        <v>142</v>
      </c>
      <c r="C43" s="90">
        <v>43790</v>
      </c>
      <c r="D43" s="125" t="s">
        <v>16688</v>
      </c>
      <c r="E43" s="109">
        <v>1650</v>
      </c>
      <c r="F43" s="107" t="str">
        <f t="shared" si="0"/>
        <v>OSH19-0463</v>
      </c>
      <c r="G43" s="318"/>
      <c r="H43" s="109"/>
      <c r="I43" s="110"/>
      <c r="J43" s="107"/>
    </row>
    <row r="44" spans="1:10" ht="18" customHeight="1">
      <c r="A44" s="324">
        <v>39</v>
      </c>
      <c r="B44" s="200" t="s">
        <v>142</v>
      </c>
      <c r="C44" s="90">
        <v>43790</v>
      </c>
      <c r="D44" s="125" t="s">
        <v>16689</v>
      </c>
      <c r="E44" s="109">
        <v>1133.8499999999999</v>
      </c>
      <c r="F44" s="107" t="str">
        <f t="shared" si="0"/>
        <v>OSH19-0464</v>
      </c>
      <c r="G44" s="318"/>
      <c r="H44" s="109"/>
      <c r="I44" s="110"/>
      <c r="J44" s="107"/>
    </row>
    <row r="45" spans="1:10" ht="18" customHeight="1">
      <c r="A45" s="324">
        <v>40</v>
      </c>
      <c r="B45" s="200" t="s">
        <v>346</v>
      </c>
      <c r="C45" s="90">
        <v>43790</v>
      </c>
      <c r="D45" s="125" t="s">
        <v>16690</v>
      </c>
      <c r="E45" s="109">
        <v>8304</v>
      </c>
      <c r="F45" s="107" t="str">
        <f t="shared" si="0"/>
        <v>OSH19-0465</v>
      </c>
      <c r="G45" s="318"/>
      <c r="H45" s="109"/>
      <c r="I45" s="110"/>
      <c r="J45" s="107"/>
    </row>
    <row r="46" spans="1:10" ht="18" customHeight="1">
      <c r="A46" s="324">
        <v>41</v>
      </c>
      <c r="B46" s="200" t="s">
        <v>141</v>
      </c>
      <c r="C46" s="90">
        <v>43791</v>
      </c>
      <c r="D46" s="125" t="s">
        <v>16691</v>
      </c>
      <c r="E46" s="109">
        <v>369.6</v>
      </c>
      <c r="F46" s="107" t="str">
        <f t="shared" si="0"/>
        <v>OSH19-0466</v>
      </c>
      <c r="G46" s="318"/>
      <c r="H46" s="109"/>
      <c r="I46" s="110"/>
      <c r="J46" s="107"/>
    </row>
    <row r="47" spans="1:10" ht="18" customHeight="1">
      <c r="A47" s="324">
        <v>42</v>
      </c>
      <c r="B47" s="200" t="s">
        <v>142</v>
      </c>
      <c r="C47" s="90">
        <v>43791</v>
      </c>
      <c r="D47" s="125" t="s">
        <v>16692</v>
      </c>
      <c r="E47" s="109">
        <v>525.6</v>
      </c>
      <c r="F47" s="107" t="str">
        <f t="shared" si="0"/>
        <v>OSH19-0467</v>
      </c>
      <c r="G47" s="318"/>
      <c r="H47" s="109"/>
      <c r="I47" s="110"/>
      <c r="J47" s="107"/>
    </row>
    <row r="48" spans="1:10" ht="18" customHeight="1">
      <c r="A48" s="324">
        <v>43</v>
      </c>
      <c r="B48" s="200" t="s">
        <v>142</v>
      </c>
      <c r="C48" s="90">
        <v>43792</v>
      </c>
      <c r="D48" s="125" t="s">
        <v>16693</v>
      </c>
      <c r="E48" s="109">
        <v>2097.08</v>
      </c>
      <c r="F48" s="107" t="str">
        <f t="shared" si="0"/>
        <v>OSH19-0468</v>
      </c>
      <c r="G48" s="318"/>
      <c r="H48" s="109"/>
      <c r="I48" s="110"/>
      <c r="J48" s="107"/>
    </row>
    <row r="49" spans="1:10" ht="18" customHeight="1">
      <c r="A49" s="324">
        <v>44</v>
      </c>
      <c r="B49" s="200" t="s">
        <v>142</v>
      </c>
      <c r="C49" s="90">
        <v>43794</v>
      </c>
      <c r="D49" s="125" t="s">
        <v>16694</v>
      </c>
      <c r="E49" s="109">
        <v>1764</v>
      </c>
      <c r="F49" s="107" t="str">
        <f t="shared" si="0"/>
        <v>OSH19-0469</v>
      </c>
      <c r="G49" s="318"/>
      <c r="H49" s="109"/>
      <c r="I49" s="110"/>
      <c r="J49" s="107"/>
    </row>
    <row r="50" spans="1:10" ht="18" customHeight="1">
      <c r="A50" s="324">
        <v>45</v>
      </c>
      <c r="B50" s="200" t="s">
        <v>358</v>
      </c>
      <c r="C50" s="90">
        <v>43795</v>
      </c>
      <c r="D50" s="125" t="s">
        <v>16695</v>
      </c>
      <c r="E50" s="109">
        <v>6390.51</v>
      </c>
      <c r="F50" s="107" t="str">
        <f t="shared" si="0"/>
        <v>OSH19-0470</v>
      </c>
      <c r="G50" s="318"/>
      <c r="H50" s="109"/>
      <c r="I50" s="110"/>
      <c r="J50" s="107"/>
    </row>
    <row r="51" spans="1:10" ht="18" customHeight="1">
      <c r="A51" s="324">
        <v>46</v>
      </c>
      <c r="B51" s="200" t="s">
        <v>1710</v>
      </c>
      <c r="C51" s="90">
        <v>43795</v>
      </c>
      <c r="D51" s="125" t="s">
        <v>16696</v>
      </c>
      <c r="E51" s="109">
        <v>1266.25</v>
      </c>
      <c r="F51" s="107" t="str">
        <f t="shared" si="0"/>
        <v>OSH19-0471</v>
      </c>
      <c r="G51" s="318"/>
      <c r="H51" s="109"/>
      <c r="I51" s="110"/>
      <c r="J51" s="107"/>
    </row>
    <row r="52" spans="1:10" ht="18" customHeight="1">
      <c r="A52" s="324">
        <v>47</v>
      </c>
      <c r="B52" s="200" t="s">
        <v>346</v>
      </c>
      <c r="C52" s="90">
        <v>43795</v>
      </c>
      <c r="D52" s="125" t="s">
        <v>16697</v>
      </c>
      <c r="E52" s="109">
        <v>2240</v>
      </c>
      <c r="F52" s="107" t="str">
        <f t="shared" si="0"/>
        <v>OSH19-0472</v>
      </c>
      <c r="G52" s="318"/>
      <c r="H52" s="109"/>
      <c r="I52" s="110"/>
      <c r="J52" s="107"/>
    </row>
    <row r="53" spans="1:10" ht="18" customHeight="1">
      <c r="A53" s="324">
        <v>48</v>
      </c>
      <c r="B53" s="200" t="s">
        <v>142</v>
      </c>
      <c r="C53" s="90">
        <v>43795</v>
      </c>
      <c r="D53" s="125" t="s">
        <v>16698</v>
      </c>
      <c r="E53" s="109">
        <v>1743.6</v>
      </c>
      <c r="F53" s="107" t="str">
        <f t="shared" si="0"/>
        <v>OSH19-0473</v>
      </c>
      <c r="G53" s="318"/>
      <c r="H53" s="109"/>
      <c r="I53" s="110"/>
      <c r="J53" s="107"/>
    </row>
    <row r="54" spans="1:10" ht="18" customHeight="1">
      <c r="A54" s="324">
        <v>49</v>
      </c>
      <c r="B54" s="200" t="s">
        <v>142</v>
      </c>
      <c r="C54" s="90">
        <v>43796</v>
      </c>
      <c r="D54" s="125" t="s">
        <v>16699</v>
      </c>
      <c r="E54" s="109">
        <v>1474.8</v>
      </c>
      <c r="F54" s="107" t="str">
        <f t="shared" si="0"/>
        <v>OSH19-0474</v>
      </c>
      <c r="G54" s="318"/>
      <c r="H54" s="109"/>
      <c r="I54" s="110"/>
      <c r="J54" s="107"/>
    </row>
    <row r="55" spans="1:10" ht="18" customHeight="1">
      <c r="A55" s="324">
        <v>50</v>
      </c>
      <c r="B55" s="200" t="s">
        <v>298</v>
      </c>
      <c r="C55" s="90">
        <v>43796</v>
      </c>
      <c r="D55" s="125" t="s">
        <v>16700</v>
      </c>
      <c r="E55" s="109">
        <v>5898.11</v>
      </c>
      <c r="F55" s="107" t="str">
        <f t="shared" si="0"/>
        <v>OSH19-0475</v>
      </c>
      <c r="G55" s="318"/>
      <c r="H55" s="109"/>
      <c r="I55" s="110"/>
      <c r="J55" s="107"/>
    </row>
    <row r="56" spans="1:10" ht="18" customHeight="1">
      <c r="A56" s="324">
        <v>51</v>
      </c>
      <c r="B56" s="200" t="s">
        <v>141</v>
      </c>
      <c r="C56" s="90">
        <v>43796</v>
      </c>
      <c r="D56" s="125" t="s">
        <v>16701</v>
      </c>
      <c r="E56" s="109">
        <v>1548</v>
      </c>
      <c r="F56" s="107" t="str">
        <f t="shared" si="0"/>
        <v>OSH19-0476</v>
      </c>
      <c r="G56" s="318"/>
      <c r="H56" s="109"/>
      <c r="I56" s="110"/>
      <c r="J56" s="107"/>
    </row>
    <row r="57" spans="1:10" ht="18" customHeight="1">
      <c r="A57" s="324">
        <v>52</v>
      </c>
      <c r="B57" s="200" t="s">
        <v>142</v>
      </c>
      <c r="C57" s="90">
        <v>43796</v>
      </c>
      <c r="D57" s="125" t="s">
        <v>16702</v>
      </c>
      <c r="E57" s="109">
        <v>400</v>
      </c>
      <c r="F57" s="107" t="str">
        <f t="shared" si="0"/>
        <v>OSH19-0477</v>
      </c>
      <c r="G57" s="318"/>
      <c r="H57" s="109"/>
      <c r="I57" s="110"/>
      <c r="J57" s="107"/>
    </row>
    <row r="58" spans="1:10" ht="18" customHeight="1">
      <c r="A58" s="324">
        <v>53</v>
      </c>
      <c r="B58" s="200" t="s">
        <v>18203</v>
      </c>
      <c r="C58" s="90">
        <v>43797</v>
      </c>
      <c r="D58" s="125" t="s">
        <v>16703</v>
      </c>
      <c r="E58" s="109">
        <v>198.5</v>
      </c>
      <c r="F58" s="107" t="str">
        <f t="shared" si="0"/>
        <v>OSH19-0478</v>
      </c>
      <c r="G58" s="318"/>
      <c r="H58" s="109"/>
      <c r="I58" s="110"/>
      <c r="J58" s="107"/>
    </row>
    <row r="59" spans="1:10" ht="18" customHeight="1">
      <c r="A59" s="324">
        <v>54</v>
      </c>
      <c r="B59" s="200" t="s">
        <v>142</v>
      </c>
      <c r="C59" s="90">
        <v>43797</v>
      </c>
      <c r="D59" s="125" t="s">
        <v>16704</v>
      </c>
      <c r="E59" s="109">
        <v>1383.84</v>
      </c>
      <c r="F59" s="107" t="str">
        <f t="shared" si="0"/>
        <v>OSH19-0479</v>
      </c>
      <c r="G59" s="318"/>
      <c r="H59" s="109"/>
      <c r="I59" s="110"/>
      <c r="J59" s="107"/>
    </row>
    <row r="60" spans="1:10" ht="18" customHeight="1">
      <c r="A60" s="324">
        <v>55</v>
      </c>
      <c r="B60" s="200" t="s">
        <v>346</v>
      </c>
      <c r="C60" s="90">
        <v>43797</v>
      </c>
      <c r="D60" s="125" t="s">
        <v>16705</v>
      </c>
      <c r="E60" s="109">
        <v>2674</v>
      </c>
      <c r="F60" s="107" t="str">
        <f t="shared" si="0"/>
        <v>OSH19-0480</v>
      </c>
      <c r="G60" s="318"/>
      <c r="H60" s="109"/>
      <c r="I60" s="110"/>
      <c r="J60" s="107"/>
    </row>
    <row r="61" spans="1:10" ht="18" customHeight="1">
      <c r="A61" s="324">
        <v>56</v>
      </c>
      <c r="B61" s="200" t="s">
        <v>142</v>
      </c>
      <c r="C61" s="90">
        <v>43798</v>
      </c>
      <c r="D61" s="125" t="s">
        <v>16706</v>
      </c>
      <c r="E61" s="109">
        <f>768.3+565.76+1061.83+1627.46+1341.07</f>
        <v>5364.42</v>
      </c>
      <c r="F61" s="107" t="str">
        <f t="shared" si="0"/>
        <v>OSH19-0481</v>
      </c>
      <c r="G61" s="318"/>
      <c r="H61" s="109"/>
      <c r="I61" s="110"/>
      <c r="J61" s="107"/>
    </row>
    <row r="62" spans="1:10" ht="18" customHeight="1" thickBot="1">
      <c r="A62" s="324">
        <v>57</v>
      </c>
      <c r="B62" s="200" t="s">
        <v>142</v>
      </c>
      <c r="C62" s="90">
        <v>43799</v>
      </c>
      <c r="D62" s="125" t="s">
        <v>16707</v>
      </c>
      <c r="E62" s="109">
        <v>776.8</v>
      </c>
      <c r="F62" s="107" t="str">
        <f t="shared" si="0"/>
        <v>OSH19-0482</v>
      </c>
      <c r="G62" s="318"/>
      <c r="H62" s="109"/>
      <c r="I62" s="110"/>
      <c r="J62" s="107"/>
    </row>
    <row r="63" spans="1:10" s="117" customFormat="1" ht="20.25" customHeight="1" thickTop="1">
      <c r="A63" s="457"/>
      <c r="B63" s="111"/>
      <c r="C63" s="111"/>
      <c r="D63" s="111"/>
      <c r="E63" s="111">
        <f>SUM(E7:E62)</f>
        <v>148854.09</v>
      </c>
      <c r="F63" s="442"/>
      <c r="G63" s="442"/>
      <c r="H63" s="111"/>
      <c r="I63" s="111"/>
      <c r="J63" s="113"/>
    </row>
    <row r="64" spans="1:10" ht="18" customHeight="1">
      <c r="A64" s="456"/>
      <c r="B64" s="456"/>
      <c r="C64" s="118"/>
      <c r="D64"/>
      <c r="E64"/>
      <c r="F64"/>
      <c r="G64"/>
      <c r="H64"/>
      <c r="I64"/>
    </row>
    <row r="68" spans="1:10" s="92" customFormat="1" ht="18" customHeight="1">
      <c r="A68" s="89"/>
      <c r="B68" s="89"/>
      <c r="C68" s="90"/>
      <c r="D68" s="89"/>
      <c r="G68" s="90"/>
      <c r="I68" s="89"/>
      <c r="J68" s="89"/>
    </row>
  </sheetData>
  <autoFilter ref="A6:J64" xr:uid="{00000000-0009-0000-0000-000008000000}"/>
  <mergeCells count="3">
    <mergeCell ref="C1:E1"/>
    <mergeCell ref="A5:F5"/>
    <mergeCell ref="G5:I5"/>
  </mergeCells>
  <phoneticPr fontId="39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23CFE-43CC-4811-9EE5-8EDDDB1974C4}">
  <dimension ref="A1:J82"/>
  <sheetViews>
    <sheetView showGridLines="0" zoomScale="90" zoomScaleNormal="90" workbookViewId="0">
      <pane xSplit="2" ySplit="6" topLeftCell="C58" activePane="bottomRight" state="frozen"/>
      <selection activeCell="F1232" sqref="F1232"/>
      <selection pane="topRight" activeCell="F1232" sqref="F1232"/>
      <selection pane="bottomLeft" activeCell="F1232" sqref="F1232"/>
      <selection pane="bottomRight" activeCell="B71" sqref="B71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445"/>
    </row>
    <row r="3" spans="1:10" ht="23.25" customHeight="1">
      <c r="A3" s="134" t="s">
        <v>16594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440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447" customFormat="1" ht="18" customHeight="1">
      <c r="A7" s="446">
        <v>1</v>
      </c>
      <c r="B7" s="447" t="s">
        <v>42</v>
      </c>
      <c r="C7" s="448">
        <v>43770</v>
      </c>
      <c r="D7" s="446" t="s">
        <v>16598</v>
      </c>
      <c r="E7" s="449">
        <v>4779.26</v>
      </c>
      <c r="F7" s="446" t="str">
        <f>D7</f>
        <v>SHV19-0644</v>
      </c>
      <c r="G7" s="450">
        <f>C7+60</f>
        <v>43830</v>
      </c>
      <c r="H7" s="449"/>
      <c r="I7" s="451"/>
      <c r="J7" s="446"/>
    </row>
    <row r="8" spans="1:10" s="447" customFormat="1" ht="18" customHeight="1">
      <c r="A8" s="446">
        <v>2</v>
      </c>
      <c r="B8" s="447" t="s">
        <v>330</v>
      </c>
      <c r="C8" s="448">
        <v>43773</v>
      </c>
      <c r="D8" s="446" t="s">
        <v>16599</v>
      </c>
      <c r="E8" s="449">
        <v>4542.72</v>
      </c>
      <c r="F8" s="446" t="str">
        <f>D8</f>
        <v>SHV19-0645</v>
      </c>
      <c r="G8" s="450">
        <f>C8+60</f>
        <v>43833</v>
      </c>
      <c r="H8" s="449"/>
      <c r="I8" s="451"/>
      <c r="J8" s="446"/>
    </row>
    <row r="9" spans="1:10" s="447" customFormat="1" ht="18" customHeight="1">
      <c r="A9" s="446">
        <v>3</v>
      </c>
      <c r="B9" s="447" t="s">
        <v>11072</v>
      </c>
      <c r="C9" s="448">
        <v>43773</v>
      </c>
      <c r="D9" s="446" t="s">
        <v>16600</v>
      </c>
      <c r="E9" s="449">
        <v>2890</v>
      </c>
      <c r="F9" s="446" t="str">
        <f>D9</f>
        <v>SHV19-0646</v>
      </c>
      <c r="G9" s="450">
        <f>C9+60</f>
        <v>43833</v>
      </c>
      <c r="H9" s="449"/>
      <c r="I9" s="451"/>
      <c r="J9" s="446"/>
    </row>
    <row r="10" spans="1:10" s="447" customFormat="1" ht="18" customHeight="1">
      <c r="A10" s="446">
        <v>4</v>
      </c>
      <c r="B10" s="447" t="s">
        <v>288</v>
      </c>
      <c r="C10" s="448">
        <v>43773</v>
      </c>
      <c r="D10" s="446" t="s">
        <v>16601</v>
      </c>
      <c r="E10" s="449">
        <v>1160.6400000000001</v>
      </c>
      <c r="F10" s="446" t="str">
        <f>D10</f>
        <v>SHV19-0647</v>
      </c>
      <c r="G10" s="450">
        <f>C10+60</f>
        <v>43833</v>
      </c>
      <c r="H10" s="449"/>
      <c r="I10" s="451"/>
      <c r="J10" s="446"/>
    </row>
    <row r="11" spans="1:10" s="447" customFormat="1" ht="18" customHeight="1">
      <c r="A11" s="446">
        <v>5</v>
      </c>
      <c r="B11" s="447" t="s">
        <v>42</v>
      </c>
      <c r="C11" s="448">
        <v>43773</v>
      </c>
      <c r="D11" s="446" t="s">
        <v>16602</v>
      </c>
      <c r="E11" s="449">
        <v>2813.33</v>
      </c>
      <c r="F11" s="446" t="str">
        <f>D11</f>
        <v>SHV19-0648</v>
      </c>
      <c r="G11" s="450">
        <f>C11+60</f>
        <v>43833</v>
      </c>
      <c r="H11" s="449"/>
      <c r="I11" s="451"/>
      <c r="J11" s="446"/>
    </row>
    <row r="12" spans="1:10" s="447" customFormat="1" ht="18" customHeight="1">
      <c r="A12" s="446">
        <v>6</v>
      </c>
      <c r="B12" s="447" t="s">
        <v>42</v>
      </c>
      <c r="C12" s="448">
        <v>43773</v>
      </c>
      <c r="D12" s="446" t="s">
        <v>16603</v>
      </c>
      <c r="E12" s="449">
        <v>1315.77</v>
      </c>
      <c r="F12" s="446" t="str">
        <f t="shared" ref="F12:F60" si="0">D12</f>
        <v>SHV19-0649</v>
      </c>
      <c r="G12" s="450">
        <f t="shared" ref="G12:G60" si="1">C12+60</f>
        <v>43833</v>
      </c>
      <c r="H12" s="449"/>
      <c r="I12" s="451"/>
      <c r="J12" s="446"/>
    </row>
    <row r="13" spans="1:10" s="447" customFormat="1" ht="18" customHeight="1">
      <c r="A13" s="446">
        <v>7</v>
      </c>
      <c r="B13" s="447" t="s">
        <v>42</v>
      </c>
      <c r="C13" s="448">
        <v>43774</v>
      </c>
      <c r="D13" s="446" t="s">
        <v>16604</v>
      </c>
      <c r="E13" s="449">
        <v>2888.41</v>
      </c>
      <c r="F13" s="446" t="str">
        <f t="shared" si="0"/>
        <v>SHV19-0650</v>
      </c>
      <c r="G13" s="450">
        <f t="shared" si="1"/>
        <v>43834</v>
      </c>
      <c r="H13" s="449"/>
      <c r="I13" s="451"/>
      <c r="J13" s="446"/>
    </row>
    <row r="14" spans="1:10" s="447" customFormat="1" ht="18" customHeight="1">
      <c r="A14" s="446">
        <v>8</v>
      </c>
      <c r="B14" s="447" t="s">
        <v>42</v>
      </c>
      <c r="C14" s="448">
        <v>43774</v>
      </c>
      <c r="D14" s="446" t="s">
        <v>16605</v>
      </c>
      <c r="E14" s="449">
        <v>1962.24</v>
      </c>
      <c r="F14" s="446" t="str">
        <f t="shared" si="0"/>
        <v>SHV19-0651</v>
      </c>
      <c r="G14" s="450">
        <f t="shared" si="1"/>
        <v>43834</v>
      </c>
      <c r="H14" s="449"/>
      <c r="I14" s="451"/>
      <c r="J14" s="446"/>
    </row>
    <row r="15" spans="1:10" s="447" customFormat="1" ht="18" customHeight="1">
      <c r="A15" s="446">
        <v>9</v>
      </c>
      <c r="B15" s="447" t="s">
        <v>42</v>
      </c>
      <c r="C15" s="448">
        <v>43774</v>
      </c>
      <c r="D15" s="446" t="s">
        <v>16606</v>
      </c>
      <c r="E15" s="449">
        <v>1338.63</v>
      </c>
      <c r="F15" s="446" t="str">
        <f t="shared" si="0"/>
        <v>SHV19-0652</v>
      </c>
      <c r="G15" s="450">
        <f t="shared" si="1"/>
        <v>43834</v>
      </c>
      <c r="H15" s="449"/>
      <c r="I15" s="451"/>
      <c r="J15" s="446"/>
    </row>
    <row r="16" spans="1:10" s="447" customFormat="1" ht="18" customHeight="1">
      <c r="A16" s="446">
        <v>10</v>
      </c>
      <c r="B16" s="447" t="s">
        <v>42</v>
      </c>
      <c r="C16" s="448">
        <v>43774</v>
      </c>
      <c r="D16" s="446" t="s">
        <v>16607</v>
      </c>
      <c r="E16" s="449">
        <v>646.46</v>
      </c>
      <c r="F16" s="446" t="str">
        <f t="shared" si="0"/>
        <v>SHV19-0653</v>
      </c>
      <c r="G16" s="450">
        <f t="shared" si="1"/>
        <v>43834</v>
      </c>
      <c r="H16" s="449"/>
      <c r="I16" s="451"/>
      <c r="J16" s="446"/>
    </row>
    <row r="17" spans="1:10" s="447" customFormat="1" ht="18" customHeight="1">
      <c r="A17" s="446">
        <v>11</v>
      </c>
      <c r="B17" s="447" t="s">
        <v>288</v>
      </c>
      <c r="C17" s="448">
        <v>43775</v>
      </c>
      <c r="D17" s="446" t="s">
        <v>16608</v>
      </c>
      <c r="E17" s="449">
        <v>4381.5</v>
      </c>
      <c r="F17" s="446" t="str">
        <f t="shared" si="0"/>
        <v>SHV19-0654</v>
      </c>
      <c r="G17" s="450">
        <f t="shared" si="1"/>
        <v>43835</v>
      </c>
      <c r="H17" s="449"/>
      <c r="I17" s="451"/>
      <c r="J17" s="446"/>
    </row>
    <row r="18" spans="1:10" s="447" customFormat="1" ht="18" customHeight="1">
      <c r="A18" s="446">
        <v>12</v>
      </c>
      <c r="B18" s="447" t="s">
        <v>42</v>
      </c>
      <c r="C18" s="448">
        <v>43775</v>
      </c>
      <c r="D18" s="446" t="s">
        <v>16609</v>
      </c>
      <c r="E18" s="449">
        <v>2384.58</v>
      </c>
      <c r="F18" s="446" t="str">
        <f t="shared" si="0"/>
        <v>SHV19-0655</v>
      </c>
      <c r="G18" s="450">
        <f t="shared" si="1"/>
        <v>43835</v>
      </c>
      <c r="H18" s="449"/>
      <c r="I18" s="451"/>
      <c r="J18" s="446"/>
    </row>
    <row r="19" spans="1:10" s="447" customFormat="1" ht="18" customHeight="1">
      <c r="A19" s="446">
        <v>13</v>
      </c>
      <c r="B19" s="447" t="s">
        <v>42</v>
      </c>
      <c r="C19" s="448">
        <v>43775</v>
      </c>
      <c r="D19" s="446" t="s">
        <v>16610</v>
      </c>
      <c r="E19" s="449">
        <v>1315.77</v>
      </c>
      <c r="F19" s="446" t="str">
        <f t="shared" si="0"/>
        <v>SHV19-0656</v>
      </c>
      <c r="G19" s="450">
        <f t="shared" si="1"/>
        <v>43835</v>
      </c>
      <c r="H19" s="449"/>
      <c r="I19" s="451"/>
      <c r="J19" s="446"/>
    </row>
    <row r="20" spans="1:10" s="447" customFormat="1" ht="18" customHeight="1">
      <c r="A20" s="446">
        <v>14</v>
      </c>
      <c r="B20" s="447" t="s">
        <v>42</v>
      </c>
      <c r="C20" s="448">
        <v>43775</v>
      </c>
      <c r="D20" s="446" t="s">
        <v>16611</v>
      </c>
      <c r="E20" s="449">
        <v>4122.63</v>
      </c>
      <c r="F20" s="446" t="str">
        <f t="shared" si="0"/>
        <v>SHV19-0657</v>
      </c>
      <c r="G20" s="450">
        <f t="shared" si="1"/>
        <v>43835</v>
      </c>
      <c r="H20" s="449"/>
      <c r="I20" s="451"/>
      <c r="J20" s="446"/>
    </row>
    <row r="21" spans="1:10" s="447" customFormat="1" ht="18" customHeight="1">
      <c r="A21" s="446">
        <v>15</v>
      </c>
      <c r="B21" s="447" t="s">
        <v>42</v>
      </c>
      <c r="C21" s="448">
        <v>43775</v>
      </c>
      <c r="D21" s="446" t="s">
        <v>16612</v>
      </c>
      <c r="E21" s="449">
        <v>646.47</v>
      </c>
      <c r="F21" s="446" t="str">
        <f t="shared" si="0"/>
        <v>SHV19-0658</v>
      </c>
      <c r="G21" s="450">
        <f t="shared" si="1"/>
        <v>43835</v>
      </c>
      <c r="H21" s="449"/>
      <c r="I21" s="451"/>
      <c r="J21" s="446"/>
    </row>
    <row r="22" spans="1:10" s="447" customFormat="1" ht="18" customHeight="1">
      <c r="A22" s="446">
        <v>16</v>
      </c>
      <c r="B22" s="447" t="s">
        <v>288</v>
      </c>
      <c r="C22" s="448">
        <v>43775</v>
      </c>
      <c r="D22" s="446" t="s">
        <v>16613</v>
      </c>
      <c r="E22" s="449">
        <v>1065</v>
      </c>
      <c r="F22" s="446" t="str">
        <f t="shared" si="0"/>
        <v>SHV19-0659</v>
      </c>
      <c r="G22" s="450">
        <f t="shared" si="1"/>
        <v>43835</v>
      </c>
      <c r="H22" s="449"/>
      <c r="I22" s="451"/>
      <c r="J22" s="446"/>
    </row>
    <row r="23" spans="1:10" s="447" customFormat="1" ht="18" customHeight="1">
      <c r="A23" s="446">
        <v>17</v>
      </c>
      <c r="B23" s="447" t="s">
        <v>42</v>
      </c>
      <c r="C23" s="448">
        <v>43776</v>
      </c>
      <c r="D23" s="446" t="s">
        <v>16614</v>
      </c>
      <c r="E23" s="449">
        <v>2231.87</v>
      </c>
      <c r="F23" s="446" t="str">
        <f t="shared" si="0"/>
        <v>SHV19-0660</v>
      </c>
      <c r="G23" s="450">
        <f t="shared" si="1"/>
        <v>43836</v>
      </c>
      <c r="H23" s="449"/>
      <c r="I23" s="451"/>
      <c r="J23" s="446"/>
    </row>
    <row r="24" spans="1:10" s="447" customFormat="1" ht="18" customHeight="1">
      <c r="A24" s="446">
        <v>18</v>
      </c>
      <c r="B24" s="447" t="s">
        <v>42</v>
      </c>
      <c r="C24" s="448">
        <v>43776</v>
      </c>
      <c r="D24" s="446" t="s">
        <v>16615</v>
      </c>
      <c r="E24" s="449">
        <v>1715.27</v>
      </c>
      <c r="F24" s="446" t="str">
        <f t="shared" si="0"/>
        <v>SHV19-0661</v>
      </c>
      <c r="G24" s="450">
        <f t="shared" si="1"/>
        <v>43836</v>
      </c>
      <c r="H24" s="449"/>
      <c r="I24" s="451"/>
      <c r="J24" s="446"/>
    </row>
    <row r="25" spans="1:10" s="447" customFormat="1" ht="18" customHeight="1">
      <c r="A25" s="446">
        <v>19</v>
      </c>
      <c r="B25" s="447" t="s">
        <v>288</v>
      </c>
      <c r="C25" s="448">
        <v>43777</v>
      </c>
      <c r="D25" s="446" t="s">
        <v>16616</v>
      </c>
      <c r="E25" s="449">
        <v>412.5</v>
      </c>
      <c r="F25" s="446" t="str">
        <f t="shared" si="0"/>
        <v>SHV19-0662</v>
      </c>
      <c r="G25" s="450">
        <f t="shared" si="1"/>
        <v>43837</v>
      </c>
      <c r="H25" s="449"/>
      <c r="I25" s="451"/>
      <c r="J25" s="446"/>
    </row>
    <row r="26" spans="1:10" s="447" customFormat="1" ht="18" customHeight="1">
      <c r="A26" s="446">
        <v>20</v>
      </c>
      <c r="B26" s="447" t="s">
        <v>42</v>
      </c>
      <c r="C26" s="448">
        <v>43777</v>
      </c>
      <c r="D26" s="446" t="s">
        <v>16617</v>
      </c>
      <c r="E26" s="449">
        <v>987.51</v>
      </c>
      <c r="F26" s="446" t="str">
        <f t="shared" si="0"/>
        <v>SHV19-0663</v>
      </c>
      <c r="G26" s="450">
        <f t="shared" si="1"/>
        <v>43837</v>
      </c>
      <c r="H26" s="449"/>
      <c r="I26" s="451"/>
      <c r="J26" s="446"/>
    </row>
    <row r="27" spans="1:10" s="447" customFormat="1" ht="18" customHeight="1">
      <c r="A27" s="446">
        <v>21</v>
      </c>
      <c r="B27" s="447" t="s">
        <v>42</v>
      </c>
      <c r="C27" s="448">
        <v>43777</v>
      </c>
      <c r="D27" s="446" t="s">
        <v>16618</v>
      </c>
      <c r="E27" s="449">
        <v>646.46</v>
      </c>
      <c r="F27" s="446" t="str">
        <f t="shared" si="0"/>
        <v>SHV19-0664</v>
      </c>
      <c r="G27" s="450">
        <f t="shared" si="1"/>
        <v>43837</v>
      </c>
      <c r="H27" s="449"/>
      <c r="I27" s="451"/>
      <c r="J27" s="446"/>
    </row>
    <row r="28" spans="1:10" s="447" customFormat="1" ht="18" customHeight="1">
      <c r="A28" s="446">
        <v>22</v>
      </c>
      <c r="B28" s="447" t="s">
        <v>288</v>
      </c>
      <c r="C28" s="448">
        <v>43777</v>
      </c>
      <c r="D28" s="446" t="s">
        <v>16619</v>
      </c>
      <c r="E28" s="449">
        <v>398.1</v>
      </c>
      <c r="F28" s="446" t="str">
        <f t="shared" si="0"/>
        <v>SHV19-0665</v>
      </c>
      <c r="G28" s="450">
        <f t="shared" si="1"/>
        <v>43837</v>
      </c>
      <c r="H28" s="449"/>
      <c r="I28" s="451"/>
      <c r="J28" s="446"/>
    </row>
    <row r="29" spans="1:10" s="447" customFormat="1" ht="18" customHeight="1">
      <c r="A29" s="446">
        <v>23</v>
      </c>
      <c r="B29" s="447" t="s">
        <v>42</v>
      </c>
      <c r="C29" s="448">
        <v>43780</v>
      </c>
      <c r="D29" s="446" t="s">
        <v>16620</v>
      </c>
      <c r="E29" s="449">
        <v>4091.14</v>
      </c>
      <c r="F29" s="446" t="str">
        <f t="shared" si="0"/>
        <v>SHV19-0666</v>
      </c>
      <c r="G29" s="450">
        <f t="shared" si="1"/>
        <v>43840</v>
      </c>
      <c r="H29" s="449"/>
      <c r="I29" s="451"/>
      <c r="J29" s="446"/>
    </row>
    <row r="30" spans="1:10" s="447" customFormat="1" ht="18" customHeight="1">
      <c r="A30" s="446">
        <v>24</v>
      </c>
      <c r="B30" s="447" t="s">
        <v>42</v>
      </c>
      <c r="C30" s="448">
        <v>43780</v>
      </c>
      <c r="D30" s="446" t="s">
        <v>16621</v>
      </c>
      <c r="E30" s="449">
        <v>493.75</v>
      </c>
      <c r="F30" s="446" t="str">
        <f t="shared" si="0"/>
        <v>SHV19-0667</v>
      </c>
      <c r="G30" s="450">
        <f t="shared" si="1"/>
        <v>43840</v>
      </c>
      <c r="H30" s="449"/>
      <c r="I30" s="451"/>
      <c r="J30" s="446"/>
    </row>
    <row r="31" spans="1:10" s="447" customFormat="1" ht="18" customHeight="1">
      <c r="A31" s="446">
        <v>25</v>
      </c>
      <c r="B31" s="447" t="s">
        <v>42</v>
      </c>
      <c r="C31" s="448">
        <v>43780</v>
      </c>
      <c r="D31" s="446" t="s">
        <v>16622</v>
      </c>
      <c r="E31" s="449">
        <v>4194.12</v>
      </c>
      <c r="F31" s="446" t="str">
        <f t="shared" si="0"/>
        <v>SHV19-0668</v>
      </c>
      <c r="G31" s="450">
        <f t="shared" si="1"/>
        <v>43840</v>
      </c>
      <c r="H31" s="449"/>
      <c r="I31" s="451"/>
      <c r="J31" s="446"/>
    </row>
    <row r="32" spans="1:10" s="447" customFormat="1" ht="18" customHeight="1">
      <c r="A32" s="446">
        <v>26</v>
      </c>
      <c r="B32" s="447" t="s">
        <v>42</v>
      </c>
      <c r="C32" s="448">
        <v>43780</v>
      </c>
      <c r="D32" s="446" t="s">
        <v>16623</v>
      </c>
      <c r="E32" s="449">
        <v>1163.06</v>
      </c>
      <c r="F32" s="446" t="str">
        <f t="shared" si="0"/>
        <v>SHV19-0669</v>
      </c>
      <c r="G32" s="450">
        <f t="shared" si="1"/>
        <v>43840</v>
      </c>
      <c r="H32" s="449"/>
      <c r="I32" s="451"/>
      <c r="J32" s="446"/>
    </row>
    <row r="33" spans="1:10" s="447" customFormat="1" ht="18" customHeight="1">
      <c r="A33" s="446">
        <v>27</v>
      </c>
      <c r="B33" s="447" t="s">
        <v>42</v>
      </c>
      <c r="C33" s="448">
        <v>43780</v>
      </c>
      <c r="D33" s="446" t="s">
        <v>16624</v>
      </c>
      <c r="E33" s="449">
        <v>987.5</v>
      </c>
      <c r="F33" s="446" t="str">
        <f t="shared" si="0"/>
        <v>SHV19-0670</v>
      </c>
      <c r="G33" s="450">
        <f t="shared" si="1"/>
        <v>43840</v>
      </c>
      <c r="H33" s="449"/>
      <c r="I33" s="451"/>
      <c r="J33" s="446"/>
    </row>
    <row r="34" spans="1:10" s="447" customFormat="1" ht="18" customHeight="1">
      <c r="A34" s="446">
        <v>28</v>
      </c>
      <c r="B34" s="447" t="s">
        <v>42</v>
      </c>
      <c r="C34" s="448">
        <v>43781</v>
      </c>
      <c r="D34" s="446" t="s">
        <v>16625</v>
      </c>
      <c r="E34" s="449">
        <v>987.5</v>
      </c>
      <c r="F34" s="446" t="str">
        <f t="shared" si="0"/>
        <v>SHV19-0671</v>
      </c>
      <c r="G34" s="450">
        <f t="shared" si="1"/>
        <v>43841</v>
      </c>
      <c r="H34" s="449"/>
      <c r="I34" s="451"/>
      <c r="J34" s="446"/>
    </row>
    <row r="35" spans="1:10" s="447" customFormat="1" ht="18" customHeight="1">
      <c r="A35" s="446">
        <v>29</v>
      </c>
      <c r="B35" s="447" t="s">
        <v>42</v>
      </c>
      <c r="C35" s="448">
        <v>43781</v>
      </c>
      <c r="D35" s="446" t="s">
        <v>16626</v>
      </c>
      <c r="E35" s="449">
        <v>3053.89</v>
      </c>
      <c r="F35" s="446" t="str">
        <f t="shared" si="0"/>
        <v>SHV19-0672</v>
      </c>
      <c r="G35" s="450">
        <f t="shared" si="1"/>
        <v>43841</v>
      </c>
      <c r="H35" s="449"/>
      <c r="I35" s="451"/>
      <c r="J35" s="446"/>
    </row>
    <row r="36" spans="1:10" s="447" customFormat="1" ht="18" customHeight="1">
      <c r="A36" s="446">
        <v>30</v>
      </c>
      <c r="B36" s="447" t="s">
        <v>42</v>
      </c>
      <c r="C36" s="448">
        <v>43781</v>
      </c>
      <c r="D36" s="446" t="s">
        <v>16627</v>
      </c>
      <c r="E36" s="449">
        <v>2798.2</v>
      </c>
      <c r="F36" s="446" t="str">
        <f t="shared" si="0"/>
        <v>SHV19-0673</v>
      </c>
      <c r="G36" s="450">
        <f t="shared" si="1"/>
        <v>43841</v>
      </c>
      <c r="H36" s="449"/>
      <c r="I36" s="451"/>
      <c r="J36" s="446"/>
    </row>
    <row r="37" spans="1:10" s="447" customFormat="1" ht="18" customHeight="1">
      <c r="A37" s="446">
        <v>31</v>
      </c>
      <c r="B37" s="447" t="s">
        <v>42</v>
      </c>
      <c r="C37" s="448">
        <v>43781</v>
      </c>
      <c r="D37" s="446" t="s">
        <v>16628</v>
      </c>
      <c r="E37" s="449">
        <v>2631.55</v>
      </c>
      <c r="F37" s="446" t="str">
        <f t="shared" si="0"/>
        <v>SHV19-0674</v>
      </c>
      <c r="G37" s="450">
        <f t="shared" si="1"/>
        <v>43841</v>
      </c>
      <c r="H37" s="449"/>
      <c r="I37" s="451"/>
      <c r="J37" s="446"/>
    </row>
    <row r="38" spans="1:10" s="447" customFormat="1" ht="18" customHeight="1">
      <c r="A38" s="446">
        <v>32</v>
      </c>
      <c r="B38" s="447" t="s">
        <v>42</v>
      </c>
      <c r="C38" s="448">
        <v>43782</v>
      </c>
      <c r="D38" s="446" t="s">
        <v>16629</v>
      </c>
      <c r="E38" s="449">
        <v>493.75</v>
      </c>
      <c r="F38" s="446" t="str">
        <f t="shared" si="0"/>
        <v>SHV19-0675</v>
      </c>
      <c r="G38" s="450">
        <f t="shared" si="1"/>
        <v>43842</v>
      </c>
      <c r="H38" s="449"/>
      <c r="I38" s="451"/>
      <c r="J38" s="446"/>
    </row>
    <row r="39" spans="1:10" s="447" customFormat="1" ht="18" customHeight="1">
      <c r="A39" s="446">
        <v>33</v>
      </c>
      <c r="B39" s="447" t="s">
        <v>42</v>
      </c>
      <c r="C39" s="448">
        <v>43782</v>
      </c>
      <c r="D39" s="446" t="s">
        <v>16630</v>
      </c>
      <c r="E39" s="449">
        <v>4122.71</v>
      </c>
      <c r="F39" s="446" t="str">
        <f t="shared" si="0"/>
        <v>SHV19-0676</v>
      </c>
      <c r="G39" s="450">
        <f t="shared" si="1"/>
        <v>43842</v>
      </c>
      <c r="H39" s="449"/>
      <c r="I39" s="451"/>
      <c r="J39" s="446"/>
    </row>
    <row r="40" spans="1:10" s="447" customFormat="1" ht="18" customHeight="1">
      <c r="A40" s="446">
        <v>34</v>
      </c>
      <c r="B40" s="447" t="s">
        <v>42</v>
      </c>
      <c r="C40" s="448">
        <v>43782</v>
      </c>
      <c r="D40" s="446" t="s">
        <v>16631</v>
      </c>
      <c r="E40" s="449">
        <v>1809.52</v>
      </c>
      <c r="F40" s="446" t="str">
        <f t="shared" si="0"/>
        <v>SHV19-0677</v>
      </c>
      <c r="G40" s="450">
        <f t="shared" si="1"/>
        <v>43842</v>
      </c>
      <c r="H40" s="449"/>
      <c r="I40" s="451"/>
      <c r="J40" s="446"/>
    </row>
    <row r="41" spans="1:10" s="447" customFormat="1" ht="18" customHeight="1">
      <c r="A41" s="446">
        <v>35</v>
      </c>
      <c r="B41" s="447" t="s">
        <v>42</v>
      </c>
      <c r="C41" s="448">
        <v>43782</v>
      </c>
      <c r="D41" s="446" t="s">
        <v>16632</v>
      </c>
      <c r="E41" s="449">
        <v>669.31</v>
      </c>
      <c r="F41" s="446" t="str">
        <f t="shared" si="0"/>
        <v>SHV19-0678</v>
      </c>
      <c r="G41" s="450">
        <f t="shared" si="1"/>
        <v>43842</v>
      </c>
      <c r="H41" s="449"/>
      <c r="I41" s="451"/>
      <c r="J41" s="446"/>
    </row>
    <row r="42" spans="1:10" s="447" customFormat="1" ht="18" customHeight="1">
      <c r="A42" s="446">
        <v>36</v>
      </c>
      <c r="B42" s="447" t="s">
        <v>330</v>
      </c>
      <c r="C42" s="448">
        <v>43797</v>
      </c>
      <c r="D42" s="446" t="s">
        <v>16633</v>
      </c>
      <c r="E42" s="449">
        <v>4876.8</v>
      </c>
      <c r="F42" s="446" t="str">
        <f t="shared" si="0"/>
        <v>SHV19-0679</v>
      </c>
      <c r="G42" s="450">
        <f t="shared" si="1"/>
        <v>43857</v>
      </c>
      <c r="H42" s="449"/>
      <c r="I42" s="451"/>
      <c r="J42" s="446"/>
    </row>
    <row r="43" spans="1:10" s="447" customFormat="1" ht="18" customHeight="1">
      <c r="A43" s="446">
        <v>37</v>
      </c>
      <c r="B43" s="447" t="s">
        <v>42</v>
      </c>
      <c r="C43" s="448">
        <v>43783</v>
      </c>
      <c r="D43" s="446" t="s">
        <v>16634</v>
      </c>
      <c r="E43" s="449">
        <v>1962.24</v>
      </c>
      <c r="F43" s="446" t="str">
        <f t="shared" si="0"/>
        <v>SHV19-0680</v>
      </c>
      <c r="G43" s="450">
        <f t="shared" si="1"/>
        <v>43843</v>
      </c>
      <c r="H43" s="449"/>
      <c r="I43" s="451"/>
      <c r="J43" s="446"/>
    </row>
    <row r="44" spans="1:10" s="447" customFormat="1" ht="18" customHeight="1">
      <c r="A44" s="446">
        <v>38</v>
      </c>
      <c r="B44" s="447" t="s">
        <v>42</v>
      </c>
      <c r="C44" s="448">
        <v>43783</v>
      </c>
      <c r="D44" s="446" t="s">
        <v>16635</v>
      </c>
      <c r="E44" s="449">
        <v>1738.12</v>
      </c>
      <c r="F44" s="446" t="str">
        <f t="shared" si="0"/>
        <v>SHV19-0681</v>
      </c>
      <c r="G44" s="450">
        <f t="shared" si="1"/>
        <v>43843</v>
      </c>
      <c r="H44" s="449"/>
      <c r="I44" s="451"/>
      <c r="J44" s="446"/>
    </row>
    <row r="45" spans="1:10" s="447" customFormat="1" ht="18" customHeight="1">
      <c r="A45" s="446">
        <v>39</v>
      </c>
      <c r="B45" s="447" t="s">
        <v>42</v>
      </c>
      <c r="C45" s="448">
        <v>43783</v>
      </c>
      <c r="D45" s="446" t="s">
        <v>16636</v>
      </c>
      <c r="E45" s="449">
        <v>646.46</v>
      </c>
      <c r="F45" s="446" t="str">
        <f t="shared" si="0"/>
        <v>SHV19-0682</v>
      </c>
      <c r="G45" s="450">
        <f t="shared" si="1"/>
        <v>43843</v>
      </c>
      <c r="H45" s="449"/>
      <c r="I45" s="451"/>
      <c r="J45" s="446"/>
    </row>
    <row r="46" spans="1:10" s="447" customFormat="1" ht="18" customHeight="1">
      <c r="A46" s="446">
        <v>40</v>
      </c>
      <c r="B46" s="447" t="s">
        <v>288</v>
      </c>
      <c r="C46" s="448">
        <v>43784</v>
      </c>
      <c r="D46" s="446" t="s">
        <v>16637</v>
      </c>
      <c r="E46" s="449">
        <v>562.1</v>
      </c>
      <c r="F46" s="446" t="str">
        <f t="shared" si="0"/>
        <v>SHV19-0683</v>
      </c>
      <c r="G46" s="450">
        <f t="shared" si="1"/>
        <v>43844</v>
      </c>
      <c r="H46" s="449"/>
      <c r="I46" s="451"/>
      <c r="J46" s="446"/>
    </row>
    <row r="47" spans="1:10" s="447" customFormat="1" ht="18" customHeight="1">
      <c r="A47" s="446">
        <v>41</v>
      </c>
      <c r="B47" s="447" t="s">
        <v>42</v>
      </c>
      <c r="C47" s="448">
        <v>43784</v>
      </c>
      <c r="D47" s="446" t="s">
        <v>16638</v>
      </c>
      <c r="E47" s="449">
        <v>2511.9299999999998</v>
      </c>
      <c r="F47" s="446" t="str">
        <f t="shared" si="0"/>
        <v>SHV19-0684</v>
      </c>
      <c r="G47" s="450">
        <f t="shared" si="1"/>
        <v>43844</v>
      </c>
      <c r="H47" s="449"/>
      <c r="I47" s="451"/>
      <c r="J47" s="446"/>
    </row>
    <row r="48" spans="1:10" s="447" customFormat="1" ht="18" customHeight="1">
      <c r="A48" s="446">
        <v>42</v>
      </c>
      <c r="B48" s="447" t="s">
        <v>42</v>
      </c>
      <c r="C48" s="448">
        <v>43784</v>
      </c>
      <c r="D48" s="446" t="s">
        <v>16639</v>
      </c>
      <c r="E48" s="449">
        <v>1809.52</v>
      </c>
      <c r="F48" s="446" t="str">
        <f t="shared" si="0"/>
        <v>SHV19-0685</v>
      </c>
      <c r="G48" s="450">
        <f t="shared" si="1"/>
        <v>43844</v>
      </c>
      <c r="H48" s="449"/>
      <c r="I48" s="451"/>
      <c r="J48" s="446"/>
    </row>
    <row r="49" spans="1:10" s="447" customFormat="1" ht="18" customHeight="1">
      <c r="A49" s="446">
        <v>43</v>
      </c>
      <c r="B49" s="447" t="s">
        <v>42</v>
      </c>
      <c r="C49" s="448">
        <v>43784</v>
      </c>
      <c r="D49" s="446" t="s">
        <v>16640</v>
      </c>
      <c r="E49" s="449">
        <v>1315.78</v>
      </c>
      <c r="F49" s="446" t="str">
        <f t="shared" si="0"/>
        <v>SHV19-0686</v>
      </c>
      <c r="G49" s="450">
        <f t="shared" si="1"/>
        <v>43844</v>
      </c>
      <c r="H49" s="449"/>
      <c r="I49" s="451"/>
      <c r="J49" s="446"/>
    </row>
    <row r="50" spans="1:10" s="447" customFormat="1" ht="18" customHeight="1">
      <c r="A50" s="446">
        <v>44</v>
      </c>
      <c r="B50" s="447" t="s">
        <v>42</v>
      </c>
      <c r="C50" s="448">
        <v>43788</v>
      </c>
      <c r="D50" s="446" t="s">
        <v>16641</v>
      </c>
      <c r="E50" s="449">
        <v>2384.58</v>
      </c>
      <c r="F50" s="446" t="str">
        <f t="shared" si="0"/>
        <v>SHV19-0687</v>
      </c>
      <c r="G50" s="450">
        <f t="shared" si="1"/>
        <v>43848</v>
      </c>
      <c r="H50" s="449"/>
      <c r="I50" s="451"/>
      <c r="J50" s="446"/>
    </row>
    <row r="51" spans="1:10" s="447" customFormat="1" ht="18" customHeight="1">
      <c r="A51" s="446">
        <v>45</v>
      </c>
      <c r="B51" s="447" t="s">
        <v>42</v>
      </c>
      <c r="C51" s="448">
        <v>43788</v>
      </c>
      <c r="D51" s="446" t="s">
        <v>16642</v>
      </c>
      <c r="E51" s="449">
        <v>1809.53</v>
      </c>
      <c r="F51" s="446" t="str">
        <f t="shared" si="0"/>
        <v>SHV19-0688</v>
      </c>
      <c r="G51" s="450">
        <f t="shared" si="1"/>
        <v>43848</v>
      </c>
      <c r="H51" s="449"/>
      <c r="I51" s="451"/>
      <c r="J51" s="446"/>
    </row>
    <row r="52" spans="1:10" s="447" customFormat="1" ht="18" customHeight="1">
      <c r="A52" s="446">
        <v>46</v>
      </c>
      <c r="B52" s="447" t="s">
        <v>42</v>
      </c>
      <c r="C52" s="448">
        <v>43788</v>
      </c>
      <c r="D52" s="446" t="s">
        <v>16643</v>
      </c>
      <c r="E52" s="449">
        <v>1315.77</v>
      </c>
      <c r="F52" s="446" t="str">
        <f t="shared" si="0"/>
        <v>SHV19-0689</v>
      </c>
      <c r="G52" s="450">
        <f t="shared" si="1"/>
        <v>43848</v>
      </c>
      <c r="H52" s="449"/>
      <c r="I52" s="451"/>
      <c r="J52" s="446"/>
    </row>
    <row r="53" spans="1:10" s="447" customFormat="1" ht="18" customHeight="1">
      <c r="A53" s="446">
        <v>47</v>
      </c>
      <c r="B53" s="447" t="s">
        <v>42</v>
      </c>
      <c r="C53" s="448">
        <v>43790</v>
      </c>
      <c r="D53" s="446" t="s">
        <v>16644</v>
      </c>
      <c r="E53" s="449">
        <v>1715.27</v>
      </c>
      <c r="F53" s="446" t="str">
        <f t="shared" si="0"/>
        <v>SHV19-0690</v>
      </c>
      <c r="G53" s="450">
        <f t="shared" si="1"/>
        <v>43850</v>
      </c>
      <c r="H53" s="449"/>
      <c r="I53" s="451"/>
      <c r="J53" s="446"/>
    </row>
    <row r="54" spans="1:10" s="447" customFormat="1" ht="18" customHeight="1">
      <c r="A54" s="446">
        <v>48</v>
      </c>
      <c r="B54" s="447" t="s">
        <v>42</v>
      </c>
      <c r="C54" s="448">
        <v>43790</v>
      </c>
      <c r="D54" s="446" t="s">
        <v>16645</v>
      </c>
      <c r="E54" s="449">
        <v>669.31</v>
      </c>
      <c r="F54" s="446" t="str">
        <f t="shared" si="0"/>
        <v>SHV19-0691</v>
      </c>
      <c r="G54" s="450">
        <f t="shared" si="1"/>
        <v>43850</v>
      </c>
      <c r="H54" s="449"/>
      <c r="I54" s="451"/>
      <c r="J54" s="446"/>
    </row>
    <row r="55" spans="1:10" s="447" customFormat="1" ht="18" customHeight="1">
      <c r="A55" s="446">
        <v>49</v>
      </c>
      <c r="B55" s="447" t="s">
        <v>199</v>
      </c>
      <c r="C55" s="448">
        <v>43790</v>
      </c>
      <c r="D55" s="446" t="s">
        <v>16646</v>
      </c>
      <c r="E55" s="449">
        <v>3719.52</v>
      </c>
      <c r="F55" s="446" t="str">
        <f t="shared" si="0"/>
        <v>SHV19-0692</v>
      </c>
      <c r="G55" s="450">
        <f t="shared" si="1"/>
        <v>43850</v>
      </c>
      <c r="H55" s="449"/>
      <c r="I55" s="451"/>
      <c r="J55" s="446"/>
    </row>
    <row r="56" spans="1:10" s="447" customFormat="1" ht="18" customHeight="1">
      <c r="A56" s="446">
        <v>50</v>
      </c>
      <c r="B56" s="447" t="s">
        <v>199</v>
      </c>
      <c r="C56" s="448">
        <v>43790</v>
      </c>
      <c r="D56" s="446" t="s">
        <v>16647</v>
      </c>
      <c r="E56" s="449">
        <v>5220.72</v>
      </c>
      <c r="F56" s="446" t="str">
        <f t="shared" si="0"/>
        <v>SHV19-0693</v>
      </c>
      <c r="G56" s="450">
        <f t="shared" si="1"/>
        <v>43850</v>
      </c>
      <c r="H56" s="449"/>
      <c r="I56" s="451"/>
      <c r="J56" s="446"/>
    </row>
    <row r="57" spans="1:10" s="447" customFormat="1" ht="18" customHeight="1">
      <c r="A57" s="446">
        <v>51</v>
      </c>
      <c r="B57" s="447" t="s">
        <v>42</v>
      </c>
      <c r="C57" s="448">
        <v>43790</v>
      </c>
      <c r="D57" s="446" t="s">
        <v>16648</v>
      </c>
      <c r="E57" s="449">
        <v>493.75</v>
      </c>
      <c r="F57" s="446" t="str">
        <f t="shared" si="0"/>
        <v>SHV19-0694</v>
      </c>
      <c r="G57" s="450">
        <f t="shared" si="1"/>
        <v>43850</v>
      </c>
      <c r="H57" s="449"/>
      <c r="I57" s="451"/>
      <c r="J57" s="446"/>
    </row>
    <row r="58" spans="1:10" s="447" customFormat="1" ht="18" customHeight="1">
      <c r="A58" s="446">
        <v>52</v>
      </c>
      <c r="B58" s="447" t="s">
        <v>42</v>
      </c>
      <c r="C58" s="448">
        <v>43791</v>
      </c>
      <c r="D58" s="446" t="s">
        <v>16649</v>
      </c>
      <c r="E58" s="449">
        <v>2384.58</v>
      </c>
      <c r="F58" s="446" t="str">
        <f t="shared" si="0"/>
        <v>SHV19-0695</v>
      </c>
      <c r="G58" s="450">
        <f t="shared" si="1"/>
        <v>43851</v>
      </c>
      <c r="H58" s="449"/>
      <c r="I58" s="451"/>
      <c r="J58" s="446"/>
    </row>
    <row r="59" spans="1:10" s="447" customFormat="1" ht="18" customHeight="1">
      <c r="A59" s="446">
        <v>53</v>
      </c>
      <c r="B59" s="447" t="s">
        <v>42</v>
      </c>
      <c r="C59" s="448">
        <v>43791</v>
      </c>
      <c r="D59" s="446" t="s">
        <v>16650</v>
      </c>
      <c r="E59" s="449">
        <v>1140.21</v>
      </c>
      <c r="F59" s="446" t="str">
        <f t="shared" si="0"/>
        <v>SHV19-0696</v>
      </c>
      <c r="G59" s="450">
        <f t="shared" si="1"/>
        <v>43851</v>
      </c>
      <c r="H59" s="449"/>
      <c r="I59" s="451"/>
      <c r="J59" s="446"/>
    </row>
    <row r="60" spans="1:10" s="447" customFormat="1" ht="18" customHeight="1">
      <c r="A60" s="446">
        <v>54</v>
      </c>
      <c r="B60" s="447" t="s">
        <v>42</v>
      </c>
      <c r="C60" s="448">
        <v>43791</v>
      </c>
      <c r="D60" s="446" t="s">
        <v>16651</v>
      </c>
      <c r="E60" s="449">
        <v>987.5</v>
      </c>
      <c r="F60" s="446" t="str">
        <f t="shared" si="0"/>
        <v>SHV19-0697</v>
      </c>
      <c r="G60" s="450">
        <f t="shared" si="1"/>
        <v>43851</v>
      </c>
      <c r="H60" s="449"/>
      <c r="I60" s="451"/>
      <c r="J60" s="446"/>
    </row>
    <row r="61" spans="1:10" s="447" customFormat="1" ht="18" customHeight="1">
      <c r="A61" s="446">
        <v>55</v>
      </c>
      <c r="B61" s="447" t="s">
        <v>330</v>
      </c>
      <c r="C61" s="448">
        <v>43794</v>
      </c>
      <c r="D61" s="446" t="s">
        <v>18003</v>
      </c>
      <c r="E61" s="449">
        <v>4761.6000000000004</v>
      </c>
      <c r="F61" s="446" t="str">
        <f t="shared" ref="F61:F75" si="2">D61</f>
        <v>SHV19-0698</v>
      </c>
      <c r="G61" s="450">
        <f t="shared" ref="G61:G75" si="3">C61+60</f>
        <v>43854</v>
      </c>
      <c r="H61" s="449"/>
      <c r="I61" s="451"/>
      <c r="J61" s="446"/>
    </row>
    <row r="62" spans="1:10" s="447" customFormat="1" ht="18" customHeight="1">
      <c r="A62" s="446">
        <v>56</v>
      </c>
      <c r="B62" s="447" t="s">
        <v>199</v>
      </c>
      <c r="C62" s="448">
        <v>43794</v>
      </c>
      <c r="D62" s="446" t="s">
        <v>18004</v>
      </c>
      <c r="E62" s="449">
        <v>3079.76</v>
      </c>
      <c r="F62" s="446" t="str">
        <f t="shared" si="2"/>
        <v>SHV19-0699</v>
      </c>
      <c r="G62" s="450">
        <f t="shared" si="3"/>
        <v>43854</v>
      </c>
      <c r="H62" s="449"/>
      <c r="I62" s="451"/>
      <c r="J62" s="446"/>
    </row>
    <row r="63" spans="1:10" s="447" customFormat="1" ht="18" customHeight="1">
      <c r="A63" s="446">
        <v>57</v>
      </c>
      <c r="B63" s="447" t="s">
        <v>42</v>
      </c>
      <c r="C63" s="448">
        <v>43795</v>
      </c>
      <c r="D63" s="446" t="s">
        <v>18005</v>
      </c>
      <c r="E63" s="449">
        <v>646.46</v>
      </c>
      <c r="F63" s="446" t="str">
        <f t="shared" si="2"/>
        <v>SHV19-0700</v>
      </c>
      <c r="G63" s="450">
        <f t="shared" si="3"/>
        <v>43855</v>
      </c>
      <c r="H63" s="449"/>
      <c r="I63" s="451"/>
      <c r="J63" s="446"/>
    </row>
    <row r="64" spans="1:10" s="447" customFormat="1" ht="18" customHeight="1">
      <c r="A64" s="446">
        <v>58</v>
      </c>
      <c r="B64" s="447" t="s">
        <v>42</v>
      </c>
      <c r="C64" s="448">
        <v>43795</v>
      </c>
      <c r="D64" s="446" t="s">
        <v>18006</v>
      </c>
      <c r="E64" s="449">
        <v>669.31</v>
      </c>
      <c r="F64" s="446" t="str">
        <f t="shared" si="2"/>
        <v>SHV19-0701</v>
      </c>
      <c r="G64" s="450">
        <f t="shared" si="3"/>
        <v>43855</v>
      </c>
      <c r="H64" s="449"/>
      <c r="I64" s="451"/>
      <c r="J64" s="446"/>
    </row>
    <row r="65" spans="1:10" s="447" customFormat="1" ht="18" customHeight="1">
      <c r="A65" s="446">
        <v>59</v>
      </c>
      <c r="C65" s="448"/>
      <c r="D65" s="346" t="s">
        <v>18007</v>
      </c>
      <c r="E65" s="449">
        <v>0</v>
      </c>
      <c r="F65" s="446" t="str">
        <f t="shared" si="2"/>
        <v>SHV19-0702</v>
      </c>
      <c r="G65" s="450">
        <f t="shared" si="3"/>
        <v>60</v>
      </c>
      <c r="H65" s="449"/>
      <c r="I65" s="451"/>
      <c r="J65" s="446"/>
    </row>
    <row r="66" spans="1:10" s="447" customFormat="1" ht="18" customHeight="1">
      <c r="A66" s="446">
        <v>60</v>
      </c>
      <c r="B66" s="447" t="s">
        <v>42</v>
      </c>
      <c r="C66" s="448">
        <v>43795</v>
      </c>
      <c r="D66" s="446" t="s">
        <v>18008</v>
      </c>
      <c r="E66" s="449">
        <v>646.46</v>
      </c>
      <c r="F66" s="446" t="str">
        <f t="shared" si="2"/>
        <v>SHV19-0703</v>
      </c>
      <c r="G66" s="450">
        <f t="shared" si="3"/>
        <v>43855</v>
      </c>
      <c r="H66" s="449"/>
      <c r="I66" s="451"/>
      <c r="J66" s="446"/>
    </row>
    <row r="67" spans="1:10" s="447" customFormat="1" ht="18" customHeight="1">
      <c r="A67" s="446">
        <v>61</v>
      </c>
      <c r="B67" s="447" t="s">
        <v>42</v>
      </c>
      <c r="C67" s="448">
        <v>43797</v>
      </c>
      <c r="D67" s="446" t="s">
        <v>18009</v>
      </c>
      <c r="E67" s="449">
        <v>5429.77</v>
      </c>
      <c r="F67" s="446" t="str">
        <f t="shared" si="2"/>
        <v>SHV19-0704</v>
      </c>
      <c r="G67" s="450">
        <f t="shared" si="3"/>
        <v>43857</v>
      </c>
      <c r="H67" s="449"/>
      <c r="I67" s="451"/>
      <c r="J67" s="446"/>
    </row>
    <row r="68" spans="1:10" s="447" customFormat="1" ht="18" customHeight="1">
      <c r="A68" s="446">
        <v>62</v>
      </c>
      <c r="B68" s="447" t="s">
        <v>42</v>
      </c>
      <c r="C68" s="448">
        <v>43797</v>
      </c>
      <c r="D68" s="446" t="s">
        <v>18010</v>
      </c>
      <c r="E68" s="449">
        <v>2007.93</v>
      </c>
      <c r="F68" s="446" t="str">
        <f t="shared" si="2"/>
        <v>SHV19-0705</v>
      </c>
      <c r="G68" s="450">
        <f t="shared" si="3"/>
        <v>43857</v>
      </c>
      <c r="H68" s="449"/>
      <c r="I68" s="451"/>
      <c r="J68" s="446"/>
    </row>
    <row r="69" spans="1:10" s="447" customFormat="1" ht="18" customHeight="1">
      <c r="A69" s="446">
        <v>63</v>
      </c>
      <c r="B69" s="447" t="s">
        <v>42</v>
      </c>
      <c r="C69" s="448">
        <v>43797</v>
      </c>
      <c r="D69" s="446" t="s">
        <v>18011</v>
      </c>
      <c r="E69" s="449">
        <v>2455.9899999999998</v>
      </c>
      <c r="F69" s="446" t="str">
        <f t="shared" si="2"/>
        <v>SHV19-0706</v>
      </c>
      <c r="G69" s="450">
        <f t="shared" si="3"/>
        <v>43857</v>
      </c>
      <c r="H69" s="449"/>
      <c r="I69" s="451"/>
      <c r="J69" s="446"/>
    </row>
    <row r="70" spans="1:10" s="447" customFormat="1" ht="18" customHeight="1">
      <c r="A70" s="446">
        <v>64</v>
      </c>
      <c r="B70" s="447" t="s">
        <v>42</v>
      </c>
      <c r="C70" s="448">
        <v>43797</v>
      </c>
      <c r="D70" s="446" t="s">
        <v>18012</v>
      </c>
      <c r="E70" s="449">
        <v>1481.26</v>
      </c>
      <c r="F70" s="446" t="str">
        <f t="shared" si="2"/>
        <v>SHV19-0707</v>
      </c>
      <c r="G70" s="450">
        <f t="shared" si="3"/>
        <v>43857</v>
      </c>
      <c r="H70" s="449"/>
      <c r="I70" s="451"/>
      <c r="J70" s="446"/>
    </row>
    <row r="71" spans="1:10" s="447" customFormat="1" ht="18" customHeight="1">
      <c r="A71" s="446">
        <v>65</v>
      </c>
      <c r="B71" s="447" t="s">
        <v>42</v>
      </c>
      <c r="C71" s="448">
        <v>43802</v>
      </c>
      <c r="D71" s="367" t="s">
        <v>18215</v>
      </c>
      <c r="E71" s="449">
        <v>3651.82</v>
      </c>
      <c r="F71" s="446" t="str">
        <f t="shared" si="2"/>
        <v>SHV19-0708</v>
      </c>
      <c r="G71" s="450">
        <f t="shared" si="3"/>
        <v>43862</v>
      </c>
      <c r="H71" s="449"/>
      <c r="I71" s="451"/>
      <c r="J71" s="446"/>
    </row>
    <row r="72" spans="1:10" s="447" customFormat="1" ht="18" customHeight="1">
      <c r="A72" s="446">
        <v>66</v>
      </c>
      <c r="B72" s="447" t="s">
        <v>42</v>
      </c>
      <c r="C72" s="448">
        <v>43802</v>
      </c>
      <c r="D72" s="367" t="s">
        <v>18216</v>
      </c>
      <c r="E72" s="449">
        <v>1481.25</v>
      </c>
      <c r="F72" s="446" t="str">
        <f t="shared" si="2"/>
        <v>SHV19-0709</v>
      </c>
      <c r="G72" s="450">
        <f t="shared" si="3"/>
        <v>43862</v>
      </c>
      <c r="H72" s="449"/>
      <c r="I72" s="451"/>
      <c r="J72" s="446"/>
    </row>
    <row r="73" spans="1:10" s="447" customFormat="1" ht="18" customHeight="1">
      <c r="A73" s="446">
        <v>67</v>
      </c>
      <c r="B73" s="447" t="s">
        <v>42</v>
      </c>
      <c r="C73" s="448">
        <v>43789</v>
      </c>
      <c r="D73" s="446" t="s">
        <v>18013</v>
      </c>
      <c r="E73" s="449">
        <v>2819.88</v>
      </c>
      <c r="F73" s="446" t="str">
        <f t="shared" si="2"/>
        <v>SHV19-0757</v>
      </c>
      <c r="G73" s="450">
        <f t="shared" si="3"/>
        <v>43849</v>
      </c>
      <c r="H73" s="449"/>
      <c r="I73" s="451"/>
      <c r="J73" s="446"/>
    </row>
    <row r="74" spans="1:10" s="447" customFormat="1" ht="18" customHeight="1">
      <c r="A74" s="446">
        <v>68</v>
      </c>
      <c r="B74" s="447" t="s">
        <v>42</v>
      </c>
      <c r="C74" s="448">
        <v>43789</v>
      </c>
      <c r="D74" s="446" t="s">
        <v>18014</v>
      </c>
      <c r="E74" s="449">
        <v>2407.4299999999998</v>
      </c>
      <c r="F74" s="446" t="str">
        <f t="shared" si="2"/>
        <v>SHV19-0758</v>
      </c>
      <c r="G74" s="450">
        <f t="shared" si="3"/>
        <v>43849</v>
      </c>
      <c r="H74" s="449"/>
      <c r="I74" s="451"/>
      <c r="J74" s="446"/>
    </row>
    <row r="75" spans="1:10" s="447" customFormat="1" ht="18" customHeight="1">
      <c r="A75" s="446">
        <v>69</v>
      </c>
      <c r="B75" s="447" t="s">
        <v>42</v>
      </c>
      <c r="C75" s="448">
        <v>43789</v>
      </c>
      <c r="D75" s="446" t="s">
        <v>18015</v>
      </c>
      <c r="E75" s="449">
        <v>1315.77</v>
      </c>
      <c r="F75" s="446" t="str">
        <f t="shared" si="2"/>
        <v>SHV19-0759</v>
      </c>
      <c r="G75" s="450">
        <f t="shared" si="3"/>
        <v>43849</v>
      </c>
      <c r="H75" s="449"/>
      <c r="I75" s="451"/>
      <c r="J75" s="446"/>
    </row>
    <row r="76" spans="1:10" s="447" customFormat="1" ht="18" customHeight="1" thickBot="1">
      <c r="A76" s="446">
        <v>70</v>
      </c>
      <c r="B76" s="447" t="s">
        <v>42</v>
      </c>
      <c r="C76" s="448">
        <v>43795</v>
      </c>
      <c r="D76" s="446" t="s">
        <v>18016</v>
      </c>
      <c r="E76" s="449">
        <v>4041.4</v>
      </c>
      <c r="F76" s="446" t="str">
        <f>D76</f>
        <v>SHV19-0768</v>
      </c>
      <c r="G76" s="450">
        <f>C76+60</f>
        <v>43855</v>
      </c>
      <c r="H76" s="449"/>
      <c r="I76" s="451"/>
      <c r="J76" s="446"/>
    </row>
    <row r="77" spans="1:10" s="150" customFormat="1" ht="20.25" customHeight="1" thickTop="1">
      <c r="A77" s="489"/>
      <c r="B77" s="490"/>
      <c r="C77" s="490"/>
      <c r="D77" s="492"/>
      <c r="E77" s="148">
        <f>SUM(E7:E76)</f>
        <v>146300.90000000002</v>
      </c>
      <c r="F77" s="148">
        <f>D77</f>
        <v>0</v>
      </c>
      <c r="G77" s="148"/>
      <c r="H77" s="148"/>
      <c r="I77" s="148"/>
      <c r="J77" s="149"/>
    </row>
    <row r="78" spans="1:10" ht="18" customHeight="1">
      <c r="C78" s="151"/>
      <c r="D78" s="152"/>
    </row>
    <row r="82" spans="1:10" s="133" customFormat="1" ht="18" customHeight="1">
      <c r="A82" s="131"/>
      <c r="B82" s="131"/>
      <c r="C82" s="132"/>
      <c r="D82" s="131"/>
      <c r="G82" s="132"/>
      <c r="I82" s="131"/>
      <c r="J82" s="131"/>
    </row>
  </sheetData>
  <autoFilter ref="A6:J77" xr:uid="{00000000-0009-0000-0000-000009000000}"/>
  <mergeCells count="4">
    <mergeCell ref="C1:E1"/>
    <mergeCell ref="A5:F5"/>
    <mergeCell ref="G5:I5"/>
    <mergeCell ref="A77:D77"/>
  </mergeCells>
  <phoneticPr fontId="39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28AC-2DC7-472D-843E-3BD04FE55367}">
  <sheetPr>
    <tabColor rgb="FF00B050"/>
  </sheetPr>
  <dimension ref="A1:XFB66"/>
  <sheetViews>
    <sheetView showGridLines="0" zoomScale="80" zoomScaleNormal="80" workbookViewId="0">
      <pane ySplit="6" topLeftCell="A58" activePane="bottomLeft" state="frozen"/>
      <selection pane="bottomLeft" activeCell="D23" sqref="D23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437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16420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438" t="s">
        <v>1758</v>
      </c>
      <c r="N5" s="439" t="s">
        <v>17</v>
      </c>
    </row>
    <row r="6" spans="1:17 16378:16382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customHeight="1">
      <c r="A7" s="54">
        <v>1</v>
      </c>
      <c r="B7" s="131" t="s">
        <v>309</v>
      </c>
      <c r="C7" s="374">
        <v>43740</v>
      </c>
      <c r="D7" s="54" t="s">
        <v>16421</v>
      </c>
      <c r="E7" s="375">
        <v>621</v>
      </c>
      <c r="F7" s="310"/>
      <c r="G7" s="54"/>
      <c r="H7" s="131"/>
      <c r="J7" s="131"/>
      <c r="L7" s="131"/>
      <c r="M7" s="131" t="s">
        <v>16422</v>
      </c>
      <c r="N7" s="335" t="s">
        <v>16423</v>
      </c>
    </row>
    <row r="8" spans="1:17 16378:16382" ht="18" customHeight="1">
      <c r="A8" s="54">
        <v>2</v>
      </c>
      <c r="B8" s="131" t="s">
        <v>334</v>
      </c>
      <c r="C8" s="374">
        <v>43755</v>
      </c>
      <c r="D8" s="54" t="s">
        <v>16424</v>
      </c>
      <c r="E8" s="375">
        <v>2578.5300000000002</v>
      </c>
      <c r="F8" s="131"/>
      <c r="H8" s="131"/>
      <c r="J8" s="131"/>
      <c r="L8" s="131"/>
      <c r="M8" s="131" t="s">
        <v>16425</v>
      </c>
      <c r="N8" s="54" t="s">
        <v>16426</v>
      </c>
      <c r="XEX8" s="54"/>
      <c r="XEZ8" s="145"/>
      <c r="XFA8" s="54"/>
      <c r="XFB8" s="146"/>
    </row>
    <row r="9" spans="1:17 16378:16382" ht="18" customHeight="1">
      <c r="A9" s="54">
        <v>3</v>
      </c>
      <c r="B9" s="131" t="s">
        <v>22</v>
      </c>
      <c r="C9" s="374">
        <v>43755</v>
      </c>
      <c r="D9" s="54" t="s">
        <v>16427</v>
      </c>
      <c r="E9" s="375">
        <v>4750.6499999999996</v>
      </c>
      <c r="F9" s="54"/>
      <c r="G9" s="336"/>
      <c r="H9" s="146"/>
      <c r="I9" s="147"/>
      <c r="J9" s="145"/>
      <c r="K9" s="54"/>
      <c r="L9" s="310"/>
      <c r="M9" s="54" t="s">
        <v>16428</v>
      </c>
      <c r="N9" s="54" t="s">
        <v>16429</v>
      </c>
      <c r="XEX9" s="54"/>
      <c r="XEZ9" s="145"/>
      <c r="XFA9" s="54"/>
      <c r="XFB9" s="146"/>
    </row>
    <row r="10" spans="1:17 16378:16382" ht="18" customHeight="1">
      <c r="A10" s="54">
        <v>4</v>
      </c>
      <c r="B10" s="131" t="s">
        <v>22</v>
      </c>
      <c r="C10" s="374">
        <v>43755</v>
      </c>
      <c r="D10" s="54" t="s">
        <v>16430</v>
      </c>
      <c r="E10" s="375">
        <v>4063.5</v>
      </c>
      <c r="F10" s="54"/>
      <c r="G10" s="336"/>
      <c r="H10" s="146"/>
      <c r="I10" s="147"/>
      <c r="J10" s="145"/>
      <c r="K10" s="54"/>
      <c r="L10" s="310"/>
      <c r="M10" s="54" t="s">
        <v>16431</v>
      </c>
      <c r="N10" s="54" t="s">
        <v>16432</v>
      </c>
    </row>
    <row r="11" spans="1:17 16378:16382" ht="18" customHeight="1">
      <c r="A11" s="54">
        <v>5</v>
      </c>
      <c r="B11" s="131" t="s">
        <v>22</v>
      </c>
      <c r="C11" s="374">
        <v>43774</v>
      </c>
      <c r="D11" s="54" t="s">
        <v>16433</v>
      </c>
      <c r="E11" s="375">
        <v>8814.15</v>
      </c>
      <c r="F11" s="54"/>
      <c r="G11" s="336"/>
      <c r="H11" s="146"/>
      <c r="I11" s="147"/>
      <c r="J11" s="145"/>
      <c r="K11" s="54"/>
      <c r="L11" s="310"/>
      <c r="M11" s="54" t="s">
        <v>16434</v>
      </c>
      <c r="N11" s="54" t="s">
        <v>16435</v>
      </c>
    </row>
    <row r="12" spans="1:17 16378:16382" ht="18" customHeight="1">
      <c r="A12" s="54">
        <v>6</v>
      </c>
      <c r="B12" s="131" t="s">
        <v>192</v>
      </c>
      <c r="C12" s="374">
        <v>43755</v>
      </c>
      <c r="D12" s="54" t="s">
        <v>16436</v>
      </c>
      <c r="E12" s="375">
        <v>966</v>
      </c>
      <c r="F12" s="54"/>
      <c r="G12" s="336"/>
      <c r="H12" s="146"/>
      <c r="I12" s="147"/>
      <c r="J12" s="145"/>
      <c r="K12" s="54"/>
      <c r="L12" s="310"/>
      <c r="M12" s="54" t="s">
        <v>16437</v>
      </c>
      <c r="N12" s="54" t="s">
        <v>16438</v>
      </c>
    </row>
    <row r="13" spans="1:17 16378:16382" ht="18" customHeight="1">
      <c r="A13" s="54">
        <v>7</v>
      </c>
      <c r="B13" s="131" t="s">
        <v>306</v>
      </c>
      <c r="C13" s="374">
        <v>43745</v>
      </c>
      <c r="D13" s="54" t="s">
        <v>16439</v>
      </c>
      <c r="E13" s="375">
        <v>5309.43</v>
      </c>
      <c r="F13" s="54"/>
      <c r="G13" s="336"/>
      <c r="H13" s="146"/>
      <c r="I13" s="147"/>
      <c r="J13" s="145"/>
      <c r="K13" s="54"/>
      <c r="L13" s="310"/>
      <c r="M13" s="54" t="s">
        <v>16440</v>
      </c>
      <c r="N13" s="54" t="s">
        <v>16441</v>
      </c>
    </row>
    <row r="14" spans="1:17 16378:16382" ht="18" customHeight="1">
      <c r="A14" s="54">
        <v>8</v>
      </c>
      <c r="B14" s="131" t="s">
        <v>306</v>
      </c>
      <c r="C14" s="374">
        <v>43745</v>
      </c>
      <c r="D14" s="54" t="s">
        <v>16442</v>
      </c>
      <c r="E14" s="375">
        <v>5238.2</v>
      </c>
      <c r="F14" s="54"/>
      <c r="G14" s="336"/>
      <c r="H14" s="146"/>
      <c r="I14" s="147"/>
      <c r="J14" s="145"/>
      <c r="K14" s="54"/>
      <c r="L14" s="310"/>
      <c r="M14" s="54" t="s">
        <v>16443</v>
      </c>
      <c r="N14" s="54" t="s">
        <v>16444</v>
      </c>
    </row>
    <row r="15" spans="1:17 16378:16382" ht="18" customHeight="1">
      <c r="A15" s="54">
        <v>9</v>
      </c>
      <c r="B15" s="131" t="s">
        <v>300</v>
      </c>
      <c r="C15" s="374">
        <v>43768</v>
      </c>
      <c r="D15" s="54" t="s">
        <v>16445</v>
      </c>
      <c r="E15" s="375">
        <f>48322.18/19</f>
        <v>2543.2726315789473</v>
      </c>
      <c r="F15" s="54"/>
      <c r="G15" s="336"/>
      <c r="H15" s="146"/>
      <c r="I15" s="147"/>
      <c r="J15" s="145"/>
      <c r="K15" s="54"/>
      <c r="L15" s="310"/>
      <c r="M15" s="54" t="s">
        <v>15734</v>
      </c>
      <c r="N15" s="54" t="s">
        <v>16446</v>
      </c>
    </row>
    <row r="16" spans="1:17 16378:16382" ht="18" customHeight="1">
      <c r="A16" s="54">
        <v>10</v>
      </c>
      <c r="B16" s="131" t="s">
        <v>28</v>
      </c>
      <c r="C16" s="374">
        <v>43755</v>
      </c>
      <c r="D16" s="54" t="s">
        <v>16447</v>
      </c>
      <c r="E16" s="375">
        <v>4487.17</v>
      </c>
      <c r="F16" s="54"/>
      <c r="G16" s="336"/>
      <c r="H16" s="146"/>
      <c r="I16" s="147"/>
      <c r="J16" s="145"/>
      <c r="K16" s="54"/>
      <c r="L16" s="310"/>
      <c r="M16" s="54" t="s">
        <v>16448</v>
      </c>
      <c r="N16" s="54" t="s">
        <v>16449</v>
      </c>
    </row>
    <row r="17" spans="1:14" ht="18" customHeight="1">
      <c r="A17" s="54">
        <v>11</v>
      </c>
      <c r="B17" s="131" t="s">
        <v>39</v>
      </c>
      <c r="C17" s="374">
        <v>43755</v>
      </c>
      <c r="D17" s="54" t="s">
        <v>16450</v>
      </c>
      <c r="E17" s="375">
        <v>8055.6</v>
      </c>
      <c r="F17" s="54"/>
      <c r="G17" s="336"/>
      <c r="H17" s="146"/>
      <c r="I17" s="147"/>
      <c r="J17" s="145"/>
      <c r="K17" s="54"/>
      <c r="L17" s="310"/>
      <c r="M17" s="54" t="s">
        <v>16451</v>
      </c>
      <c r="N17" s="54" t="s">
        <v>16452</v>
      </c>
    </row>
    <row r="18" spans="1:14" ht="18" customHeight="1">
      <c r="A18" s="54">
        <v>12</v>
      </c>
      <c r="B18" s="131" t="s">
        <v>306</v>
      </c>
      <c r="C18" s="374">
        <v>43752</v>
      </c>
      <c r="D18" s="54" t="s">
        <v>16453</v>
      </c>
      <c r="E18" s="375">
        <v>6798.2</v>
      </c>
      <c r="F18" s="54"/>
      <c r="G18" s="336"/>
      <c r="H18" s="146"/>
      <c r="I18" s="147"/>
      <c r="J18" s="145"/>
      <c r="K18" s="54"/>
      <c r="L18" s="310"/>
      <c r="M18" s="54" t="s">
        <v>16454</v>
      </c>
      <c r="N18" s="54" t="s">
        <v>16455</v>
      </c>
    </row>
    <row r="19" spans="1:14" ht="18" customHeight="1">
      <c r="A19" s="54">
        <v>13</v>
      </c>
      <c r="B19" s="131" t="s">
        <v>306</v>
      </c>
      <c r="C19" s="374">
        <v>43745</v>
      </c>
      <c r="D19" s="54" t="s">
        <v>16456</v>
      </c>
      <c r="E19" s="375">
        <v>2619.1</v>
      </c>
      <c r="F19" s="54"/>
      <c r="G19" s="336"/>
      <c r="H19" s="146"/>
      <c r="I19" s="147"/>
      <c r="J19" s="145"/>
      <c r="K19" s="54"/>
      <c r="L19" s="310"/>
      <c r="M19" s="54" t="s">
        <v>16457</v>
      </c>
      <c r="N19" s="54" t="s">
        <v>16458</v>
      </c>
    </row>
    <row r="20" spans="1:14" ht="18" customHeight="1">
      <c r="A20" s="54">
        <v>14</v>
      </c>
      <c r="B20" s="131" t="s">
        <v>306</v>
      </c>
      <c r="C20" s="374">
        <v>43749</v>
      </c>
      <c r="D20" s="54" t="s">
        <v>16459</v>
      </c>
      <c r="E20" s="375">
        <v>8117.64</v>
      </c>
      <c r="F20" s="54"/>
      <c r="G20" s="336"/>
      <c r="H20" s="146"/>
      <c r="I20" s="147"/>
      <c r="J20" s="145"/>
      <c r="K20" s="54"/>
      <c r="L20" s="310"/>
      <c r="M20" s="54" t="s">
        <v>16460</v>
      </c>
      <c r="N20" s="54" t="s">
        <v>16461</v>
      </c>
    </row>
    <row r="21" spans="1:14" ht="18" customHeight="1">
      <c r="A21" s="54">
        <v>15</v>
      </c>
      <c r="B21" s="131" t="s">
        <v>36</v>
      </c>
      <c r="C21" s="374">
        <v>43755</v>
      </c>
      <c r="D21" s="54" t="s">
        <v>16462</v>
      </c>
      <c r="E21" s="375">
        <f>162086.6/19</f>
        <v>8530.8736842105263</v>
      </c>
      <c r="F21" s="54"/>
      <c r="G21" s="336"/>
      <c r="H21" s="146"/>
      <c r="I21" s="147"/>
      <c r="J21" s="145"/>
      <c r="K21" s="54"/>
      <c r="L21" s="310"/>
      <c r="M21" s="54" t="s">
        <v>16463</v>
      </c>
      <c r="N21" s="54" t="s">
        <v>16464</v>
      </c>
    </row>
    <row r="22" spans="1:14" ht="18" customHeight="1">
      <c r="A22" s="54">
        <v>16</v>
      </c>
      <c r="B22" s="131" t="s">
        <v>22</v>
      </c>
      <c r="C22" s="374">
        <v>43774</v>
      </c>
      <c r="D22" s="54" t="s">
        <v>16465</v>
      </c>
      <c r="E22" s="375">
        <v>7485.75</v>
      </c>
      <c r="F22" s="54"/>
      <c r="G22" s="336"/>
      <c r="H22" s="146"/>
      <c r="I22" s="147"/>
      <c r="J22" s="145"/>
      <c r="K22" s="54"/>
      <c r="L22" s="310"/>
      <c r="M22" s="54" t="s">
        <v>16466</v>
      </c>
      <c r="N22" s="54" t="s">
        <v>16467</v>
      </c>
    </row>
    <row r="23" spans="1:14" ht="18" customHeight="1">
      <c r="A23" s="54">
        <v>17</v>
      </c>
      <c r="B23" s="131" t="s">
        <v>20</v>
      </c>
      <c r="C23" s="374">
        <v>43759</v>
      </c>
      <c r="D23" s="54" t="s">
        <v>16468</v>
      </c>
      <c r="E23" s="375">
        <v>2725.5</v>
      </c>
      <c r="F23" s="54"/>
      <c r="G23" s="336"/>
      <c r="H23" s="146"/>
      <c r="I23" s="147"/>
      <c r="J23" s="145"/>
      <c r="K23" s="54"/>
      <c r="L23" s="310"/>
      <c r="M23" s="54" t="s">
        <v>16469</v>
      </c>
      <c r="N23" s="54" t="s">
        <v>16470</v>
      </c>
    </row>
    <row r="24" spans="1:14" ht="18" customHeight="1">
      <c r="A24" s="54">
        <v>18</v>
      </c>
      <c r="B24" s="131" t="s">
        <v>230</v>
      </c>
      <c r="C24" s="374">
        <v>43759</v>
      </c>
      <c r="D24" s="54" t="s">
        <v>16471</v>
      </c>
      <c r="E24" s="375">
        <v>2144.6</v>
      </c>
      <c r="F24" s="54"/>
      <c r="G24" s="336"/>
      <c r="H24" s="146"/>
      <c r="I24" s="147"/>
      <c r="J24" s="145"/>
      <c r="K24" s="54"/>
      <c r="L24" s="310"/>
      <c r="M24" s="54" t="s">
        <v>16472</v>
      </c>
      <c r="N24" s="54" t="s">
        <v>16473</v>
      </c>
    </row>
    <row r="25" spans="1:14" ht="18" customHeight="1">
      <c r="A25" s="54">
        <v>19</v>
      </c>
      <c r="B25" s="131" t="s">
        <v>20</v>
      </c>
      <c r="C25" s="374">
        <v>43759</v>
      </c>
      <c r="D25" s="54" t="s">
        <v>16474</v>
      </c>
      <c r="E25" s="375">
        <v>4231.58</v>
      </c>
      <c r="F25" s="54"/>
      <c r="G25" s="336"/>
      <c r="H25" s="146"/>
      <c r="I25" s="147"/>
      <c r="J25" s="145"/>
      <c r="K25" s="54"/>
      <c r="L25" s="310"/>
      <c r="M25" s="54" t="s">
        <v>16475</v>
      </c>
      <c r="N25" s="54" t="s">
        <v>16476</v>
      </c>
    </row>
    <row r="26" spans="1:14" ht="18" customHeight="1">
      <c r="A26" s="54">
        <v>20</v>
      </c>
      <c r="B26" s="131" t="s">
        <v>33</v>
      </c>
      <c r="C26" s="374">
        <v>43759</v>
      </c>
      <c r="D26" s="54" t="s">
        <v>16477</v>
      </c>
      <c r="E26" s="375">
        <v>2268</v>
      </c>
      <c r="F26" s="54"/>
      <c r="G26" s="336"/>
      <c r="H26" s="146"/>
      <c r="I26" s="147"/>
      <c r="J26" s="145"/>
      <c r="K26" s="54"/>
      <c r="L26" s="310"/>
      <c r="M26" s="54" t="s">
        <v>16478</v>
      </c>
      <c r="N26" s="54" t="s">
        <v>16479</v>
      </c>
    </row>
    <row r="27" spans="1:14" ht="18" customHeight="1">
      <c r="A27" s="54">
        <v>21</v>
      </c>
      <c r="B27" s="131" t="s">
        <v>16480</v>
      </c>
      <c r="C27" s="374">
        <v>43753</v>
      </c>
      <c r="D27" s="54" t="s">
        <v>16481</v>
      </c>
      <c r="E27" s="375">
        <v>10500</v>
      </c>
      <c r="F27" s="54"/>
      <c r="G27" s="336"/>
      <c r="H27" s="146"/>
      <c r="I27" s="147"/>
      <c r="J27" s="145"/>
      <c r="K27" s="54"/>
      <c r="L27" s="310"/>
      <c r="M27" s="54" t="s">
        <v>15812</v>
      </c>
      <c r="N27" s="54" t="s">
        <v>16482</v>
      </c>
    </row>
    <row r="28" spans="1:14" ht="18" customHeight="1">
      <c r="A28" s="54">
        <v>22</v>
      </c>
      <c r="B28" s="131" t="s">
        <v>20</v>
      </c>
      <c r="C28" s="374">
        <v>43759</v>
      </c>
      <c r="D28" s="54" t="s">
        <v>16483</v>
      </c>
      <c r="E28" s="375">
        <v>1433.6</v>
      </c>
      <c r="F28" s="54"/>
      <c r="G28" s="336"/>
      <c r="H28" s="146"/>
      <c r="I28" s="147"/>
      <c r="J28" s="145"/>
      <c r="K28" s="54"/>
      <c r="L28" s="310"/>
      <c r="M28" s="54" t="s">
        <v>16484</v>
      </c>
      <c r="N28" s="54" t="s">
        <v>16485</v>
      </c>
    </row>
    <row r="29" spans="1:14" ht="18" customHeight="1">
      <c r="A29" s="54">
        <v>23</v>
      </c>
      <c r="B29" s="131" t="s">
        <v>230</v>
      </c>
      <c r="C29" s="374">
        <v>43759</v>
      </c>
      <c r="D29" s="54" t="s">
        <v>16486</v>
      </c>
      <c r="E29" s="375">
        <v>1585.08</v>
      </c>
      <c r="F29" s="54"/>
      <c r="G29" s="336"/>
      <c r="H29" s="146"/>
      <c r="I29" s="147"/>
      <c r="J29" s="145"/>
      <c r="K29" s="54"/>
      <c r="L29" s="310"/>
      <c r="M29" s="54" t="s">
        <v>16487</v>
      </c>
      <c r="N29" s="54" t="s">
        <v>16488</v>
      </c>
    </row>
    <row r="30" spans="1:14" ht="18" customHeight="1">
      <c r="A30" s="54">
        <v>24</v>
      </c>
      <c r="B30" s="131" t="s">
        <v>37</v>
      </c>
      <c r="C30" s="374">
        <v>43759</v>
      </c>
      <c r="D30" s="54" t="s">
        <v>16489</v>
      </c>
      <c r="E30" s="375">
        <v>8995.2000000000007</v>
      </c>
      <c r="F30" s="54"/>
      <c r="G30" s="336"/>
      <c r="H30" s="146"/>
      <c r="I30" s="147"/>
      <c r="J30" s="145"/>
      <c r="K30" s="54"/>
      <c r="L30" s="310"/>
      <c r="M30" s="54" t="s">
        <v>16490</v>
      </c>
      <c r="N30" s="54" t="s">
        <v>16491</v>
      </c>
    </row>
    <row r="31" spans="1:14" ht="18" customHeight="1">
      <c r="A31" s="54">
        <v>25</v>
      </c>
      <c r="B31" s="131" t="s">
        <v>28</v>
      </c>
      <c r="C31" s="374">
        <v>43759</v>
      </c>
      <c r="D31" s="54" t="s">
        <v>16492</v>
      </c>
      <c r="E31" s="375">
        <v>382.2</v>
      </c>
      <c r="F31" s="54"/>
      <c r="G31" s="336"/>
      <c r="H31" s="146"/>
      <c r="I31" s="147"/>
      <c r="J31" s="145"/>
      <c r="K31" s="54"/>
      <c r="L31" s="310"/>
      <c r="M31" s="54" t="s">
        <v>16493</v>
      </c>
      <c r="N31" s="54" t="s">
        <v>16494</v>
      </c>
    </row>
    <row r="32" spans="1:14" ht="18" customHeight="1">
      <c r="A32" s="54">
        <v>26</v>
      </c>
      <c r="B32" s="131" t="s">
        <v>39</v>
      </c>
      <c r="C32" s="374">
        <v>43762</v>
      </c>
      <c r="D32" s="54" t="s">
        <v>16495</v>
      </c>
      <c r="E32" s="375">
        <v>1944</v>
      </c>
      <c r="F32" s="54"/>
      <c r="G32" s="336"/>
      <c r="H32" s="146"/>
      <c r="I32" s="147"/>
      <c r="J32" s="145"/>
      <c r="K32" s="54"/>
      <c r="L32" s="310"/>
      <c r="M32" s="54" t="s">
        <v>16496</v>
      </c>
      <c r="N32" s="54" t="s">
        <v>16497</v>
      </c>
    </row>
    <row r="33" spans="1:14" ht="18" customHeight="1">
      <c r="A33" s="54">
        <v>27</v>
      </c>
      <c r="B33" s="131" t="s">
        <v>306</v>
      </c>
      <c r="C33" s="374">
        <v>43755</v>
      </c>
      <c r="D33" s="54" t="s">
        <v>16498</v>
      </c>
      <c r="E33" s="375">
        <v>6703.2</v>
      </c>
      <c r="F33" s="54"/>
      <c r="G33" s="336"/>
      <c r="H33" s="146"/>
      <c r="I33" s="147"/>
      <c r="J33" s="145"/>
      <c r="K33" s="54"/>
      <c r="L33" s="310"/>
      <c r="M33" s="54" t="s">
        <v>16499</v>
      </c>
      <c r="N33" s="54" t="s">
        <v>16500</v>
      </c>
    </row>
    <row r="34" spans="1:14" ht="18" customHeight="1">
      <c r="A34" s="54">
        <v>28</v>
      </c>
      <c r="B34" s="131" t="s">
        <v>30</v>
      </c>
      <c r="C34" s="374">
        <v>43762</v>
      </c>
      <c r="D34" s="54" t="s">
        <v>16501</v>
      </c>
      <c r="E34" s="375">
        <v>5632.5</v>
      </c>
      <c r="F34" s="54"/>
      <c r="G34" s="336"/>
      <c r="H34" s="146"/>
      <c r="I34" s="147"/>
      <c r="J34" s="145"/>
      <c r="K34" s="54"/>
      <c r="L34" s="310"/>
      <c r="M34" s="54" t="s">
        <v>16502</v>
      </c>
      <c r="N34" s="54" t="s">
        <v>16503</v>
      </c>
    </row>
    <row r="35" spans="1:14" ht="18" customHeight="1">
      <c r="A35" s="54">
        <v>29</v>
      </c>
      <c r="B35" s="131" t="s">
        <v>306</v>
      </c>
      <c r="C35" s="374">
        <v>43756</v>
      </c>
      <c r="D35" s="54" t="s">
        <v>16504</v>
      </c>
      <c r="E35" s="375">
        <v>6531.32</v>
      </c>
      <c r="F35" s="54"/>
      <c r="G35" s="336"/>
      <c r="H35" s="146"/>
      <c r="I35" s="147"/>
      <c r="J35" s="145"/>
      <c r="K35" s="54"/>
      <c r="L35" s="310"/>
      <c r="M35" s="54" t="s">
        <v>16505</v>
      </c>
      <c r="N35" s="54" t="s">
        <v>16506</v>
      </c>
    </row>
    <row r="36" spans="1:14" ht="18" customHeight="1">
      <c r="A36" s="54">
        <v>30</v>
      </c>
      <c r="B36" s="131" t="s">
        <v>22</v>
      </c>
      <c r="C36" s="374">
        <v>43781</v>
      </c>
      <c r="D36" s="54" t="s">
        <v>16507</v>
      </c>
      <c r="E36" s="375">
        <v>4681.8</v>
      </c>
      <c r="F36" s="54"/>
      <c r="G36" s="336"/>
      <c r="H36" s="146"/>
      <c r="I36" s="147"/>
      <c r="J36" s="145"/>
      <c r="K36" s="54"/>
      <c r="L36" s="310"/>
      <c r="M36" s="54" t="s">
        <v>16508</v>
      </c>
      <c r="N36" s="54" t="s">
        <v>16509</v>
      </c>
    </row>
    <row r="37" spans="1:14" ht="18" customHeight="1">
      <c r="A37" s="54">
        <v>31</v>
      </c>
      <c r="B37" s="131" t="s">
        <v>33</v>
      </c>
      <c r="C37" s="374">
        <v>43762</v>
      </c>
      <c r="D37" s="54" t="s">
        <v>16510</v>
      </c>
      <c r="E37" s="375">
        <v>3053.15</v>
      </c>
      <c r="F37" s="54"/>
      <c r="G37" s="336"/>
      <c r="H37" s="146"/>
      <c r="I37" s="147"/>
      <c r="J37" s="145"/>
      <c r="K37" s="54"/>
      <c r="L37" s="310"/>
      <c r="M37" s="54" t="s">
        <v>16511</v>
      </c>
      <c r="N37" s="54" t="s">
        <v>16512</v>
      </c>
    </row>
    <row r="38" spans="1:14" ht="18" customHeight="1">
      <c r="A38" s="54">
        <v>32</v>
      </c>
      <c r="B38" s="131" t="s">
        <v>306</v>
      </c>
      <c r="C38" s="374">
        <v>43756</v>
      </c>
      <c r="D38" s="54" t="s">
        <v>16513</v>
      </c>
      <c r="E38" s="375">
        <v>6760.96</v>
      </c>
      <c r="F38" s="54"/>
      <c r="G38" s="336"/>
      <c r="H38" s="146"/>
      <c r="I38" s="147"/>
      <c r="J38" s="145"/>
      <c r="K38" s="54"/>
      <c r="L38" s="310"/>
      <c r="M38" s="54" t="s">
        <v>16514</v>
      </c>
      <c r="N38" s="54" t="s">
        <v>16515</v>
      </c>
    </row>
    <row r="39" spans="1:14" ht="18" customHeight="1">
      <c r="A39" s="54">
        <v>33</v>
      </c>
      <c r="B39" s="131" t="s">
        <v>22</v>
      </c>
      <c r="C39" s="374">
        <v>43774</v>
      </c>
      <c r="D39" s="54" t="s">
        <v>16516</v>
      </c>
      <c r="E39" s="375">
        <v>4644</v>
      </c>
      <c r="F39" s="54"/>
      <c r="G39" s="336"/>
      <c r="H39" s="146"/>
      <c r="I39" s="147"/>
      <c r="J39" s="145"/>
      <c r="K39" s="54"/>
      <c r="L39" s="310"/>
      <c r="M39" s="54" t="s">
        <v>16517</v>
      </c>
      <c r="N39" s="54" t="s">
        <v>16518</v>
      </c>
    </row>
    <row r="40" spans="1:14" ht="18" customHeight="1">
      <c r="A40" s="54">
        <v>34</v>
      </c>
      <c r="B40" s="131" t="s">
        <v>36</v>
      </c>
      <c r="C40" s="374">
        <v>43762</v>
      </c>
      <c r="D40" s="54" t="s">
        <v>16519</v>
      </c>
      <c r="E40" s="375">
        <f>171363.12/19</f>
        <v>9019.1115789473679</v>
      </c>
      <c r="F40" s="54"/>
      <c r="G40" s="336"/>
      <c r="H40" s="146"/>
      <c r="I40" s="147"/>
      <c r="J40" s="145"/>
      <c r="K40" s="54"/>
      <c r="L40" s="310"/>
      <c r="M40" s="54" t="s">
        <v>16520</v>
      </c>
      <c r="N40" s="54" t="s">
        <v>16521</v>
      </c>
    </row>
    <row r="41" spans="1:14" ht="18" customHeight="1">
      <c r="A41" s="54">
        <v>35</v>
      </c>
      <c r="B41" s="131" t="s">
        <v>28</v>
      </c>
      <c r="C41" s="374">
        <v>43762</v>
      </c>
      <c r="D41" s="54" t="s">
        <v>16522</v>
      </c>
      <c r="E41" s="375">
        <v>4131</v>
      </c>
      <c r="F41" s="54"/>
      <c r="G41" s="336"/>
      <c r="H41" s="146"/>
      <c r="I41" s="147"/>
      <c r="J41" s="145"/>
      <c r="K41" s="54"/>
      <c r="L41" s="310"/>
      <c r="M41" s="54" t="s">
        <v>16523</v>
      </c>
      <c r="N41" s="54" t="s">
        <v>16524</v>
      </c>
    </row>
    <row r="42" spans="1:14" ht="18" customHeight="1">
      <c r="A42" s="54">
        <v>36</v>
      </c>
      <c r="B42" s="131" t="s">
        <v>189</v>
      </c>
      <c r="C42" s="374">
        <v>43774</v>
      </c>
      <c r="D42" s="54" t="s">
        <v>16525</v>
      </c>
      <c r="E42" s="375">
        <v>795.24</v>
      </c>
      <c r="F42" s="54"/>
      <c r="G42" s="336"/>
      <c r="H42" s="146"/>
      <c r="I42" s="147"/>
      <c r="J42" s="145"/>
      <c r="K42" s="54"/>
      <c r="L42" s="310"/>
      <c r="M42" s="54" t="s">
        <v>16526</v>
      </c>
      <c r="N42" s="54" t="s">
        <v>16527</v>
      </c>
    </row>
    <row r="43" spans="1:14" ht="18" customHeight="1">
      <c r="A43" s="54">
        <v>37</v>
      </c>
      <c r="B43" s="131" t="s">
        <v>39</v>
      </c>
      <c r="C43" s="374">
        <v>43775</v>
      </c>
      <c r="D43" s="54" t="s">
        <v>16528</v>
      </c>
      <c r="E43" s="375">
        <v>3566.16</v>
      </c>
      <c r="F43" s="54"/>
      <c r="G43" s="336"/>
      <c r="H43" s="146"/>
      <c r="I43" s="147"/>
      <c r="J43" s="145"/>
      <c r="K43" s="54"/>
      <c r="L43" s="310"/>
      <c r="M43" s="54" t="s">
        <v>16529</v>
      </c>
      <c r="N43" s="54" t="s">
        <v>16530</v>
      </c>
    </row>
    <row r="44" spans="1:14" ht="18" customHeight="1">
      <c r="A44" s="54">
        <v>38</v>
      </c>
      <c r="B44" s="131" t="s">
        <v>22</v>
      </c>
      <c r="C44" s="374">
        <v>43774</v>
      </c>
      <c r="D44" s="54" t="s">
        <v>16531</v>
      </c>
      <c r="E44" s="375">
        <v>8814.15</v>
      </c>
      <c r="F44" s="54"/>
      <c r="G44" s="336"/>
      <c r="H44" s="146"/>
      <c r="I44" s="147"/>
      <c r="J44" s="145"/>
      <c r="K44" s="54"/>
      <c r="L44" s="310"/>
      <c r="M44" s="54" t="s">
        <v>16532</v>
      </c>
      <c r="N44" s="54" t="s">
        <v>16533</v>
      </c>
    </row>
    <row r="45" spans="1:14" ht="18" customHeight="1">
      <c r="A45" s="54">
        <v>39</v>
      </c>
      <c r="B45" s="131" t="s">
        <v>306</v>
      </c>
      <c r="C45" s="374">
        <v>43762</v>
      </c>
      <c r="D45" s="54" t="s">
        <v>16534</v>
      </c>
      <c r="E45" s="375">
        <v>4484.8999999999996</v>
      </c>
      <c r="F45" s="54"/>
      <c r="G45" s="336"/>
      <c r="H45" s="146"/>
      <c r="I45" s="147"/>
      <c r="J45" s="145"/>
      <c r="K45" s="54"/>
      <c r="L45" s="310"/>
      <c r="M45" s="54" t="s">
        <v>16535</v>
      </c>
      <c r="N45" s="54" t="s">
        <v>16536</v>
      </c>
    </row>
    <row r="46" spans="1:14" ht="18" customHeight="1">
      <c r="A46" s="54">
        <v>40</v>
      </c>
      <c r="B46" s="131" t="s">
        <v>306</v>
      </c>
      <c r="C46" s="374">
        <v>43762</v>
      </c>
      <c r="D46" s="54" t="s">
        <v>16537</v>
      </c>
      <c r="E46" s="375">
        <v>8812.83</v>
      </c>
      <c r="F46" s="54"/>
      <c r="G46" s="336"/>
      <c r="H46" s="146"/>
      <c r="I46" s="147"/>
      <c r="J46" s="145"/>
      <c r="K46" s="54"/>
      <c r="L46" s="310"/>
      <c r="M46" s="54" t="s">
        <v>16538</v>
      </c>
      <c r="N46" s="54" t="s">
        <v>16539</v>
      </c>
    </row>
    <row r="47" spans="1:14" ht="18" customHeight="1">
      <c r="A47" s="54">
        <v>41</v>
      </c>
      <c r="B47" s="131" t="s">
        <v>16540</v>
      </c>
      <c r="C47" s="374"/>
      <c r="D47" s="54" t="s">
        <v>16541</v>
      </c>
      <c r="E47" s="375"/>
      <c r="F47" s="54"/>
      <c r="G47" s="336"/>
      <c r="H47" s="146"/>
      <c r="I47" s="147"/>
      <c r="J47" s="145"/>
      <c r="K47" s="54"/>
      <c r="L47" s="310"/>
      <c r="M47" s="54"/>
      <c r="N47" s="54" t="s">
        <v>16540</v>
      </c>
    </row>
    <row r="48" spans="1:14" ht="18" customHeight="1">
      <c r="A48" s="54">
        <v>42</v>
      </c>
      <c r="B48" s="131" t="s">
        <v>36</v>
      </c>
      <c r="C48" s="374">
        <v>43774</v>
      </c>
      <c r="D48" s="54" t="s">
        <v>16542</v>
      </c>
      <c r="E48" s="375">
        <f>67535.58/19</f>
        <v>3554.504210526316</v>
      </c>
      <c r="F48" s="54"/>
      <c r="G48" s="336"/>
      <c r="H48" s="146"/>
      <c r="I48" s="147"/>
      <c r="J48" s="145"/>
      <c r="K48" s="54"/>
      <c r="L48" s="310"/>
      <c r="M48" s="54" t="s">
        <v>16543</v>
      </c>
      <c r="N48" s="54" t="s">
        <v>16544</v>
      </c>
    </row>
    <row r="49" spans="1:14" ht="18" customHeight="1">
      <c r="A49" s="54">
        <v>43</v>
      </c>
      <c r="B49" s="131" t="s">
        <v>20</v>
      </c>
      <c r="C49" s="374">
        <v>43774</v>
      </c>
      <c r="D49" s="54" t="s">
        <v>16545</v>
      </c>
      <c r="E49" s="375">
        <v>4172</v>
      </c>
      <c r="F49" s="54"/>
      <c r="G49" s="336"/>
      <c r="H49" s="146"/>
      <c r="I49" s="147"/>
      <c r="J49" s="145"/>
      <c r="K49" s="54"/>
      <c r="L49" s="310"/>
      <c r="M49" s="54" t="s">
        <v>16546</v>
      </c>
      <c r="N49" s="54" t="s">
        <v>16547</v>
      </c>
    </row>
    <row r="50" spans="1:14" ht="18" customHeight="1">
      <c r="A50" s="54">
        <v>44</v>
      </c>
      <c r="B50" s="131" t="s">
        <v>20</v>
      </c>
      <c r="C50" s="374">
        <v>43774</v>
      </c>
      <c r="D50" s="54" t="s">
        <v>16548</v>
      </c>
      <c r="E50" s="375">
        <v>3337.6</v>
      </c>
      <c r="F50" s="54"/>
      <c r="G50" s="336"/>
      <c r="H50" s="146"/>
      <c r="I50" s="147"/>
      <c r="J50" s="145"/>
      <c r="K50" s="54"/>
      <c r="L50" s="310"/>
      <c r="M50" s="54" t="s">
        <v>16549</v>
      </c>
      <c r="N50" s="54" t="s">
        <v>16550</v>
      </c>
    </row>
    <row r="51" spans="1:14" ht="18" customHeight="1">
      <c r="A51" s="54">
        <v>45</v>
      </c>
      <c r="B51" s="131" t="s">
        <v>28</v>
      </c>
      <c r="C51" s="374">
        <v>43774</v>
      </c>
      <c r="D51" s="54" t="s">
        <v>16551</v>
      </c>
      <c r="E51" s="375">
        <v>4588.8</v>
      </c>
      <c r="F51" s="54"/>
      <c r="G51" s="336"/>
      <c r="H51" s="146"/>
      <c r="I51" s="147"/>
      <c r="J51" s="145"/>
      <c r="K51" s="54"/>
      <c r="L51" s="310"/>
      <c r="M51" s="54" t="s">
        <v>16552</v>
      </c>
      <c r="N51" s="54" t="s">
        <v>16553</v>
      </c>
    </row>
    <row r="52" spans="1:14" ht="18" customHeight="1">
      <c r="A52" s="54">
        <v>46</v>
      </c>
      <c r="B52" s="131" t="s">
        <v>189</v>
      </c>
      <c r="C52" s="374">
        <v>43774</v>
      </c>
      <c r="D52" s="54" t="s">
        <v>16554</v>
      </c>
      <c r="E52" s="375">
        <v>1062.3</v>
      </c>
      <c r="F52" s="54"/>
      <c r="G52" s="336"/>
      <c r="H52" s="146"/>
      <c r="I52" s="147"/>
      <c r="J52" s="145"/>
      <c r="K52" s="54"/>
      <c r="L52" s="310"/>
      <c r="M52" s="54" t="s">
        <v>16555</v>
      </c>
      <c r="N52" s="54" t="s">
        <v>16556</v>
      </c>
    </row>
    <row r="53" spans="1:14" ht="18" customHeight="1">
      <c r="A53" s="54">
        <v>47</v>
      </c>
      <c r="B53" s="131" t="s">
        <v>22</v>
      </c>
      <c r="C53" s="374">
        <v>43774</v>
      </c>
      <c r="D53" s="54" t="s">
        <v>16557</v>
      </c>
      <c r="E53" s="375">
        <v>8084.77</v>
      </c>
      <c r="F53" s="54"/>
      <c r="G53" s="336"/>
      <c r="H53" s="146"/>
      <c r="I53" s="147"/>
      <c r="J53" s="145"/>
      <c r="K53" s="54"/>
      <c r="L53" s="310"/>
      <c r="M53" s="54" t="s">
        <v>16558</v>
      </c>
      <c r="N53" s="54" t="s">
        <v>16559</v>
      </c>
    </row>
    <row r="54" spans="1:14" ht="18" customHeight="1">
      <c r="A54" s="54">
        <v>48</v>
      </c>
      <c r="B54" s="131" t="s">
        <v>189</v>
      </c>
      <c r="C54" s="374">
        <v>43774</v>
      </c>
      <c r="D54" s="54" t="s">
        <v>16560</v>
      </c>
      <c r="E54" s="375">
        <v>554.91999999999996</v>
      </c>
      <c r="F54" s="54"/>
      <c r="G54" s="336"/>
      <c r="H54" s="146"/>
      <c r="I54" s="147"/>
      <c r="J54" s="145"/>
      <c r="K54" s="54"/>
      <c r="L54" s="310"/>
      <c r="M54" s="54" t="s">
        <v>16561</v>
      </c>
      <c r="N54" s="54" t="s">
        <v>16562</v>
      </c>
    </row>
    <row r="55" spans="1:14" ht="18" customHeight="1">
      <c r="A55" s="54">
        <v>49</v>
      </c>
      <c r="B55" s="131" t="s">
        <v>334</v>
      </c>
      <c r="C55" s="374">
        <v>43774</v>
      </c>
      <c r="D55" s="54" t="s">
        <v>16563</v>
      </c>
      <c r="E55" s="375">
        <v>4140</v>
      </c>
      <c r="F55" s="54"/>
      <c r="G55" s="336"/>
      <c r="H55" s="146"/>
      <c r="I55" s="147"/>
      <c r="J55" s="145"/>
      <c r="K55" s="54"/>
      <c r="L55" s="310"/>
      <c r="M55" s="54" t="s">
        <v>16564</v>
      </c>
      <c r="N55" s="54" t="s">
        <v>16565</v>
      </c>
    </row>
    <row r="56" spans="1:14" ht="18" customHeight="1">
      <c r="A56" s="54">
        <v>50</v>
      </c>
      <c r="B56" s="131" t="s">
        <v>39</v>
      </c>
      <c r="C56" s="374">
        <v>43774</v>
      </c>
      <c r="D56" s="54" t="s">
        <v>16566</v>
      </c>
      <c r="E56" s="375">
        <v>3564</v>
      </c>
      <c r="F56" s="54"/>
      <c r="G56" s="336"/>
      <c r="H56" s="146"/>
      <c r="I56" s="147"/>
      <c r="J56" s="145"/>
      <c r="K56" s="54"/>
      <c r="L56" s="310"/>
      <c r="M56" s="54" t="s">
        <v>16567</v>
      </c>
      <c r="N56" s="54" t="s">
        <v>16568</v>
      </c>
    </row>
    <row r="57" spans="1:14" ht="18" customHeight="1">
      <c r="A57" s="54">
        <v>51</v>
      </c>
      <c r="B57" s="131" t="s">
        <v>334</v>
      </c>
      <c r="C57" s="374">
        <v>43775</v>
      </c>
      <c r="D57" s="54" t="s">
        <v>16569</v>
      </c>
      <c r="E57" s="375">
        <v>5418.35</v>
      </c>
      <c r="F57" s="54"/>
      <c r="G57" s="336"/>
      <c r="H57" s="146"/>
      <c r="I57" s="147"/>
      <c r="J57" s="145"/>
      <c r="K57" s="54"/>
      <c r="L57" s="310"/>
      <c r="M57" s="54" t="s">
        <v>16570</v>
      </c>
      <c r="N57" s="54" t="s">
        <v>16571</v>
      </c>
    </row>
    <row r="58" spans="1:14" ht="18" customHeight="1">
      <c r="A58" s="54">
        <v>52</v>
      </c>
      <c r="B58" s="131" t="s">
        <v>39</v>
      </c>
      <c r="C58" s="374">
        <v>43774</v>
      </c>
      <c r="D58" s="54" t="s">
        <v>16572</v>
      </c>
      <c r="E58" s="375">
        <v>1821</v>
      </c>
      <c r="F58" s="54"/>
      <c r="G58" s="336"/>
      <c r="H58" s="146"/>
      <c r="I58" s="147"/>
      <c r="J58" s="145"/>
      <c r="K58" s="54"/>
      <c r="L58" s="310"/>
      <c r="M58" s="54" t="s">
        <v>16573</v>
      </c>
      <c r="N58" s="54" t="s">
        <v>16574</v>
      </c>
    </row>
    <row r="59" spans="1:14" ht="18" customHeight="1">
      <c r="A59" s="54">
        <v>53</v>
      </c>
      <c r="B59" s="131" t="s">
        <v>39</v>
      </c>
      <c r="C59" s="374">
        <v>43774</v>
      </c>
      <c r="D59" s="54" t="s">
        <v>16575</v>
      </c>
      <c r="E59" s="375">
        <v>1517.5</v>
      </c>
      <c r="F59" s="54"/>
      <c r="G59" s="336"/>
      <c r="H59" s="146"/>
      <c r="I59" s="147"/>
      <c r="J59" s="145"/>
      <c r="K59" s="54"/>
      <c r="L59" s="310"/>
      <c r="M59" s="54" t="s">
        <v>16576</v>
      </c>
      <c r="N59" s="54" t="s">
        <v>16577</v>
      </c>
    </row>
    <row r="60" spans="1:14" ht="18" customHeight="1">
      <c r="A60" s="54">
        <v>54</v>
      </c>
      <c r="B60" s="131" t="s">
        <v>189</v>
      </c>
      <c r="C60" s="374">
        <v>43774</v>
      </c>
      <c r="D60" s="54" t="s">
        <v>16578</v>
      </c>
      <c r="E60" s="375">
        <v>1718.35</v>
      </c>
      <c r="F60" s="54"/>
      <c r="G60" s="336"/>
      <c r="H60" s="146"/>
      <c r="I60" s="147"/>
      <c r="J60" s="145"/>
      <c r="K60" s="54"/>
      <c r="L60" s="310"/>
      <c r="M60" s="54" t="s">
        <v>16579</v>
      </c>
      <c r="N60" s="54" t="s">
        <v>16580</v>
      </c>
    </row>
    <row r="61" spans="1:14" ht="18" customHeight="1">
      <c r="A61" s="54">
        <v>55</v>
      </c>
      <c r="B61" s="131" t="s">
        <v>36</v>
      </c>
      <c r="C61" s="374">
        <v>43775</v>
      </c>
      <c r="D61" s="54" t="s">
        <v>16581</v>
      </c>
      <c r="E61" s="375">
        <f>145368.01/19</f>
        <v>7650.9478947368425</v>
      </c>
      <c r="F61" s="54"/>
      <c r="G61" s="336"/>
      <c r="H61" s="146"/>
      <c r="I61" s="147"/>
      <c r="J61" s="145"/>
      <c r="K61" s="54"/>
      <c r="L61" s="310"/>
      <c r="M61" s="54" t="s">
        <v>16582</v>
      </c>
      <c r="N61" s="54" t="s">
        <v>16583</v>
      </c>
    </row>
    <row r="62" spans="1:14" ht="18" customHeight="1">
      <c r="A62" s="54">
        <v>56</v>
      </c>
      <c r="B62" s="131" t="s">
        <v>13126</v>
      </c>
      <c r="C62" s="374">
        <v>43762</v>
      </c>
      <c r="D62" s="54" t="s">
        <v>16584</v>
      </c>
      <c r="E62" s="375">
        <v>430</v>
      </c>
      <c r="F62" s="54"/>
      <c r="G62" s="336"/>
      <c r="H62" s="146"/>
      <c r="I62" s="147"/>
      <c r="J62" s="145"/>
      <c r="K62" s="54"/>
      <c r="L62" s="310"/>
      <c r="M62" s="54" t="s">
        <v>16584</v>
      </c>
      <c r="N62" s="54" t="s">
        <v>16585</v>
      </c>
    </row>
    <row r="63" spans="1:14" ht="18" customHeight="1">
      <c r="A63" s="54">
        <v>57</v>
      </c>
      <c r="B63" s="131" t="s">
        <v>13126</v>
      </c>
      <c r="C63" s="374">
        <v>43762</v>
      </c>
      <c r="D63" s="54" t="s">
        <v>16586</v>
      </c>
      <c r="E63" s="375">
        <v>428</v>
      </c>
      <c r="F63" s="54"/>
      <c r="G63" s="336"/>
      <c r="H63" s="146"/>
      <c r="I63" s="147"/>
      <c r="J63" s="145"/>
      <c r="K63" s="54"/>
      <c r="L63" s="310"/>
      <c r="M63" s="54" t="s">
        <v>16586</v>
      </c>
      <c r="N63" s="54" t="s">
        <v>16587</v>
      </c>
    </row>
    <row r="64" spans="1:14" ht="18" customHeight="1">
      <c r="A64" s="54">
        <v>58</v>
      </c>
      <c r="B64" s="131" t="s">
        <v>13126</v>
      </c>
      <c r="C64" s="374">
        <v>43774</v>
      </c>
      <c r="D64" s="341" t="s">
        <v>16588</v>
      </c>
      <c r="E64" s="375">
        <v>216</v>
      </c>
      <c r="F64" s="54"/>
      <c r="G64" s="336"/>
      <c r="H64" s="146"/>
      <c r="I64" s="147"/>
      <c r="J64" s="145"/>
      <c r="K64" s="54"/>
      <c r="L64" s="310"/>
      <c r="M64" s="54" t="s">
        <v>16588</v>
      </c>
      <c r="N64" s="54" t="s">
        <v>16589</v>
      </c>
    </row>
    <row r="65" spans="1:14" ht="18" customHeight="1" thickBot="1">
      <c r="A65" s="54">
        <v>59</v>
      </c>
      <c r="B65" s="131" t="s">
        <v>13126</v>
      </c>
      <c r="C65" s="384">
        <v>43774</v>
      </c>
      <c r="D65" s="341" t="s">
        <v>16590</v>
      </c>
      <c r="E65" s="375">
        <v>106</v>
      </c>
      <c r="F65" s="54"/>
      <c r="G65" s="336"/>
      <c r="H65" s="146"/>
      <c r="I65" s="147"/>
      <c r="J65" s="145"/>
      <c r="K65" s="54"/>
      <c r="L65" s="310"/>
      <c r="M65" s="54" t="s">
        <v>16590</v>
      </c>
      <c r="N65" s="54" t="s">
        <v>16591</v>
      </c>
    </row>
    <row r="66" spans="1:14" ht="18" customHeight="1" thickTop="1">
      <c r="A66" s="489"/>
      <c r="B66" s="490"/>
      <c r="C66" s="491"/>
      <c r="D66" s="492"/>
      <c r="E66" s="148">
        <f>SUM(E7:L65)</f>
        <v>247184.18999999994</v>
      </c>
      <c r="F66" s="148"/>
      <c r="G66" s="436"/>
      <c r="H66" s="148">
        <f>SUM(H9:H51)</f>
        <v>0</v>
      </c>
      <c r="I66" s="148">
        <f>SUM(I9:I51)</f>
        <v>0</v>
      </c>
      <c r="J66" s="343"/>
      <c r="K66" s="344"/>
      <c r="L66" s="345"/>
      <c r="M66" s="345"/>
      <c r="N66" s="149"/>
    </row>
  </sheetData>
  <autoFilter ref="A6:N66" xr:uid="{00000000-0009-0000-0000-000008000000}"/>
  <mergeCells count="4">
    <mergeCell ref="C1:E1"/>
    <mergeCell ref="A5:F5"/>
    <mergeCell ref="G5:L5"/>
    <mergeCell ref="A66:D66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97FFF-007F-4770-90AA-451786242FFB}">
  <sheetPr>
    <pageSetUpPr fitToPage="1"/>
  </sheetPr>
  <dimension ref="A1:O1441"/>
  <sheetViews>
    <sheetView showGridLines="0" zoomScale="110" zoomScaleNormal="110" workbookViewId="0">
      <pane ySplit="6" topLeftCell="A139" activePane="bottomLeft" state="frozen"/>
      <selection activeCell="F1435" sqref="F1435"/>
      <selection pane="bottomLeft" activeCell="G139" sqref="G139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425" t="s">
        <v>488</v>
      </c>
    </row>
    <row r="3" spans="1:14" ht="18" customHeight="1">
      <c r="A3" s="94" t="s">
        <v>14751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351">
        <v>1</v>
      </c>
      <c r="B7" s="107" t="s">
        <v>330</v>
      </c>
      <c r="C7" s="108">
        <v>43739</v>
      </c>
      <c r="D7" s="324" t="s">
        <v>14484</v>
      </c>
      <c r="E7" s="324" t="s">
        <v>1709</v>
      </c>
      <c r="F7" s="126">
        <v>1981.5</v>
      </c>
      <c r="G7" s="107" t="str">
        <f t="shared" ref="G7:G71" si="0">D7</f>
        <v>SH19-10185</v>
      </c>
      <c r="H7" s="351"/>
      <c r="I7" s="126"/>
      <c r="J7" s="107"/>
      <c r="K7" s="108"/>
      <c r="L7" s="107"/>
      <c r="M7" s="319"/>
      <c r="N7" s="352"/>
    </row>
    <row r="8" spans="1:14" s="434" customFormat="1" ht="18" customHeight="1">
      <c r="A8" s="351">
        <v>2</v>
      </c>
      <c r="B8" s="107" t="s">
        <v>42</v>
      </c>
      <c r="C8" s="108">
        <v>43740</v>
      </c>
      <c r="D8" s="416" t="s">
        <v>14752</v>
      </c>
      <c r="E8" s="324" t="s">
        <v>14603</v>
      </c>
      <c r="F8" s="126">
        <v>3782.6</v>
      </c>
      <c r="G8" s="107" t="str">
        <f t="shared" si="0"/>
        <v>SH19-10226</v>
      </c>
      <c r="H8" s="430"/>
      <c r="I8" s="428"/>
      <c r="J8" s="431"/>
      <c r="K8" s="432"/>
      <c r="L8" s="429"/>
      <c r="M8" s="433"/>
      <c r="N8" s="429"/>
    </row>
    <row r="9" spans="1:14" s="434" customFormat="1" ht="18" customHeight="1">
      <c r="A9" s="351">
        <v>3</v>
      </c>
      <c r="B9" s="107" t="s">
        <v>42</v>
      </c>
      <c r="C9" s="108">
        <v>43740</v>
      </c>
      <c r="D9" s="416" t="s">
        <v>14753</v>
      </c>
      <c r="E9" s="324" t="s">
        <v>14603</v>
      </c>
      <c r="F9" s="126">
        <v>152.66999999999999</v>
      </c>
      <c r="G9" s="107" t="str">
        <f t="shared" si="0"/>
        <v>SH19-10227</v>
      </c>
      <c r="H9" s="430"/>
      <c r="I9" s="428"/>
      <c r="J9" s="431"/>
      <c r="K9" s="432"/>
      <c r="L9" s="429"/>
      <c r="M9" s="433"/>
      <c r="N9" s="429"/>
    </row>
    <row r="10" spans="1:14" s="434" customFormat="1" ht="18" customHeight="1">
      <c r="A10" s="351">
        <v>4</v>
      </c>
      <c r="B10" s="107" t="s">
        <v>42</v>
      </c>
      <c r="C10" s="108">
        <v>43740</v>
      </c>
      <c r="D10" s="416" t="s">
        <v>14754</v>
      </c>
      <c r="E10" s="324" t="s">
        <v>14603</v>
      </c>
      <c r="F10" s="126">
        <v>8559.3799999999992</v>
      </c>
      <c r="G10" s="107" t="str">
        <f t="shared" si="0"/>
        <v>SH19-10228</v>
      </c>
      <c r="H10" s="430"/>
      <c r="I10" s="428"/>
      <c r="J10" s="431"/>
      <c r="K10" s="432"/>
      <c r="L10" s="429"/>
      <c r="M10" s="433"/>
      <c r="N10" s="429"/>
    </row>
    <row r="11" spans="1:14" s="434" customFormat="1" ht="18" customHeight="1">
      <c r="A11" s="351">
        <v>5</v>
      </c>
      <c r="B11" s="107" t="s">
        <v>42</v>
      </c>
      <c r="C11" s="108">
        <v>43740</v>
      </c>
      <c r="D11" s="416" t="s">
        <v>14755</v>
      </c>
      <c r="E11" s="324" t="s">
        <v>14603</v>
      </c>
      <c r="F11" s="126">
        <v>7484.3</v>
      </c>
      <c r="G11" s="107" t="str">
        <f t="shared" si="0"/>
        <v>SH19-10229</v>
      </c>
      <c r="H11" s="430"/>
      <c r="I11" s="428"/>
      <c r="J11" s="431"/>
      <c r="K11" s="432"/>
      <c r="L11" s="429"/>
      <c r="M11" s="433"/>
      <c r="N11" s="429"/>
    </row>
    <row r="12" spans="1:14" s="434" customFormat="1" ht="18" customHeight="1">
      <c r="A12" s="351">
        <v>6</v>
      </c>
      <c r="B12" s="107" t="s">
        <v>42</v>
      </c>
      <c r="C12" s="108">
        <v>43740</v>
      </c>
      <c r="D12" s="416" t="s">
        <v>14756</v>
      </c>
      <c r="E12" s="324" t="s">
        <v>14603</v>
      </c>
      <c r="F12" s="126">
        <v>5593.98</v>
      </c>
      <c r="G12" s="107" t="str">
        <f t="shared" si="0"/>
        <v>SH19-10230</v>
      </c>
      <c r="H12" s="430"/>
      <c r="I12" s="428"/>
      <c r="J12" s="431"/>
      <c r="K12" s="432"/>
      <c r="L12" s="429"/>
      <c r="M12" s="433"/>
      <c r="N12" s="429"/>
    </row>
    <row r="13" spans="1:14" s="434" customFormat="1" ht="18" customHeight="1">
      <c r="A13" s="351">
        <v>7</v>
      </c>
      <c r="B13" s="107" t="s">
        <v>42</v>
      </c>
      <c r="C13" s="108">
        <v>43740</v>
      </c>
      <c r="D13" s="416" t="s">
        <v>14757</v>
      </c>
      <c r="E13" s="324" t="s">
        <v>14603</v>
      </c>
      <c r="F13" s="126">
        <v>10076.85</v>
      </c>
      <c r="G13" s="107" t="str">
        <f t="shared" si="0"/>
        <v>SH19-10231</v>
      </c>
      <c r="H13" s="430"/>
      <c r="I13" s="428"/>
      <c r="J13" s="431"/>
      <c r="K13" s="432"/>
      <c r="L13" s="429"/>
      <c r="M13" s="433"/>
      <c r="N13" s="429"/>
    </row>
    <row r="14" spans="1:14" s="434" customFormat="1" ht="18" customHeight="1">
      <c r="A14" s="351">
        <v>8</v>
      </c>
      <c r="B14" s="107" t="s">
        <v>42</v>
      </c>
      <c r="C14" s="108">
        <v>43740</v>
      </c>
      <c r="D14" s="416" t="s">
        <v>14758</v>
      </c>
      <c r="E14" s="324" t="s">
        <v>14603</v>
      </c>
      <c r="F14" s="126">
        <v>5707.4</v>
      </c>
      <c r="G14" s="107" t="str">
        <f t="shared" si="0"/>
        <v>SH19-10232</v>
      </c>
      <c r="H14" s="430"/>
      <c r="I14" s="428"/>
      <c r="J14" s="431"/>
      <c r="K14" s="432"/>
      <c r="L14" s="429"/>
      <c r="M14" s="433"/>
      <c r="N14" s="429"/>
    </row>
    <row r="15" spans="1:14" s="434" customFormat="1" ht="18" customHeight="1">
      <c r="A15" s="351">
        <v>9</v>
      </c>
      <c r="B15" s="107" t="s">
        <v>42</v>
      </c>
      <c r="C15" s="108">
        <v>43740</v>
      </c>
      <c r="D15" s="416" t="s">
        <v>14759</v>
      </c>
      <c r="E15" s="324" t="s">
        <v>14603</v>
      </c>
      <c r="F15" s="126">
        <v>12251</v>
      </c>
      <c r="G15" s="107" t="str">
        <f t="shared" si="0"/>
        <v>SH19-10233</v>
      </c>
      <c r="H15" s="430"/>
      <c r="I15" s="428"/>
      <c r="J15" s="431"/>
      <c r="K15" s="432"/>
      <c r="L15" s="429"/>
      <c r="M15" s="433"/>
      <c r="N15" s="429"/>
    </row>
    <row r="16" spans="1:14" s="434" customFormat="1" ht="18" customHeight="1">
      <c r="A16" s="351">
        <v>10</v>
      </c>
      <c r="B16" s="107" t="s">
        <v>42</v>
      </c>
      <c r="C16" s="108">
        <v>43740</v>
      </c>
      <c r="D16" s="416" t="s">
        <v>14760</v>
      </c>
      <c r="E16" s="324" t="s">
        <v>14603</v>
      </c>
      <c r="F16" s="126">
        <v>3742.64</v>
      </c>
      <c r="G16" s="107" t="str">
        <f t="shared" si="0"/>
        <v>SH19-10234</v>
      </c>
      <c r="H16" s="430"/>
      <c r="I16" s="428"/>
      <c r="J16" s="431"/>
      <c r="K16" s="432"/>
      <c r="L16" s="429"/>
      <c r="M16" s="433"/>
      <c r="N16" s="429"/>
    </row>
    <row r="17" spans="1:14" s="434" customFormat="1" ht="18" customHeight="1">
      <c r="A17" s="351">
        <v>11</v>
      </c>
      <c r="B17" s="107" t="s">
        <v>42</v>
      </c>
      <c r="C17" s="108">
        <v>43740</v>
      </c>
      <c r="D17" s="416" t="s">
        <v>14761</v>
      </c>
      <c r="E17" s="324" t="s">
        <v>14603</v>
      </c>
      <c r="F17" s="126">
        <v>180.9</v>
      </c>
      <c r="G17" s="107" t="str">
        <f t="shared" si="0"/>
        <v>SH19-10235</v>
      </c>
      <c r="H17" s="430"/>
      <c r="I17" s="428"/>
      <c r="J17" s="431"/>
      <c r="K17" s="432"/>
      <c r="L17" s="429"/>
      <c r="M17" s="433"/>
      <c r="N17" s="429"/>
    </row>
    <row r="18" spans="1:14" s="434" customFormat="1" ht="18" customHeight="1">
      <c r="A18" s="351">
        <v>12</v>
      </c>
      <c r="B18" s="107" t="s">
        <v>42</v>
      </c>
      <c r="C18" s="108">
        <v>43740</v>
      </c>
      <c r="D18" s="416" t="s">
        <v>14762</v>
      </c>
      <c r="E18" s="324" t="s">
        <v>14603</v>
      </c>
      <c r="F18" s="126">
        <v>8559.3799999999992</v>
      </c>
      <c r="G18" s="107" t="str">
        <f t="shared" si="0"/>
        <v>SH19-10236</v>
      </c>
      <c r="H18" s="430"/>
      <c r="I18" s="428"/>
      <c r="J18" s="431"/>
      <c r="K18" s="432"/>
      <c r="L18" s="429"/>
      <c r="M18" s="433"/>
      <c r="N18" s="429"/>
    </row>
    <row r="19" spans="1:14" s="434" customFormat="1" ht="18" customHeight="1">
      <c r="A19" s="351">
        <v>13</v>
      </c>
      <c r="B19" s="107" t="s">
        <v>42</v>
      </c>
      <c r="C19" s="108">
        <v>43740</v>
      </c>
      <c r="D19" s="416" t="s">
        <v>14763</v>
      </c>
      <c r="E19" s="324" t="s">
        <v>14603</v>
      </c>
      <c r="F19" s="126">
        <v>10777.71</v>
      </c>
      <c r="G19" s="107" t="str">
        <f t="shared" si="0"/>
        <v>SH19-10237</v>
      </c>
      <c r="H19" s="430"/>
      <c r="I19" s="428"/>
      <c r="J19" s="431"/>
      <c r="K19" s="432"/>
      <c r="L19" s="429"/>
      <c r="M19" s="433"/>
      <c r="N19" s="429"/>
    </row>
    <row r="20" spans="1:14" s="434" customFormat="1" ht="18" customHeight="1">
      <c r="A20" s="351">
        <v>14</v>
      </c>
      <c r="B20" s="107" t="s">
        <v>42</v>
      </c>
      <c r="C20" s="108">
        <v>43740</v>
      </c>
      <c r="D20" s="416" t="s">
        <v>14764</v>
      </c>
      <c r="E20" s="324" t="s">
        <v>14603</v>
      </c>
      <c r="F20" s="126">
        <v>7511.92</v>
      </c>
      <c r="G20" s="107" t="str">
        <f t="shared" si="0"/>
        <v>SH19-10238</v>
      </c>
      <c r="H20" s="430"/>
      <c r="I20" s="428"/>
      <c r="J20" s="431"/>
      <c r="K20" s="432"/>
      <c r="L20" s="429"/>
      <c r="M20" s="433"/>
      <c r="N20" s="429"/>
    </row>
    <row r="21" spans="1:14" s="434" customFormat="1" ht="18" customHeight="1">
      <c r="A21" s="351">
        <v>15</v>
      </c>
      <c r="B21" s="107" t="s">
        <v>42</v>
      </c>
      <c r="C21" s="108">
        <v>43740</v>
      </c>
      <c r="D21" s="416" t="s">
        <v>14765</v>
      </c>
      <c r="E21" s="324" t="s">
        <v>14603</v>
      </c>
      <c r="F21" s="126">
        <v>5827.94</v>
      </c>
      <c r="G21" s="107" t="str">
        <f t="shared" si="0"/>
        <v>SH19-10239</v>
      </c>
      <c r="H21" s="430"/>
      <c r="I21" s="428"/>
      <c r="J21" s="431"/>
      <c r="K21" s="432"/>
      <c r="L21" s="429"/>
      <c r="M21" s="433"/>
      <c r="N21" s="429"/>
    </row>
    <row r="22" spans="1:14" s="434" customFormat="1" ht="18" customHeight="1">
      <c r="A22" s="351">
        <v>16</v>
      </c>
      <c r="B22" s="107" t="s">
        <v>142</v>
      </c>
      <c r="C22" s="108">
        <v>43739</v>
      </c>
      <c r="D22" s="416" t="s">
        <v>14766</v>
      </c>
      <c r="E22" s="324" t="s">
        <v>1709</v>
      </c>
      <c r="F22" s="126">
        <v>1212.4000000000001</v>
      </c>
      <c r="G22" s="107" t="str">
        <f t="shared" si="0"/>
        <v>SH19-10240</v>
      </c>
      <c r="H22" s="430"/>
      <c r="I22" s="428"/>
      <c r="J22" s="431"/>
      <c r="K22" s="432"/>
      <c r="L22" s="429"/>
      <c r="M22" s="433"/>
      <c r="N22" s="429"/>
    </row>
    <row r="23" spans="1:14" s="434" customFormat="1" ht="18" customHeight="1">
      <c r="A23" s="351">
        <v>17</v>
      </c>
      <c r="B23" s="107" t="s">
        <v>7777</v>
      </c>
      <c r="C23" s="108">
        <v>43739</v>
      </c>
      <c r="D23" s="416" t="s">
        <v>14767</v>
      </c>
      <c r="E23" s="324" t="s">
        <v>1709</v>
      </c>
      <c r="F23" s="126">
        <v>8019.21</v>
      </c>
      <c r="G23" s="107" t="str">
        <f t="shared" si="0"/>
        <v>SH19-10241</v>
      </c>
      <c r="H23" s="430"/>
      <c r="I23" s="428"/>
      <c r="J23" s="431"/>
      <c r="K23" s="432"/>
      <c r="L23" s="429"/>
      <c r="M23" s="433"/>
      <c r="N23" s="429"/>
    </row>
    <row r="24" spans="1:14" s="434" customFormat="1" ht="18" customHeight="1">
      <c r="A24" s="351">
        <v>18</v>
      </c>
      <c r="B24" s="107" t="s">
        <v>43</v>
      </c>
      <c r="C24" s="108">
        <v>43739</v>
      </c>
      <c r="D24" s="416" t="s">
        <v>14768</v>
      </c>
      <c r="E24" s="324" t="s">
        <v>1709</v>
      </c>
      <c r="F24" s="126">
        <v>2487.42</v>
      </c>
      <c r="G24" s="107" t="str">
        <f t="shared" si="0"/>
        <v>SH19-10242</v>
      </c>
      <c r="H24" s="430"/>
      <c r="I24" s="428"/>
      <c r="J24" s="431"/>
      <c r="K24" s="432"/>
      <c r="L24" s="429"/>
      <c r="M24" s="433"/>
      <c r="N24" s="429"/>
    </row>
    <row r="25" spans="1:14" s="434" customFormat="1" ht="18" customHeight="1">
      <c r="A25" s="351">
        <v>19</v>
      </c>
      <c r="B25" s="107" t="s">
        <v>42</v>
      </c>
      <c r="C25" s="108">
        <v>43739</v>
      </c>
      <c r="D25" s="416" t="s">
        <v>14769</v>
      </c>
      <c r="E25" s="324" t="s">
        <v>14602</v>
      </c>
      <c r="F25" s="126">
        <v>479.19</v>
      </c>
      <c r="G25" s="107" t="str">
        <f t="shared" si="0"/>
        <v>SH19-10243</v>
      </c>
      <c r="H25" s="430"/>
      <c r="I25" s="428"/>
      <c r="J25" s="431"/>
      <c r="K25" s="432"/>
      <c r="L25" s="429"/>
      <c r="M25" s="433"/>
      <c r="N25" s="429"/>
    </row>
    <row r="26" spans="1:14" s="434" customFormat="1" ht="18" customHeight="1">
      <c r="A26" s="351">
        <v>20</v>
      </c>
      <c r="B26" s="107" t="s">
        <v>238</v>
      </c>
      <c r="C26" s="108">
        <v>43739</v>
      </c>
      <c r="D26" s="416" t="s">
        <v>14770</v>
      </c>
      <c r="E26" s="324" t="s">
        <v>1709</v>
      </c>
      <c r="F26" s="126">
        <v>3380.85</v>
      </c>
      <c r="G26" s="107" t="str">
        <f t="shared" si="0"/>
        <v>SH19-10244</v>
      </c>
      <c r="H26" s="430"/>
      <c r="I26" s="428"/>
      <c r="J26" s="431"/>
      <c r="K26" s="432"/>
      <c r="L26" s="429"/>
      <c r="M26" s="433"/>
      <c r="N26" s="429"/>
    </row>
    <row r="27" spans="1:14" s="434" customFormat="1" ht="18" customHeight="1">
      <c r="A27" s="351">
        <v>21</v>
      </c>
      <c r="B27" s="107" t="s">
        <v>237</v>
      </c>
      <c r="C27" s="108">
        <v>43739</v>
      </c>
      <c r="D27" s="416" t="s">
        <v>14771</v>
      </c>
      <c r="E27" s="324" t="s">
        <v>1709</v>
      </c>
      <c r="F27" s="126">
        <v>3073.5</v>
      </c>
      <c r="G27" s="107" t="str">
        <f t="shared" si="0"/>
        <v>SH19-10245</v>
      </c>
      <c r="H27" s="430"/>
      <c r="I27" s="428"/>
      <c r="J27" s="431"/>
      <c r="K27" s="432"/>
      <c r="L27" s="429"/>
      <c r="M27" s="433"/>
      <c r="N27" s="429"/>
    </row>
    <row r="28" spans="1:14" s="434" customFormat="1" ht="18" customHeight="1">
      <c r="A28" s="351">
        <v>22</v>
      </c>
      <c r="B28" s="107" t="s">
        <v>42</v>
      </c>
      <c r="C28" s="108">
        <v>43740</v>
      </c>
      <c r="D28" s="416" t="s">
        <v>14772</v>
      </c>
      <c r="E28" s="324" t="s">
        <v>14603</v>
      </c>
      <c r="F28" s="126">
        <v>7609.87</v>
      </c>
      <c r="G28" s="107" t="str">
        <f t="shared" si="0"/>
        <v>SH19-10246</v>
      </c>
      <c r="H28" s="430"/>
      <c r="I28" s="428"/>
      <c r="J28" s="431"/>
      <c r="K28" s="432"/>
      <c r="L28" s="429"/>
      <c r="M28" s="433"/>
      <c r="N28" s="429"/>
    </row>
    <row r="29" spans="1:14" s="434" customFormat="1" ht="18" customHeight="1">
      <c r="A29" s="351">
        <v>23</v>
      </c>
      <c r="B29" s="107" t="s">
        <v>42</v>
      </c>
      <c r="C29" s="108">
        <v>43740</v>
      </c>
      <c r="D29" s="416" t="s">
        <v>14773</v>
      </c>
      <c r="E29" s="324" t="s">
        <v>14603</v>
      </c>
      <c r="F29" s="126">
        <v>14051.73</v>
      </c>
      <c r="G29" s="107" t="str">
        <f t="shared" si="0"/>
        <v>SH19-10247</v>
      </c>
      <c r="H29" s="430"/>
      <c r="I29" s="428"/>
      <c r="J29" s="431"/>
      <c r="K29" s="432"/>
      <c r="L29" s="429"/>
      <c r="M29" s="433"/>
      <c r="N29" s="429"/>
    </row>
    <row r="30" spans="1:14" s="434" customFormat="1" ht="18" customHeight="1">
      <c r="A30" s="351">
        <v>24</v>
      </c>
      <c r="B30" s="107" t="s">
        <v>42</v>
      </c>
      <c r="C30" s="108">
        <v>43740</v>
      </c>
      <c r="D30" s="416" t="s">
        <v>14774</v>
      </c>
      <c r="E30" s="324" t="s">
        <v>14603</v>
      </c>
      <c r="F30" s="126">
        <v>4075.61</v>
      </c>
      <c r="G30" s="107" t="str">
        <f t="shared" si="0"/>
        <v>SH19-10248</v>
      </c>
      <c r="H30" s="430"/>
      <c r="I30" s="428"/>
      <c r="J30" s="431"/>
      <c r="K30" s="432"/>
      <c r="L30" s="429"/>
      <c r="M30" s="433"/>
      <c r="N30" s="429"/>
    </row>
    <row r="31" spans="1:14" s="434" customFormat="1" ht="18" customHeight="1">
      <c r="A31" s="351">
        <v>25</v>
      </c>
      <c r="B31" s="107" t="s">
        <v>42</v>
      </c>
      <c r="C31" s="108">
        <v>43740</v>
      </c>
      <c r="D31" s="416" t="s">
        <v>14775</v>
      </c>
      <c r="E31" s="324" t="s">
        <v>14603</v>
      </c>
      <c r="F31" s="126">
        <v>1069.6199999999999</v>
      </c>
      <c r="G31" s="107" t="str">
        <f t="shared" si="0"/>
        <v>SH19-10249</v>
      </c>
      <c r="H31" s="430"/>
      <c r="I31" s="428"/>
      <c r="J31" s="431"/>
      <c r="K31" s="432"/>
      <c r="L31" s="429"/>
      <c r="M31" s="433"/>
      <c r="N31" s="429"/>
    </row>
    <row r="32" spans="1:14" s="434" customFormat="1" ht="18" customHeight="1">
      <c r="A32" s="351">
        <v>26</v>
      </c>
      <c r="B32" s="107" t="s">
        <v>42</v>
      </c>
      <c r="C32" s="108">
        <v>43740</v>
      </c>
      <c r="D32" s="416" t="s">
        <v>14776</v>
      </c>
      <c r="E32" s="324" t="s">
        <v>14603</v>
      </c>
      <c r="F32" s="126">
        <v>1351.94</v>
      </c>
      <c r="G32" s="107" t="str">
        <f t="shared" si="0"/>
        <v>SH19-10250</v>
      </c>
      <c r="H32" s="430"/>
      <c r="I32" s="428"/>
      <c r="J32" s="431"/>
      <c r="K32" s="432"/>
      <c r="L32" s="429"/>
      <c r="M32" s="433"/>
      <c r="N32" s="429"/>
    </row>
    <row r="33" spans="1:14" s="434" customFormat="1" ht="18" customHeight="1">
      <c r="A33" s="351">
        <v>27</v>
      </c>
      <c r="B33" s="107" t="s">
        <v>42</v>
      </c>
      <c r="C33" s="108">
        <v>43740</v>
      </c>
      <c r="D33" s="416" t="s">
        <v>14777</v>
      </c>
      <c r="E33" s="324" t="s">
        <v>14603</v>
      </c>
      <c r="F33" s="126">
        <v>6875.54</v>
      </c>
      <c r="G33" s="107" t="str">
        <f t="shared" si="0"/>
        <v>SH19-10251</v>
      </c>
      <c r="H33" s="430"/>
      <c r="I33" s="428"/>
      <c r="J33" s="431"/>
      <c r="K33" s="432"/>
      <c r="L33" s="429"/>
      <c r="M33" s="433"/>
      <c r="N33" s="429"/>
    </row>
    <row r="34" spans="1:14" s="434" customFormat="1" ht="18" customHeight="1">
      <c r="A34" s="351">
        <v>28</v>
      </c>
      <c r="B34" s="107" t="s">
        <v>42</v>
      </c>
      <c r="C34" s="108">
        <v>43740</v>
      </c>
      <c r="D34" s="416" t="s">
        <v>14778</v>
      </c>
      <c r="E34" s="324" t="s">
        <v>14603</v>
      </c>
      <c r="F34" s="126">
        <v>12941.94</v>
      </c>
      <c r="G34" s="107" t="str">
        <f t="shared" si="0"/>
        <v>SH19-10252</v>
      </c>
      <c r="H34" s="430"/>
      <c r="I34" s="428"/>
      <c r="J34" s="431"/>
      <c r="K34" s="432"/>
      <c r="L34" s="429"/>
      <c r="M34" s="433"/>
      <c r="N34" s="429"/>
    </row>
    <row r="35" spans="1:14" s="434" customFormat="1" ht="18" customHeight="1">
      <c r="A35" s="351">
        <v>29</v>
      </c>
      <c r="B35" s="107" t="s">
        <v>42</v>
      </c>
      <c r="C35" s="108">
        <v>43740</v>
      </c>
      <c r="D35" s="416" t="s">
        <v>14779</v>
      </c>
      <c r="E35" s="324" t="s">
        <v>14603</v>
      </c>
      <c r="F35" s="126">
        <v>2500.7199999999998</v>
      </c>
      <c r="G35" s="107" t="str">
        <f t="shared" si="0"/>
        <v>SH19-10253</v>
      </c>
      <c r="H35" s="430"/>
      <c r="I35" s="428"/>
      <c r="J35" s="431"/>
      <c r="K35" s="432"/>
      <c r="L35" s="429"/>
      <c r="M35" s="433"/>
      <c r="N35" s="429"/>
    </row>
    <row r="36" spans="1:14" s="434" customFormat="1" ht="18" customHeight="1">
      <c r="A36" s="351">
        <v>30</v>
      </c>
      <c r="B36" s="107" t="s">
        <v>42</v>
      </c>
      <c r="C36" s="108">
        <v>43740</v>
      </c>
      <c r="D36" s="416" t="s">
        <v>14780</v>
      </c>
      <c r="E36" s="324" t="s">
        <v>14603</v>
      </c>
      <c r="F36" s="126">
        <v>3427.76</v>
      </c>
      <c r="G36" s="107" t="str">
        <f t="shared" si="0"/>
        <v>SH19-10254</v>
      </c>
      <c r="H36" s="430"/>
      <c r="I36" s="428"/>
      <c r="J36" s="431"/>
      <c r="K36" s="432"/>
      <c r="L36" s="429"/>
      <c r="M36" s="433"/>
      <c r="N36" s="429"/>
    </row>
    <row r="37" spans="1:14" s="434" customFormat="1" ht="18" customHeight="1">
      <c r="A37" s="351">
        <v>31</v>
      </c>
      <c r="B37" s="107" t="s">
        <v>43</v>
      </c>
      <c r="C37" s="108">
        <v>43739</v>
      </c>
      <c r="D37" s="416" t="s">
        <v>14781</v>
      </c>
      <c r="E37" s="324" t="s">
        <v>1709</v>
      </c>
      <c r="F37" s="126">
        <v>760</v>
      </c>
      <c r="G37" s="107" t="str">
        <f t="shared" si="0"/>
        <v>SH19-10255</v>
      </c>
      <c r="H37" s="430"/>
      <c r="I37" s="428"/>
      <c r="J37" s="431"/>
      <c r="K37" s="432"/>
      <c r="L37" s="429"/>
      <c r="M37" s="433"/>
      <c r="N37" s="429"/>
    </row>
    <row r="38" spans="1:14" s="434" customFormat="1" ht="18" customHeight="1">
      <c r="A38" s="351">
        <v>32</v>
      </c>
      <c r="B38" s="107" t="s">
        <v>42</v>
      </c>
      <c r="C38" s="108">
        <v>43739</v>
      </c>
      <c r="D38" s="416" t="s">
        <v>14782</v>
      </c>
      <c r="E38" s="324" t="s">
        <v>14602</v>
      </c>
      <c r="F38" s="126">
        <v>36.1</v>
      </c>
      <c r="G38" s="107" t="str">
        <f t="shared" si="0"/>
        <v>SH19-10256</v>
      </c>
      <c r="H38" s="430"/>
      <c r="I38" s="428"/>
      <c r="J38" s="431"/>
      <c r="K38" s="432"/>
      <c r="L38" s="429"/>
      <c r="M38" s="433"/>
      <c r="N38" s="429"/>
    </row>
    <row r="39" spans="1:14" s="434" customFormat="1" ht="18" customHeight="1">
      <c r="A39" s="351">
        <v>33</v>
      </c>
      <c r="B39" s="107" t="s">
        <v>288</v>
      </c>
      <c r="C39" s="108">
        <v>43739</v>
      </c>
      <c r="D39" s="416" t="s">
        <v>14783</v>
      </c>
      <c r="E39" s="324" t="s">
        <v>1709</v>
      </c>
      <c r="F39" s="126">
        <v>3090.78</v>
      </c>
      <c r="G39" s="107" t="str">
        <f t="shared" si="0"/>
        <v>SH19-10257</v>
      </c>
      <c r="H39" s="430"/>
      <c r="I39" s="428"/>
      <c r="J39" s="431"/>
      <c r="K39" s="432"/>
      <c r="L39" s="429"/>
      <c r="M39" s="433"/>
      <c r="N39" s="429"/>
    </row>
    <row r="40" spans="1:14" s="434" customFormat="1" ht="18" customHeight="1">
      <c r="A40" s="351">
        <v>34</v>
      </c>
      <c r="B40" s="107" t="s">
        <v>42</v>
      </c>
      <c r="C40" s="108">
        <v>43739</v>
      </c>
      <c r="D40" s="416" t="s">
        <v>14784</v>
      </c>
      <c r="E40" s="324" t="s">
        <v>14602</v>
      </c>
      <c r="F40" s="126">
        <v>11.75</v>
      </c>
      <c r="G40" s="107" t="str">
        <f t="shared" si="0"/>
        <v>SH19-10258</v>
      </c>
      <c r="H40" s="430"/>
      <c r="I40" s="428"/>
      <c r="J40" s="431"/>
      <c r="K40" s="432"/>
      <c r="L40" s="429"/>
      <c r="M40" s="433"/>
      <c r="N40" s="429"/>
    </row>
    <row r="41" spans="1:14" s="434" customFormat="1" ht="18" customHeight="1">
      <c r="A41" s="351">
        <v>35</v>
      </c>
      <c r="B41" s="107" t="s">
        <v>291</v>
      </c>
      <c r="C41" s="108">
        <v>43739</v>
      </c>
      <c r="D41" s="416" t="s">
        <v>14785</v>
      </c>
      <c r="E41" s="324" t="s">
        <v>1709</v>
      </c>
      <c r="F41" s="126">
        <v>3548.7</v>
      </c>
      <c r="G41" s="107" t="str">
        <f t="shared" si="0"/>
        <v>SH19-10259</v>
      </c>
      <c r="H41" s="430"/>
      <c r="I41" s="428"/>
      <c r="J41" s="431"/>
      <c r="K41" s="432"/>
      <c r="L41" s="429"/>
      <c r="M41" s="433"/>
      <c r="N41" s="429"/>
    </row>
    <row r="42" spans="1:14" s="434" customFormat="1" ht="18" customHeight="1">
      <c r="A42" s="351">
        <v>36</v>
      </c>
      <c r="B42" s="107" t="s">
        <v>1754</v>
      </c>
      <c r="C42" s="108">
        <v>43739</v>
      </c>
      <c r="D42" s="416" t="s">
        <v>14786</v>
      </c>
      <c r="E42" s="324" t="s">
        <v>1709</v>
      </c>
      <c r="F42" s="126">
        <v>1733.08</v>
      </c>
      <c r="G42" s="107" t="str">
        <f t="shared" si="0"/>
        <v>SH19-10260</v>
      </c>
      <c r="H42" s="430"/>
      <c r="I42" s="428"/>
      <c r="J42" s="431"/>
      <c r="K42" s="432"/>
      <c r="L42" s="429"/>
      <c r="M42" s="433"/>
      <c r="N42" s="429"/>
    </row>
    <row r="43" spans="1:14" s="434" customFormat="1" ht="18" customHeight="1">
      <c r="A43" s="351">
        <v>37</v>
      </c>
      <c r="B43" s="107" t="s">
        <v>1754</v>
      </c>
      <c r="C43" s="108">
        <v>43739</v>
      </c>
      <c r="D43" s="416" t="s">
        <v>14787</v>
      </c>
      <c r="E43" s="324" t="s">
        <v>1709</v>
      </c>
      <c r="F43" s="126">
        <v>0</v>
      </c>
      <c r="G43" s="107" t="str">
        <f t="shared" si="0"/>
        <v>SH19-10261</v>
      </c>
      <c r="H43" s="430"/>
      <c r="I43" s="428"/>
      <c r="J43" s="431"/>
      <c r="K43" s="432"/>
      <c r="L43" s="429"/>
      <c r="M43" s="433"/>
      <c r="N43" s="429" t="s">
        <v>1753</v>
      </c>
    </row>
    <row r="44" spans="1:14" s="434" customFormat="1" ht="18" customHeight="1">
      <c r="A44" s="351">
        <v>38</v>
      </c>
      <c r="B44" s="107" t="s">
        <v>224</v>
      </c>
      <c r="C44" s="108">
        <v>43739</v>
      </c>
      <c r="D44" s="416" t="s">
        <v>14788</v>
      </c>
      <c r="E44" s="324" t="s">
        <v>1709</v>
      </c>
      <c r="F44" s="126">
        <v>7915.61</v>
      </c>
      <c r="G44" s="107" t="str">
        <f t="shared" si="0"/>
        <v>SH19-10262</v>
      </c>
      <c r="H44" s="430"/>
      <c r="I44" s="428"/>
      <c r="J44" s="431"/>
      <c r="K44" s="432"/>
      <c r="L44" s="429"/>
      <c r="M44" s="433"/>
      <c r="N44" s="429"/>
    </row>
    <row r="45" spans="1:14" s="434" customFormat="1" ht="18" customHeight="1">
      <c r="A45" s="351">
        <v>39</v>
      </c>
      <c r="B45" s="107" t="s">
        <v>53</v>
      </c>
      <c r="C45" s="108">
        <v>43739</v>
      </c>
      <c r="D45" s="416" t="s">
        <v>14789</v>
      </c>
      <c r="E45" s="324" t="s">
        <v>1709</v>
      </c>
      <c r="F45" s="126">
        <v>1457.46</v>
      </c>
      <c r="G45" s="107" t="str">
        <f t="shared" si="0"/>
        <v>SH19-10263</v>
      </c>
      <c r="H45" s="430"/>
      <c r="I45" s="428"/>
      <c r="J45" s="431"/>
      <c r="K45" s="432"/>
      <c r="L45" s="429"/>
      <c r="M45" s="433"/>
      <c r="N45" s="429"/>
    </row>
    <row r="46" spans="1:14" s="434" customFormat="1" ht="18" customHeight="1">
      <c r="A46" s="351">
        <v>40</v>
      </c>
      <c r="B46" s="107" t="s">
        <v>329</v>
      </c>
      <c r="C46" s="108">
        <v>43739</v>
      </c>
      <c r="D46" s="416" t="s">
        <v>14790</v>
      </c>
      <c r="E46" s="324" t="s">
        <v>1709</v>
      </c>
      <c r="F46" s="126">
        <v>1274.3</v>
      </c>
      <c r="G46" s="107" t="str">
        <f t="shared" si="0"/>
        <v>SH19-10264</v>
      </c>
      <c r="H46" s="430"/>
      <c r="I46" s="428"/>
      <c r="J46" s="431"/>
      <c r="K46" s="432"/>
      <c r="L46" s="429"/>
      <c r="M46" s="433"/>
      <c r="N46" s="429"/>
    </row>
    <row r="47" spans="1:14" s="434" customFormat="1" ht="18" customHeight="1">
      <c r="A47" s="351">
        <v>41</v>
      </c>
      <c r="B47" s="107" t="s">
        <v>141</v>
      </c>
      <c r="C47" s="108">
        <v>43739</v>
      </c>
      <c r="D47" s="416" t="s">
        <v>14791</v>
      </c>
      <c r="E47" s="324" t="s">
        <v>1709</v>
      </c>
      <c r="F47" s="126">
        <v>4629.75</v>
      </c>
      <c r="G47" s="107" t="str">
        <f t="shared" si="0"/>
        <v>SH19-10265</v>
      </c>
      <c r="H47" s="430"/>
      <c r="I47" s="428"/>
      <c r="J47" s="431"/>
      <c r="K47" s="432"/>
      <c r="L47" s="429"/>
      <c r="M47" s="433"/>
      <c r="N47" s="429"/>
    </row>
    <row r="48" spans="1:14" s="434" customFormat="1" ht="18" customHeight="1">
      <c r="A48" s="351">
        <v>42</v>
      </c>
      <c r="B48" s="107" t="s">
        <v>142</v>
      </c>
      <c r="C48" s="108">
        <v>43739</v>
      </c>
      <c r="D48" s="416" t="s">
        <v>14792</v>
      </c>
      <c r="E48" s="324" t="s">
        <v>1709</v>
      </c>
      <c r="F48" s="126">
        <v>1590.79</v>
      </c>
      <c r="G48" s="107" t="str">
        <f t="shared" si="0"/>
        <v>SH19-10266</v>
      </c>
      <c r="H48" s="430"/>
      <c r="I48" s="428"/>
      <c r="J48" s="431"/>
      <c r="K48" s="432"/>
      <c r="L48" s="429"/>
      <c r="M48" s="433"/>
      <c r="N48" s="429"/>
    </row>
    <row r="49" spans="1:14" s="434" customFormat="1" ht="18" customHeight="1">
      <c r="A49" s="351">
        <v>43</v>
      </c>
      <c r="B49" s="107" t="s">
        <v>142</v>
      </c>
      <c r="C49" s="108">
        <v>43739</v>
      </c>
      <c r="D49" s="416" t="s">
        <v>14793</v>
      </c>
      <c r="E49" s="324" t="s">
        <v>1709</v>
      </c>
      <c r="F49" s="126">
        <v>904.44</v>
      </c>
      <c r="G49" s="107" t="str">
        <f t="shared" si="0"/>
        <v>SH19-10267</v>
      </c>
      <c r="H49" s="430"/>
      <c r="I49" s="428"/>
      <c r="J49" s="431"/>
      <c r="K49" s="432"/>
      <c r="L49" s="429"/>
      <c r="M49" s="433"/>
      <c r="N49" s="429"/>
    </row>
    <row r="50" spans="1:14" s="434" customFormat="1" ht="18" customHeight="1">
      <c r="A50" s="351">
        <v>44</v>
      </c>
      <c r="B50" s="107"/>
      <c r="C50" s="108"/>
      <c r="D50" s="416" t="s">
        <v>14794</v>
      </c>
      <c r="E50" s="324" t="s">
        <v>1709</v>
      </c>
      <c r="F50" s="126">
        <v>0</v>
      </c>
      <c r="G50" s="107" t="str">
        <f t="shared" si="0"/>
        <v>SH19-10268</v>
      </c>
      <c r="H50" s="430"/>
      <c r="I50" s="428"/>
      <c r="J50" s="431"/>
      <c r="K50" s="432"/>
      <c r="L50" s="429"/>
      <c r="M50" s="433"/>
      <c r="N50" s="429" t="s">
        <v>7781</v>
      </c>
    </row>
    <row r="51" spans="1:14" s="434" customFormat="1" ht="18" customHeight="1">
      <c r="A51" s="351">
        <v>45</v>
      </c>
      <c r="B51" s="107" t="s">
        <v>42</v>
      </c>
      <c r="C51" s="108">
        <v>43740</v>
      </c>
      <c r="D51" s="416" t="s">
        <v>14795</v>
      </c>
      <c r="E51" s="324" t="s">
        <v>14603</v>
      </c>
      <c r="F51" s="126">
        <v>12162.44</v>
      </c>
      <c r="G51" s="107" t="str">
        <f t="shared" si="0"/>
        <v>SH19-10269</v>
      </c>
      <c r="H51" s="430"/>
      <c r="I51" s="428"/>
      <c r="J51" s="431"/>
      <c r="K51" s="432"/>
      <c r="L51" s="429"/>
      <c r="M51" s="433"/>
      <c r="N51" s="429"/>
    </row>
    <row r="52" spans="1:14" s="434" customFormat="1" ht="18" customHeight="1">
      <c r="A52" s="351">
        <v>46</v>
      </c>
      <c r="B52" s="107" t="s">
        <v>42</v>
      </c>
      <c r="C52" s="108">
        <v>43740</v>
      </c>
      <c r="D52" s="416" t="s">
        <v>14796</v>
      </c>
      <c r="E52" s="324" t="s">
        <v>14603</v>
      </c>
      <c r="F52" s="126">
        <v>275.68</v>
      </c>
      <c r="G52" s="107" t="str">
        <f t="shared" si="0"/>
        <v>SH19-10270</v>
      </c>
      <c r="H52" s="430"/>
      <c r="I52" s="428"/>
      <c r="J52" s="431"/>
      <c r="K52" s="432"/>
      <c r="L52" s="429"/>
      <c r="M52" s="433"/>
      <c r="N52" s="429"/>
    </row>
    <row r="53" spans="1:14" s="434" customFormat="1" ht="18" customHeight="1">
      <c r="A53" s="351">
        <v>47</v>
      </c>
      <c r="B53" s="107" t="s">
        <v>42</v>
      </c>
      <c r="C53" s="108">
        <v>43740</v>
      </c>
      <c r="D53" s="416" t="s">
        <v>14797</v>
      </c>
      <c r="E53" s="324" t="s">
        <v>14603</v>
      </c>
      <c r="F53" s="126">
        <v>3898.42</v>
      </c>
      <c r="G53" s="107" t="str">
        <f t="shared" si="0"/>
        <v>SH19-10271</v>
      </c>
      <c r="H53" s="430"/>
      <c r="I53" s="428"/>
      <c r="J53" s="431"/>
      <c r="K53" s="432"/>
      <c r="L53" s="429"/>
      <c r="M53" s="433"/>
      <c r="N53" s="429"/>
    </row>
    <row r="54" spans="1:14" s="434" customFormat="1" ht="18" customHeight="1">
      <c r="A54" s="351">
        <v>48</v>
      </c>
      <c r="B54" s="107" t="s">
        <v>42</v>
      </c>
      <c r="C54" s="108">
        <v>43740</v>
      </c>
      <c r="D54" s="416" t="s">
        <v>14798</v>
      </c>
      <c r="E54" s="324" t="s">
        <v>14603</v>
      </c>
      <c r="F54" s="126">
        <v>13875</v>
      </c>
      <c r="G54" s="107" t="str">
        <f t="shared" si="0"/>
        <v>SH19-10272</v>
      </c>
      <c r="H54" s="430"/>
      <c r="I54" s="428"/>
      <c r="J54" s="431"/>
      <c r="K54" s="432"/>
      <c r="L54" s="429"/>
      <c r="M54" s="433"/>
      <c r="N54" s="429"/>
    </row>
    <row r="55" spans="1:14" s="434" customFormat="1" ht="18" customHeight="1">
      <c r="A55" s="351">
        <v>49</v>
      </c>
      <c r="B55" s="107" t="s">
        <v>42</v>
      </c>
      <c r="C55" s="108">
        <v>43740</v>
      </c>
      <c r="D55" s="416" t="s">
        <v>14799</v>
      </c>
      <c r="E55" s="324" t="s">
        <v>14603</v>
      </c>
      <c r="F55" s="126">
        <v>1520.57</v>
      </c>
      <c r="G55" s="107" t="str">
        <f t="shared" si="0"/>
        <v>SH19-10273</v>
      </c>
      <c r="H55" s="430"/>
      <c r="I55" s="428"/>
      <c r="J55" s="431"/>
      <c r="K55" s="432"/>
      <c r="L55" s="429"/>
      <c r="M55" s="433"/>
      <c r="N55" s="429"/>
    </row>
    <row r="56" spans="1:14" s="434" customFormat="1" ht="18" customHeight="1">
      <c r="A56" s="351">
        <v>50</v>
      </c>
      <c r="B56" s="107" t="s">
        <v>54</v>
      </c>
      <c r="C56" s="108">
        <v>43739</v>
      </c>
      <c r="D56" s="416" t="s">
        <v>14800</v>
      </c>
      <c r="E56" s="324" t="s">
        <v>1709</v>
      </c>
      <c r="F56" s="126">
        <f>446.4+267.36+526</f>
        <v>1239.76</v>
      </c>
      <c r="G56" s="107" t="str">
        <f t="shared" si="0"/>
        <v>SH19-10274</v>
      </c>
      <c r="H56" s="430"/>
      <c r="I56" s="428"/>
      <c r="J56" s="431"/>
      <c r="K56" s="432"/>
      <c r="L56" s="429"/>
      <c r="M56" s="433"/>
      <c r="N56" s="429"/>
    </row>
    <row r="57" spans="1:14" s="434" customFormat="1" ht="18" customHeight="1">
      <c r="A57" s="351">
        <v>51</v>
      </c>
      <c r="B57" s="107" t="s">
        <v>1727</v>
      </c>
      <c r="C57" s="108">
        <v>43739</v>
      </c>
      <c r="D57" s="416" t="s">
        <v>14801</v>
      </c>
      <c r="E57" s="324" t="s">
        <v>1709</v>
      </c>
      <c r="F57" s="126">
        <v>7561.8</v>
      </c>
      <c r="G57" s="107" t="str">
        <f t="shared" si="0"/>
        <v>SH19-10275</v>
      </c>
      <c r="H57" s="430"/>
      <c r="I57" s="428"/>
      <c r="J57" s="431"/>
      <c r="K57" s="432"/>
      <c r="L57" s="429"/>
      <c r="M57" s="433"/>
      <c r="N57" s="429"/>
    </row>
    <row r="58" spans="1:14" s="434" customFormat="1" ht="18" customHeight="1">
      <c r="A58" s="351">
        <v>52</v>
      </c>
      <c r="B58" s="107" t="s">
        <v>7777</v>
      </c>
      <c r="C58" s="108">
        <v>43740</v>
      </c>
      <c r="D58" s="416" t="s">
        <v>14802</v>
      </c>
      <c r="E58" s="324" t="s">
        <v>1709</v>
      </c>
      <c r="F58" s="126">
        <v>7539.84</v>
      </c>
      <c r="G58" s="107" t="str">
        <f t="shared" si="0"/>
        <v>SH19-10276</v>
      </c>
      <c r="H58" s="430"/>
      <c r="I58" s="428"/>
      <c r="J58" s="431"/>
      <c r="K58" s="432"/>
      <c r="L58" s="429"/>
      <c r="M58" s="433"/>
      <c r="N58" s="429"/>
    </row>
    <row r="59" spans="1:14" s="434" customFormat="1" ht="18" customHeight="1">
      <c r="A59" s="351">
        <v>53</v>
      </c>
      <c r="B59" s="107" t="s">
        <v>223</v>
      </c>
      <c r="C59" s="108">
        <v>43739</v>
      </c>
      <c r="D59" s="416" t="s">
        <v>14803</v>
      </c>
      <c r="E59" s="324" t="s">
        <v>1709</v>
      </c>
      <c r="F59" s="126">
        <v>1500.4</v>
      </c>
      <c r="G59" s="107" t="str">
        <f t="shared" si="0"/>
        <v>SH19-10277</v>
      </c>
      <c r="H59" s="430"/>
      <c r="I59" s="428"/>
      <c r="J59" s="431"/>
      <c r="K59" s="432"/>
      <c r="L59" s="429"/>
      <c r="M59" s="433"/>
      <c r="N59" s="429"/>
    </row>
    <row r="60" spans="1:14" s="434" customFormat="1" ht="18" customHeight="1">
      <c r="A60" s="351">
        <v>54</v>
      </c>
      <c r="B60" s="107" t="s">
        <v>55</v>
      </c>
      <c r="C60" s="108">
        <v>43739</v>
      </c>
      <c r="D60" s="416" t="s">
        <v>14804</v>
      </c>
      <c r="E60" s="324" t="s">
        <v>1709</v>
      </c>
      <c r="F60" s="126">
        <v>3191.04</v>
      </c>
      <c r="G60" s="107" t="str">
        <f t="shared" si="0"/>
        <v>SH19-10278</v>
      </c>
      <c r="H60" s="430"/>
      <c r="I60" s="428"/>
      <c r="J60" s="431"/>
      <c r="K60" s="432"/>
      <c r="L60" s="429"/>
      <c r="M60" s="433"/>
      <c r="N60" s="429"/>
    </row>
    <row r="61" spans="1:14" s="434" customFormat="1" ht="18" customHeight="1">
      <c r="A61" s="351">
        <v>55</v>
      </c>
      <c r="B61" s="107" t="s">
        <v>55</v>
      </c>
      <c r="C61" s="108">
        <v>43739</v>
      </c>
      <c r="D61" s="416" t="s">
        <v>14805</v>
      </c>
      <c r="E61" s="324" t="s">
        <v>1709</v>
      </c>
      <c r="F61" s="126">
        <v>2915.64</v>
      </c>
      <c r="G61" s="107" t="str">
        <f t="shared" si="0"/>
        <v>SH19-10279</v>
      </c>
      <c r="H61" s="430"/>
      <c r="I61" s="428"/>
      <c r="J61" s="431"/>
      <c r="K61" s="432"/>
      <c r="L61" s="429"/>
      <c r="M61" s="433"/>
      <c r="N61" s="429"/>
    </row>
    <row r="62" spans="1:14" s="434" customFormat="1" ht="18" customHeight="1">
      <c r="A62" s="351">
        <v>56</v>
      </c>
      <c r="B62" s="107" t="s">
        <v>55</v>
      </c>
      <c r="C62" s="108">
        <v>43739</v>
      </c>
      <c r="D62" s="416" t="s">
        <v>14806</v>
      </c>
      <c r="E62" s="324" t="s">
        <v>1709</v>
      </c>
      <c r="F62" s="126">
        <v>1404.36</v>
      </c>
      <c r="G62" s="107" t="str">
        <f t="shared" si="0"/>
        <v>SH19-10280</v>
      </c>
      <c r="H62" s="430"/>
      <c r="I62" s="428"/>
      <c r="J62" s="431"/>
      <c r="K62" s="432"/>
      <c r="L62" s="429"/>
      <c r="M62" s="433"/>
      <c r="N62" s="429"/>
    </row>
    <row r="63" spans="1:14" s="434" customFormat="1" ht="18" customHeight="1">
      <c r="A63" s="351">
        <v>57</v>
      </c>
      <c r="B63" s="107" t="s">
        <v>55</v>
      </c>
      <c r="C63" s="108">
        <v>43739</v>
      </c>
      <c r="D63" s="416" t="s">
        <v>14807</v>
      </c>
      <c r="E63" s="324" t="s">
        <v>1709</v>
      </c>
      <c r="F63" s="126">
        <v>1586.7</v>
      </c>
      <c r="G63" s="107" t="str">
        <f t="shared" si="0"/>
        <v>SH19-10281</v>
      </c>
      <c r="H63" s="430"/>
      <c r="I63" s="428"/>
      <c r="J63" s="431"/>
      <c r="K63" s="432"/>
      <c r="L63" s="429"/>
      <c r="M63" s="433"/>
      <c r="N63" s="429"/>
    </row>
    <row r="64" spans="1:14" s="434" customFormat="1" ht="18" customHeight="1">
      <c r="A64" s="351">
        <v>58</v>
      </c>
      <c r="B64" s="107" t="s">
        <v>139</v>
      </c>
      <c r="C64" s="108">
        <v>43740</v>
      </c>
      <c r="D64" s="416" t="s">
        <v>14808</v>
      </c>
      <c r="E64" s="324" t="s">
        <v>1709</v>
      </c>
      <c r="F64" s="126">
        <v>2451</v>
      </c>
      <c r="G64" s="107" t="str">
        <f t="shared" si="0"/>
        <v>SH19-10282</v>
      </c>
      <c r="H64" s="430"/>
      <c r="I64" s="428"/>
      <c r="J64" s="431"/>
      <c r="K64" s="432"/>
      <c r="L64" s="429"/>
      <c r="M64" s="433"/>
      <c r="N64" s="429"/>
    </row>
    <row r="65" spans="1:14" s="434" customFormat="1" ht="18" customHeight="1">
      <c r="A65" s="351">
        <v>59</v>
      </c>
      <c r="B65" s="107" t="s">
        <v>237</v>
      </c>
      <c r="C65" s="108">
        <v>43740</v>
      </c>
      <c r="D65" s="416" t="s">
        <v>14809</v>
      </c>
      <c r="E65" s="324" t="s">
        <v>1709</v>
      </c>
      <c r="F65" s="126">
        <v>6964.38</v>
      </c>
      <c r="G65" s="107" t="str">
        <f t="shared" si="0"/>
        <v>SH19-10283</v>
      </c>
      <c r="H65" s="430"/>
      <c r="I65" s="428"/>
      <c r="J65" s="431"/>
      <c r="K65" s="432"/>
      <c r="L65" s="429"/>
      <c r="M65" s="433"/>
      <c r="N65" s="429"/>
    </row>
    <row r="66" spans="1:14" s="434" customFormat="1" ht="18" customHeight="1">
      <c r="A66" s="351">
        <v>60</v>
      </c>
      <c r="B66" s="107" t="s">
        <v>42</v>
      </c>
      <c r="C66" s="108">
        <v>43741</v>
      </c>
      <c r="D66" s="416" t="s">
        <v>14810</v>
      </c>
      <c r="E66" s="324" t="s">
        <v>16388</v>
      </c>
      <c r="F66" s="126">
        <v>3937.25</v>
      </c>
      <c r="G66" s="107" t="str">
        <f t="shared" si="0"/>
        <v>SH19-10284</v>
      </c>
      <c r="H66" s="430"/>
      <c r="I66" s="428"/>
      <c r="J66" s="431"/>
      <c r="K66" s="432"/>
      <c r="L66" s="429"/>
      <c r="M66" s="433"/>
      <c r="N66" s="429"/>
    </row>
    <row r="67" spans="1:14" s="434" customFormat="1" ht="18" customHeight="1">
      <c r="A67" s="351">
        <v>61</v>
      </c>
      <c r="B67" s="107" t="s">
        <v>42</v>
      </c>
      <c r="C67" s="108">
        <v>43741</v>
      </c>
      <c r="D67" s="416" t="s">
        <v>14811</v>
      </c>
      <c r="E67" s="324" t="s">
        <v>16388</v>
      </c>
      <c r="F67" s="126">
        <v>12955.35</v>
      </c>
      <c r="G67" s="107" t="str">
        <f t="shared" si="0"/>
        <v>SH19-10285</v>
      </c>
      <c r="H67" s="430"/>
      <c r="I67" s="428"/>
      <c r="J67" s="431"/>
      <c r="K67" s="432"/>
      <c r="L67" s="429"/>
      <c r="M67" s="433"/>
      <c r="N67" s="429"/>
    </row>
    <row r="68" spans="1:14" s="434" customFormat="1" ht="18" customHeight="1">
      <c r="A68" s="351">
        <v>62</v>
      </c>
      <c r="B68" s="107" t="s">
        <v>42</v>
      </c>
      <c r="C68" s="108">
        <v>43741</v>
      </c>
      <c r="D68" s="416" t="s">
        <v>14812</v>
      </c>
      <c r="E68" s="324" t="s">
        <v>16388</v>
      </c>
      <c r="F68" s="126">
        <v>5046.09</v>
      </c>
      <c r="G68" s="107" t="str">
        <f t="shared" si="0"/>
        <v>SH19-10286</v>
      </c>
      <c r="H68" s="430"/>
      <c r="I68" s="428"/>
      <c r="J68" s="431"/>
      <c r="K68" s="432"/>
      <c r="L68" s="429"/>
      <c r="M68" s="433"/>
      <c r="N68" s="429"/>
    </row>
    <row r="69" spans="1:14" s="434" customFormat="1" ht="18" customHeight="1">
      <c r="A69" s="351">
        <v>63</v>
      </c>
      <c r="B69" s="107" t="s">
        <v>42</v>
      </c>
      <c r="C69" s="108">
        <v>43741</v>
      </c>
      <c r="D69" s="416" t="s">
        <v>14813</v>
      </c>
      <c r="E69" s="324" t="s">
        <v>16388</v>
      </c>
      <c r="F69" s="126">
        <v>7226.17</v>
      </c>
      <c r="G69" s="107" t="str">
        <f t="shared" si="0"/>
        <v>SH19-10287</v>
      </c>
      <c r="H69" s="430"/>
      <c r="I69" s="428"/>
      <c r="J69" s="431"/>
      <c r="K69" s="432"/>
      <c r="L69" s="429"/>
      <c r="M69" s="433"/>
      <c r="N69" s="429"/>
    </row>
    <row r="70" spans="1:14" s="434" customFormat="1" ht="18" customHeight="1">
      <c r="A70" s="351">
        <v>64</v>
      </c>
      <c r="B70" s="107" t="s">
        <v>42</v>
      </c>
      <c r="C70" s="108">
        <v>43741</v>
      </c>
      <c r="D70" s="416" t="s">
        <v>14814</v>
      </c>
      <c r="E70" s="324" t="s">
        <v>16388</v>
      </c>
      <c r="F70" s="126">
        <v>12694.25</v>
      </c>
      <c r="G70" s="107" t="str">
        <f t="shared" si="0"/>
        <v>SH19-10288</v>
      </c>
      <c r="H70" s="430"/>
      <c r="I70" s="428"/>
      <c r="J70" s="431"/>
      <c r="K70" s="432"/>
      <c r="L70" s="429"/>
      <c r="M70" s="433"/>
      <c r="N70" s="429"/>
    </row>
    <row r="71" spans="1:14" s="434" customFormat="1" ht="18" customHeight="1">
      <c r="A71" s="351">
        <v>65</v>
      </c>
      <c r="B71" s="107" t="s">
        <v>42</v>
      </c>
      <c r="C71" s="108">
        <v>43741</v>
      </c>
      <c r="D71" s="416" t="s">
        <v>14815</v>
      </c>
      <c r="E71" s="324" t="s">
        <v>16388</v>
      </c>
      <c r="F71" s="126">
        <v>10719.29</v>
      </c>
      <c r="G71" s="107" t="str">
        <f t="shared" si="0"/>
        <v>SH19-10289</v>
      </c>
      <c r="H71" s="430"/>
      <c r="I71" s="428"/>
      <c r="J71" s="431"/>
      <c r="K71" s="432"/>
      <c r="L71" s="429"/>
      <c r="M71" s="433"/>
      <c r="N71" s="429"/>
    </row>
    <row r="72" spans="1:14" s="434" customFormat="1" ht="18" customHeight="1">
      <c r="A72" s="351">
        <v>66</v>
      </c>
      <c r="B72" s="107" t="s">
        <v>42</v>
      </c>
      <c r="C72" s="108">
        <v>43741</v>
      </c>
      <c r="D72" s="416" t="s">
        <v>14816</v>
      </c>
      <c r="E72" s="324" t="s">
        <v>16388</v>
      </c>
      <c r="F72" s="126">
        <v>5111.2700000000004</v>
      </c>
      <c r="G72" s="107" t="str">
        <f t="shared" ref="G72:G135" si="1">D72</f>
        <v>SH19-10290</v>
      </c>
      <c r="H72" s="430"/>
      <c r="I72" s="428"/>
      <c r="J72" s="431"/>
      <c r="K72" s="432"/>
      <c r="L72" s="429"/>
      <c r="M72" s="433"/>
      <c r="N72" s="429"/>
    </row>
    <row r="73" spans="1:14" s="434" customFormat="1" ht="18" customHeight="1">
      <c r="A73" s="351">
        <v>67</v>
      </c>
      <c r="B73" s="107" t="s">
        <v>42</v>
      </c>
      <c r="C73" s="108">
        <v>43741</v>
      </c>
      <c r="D73" s="416" t="s">
        <v>14817</v>
      </c>
      <c r="E73" s="324" t="s">
        <v>16388</v>
      </c>
      <c r="F73" s="126">
        <v>15248.48</v>
      </c>
      <c r="G73" s="107" t="str">
        <f t="shared" si="1"/>
        <v>SH19-10291</v>
      </c>
      <c r="H73" s="430"/>
      <c r="I73" s="428"/>
      <c r="J73" s="431"/>
      <c r="K73" s="432"/>
      <c r="L73" s="429"/>
      <c r="M73" s="433"/>
      <c r="N73" s="429"/>
    </row>
    <row r="74" spans="1:14" s="434" customFormat="1" ht="18" customHeight="1">
      <c r="A74" s="351">
        <v>68</v>
      </c>
      <c r="B74" s="107" t="s">
        <v>42</v>
      </c>
      <c r="C74" s="108">
        <v>43741</v>
      </c>
      <c r="D74" s="416" t="s">
        <v>14818</v>
      </c>
      <c r="E74" s="324" t="s">
        <v>16388</v>
      </c>
      <c r="F74" s="126">
        <v>1611.03</v>
      </c>
      <c r="G74" s="107" t="str">
        <f t="shared" si="1"/>
        <v>SH19-10292</v>
      </c>
      <c r="H74" s="430"/>
      <c r="I74" s="428"/>
      <c r="J74" s="431"/>
      <c r="K74" s="432"/>
      <c r="L74" s="429"/>
      <c r="M74" s="433"/>
      <c r="N74" s="429"/>
    </row>
    <row r="75" spans="1:14" s="434" customFormat="1" ht="18" customHeight="1">
      <c r="A75" s="351">
        <v>69</v>
      </c>
      <c r="B75" s="107" t="s">
        <v>42</v>
      </c>
      <c r="C75" s="108">
        <v>43741</v>
      </c>
      <c r="D75" s="416" t="s">
        <v>14819</v>
      </c>
      <c r="E75" s="324" t="s">
        <v>16388</v>
      </c>
      <c r="F75" s="126">
        <v>5534.6</v>
      </c>
      <c r="G75" s="107" t="str">
        <f t="shared" si="1"/>
        <v>SH19-10293</v>
      </c>
      <c r="H75" s="430"/>
      <c r="I75" s="428"/>
      <c r="J75" s="431"/>
      <c r="K75" s="432"/>
      <c r="L75" s="429"/>
      <c r="M75" s="433"/>
      <c r="N75" s="429"/>
    </row>
    <row r="76" spans="1:14" s="434" customFormat="1" ht="18" customHeight="1">
      <c r="A76" s="351">
        <v>70</v>
      </c>
      <c r="B76" s="107" t="s">
        <v>42</v>
      </c>
      <c r="C76" s="108">
        <v>43741</v>
      </c>
      <c r="D76" s="416" t="s">
        <v>14820</v>
      </c>
      <c r="E76" s="324" t="s">
        <v>16388</v>
      </c>
      <c r="F76" s="126">
        <v>7737.89</v>
      </c>
      <c r="G76" s="107" t="str">
        <f t="shared" si="1"/>
        <v>SH19-10294</v>
      </c>
      <c r="H76" s="430"/>
      <c r="I76" s="428"/>
      <c r="J76" s="431"/>
      <c r="K76" s="432"/>
      <c r="L76" s="429"/>
      <c r="M76" s="433"/>
      <c r="N76" s="429"/>
    </row>
    <row r="77" spans="1:14" s="434" customFormat="1" ht="18" customHeight="1">
      <c r="A77" s="351">
        <v>71</v>
      </c>
      <c r="B77" s="107" t="s">
        <v>42</v>
      </c>
      <c r="C77" s="108">
        <v>43741</v>
      </c>
      <c r="D77" s="416" t="s">
        <v>14821</v>
      </c>
      <c r="E77" s="324" t="s">
        <v>16388</v>
      </c>
      <c r="F77" s="126">
        <v>12603.08</v>
      </c>
      <c r="G77" s="107" t="str">
        <f t="shared" si="1"/>
        <v>SH19-10295</v>
      </c>
      <c r="H77" s="430"/>
      <c r="I77" s="428"/>
      <c r="J77" s="431"/>
      <c r="K77" s="432"/>
      <c r="L77" s="429"/>
      <c r="M77" s="433"/>
      <c r="N77" s="429"/>
    </row>
    <row r="78" spans="1:14" s="434" customFormat="1" ht="18" customHeight="1">
      <c r="A78" s="351">
        <v>72</v>
      </c>
      <c r="B78" s="107" t="s">
        <v>42</v>
      </c>
      <c r="C78" s="108">
        <v>43741</v>
      </c>
      <c r="D78" s="416" t="s">
        <v>14822</v>
      </c>
      <c r="E78" s="324" t="s">
        <v>16388</v>
      </c>
      <c r="F78" s="126">
        <v>109.08</v>
      </c>
      <c r="G78" s="107" t="str">
        <f t="shared" si="1"/>
        <v>SH19-10296</v>
      </c>
      <c r="H78" s="430"/>
      <c r="I78" s="428"/>
      <c r="J78" s="431"/>
      <c r="K78" s="432"/>
      <c r="L78" s="429"/>
      <c r="M78" s="433"/>
      <c r="N78" s="429"/>
    </row>
    <row r="79" spans="1:14" s="434" customFormat="1" ht="18" customHeight="1">
      <c r="A79" s="351">
        <v>73</v>
      </c>
      <c r="B79" s="107" t="s">
        <v>42</v>
      </c>
      <c r="C79" s="108">
        <v>43741</v>
      </c>
      <c r="D79" s="416" t="s">
        <v>14823</v>
      </c>
      <c r="E79" s="324" t="s">
        <v>16388</v>
      </c>
      <c r="F79" s="126">
        <v>2834.97</v>
      </c>
      <c r="G79" s="107" t="str">
        <f t="shared" si="1"/>
        <v>SH19-10297</v>
      </c>
      <c r="H79" s="430"/>
      <c r="I79" s="428"/>
      <c r="J79" s="431"/>
      <c r="K79" s="432"/>
      <c r="L79" s="429"/>
      <c r="M79" s="433"/>
      <c r="N79" s="429"/>
    </row>
    <row r="80" spans="1:14" s="434" customFormat="1" ht="18" customHeight="1">
      <c r="A80" s="351">
        <v>74</v>
      </c>
      <c r="B80" s="107" t="s">
        <v>42</v>
      </c>
      <c r="C80" s="108">
        <v>43741</v>
      </c>
      <c r="D80" s="416" t="s">
        <v>14824</v>
      </c>
      <c r="E80" s="324" t="s">
        <v>16388</v>
      </c>
      <c r="F80" s="126">
        <v>1573.89</v>
      </c>
      <c r="G80" s="107" t="str">
        <f t="shared" si="1"/>
        <v>SH19-10298</v>
      </c>
      <c r="H80" s="430"/>
      <c r="I80" s="428"/>
      <c r="J80" s="431"/>
      <c r="K80" s="432"/>
      <c r="L80" s="429"/>
      <c r="M80" s="433"/>
      <c r="N80" s="429"/>
    </row>
    <row r="81" spans="1:14" s="434" customFormat="1" ht="18" customHeight="1">
      <c r="A81" s="351">
        <v>75</v>
      </c>
      <c r="B81" s="107" t="s">
        <v>42</v>
      </c>
      <c r="C81" s="108">
        <v>43741</v>
      </c>
      <c r="D81" s="416" t="s">
        <v>14825</v>
      </c>
      <c r="E81" s="324" t="s">
        <v>16388</v>
      </c>
      <c r="F81" s="126">
        <v>10605.02</v>
      </c>
      <c r="G81" s="107" t="str">
        <f t="shared" si="1"/>
        <v>SH19-10299</v>
      </c>
      <c r="H81" s="430"/>
      <c r="I81" s="428"/>
      <c r="J81" s="431"/>
      <c r="K81" s="432"/>
      <c r="L81" s="429"/>
      <c r="M81" s="433"/>
      <c r="N81" s="429"/>
    </row>
    <row r="82" spans="1:14" s="434" customFormat="1" ht="18" customHeight="1">
      <c r="A82" s="351">
        <v>76</v>
      </c>
      <c r="B82" s="107" t="s">
        <v>42</v>
      </c>
      <c r="C82" s="108">
        <v>43741</v>
      </c>
      <c r="D82" s="416" t="s">
        <v>14826</v>
      </c>
      <c r="E82" s="324" t="s">
        <v>16388</v>
      </c>
      <c r="F82" s="126">
        <v>7986.26</v>
      </c>
      <c r="G82" s="107" t="str">
        <f t="shared" si="1"/>
        <v>SH19-10300</v>
      </c>
      <c r="H82" s="430"/>
      <c r="I82" s="428"/>
      <c r="J82" s="431"/>
      <c r="K82" s="432"/>
      <c r="L82" s="429"/>
      <c r="M82" s="433"/>
      <c r="N82" s="429"/>
    </row>
    <row r="83" spans="1:14" s="434" customFormat="1" ht="18" customHeight="1">
      <c r="A83" s="351">
        <v>77</v>
      </c>
      <c r="B83" s="107" t="s">
        <v>42</v>
      </c>
      <c r="C83" s="108">
        <v>43741</v>
      </c>
      <c r="D83" s="416" t="s">
        <v>14827</v>
      </c>
      <c r="E83" s="324" t="s">
        <v>16388</v>
      </c>
      <c r="F83" s="126">
        <v>17113.349999999999</v>
      </c>
      <c r="G83" s="107" t="str">
        <f t="shared" si="1"/>
        <v>SH19-10301</v>
      </c>
      <c r="H83" s="430"/>
      <c r="I83" s="428"/>
      <c r="J83" s="431"/>
      <c r="K83" s="432"/>
      <c r="L83" s="429"/>
      <c r="M83" s="433"/>
      <c r="N83" s="429"/>
    </row>
    <row r="84" spans="1:14" s="434" customFormat="1" ht="18" customHeight="1">
      <c r="A84" s="351">
        <v>78</v>
      </c>
      <c r="B84" s="107" t="s">
        <v>42</v>
      </c>
      <c r="C84" s="108">
        <v>43741</v>
      </c>
      <c r="D84" s="416" t="s">
        <v>14828</v>
      </c>
      <c r="E84" s="324" t="s">
        <v>16388</v>
      </c>
      <c r="F84" s="126">
        <v>5273.66</v>
      </c>
      <c r="G84" s="107" t="str">
        <f t="shared" si="1"/>
        <v>SH19-10302</v>
      </c>
      <c r="H84" s="430"/>
      <c r="I84" s="428"/>
      <c r="J84" s="431"/>
      <c r="K84" s="432"/>
      <c r="L84" s="429"/>
      <c r="M84" s="433"/>
      <c r="N84" s="429"/>
    </row>
    <row r="85" spans="1:14" s="434" customFormat="1" ht="18" customHeight="1">
      <c r="A85" s="351">
        <v>79</v>
      </c>
      <c r="B85" s="107" t="s">
        <v>42</v>
      </c>
      <c r="C85" s="108">
        <v>43741</v>
      </c>
      <c r="D85" s="416" t="s">
        <v>14829</v>
      </c>
      <c r="E85" s="324" t="s">
        <v>16388</v>
      </c>
      <c r="F85" s="126">
        <v>2941.95</v>
      </c>
      <c r="G85" s="107" t="str">
        <f t="shared" si="1"/>
        <v>SH19-10303</v>
      </c>
      <c r="H85" s="430"/>
      <c r="I85" s="428"/>
      <c r="J85" s="431"/>
      <c r="K85" s="432"/>
      <c r="L85" s="429"/>
      <c r="M85" s="433"/>
      <c r="N85" s="429"/>
    </row>
    <row r="86" spans="1:14" s="434" customFormat="1" ht="18" customHeight="1">
      <c r="A86" s="351">
        <v>80</v>
      </c>
      <c r="B86" s="107" t="s">
        <v>225</v>
      </c>
      <c r="C86" s="108">
        <v>43740</v>
      </c>
      <c r="D86" s="416" t="s">
        <v>14830</v>
      </c>
      <c r="E86" s="324" t="s">
        <v>1709</v>
      </c>
      <c r="F86" s="126">
        <v>3164</v>
      </c>
      <c r="G86" s="107" t="str">
        <f t="shared" si="1"/>
        <v>SH19-10304</v>
      </c>
      <c r="H86" s="430"/>
      <c r="I86" s="428"/>
      <c r="J86" s="431"/>
      <c r="K86" s="432"/>
      <c r="L86" s="429"/>
      <c r="M86" s="433"/>
      <c r="N86" s="429"/>
    </row>
    <row r="87" spans="1:14" s="434" customFormat="1" ht="18" customHeight="1">
      <c r="A87" s="351">
        <v>81</v>
      </c>
      <c r="B87" s="107" t="s">
        <v>238</v>
      </c>
      <c r="C87" s="108">
        <v>43740</v>
      </c>
      <c r="D87" s="416" t="s">
        <v>14831</v>
      </c>
      <c r="E87" s="324" t="s">
        <v>1709</v>
      </c>
      <c r="F87" s="126">
        <v>7850.14</v>
      </c>
      <c r="G87" s="107" t="str">
        <f t="shared" si="1"/>
        <v>SH19-10305</v>
      </c>
      <c r="H87" s="430"/>
      <c r="I87" s="428"/>
      <c r="J87" s="431"/>
      <c r="K87" s="432"/>
      <c r="L87" s="429"/>
      <c r="M87" s="433"/>
      <c r="N87" s="429"/>
    </row>
    <row r="88" spans="1:14" s="434" customFormat="1" ht="18" customHeight="1">
      <c r="A88" s="351">
        <v>82</v>
      </c>
      <c r="B88" s="107" t="s">
        <v>43</v>
      </c>
      <c r="C88" s="108">
        <v>43740</v>
      </c>
      <c r="D88" s="416" t="s">
        <v>14832</v>
      </c>
      <c r="E88" s="324" t="s">
        <v>1709</v>
      </c>
      <c r="F88" s="126">
        <v>2397.66</v>
      </c>
      <c r="G88" s="107" t="str">
        <f t="shared" si="1"/>
        <v>SH19-10306</v>
      </c>
      <c r="H88" s="430"/>
      <c r="I88" s="428"/>
      <c r="J88" s="431"/>
      <c r="K88" s="432"/>
      <c r="L88" s="429"/>
      <c r="M88" s="433"/>
      <c r="N88" s="429"/>
    </row>
    <row r="89" spans="1:14" s="434" customFormat="1" ht="18" customHeight="1">
      <c r="A89" s="351">
        <v>83</v>
      </c>
      <c r="B89" s="107" t="s">
        <v>42</v>
      </c>
      <c r="C89" s="108">
        <v>43741</v>
      </c>
      <c r="D89" s="416" t="s">
        <v>14833</v>
      </c>
      <c r="E89" s="324" t="s">
        <v>16388</v>
      </c>
      <c r="F89" s="126">
        <v>7910.54</v>
      </c>
      <c r="G89" s="107" t="str">
        <f t="shared" si="1"/>
        <v>SH19-10307</v>
      </c>
      <c r="H89" s="430"/>
      <c r="I89" s="428"/>
      <c r="J89" s="431"/>
      <c r="K89" s="432"/>
      <c r="L89" s="429"/>
      <c r="M89" s="433"/>
      <c r="N89" s="429"/>
    </row>
    <row r="90" spans="1:14" s="434" customFormat="1" ht="18" customHeight="1">
      <c r="A90" s="351">
        <v>84</v>
      </c>
      <c r="B90" s="107" t="s">
        <v>42</v>
      </c>
      <c r="C90" s="108">
        <v>43741</v>
      </c>
      <c r="D90" s="416" t="s">
        <v>14834</v>
      </c>
      <c r="E90" s="324" t="s">
        <v>16388</v>
      </c>
      <c r="F90" s="126">
        <v>14199.07</v>
      </c>
      <c r="G90" s="107" t="str">
        <f t="shared" si="1"/>
        <v>SH19-10308</v>
      </c>
      <c r="H90" s="430"/>
      <c r="I90" s="428"/>
      <c r="J90" s="431"/>
      <c r="K90" s="432"/>
      <c r="L90" s="429"/>
      <c r="M90" s="433"/>
      <c r="N90" s="429"/>
    </row>
    <row r="91" spans="1:14" s="434" customFormat="1" ht="18" customHeight="1">
      <c r="A91" s="351">
        <v>85</v>
      </c>
      <c r="B91" s="107" t="s">
        <v>42</v>
      </c>
      <c r="C91" s="108">
        <v>43741</v>
      </c>
      <c r="D91" s="416" t="s">
        <v>14835</v>
      </c>
      <c r="E91" s="324" t="s">
        <v>16388</v>
      </c>
      <c r="F91" s="126">
        <v>5944.3</v>
      </c>
      <c r="G91" s="107" t="str">
        <f t="shared" si="1"/>
        <v>SH19-10309</v>
      </c>
      <c r="H91" s="430"/>
      <c r="I91" s="428"/>
      <c r="J91" s="431"/>
      <c r="K91" s="432"/>
      <c r="L91" s="429"/>
      <c r="M91" s="433"/>
      <c r="N91" s="429"/>
    </row>
    <row r="92" spans="1:14" s="434" customFormat="1" ht="18" customHeight="1">
      <c r="A92" s="351">
        <v>86</v>
      </c>
      <c r="B92" s="107" t="s">
        <v>42</v>
      </c>
      <c r="C92" s="108">
        <v>43741</v>
      </c>
      <c r="D92" s="416" t="s">
        <v>14836</v>
      </c>
      <c r="E92" s="324" t="s">
        <v>16388</v>
      </c>
      <c r="F92" s="126">
        <v>6580.9</v>
      </c>
      <c r="G92" s="107" t="str">
        <f t="shared" si="1"/>
        <v>SH19-10310</v>
      </c>
      <c r="H92" s="430"/>
      <c r="I92" s="428"/>
      <c r="J92" s="431"/>
      <c r="K92" s="432"/>
      <c r="L92" s="429"/>
      <c r="M92" s="433"/>
      <c r="N92" s="429"/>
    </row>
    <row r="93" spans="1:14" s="434" customFormat="1" ht="18" customHeight="1">
      <c r="A93" s="351">
        <v>87</v>
      </c>
      <c r="B93" s="107" t="s">
        <v>43</v>
      </c>
      <c r="C93" s="108">
        <v>43740</v>
      </c>
      <c r="D93" s="416" t="s">
        <v>14837</v>
      </c>
      <c r="E93" s="324" t="s">
        <v>1709</v>
      </c>
      <c r="F93" s="126">
        <v>388.42</v>
      </c>
      <c r="G93" s="107" t="str">
        <f t="shared" si="1"/>
        <v>SH19-10311</v>
      </c>
      <c r="H93" s="430"/>
      <c r="I93" s="428"/>
      <c r="J93" s="431"/>
      <c r="K93" s="432"/>
      <c r="L93" s="429"/>
      <c r="M93" s="433"/>
      <c r="N93" s="429"/>
    </row>
    <row r="94" spans="1:14" s="434" customFormat="1" ht="18" customHeight="1">
      <c r="A94" s="351">
        <v>88</v>
      </c>
      <c r="B94" s="107" t="s">
        <v>237</v>
      </c>
      <c r="C94" s="108">
        <v>43740</v>
      </c>
      <c r="D94" s="416" t="s">
        <v>14838</v>
      </c>
      <c r="E94" s="324" t="s">
        <v>1709</v>
      </c>
      <c r="F94" s="126">
        <v>1972.72</v>
      </c>
      <c r="G94" s="107" t="str">
        <f t="shared" si="1"/>
        <v>SH19-10312</v>
      </c>
      <c r="H94" s="430"/>
      <c r="I94" s="428"/>
      <c r="J94" s="431"/>
      <c r="K94" s="432"/>
      <c r="L94" s="429"/>
      <c r="M94" s="433"/>
      <c r="N94" s="429"/>
    </row>
    <row r="95" spans="1:14" s="434" customFormat="1" ht="18" customHeight="1">
      <c r="A95" s="351">
        <v>89</v>
      </c>
      <c r="B95" s="200" t="s">
        <v>1746</v>
      </c>
      <c r="C95" s="108"/>
      <c r="D95" s="402" t="s">
        <v>14839</v>
      </c>
      <c r="E95" s="324" t="s">
        <v>1709</v>
      </c>
      <c r="F95" s="126">
        <v>0</v>
      </c>
      <c r="G95" s="107" t="str">
        <f t="shared" si="1"/>
        <v>SH19-10313</v>
      </c>
      <c r="H95" s="430"/>
      <c r="I95" s="428"/>
      <c r="J95" s="431"/>
      <c r="K95" s="432"/>
      <c r="L95" s="429"/>
      <c r="M95" s="433"/>
      <c r="N95" s="429"/>
    </row>
    <row r="96" spans="1:14" s="434" customFormat="1" ht="18" customHeight="1">
      <c r="A96" s="351">
        <v>90</v>
      </c>
      <c r="B96" s="107" t="s">
        <v>223</v>
      </c>
      <c r="C96" s="108">
        <v>43740</v>
      </c>
      <c r="D96" s="416" t="s">
        <v>14840</v>
      </c>
      <c r="E96" s="324" t="s">
        <v>1709</v>
      </c>
      <c r="F96" s="126">
        <v>2524.1999999999998</v>
      </c>
      <c r="G96" s="107" t="str">
        <f t="shared" si="1"/>
        <v>SH19-10314</v>
      </c>
      <c r="H96" s="430"/>
      <c r="I96" s="428"/>
      <c r="J96" s="431"/>
      <c r="K96" s="432"/>
      <c r="L96" s="429"/>
      <c r="M96" s="433"/>
      <c r="N96" s="429"/>
    </row>
    <row r="97" spans="1:14" s="434" customFormat="1" ht="18" customHeight="1">
      <c r="A97" s="351">
        <v>91</v>
      </c>
      <c r="B97" s="107" t="s">
        <v>7777</v>
      </c>
      <c r="C97" s="108">
        <v>43740</v>
      </c>
      <c r="D97" s="416" t="s">
        <v>14841</v>
      </c>
      <c r="E97" s="324" t="s">
        <v>1709</v>
      </c>
      <c r="F97" s="126">
        <v>7539.84</v>
      </c>
      <c r="G97" s="107" t="str">
        <f t="shared" si="1"/>
        <v>SH19-10315</v>
      </c>
      <c r="H97" s="430"/>
      <c r="I97" s="428"/>
      <c r="J97" s="431"/>
      <c r="K97" s="432"/>
      <c r="L97" s="429"/>
      <c r="M97" s="433"/>
      <c r="N97" s="429"/>
    </row>
    <row r="98" spans="1:14" s="434" customFormat="1" ht="18" customHeight="1">
      <c r="A98" s="351">
        <v>92</v>
      </c>
      <c r="B98" s="107" t="s">
        <v>47</v>
      </c>
      <c r="C98" s="108">
        <v>43740</v>
      </c>
      <c r="D98" s="416" t="s">
        <v>14842</v>
      </c>
      <c r="E98" s="324" t="s">
        <v>1709</v>
      </c>
      <c r="F98" s="126">
        <v>4864.0600000000004</v>
      </c>
      <c r="G98" s="107" t="str">
        <f t="shared" si="1"/>
        <v>SH19-10316</v>
      </c>
      <c r="H98" s="430"/>
      <c r="I98" s="428"/>
      <c r="J98" s="431"/>
      <c r="K98" s="432"/>
      <c r="L98" s="429"/>
      <c r="M98" s="433"/>
      <c r="N98" s="429"/>
    </row>
    <row r="99" spans="1:14" s="434" customFormat="1" ht="18" customHeight="1">
      <c r="A99" s="351">
        <v>93</v>
      </c>
      <c r="B99" s="107" t="s">
        <v>142</v>
      </c>
      <c r="C99" s="108">
        <v>43740</v>
      </c>
      <c r="D99" s="416" t="s">
        <v>14843</v>
      </c>
      <c r="E99" s="324" t="s">
        <v>1709</v>
      </c>
      <c r="F99" s="126">
        <v>1369.05</v>
      </c>
      <c r="G99" s="107" t="str">
        <f t="shared" si="1"/>
        <v>SH19-10317</v>
      </c>
      <c r="H99" s="430"/>
      <c r="I99" s="428"/>
      <c r="J99" s="431"/>
      <c r="K99" s="432"/>
      <c r="L99" s="429"/>
      <c r="M99" s="433"/>
      <c r="N99" s="429"/>
    </row>
    <row r="100" spans="1:14" s="434" customFormat="1" ht="18" customHeight="1">
      <c r="A100" s="351">
        <v>94</v>
      </c>
      <c r="B100" s="107" t="s">
        <v>43</v>
      </c>
      <c r="C100" s="108">
        <v>43740</v>
      </c>
      <c r="D100" s="416" t="s">
        <v>14844</v>
      </c>
      <c r="E100" s="324" t="s">
        <v>1709</v>
      </c>
      <c r="F100" s="126">
        <v>1971.4</v>
      </c>
      <c r="G100" s="107" t="str">
        <f t="shared" si="1"/>
        <v>SH19-10318</v>
      </c>
      <c r="H100" s="430"/>
      <c r="I100" s="428"/>
      <c r="J100" s="431"/>
      <c r="K100" s="432"/>
      <c r="L100" s="429"/>
      <c r="M100" s="433"/>
      <c r="N100" s="429"/>
    </row>
    <row r="101" spans="1:14" s="434" customFormat="1" ht="18" customHeight="1">
      <c r="A101" s="351">
        <v>95</v>
      </c>
      <c r="B101" s="107" t="s">
        <v>329</v>
      </c>
      <c r="C101" s="108">
        <v>43740</v>
      </c>
      <c r="D101" s="416" t="s">
        <v>14845</v>
      </c>
      <c r="E101" s="324" t="s">
        <v>1709</v>
      </c>
      <c r="F101" s="126">
        <v>760.47</v>
      </c>
      <c r="G101" s="107" t="str">
        <f t="shared" si="1"/>
        <v>SH19-10319</v>
      </c>
      <c r="H101" s="430"/>
      <c r="I101" s="428"/>
      <c r="J101" s="431"/>
      <c r="K101" s="432"/>
      <c r="L101" s="429"/>
      <c r="M101" s="433"/>
      <c r="N101" s="429"/>
    </row>
    <row r="102" spans="1:14" s="434" customFormat="1" ht="18" customHeight="1">
      <c r="A102" s="351">
        <v>96</v>
      </c>
      <c r="B102" s="107" t="s">
        <v>224</v>
      </c>
      <c r="C102" s="108">
        <v>43740</v>
      </c>
      <c r="D102" s="416" t="s">
        <v>14846</v>
      </c>
      <c r="E102" s="324" t="s">
        <v>1709</v>
      </c>
      <c r="F102" s="126">
        <v>8636.5300000000007</v>
      </c>
      <c r="G102" s="107" t="str">
        <f t="shared" si="1"/>
        <v>SH19-10320</v>
      </c>
      <c r="H102" s="430"/>
      <c r="I102" s="428"/>
      <c r="J102" s="431"/>
      <c r="K102" s="432"/>
      <c r="L102" s="429"/>
      <c r="M102" s="433"/>
      <c r="N102" s="429"/>
    </row>
    <row r="103" spans="1:14" s="434" customFormat="1" ht="18" customHeight="1">
      <c r="A103" s="351">
        <v>97</v>
      </c>
      <c r="B103" s="200" t="s">
        <v>1746</v>
      </c>
      <c r="C103" s="108"/>
      <c r="D103" s="402" t="s">
        <v>14847</v>
      </c>
      <c r="E103" s="324" t="s">
        <v>1709</v>
      </c>
      <c r="F103" s="126">
        <v>0</v>
      </c>
      <c r="G103" s="107" t="str">
        <f t="shared" si="1"/>
        <v>SH19-10321</v>
      </c>
      <c r="H103" s="430"/>
      <c r="I103" s="428"/>
      <c r="J103" s="431"/>
      <c r="K103" s="432"/>
      <c r="L103" s="429"/>
      <c r="M103" s="433"/>
      <c r="N103" s="429"/>
    </row>
    <row r="104" spans="1:14" s="434" customFormat="1" ht="18" customHeight="1">
      <c r="A104" s="351">
        <v>98</v>
      </c>
      <c r="B104" s="107" t="s">
        <v>142</v>
      </c>
      <c r="C104" s="108">
        <v>43740</v>
      </c>
      <c r="D104" s="416" t="s">
        <v>14848</v>
      </c>
      <c r="E104" s="324" t="s">
        <v>1709</v>
      </c>
      <c r="F104" s="126">
        <v>1594.45</v>
      </c>
      <c r="G104" s="107" t="str">
        <f t="shared" si="1"/>
        <v>SH19-10322</v>
      </c>
      <c r="H104" s="430"/>
      <c r="I104" s="428"/>
      <c r="J104" s="431"/>
      <c r="K104" s="432"/>
      <c r="L104" s="429"/>
      <c r="M104" s="433"/>
      <c r="N104" s="429"/>
    </row>
    <row r="105" spans="1:14" s="434" customFormat="1" ht="18" customHeight="1">
      <c r="A105" s="351">
        <v>99</v>
      </c>
      <c r="B105" s="107" t="s">
        <v>142</v>
      </c>
      <c r="C105" s="108">
        <v>43740</v>
      </c>
      <c r="D105" s="416" t="s">
        <v>14849</v>
      </c>
      <c r="E105" s="324" t="s">
        <v>1709</v>
      </c>
      <c r="F105" s="126">
        <v>411.24</v>
      </c>
      <c r="G105" s="107" t="str">
        <f t="shared" si="1"/>
        <v>SH19-10323</v>
      </c>
      <c r="H105" s="430"/>
      <c r="I105" s="428"/>
      <c r="J105" s="431"/>
      <c r="K105" s="432"/>
      <c r="L105" s="429"/>
      <c r="M105" s="433"/>
      <c r="N105" s="429"/>
    </row>
    <row r="106" spans="1:14" s="434" customFormat="1" ht="18" customHeight="1">
      <c r="A106" s="351">
        <v>100</v>
      </c>
      <c r="B106" s="200" t="s">
        <v>1746</v>
      </c>
      <c r="C106" s="108"/>
      <c r="D106" s="402" t="s">
        <v>14850</v>
      </c>
      <c r="E106" s="324" t="s">
        <v>1709</v>
      </c>
      <c r="F106" s="126">
        <v>0</v>
      </c>
      <c r="G106" s="107" t="str">
        <f t="shared" si="1"/>
        <v>SH19-10324</v>
      </c>
      <c r="H106" s="430"/>
      <c r="I106" s="428"/>
      <c r="J106" s="431"/>
      <c r="K106" s="432"/>
      <c r="L106" s="429"/>
      <c r="M106" s="433"/>
      <c r="N106" s="429"/>
    </row>
    <row r="107" spans="1:14" s="434" customFormat="1" ht="18" customHeight="1">
      <c r="A107" s="351">
        <v>101</v>
      </c>
      <c r="B107" s="107" t="s">
        <v>291</v>
      </c>
      <c r="C107" s="108">
        <v>43740</v>
      </c>
      <c r="D107" s="416" t="s">
        <v>14851</v>
      </c>
      <c r="E107" s="324" t="s">
        <v>1709</v>
      </c>
      <c r="F107" s="126">
        <v>2919.36</v>
      </c>
      <c r="G107" s="107" t="str">
        <f t="shared" si="1"/>
        <v>SH19-10325</v>
      </c>
      <c r="H107" s="430"/>
      <c r="I107" s="428"/>
      <c r="J107" s="431"/>
      <c r="K107" s="432"/>
      <c r="L107" s="429"/>
      <c r="M107" s="433"/>
      <c r="N107" s="429"/>
    </row>
    <row r="108" spans="1:14" s="434" customFormat="1" ht="18" customHeight="1">
      <c r="A108" s="351">
        <v>102</v>
      </c>
      <c r="B108" s="107" t="s">
        <v>42</v>
      </c>
      <c r="C108" s="108">
        <v>43741</v>
      </c>
      <c r="D108" s="416" t="s">
        <v>14852</v>
      </c>
      <c r="E108" s="324" t="s">
        <v>16388</v>
      </c>
      <c r="F108" s="126">
        <v>9530.8700000000008</v>
      </c>
      <c r="G108" s="107" t="str">
        <f t="shared" si="1"/>
        <v>SH19-10326</v>
      </c>
      <c r="H108" s="430"/>
      <c r="I108" s="428"/>
      <c r="J108" s="431"/>
      <c r="K108" s="432"/>
      <c r="L108" s="429"/>
      <c r="M108" s="433"/>
      <c r="N108" s="429"/>
    </row>
    <row r="109" spans="1:14" s="434" customFormat="1" ht="18" customHeight="1">
      <c r="A109" s="351">
        <v>103</v>
      </c>
      <c r="B109" s="107" t="s">
        <v>42</v>
      </c>
      <c r="C109" s="108">
        <v>43741</v>
      </c>
      <c r="D109" s="416" t="s">
        <v>14853</v>
      </c>
      <c r="E109" s="324" t="s">
        <v>16388</v>
      </c>
      <c r="F109" s="126">
        <v>13532.93</v>
      </c>
      <c r="G109" s="107" t="str">
        <f t="shared" si="1"/>
        <v>SH19-10327</v>
      </c>
      <c r="H109" s="430"/>
      <c r="I109" s="428"/>
      <c r="J109" s="431"/>
      <c r="K109" s="432"/>
      <c r="L109" s="429"/>
      <c r="M109" s="433"/>
      <c r="N109" s="429"/>
    </row>
    <row r="110" spans="1:14" s="434" customFormat="1" ht="18" customHeight="1">
      <c r="A110" s="351">
        <v>104</v>
      </c>
      <c r="B110" s="107" t="s">
        <v>42</v>
      </c>
      <c r="C110" s="108">
        <v>43741</v>
      </c>
      <c r="D110" s="416" t="s">
        <v>14854</v>
      </c>
      <c r="E110" s="324" t="s">
        <v>16388</v>
      </c>
      <c r="F110" s="126">
        <v>7193.69</v>
      </c>
      <c r="G110" s="107" t="str">
        <f t="shared" si="1"/>
        <v>SH19-10328</v>
      </c>
      <c r="H110" s="430"/>
      <c r="I110" s="428"/>
      <c r="J110" s="431"/>
      <c r="K110" s="432"/>
      <c r="L110" s="429"/>
      <c r="M110" s="433"/>
      <c r="N110" s="429"/>
    </row>
    <row r="111" spans="1:14" s="434" customFormat="1" ht="18" customHeight="1">
      <c r="A111" s="351">
        <v>105</v>
      </c>
      <c r="B111" s="107" t="s">
        <v>42</v>
      </c>
      <c r="C111" s="108">
        <v>43741</v>
      </c>
      <c r="D111" s="416" t="s">
        <v>14855</v>
      </c>
      <c r="E111" s="324" t="s">
        <v>16388</v>
      </c>
      <c r="F111" s="126">
        <v>3735.72</v>
      </c>
      <c r="G111" s="107" t="str">
        <f t="shared" si="1"/>
        <v>SH19-10329</v>
      </c>
      <c r="H111" s="430"/>
      <c r="I111" s="428"/>
      <c r="J111" s="431"/>
      <c r="K111" s="432"/>
      <c r="L111" s="429"/>
      <c r="M111" s="433"/>
      <c r="N111" s="429"/>
    </row>
    <row r="112" spans="1:14" s="434" customFormat="1" ht="18" customHeight="1">
      <c r="A112" s="351">
        <v>106</v>
      </c>
      <c r="B112" s="107" t="s">
        <v>42</v>
      </c>
      <c r="C112" s="108">
        <v>43741</v>
      </c>
      <c r="D112" s="416" t="s">
        <v>14856</v>
      </c>
      <c r="E112" s="324" t="s">
        <v>16388</v>
      </c>
      <c r="F112" s="126">
        <v>15813.78</v>
      </c>
      <c r="G112" s="107" t="str">
        <f t="shared" si="1"/>
        <v>SH19-10330</v>
      </c>
      <c r="H112" s="430"/>
      <c r="I112" s="428"/>
      <c r="J112" s="431"/>
      <c r="K112" s="432"/>
      <c r="L112" s="429"/>
      <c r="M112" s="433"/>
      <c r="N112" s="429"/>
    </row>
    <row r="113" spans="1:14" s="434" customFormat="1" ht="18" customHeight="1">
      <c r="A113" s="351">
        <v>107</v>
      </c>
      <c r="B113" s="107" t="s">
        <v>42</v>
      </c>
      <c r="C113" s="108">
        <v>43741</v>
      </c>
      <c r="D113" s="416" t="s">
        <v>14857</v>
      </c>
      <c r="E113" s="324" t="s">
        <v>16388</v>
      </c>
      <c r="F113" s="126">
        <v>9092.5300000000007</v>
      </c>
      <c r="G113" s="107" t="str">
        <f t="shared" si="1"/>
        <v>SH19-10331</v>
      </c>
      <c r="H113" s="430"/>
      <c r="I113" s="428"/>
      <c r="J113" s="431"/>
      <c r="K113" s="432"/>
      <c r="L113" s="429"/>
      <c r="M113" s="433"/>
      <c r="N113" s="429"/>
    </row>
    <row r="114" spans="1:14" s="434" customFormat="1" ht="18" customHeight="1">
      <c r="A114" s="351">
        <v>108</v>
      </c>
      <c r="B114" s="107" t="s">
        <v>42</v>
      </c>
      <c r="C114" s="108">
        <v>43741</v>
      </c>
      <c r="D114" s="416" t="s">
        <v>14858</v>
      </c>
      <c r="E114" s="324" t="s">
        <v>16388</v>
      </c>
      <c r="F114" s="126">
        <v>2176.13</v>
      </c>
      <c r="G114" s="107" t="str">
        <f t="shared" si="1"/>
        <v>SH19-10332</v>
      </c>
      <c r="H114" s="430"/>
      <c r="I114" s="428"/>
      <c r="J114" s="431"/>
      <c r="K114" s="432"/>
      <c r="L114" s="429"/>
      <c r="M114" s="433"/>
      <c r="N114" s="429"/>
    </row>
    <row r="115" spans="1:14" s="434" customFormat="1" ht="18" customHeight="1">
      <c r="A115" s="351">
        <v>109</v>
      </c>
      <c r="B115" s="107" t="s">
        <v>42</v>
      </c>
      <c r="C115" s="108">
        <v>43741</v>
      </c>
      <c r="D115" s="416" t="s">
        <v>14859</v>
      </c>
      <c r="E115" s="324" t="s">
        <v>16388</v>
      </c>
      <c r="F115" s="126">
        <v>3871.42</v>
      </c>
      <c r="G115" s="107" t="str">
        <f t="shared" si="1"/>
        <v>SH19-10333</v>
      </c>
      <c r="H115" s="430"/>
      <c r="I115" s="428"/>
      <c r="J115" s="431"/>
      <c r="K115" s="432"/>
      <c r="L115" s="429"/>
      <c r="M115" s="433"/>
      <c r="N115" s="429"/>
    </row>
    <row r="116" spans="1:14" s="434" customFormat="1" ht="18" customHeight="1">
      <c r="A116" s="351">
        <v>110</v>
      </c>
      <c r="B116" s="107" t="s">
        <v>337</v>
      </c>
      <c r="C116" s="108">
        <v>43740</v>
      </c>
      <c r="D116" s="416" t="s">
        <v>14860</v>
      </c>
      <c r="E116" s="324" t="s">
        <v>1709</v>
      </c>
      <c r="F116" s="126">
        <v>3284.4</v>
      </c>
      <c r="G116" s="107" t="str">
        <f t="shared" si="1"/>
        <v>SH19-10334</v>
      </c>
      <c r="H116" s="430"/>
      <c r="I116" s="428"/>
      <c r="J116" s="431"/>
      <c r="K116" s="432"/>
      <c r="L116" s="429"/>
      <c r="M116" s="433"/>
      <c r="N116" s="429"/>
    </row>
    <row r="117" spans="1:14" s="434" customFormat="1" ht="18" customHeight="1">
      <c r="A117" s="351">
        <v>111</v>
      </c>
      <c r="B117" s="107" t="s">
        <v>329</v>
      </c>
      <c r="C117" s="108">
        <v>43740</v>
      </c>
      <c r="D117" s="416" t="s">
        <v>14861</v>
      </c>
      <c r="E117" s="324" t="s">
        <v>1709</v>
      </c>
      <c r="F117" s="126">
        <v>2441.1</v>
      </c>
      <c r="G117" s="107" t="str">
        <f t="shared" si="1"/>
        <v>SH19-10335</v>
      </c>
      <c r="H117" s="430"/>
      <c r="I117" s="428"/>
      <c r="J117" s="431"/>
      <c r="K117" s="432"/>
      <c r="L117" s="429"/>
      <c r="M117" s="433"/>
      <c r="N117" s="429"/>
    </row>
    <row r="118" spans="1:14" s="434" customFormat="1" ht="18" customHeight="1">
      <c r="A118" s="351">
        <v>112</v>
      </c>
      <c r="B118" s="107" t="s">
        <v>55</v>
      </c>
      <c r="C118" s="108">
        <v>43740</v>
      </c>
      <c r="D118" s="416" t="s">
        <v>14862</v>
      </c>
      <c r="E118" s="324" t="s">
        <v>1709</v>
      </c>
      <c r="F118" s="126">
        <v>1595.52</v>
      </c>
      <c r="G118" s="107" t="str">
        <f t="shared" si="1"/>
        <v>SH19-10336</v>
      </c>
      <c r="H118" s="430"/>
      <c r="I118" s="428"/>
      <c r="J118" s="431"/>
      <c r="K118" s="432"/>
      <c r="L118" s="429"/>
      <c r="M118" s="433"/>
      <c r="N118" s="429"/>
    </row>
    <row r="119" spans="1:14" s="434" customFormat="1" ht="18" customHeight="1">
      <c r="A119" s="351">
        <v>113</v>
      </c>
      <c r="B119" s="107" t="s">
        <v>55</v>
      </c>
      <c r="C119" s="108">
        <v>43740</v>
      </c>
      <c r="D119" s="416" t="s">
        <v>14863</v>
      </c>
      <c r="E119" s="324" t="s">
        <v>1709</v>
      </c>
      <c r="F119" s="126">
        <v>1466.11</v>
      </c>
      <c r="G119" s="107" t="str">
        <f t="shared" si="1"/>
        <v>SH19-10337</v>
      </c>
      <c r="H119" s="430"/>
      <c r="I119" s="428"/>
      <c r="J119" s="431"/>
      <c r="K119" s="432"/>
      <c r="L119" s="429"/>
      <c r="M119" s="433"/>
      <c r="N119" s="429"/>
    </row>
    <row r="120" spans="1:14" s="434" customFormat="1" ht="18" customHeight="1">
      <c r="A120" s="351">
        <v>114</v>
      </c>
      <c r="B120" s="107" t="s">
        <v>42</v>
      </c>
      <c r="C120" s="108">
        <v>43741</v>
      </c>
      <c r="D120" s="416" t="s">
        <v>14864</v>
      </c>
      <c r="E120" s="324" t="s">
        <v>16388</v>
      </c>
      <c r="F120" s="126">
        <v>1280.68</v>
      </c>
      <c r="G120" s="107" t="str">
        <f t="shared" si="1"/>
        <v>SH19-10338</v>
      </c>
      <c r="H120" s="430"/>
      <c r="I120" s="428"/>
      <c r="J120" s="431"/>
      <c r="K120" s="432"/>
      <c r="L120" s="429"/>
      <c r="M120" s="433"/>
      <c r="N120" s="429"/>
    </row>
    <row r="121" spans="1:14" s="434" customFormat="1" ht="18" customHeight="1">
      <c r="A121" s="351">
        <v>115</v>
      </c>
      <c r="B121" s="107" t="s">
        <v>142</v>
      </c>
      <c r="C121" s="108">
        <v>43740</v>
      </c>
      <c r="D121" s="416" t="s">
        <v>14865</v>
      </c>
      <c r="E121" s="324" t="s">
        <v>1709</v>
      </c>
      <c r="F121" s="126">
        <v>203.7</v>
      </c>
      <c r="G121" s="107" t="str">
        <f t="shared" si="1"/>
        <v>SH19-10339</v>
      </c>
      <c r="H121" s="430"/>
      <c r="I121" s="428"/>
      <c r="J121" s="431"/>
      <c r="K121" s="432"/>
      <c r="L121" s="429"/>
      <c r="M121" s="433"/>
      <c r="N121" s="429"/>
    </row>
    <row r="122" spans="1:14" s="434" customFormat="1" ht="18" customHeight="1">
      <c r="A122" s="351">
        <v>116</v>
      </c>
      <c r="B122" s="107" t="s">
        <v>1727</v>
      </c>
      <c r="C122" s="108">
        <v>43740</v>
      </c>
      <c r="D122" s="416" t="s">
        <v>14866</v>
      </c>
      <c r="E122" s="324" t="s">
        <v>1709</v>
      </c>
      <c r="F122" s="126">
        <v>3983.28</v>
      </c>
      <c r="G122" s="107" t="str">
        <f t="shared" si="1"/>
        <v>SH19-10340</v>
      </c>
      <c r="H122" s="430"/>
      <c r="I122" s="428"/>
      <c r="J122" s="431"/>
      <c r="K122" s="432"/>
      <c r="L122" s="429"/>
      <c r="M122" s="433"/>
      <c r="N122" s="429"/>
    </row>
    <row r="123" spans="1:14" s="434" customFormat="1" ht="18" customHeight="1">
      <c r="A123" s="351">
        <v>117</v>
      </c>
      <c r="B123" s="107" t="s">
        <v>42</v>
      </c>
      <c r="C123" s="108">
        <v>43742</v>
      </c>
      <c r="D123" s="416" t="s">
        <v>14867</v>
      </c>
      <c r="E123" s="324" t="s">
        <v>16389</v>
      </c>
      <c r="F123" s="126">
        <v>7418.11</v>
      </c>
      <c r="G123" s="107" t="str">
        <f t="shared" si="1"/>
        <v>SH19-10341</v>
      </c>
      <c r="H123" s="430"/>
      <c r="I123" s="428"/>
      <c r="J123" s="431"/>
      <c r="K123" s="432"/>
      <c r="L123" s="429"/>
      <c r="M123" s="433"/>
      <c r="N123" s="429"/>
    </row>
    <row r="124" spans="1:14" s="434" customFormat="1" ht="18" customHeight="1">
      <c r="A124" s="351">
        <v>118</v>
      </c>
      <c r="B124" s="107" t="s">
        <v>42</v>
      </c>
      <c r="C124" s="108">
        <v>43742</v>
      </c>
      <c r="D124" s="416" t="s">
        <v>14868</v>
      </c>
      <c r="E124" s="324" t="s">
        <v>16389</v>
      </c>
      <c r="F124" s="126">
        <v>13321.65</v>
      </c>
      <c r="G124" s="107" t="str">
        <f t="shared" si="1"/>
        <v>SH19-10342</v>
      </c>
      <c r="H124" s="430"/>
      <c r="I124" s="428"/>
      <c r="J124" s="431"/>
      <c r="K124" s="432"/>
      <c r="L124" s="429"/>
      <c r="M124" s="433"/>
      <c r="N124" s="429"/>
    </row>
    <row r="125" spans="1:14" s="434" customFormat="1" ht="18" customHeight="1">
      <c r="A125" s="351">
        <v>119</v>
      </c>
      <c r="B125" s="107" t="s">
        <v>42</v>
      </c>
      <c r="C125" s="108">
        <v>43742</v>
      </c>
      <c r="D125" s="416" t="s">
        <v>14869</v>
      </c>
      <c r="E125" s="324" t="s">
        <v>16389</v>
      </c>
      <c r="F125" s="126">
        <v>8088.34</v>
      </c>
      <c r="G125" s="107" t="str">
        <f t="shared" si="1"/>
        <v>SH19-10343</v>
      </c>
      <c r="H125" s="430"/>
      <c r="I125" s="428"/>
      <c r="J125" s="431"/>
      <c r="K125" s="432"/>
      <c r="L125" s="429"/>
      <c r="M125" s="433"/>
      <c r="N125" s="429"/>
    </row>
    <row r="126" spans="1:14" s="434" customFormat="1" ht="18" customHeight="1">
      <c r="A126" s="351">
        <v>120</v>
      </c>
      <c r="B126" s="107" t="s">
        <v>42</v>
      </c>
      <c r="C126" s="108">
        <v>43742</v>
      </c>
      <c r="D126" s="416" t="s">
        <v>14870</v>
      </c>
      <c r="E126" s="324" t="s">
        <v>16389</v>
      </c>
      <c r="F126" s="126">
        <v>9502.5300000000007</v>
      </c>
      <c r="G126" s="107" t="str">
        <f t="shared" si="1"/>
        <v>SH19-10344</v>
      </c>
      <c r="H126" s="430"/>
      <c r="I126" s="428"/>
      <c r="J126" s="431"/>
      <c r="K126" s="432"/>
      <c r="L126" s="429"/>
      <c r="M126" s="433"/>
      <c r="N126" s="429"/>
    </row>
    <row r="127" spans="1:14" s="434" customFormat="1" ht="18" customHeight="1">
      <c r="A127" s="351">
        <v>121</v>
      </c>
      <c r="B127" s="107" t="s">
        <v>42</v>
      </c>
      <c r="C127" s="108">
        <v>43742</v>
      </c>
      <c r="D127" s="416" t="s">
        <v>14871</v>
      </c>
      <c r="E127" s="324" t="s">
        <v>16389</v>
      </c>
      <c r="F127" s="126">
        <v>13944.06</v>
      </c>
      <c r="G127" s="107" t="str">
        <f t="shared" si="1"/>
        <v>SH19-10345</v>
      </c>
      <c r="H127" s="430"/>
      <c r="I127" s="428"/>
      <c r="J127" s="431"/>
      <c r="K127" s="432"/>
      <c r="L127" s="429"/>
      <c r="M127" s="433"/>
      <c r="N127" s="429"/>
    </row>
    <row r="128" spans="1:14" s="434" customFormat="1" ht="18" customHeight="1">
      <c r="A128" s="351">
        <v>122</v>
      </c>
      <c r="B128" s="107" t="s">
        <v>42</v>
      </c>
      <c r="C128" s="108">
        <v>43742</v>
      </c>
      <c r="D128" s="416" t="s">
        <v>14872</v>
      </c>
      <c r="E128" s="324" t="s">
        <v>16389</v>
      </c>
      <c r="F128" s="126">
        <v>7978.79</v>
      </c>
      <c r="G128" s="107" t="str">
        <f t="shared" si="1"/>
        <v>SH19-10346</v>
      </c>
      <c r="H128" s="430"/>
      <c r="I128" s="428"/>
      <c r="J128" s="431"/>
      <c r="K128" s="432"/>
      <c r="L128" s="429"/>
      <c r="M128" s="433"/>
      <c r="N128" s="429"/>
    </row>
    <row r="129" spans="1:14" s="434" customFormat="1" ht="18" customHeight="1">
      <c r="A129" s="351">
        <v>123</v>
      </c>
      <c r="B129" s="107" t="s">
        <v>42</v>
      </c>
      <c r="C129" s="108">
        <v>43742</v>
      </c>
      <c r="D129" s="416" t="s">
        <v>14873</v>
      </c>
      <c r="E129" s="324" t="s">
        <v>16389</v>
      </c>
      <c r="F129" s="126">
        <v>6363.95</v>
      </c>
      <c r="G129" s="107" t="str">
        <f t="shared" si="1"/>
        <v>SH19-10347</v>
      </c>
      <c r="H129" s="430"/>
      <c r="I129" s="428"/>
      <c r="J129" s="431"/>
      <c r="K129" s="432"/>
      <c r="L129" s="429"/>
      <c r="M129" s="433"/>
      <c r="N129" s="429"/>
    </row>
    <row r="130" spans="1:14" s="434" customFormat="1" ht="18" customHeight="1">
      <c r="A130" s="351">
        <v>124</v>
      </c>
      <c r="B130" s="107" t="s">
        <v>42</v>
      </c>
      <c r="C130" s="108">
        <v>43742</v>
      </c>
      <c r="D130" s="416" t="s">
        <v>14874</v>
      </c>
      <c r="E130" s="324" t="s">
        <v>16389</v>
      </c>
      <c r="F130" s="126">
        <v>9319.8799999999992</v>
      </c>
      <c r="G130" s="107" t="str">
        <f t="shared" si="1"/>
        <v>SH19-10348</v>
      </c>
      <c r="H130" s="430"/>
      <c r="I130" s="428"/>
      <c r="J130" s="431"/>
      <c r="K130" s="432"/>
      <c r="L130" s="429"/>
      <c r="M130" s="433"/>
      <c r="N130" s="429"/>
    </row>
    <row r="131" spans="1:14" s="434" customFormat="1" ht="18" customHeight="1">
      <c r="A131" s="351">
        <v>125</v>
      </c>
      <c r="B131" s="107" t="s">
        <v>42</v>
      </c>
      <c r="C131" s="108">
        <v>43742</v>
      </c>
      <c r="D131" s="416" t="s">
        <v>14875</v>
      </c>
      <c r="E131" s="324" t="s">
        <v>16389</v>
      </c>
      <c r="F131" s="126">
        <v>8033.56</v>
      </c>
      <c r="G131" s="107" t="str">
        <f t="shared" si="1"/>
        <v>SH19-10349</v>
      </c>
      <c r="H131" s="430"/>
      <c r="I131" s="428"/>
      <c r="J131" s="431"/>
      <c r="K131" s="432"/>
      <c r="L131" s="429"/>
      <c r="M131" s="433"/>
      <c r="N131" s="429"/>
    </row>
    <row r="132" spans="1:14" s="434" customFormat="1" ht="18" customHeight="1">
      <c r="A132" s="351">
        <v>126</v>
      </c>
      <c r="B132" s="107" t="s">
        <v>42</v>
      </c>
      <c r="C132" s="108">
        <v>43742</v>
      </c>
      <c r="D132" s="416" t="s">
        <v>14876</v>
      </c>
      <c r="E132" s="324" t="s">
        <v>16389</v>
      </c>
      <c r="F132" s="126">
        <v>810.78</v>
      </c>
      <c r="G132" s="107" t="str">
        <f t="shared" si="1"/>
        <v>SH19-10350</v>
      </c>
      <c r="H132" s="430"/>
      <c r="I132" s="428"/>
      <c r="J132" s="431"/>
      <c r="K132" s="432"/>
      <c r="L132" s="429"/>
      <c r="M132" s="433"/>
      <c r="N132" s="429"/>
    </row>
    <row r="133" spans="1:14" s="434" customFormat="1" ht="18" customHeight="1">
      <c r="A133" s="351">
        <v>127</v>
      </c>
      <c r="B133" s="107" t="s">
        <v>42</v>
      </c>
      <c r="C133" s="108">
        <v>43742</v>
      </c>
      <c r="D133" s="416" t="s">
        <v>14877</v>
      </c>
      <c r="E133" s="324" t="s">
        <v>16389</v>
      </c>
      <c r="F133" s="126">
        <v>10115.75</v>
      </c>
      <c r="G133" s="107" t="str">
        <f t="shared" si="1"/>
        <v>SH19-10351</v>
      </c>
      <c r="H133" s="430"/>
      <c r="I133" s="428"/>
      <c r="J133" s="431"/>
      <c r="K133" s="432"/>
      <c r="L133" s="429"/>
      <c r="M133" s="433"/>
      <c r="N133" s="429"/>
    </row>
    <row r="134" spans="1:14" s="434" customFormat="1" ht="18" customHeight="1">
      <c r="A134" s="351">
        <v>128</v>
      </c>
      <c r="B134" s="107" t="s">
        <v>42</v>
      </c>
      <c r="C134" s="108">
        <v>43742</v>
      </c>
      <c r="D134" s="416" t="s">
        <v>14878</v>
      </c>
      <c r="E134" s="324" t="s">
        <v>16389</v>
      </c>
      <c r="F134" s="126">
        <v>9722.09</v>
      </c>
      <c r="G134" s="107" t="str">
        <f t="shared" si="1"/>
        <v>SH19-10352</v>
      </c>
      <c r="H134" s="430"/>
      <c r="I134" s="428"/>
      <c r="J134" s="431"/>
      <c r="K134" s="432"/>
      <c r="L134" s="429"/>
      <c r="M134" s="433"/>
      <c r="N134" s="429"/>
    </row>
    <row r="135" spans="1:14" s="434" customFormat="1" ht="18" customHeight="1">
      <c r="A135" s="351">
        <v>129</v>
      </c>
      <c r="B135" s="107" t="s">
        <v>42</v>
      </c>
      <c r="C135" s="108">
        <v>43742</v>
      </c>
      <c r="D135" s="416" t="s">
        <v>14879</v>
      </c>
      <c r="E135" s="324" t="s">
        <v>16389</v>
      </c>
      <c r="F135" s="126">
        <v>7084.14</v>
      </c>
      <c r="G135" s="107" t="str">
        <f t="shared" si="1"/>
        <v>SH19-10353</v>
      </c>
      <c r="H135" s="430"/>
      <c r="I135" s="428"/>
      <c r="J135" s="431"/>
      <c r="K135" s="432"/>
      <c r="L135" s="429"/>
      <c r="M135" s="433"/>
      <c r="N135" s="429"/>
    </row>
    <row r="136" spans="1:14" s="434" customFormat="1" ht="18" customHeight="1">
      <c r="A136" s="351">
        <v>130</v>
      </c>
      <c r="B136" s="107" t="s">
        <v>42</v>
      </c>
      <c r="C136" s="108">
        <v>43742</v>
      </c>
      <c r="D136" s="416" t="s">
        <v>14880</v>
      </c>
      <c r="E136" s="324" t="s">
        <v>16389</v>
      </c>
      <c r="F136" s="126">
        <v>8126.46</v>
      </c>
      <c r="G136" s="107" t="str">
        <f t="shared" ref="G136:G199" si="2">D136</f>
        <v>SH19-10354</v>
      </c>
      <c r="H136" s="430"/>
      <c r="I136" s="428"/>
      <c r="J136" s="431"/>
      <c r="K136" s="432"/>
      <c r="L136" s="429"/>
      <c r="M136" s="433"/>
      <c r="N136" s="429"/>
    </row>
    <row r="137" spans="1:14" s="434" customFormat="1" ht="18" customHeight="1">
      <c r="A137" s="351">
        <v>131</v>
      </c>
      <c r="B137" s="107" t="s">
        <v>42</v>
      </c>
      <c r="C137" s="108">
        <v>43742</v>
      </c>
      <c r="D137" s="416" t="s">
        <v>14881</v>
      </c>
      <c r="E137" s="324" t="s">
        <v>16389</v>
      </c>
      <c r="F137" s="126">
        <v>12147.93</v>
      </c>
      <c r="G137" s="107" t="str">
        <f t="shared" si="2"/>
        <v>SH19-10355</v>
      </c>
      <c r="H137" s="430"/>
      <c r="I137" s="428"/>
      <c r="J137" s="431"/>
      <c r="K137" s="432"/>
      <c r="L137" s="429"/>
      <c r="M137" s="433"/>
      <c r="N137" s="429"/>
    </row>
    <row r="138" spans="1:14" s="434" customFormat="1" ht="18" customHeight="1">
      <c r="A138" s="351">
        <v>132</v>
      </c>
      <c r="B138" s="107" t="s">
        <v>42</v>
      </c>
      <c r="C138" s="108">
        <v>43742</v>
      </c>
      <c r="D138" s="416" t="s">
        <v>14882</v>
      </c>
      <c r="E138" s="324" t="s">
        <v>16389</v>
      </c>
      <c r="F138" s="126">
        <v>7978.79</v>
      </c>
      <c r="G138" s="107" t="str">
        <f t="shared" si="2"/>
        <v>SH19-10356</v>
      </c>
      <c r="H138" s="430"/>
      <c r="I138" s="428"/>
      <c r="J138" s="431"/>
      <c r="K138" s="432"/>
      <c r="L138" s="429"/>
      <c r="M138" s="433"/>
      <c r="N138" s="429"/>
    </row>
    <row r="139" spans="1:14" s="434" customFormat="1" ht="18" customHeight="1">
      <c r="A139" s="351">
        <v>133</v>
      </c>
      <c r="B139" s="107" t="s">
        <v>42</v>
      </c>
      <c r="C139" s="108">
        <v>43742</v>
      </c>
      <c r="D139" s="416" t="s">
        <v>14883</v>
      </c>
      <c r="E139" s="324" t="s">
        <v>16389</v>
      </c>
      <c r="F139" s="126">
        <v>8566.6299999999992</v>
      </c>
      <c r="G139" s="107" t="str">
        <f t="shared" si="2"/>
        <v>SH19-10357</v>
      </c>
      <c r="H139" s="430"/>
      <c r="I139" s="428"/>
      <c r="J139" s="431"/>
      <c r="K139" s="432"/>
      <c r="L139" s="429"/>
      <c r="M139" s="433"/>
      <c r="N139" s="429"/>
    </row>
    <row r="140" spans="1:14" s="434" customFormat="1" ht="18" customHeight="1">
      <c r="A140" s="351">
        <v>134</v>
      </c>
      <c r="B140" s="107" t="s">
        <v>142</v>
      </c>
      <c r="C140" s="108">
        <v>43741</v>
      </c>
      <c r="D140" s="416" t="s">
        <v>14884</v>
      </c>
      <c r="E140" s="324" t="s">
        <v>1709</v>
      </c>
      <c r="F140" s="126">
        <v>1074.68</v>
      </c>
      <c r="G140" s="107" t="str">
        <f t="shared" si="2"/>
        <v>SH19-10358</v>
      </c>
      <c r="H140" s="430"/>
      <c r="I140" s="428"/>
      <c r="J140" s="431"/>
      <c r="K140" s="432"/>
      <c r="L140" s="429"/>
      <c r="M140" s="433"/>
      <c r="N140" s="429"/>
    </row>
    <row r="141" spans="1:14" s="434" customFormat="1" ht="18" customHeight="1">
      <c r="A141" s="351">
        <v>135</v>
      </c>
      <c r="B141" s="107" t="s">
        <v>142</v>
      </c>
      <c r="C141" s="108">
        <v>43741</v>
      </c>
      <c r="D141" s="416" t="s">
        <v>14885</v>
      </c>
      <c r="E141" s="324" t="s">
        <v>1709</v>
      </c>
      <c r="F141" s="126">
        <v>246.6</v>
      </c>
      <c r="G141" s="107" t="str">
        <f t="shared" si="2"/>
        <v>SH19-10359</v>
      </c>
      <c r="H141" s="430"/>
      <c r="I141" s="428"/>
      <c r="J141" s="431"/>
      <c r="K141" s="432"/>
      <c r="L141" s="429"/>
      <c r="M141" s="433"/>
      <c r="N141" s="429"/>
    </row>
    <row r="142" spans="1:14" s="434" customFormat="1" ht="18" customHeight="1">
      <c r="A142" s="351">
        <v>136</v>
      </c>
      <c r="B142" s="107" t="s">
        <v>43</v>
      </c>
      <c r="C142" s="108">
        <v>43741</v>
      </c>
      <c r="D142" s="416" t="s">
        <v>14886</v>
      </c>
      <c r="E142" s="324" t="s">
        <v>1709</v>
      </c>
      <c r="F142" s="126">
        <v>5075.3500000000004</v>
      </c>
      <c r="G142" s="107" t="str">
        <f t="shared" si="2"/>
        <v>SH19-10360</v>
      </c>
      <c r="H142" s="430"/>
      <c r="I142" s="428"/>
      <c r="J142" s="431"/>
      <c r="K142" s="432"/>
      <c r="L142" s="429"/>
      <c r="M142" s="433"/>
      <c r="N142" s="429"/>
    </row>
    <row r="143" spans="1:14" s="434" customFormat="1" ht="18" customHeight="1">
      <c r="A143" s="351">
        <v>137</v>
      </c>
      <c r="B143" s="107" t="s">
        <v>329</v>
      </c>
      <c r="C143" s="108">
        <v>43741</v>
      </c>
      <c r="D143" s="416" t="s">
        <v>14887</v>
      </c>
      <c r="E143" s="324" t="s">
        <v>1709</v>
      </c>
      <c r="F143" s="126">
        <v>5534.53</v>
      </c>
      <c r="G143" s="107" t="str">
        <f t="shared" si="2"/>
        <v>SH19-10361</v>
      </c>
      <c r="H143" s="430"/>
      <c r="I143" s="428"/>
      <c r="J143" s="431"/>
      <c r="K143" s="432"/>
      <c r="L143" s="429"/>
      <c r="M143" s="433"/>
      <c r="N143" s="429"/>
    </row>
    <row r="144" spans="1:14" s="434" customFormat="1" ht="18" customHeight="1">
      <c r="A144" s="351">
        <v>138</v>
      </c>
      <c r="B144" s="107" t="s">
        <v>42</v>
      </c>
      <c r="C144" s="108">
        <v>43741</v>
      </c>
      <c r="D144" s="416" t="s">
        <v>14888</v>
      </c>
      <c r="E144" s="324" t="s">
        <v>16388</v>
      </c>
      <c r="F144" s="126">
        <v>26.02</v>
      </c>
      <c r="G144" s="107" t="str">
        <f t="shared" si="2"/>
        <v>SH19-10362</v>
      </c>
      <c r="H144" s="430"/>
      <c r="I144" s="428"/>
      <c r="J144" s="431"/>
      <c r="K144" s="432"/>
      <c r="L144" s="429"/>
      <c r="M144" s="433"/>
      <c r="N144" s="429"/>
    </row>
    <row r="145" spans="1:14" s="434" customFormat="1" ht="18" customHeight="1">
      <c r="A145" s="351">
        <v>139</v>
      </c>
      <c r="B145" s="107" t="s">
        <v>288</v>
      </c>
      <c r="C145" s="108">
        <v>43741</v>
      </c>
      <c r="D145" s="416" t="s">
        <v>14889</v>
      </c>
      <c r="E145" s="324" t="s">
        <v>1709</v>
      </c>
      <c r="F145" s="126">
        <v>673.6</v>
      </c>
      <c r="G145" s="107" t="str">
        <f t="shared" si="2"/>
        <v>SH19-10363</v>
      </c>
      <c r="H145" s="430"/>
      <c r="I145" s="428"/>
      <c r="J145" s="431"/>
      <c r="K145" s="432"/>
      <c r="L145" s="429"/>
      <c r="M145" s="433"/>
      <c r="N145" s="429"/>
    </row>
    <row r="146" spans="1:14" s="434" customFormat="1" ht="18" customHeight="1">
      <c r="A146" s="351">
        <v>140</v>
      </c>
      <c r="B146" s="107" t="s">
        <v>42</v>
      </c>
      <c r="C146" s="108">
        <v>43742</v>
      </c>
      <c r="D146" s="416" t="s">
        <v>14890</v>
      </c>
      <c r="E146" s="324" t="s">
        <v>16389</v>
      </c>
      <c r="F146" s="126">
        <v>11837.73</v>
      </c>
      <c r="G146" s="107" t="str">
        <f t="shared" si="2"/>
        <v>SH19-10364</v>
      </c>
      <c r="H146" s="430"/>
      <c r="I146" s="428"/>
      <c r="J146" s="431"/>
      <c r="K146" s="432"/>
      <c r="L146" s="429"/>
      <c r="M146" s="433"/>
      <c r="N146" s="429"/>
    </row>
    <row r="147" spans="1:14" s="434" customFormat="1" ht="18" customHeight="1">
      <c r="A147" s="351">
        <v>141</v>
      </c>
      <c r="B147" s="107" t="s">
        <v>42</v>
      </c>
      <c r="C147" s="108">
        <v>43742</v>
      </c>
      <c r="D147" s="416" t="s">
        <v>14891</v>
      </c>
      <c r="E147" s="324" t="s">
        <v>16389</v>
      </c>
      <c r="F147" s="126">
        <v>2948.83</v>
      </c>
      <c r="G147" s="107" t="str">
        <f t="shared" si="2"/>
        <v>SH19-10365</v>
      </c>
      <c r="H147" s="430"/>
      <c r="I147" s="428"/>
      <c r="J147" s="431"/>
      <c r="K147" s="432"/>
      <c r="L147" s="429"/>
      <c r="M147" s="433"/>
      <c r="N147" s="429"/>
    </row>
    <row r="148" spans="1:14" s="434" customFormat="1" ht="18" customHeight="1">
      <c r="A148" s="351">
        <v>142</v>
      </c>
      <c r="B148" s="107" t="s">
        <v>42</v>
      </c>
      <c r="C148" s="108">
        <v>43742</v>
      </c>
      <c r="D148" s="416" t="s">
        <v>14892</v>
      </c>
      <c r="E148" s="324" t="s">
        <v>16389</v>
      </c>
      <c r="F148" s="126">
        <v>1313.3</v>
      </c>
      <c r="G148" s="107" t="str">
        <f t="shared" si="2"/>
        <v>SH19-10366</v>
      </c>
      <c r="H148" s="430"/>
      <c r="I148" s="428"/>
      <c r="J148" s="431"/>
      <c r="K148" s="432"/>
      <c r="L148" s="429"/>
      <c r="M148" s="433"/>
      <c r="N148" s="429"/>
    </row>
    <row r="149" spans="1:14" s="434" customFormat="1" ht="18" customHeight="1">
      <c r="A149" s="351">
        <v>143</v>
      </c>
      <c r="B149" s="200" t="s">
        <v>1746</v>
      </c>
      <c r="C149" s="108"/>
      <c r="D149" s="402" t="s">
        <v>14893</v>
      </c>
      <c r="E149" s="324" t="s">
        <v>1709</v>
      </c>
      <c r="F149" s="126">
        <v>0</v>
      </c>
      <c r="G149" s="107" t="str">
        <f t="shared" si="2"/>
        <v>SH19-10367</v>
      </c>
      <c r="H149" s="430"/>
      <c r="I149" s="428"/>
      <c r="J149" s="431"/>
      <c r="K149" s="432"/>
      <c r="L149" s="429"/>
      <c r="M149" s="433"/>
      <c r="N149" s="429"/>
    </row>
    <row r="150" spans="1:14" s="434" customFormat="1" ht="18" customHeight="1">
      <c r="A150" s="351">
        <v>144</v>
      </c>
      <c r="B150" s="107" t="s">
        <v>139</v>
      </c>
      <c r="C150" s="108">
        <v>43741</v>
      </c>
      <c r="D150" s="416" t="s">
        <v>14894</v>
      </c>
      <c r="E150" s="324" t="s">
        <v>1709</v>
      </c>
      <c r="F150" s="126">
        <v>1859.3</v>
      </c>
      <c r="G150" s="107" t="str">
        <f t="shared" si="2"/>
        <v>SH19-10368</v>
      </c>
      <c r="H150" s="430"/>
      <c r="I150" s="428"/>
      <c r="J150" s="431"/>
      <c r="K150" s="432"/>
      <c r="L150" s="429"/>
      <c r="M150" s="433"/>
      <c r="N150" s="429"/>
    </row>
    <row r="151" spans="1:14" s="434" customFormat="1" ht="18" customHeight="1">
      <c r="A151" s="351">
        <v>145</v>
      </c>
      <c r="B151" s="107" t="s">
        <v>53</v>
      </c>
      <c r="C151" s="108">
        <v>43741</v>
      </c>
      <c r="D151" s="416" t="s">
        <v>14895</v>
      </c>
      <c r="E151" s="324" t="s">
        <v>1709</v>
      </c>
      <c r="F151" s="126">
        <v>1944.45</v>
      </c>
      <c r="G151" s="107" t="str">
        <f t="shared" si="2"/>
        <v>SH19-10369</v>
      </c>
      <c r="H151" s="430"/>
      <c r="I151" s="428"/>
      <c r="J151" s="431"/>
      <c r="K151" s="432"/>
      <c r="L151" s="429"/>
      <c r="M151" s="433"/>
      <c r="N151" s="429"/>
    </row>
    <row r="152" spans="1:14" s="434" customFormat="1" ht="18" customHeight="1">
      <c r="A152" s="351">
        <v>146</v>
      </c>
      <c r="B152" s="107" t="s">
        <v>238</v>
      </c>
      <c r="C152" s="108">
        <v>43753</v>
      </c>
      <c r="D152" s="416" t="s">
        <v>14896</v>
      </c>
      <c r="E152" s="324" t="s">
        <v>1709</v>
      </c>
      <c r="F152" s="126">
        <v>40</v>
      </c>
      <c r="G152" s="107" t="str">
        <f t="shared" si="2"/>
        <v>SH19-10370</v>
      </c>
      <c r="H152" s="430"/>
      <c r="I152" s="428"/>
      <c r="J152" s="431"/>
      <c r="K152" s="432"/>
      <c r="L152" s="429"/>
      <c r="M152" s="433"/>
      <c r="N152" s="429"/>
    </row>
    <row r="153" spans="1:14" s="434" customFormat="1" ht="18" customHeight="1">
      <c r="A153" s="351">
        <v>147</v>
      </c>
      <c r="B153" s="107" t="s">
        <v>141</v>
      </c>
      <c r="C153" s="108">
        <v>43741</v>
      </c>
      <c r="D153" s="416" t="s">
        <v>14897</v>
      </c>
      <c r="E153" s="324" t="s">
        <v>1709</v>
      </c>
      <c r="F153" s="126">
        <v>4634.5</v>
      </c>
      <c r="G153" s="107" t="str">
        <f t="shared" si="2"/>
        <v>SH19-10371</v>
      </c>
      <c r="H153" s="430"/>
      <c r="I153" s="428"/>
      <c r="J153" s="431"/>
      <c r="K153" s="432"/>
      <c r="L153" s="429"/>
      <c r="M153" s="433"/>
      <c r="N153" s="429"/>
    </row>
    <row r="154" spans="1:14" s="434" customFormat="1" ht="18" customHeight="1">
      <c r="A154" s="351">
        <v>148</v>
      </c>
      <c r="B154" s="107" t="s">
        <v>1727</v>
      </c>
      <c r="C154" s="108">
        <v>43741</v>
      </c>
      <c r="D154" s="416" t="s">
        <v>14898</v>
      </c>
      <c r="E154" s="324" t="s">
        <v>1709</v>
      </c>
      <c r="F154" s="126">
        <v>5696.85</v>
      </c>
      <c r="G154" s="107" t="str">
        <f t="shared" si="2"/>
        <v>SH19-10372</v>
      </c>
      <c r="H154" s="430"/>
      <c r="I154" s="428"/>
      <c r="J154" s="431"/>
      <c r="K154" s="432"/>
      <c r="L154" s="429"/>
      <c r="M154" s="433"/>
      <c r="N154" s="429"/>
    </row>
    <row r="155" spans="1:14" s="434" customFormat="1" ht="18" customHeight="1">
      <c r="A155" s="351">
        <v>149</v>
      </c>
      <c r="B155" s="107" t="s">
        <v>1754</v>
      </c>
      <c r="C155" s="108">
        <v>43741</v>
      </c>
      <c r="D155" s="416" t="s">
        <v>14899</v>
      </c>
      <c r="E155" s="324" t="s">
        <v>1709</v>
      </c>
      <c r="F155" s="126">
        <v>4314.53</v>
      </c>
      <c r="G155" s="107" t="str">
        <f t="shared" si="2"/>
        <v>SH19-10373</v>
      </c>
      <c r="H155" s="430"/>
      <c r="I155" s="428"/>
      <c r="J155" s="431"/>
      <c r="K155" s="432"/>
      <c r="L155" s="429"/>
      <c r="M155" s="433"/>
      <c r="N155" s="429"/>
    </row>
    <row r="156" spans="1:14" s="434" customFormat="1" ht="18" customHeight="1">
      <c r="A156" s="351">
        <v>150</v>
      </c>
      <c r="B156" s="107" t="s">
        <v>142</v>
      </c>
      <c r="C156" s="108">
        <v>43741</v>
      </c>
      <c r="D156" s="416" t="s">
        <v>14900</v>
      </c>
      <c r="E156" s="324" t="s">
        <v>1709</v>
      </c>
      <c r="F156" s="126">
        <v>1470.51</v>
      </c>
      <c r="G156" s="107" t="str">
        <f t="shared" si="2"/>
        <v>SH19-10374</v>
      </c>
      <c r="H156" s="430"/>
      <c r="I156" s="428"/>
      <c r="J156" s="431"/>
      <c r="K156" s="432"/>
      <c r="L156" s="429"/>
      <c r="M156" s="433"/>
      <c r="N156" s="429"/>
    </row>
    <row r="157" spans="1:14" s="434" customFormat="1" ht="18" customHeight="1">
      <c r="A157" s="351">
        <v>151</v>
      </c>
      <c r="B157" s="107" t="s">
        <v>142</v>
      </c>
      <c r="C157" s="108">
        <v>43741</v>
      </c>
      <c r="D157" s="416" t="s">
        <v>14901</v>
      </c>
      <c r="E157" s="324" t="s">
        <v>1709</v>
      </c>
      <c r="F157" s="126">
        <v>1242.6400000000001</v>
      </c>
      <c r="G157" s="107" t="str">
        <f t="shared" si="2"/>
        <v>SH19-10375</v>
      </c>
      <c r="H157" s="430"/>
      <c r="I157" s="428"/>
      <c r="J157" s="431"/>
      <c r="K157" s="432"/>
      <c r="L157" s="429"/>
      <c r="M157" s="433"/>
      <c r="N157" s="429"/>
    </row>
    <row r="158" spans="1:14" s="434" customFormat="1" ht="18" customHeight="1">
      <c r="A158" s="351">
        <v>152</v>
      </c>
      <c r="B158" s="107" t="s">
        <v>329</v>
      </c>
      <c r="C158" s="108">
        <v>43741</v>
      </c>
      <c r="D158" s="416" t="s">
        <v>14902</v>
      </c>
      <c r="E158" s="324" t="s">
        <v>1709</v>
      </c>
      <c r="F158" s="126">
        <v>3294.84</v>
      </c>
      <c r="G158" s="107" t="str">
        <f t="shared" si="2"/>
        <v>SH19-10376</v>
      </c>
      <c r="H158" s="430"/>
      <c r="I158" s="428"/>
      <c r="J158" s="431"/>
      <c r="K158" s="432"/>
      <c r="L158" s="429"/>
      <c r="M158" s="433"/>
      <c r="N158" s="429"/>
    </row>
    <row r="159" spans="1:14" s="434" customFormat="1" ht="18" customHeight="1">
      <c r="A159" s="351">
        <v>153</v>
      </c>
      <c r="B159" s="107" t="s">
        <v>238</v>
      </c>
      <c r="C159" s="108">
        <v>43741</v>
      </c>
      <c r="D159" s="416" t="s">
        <v>14903</v>
      </c>
      <c r="E159" s="324" t="s">
        <v>1709</v>
      </c>
      <c r="F159" s="126">
        <v>6056.94</v>
      </c>
      <c r="G159" s="107" t="str">
        <f t="shared" si="2"/>
        <v>SH19-10377</v>
      </c>
      <c r="H159" s="430"/>
      <c r="I159" s="428"/>
      <c r="J159" s="431"/>
      <c r="K159" s="432"/>
      <c r="L159" s="429"/>
      <c r="M159" s="433"/>
      <c r="N159" s="429"/>
    </row>
    <row r="160" spans="1:14" s="434" customFormat="1" ht="18" customHeight="1">
      <c r="A160" s="351">
        <v>154</v>
      </c>
      <c r="B160" s="107" t="s">
        <v>238</v>
      </c>
      <c r="C160" s="108">
        <v>43741</v>
      </c>
      <c r="D160" s="416" t="s">
        <v>14904</v>
      </c>
      <c r="E160" s="324" t="s">
        <v>1709</v>
      </c>
      <c r="F160" s="126">
        <v>3643.81</v>
      </c>
      <c r="G160" s="107" t="str">
        <f t="shared" si="2"/>
        <v>SH19-10378</v>
      </c>
      <c r="H160" s="430"/>
      <c r="I160" s="428"/>
      <c r="J160" s="431"/>
      <c r="K160" s="432"/>
      <c r="L160" s="429"/>
      <c r="M160" s="433"/>
      <c r="N160" s="429"/>
    </row>
    <row r="161" spans="1:14" s="434" customFormat="1" ht="18" customHeight="1">
      <c r="A161" s="351">
        <v>155</v>
      </c>
      <c r="B161" s="107" t="s">
        <v>42</v>
      </c>
      <c r="C161" s="108">
        <v>43742</v>
      </c>
      <c r="D161" s="416" t="s">
        <v>14905</v>
      </c>
      <c r="E161" s="324" t="s">
        <v>16389</v>
      </c>
      <c r="F161" s="126">
        <v>5627.42</v>
      </c>
      <c r="G161" s="107" t="str">
        <f t="shared" si="2"/>
        <v>SH19-10379</v>
      </c>
      <c r="H161" s="430"/>
      <c r="I161" s="428"/>
      <c r="J161" s="431"/>
      <c r="K161" s="432"/>
      <c r="L161" s="429"/>
      <c r="M161" s="433"/>
      <c r="N161" s="429"/>
    </row>
    <row r="162" spans="1:14" s="434" customFormat="1" ht="18" customHeight="1">
      <c r="A162" s="351">
        <v>156</v>
      </c>
      <c r="B162" s="107" t="s">
        <v>42</v>
      </c>
      <c r="C162" s="108">
        <v>43742</v>
      </c>
      <c r="D162" s="416" t="s">
        <v>14906</v>
      </c>
      <c r="E162" s="324" t="s">
        <v>16389</v>
      </c>
      <c r="F162" s="126">
        <v>10746.12</v>
      </c>
      <c r="G162" s="107" t="str">
        <f t="shared" si="2"/>
        <v>SH19-10380</v>
      </c>
      <c r="H162" s="430"/>
      <c r="I162" s="428"/>
      <c r="J162" s="431"/>
      <c r="K162" s="432"/>
      <c r="L162" s="429"/>
      <c r="M162" s="433"/>
      <c r="N162" s="429"/>
    </row>
    <row r="163" spans="1:14" s="434" customFormat="1" ht="18" customHeight="1">
      <c r="A163" s="351">
        <v>157</v>
      </c>
      <c r="B163" s="107" t="s">
        <v>42</v>
      </c>
      <c r="C163" s="108">
        <v>43742</v>
      </c>
      <c r="D163" s="416" t="s">
        <v>14907</v>
      </c>
      <c r="E163" s="324" t="s">
        <v>16389</v>
      </c>
      <c r="F163" s="126">
        <v>91.29</v>
      </c>
      <c r="G163" s="107" t="str">
        <f t="shared" si="2"/>
        <v>SH19-10381</v>
      </c>
      <c r="H163" s="430"/>
      <c r="I163" s="428"/>
      <c r="J163" s="431"/>
      <c r="K163" s="432"/>
      <c r="L163" s="429"/>
      <c r="M163" s="433"/>
      <c r="N163" s="429"/>
    </row>
    <row r="164" spans="1:14" s="434" customFormat="1" ht="18" customHeight="1">
      <c r="A164" s="351">
        <v>158</v>
      </c>
      <c r="B164" s="107" t="s">
        <v>42</v>
      </c>
      <c r="C164" s="108">
        <v>43742</v>
      </c>
      <c r="D164" s="416" t="s">
        <v>14908</v>
      </c>
      <c r="E164" s="324" t="s">
        <v>16389</v>
      </c>
      <c r="F164" s="126">
        <v>4528.1000000000004</v>
      </c>
      <c r="G164" s="107" t="str">
        <f t="shared" si="2"/>
        <v>SH19-10382</v>
      </c>
      <c r="H164" s="430"/>
      <c r="I164" s="428"/>
      <c r="J164" s="431"/>
      <c r="K164" s="432"/>
      <c r="L164" s="429"/>
      <c r="M164" s="433"/>
      <c r="N164" s="429"/>
    </row>
    <row r="165" spans="1:14" s="434" customFormat="1" ht="18" customHeight="1">
      <c r="A165" s="351">
        <v>159</v>
      </c>
      <c r="B165" s="107" t="s">
        <v>42</v>
      </c>
      <c r="C165" s="108">
        <v>43742</v>
      </c>
      <c r="D165" s="416" t="s">
        <v>14909</v>
      </c>
      <c r="E165" s="324" t="s">
        <v>16389</v>
      </c>
      <c r="F165" s="126">
        <v>8929.6200000000008</v>
      </c>
      <c r="G165" s="107" t="str">
        <f t="shared" si="2"/>
        <v>SH19-10383</v>
      </c>
      <c r="H165" s="430"/>
      <c r="I165" s="428"/>
      <c r="J165" s="431"/>
      <c r="K165" s="432"/>
      <c r="L165" s="429"/>
      <c r="M165" s="433"/>
      <c r="N165" s="429"/>
    </row>
    <row r="166" spans="1:14" s="434" customFormat="1" ht="18" customHeight="1">
      <c r="A166" s="351">
        <v>160</v>
      </c>
      <c r="B166" s="107" t="s">
        <v>42</v>
      </c>
      <c r="C166" s="108">
        <v>43742</v>
      </c>
      <c r="D166" s="416" t="s">
        <v>14910</v>
      </c>
      <c r="E166" s="324" t="s">
        <v>16389</v>
      </c>
      <c r="F166" s="126">
        <v>3605.62</v>
      </c>
      <c r="G166" s="107" t="str">
        <f t="shared" si="2"/>
        <v>SH19-10384</v>
      </c>
      <c r="H166" s="430"/>
      <c r="I166" s="428"/>
      <c r="J166" s="431"/>
      <c r="K166" s="432"/>
      <c r="L166" s="429"/>
      <c r="M166" s="433"/>
      <c r="N166" s="429"/>
    </row>
    <row r="167" spans="1:14" s="434" customFormat="1" ht="18" customHeight="1">
      <c r="A167" s="351">
        <v>161</v>
      </c>
      <c r="B167" s="107" t="s">
        <v>42</v>
      </c>
      <c r="C167" s="108">
        <v>43741</v>
      </c>
      <c r="D167" s="416" t="s">
        <v>14911</v>
      </c>
      <c r="E167" s="324" t="s">
        <v>16388</v>
      </c>
      <c r="F167" s="126">
        <v>120.81</v>
      </c>
      <c r="G167" s="107" t="str">
        <f t="shared" si="2"/>
        <v>SH19-10385</v>
      </c>
      <c r="H167" s="430"/>
      <c r="I167" s="428"/>
      <c r="J167" s="431"/>
      <c r="K167" s="432"/>
      <c r="L167" s="429"/>
      <c r="M167" s="433"/>
      <c r="N167" s="429"/>
    </row>
    <row r="168" spans="1:14" s="434" customFormat="1" ht="18" customHeight="1">
      <c r="A168" s="351">
        <v>162</v>
      </c>
      <c r="B168" s="107" t="s">
        <v>55</v>
      </c>
      <c r="C168" s="108">
        <v>43741</v>
      </c>
      <c r="D168" s="416" t="s">
        <v>14912</v>
      </c>
      <c r="E168" s="324" t="s">
        <v>1709</v>
      </c>
      <c r="F168" s="126">
        <v>3191.04</v>
      </c>
      <c r="G168" s="107" t="str">
        <f t="shared" si="2"/>
        <v>SH19-10386</v>
      </c>
      <c r="H168" s="430"/>
      <c r="I168" s="428"/>
      <c r="J168" s="431"/>
      <c r="K168" s="432"/>
      <c r="L168" s="429"/>
      <c r="M168" s="433"/>
      <c r="N168" s="429"/>
    </row>
    <row r="169" spans="1:14" s="434" customFormat="1" ht="18" customHeight="1">
      <c r="A169" s="351">
        <v>163</v>
      </c>
      <c r="B169" s="107" t="s">
        <v>55</v>
      </c>
      <c r="C169" s="108">
        <v>43741</v>
      </c>
      <c r="D169" s="416" t="s">
        <v>14913</v>
      </c>
      <c r="E169" s="324" t="s">
        <v>1709</v>
      </c>
      <c r="F169" s="126">
        <v>705.75</v>
      </c>
      <c r="G169" s="107" t="str">
        <f t="shared" si="2"/>
        <v>SH19-10387</v>
      </c>
      <c r="H169" s="430"/>
      <c r="I169" s="428"/>
      <c r="J169" s="431"/>
      <c r="K169" s="432"/>
      <c r="L169" s="429"/>
      <c r="M169" s="433"/>
      <c r="N169" s="429"/>
    </row>
    <row r="170" spans="1:14" s="434" customFormat="1" ht="18" customHeight="1">
      <c r="A170" s="351">
        <v>164</v>
      </c>
      <c r="B170" s="107" t="s">
        <v>55</v>
      </c>
      <c r="C170" s="108">
        <v>43741</v>
      </c>
      <c r="D170" s="416" t="s">
        <v>14914</v>
      </c>
      <c r="E170" s="324" t="s">
        <v>1709</v>
      </c>
      <c r="F170" s="126">
        <v>586.95000000000005</v>
      </c>
      <c r="G170" s="107" t="str">
        <f t="shared" si="2"/>
        <v>SH19-10388</v>
      </c>
      <c r="H170" s="430"/>
      <c r="I170" s="428"/>
      <c r="J170" s="431"/>
      <c r="K170" s="432"/>
      <c r="L170" s="429"/>
      <c r="M170" s="433"/>
      <c r="N170" s="429"/>
    </row>
    <row r="171" spans="1:14" s="434" customFormat="1" ht="18" customHeight="1">
      <c r="A171" s="351">
        <v>165</v>
      </c>
      <c r="B171" s="107"/>
      <c r="C171" s="108"/>
      <c r="D171" s="416" t="s">
        <v>14915</v>
      </c>
      <c r="E171" s="324" t="s">
        <v>1709</v>
      </c>
      <c r="F171" s="126">
        <v>0</v>
      </c>
      <c r="G171" s="107" t="str">
        <f t="shared" si="2"/>
        <v>SH19-10389</v>
      </c>
      <c r="H171" s="430"/>
      <c r="I171" s="428"/>
      <c r="J171" s="431"/>
      <c r="K171" s="432"/>
      <c r="L171" s="429"/>
      <c r="M171" s="433"/>
      <c r="N171" s="429" t="s">
        <v>7781</v>
      </c>
    </row>
    <row r="172" spans="1:14" s="434" customFormat="1" ht="18" customHeight="1">
      <c r="A172" s="351">
        <v>166</v>
      </c>
      <c r="B172" s="107" t="s">
        <v>55</v>
      </c>
      <c r="C172" s="108">
        <v>43741</v>
      </c>
      <c r="D172" s="416" t="s">
        <v>14916</v>
      </c>
      <c r="E172" s="324" t="s">
        <v>1709</v>
      </c>
      <c r="F172" s="126">
        <v>1330.68</v>
      </c>
      <c r="G172" s="107" t="str">
        <f t="shared" si="2"/>
        <v>SH19-10390</v>
      </c>
      <c r="H172" s="430"/>
      <c r="I172" s="428"/>
      <c r="J172" s="431"/>
      <c r="K172" s="432"/>
      <c r="L172" s="429"/>
      <c r="M172" s="433"/>
      <c r="N172" s="429"/>
    </row>
    <row r="173" spans="1:14" s="434" customFormat="1" ht="18" customHeight="1">
      <c r="A173" s="351">
        <v>167</v>
      </c>
      <c r="B173" s="200" t="s">
        <v>1746</v>
      </c>
      <c r="C173" s="108"/>
      <c r="D173" s="402" t="s">
        <v>14917</v>
      </c>
      <c r="E173" s="324" t="s">
        <v>1709</v>
      </c>
      <c r="F173" s="126">
        <v>0</v>
      </c>
      <c r="G173" s="107" t="str">
        <f t="shared" si="2"/>
        <v>SH19-10391</v>
      </c>
      <c r="H173" s="430"/>
      <c r="I173" s="428"/>
      <c r="J173" s="431"/>
      <c r="K173" s="432"/>
      <c r="L173" s="429"/>
      <c r="M173" s="433"/>
      <c r="N173" s="429"/>
    </row>
    <row r="174" spans="1:14" s="434" customFormat="1" ht="18" customHeight="1">
      <c r="A174" s="351">
        <v>168</v>
      </c>
      <c r="B174" s="107" t="s">
        <v>237</v>
      </c>
      <c r="C174" s="108">
        <v>43742</v>
      </c>
      <c r="D174" s="416" t="s">
        <v>14918</v>
      </c>
      <c r="E174" s="324" t="s">
        <v>1709</v>
      </c>
      <c r="F174" s="126">
        <v>4073.5</v>
      </c>
      <c r="G174" s="107" t="str">
        <f t="shared" si="2"/>
        <v>SH19-10392</v>
      </c>
      <c r="H174" s="430"/>
      <c r="I174" s="428"/>
      <c r="J174" s="431"/>
      <c r="K174" s="432"/>
      <c r="L174" s="429"/>
      <c r="M174" s="433"/>
      <c r="N174" s="429"/>
    </row>
    <row r="175" spans="1:14" s="434" customFormat="1" ht="18" customHeight="1">
      <c r="A175" s="351">
        <v>169</v>
      </c>
      <c r="B175" s="107" t="s">
        <v>139</v>
      </c>
      <c r="C175" s="108">
        <v>43742</v>
      </c>
      <c r="D175" s="416" t="s">
        <v>14919</v>
      </c>
      <c r="E175" s="324" t="s">
        <v>1709</v>
      </c>
      <c r="F175" s="126">
        <v>1236</v>
      </c>
      <c r="G175" s="107" t="str">
        <f t="shared" si="2"/>
        <v>SH19-10393</v>
      </c>
      <c r="H175" s="430"/>
      <c r="I175" s="428"/>
      <c r="J175" s="431"/>
      <c r="K175" s="432"/>
      <c r="L175" s="429"/>
      <c r="M175" s="433"/>
      <c r="N175" s="429"/>
    </row>
    <row r="176" spans="1:14" s="434" customFormat="1" ht="18" customHeight="1">
      <c r="A176" s="351">
        <v>170</v>
      </c>
      <c r="B176" s="107" t="s">
        <v>223</v>
      </c>
      <c r="C176" s="108">
        <v>43742</v>
      </c>
      <c r="D176" s="416" t="s">
        <v>14920</v>
      </c>
      <c r="E176" s="324" t="s">
        <v>1709</v>
      </c>
      <c r="F176" s="126">
        <v>1500.4</v>
      </c>
      <c r="G176" s="107" t="str">
        <f t="shared" si="2"/>
        <v>SH19-10394</v>
      </c>
      <c r="H176" s="430"/>
      <c r="I176" s="428"/>
      <c r="J176" s="431"/>
      <c r="K176" s="432"/>
      <c r="L176" s="429"/>
      <c r="M176" s="433"/>
      <c r="N176" s="429"/>
    </row>
    <row r="177" spans="1:14" s="434" customFormat="1" ht="18" customHeight="1">
      <c r="A177" s="351">
        <v>171</v>
      </c>
      <c r="B177" s="107"/>
      <c r="C177" s="108"/>
      <c r="D177" s="416" t="s">
        <v>14921</v>
      </c>
      <c r="E177" s="324" t="s">
        <v>1709</v>
      </c>
      <c r="F177" s="126">
        <v>0</v>
      </c>
      <c r="G177" s="107" t="str">
        <f t="shared" si="2"/>
        <v>SH19-10395</v>
      </c>
      <c r="H177" s="430"/>
      <c r="I177" s="428"/>
      <c r="J177" s="431"/>
      <c r="K177" s="432"/>
      <c r="L177" s="429"/>
      <c r="M177" s="433"/>
      <c r="N177" s="429" t="s">
        <v>7781</v>
      </c>
    </row>
    <row r="178" spans="1:14" s="434" customFormat="1" ht="18" customHeight="1">
      <c r="A178" s="351">
        <v>172</v>
      </c>
      <c r="B178" s="107" t="s">
        <v>42</v>
      </c>
      <c r="C178" s="108">
        <v>43743</v>
      </c>
      <c r="D178" s="416" t="s">
        <v>14922</v>
      </c>
      <c r="E178" s="324" t="s">
        <v>16390</v>
      </c>
      <c r="F178" s="126">
        <v>3501.17</v>
      </c>
      <c r="G178" s="107" t="str">
        <f t="shared" si="2"/>
        <v>SH19-10396</v>
      </c>
      <c r="H178" s="430"/>
      <c r="I178" s="428"/>
      <c r="J178" s="431"/>
      <c r="K178" s="432"/>
      <c r="L178" s="429"/>
      <c r="M178" s="433"/>
      <c r="N178" s="429"/>
    </row>
    <row r="179" spans="1:14" s="434" customFormat="1" ht="18" customHeight="1">
      <c r="A179" s="351">
        <v>173</v>
      </c>
      <c r="B179" s="107" t="s">
        <v>42</v>
      </c>
      <c r="C179" s="108">
        <v>43743</v>
      </c>
      <c r="D179" s="416" t="s">
        <v>14923</v>
      </c>
      <c r="E179" s="324" t="s">
        <v>16390</v>
      </c>
      <c r="F179" s="126">
        <v>7397.11</v>
      </c>
      <c r="G179" s="107" t="str">
        <f t="shared" si="2"/>
        <v>SH19-10397</v>
      </c>
      <c r="H179" s="430"/>
      <c r="I179" s="428"/>
      <c r="J179" s="431"/>
      <c r="K179" s="432"/>
      <c r="L179" s="429"/>
      <c r="M179" s="433"/>
      <c r="N179" s="429"/>
    </row>
    <row r="180" spans="1:14" s="434" customFormat="1" ht="18" customHeight="1">
      <c r="A180" s="351">
        <v>174</v>
      </c>
      <c r="B180" s="107" t="s">
        <v>42</v>
      </c>
      <c r="C180" s="108">
        <v>43743</v>
      </c>
      <c r="D180" s="416" t="s">
        <v>14924</v>
      </c>
      <c r="E180" s="324" t="s">
        <v>16390</v>
      </c>
      <c r="F180" s="126">
        <v>3171.85</v>
      </c>
      <c r="G180" s="107" t="str">
        <f t="shared" si="2"/>
        <v>SH19-10398</v>
      </c>
      <c r="H180" s="430"/>
      <c r="I180" s="428"/>
      <c r="J180" s="431"/>
      <c r="K180" s="432"/>
      <c r="L180" s="429"/>
      <c r="M180" s="433"/>
      <c r="N180" s="429"/>
    </row>
    <row r="181" spans="1:14" s="434" customFormat="1" ht="18" customHeight="1">
      <c r="A181" s="351">
        <v>175</v>
      </c>
      <c r="B181" s="107" t="s">
        <v>42</v>
      </c>
      <c r="C181" s="108">
        <v>43743</v>
      </c>
      <c r="D181" s="416" t="s">
        <v>14925</v>
      </c>
      <c r="E181" s="324" t="s">
        <v>16390</v>
      </c>
      <c r="F181" s="126">
        <v>2761.36</v>
      </c>
      <c r="G181" s="107" t="str">
        <f t="shared" si="2"/>
        <v>SH19-10399</v>
      </c>
      <c r="H181" s="430"/>
      <c r="I181" s="428"/>
      <c r="J181" s="431"/>
      <c r="K181" s="432"/>
      <c r="L181" s="429"/>
      <c r="M181" s="433"/>
      <c r="N181" s="429"/>
    </row>
    <row r="182" spans="1:14" s="434" customFormat="1" ht="18" customHeight="1">
      <c r="A182" s="351">
        <v>176</v>
      </c>
      <c r="B182" s="107" t="s">
        <v>42</v>
      </c>
      <c r="C182" s="108">
        <v>43743</v>
      </c>
      <c r="D182" s="416" t="s">
        <v>14926</v>
      </c>
      <c r="E182" s="324" t="s">
        <v>16390</v>
      </c>
      <c r="F182" s="126">
        <v>3763.95</v>
      </c>
      <c r="G182" s="107" t="str">
        <f t="shared" si="2"/>
        <v>SH19-10400</v>
      </c>
      <c r="H182" s="430"/>
      <c r="I182" s="428"/>
      <c r="J182" s="431"/>
      <c r="K182" s="432"/>
      <c r="L182" s="429"/>
      <c r="M182" s="433"/>
      <c r="N182" s="429"/>
    </row>
    <row r="183" spans="1:14" s="434" customFormat="1" ht="18" customHeight="1">
      <c r="A183" s="351">
        <v>177</v>
      </c>
      <c r="B183" s="107" t="s">
        <v>42</v>
      </c>
      <c r="C183" s="108">
        <v>43743</v>
      </c>
      <c r="D183" s="416" t="s">
        <v>14927</v>
      </c>
      <c r="E183" s="324" t="s">
        <v>16390</v>
      </c>
      <c r="F183" s="126">
        <v>1461.4</v>
      </c>
      <c r="G183" s="107" t="str">
        <f t="shared" si="2"/>
        <v>SH19-10401</v>
      </c>
      <c r="H183" s="430"/>
      <c r="I183" s="428"/>
      <c r="J183" s="431"/>
      <c r="K183" s="432"/>
      <c r="L183" s="429"/>
      <c r="M183" s="433"/>
      <c r="N183" s="429"/>
    </row>
    <row r="184" spans="1:14" s="434" customFormat="1" ht="18" customHeight="1">
      <c r="A184" s="351">
        <v>178</v>
      </c>
      <c r="B184" s="107" t="s">
        <v>42</v>
      </c>
      <c r="C184" s="108">
        <v>43743</v>
      </c>
      <c r="D184" s="416" t="s">
        <v>14928</v>
      </c>
      <c r="E184" s="324" t="s">
        <v>16390</v>
      </c>
      <c r="F184" s="126">
        <v>9386.0300000000007</v>
      </c>
      <c r="G184" s="107" t="str">
        <f t="shared" si="2"/>
        <v>SH19-10402</v>
      </c>
      <c r="H184" s="430"/>
      <c r="I184" s="428"/>
      <c r="J184" s="431"/>
      <c r="K184" s="432"/>
      <c r="L184" s="429"/>
      <c r="M184" s="433"/>
      <c r="N184" s="429"/>
    </row>
    <row r="185" spans="1:14" s="434" customFormat="1" ht="18" customHeight="1">
      <c r="A185" s="351">
        <v>179</v>
      </c>
      <c r="B185" s="107"/>
      <c r="C185" s="108"/>
      <c r="D185" s="416" t="s">
        <v>14929</v>
      </c>
      <c r="E185" s="324" t="s">
        <v>1709</v>
      </c>
      <c r="F185" s="126">
        <v>0</v>
      </c>
      <c r="G185" s="107" t="str">
        <f t="shared" si="2"/>
        <v>SH19-10403</v>
      </c>
      <c r="H185" s="430"/>
      <c r="I185" s="428"/>
      <c r="J185" s="431"/>
      <c r="K185" s="432"/>
      <c r="L185" s="429"/>
      <c r="M185" s="433"/>
      <c r="N185" s="429" t="s">
        <v>7781</v>
      </c>
    </row>
    <row r="186" spans="1:14" s="434" customFormat="1" ht="18" customHeight="1">
      <c r="A186" s="351">
        <v>180</v>
      </c>
      <c r="B186" s="107" t="s">
        <v>42</v>
      </c>
      <c r="C186" s="108">
        <v>43743</v>
      </c>
      <c r="D186" s="416" t="s">
        <v>14930</v>
      </c>
      <c r="E186" s="324" t="s">
        <v>16390</v>
      </c>
      <c r="F186" s="126">
        <v>1021.45</v>
      </c>
      <c r="G186" s="107" t="str">
        <f t="shared" si="2"/>
        <v>SH19-10404</v>
      </c>
      <c r="H186" s="430"/>
      <c r="I186" s="428"/>
      <c r="J186" s="431"/>
      <c r="K186" s="432"/>
      <c r="L186" s="429"/>
      <c r="M186" s="433"/>
      <c r="N186" s="429"/>
    </row>
    <row r="187" spans="1:14" s="434" customFormat="1" ht="18" customHeight="1">
      <c r="A187" s="351">
        <v>181</v>
      </c>
      <c r="B187" s="107" t="s">
        <v>42</v>
      </c>
      <c r="C187" s="108">
        <v>43745</v>
      </c>
      <c r="D187" s="416" t="s">
        <v>14931</v>
      </c>
      <c r="E187" s="324" t="s">
        <v>16391</v>
      </c>
      <c r="F187" s="126">
        <v>7644.85</v>
      </c>
      <c r="G187" s="107" t="str">
        <f t="shared" si="2"/>
        <v>SH19-10405</v>
      </c>
      <c r="H187" s="430"/>
      <c r="I187" s="428"/>
      <c r="J187" s="431"/>
      <c r="K187" s="432"/>
      <c r="L187" s="429"/>
      <c r="M187" s="433"/>
      <c r="N187" s="429"/>
    </row>
    <row r="188" spans="1:14" s="434" customFormat="1" ht="18" customHeight="1">
      <c r="A188" s="351">
        <v>182</v>
      </c>
      <c r="B188" s="107" t="s">
        <v>42</v>
      </c>
      <c r="C188" s="108">
        <v>43745</v>
      </c>
      <c r="D188" s="416" t="s">
        <v>14932</v>
      </c>
      <c r="E188" s="324" t="s">
        <v>16391</v>
      </c>
      <c r="F188" s="126">
        <v>10355.379999999999</v>
      </c>
      <c r="G188" s="107" t="str">
        <f t="shared" si="2"/>
        <v>SH19-10406</v>
      </c>
      <c r="H188" s="430"/>
      <c r="I188" s="428"/>
      <c r="J188" s="431"/>
      <c r="K188" s="432"/>
      <c r="L188" s="429"/>
      <c r="M188" s="433"/>
      <c r="N188" s="429"/>
    </row>
    <row r="189" spans="1:14" s="434" customFormat="1" ht="18" customHeight="1">
      <c r="A189" s="351">
        <v>183</v>
      </c>
      <c r="B189" s="107" t="s">
        <v>42</v>
      </c>
      <c r="C189" s="108">
        <v>43745</v>
      </c>
      <c r="D189" s="416" t="s">
        <v>14933</v>
      </c>
      <c r="E189" s="324" t="s">
        <v>16391</v>
      </c>
      <c r="F189" s="126">
        <v>8751.0499999999993</v>
      </c>
      <c r="G189" s="107" t="str">
        <f t="shared" si="2"/>
        <v>SH19-10407</v>
      </c>
      <c r="H189" s="430"/>
      <c r="I189" s="428"/>
      <c r="J189" s="431"/>
      <c r="K189" s="432"/>
      <c r="L189" s="429"/>
      <c r="M189" s="433"/>
      <c r="N189" s="429"/>
    </row>
    <row r="190" spans="1:14" s="434" customFormat="1" ht="18" customHeight="1">
      <c r="A190" s="351">
        <v>184</v>
      </c>
      <c r="B190" s="107" t="s">
        <v>42</v>
      </c>
      <c r="C190" s="108">
        <v>43745</v>
      </c>
      <c r="D190" s="416" t="s">
        <v>14934</v>
      </c>
      <c r="E190" s="324" t="s">
        <v>16391</v>
      </c>
      <c r="F190" s="126">
        <v>9402.43</v>
      </c>
      <c r="G190" s="107" t="str">
        <f t="shared" si="2"/>
        <v>SH19-10408</v>
      </c>
      <c r="H190" s="430"/>
      <c r="I190" s="428"/>
      <c r="J190" s="431"/>
      <c r="K190" s="432"/>
      <c r="L190" s="429"/>
      <c r="M190" s="433"/>
      <c r="N190" s="429"/>
    </row>
    <row r="191" spans="1:14" s="434" customFormat="1" ht="18" customHeight="1">
      <c r="A191" s="351">
        <v>185</v>
      </c>
      <c r="B191" s="107" t="s">
        <v>42</v>
      </c>
      <c r="C191" s="108">
        <v>43745</v>
      </c>
      <c r="D191" s="416" t="s">
        <v>14935</v>
      </c>
      <c r="E191" s="324" t="s">
        <v>16391</v>
      </c>
      <c r="F191" s="126">
        <v>13095.55</v>
      </c>
      <c r="G191" s="107" t="str">
        <f t="shared" si="2"/>
        <v>SH19-10409</v>
      </c>
      <c r="H191" s="430"/>
      <c r="I191" s="428"/>
      <c r="J191" s="431"/>
      <c r="K191" s="432"/>
      <c r="L191" s="429"/>
      <c r="M191" s="433"/>
      <c r="N191" s="429"/>
    </row>
    <row r="192" spans="1:14" s="434" customFormat="1" ht="18" customHeight="1">
      <c r="A192" s="351">
        <v>186</v>
      </c>
      <c r="B192" s="107" t="s">
        <v>42</v>
      </c>
      <c r="C192" s="108">
        <v>43745</v>
      </c>
      <c r="D192" s="416" t="s">
        <v>14936</v>
      </c>
      <c r="E192" s="324" t="s">
        <v>16391</v>
      </c>
      <c r="F192" s="126">
        <v>8050.35</v>
      </c>
      <c r="G192" s="107" t="str">
        <f t="shared" si="2"/>
        <v>SH19-10410</v>
      </c>
      <c r="H192" s="430"/>
      <c r="I192" s="428"/>
      <c r="J192" s="431"/>
      <c r="K192" s="432"/>
      <c r="L192" s="429"/>
      <c r="M192" s="433"/>
      <c r="N192" s="429"/>
    </row>
    <row r="193" spans="1:14" s="434" customFormat="1" ht="18" customHeight="1">
      <c r="A193" s="351">
        <v>187</v>
      </c>
      <c r="B193" s="107" t="s">
        <v>42</v>
      </c>
      <c r="C193" s="108">
        <v>43745</v>
      </c>
      <c r="D193" s="416" t="s">
        <v>14937</v>
      </c>
      <c r="E193" s="324" t="s">
        <v>16391</v>
      </c>
      <c r="F193" s="126">
        <v>4421.2299999999996</v>
      </c>
      <c r="G193" s="107" t="str">
        <f t="shared" si="2"/>
        <v>SH19-10411</v>
      </c>
      <c r="H193" s="430"/>
      <c r="I193" s="428"/>
      <c r="J193" s="431"/>
      <c r="K193" s="432"/>
      <c r="L193" s="429"/>
      <c r="M193" s="433"/>
      <c r="N193" s="429"/>
    </row>
    <row r="194" spans="1:14" s="434" customFormat="1" ht="18" customHeight="1">
      <c r="A194" s="351">
        <v>188</v>
      </c>
      <c r="B194" s="107" t="s">
        <v>142</v>
      </c>
      <c r="C194" s="108">
        <v>43742</v>
      </c>
      <c r="D194" s="416" t="s">
        <v>14938</v>
      </c>
      <c r="E194" s="324" t="s">
        <v>1709</v>
      </c>
      <c r="F194" s="126">
        <v>1585.99</v>
      </c>
      <c r="G194" s="107" t="str">
        <f t="shared" si="2"/>
        <v>SH19-10412</v>
      </c>
      <c r="H194" s="430"/>
      <c r="I194" s="428"/>
      <c r="J194" s="431"/>
      <c r="K194" s="432"/>
      <c r="L194" s="429"/>
      <c r="M194" s="433"/>
      <c r="N194" s="429"/>
    </row>
    <row r="195" spans="1:14" s="434" customFormat="1" ht="18" customHeight="1">
      <c r="A195" s="351">
        <v>189</v>
      </c>
      <c r="B195" s="107" t="s">
        <v>42</v>
      </c>
      <c r="C195" s="108">
        <v>43745</v>
      </c>
      <c r="D195" s="416" t="s">
        <v>14939</v>
      </c>
      <c r="E195" s="324" t="s">
        <v>16391</v>
      </c>
      <c r="F195" s="126">
        <v>10630.01</v>
      </c>
      <c r="G195" s="107" t="str">
        <f t="shared" si="2"/>
        <v>SH19-10413</v>
      </c>
      <c r="H195" s="430"/>
      <c r="I195" s="428"/>
      <c r="J195" s="431"/>
      <c r="K195" s="432"/>
      <c r="L195" s="429"/>
      <c r="M195" s="433"/>
      <c r="N195" s="429"/>
    </row>
    <row r="196" spans="1:14" s="434" customFormat="1" ht="18" customHeight="1">
      <c r="A196" s="351">
        <v>190</v>
      </c>
      <c r="B196" s="107" t="s">
        <v>42</v>
      </c>
      <c r="C196" s="108">
        <v>43745</v>
      </c>
      <c r="D196" s="416" t="s">
        <v>14940</v>
      </c>
      <c r="E196" s="324" t="s">
        <v>16391</v>
      </c>
      <c r="F196" s="126">
        <v>6655.92</v>
      </c>
      <c r="G196" s="107" t="str">
        <f t="shared" si="2"/>
        <v>SH19-10414</v>
      </c>
      <c r="H196" s="430"/>
      <c r="I196" s="428"/>
      <c r="J196" s="431"/>
      <c r="K196" s="432"/>
      <c r="L196" s="429"/>
      <c r="M196" s="433"/>
      <c r="N196" s="429"/>
    </row>
    <row r="197" spans="1:14" s="434" customFormat="1" ht="18" customHeight="1">
      <c r="A197" s="351">
        <v>191</v>
      </c>
      <c r="B197" s="107" t="s">
        <v>42</v>
      </c>
      <c r="C197" s="108">
        <v>43745</v>
      </c>
      <c r="D197" s="416" t="s">
        <v>14941</v>
      </c>
      <c r="E197" s="324" t="s">
        <v>16391</v>
      </c>
      <c r="F197" s="126">
        <v>6630.12</v>
      </c>
      <c r="G197" s="107" t="str">
        <f t="shared" si="2"/>
        <v>SH19-10415</v>
      </c>
      <c r="H197" s="430"/>
      <c r="I197" s="428"/>
      <c r="J197" s="431"/>
      <c r="K197" s="432"/>
      <c r="L197" s="429"/>
      <c r="M197" s="433"/>
      <c r="N197" s="429"/>
    </row>
    <row r="198" spans="1:14" s="434" customFormat="1" ht="18" customHeight="1">
      <c r="A198" s="351">
        <v>192</v>
      </c>
      <c r="B198" s="107" t="s">
        <v>42</v>
      </c>
      <c r="C198" s="108">
        <v>43745</v>
      </c>
      <c r="D198" s="416" t="s">
        <v>14942</v>
      </c>
      <c r="E198" s="324" t="s">
        <v>16391</v>
      </c>
      <c r="F198" s="126">
        <v>12748.56</v>
      </c>
      <c r="G198" s="107" t="str">
        <f t="shared" si="2"/>
        <v>SH19-10416</v>
      </c>
      <c r="H198" s="430"/>
      <c r="I198" s="428"/>
      <c r="J198" s="431"/>
      <c r="K198" s="432"/>
      <c r="L198" s="429"/>
      <c r="M198" s="433"/>
      <c r="N198" s="429"/>
    </row>
    <row r="199" spans="1:14" s="434" customFormat="1" ht="18" customHeight="1">
      <c r="A199" s="351">
        <v>193</v>
      </c>
      <c r="B199" s="107" t="s">
        <v>42</v>
      </c>
      <c r="C199" s="108">
        <v>43745</v>
      </c>
      <c r="D199" s="416" t="s">
        <v>14943</v>
      </c>
      <c r="E199" s="324" t="s">
        <v>16391</v>
      </c>
      <c r="F199" s="126">
        <v>3367.66</v>
      </c>
      <c r="G199" s="107" t="str">
        <f t="shared" si="2"/>
        <v>SH19-10417</v>
      </c>
      <c r="H199" s="430"/>
      <c r="I199" s="428"/>
      <c r="J199" s="431"/>
      <c r="K199" s="432"/>
      <c r="L199" s="429"/>
      <c r="M199" s="433"/>
      <c r="N199" s="429"/>
    </row>
    <row r="200" spans="1:14" s="434" customFormat="1" ht="18" customHeight="1">
      <c r="A200" s="351">
        <v>194</v>
      </c>
      <c r="B200" s="107" t="s">
        <v>42</v>
      </c>
      <c r="C200" s="108">
        <v>43745</v>
      </c>
      <c r="D200" s="416" t="s">
        <v>14944</v>
      </c>
      <c r="E200" s="324" t="s">
        <v>16391</v>
      </c>
      <c r="F200" s="126">
        <v>1180.82</v>
      </c>
      <c r="G200" s="107" t="str">
        <f t="shared" ref="G200:G263" si="3">D200</f>
        <v>SH19-10418</v>
      </c>
      <c r="H200" s="430"/>
      <c r="I200" s="428"/>
      <c r="J200" s="431"/>
      <c r="K200" s="432"/>
      <c r="L200" s="429"/>
      <c r="M200" s="433"/>
      <c r="N200" s="429"/>
    </row>
    <row r="201" spans="1:14" s="434" customFormat="1" ht="18" customHeight="1">
      <c r="A201" s="351">
        <v>195</v>
      </c>
      <c r="B201" s="107" t="s">
        <v>43</v>
      </c>
      <c r="C201" s="108">
        <v>43742</v>
      </c>
      <c r="D201" s="416" t="s">
        <v>14945</v>
      </c>
      <c r="E201" s="324" t="s">
        <v>1709</v>
      </c>
      <c r="F201" s="126">
        <v>4039.4</v>
      </c>
      <c r="G201" s="107" t="str">
        <f t="shared" si="3"/>
        <v>SH19-10419</v>
      </c>
      <c r="H201" s="430"/>
      <c r="I201" s="428"/>
      <c r="J201" s="431"/>
      <c r="K201" s="432"/>
      <c r="L201" s="429"/>
      <c r="M201" s="433"/>
      <c r="N201" s="429"/>
    </row>
    <row r="202" spans="1:14" s="434" customFormat="1" ht="18" customHeight="1">
      <c r="A202" s="351">
        <v>196</v>
      </c>
      <c r="B202" s="107" t="s">
        <v>42</v>
      </c>
      <c r="C202" s="108">
        <v>43742</v>
      </c>
      <c r="D202" s="416" t="s">
        <v>14946</v>
      </c>
      <c r="E202" s="324" t="s">
        <v>16389</v>
      </c>
      <c r="F202" s="126">
        <v>106.39</v>
      </c>
      <c r="G202" s="107" t="str">
        <f t="shared" si="3"/>
        <v>SH19-10420</v>
      </c>
      <c r="H202" s="430"/>
      <c r="I202" s="428"/>
      <c r="J202" s="431"/>
      <c r="K202" s="432"/>
      <c r="L202" s="429"/>
      <c r="M202" s="433"/>
      <c r="N202" s="429"/>
    </row>
    <row r="203" spans="1:14" s="434" customFormat="1" ht="18" customHeight="1">
      <c r="A203" s="351">
        <v>197</v>
      </c>
      <c r="B203" s="107" t="s">
        <v>42</v>
      </c>
      <c r="C203" s="108">
        <v>43742</v>
      </c>
      <c r="D203" s="416" t="s">
        <v>14947</v>
      </c>
      <c r="E203" s="324" t="s">
        <v>16389</v>
      </c>
      <c r="F203" s="126">
        <v>72.19</v>
      </c>
      <c r="G203" s="107" t="str">
        <f t="shared" si="3"/>
        <v>SH19-10421</v>
      </c>
      <c r="H203" s="430"/>
      <c r="I203" s="428"/>
      <c r="J203" s="431"/>
      <c r="K203" s="432"/>
      <c r="L203" s="429"/>
      <c r="M203" s="433"/>
      <c r="N203" s="429"/>
    </row>
    <row r="204" spans="1:14" s="434" customFormat="1" ht="18" customHeight="1">
      <c r="A204" s="351">
        <v>198</v>
      </c>
      <c r="B204" s="107" t="s">
        <v>54</v>
      </c>
      <c r="C204" s="108">
        <v>43742</v>
      </c>
      <c r="D204" s="416" t="s">
        <v>14948</v>
      </c>
      <c r="E204" s="324" t="s">
        <v>1709</v>
      </c>
      <c r="F204" s="126">
        <v>651</v>
      </c>
      <c r="G204" s="107" t="str">
        <f t="shared" si="3"/>
        <v>SH19-10422</v>
      </c>
      <c r="H204" s="430"/>
      <c r="I204" s="428"/>
      <c r="J204" s="431"/>
      <c r="K204" s="432"/>
      <c r="L204" s="429"/>
      <c r="M204" s="433"/>
      <c r="N204" s="429"/>
    </row>
    <row r="205" spans="1:14" s="434" customFormat="1" ht="18" customHeight="1">
      <c r="A205" s="351">
        <v>199</v>
      </c>
      <c r="B205" s="200" t="s">
        <v>1746</v>
      </c>
      <c r="C205" s="108"/>
      <c r="D205" s="402" t="s">
        <v>14949</v>
      </c>
      <c r="E205" s="324" t="s">
        <v>1709</v>
      </c>
      <c r="F205" s="126">
        <v>0</v>
      </c>
      <c r="G205" s="107" t="str">
        <f t="shared" si="3"/>
        <v>SH19-10423</v>
      </c>
      <c r="H205" s="430"/>
      <c r="I205" s="428"/>
      <c r="J205" s="431"/>
      <c r="K205" s="432"/>
      <c r="L205" s="429"/>
      <c r="M205" s="433"/>
      <c r="N205" s="429"/>
    </row>
    <row r="206" spans="1:14" s="434" customFormat="1" ht="18" customHeight="1">
      <c r="A206" s="351">
        <v>200</v>
      </c>
      <c r="B206" s="107" t="s">
        <v>141</v>
      </c>
      <c r="C206" s="108">
        <v>43742</v>
      </c>
      <c r="D206" s="416" t="s">
        <v>14950</v>
      </c>
      <c r="E206" s="324" t="s">
        <v>1709</v>
      </c>
      <c r="F206" s="126">
        <v>1252.44</v>
      </c>
      <c r="G206" s="107" t="str">
        <f t="shared" si="3"/>
        <v>SH19-10424</v>
      </c>
      <c r="H206" s="430"/>
      <c r="I206" s="428"/>
      <c r="J206" s="431"/>
      <c r="K206" s="432"/>
      <c r="L206" s="429"/>
      <c r="M206" s="433"/>
      <c r="N206" s="429"/>
    </row>
    <row r="207" spans="1:14" s="434" customFormat="1" ht="18" customHeight="1">
      <c r="A207" s="351">
        <v>201</v>
      </c>
      <c r="B207" s="200" t="s">
        <v>1746</v>
      </c>
      <c r="C207" s="108"/>
      <c r="D207" s="402" t="s">
        <v>14951</v>
      </c>
      <c r="E207" s="324" t="s">
        <v>1709</v>
      </c>
      <c r="F207" s="126">
        <v>0</v>
      </c>
      <c r="G207" s="107" t="str">
        <f t="shared" si="3"/>
        <v>SH19-10425</v>
      </c>
      <c r="H207" s="430"/>
      <c r="I207" s="428"/>
      <c r="J207" s="431"/>
      <c r="K207" s="432"/>
      <c r="L207" s="429"/>
      <c r="M207" s="433"/>
      <c r="N207" s="429"/>
    </row>
    <row r="208" spans="1:14" s="434" customFormat="1" ht="18" customHeight="1">
      <c r="A208" s="351">
        <v>202</v>
      </c>
      <c r="B208" s="107" t="s">
        <v>291</v>
      </c>
      <c r="C208" s="108">
        <v>43742</v>
      </c>
      <c r="D208" s="416" t="s">
        <v>14952</v>
      </c>
      <c r="E208" s="324" t="s">
        <v>1709</v>
      </c>
      <c r="F208" s="126">
        <v>2838.96</v>
      </c>
      <c r="G208" s="107" t="str">
        <f t="shared" si="3"/>
        <v>SH19-10426</v>
      </c>
      <c r="H208" s="430"/>
      <c r="I208" s="428"/>
      <c r="J208" s="431"/>
      <c r="K208" s="432"/>
      <c r="L208" s="429"/>
      <c r="M208" s="433"/>
      <c r="N208" s="429"/>
    </row>
    <row r="209" spans="1:14" s="434" customFormat="1" ht="18" customHeight="1">
      <c r="A209" s="351">
        <v>203</v>
      </c>
      <c r="B209" s="107" t="s">
        <v>288</v>
      </c>
      <c r="C209" s="108">
        <v>43742</v>
      </c>
      <c r="D209" s="416" t="s">
        <v>14953</v>
      </c>
      <c r="E209" s="324" t="s">
        <v>1709</v>
      </c>
      <c r="F209" s="126">
        <v>4398.8999999999996</v>
      </c>
      <c r="G209" s="107" t="str">
        <f t="shared" si="3"/>
        <v>SH19-10427</v>
      </c>
      <c r="H209" s="430"/>
      <c r="I209" s="428"/>
      <c r="J209" s="431"/>
      <c r="K209" s="432"/>
      <c r="L209" s="429"/>
      <c r="M209" s="433"/>
      <c r="N209" s="429"/>
    </row>
    <row r="210" spans="1:14" s="434" customFormat="1" ht="18" customHeight="1">
      <c r="A210" s="351">
        <v>204</v>
      </c>
      <c r="B210" s="107" t="s">
        <v>291</v>
      </c>
      <c r="C210" s="108">
        <v>43742</v>
      </c>
      <c r="D210" s="416" t="s">
        <v>14954</v>
      </c>
      <c r="E210" s="324" t="s">
        <v>1709</v>
      </c>
      <c r="F210" s="126">
        <v>6624.24</v>
      </c>
      <c r="G210" s="107" t="str">
        <f t="shared" si="3"/>
        <v>SH19-10428</v>
      </c>
      <c r="H210" s="430"/>
      <c r="I210" s="428"/>
      <c r="J210" s="431"/>
      <c r="K210" s="432"/>
      <c r="L210" s="429"/>
      <c r="M210" s="433"/>
      <c r="N210" s="429"/>
    </row>
    <row r="211" spans="1:14" s="434" customFormat="1" ht="18" customHeight="1">
      <c r="A211" s="351">
        <v>205</v>
      </c>
      <c r="B211" s="107" t="s">
        <v>42</v>
      </c>
      <c r="C211" s="108">
        <v>43745</v>
      </c>
      <c r="D211" s="416" t="s">
        <v>14955</v>
      </c>
      <c r="E211" s="324" t="s">
        <v>16391</v>
      </c>
      <c r="F211" s="126">
        <v>8365.76</v>
      </c>
      <c r="G211" s="107" t="str">
        <f t="shared" si="3"/>
        <v>SH19-10429</v>
      </c>
      <c r="H211" s="430"/>
      <c r="I211" s="428"/>
      <c r="J211" s="431"/>
      <c r="K211" s="432"/>
      <c r="L211" s="429"/>
      <c r="M211" s="433"/>
      <c r="N211" s="429"/>
    </row>
    <row r="212" spans="1:14" s="434" customFormat="1" ht="18" customHeight="1">
      <c r="A212" s="351">
        <v>206</v>
      </c>
      <c r="B212" s="107" t="s">
        <v>42</v>
      </c>
      <c r="C212" s="108">
        <v>43745</v>
      </c>
      <c r="D212" s="416" t="s">
        <v>14956</v>
      </c>
      <c r="E212" s="324" t="s">
        <v>16391</v>
      </c>
      <c r="F212" s="126">
        <v>6368.34</v>
      </c>
      <c r="G212" s="107" t="str">
        <f t="shared" si="3"/>
        <v>SH19-10430</v>
      </c>
      <c r="H212" s="430"/>
      <c r="I212" s="428"/>
      <c r="J212" s="431"/>
      <c r="K212" s="432"/>
      <c r="L212" s="429"/>
      <c r="M212" s="433"/>
      <c r="N212" s="429"/>
    </row>
    <row r="213" spans="1:14" s="434" customFormat="1" ht="18" customHeight="1">
      <c r="A213" s="351">
        <v>207</v>
      </c>
      <c r="B213" s="107" t="s">
        <v>42</v>
      </c>
      <c r="C213" s="108">
        <v>43745</v>
      </c>
      <c r="D213" s="416" t="s">
        <v>14957</v>
      </c>
      <c r="E213" s="324" t="s">
        <v>16391</v>
      </c>
      <c r="F213" s="126">
        <v>3832.29</v>
      </c>
      <c r="G213" s="107" t="str">
        <f t="shared" si="3"/>
        <v>SH19-10431</v>
      </c>
      <c r="H213" s="430"/>
      <c r="I213" s="428"/>
      <c r="J213" s="431"/>
      <c r="K213" s="432"/>
      <c r="L213" s="429"/>
      <c r="M213" s="433"/>
      <c r="N213" s="429"/>
    </row>
    <row r="214" spans="1:14" s="434" customFormat="1" ht="18" customHeight="1">
      <c r="A214" s="351">
        <v>208</v>
      </c>
      <c r="B214" s="107" t="s">
        <v>42</v>
      </c>
      <c r="C214" s="108">
        <v>43745</v>
      </c>
      <c r="D214" s="416" t="s">
        <v>14958</v>
      </c>
      <c r="E214" s="324" t="s">
        <v>16391</v>
      </c>
      <c r="F214" s="126">
        <v>8357.58</v>
      </c>
      <c r="G214" s="107" t="str">
        <f t="shared" si="3"/>
        <v>SH19-10432</v>
      </c>
      <c r="H214" s="430"/>
      <c r="I214" s="428"/>
      <c r="J214" s="431"/>
      <c r="K214" s="432"/>
      <c r="L214" s="429"/>
      <c r="M214" s="433"/>
      <c r="N214" s="429"/>
    </row>
    <row r="215" spans="1:14" s="434" customFormat="1" ht="18" customHeight="1">
      <c r="A215" s="351">
        <v>209</v>
      </c>
      <c r="B215" s="107" t="s">
        <v>42</v>
      </c>
      <c r="C215" s="108">
        <v>43745</v>
      </c>
      <c r="D215" s="416" t="s">
        <v>14959</v>
      </c>
      <c r="E215" s="324" t="s">
        <v>16391</v>
      </c>
      <c r="F215" s="126">
        <v>9500.35</v>
      </c>
      <c r="G215" s="107" t="str">
        <f t="shared" si="3"/>
        <v>SH19-10433</v>
      </c>
      <c r="H215" s="430"/>
      <c r="I215" s="428"/>
      <c r="J215" s="431"/>
      <c r="K215" s="432"/>
      <c r="L215" s="429"/>
      <c r="M215" s="433"/>
      <c r="N215" s="429"/>
    </row>
    <row r="216" spans="1:14" s="434" customFormat="1" ht="18" customHeight="1">
      <c r="A216" s="351">
        <v>210</v>
      </c>
      <c r="B216" s="107" t="s">
        <v>42</v>
      </c>
      <c r="C216" s="108">
        <v>43745</v>
      </c>
      <c r="D216" s="416" t="s">
        <v>14960</v>
      </c>
      <c r="E216" s="324" t="s">
        <v>16391</v>
      </c>
      <c r="F216" s="126">
        <v>13726.19</v>
      </c>
      <c r="G216" s="107" t="str">
        <f t="shared" si="3"/>
        <v>SH19-10434</v>
      </c>
      <c r="H216" s="430"/>
      <c r="I216" s="428"/>
      <c r="J216" s="431"/>
      <c r="K216" s="432"/>
      <c r="L216" s="429"/>
      <c r="M216" s="433"/>
      <c r="N216" s="429"/>
    </row>
    <row r="217" spans="1:14" s="434" customFormat="1" ht="18" customHeight="1">
      <c r="A217" s="351">
        <v>211</v>
      </c>
      <c r="B217" s="107" t="s">
        <v>42</v>
      </c>
      <c r="C217" s="108">
        <v>43745</v>
      </c>
      <c r="D217" s="416" t="s">
        <v>14961</v>
      </c>
      <c r="E217" s="324" t="s">
        <v>16391</v>
      </c>
      <c r="F217" s="126">
        <v>4292.8599999999997</v>
      </c>
      <c r="G217" s="107" t="str">
        <f t="shared" si="3"/>
        <v>SH19-10435</v>
      </c>
      <c r="H217" s="430"/>
      <c r="I217" s="428"/>
      <c r="J217" s="431"/>
      <c r="K217" s="432"/>
      <c r="L217" s="429"/>
      <c r="M217" s="433"/>
      <c r="N217" s="429"/>
    </row>
    <row r="218" spans="1:14" s="434" customFormat="1" ht="18" customHeight="1">
      <c r="A218" s="351">
        <v>212</v>
      </c>
      <c r="B218" s="107" t="s">
        <v>42</v>
      </c>
      <c r="C218" s="108">
        <v>43745</v>
      </c>
      <c r="D218" s="416" t="s">
        <v>14962</v>
      </c>
      <c r="E218" s="324" t="s">
        <v>16391</v>
      </c>
      <c r="F218" s="126">
        <v>2032.81</v>
      </c>
      <c r="G218" s="107" t="str">
        <f t="shared" si="3"/>
        <v>SH19-10436</v>
      </c>
      <c r="H218" s="430"/>
      <c r="I218" s="428"/>
      <c r="J218" s="431"/>
      <c r="K218" s="432"/>
      <c r="L218" s="429"/>
      <c r="M218" s="433"/>
      <c r="N218" s="429"/>
    </row>
    <row r="219" spans="1:14" s="434" customFormat="1" ht="18" customHeight="1">
      <c r="A219" s="351">
        <v>213</v>
      </c>
      <c r="B219" s="107" t="s">
        <v>42</v>
      </c>
      <c r="C219" s="108">
        <v>43742</v>
      </c>
      <c r="D219" s="416" t="s">
        <v>14963</v>
      </c>
      <c r="E219" s="324" t="s">
        <v>16389</v>
      </c>
      <c r="F219" s="126">
        <v>6.6</v>
      </c>
      <c r="G219" s="107" t="str">
        <f t="shared" si="3"/>
        <v>SH19-10437</v>
      </c>
      <c r="H219" s="430"/>
      <c r="I219" s="428"/>
      <c r="J219" s="431"/>
      <c r="K219" s="432"/>
      <c r="L219" s="429"/>
      <c r="M219" s="433"/>
      <c r="N219" s="429"/>
    </row>
    <row r="220" spans="1:14" s="434" customFormat="1" ht="18" customHeight="1">
      <c r="A220" s="351">
        <v>214</v>
      </c>
      <c r="B220" s="107" t="s">
        <v>42</v>
      </c>
      <c r="C220" s="108">
        <v>43742</v>
      </c>
      <c r="D220" s="416" t="s">
        <v>14964</v>
      </c>
      <c r="E220" s="324" t="s">
        <v>16389</v>
      </c>
      <c r="F220" s="126">
        <v>27.54</v>
      </c>
      <c r="G220" s="107" t="str">
        <f t="shared" si="3"/>
        <v>SH19-10438</v>
      </c>
      <c r="H220" s="430"/>
      <c r="I220" s="428"/>
      <c r="J220" s="431"/>
      <c r="K220" s="432"/>
      <c r="L220" s="429"/>
      <c r="M220" s="433"/>
      <c r="N220" s="429"/>
    </row>
    <row r="221" spans="1:14" s="434" customFormat="1" ht="18" customHeight="1">
      <c r="A221" s="351">
        <v>215</v>
      </c>
      <c r="B221" s="107" t="s">
        <v>42</v>
      </c>
      <c r="C221" s="108">
        <v>43745</v>
      </c>
      <c r="D221" s="416" t="s">
        <v>14965</v>
      </c>
      <c r="E221" s="324" t="s">
        <v>16391</v>
      </c>
      <c r="F221" s="126">
        <v>6.07</v>
      </c>
      <c r="G221" s="107" t="str">
        <f t="shared" si="3"/>
        <v>SH19-10439</v>
      </c>
      <c r="H221" s="430"/>
      <c r="I221" s="428"/>
      <c r="J221" s="431"/>
      <c r="K221" s="432"/>
      <c r="L221" s="429"/>
      <c r="M221" s="433"/>
      <c r="N221" s="429"/>
    </row>
    <row r="222" spans="1:14" s="434" customFormat="1" ht="18" customHeight="1">
      <c r="A222" s="351">
        <v>216</v>
      </c>
      <c r="B222" s="107" t="s">
        <v>42</v>
      </c>
      <c r="C222" s="108">
        <v>43745</v>
      </c>
      <c r="D222" s="416" t="s">
        <v>14966</v>
      </c>
      <c r="E222" s="324" t="s">
        <v>16391</v>
      </c>
      <c r="F222" s="126">
        <v>15.11</v>
      </c>
      <c r="G222" s="107" t="str">
        <f t="shared" si="3"/>
        <v>SH19-10440</v>
      </c>
      <c r="H222" s="430"/>
      <c r="I222" s="428"/>
      <c r="J222" s="431"/>
      <c r="K222" s="432"/>
      <c r="L222" s="429"/>
      <c r="M222" s="433"/>
      <c r="N222" s="429"/>
    </row>
    <row r="223" spans="1:14" s="434" customFormat="1" ht="18" customHeight="1">
      <c r="A223" s="351">
        <v>217</v>
      </c>
      <c r="B223" s="200" t="s">
        <v>1746</v>
      </c>
      <c r="C223" s="108"/>
      <c r="D223" s="402" t="s">
        <v>14967</v>
      </c>
      <c r="E223" s="324" t="s">
        <v>1709</v>
      </c>
      <c r="F223" s="126">
        <v>0</v>
      </c>
      <c r="G223" s="107" t="str">
        <f t="shared" si="3"/>
        <v>SH19-10441</v>
      </c>
      <c r="H223" s="430"/>
      <c r="I223" s="428"/>
      <c r="J223" s="431"/>
      <c r="K223" s="432"/>
      <c r="L223" s="429"/>
      <c r="M223" s="433"/>
      <c r="N223" s="429"/>
    </row>
    <row r="224" spans="1:14" s="434" customFormat="1" ht="18" customHeight="1">
      <c r="A224" s="351">
        <v>218</v>
      </c>
      <c r="B224" s="107" t="s">
        <v>238</v>
      </c>
      <c r="C224" s="108">
        <v>43742</v>
      </c>
      <c r="D224" s="416" t="s">
        <v>14968</v>
      </c>
      <c r="E224" s="324" t="s">
        <v>1709</v>
      </c>
      <c r="F224" s="126">
        <v>5749.59</v>
      </c>
      <c r="G224" s="107" t="str">
        <f t="shared" si="3"/>
        <v>SH19-10442</v>
      </c>
      <c r="H224" s="430"/>
      <c r="I224" s="428"/>
      <c r="J224" s="431"/>
      <c r="K224" s="432"/>
      <c r="L224" s="429"/>
      <c r="M224" s="433"/>
      <c r="N224" s="429"/>
    </row>
    <row r="225" spans="1:14" s="434" customFormat="1" ht="18" customHeight="1">
      <c r="A225" s="351">
        <v>219</v>
      </c>
      <c r="B225" s="200" t="s">
        <v>1746</v>
      </c>
      <c r="C225" s="108"/>
      <c r="D225" s="402" t="s">
        <v>14969</v>
      </c>
      <c r="E225" s="324" t="s">
        <v>1709</v>
      </c>
      <c r="F225" s="126">
        <v>0</v>
      </c>
      <c r="G225" s="107" t="str">
        <f t="shared" si="3"/>
        <v>SH19-10443</v>
      </c>
      <c r="H225" s="430"/>
      <c r="I225" s="428"/>
      <c r="J225" s="431"/>
      <c r="K225" s="432"/>
      <c r="L225" s="429"/>
      <c r="M225" s="433"/>
      <c r="N225" s="429"/>
    </row>
    <row r="226" spans="1:14" s="434" customFormat="1" ht="18" customHeight="1">
      <c r="A226" s="351">
        <v>220</v>
      </c>
      <c r="B226" s="107" t="s">
        <v>142</v>
      </c>
      <c r="C226" s="108">
        <v>43742</v>
      </c>
      <c r="D226" s="416" t="s">
        <v>14970</v>
      </c>
      <c r="E226" s="324" t="s">
        <v>1709</v>
      </c>
      <c r="F226" s="126">
        <v>1414.51</v>
      </c>
      <c r="G226" s="107" t="str">
        <f t="shared" si="3"/>
        <v>SH19-10444</v>
      </c>
      <c r="H226" s="430"/>
      <c r="I226" s="428"/>
      <c r="J226" s="431"/>
      <c r="K226" s="432"/>
      <c r="L226" s="429"/>
      <c r="M226" s="433"/>
      <c r="N226" s="429"/>
    </row>
    <row r="227" spans="1:14" s="434" customFormat="1" ht="18" customHeight="1">
      <c r="A227" s="351">
        <v>221</v>
      </c>
      <c r="B227" s="107" t="s">
        <v>142</v>
      </c>
      <c r="C227" s="108">
        <v>43742</v>
      </c>
      <c r="D227" s="416" t="s">
        <v>14971</v>
      </c>
      <c r="E227" s="324" t="s">
        <v>1709</v>
      </c>
      <c r="F227" s="126">
        <v>438.23</v>
      </c>
      <c r="G227" s="107" t="str">
        <f t="shared" si="3"/>
        <v>SH19-10445</v>
      </c>
      <c r="H227" s="430"/>
      <c r="I227" s="428"/>
      <c r="J227" s="431"/>
      <c r="K227" s="432"/>
      <c r="L227" s="429"/>
      <c r="M227" s="433"/>
      <c r="N227" s="429"/>
    </row>
    <row r="228" spans="1:14" s="434" customFormat="1" ht="18" customHeight="1">
      <c r="A228" s="351">
        <v>222</v>
      </c>
      <c r="B228" s="107" t="s">
        <v>1727</v>
      </c>
      <c r="C228" s="108">
        <v>43742</v>
      </c>
      <c r="D228" s="416" t="s">
        <v>14972</v>
      </c>
      <c r="E228" s="324" t="s">
        <v>1709</v>
      </c>
      <c r="F228" s="126">
        <v>1671.78</v>
      </c>
      <c r="G228" s="107" t="str">
        <f t="shared" si="3"/>
        <v>SH19-10446</v>
      </c>
      <c r="H228" s="430"/>
      <c r="I228" s="428"/>
      <c r="J228" s="431"/>
      <c r="K228" s="432"/>
      <c r="L228" s="429"/>
      <c r="M228" s="433"/>
      <c r="N228" s="429"/>
    </row>
    <row r="229" spans="1:14" s="434" customFormat="1" ht="18" customHeight="1">
      <c r="A229" s="351">
        <v>223</v>
      </c>
      <c r="B229" s="200" t="s">
        <v>1746</v>
      </c>
      <c r="C229" s="108"/>
      <c r="D229" s="402" t="s">
        <v>14973</v>
      </c>
      <c r="E229" s="324" t="s">
        <v>1709</v>
      </c>
      <c r="F229" s="126">
        <v>0</v>
      </c>
      <c r="G229" s="107" t="str">
        <f t="shared" si="3"/>
        <v>SH19-10447</v>
      </c>
      <c r="H229" s="430"/>
      <c r="I229" s="428"/>
      <c r="J229" s="431"/>
      <c r="K229" s="432"/>
      <c r="L229" s="429"/>
      <c r="M229" s="433"/>
      <c r="N229" s="429"/>
    </row>
    <row r="230" spans="1:14" s="434" customFormat="1" ht="18" customHeight="1">
      <c r="A230" s="351">
        <v>224</v>
      </c>
      <c r="B230" s="107" t="s">
        <v>238</v>
      </c>
      <c r="C230" s="108">
        <v>43742</v>
      </c>
      <c r="D230" s="416" t="s">
        <v>14974</v>
      </c>
      <c r="E230" s="324" t="s">
        <v>1709</v>
      </c>
      <c r="F230" s="126">
        <v>1574.28</v>
      </c>
      <c r="G230" s="107" t="str">
        <f t="shared" si="3"/>
        <v>SH19-10448</v>
      </c>
      <c r="H230" s="430"/>
      <c r="I230" s="428"/>
      <c r="J230" s="431"/>
      <c r="K230" s="432"/>
      <c r="L230" s="429"/>
      <c r="M230" s="433"/>
      <c r="N230" s="429"/>
    </row>
    <row r="231" spans="1:14" s="434" customFormat="1" ht="18" customHeight="1">
      <c r="A231" s="351">
        <v>225</v>
      </c>
      <c r="B231" s="107" t="s">
        <v>337</v>
      </c>
      <c r="C231" s="108">
        <v>43742</v>
      </c>
      <c r="D231" s="416" t="s">
        <v>14975</v>
      </c>
      <c r="E231" s="324" t="s">
        <v>1709</v>
      </c>
      <c r="F231" s="126">
        <v>3332</v>
      </c>
      <c r="G231" s="107" t="str">
        <f t="shared" si="3"/>
        <v>SH19-10449</v>
      </c>
      <c r="H231" s="430"/>
      <c r="I231" s="428"/>
      <c r="J231" s="431"/>
      <c r="K231" s="432"/>
      <c r="L231" s="429"/>
      <c r="M231" s="433"/>
      <c r="N231" s="429"/>
    </row>
    <row r="232" spans="1:14" s="434" customFormat="1" ht="18" customHeight="1">
      <c r="A232" s="351">
        <v>226</v>
      </c>
      <c r="B232" s="107" t="s">
        <v>288</v>
      </c>
      <c r="C232" s="108">
        <v>43742</v>
      </c>
      <c r="D232" s="416" t="s">
        <v>14976</v>
      </c>
      <c r="E232" s="324" t="s">
        <v>1709</v>
      </c>
      <c r="F232" s="126">
        <v>799.8</v>
      </c>
      <c r="G232" s="107" t="str">
        <f t="shared" si="3"/>
        <v>SH19-10450</v>
      </c>
      <c r="H232" s="430"/>
      <c r="I232" s="428"/>
      <c r="J232" s="431"/>
      <c r="K232" s="432"/>
      <c r="L232" s="429"/>
      <c r="M232" s="433"/>
      <c r="N232" s="429"/>
    </row>
    <row r="233" spans="1:14" s="434" customFormat="1" ht="18" customHeight="1">
      <c r="A233" s="351">
        <v>227</v>
      </c>
      <c r="B233" s="107" t="s">
        <v>288</v>
      </c>
      <c r="C233" s="108">
        <v>43742</v>
      </c>
      <c r="D233" s="416" t="s">
        <v>14977</v>
      </c>
      <c r="E233" s="324" t="s">
        <v>1709</v>
      </c>
      <c r="F233" s="126">
        <v>2978.55</v>
      </c>
      <c r="G233" s="107" t="str">
        <f t="shared" si="3"/>
        <v>SH19-10451</v>
      </c>
      <c r="H233" s="430"/>
      <c r="I233" s="428"/>
      <c r="J233" s="431"/>
      <c r="K233" s="432"/>
      <c r="L233" s="429"/>
      <c r="M233" s="433"/>
      <c r="N233" s="429"/>
    </row>
    <row r="234" spans="1:14" s="434" customFormat="1" ht="18" customHeight="1">
      <c r="A234" s="351">
        <v>228</v>
      </c>
      <c r="B234" s="107" t="s">
        <v>1727</v>
      </c>
      <c r="C234" s="108">
        <v>43742</v>
      </c>
      <c r="D234" s="416" t="s">
        <v>14978</v>
      </c>
      <c r="E234" s="324" t="s">
        <v>1709</v>
      </c>
      <c r="F234" s="126">
        <v>1773.6</v>
      </c>
      <c r="G234" s="107" t="str">
        <f t="shared" si="3"/>
        <v>SH19-10452</v>
      </c>
      <c r="H234" s="430"/>
      <c r="I234" s="428"/>
      <c r="J234" s="431"/>
      <c r="K234" s="432"/>
      <c r="L234" s="429"/>
      <c r="M234" s="433"/>
      <c r="N234" s="429"/>
    </row>
    <row r="235" spans="1:14" s="434" customFormat="1" ht="18" customHeight="1">
      <c r="A235" s="351">
        <v>229</v>
      </c>
      <c r="B235" s="107" t="s">
        <v>43</v>
      </c>
      <c r="C235" s="108">
        <v>43742</v>
      </c>
      <c r="D235" s="416" t="s">
        <v>14979</v>
      </c>
      <c r="E235" s="324" t="s">
        <v>1709</v>
      </c>
      <c r="F235" s="126">
        <v>3067.57</v>
      </c>
      <c r="G235" s="107" t="str">
        <f t="shared" si="3"/>
        <v>SH19-10453</v>
      </c>
      <c r="H235" s="430"/>
      <c r="I235" s="428"/>
      <c r="J235" s="431"/>
      <c r="K235" s="432"/>
      <c r="L235" s="429"/>
      <c r="M235" s="433"/>
      <c r="N235" s="429"/>
    </row>
    <row r="236" spans="1:14" s="434" customFormat="1" ht="18" customHeight="1">
      <c r="A236" s="351">
        <v>230</v>
      </c>
      <c r="B236" s="107" t="s">
        <v>1727</v>
      </c>
      <c r="C236" s="108">
        <v>43742</v>
      </c>
      <c r="D236" s="416" t="s">
        <v>14980</v>
      </c>
      <c r="E236" s="324" t="s">
        <v>1709</v>
      </c>
      <c r="F236" s="126">
        <v>2943.6</v>
      </c>
      <c r="G236" s="107" t="str">
        <f t="shared" si="3"/>
        <v>SH19-10454</v>
      </c>
      <c r="H236" s="430"/>
      <c r="I236" s="428"/>
      <c r="J236" s="431"/>
      <c r="K236" s="432"/>
      <c r="L236" s="429"/>
      <c r="M236" s="433"/>
      <c r="N236" s="429"/>
    </row>
    <row r="237" spans="1:14" s="434" customFormat="1" ht="18" customHeight="1">
      <c r="A237" s="351">
        <v>231</v>
      </c>
      <c r="B237" s="107" t="s">
        <v>42</v>
      </c>
      <c r="C237" s="108">
        <v>43742</v>
      </c>
      <c r="D237" s="416" t="s">
        <v>14981</v>
      </c>
      <c r="E237" s="324" t="s">
        <v>16389</v>
      </c>
      <c r="F237" s="126">
        <v>90.74</v>
      </c>
      <c r="G237" s="107" t="str">
        <f t="shared" si="3"/>
        <v>SH19-10455</v>
      </c>
      <c r="H237" s="430"/>
      <c r="I237" s="428"/>
      <c r="J237" s="431"/>
      <c r="K237" s="432"/>
      <c r="L237" s="429"/>
      <c r="M237" s="433"/>
      <c r="N237" s="429"/>
    </row>
    <row r="238" spans="1:14" s="434" customFormat="1" ht="18" customHeight="1">
      <c r="A238" s="351">
        <v>232</v>
      </c>
      <c r="B238" s="107" t="s">
        <v>42</v>
      </c>
      <c r="C238" s="108">
        <v>43742</v>
      </c>
      <c r="D238" s="416" t="s">
        <v>14982</v>
      </c>
      <c r="E238" s="324" t="s">
        <v>16389</v>
      </c>
      <c r="F238" s="126">
        <v>12.83</v>
      </c>
      <c r="G238" s="107" t="str">
        <f t="shared" si="3"/>
        <v>SH19-10456</v>
      </c>
      <c r="H238" s="430"/>
      <c r="I238" s="428"/>
      <c r="J238" s="431"/>
      <c r="K238" s="432"/>
      <c r="L238" s="429"/>
      <c r="M238" s="433"/>
      <c r="N238" s="429"/>
    </row>
    <row r="239" spans="1:14" s="434" customFormat="1" ht="18" customHeight="1">
      <c r="A239" s="351">
        <v>233</v>
      </c>
      <c r="B239" s="107" t="s">
        <v>42</v>
      </c>
      <c r="C239" s="108">
        <v>43745</v>
      </c>
      <c r="D239" s="416" t="s">
        <v>14983</v>
      </c>
      <c r="E239" s="324" t="s">
        <v>16391</v>
      </c>
      <c r="F239" s="126">
        <v>6964.5</v>
      </c>
      <c r="G239" s="107" t="str">
        <f t="shared" si="3"/>
        <v>SH19-10457</v>
      </c>
      <c r="H239" s="430"/>
      <c r="I239" s="428"/>
      <c r="J239" s="431"/>
      <c r="K239" s="432"/>
      <c r="L239" s="429"/>
      <c r="M239" s="433"/>
      <c r="N239" s="429"/>
    </row>
    <row r="240" spans="1:14" s="434" customFormat="1" ht="18" customHeight="1">
      <c r="A240" s="351">
        <v>234</v>
      </c>
      <c r="B240" s="107" t="s">
        <v>42</v>
      </c>
      <c r="C240" s="108">
        <v>43745</v>
      </c>
      <c r="D240" s="416" t="s">
        <v>14984</v>
      </c>
      <c r="E240" s="324" t="s">
        <v>16391</v>
      </c>
      <c r="F240" s="126">
        <v>11485.07</v>
      </c>
      <c r="G240" s="107" t="str">
        <f t="shared" si="3"/>
        <v>SH19-10458</v>
      </c>
      <c r="H240" s="430"/>
      <c r="I240" s="428"/>
      <c r="J240" s="431"/>
      <c r="K240" s="432"/>
      <c r="L240" s="429"/>
      <c r="M240" s="433"/>
      <c r="N240" s="429"/>
    </row>
    <row r="241" spans="1:14" s="434" customFormat="1" ht="18" customHeight="1">
      <c r="A241" s="351">
        <v>235</v>
      </c>
      <c r="B241" s="107" t="s">
        <v>42</v>
      </c>
      <c r="C241" s="108">
        <v>43745</v>
      </c>
      <c r="D241" s="416" t="s">
        <v>14985</v>
      </c>
      <c r="E241" s="324" t="s">
        <v>16391</v>
      </c>
      <c r="F241" s="126">
        <v>3675.87</v>
      </c>
      <c r="G241" s="107" t="str">
        <f t="shared" si="3"/>
        <v>SH19-10459</v>
      </c>
      <c r="H241" s="430"/>
      <c r="I241" s="428"/>
      <c r="J241" s="431"/>
      <c r="K241" s="432"/>
      <c r="L241" s="429"/>
      <c r="M241" s="433"/>
      <c r="N241" s="429"/>
    </row>
    <row r="242" spans="1:14" s="434" customFormat="1" ht="18" customHeight="1">
      <c r="A242" s="351">
        <v>236</v>
      </c>
      <c r="B242" s="107" t="s">
        <v>42</v>
      </c>
      <c r="C242" s="108">
        <v>43745</v>
      </c>
      <c r="D242" s="416" t="s">
        <v>14986</v>
      </c>
      <c r="E242" s="324" t="s">
        <v>16391</v>
      </c>
      <c r="F242" s="126">
        <v>7564.76</v>
      </c>
      <c r="G242" s="107" t="str">
        <f t="shared" si="3"/>
        <v>SH19-10460</v>
      </c>
      <c r="H242" s="430"/>
      <c r="I242" s="428"/>
      <c r="J242" s="431"/>
      <c r="K242" s="432"/>
      <c r="L242" s="429"/>
      <c r="M242" s="433"/>
      <c r="N242" s="429"/>
    </row>
    <row r="243" spans="1:14" s="434" customFormat="1" ht="18" customHeight="1">
      <c r="A243" s="351">
        <v>237</v>
      </c>
      <c r="B243" s="107" t="s">
        <v>42</v>
      </c>
      <c r="C243" s="108">
        <v>43745</v>
      </c>
      <c r="D243" s="416" t="s">
        <v>14987</v>
      </c>
      <c r="E243" s="324" t="s">
        <v>16391</v>
      </c>
      <c r="F243" s="126">
        <v>5598.5</v>
      </c>
      <c r="G243" s="107" t="str">
        <f t="shared" si="3"/>
        <v>SH19-10461</v>
      </c>
      <c r="H243" s="430"/>
      <c r="I243" s="428"/>
      <c r="J243" s="431"/>
      <c r="K243" s="432"/>
      <c r="L243" s="429"/>
      <c r="M243" s="433"/>
      <c r="N243" s="429"/>
    </row>
    <row r="244" spans="1:14" s="434" customFormat="1" ht="18" customHeight="1">
      <c r="A244" s="351">
        <v>238</v>
      </c>
      <c r="B244" s="107" t="s">
        <v>42</v>
      </c>
      <c r="C244" s="108">
        <v>43745</v>
      </c>
      <c r="D244" s="416" t="s">
        <v>14988</v>
      </c>
      <c r="E244" s="324" t="s">
        <v>16391</v>
      </c>
      <c r="F244" s="126">
        <v>12787.02</v>
      </c>
      <c r="G244" s="107" t="str">
        <f t="shared" si="3"/>
        <v>SH19-10462</v>
      </c>
      <c r="H244" s="430"/>
      <c r="I244" s="428"/>
      <c r="J244" s="431"/>
      <c r="K244" s="432"/>
      <c r="L244" s="429"/>
      <c r="M244" s="433"/>
      <c r="N244" s="429"/>
    </row>
    <row r="245" spans="1:14" s="434" customFormat="1" ht="18" customHeight="1">
      <c r="A245" s="351">
        <v>239</v>
      </c>
      <c r="B245" s="107" t="s">
        <v>42</v>
      </c>
      <c r="C245" s="108">
        <v>43745</v>
      </c>
      <c r="D245" s="416" t="s">
        <v>14989</v>
      </c>
      <c r="E245" s="324" t="s">
        <v>16391</v>
      </c>
      <c r="F245" s="126">
        <v>5191.54</v>
      </c>
      <c r="G245" s="107" t="str">
        <f t="shared" si="3"/>
        <v>SH19-10463</v>
      </c>
      <c r="H245" s="430"/>
      <c r="I245" s="428"/>
      <c r="J245" s="431"/>
      <c r="K245" s="432"/>
      <c r="L245" s="429"/>
      <c r="M245" s="433"/>
      <c r="N245" s="429"/>
    </row>
    <row r="246" spans="1:14" s="434" customFormat="1" ht="18" customHeight="1">
      <c r="A246" s="351">
        <v>240</v>
      </c>
      <c r="B246" s="107" t="s">
        <v>142</v>
      </c>
      <c r="C246" s="108">
        <v>43743</v>
      </c>
      <c r="D246" s="416" t="s">
        <v>14990</v>
      </c>
      <c r="E246" s="324" t="s">
        <v>1709</v>
      </c>
      <c r="F246" s="126">
        <v>2693.48</v>
      </c>
      <c r="G246" s="107" t="str">
        <f t="shared" si="3"/>
        <v>SH19-10464</v>
      </c>
      <c r="H246" s="430"/>
      <c r="I246" s="428"/>
      <c r="J246" s="431"/>
      <c r="K246" s="432"/>
      <c r="L246" s="429"/>
      <c r="M246" s="433"/>
      <c r="N246" s="429"/>
    </row>
    <row r="247" spans="1:14" s="434" customFormat="1" ht="18" customHeight="1">
      <c r="A247" s="351">
        <v>241</v>
      </c>
      <c r="B247" s="107" t="s">
        <v>142</v>
      </c>
      <c r="C247" s="108">
        <v>43743</v>
      </c>
      <c r="D247" s="416" t="s">
        <v>14991</v>
      </c>
      <c r="E247" s="324" t="s">
        <v>1709</v>
      </c>
      <c r="F247" s="126">
        <v>540.9</v>
      </c>
      <c r="G247" s="107" t="str">
        <f t="shared" si="3"/>
        <v>SH19-10465</v>
      </c>
      <c r="H247" s="430"/>
      <c r="I247" s="428"/>
      <c r="J247" s="431"/>
      <c r="K247" s="432"/>
      <c r="L247" s="429"/>
      <c r="M247" s="433"/>
      <c r="N247" s="429"/>
    </row>
    <row r="248" spans="1:14" s="434" customFormat="1" ht="18" customHeight="1">
      <c r="A248" s="351">
        <v>242</v>
      </c>
      <c r="B248" s="107" t="s">
        <v>43</v>
      </c>
      <c r="C248" s="108">
        <v>43743</v>
      </c>
      <c r="D248" s="416" t="s">
        <v>14992</v>
      </c>
      <c r="E248" s="324" t="s">
        <v>1709</v>
      </c>
      <c r="F248" s="126">
        <v>9169.0499999999993</v>
      </c>
      <c r="G248" s="107" t="str">
        <f t="shared" si="3"/>
        <v>SH19-10466</v>
      </c>
      <c r="H248" s="430"/>
      <c r="I248" s="428"/>
      <c r="J248" s="431"/>
      <c r="K248" s="432"/>
      <c r="L248" s="429"/>
      <c r="M248" s="433"/>
      <c r="N248" s="429"/>
    </row>
    <row r="249" spans="1:14" s="434" customFormat="1" ht="18" customHeight="1">
      <c r="A249" s="351">
        <v>243</v>
      </c>
      <c r="B249" s="107" t="s">
        <v>238</v>
      </c>
      <c r="C249" s="108">
        <v>43743</v>
      </c>
      <c r="D249" s="416" t="s">
        <v>14993</v>
      </c>
      <c r="E249" s="324" t="s">
        <v>1709</v>
      </c>
      <c r="F249" s="126">
        <v>2368.7399999999998</v>
      </c>
      <c r="G249" s="107" t="str">
        <f t="shared" si="3"/>
        <v>SH19-10467</v>
      </c>
      <c r="H249" s="430"/>
      <c r="I249" s="428"/>
      <c r="J249" s="431"/>
      <c r="K249" s="432"/>
      <c r="L249" s="429"/>
      <c r="M249" s="433"/>
      <c r="N249" s="429"/>
    </row>
    <row r="250" spans="1:14" s="434" customFormat="1" ht="18" customHeight="1">
      <c r="A250" s="351">
        <v>244</v>
      </c>
      <c r="B250" s="107" t="s">
        <v>53</v>
      </c>
      <c r="C250" s="108">
        <v>43743</v>
      </c>
      <c r="D250" s="416" t="s">
        <v>14994</v>
      </c>
      <c r="E250" s="324" t="s">
        <v>1709</v>
      </c>
      <c r="F250" s="126">
        <v>1799.46</v>
      </c>
      <c r="G250" s="107" t="str">
        <f t="shared" si="3"/>
        <v>SH19-10468</v>
      </c>
      <c r="H250" s="430"/>
      <c r="I250" s="428"/>
      <c r="J250" s="431"/>
      <c r="K250" s="432"/>
      <c r="L250" s="429"/>
      <c r="M250" s="433"/>
      <c r="N250" s="429"/>
    </row>
    <row r="251" spans="1:14" s="434" customFormat="1" ht="18" customHeight="1">
      <c r="A251" s="351">
        <v>245</v>
      </c>
      <c r="B251" s="107" t="s">
        <v>53</v>
      </c>
      <c r="C251" s="108">
        <v>43743</v>
      </c>
      <c r="D251" s="416" t="s">
        <v>14995</v>
      </c>
      <c r="E251" s="324" t="s">
        <v>1709</v>
      </c>
      <c r="F251" s="126">
        <v>351.25</v>
      </c>
      <c r="G251" s="107" t="str">
        <f t="shared" si="3"/>
        <v>SH19-10469</v>
      </c>
      <c r="H251" s="430"/>
      <c r="I251" s="428"/>
      <c r="J251" s="431"/>
      <c r="K251" s="432"/>
      <c r="L251" s="429"/>
      <c r="M251" s="433"/>
      <c r="N251" s="429"/>
    </row>
    <row r="252" spans="1:14" s="434" customFormat="1" ht="18" customHeight="1">
      <c r="A252" s="351">
        <v>246</v>
      </c>
      <c r="B252" s="107" t="s">
        <v>42</v>
      </c>
      <c r="C252" s="108">
        <v>43743</v>
      </c>
      <c r="D252" s="416" t="s">
        <v>14996</v>
      </c>
      <c r="E252" s="324" t="s">
        <v>16390</v>
      </c>
      <c r="F252" s="126">
        <v>15.2</v>
      </c>
      <c r="G252" s="107" t="str">
        <f t="shared" si="3"/>
        <v>SH19-10470</v>
      </c>
      <c r="H252" s="430"/>
      <c r="I252" s="428"/>
      <c r="J252" s="431"/>
      <c r="K252" s="432"/>
      <c r="L252" s="429"/>
      <c r="M252" s="433"/>
      <c r="N252" s="429"/>
    </row>
    <row r="253" spans="1:14" s="434" customFormat="1" ht="18" customHeight="1">
      <c r="A253" s="351">
        <v>247</v>
      </c>
      <c r="B253" s="107" t="s">
        <v>42</v>
      </c>
      <c r="C253" s="108">
        <v>43743</v>
      </c>
      <c r="D253" s="416" t="s">
        <v>14997</v>
      </c>
      <c r="E253" s="324" t="s">
        <v>16390</v>
      </c>
      <c r="F253" s="126">
        <v>78.37</v>
      </c>
      <c r="G253" s="107" t="str">
        <f t="shared" si="3"/>
        <v>SH19-10471</v>
      </c>
      <c r="H253" s="430"/>
      <c r="I253" s="428"/>
      <c r="J253" s="431"/>
      <c r="K253" s="432"/>
      <c r="L253" s="429"/>
      <c r="M253" s="433"/>
      <c r="N253" s="429"/>
    </row>
    <row r="254" spans="1:14" s="434" customFormat="1" ht="18" customHeight="1">
      <c r="A254" s="351">
        <v>248</v>
      </c>
      <c r="B254" s="107" t="s">
        <v>42</v>
      </c>
      <c r="C254" s="108">
        <v>43746</v>
      </c>
      <c r="D254" s="416" t="s">
        <v>14998</v>
      </c>
      <c r="E254" s="324" t="s">
        <v>16392</v>
      </c>
      <c r="F254" s="126">
        <v>14299.49</v>
      </c>
      <c r="G254" s="107" t="str">
        <f t="shared" si="3"/>
        <v>SH19-10472</v>
      </c>
      <c r="H254" s="430"/>
      <c r="I254" s="428"/>
      <c r="J254" s="431"/>
      <c r="K254" s="432"/>
      <c r="L254" s="429"/>
      <c r="M254" s="433"/>
      <c r="N254" s="429"/>
    </row>
    <row r="255" spans="1:14" s="434" customFormat="1" ht="18" customHeight="1">
      <c r="A255" s="351">
        <v>249</v>
      </c>
      <c r="B255" s="107" t="s">
        <v>42</v>
      </c>
      <c r="C255" s="108">
        <v>43746</v>
      </c>
      <c r="D255" s="416" t="s">
        <v>14999</v>
      </c>
      <c r="E255" s="324" t="s">
        <v>16392</v>
      </c>
      <c r="F255" s="126">
        <v>3448.26</v>
      </c>
      <c r="G255" s="107" t="str">
        <f t="shared" si="3"/>
        <v>SH19-10473</v>
      </c>
      <c r="H255" s="430"/>
      <c r="I255" s="428"/>
      <c r="J255" s="431"/>
      <c r="K255" s="432"/>
      <c r="L255" s="429"/>
      <c r="M255" s="433"/>
      <c r="N255" s="429"/>
    </row>
    <row r="256" spans="1:14" s="434" customFormat="1" ht="18" customHeight="1">
      <c r="A256" s="351">
        <v>250</v>
      </c>
      <c r="B256" s="107" t="s">
        <v>42</v>
      </c>
      <c r="C256" s="108">
        <v>43746</v>
      </c>
      <c r="D256" s="416" t="s">
        <v>15000</v>
      </c>
      <c r="E256" s="324" t="s">
        <v>16392</v>
      </c>
      <c r="F256" s="126">
        <v>1900.58</v>
      </c>
      <c r="G256" s="107" t="str">
        <f t="shared" si="3"/>
        <v>SH19-10474</v>
      </c>
      <c r="H256" s="430"/>
      <c r="I256" s="428"/>
      <c r="J256" s="431"/>
      <c r="K256" s="432"/>
      <c r="L256" s="429"/>
      <c r="M256" s="433"/>
      <c r="N256" s="429"/>
    </row>
    <row r="257" spans="1:14" s="434" customFormat="1" ht="18" customHeight="1">
      <c r="A257" s="351">
        <v>251</v>
      </c>
      <c r="B257" s="107" t="s">
        <v>42</v>
      </c>
      <c r="C257" s="108">
        <v>43746</v>
      </c>
      <c r="D257" s="416" t="s">
        <v>15001</v>
      </c>
      <c r="E257" s="324" t="s">
        <v>16392</v>
      </c>
      <c r="F257" s="126">
        <v>5954.15</v>
      </c>
      <c r="G257" s="107" t="str">
        <f t="shared" si="3"/>
        <v>SH19-10475</v>
      </c>
      <c r="H257" s="430"/>
      <c r="I257" s="428"/>
      <c r="J257" s="431"/>
      <c r="K257" s="432"/>
      <c r="L257" s="429"/>
      <c r="M257" s="433"/>
      <c r="N257" s="429"/>
    </row>
    <row r="258" spans="1:14" s="434" customFormat="1" ht="18" customHeight="1">
      <c r="A258" s="351">
        <v>252</v>
      </c>
      <c r="B258" s="107" t="s">
        <v>42</v>
      </c>
      <c r="C258" s="108">
        <v>43746</v>
      </c>
      <c r="D258" s="416" t="s">
        <v>15002</v>
      </c>
      <c r="E258" s="324" t="s">
        <v>16392</v>
      </c>
      <c r="F258" s="126">
        <v>13663.29</v>
      </c>
      <c r="G258" s="107" t="str">
        <f t="shared" si="3"/>
        <v>SH19-10476</v>
      </c>
      <c r="H258" s="430"/>
      <c r="I258" s="428"/>
      <c r="J258" s="431"/>
      <c r="K258" s="432"/>
      <c r="L258" s="429"/>
      <c r="M258" s="433"/>
      <c r="N258" s="429"/>
    </row>
    <row r="259" spans="1:14" s="434" customFormat="1" ht="18" customHeight="1">
      <c r="A259" s="351">
        <v>253</v>
      </c>
      <c r="B259" s="107" t="s">
        <v>42</v>
      </c>
      <c r="C259" s="108">
        <v>43746</v>
      </c>
      <c r="D259" s="416" t="s">
        <v>15003</v>
      </c>
      <c r="E259" s="324" t="s">
        <v>16392</v>
      </c>
      <c r="F259" s="126">
        <v>4287.87</v>
      </c>
      <c r="G259" s="107" t="str">
        <f t="shared" si="3"/>
        <v>SH19-10477</v>
      </c>
      <c r="H259" s="430"/>
      <c r="I259" s="428"/>
      <c r="J259" s="431"/>
      <c r="K259" s="432"/>
      <c r="L259" s="429"/>
      <c r="M259" s="433"/>
      <c r="N259" s="429"/>
    </row>
    <row r="260" spans="1:14" s="434" customFormat="1" ht="18" customHeight="1">
      <c r="A260" s="351">
        <v>254</v>
      </c>
      <c r="B260" s="107" t="s">
        <v>42</v>
      </c>
      <c r="C260" s="108">
        <v>43746</v>
      </c>
      <c r="D260" s="416" t="s">
        <v>15004</v>
      </c>
      <c r="E260" s="324" t="s">
        <v>16392</v>
      </c>
      <c r="F260" s="126">
        <v>10080.780000000001</v>
      </c>
      <c r="G260" s="107" t="str">
        <f t="shared" si="3"/>
        <v>SH19-10478</v>
      </c>
      <c r="H260" s="430"/>
      <c r="I260" s="428"/>
      <c r="J260" s="431"/>
      <c r="K260" s="432"/>
      <c r="L260" s="429"/>
      <c r="M260" s="433"/>
      <c r="N260" s="429"/>
    </row>
    <row r="261" spans="1:14" s="434" customFormat="1" ht="18" customHeight="1">
      <c r="A261" s="351">
        <v>255</v>
      </c>
      <c r="B261" s="107" t="s">
        <v>42</v>
      </c>
      <c r="C261" s="108">
        <v>43746</v>
      </c>
      <c r="D261" s="416" t="s">
        <v>15005</v>
      </c>
      <c r="E261" s="324" t="s">
        <v>16392</v>
      </c>
      <c r="F261" s="126">
        <v>3952.03</v>
      </c>
      <c r="G261" s="107" t="str">
        <f t="shared" si="3"/>
        <v>SH19-10479</v>
      </c>
      <c r="H261" s="430"/>
      <c r="I261" s="428"/>
      <c r="J261" s="431"/>
      <c r="K261" s="432"/>
      <c r="L261" s="429"/>
      <c r="M261" s="433"/>
      <c r="N261" s="429"/>
    </row>
    <row r="262" spans="1:14" s="434" customFormat="1" ht="18" customHeight="1">
      <c r="A262" s="351">
        <v>256</v>
      </c>
      <c r="B262" s="107" t="s">
        <v>42</v>
      </c>
      <c r="C262" s="108">
        <v>43746</v>
      </c>
      <c r="D262" s="416" t="s">
        <v>15006</v>
      </c>
      <c r="E262" s="324" t="s">
        <v>16392</v>
      </c>
      <c r="F262" s="126">
        <v>4630.62</v>
      </c>
      <c r="G262" s="107" t="str">
        <f t="shared" si="3"/>
        <v>SH19-10480</v>
      </c>
      <c r="H262" s="430"/>
      <c r="I262" s="428"/>
      <c r="J262" s="431"/>
      <c r="K262" s="432"/>
      <c r="L262" s="429"/>
      <c r="M262" s="433"/>
      <c r="N262" s="429"/>
    </row>
    <row r="263" spans="1:14" s="434" customFormat="1" ht="18" customHeight="1">
      <c r="A263" s="351">
        <v>257</v>
      </c>
      <c r="B263" s="107" t="s">
        <v>42</v>
      </c>
      <c r="C263" s="108">
        <v>43746</v>
      </c>
      <c r="D263" s="416" t="s">
        <v>15007</v>
      </c>
      <c r="E263" s="324" t="s">
        <v>16392</v>
      </c>
      <c r="F263" s="126">
        <v>14429.48</v>
      </c>
      <c r="G263" s="107" t="str">
        <f t="shared" si="3"/>
        <v>SH19-10481</v>
      </c>
      <c r="H263" s="430"/>
      <c r="I263" s="428"/>
      <c r="J263" s="431"/>
      <c r="K263" s="432"/>
      <c r="L263" s="429"/>
      <c r="M263" s="433"/>
      <c r="N263" s="429"/>
    </row>
    <row r="264" spans="1:14" s="434" customFormat="1" ht="18" customHeight="1">
      <c r="A264" s="351">
        <v>258</v>
      </c>
      <c r="B264" s="107" t="s">
        <v>42</v>
      </c>
      <c r="C264" s="108">
        <v>43746</v>
      </c>
      <c r="D264" s="416" t="s">
        <v>15008</v>
      </c>
      <c r="E264" s="324" t="s">
        <v>16392</v>
      </c>
      <c r="F264" s="126">
        <v>2878.75</v>
      </c>
      <c r="G264" s="107" t="str">
        <f t="shared" ref="G264:G327" si="4">D264</f>
        <v>SH19-10482</v>
      </c>
      <c r="H264" s="430"/>
      <c r="I264" s="428"/>
      <c r="J264" s="431"/>
      <c r="K264" s="432"/>
      <c r="L264" s="429"/>
      <c r="M264" s="433"/>
      <c r="N264" s="429"/>
    </row>
    <row r="265" spans="1:14" s="434" customFormat="1" ht="18" customHeight="1">
      <c r="A265" s="351">
        <v>259</v>
      </c>
      <c r="B265" s="107" t="s">
        <v>42</v>
      </c>
      <c r="C265" s="108">
        <v>43746</v>
      </c>
      <c r="D265" s="416" t="s">
        <v>15009</v>
      </c>
      <c r="E265" s="324" t="s">
        <v>16392</v>
      </c>
      <c r="F265" s="126">
        <v>1378.93</v>
      </c>
      <c r="G265" s="107" t="str">
        <f t="shared" si="4"/>
        <v>SH19-10483</v>
      </c>
      <c r="H265" s="430"/>
      <c r="I265" s="428"/>
      <c r="J265" s="431"/>
      <c r="K265" s="432"/>
      <c r="L265" s="429"/>
      <c r="M265" s="433"/>
      <c r="N265" s="429"/>
    </row>
    <row r="266" spans="1:14" s="434" customFormat="1" ht="18" customHeight="1">
      <c r="A266" s="351">
        <v>260</v>
      </c>
      <c r="B266" s="107" t="s">
        <v>42</v>
      </c>
      <c r="C266" s="108">
        <v>43746</v>
      </c>
      <c r="D266" s="416" t="s">
        <v>15010</v>
      </c>
      <c r="E266" s="324" t="s">
        <v>16392</v>
      </c>
      <c r="F266" s="126">
        <v>1627.38</v>
      </c>
      <c r="G266" s="107" t="str">
        <f t="shared" si="4"/>
        <v>SH19-10484</v>
      </c>
      <c r="H266" s="430"/>
      <c r="I266" s="428"/>
      <c r="J266" s="431"/>
      <c r="K266" s="432"/>
      <c r="L266" s="429"/>
      <c r="M266" s="433"/>
      <c r="N266" s="429"/>
    </row>
    <row r="267" spans="1:14" s="434" customFormat="1" ht="18" customHeight="1">
      <c r="A267" s="351">
        <v>261</v>
      </c>
      <c r="B267" s="107" t="s">
        <v>237</v>
      </c>
      <c r="C267" s="108">
        <v>43745</v>
      </c>
      <c r="D267" s="416" t="s">
        <v>15011</v>
      </c>
      <c r="E267" s="324" t="s">
        <v>1709</v>
      </c>
      <c r="F267" s="126">
        <v>3929.49</v>
      </c>
      <c r="G267" s="107" t="str">
        <f t="shared" si="4"/>
        <v>SH19-10485</v>
      </c>
      <c r="H267" s="430"/>
      <c r="I267" s="428"/>
      <c r="J267" s="431"/>
      <c r="K267" s="432"/>
      <c r="L267" s="429"/>
      <c r="M267" s="433"/>
      <c r="N267" s="429"/>
    </row>
    <row r="268" spans="1:14" s="434" customFormat="1" ht="18" customHeight="1">
      <c r="A268" s="351">
        <v>262</v>
      </c>
      <c r="B268" s="107" t="s">
        <v>42</v>
      </c>
      <c r="C268" s="108">
        <v>43746</v>
      </c>
      <c r="D268" s="416" t="s">
        <v>15012</v>
      </c>
      <c r="E268" s="324" t="s">
        <v>16392</v>
      </c>
      <c r="F268" s="126">
        <v>5947.97</v>
      </c>
      <c r="G268" s="107" t="str">
        <f t="shared" si="4"/>
        <v>SH19-10486</v>
      </c>
      <c r="H268" s="430"/>
      <c r="I268" s="428"/>
      <c r="J268" s="431"/>
      <c r="K268" s="432"/>
      <c r="L268" s="429"/>
      <c r="M268" s="433"/>
      <c r="N268" s="429"/>
    </row>
    <row r="269" spans="1:14" s="434" customFormat="1" ht="18" customHeight="1">
      <c r="A269" s="351">
        <v>263</v>
      </c>
      <c r="B269" s="107" t="s">
        <v>42</v>
      </c>
      <c r="C269" s="108">
        <v>43746</v>
      </c>
      <c r="D269" s="416" t="s">
        <v>15013</v>
      </c>
      <c r="E269" s="324" t="s">
        <v>16392</v>
      </c>
      <c r="F269" s="126">
        <v>12005.05</v>
      </c>
      <c r="G269" s="107" t="str">
        <f t="shared" si="4"/>
        <v>SH19-10487</v>
      </c>
      <c r="H269" s="430"/>
      <c r="I269" s="428"/>
      <c r="J269" s="431"/>
      <c r="K269" s="432"/>
      <c r="L269" s="429"/>
      <c r="M269" s="433"/>
      <c r="N269" s="429"/>
    </row>
    <row r="270" spans="1:14" s="434" customFormat="1" ht="18" customHeight="1">
      <c r="A270" s="351">
        <v>264</v>
      </c>
      <c r="B270" s="107" t="s">
        <v>42</v>
      </c>
      <c r="C270" s="108">
        <v>43746</v>
      </c>
      <c r="D270" s="416" t="s">
        <v>15014</v>
      </c>
      <c r="E270" s="324" t="s">
        <v>16392</v>
      </c>
      <c r="F270" s="126">
        <v>2273.61</v>
      </c>
      <c r="G270" s="107" t="str">
        <f t="shared" si="4"/>
        <v>SH19-10488</v>
      </c>
      <c r="H270" s="430"/>
      <c r="I270" s="428"/>
      <c r="J270" s="431"/>
      <c r="K270" s="432"/>
      <c r="L270" s="429"/>
      <c r="M270" s="433"/>
      <c r="N270" s="429"/>
    </row>
    <row r="271" spans="1:14" s="434" customFormat="1" ht="18" customHeight="1">
      <c r="A271" s="351">
        <v>265</v>
      </c>
      <c r="B271" s="107" t="s">
        <v>42</v>
      </c>
      <c r="C271" s="108">
        <v>43746</v>
      </c>
      <c r="D271" s="416" t="s">
        <v>15015</v>
      </c>
      <c r="E271" s="324" t="s">
        <v>16392</v>
      </c>
      <c r="F271" s="126">
        <v>5381.77</v>
      </c>
      <c r="G271" s="107" t="str">
        <f t="shared" si="4"/>
        <v>SH19-10489</v>
      </c>
      <c r="H271" s="430"/>
      <c r="I271" s="428"/>
      <c r="J271" s="431"/>
      <c r="K271" s="432"/>
      <c r="L271" s="429"/>
      <c r="M271" s="433"/>
      <c r="N271" s="429"/>
    </row>
    <row r="272" spans="1:14" s="434" customFormat="1" ht="18" customHeight="1">
      <c r="A272" s="351">
        <v>266</v>
      </c>
      <c r="B272" s="107" t="s">
        <v>42</v>
      </c>
      <c r="C272" s="108">
        <v>43746</v>
      </c>
      <c r="D272" s="416" t="s">
        <v>15016</v>
      </c>
      <c r="E272" s="324" t="s">
        <v>16392</v>
      </c>
      <c r="F272" s="126">
        <v>6403.48</v>
      </c>
      <c r="G272" s="107" t="str">
        <f t="shared" si="4"/>
        <v>SH19-10490</v>
      </c>
      <c r="H272" s="430"/>
      <c r="I272" s="428"/>
      <c r="J272" s="431"/>
      <c r="K272" s="432"/>
      <c r="L272" s="429"/>
      <c r="M272" s="433"/>
      <c r="N272" s="429"/>
    </row>
    <row r="273" spans="1:14" s="434" customFormat="1" ht="18" customHeight="1">
      <c r="A273" s="351">
        <v>267</v>
      </c>
      <c r="B273" s="107" t="s">
        <v>42</v>
      </c>
      <c r="C273" s="108">
        <v>43746</v>
      </c>
      <c r="D273" s="416" t="s">
        <v>15017</v>
      </c>
      <c r="E273" s="324" t="s">
        <v>16392</v>
      </c>
      <c r="F273" s="126">
        <v>13226.71</v>
      </c>
      <c r="G273" s="107" t="str">
        <f t="shared" si="4"/>
        <v>SH19-10491</v>
      </c>
      <c r="H273" s="430"/>
      <c r="I273" s="428"/>
      <c r="J273" s="431"/>
      <c r="K273" s="432"/>
      <c r="L273" s="429"/>
      <c r="M273" s="433"/>
      <c r="N273" s="429"/>
    </row>
    <row r="274" spans="1:14" s="434" customFormat="1" ht="18" customHeight="1">
      <c r="A274" s="351">
        <v>268</v>
      </c>
      <c r="B274" s="107" t="s">
        <v>332</v>
      </c>
      <c r="C274" s="108">
        <v>43745</v>
      </c>
      <c r="D274" s="416" t="s">
        <v>15018</v>
      </c>
      <c r="E274" s="324" t="s">
        <v>1709</v>
      </c>
      <c r="F274" s="126">
        <v>2389.2800000000002</v>
      </c>
      <c r="G274" s="107" t="str">
        <f t="shared" si="4"/>
        <v>SH19-10492</v>
      </c>
      <c r="H274" s="430"/>
      <c r="I274" s="428"/>
      <c r="J274" s="431"/>
      <c r="K274" s="432"/>
      <c r="L274" s="429"/>
      <c r="M274" s="433"/>
      <c r="N274" s="429"/>
    </row>
    <row r="275" spans="1:14" s="434" customFormat="1" ht="18" customHeight="1">
      <c r="A275" s="351">
        <v>269</v>
      </c>
      <c r="B275" s="107" t="s">
        <v>43</v>
      </c>
      <c r="C275" s="108">
        <v>43745</v>
      </c>
      <c r="D275" s="416" t="s">
        <v>15019</v>
      </c>
      <c r="E275" s="324" t="s">
        <v>1709</v>
      </c>
      <c r="F275" s="126">
        <v>3108.03</v>
      </c>
      <c r="G275" s="107" t="str">
        <f t="shared" si="4"/>
        <v>SH19-10493</v>
      </c>
      <c r="H275" s="430"/>
      <c r="I275" s="428"/>
      <c r="J275" s="431"/>
      <c r="K275" s="432"/>
      <c r="L275" s="429"/>
      <c r="M275" s="433"/>
      <c r="N275" s="429"/>
    </row>
    <row r="276" spans="1:14" s="434" customFormat="1" ht="18" customHeight="1">
      <c r="A276" s="351">
        <v>270</v>
      </c>
      <c r="B276" s="107" t="s">
        <v>42</v>
      </c>
      <c r="C276" s="108">
        <v>43746</v>
      </c>
      <c r="D276" s="416" t="s">
        <v>15020</v>
      </c>
      <c r="E276" s="324" t="s">
        <v>16392</v>
      </c>
      <c r="F276" s="126">
        <v>3346.72</v>
      </c>
      <c r="G276" s="107" t="str">
        <f t="shared" si="4"/>
        <v>SH19-10494</v>
      </c>
      <c r="H276" s="430"/>
      <c r="I276" s="428"/>
      <c r="J276" s="431"/>
      <c r="K276" s="432"/>
      <c r="L276" s="429"/>
      <c r="M276" s="433"/>
      <c r="N276" s="429"/>
    </row>
    <row r="277" spans="1:14" s="434" customFormat="1" ht="18" customHeight="1">
      <c r="A277" s="351">
        <v>271</v>
      </c>
      <c r="B277" s="107" t="s">
        <v>42</v>
      </c>
      <c r="C277" s="108">
        <v>43746</v>
      </c>
      <c r="D277" s="416" t="s">
        <v>15021</v>
      </c>
      <c r="E277" s="324" t="s">
        <v>16392</v>
      </c>
      <c r="F277" s="126">
        <v>2173.77</v>
      </c>
      <c r="G277" s="107" t="str">
        <f t="shared" si="4"/>
        <v>SH19-10495</v>
      </c>
      <c r="H277" s="430"/>
      <c r="I277" s="428"/>
      <c r="J277" s="431"/>
      <c r="K277" s="432"/>
      <c r="L277" s="429"/>
      <c r="M277" s="433"/>
      <c r="N277" s="429"/>
    </row>
    <row r="278" spans="1:14" s="434" customFormat="1" ht="18" customHeight="1">
      <c r="A278" s="351">
        <v>272</v>
      </c>
      <c r="B278" s="107" t="s">
        <v>141</v>
      </c>
      <c r="C278" s="108">
        <v>43745</v>
      </c>
      <c r="D278" s="416" t="s">
        <v>15022</v>
      </c>
      <c r="E278" s="324" t="s">
        <v>1709</v>
      </c>
      <c r="F278" s="126">
        <v>2166</v>
      </c>
      <c r="G278" s="107" t="str">
        <f t="shared" si="4"/>
        <v>SH19-10496</v>
      </c>
      <c r="H278" s="430"/>
      <c r="I278" s="428"/>
      <c r="J278" s="431"/>
      <c r="K278" s="432"/>
      <c r="L278" s="429"/>
      <c r="M278" s="433"/>
      <c r="N278" s="429"/>
    </row>
    <row r="279" spans="1:14" s="434" customFormat="1" ht="18" customHeight="1">
      <c r="A279" s="351">
        <v>273</v>
      </c>
      <c r="B279" s="107" t="s">
        <v>42</v>
      </c>
      <c r="C279" s="108">
        <v>43746</v>
      </c>
      <c r="D279" s="416" t="s">
        <v>15023</v>
      </c>
      <c r="E279" s="324" t="s">
        <v>16392</v>
      </c>
      <c r="F279" s="126">
        <v>6321.99</v>
      </c>
      <c r="G279" s="107" t="str">
        <f t="shared" si="4"/>
        <v>SH19-10497</v>
      </c>
      <c r="H279" s="430"/>
      <c r="I279" s="428"/>
      <c r="J279" s="431"/>
      <c r="K279" s="432"/>
      <c r="L279" s="429"/>
      <c r="M279" s="433"/>
      <c r="N279" s="429"/>
    </row>
    <row r="280" spans="1:14" s="434" customFormat="1" ht="18" customHeight="1">
      <c r="A280" s="351">
        <v>274</v>
      </c>
      <c r="B280" s="107" t="s">
        <v>42</v>
      </c>
      <c r="C280" s="108">
        <v>43746</v>
      </c>
      <c r="D280" s="416" t="s">
        <v>15024</v>
      </c>
      <c r="E280" s="324" t="s">
        <v>16392</v>
      </c>
      <c r="F280" s="126">
        <v>12932.38</v>
      </c>
      <c r="G280" s="107" t="str">
        <f t="shared" si="4"/>
        <v>SH19-10498</v>
      </c>
      <c r="H280" s="430"/>
      <c r="I280" s="428"/>
      <c r="J280" s="431"/>
      <c r="K280" s="432"/>
      <c r="L280" s="429"/>
      <c r="M280" s="433"/>
      <c r="N280" s="429"/>
    </row>
    <row r="281" spans="1:14" s="434" customFormat="1" ht="18" customHeight="1">
      <c r="A281" s="351">
        <v>275</v>
      </c>
      <c r="B281" s="107" t="s">
        <v>42</v>
      </c>
      <c r="C281" s="108">
        <v>43746</v>
      </c>
      <c r="D281" s="416" t="s">
        <v>15025</v>
      </c>
      <c r="E281" s="324" t="s">
        <v>16392</v>
      </c>
      <c r="F281" s="126">
        <v>2232.69</v>
      </c>
      <c r="G281" s="107" t="str">
        <f t="shared" si="4"/>
        <v>SH19-10499</v>
      </c>
      <c r="H281" s="430"/>
      <c r="I281" s="428"/>
      <c r="J281" s="431"/>
      <c r="K281" s="432"/>
      <c r="L281" s="429"/>
      <c r="M281" s="433"/>
      <c r="N281" s="429"/>
    </row>
    <row r="282" spans="1:14" s="434" customFormat="1" ht="18" customHeight="1">
      <c r="A282" s="351">
        <v>276</v>
      </c>
      <c r="B282" s="107" t="s">
        <v>42</v>
      </c>
      <c r="C282" s="108">
        <v>43746</v>
      </c>
      <c r="D282" s="416" t="s">
        <v>15026</v>
      </c>
      <c r="E282" s="324" t="s">
        <v>16392</v>
      </c>
      <c r="F282" s="126">
        <v>49.31</v>
      </c>
      <c r="G282" s="107" t="str">
        <f t="shared" si="4"/>
        <v>SH19-10500</v>
      </c>
      <c r="H282" s="430"/>
      <c r="I282" s="428"/>
      <c r="J282" s="431"/>
      <c r="K282" s="432"/>
      <c r="L282" s="429"/>
      <c r="M282" s="433"/>
      <c r="N282" s="429"/>
    </row>
    <row r="283" spans="1:14" s="434" customFormat="1" ht="18" customHeight="1">
      <c r="A283" s="351">
        <v>277</v>
      </c>
      <c r="B283" s="107" t="s">
        <v>329</v>
      </c>
      <c r="C283" s="108">
        <v>43745</v>
      </c>
      <c r="D283" s="416" t="s">
        <v>15027</v>
      </c>
      <c r="E283" s="324" t="s">
        <v>1709</v>
      </c>
      <c r="F283" s="126">
        <v>6121.78</v>
      </c>
      <c r="G283" s="107" t="str">
        <f t="shared" si="4"/>
        <v>SH19-10501</v>
      </c>
      <c r="H283" s="430"/>
      <c r="I283" s="428"/>
      <c r="J283" s="431"/>
      <c r="K283" s="432"/>
      <c r="L283" s="429"/>
      <c r="M283" s="433"/>
      <c r="N283" s="429"/>
    </row>
    <row r="284" spans="1:14" s="434" customFormat="1" ht="18" customHeight="1">
      <c r="A284" s="351">
        <v>278</v>
      </c>
      <c r="B284" s="107" t="s">
        <v>139</v>
      </c>
      <c r="C284" s="108">
        <v>43745</v>
      </c>
      <c r="D284" s="416" t="s">
        <v>15028</v>
      </c>
      <c r="E284" s="324" t="s">
        <v>1709</v>
      </c>
      <c r="F284" s="126">
        <v>3823.97</v>
      </c>
      <c r="G284" s="107" t="str">
        <f t="shared" si="4"/>
        <v>SH19-10502</v>
      </c>
      <c r="H284" s="430"/>
      <c r="I284" s="428"/>
      <c r="J284" s="431"/>
      <c r="K284" s="432"/>
      <c r="L284" s="429"/>
      <c r="M284" s="433"/>
      <c r="N284" s="429"/>
    </row>
    <row r="285" spans="1:14" s="434" customFormat="1" ht="18" customHeight="1">
      <c r="A285" s="351">
        <v>279</v>
      </c>
      <c r="B285" s="107" t="s">
        <v>1754</v>
      </c>
      <c r="C285" s="108">
        <v>43745</v>
      </c>
      <c r="D285" s="416" t="s">
        <v>15029</v>
      </c>
      <c r="E285" s="324" t="s">
        <v>1709</v>
      </c>
      <c r="F285" s="126">
        <v>2118.41</v>
      </c>
      <c r="G285" s="107" t="str">
        <f t="shared" si="4"/>
        <v>SH19-10503</v>
      </c>
      <c r="H285" s="430"/>
      <c r="I285" s="428"/>
      <c r="J285" s="431"/>
      <c r="K285" s="432"/>
      <c r="L285" s="429"/>
      <c r="M285" s="433"/>
      <c r="N285" s="429"/>
    </row>
    <row r="286" spans="1:14" s="434" customFormat="1" ht="18" customHeight="1">
      <c r="A286" s="351">
        <v>280</v>
      </c>
      <c r="B286" s="107" t="s">
        <v>42</v>
      </c>
      <c r="C286" s="108">
        <v>43746</v>
      </c>
      <c r="D286" s="416" t="s">
        <v>15030</v>
      </c>
      <c r="E286" s="324" t="s">
        <v>16392</v>
      </c>
      <c r="F286" s="126">
        <v>29.11</v>
      </c>
      <c r="G286" s="107" t="str">
        <f t="shared" si="4"/>
        <v>SH19-10504</v>
      </c>
      <c r="H286" s="430"/>
      <c r="I286" s="428"/>
      <c r="J286" s="431"/>
      <c r="K286" s="432"/>
      <c r="L286" s="429"/>
      <c r="M286" s="433"/>
      <c r="N286" s="429"/>
    </row>
    <row r="287" spans="1:14" s="434" customFormat="1" ht="18" customHeight="1">
      <c r="A287" s="351">
        <v>281</v>
      </c>
      <c r="B287" s="107" t="s">
        <v>291</v>
      </c>
      <c r="C287" s="108">
        <v>43743</v>
      </c>
      <c r="D287" s="416" t="s">
        <v>15031</v>
      </c>
      <c r="E287" s="324" t="s">
        <v>1709</v>
      </c>
      <c r="F287" s="126">
        <v>2894.1</v>
      </c>
      <c r="G287" s="107" t="str">
        <f t="shared" si="4"/>
        <v>SH19-10505</v>
      </c>
      <c r="H287" s="430"/>
      <c r="I287" s="428"/>
      <c r="J287" s="431"/>
      <c r="K287" s="432"/>
      <c r="L287" s="429"/>
      <c r="M287" s="433"/>
      <c r="N287" s="429"/>
    </row>
    <row r="288" spans="1:14" s="434" customFormat="1" ht="18" customHeight="1">
      <c r="A288" s="351">
        <v>282</v>
      </c>
      <c r="B288" s="107" t="s">
        <v>42</v>
      </c>
      <c r="C288" s="108">
        <v>43745</v>
      </c>
      <c r="D288" s="416" t="s">
        <v>15032</v>
      </c>
      <c r="E288" s="324" t="s">
        <v>16391</v>
      </c>
      <c r="F288" s="126">
        <v>84.42</v>
      </c>
      <c r="G288" s="107" t="str">
        <f t="shared" si="4"/>
        <v>SH19-10506</v>
      </c>
      <c r="H288" s="430"/>
      <c r="I288" s="428"/>
      <c r="J288" s="431"/>
      <c r="K288" s="432"/>
      <c r="L288" s="429"/>
      <c r="M288" s="433"/>
      <c r="N288" s="429"/>
    </row>
    <row r="289" spans="1:14" s="434" customFormat="1" ht="18" customHeight="1">
      <c r="A289" s="351">
        <v>283</v>
      </c>
      <c r="B289" s="107" t="s">
        <v>199</v>
      </c>
      <c r="C289" s="108">
        <v>43745</v>
      </c>
      <c r="D289" s="416" t="s">
        <v>15033</v>
      </c>
      <c r="E289" s="324" t="s">
        <v>1709</v>
      </c>
      <c r="F289" s="126">
        <v>1633.83</v>
      </c>
      <c r="G289" s="107" t="str">
        <f t="shared" si="4"/>
        <v>SH19-10507</v>
      </c>
      <c r="H289" s="430"/>
      <c r="I289" s="428"/>
      <c r="J289" s="431"/>
      <c r="K289" s="432"/>
      <c r="L289" s="429"/>
      <c r="M289" s="433"/>
      <c r="N289" s="429"/>
    </row>
    <row r="290" spans="1:14" s="434" customFormat="1" ht="18" customHeight="1">
      <c r="A290" s="351">
        <v>284</v>
      </c>
      <c r="B290" s="107" t="s">
        <v>55</v>
      </c>
      <c r="C290" s="108">
        <v>43745</v>
      </c>
      <c r="D290" s="416" t="s">
        <v>15034</v>
      </c>
      <c r="E290" s="324" t="s">
        <v>1709</v>
      </c>
      <c r="F290" s="126">
        <v>1595.52</v>
      </c>
      <c r="G290" s="107" t="str">
        <f t="shared" si="4"/>
        <v>SH19-10508</v>
      </c>
      <c r="H290" s="430"/>
      <c r="I290" s="428"/>
      <c r="J290" s="431"/>
      <c r="K290" s="432"/>
      <c r="L290" s="429"/>
      <c r="M290" s="433"/>
      <c r="N290" s="429"/>
    </row>
    <row r="291" spans="1:14" s="434" customFormat="1" ht="18" customHeight="1">
      <c r="A291" s="351">
        <v>285</v>
      </c>
      <c r="B291" s="107" t="s">
        <v>55</v>
      </c>
      <c r="C291" s="108">
        <v>43745</v>
      </c>
      <c r="D291" s="416" t="s">
        <v>15035</v>
      </c>
      <c r="E291" s="324" t="s">
        <v>1709</v>
      </c>
      <c r="F291" s="126">
        <v>1299.6199999999999</v>
      </c>
      <c r="G291" s="107" t="str">
        <f t="shared" si="4"/>
        <v>SH19-10509</v>
      </c>
      <c r="H291" s="430"/>
      <c r="I291" s="428"/>
      <c r="J291" s="431"/>
      <c r="K291" s="432"/>
      <c r="L291" s="429"/>
      <c r="M291" s="433"/>
      <c r="N291" s="429"/>
    </row>
    <row r="292" spans="1:14" s="434" customFormat="1" ht="18" customHeight="1">
      <c r="A292" s="351">
        <v>286</v>
      </c>
      <c r="B292" s="107" t="s">
        <v>291</v>
      </c>
      <c r="C292" s="108">
        <v>43745</v>
      </c>
      <c r="D292" s="416" t="s">
        <v>15036</v>
      </c>
      <c r="E292" s="324" t="s">
        <v>1709</v>
      </c>
      <c r="F292" s="126">
        <v>3312.12</v>
      </c>
      <c r="G292" s="107" t="str">
        <f t="shared" si="4"/>
        <v>SH19-10510</v>
      </c>
      <c r="H292" s="430"/>
      <c r="I292" s="428"/>
      <c r="J292" s="431"/>
      <c r="K292" s="432"/>
      <c r="L292" s="429"/>
      <c r="M292" s="433"/>
      <c r="N292" s="429"/>
    </row>
    <row r="293" spans="1:14" s="434" customFormat="1" ht="18" customHeight="1">
      <c r="A293" s="351">
        <v>287</v>
      </c>
      <c r="B293" s="200" t="s">
        <v>1746</v>
      </c>
      <c r="C293" s="108"/>
      <c r="D293" s="402" t="s">
        <v>15037</v>
      </c>
      <c r="E293" s="324" t="s">
        <v>1709</v>
      </c>
      <c r="F293" s="126">
        <v>0</v>
      </c>
      <c r="G293" s="107" t="str">
        <f t="shared" si="4"/>
        <v>SH19-10511</v>
      </c>
      <c r="H293" s="430"/>
      <c r="I293" s="428"/>
      <c r="J293" s="431"/>
      <c r="K293" s="432"/>
      <c r="L293" s="429"/>
      <c r="M293" s="433"/>
      <c r="N293" s="429"/>
    </row>
    <row r="294" spans="1:14" s="434" customFormat="1" ht="18" customHeight="1">
      <c r="A294" s="351">
        <v>288</v>
      </c>
      <c r="B294" s="107" t="s">
        <v>47</v>
      </c>
      <c r="C294" s="108">
        <v>43745</v>
      </c>
      <c r="D294" s="416" t="s">
        <v>15038</v>
      </c>
      <c r="E294" s="324" t="s">
        <v>1709</v>
      </c>
      <c r="F294" s="126">
        <v>4456.9799999999996</v>
      </c>
      <c r="G294" s="107" t="str">
        <f t="shared" si="4"/>
        <v>SH19-10512</v>
      </c>
      <c r="H294" s="430"/>
      <c r="I294" s="428"/>
      <c r="J294" s="431"/>
      <c r="K294" s="432"/>
      <c r="L294" s="429"/>
      <c r="M294" s="433"/>
      <c r="N294" s="429"/>
    </row>
    <row r="295" spans="1:14" s="434" customFormat="1" ht="18" customHeight="1">
      <c r="A295" s="351">
        <v>289</v>
      </c>
      <c r="B295" s="107" t="s">
        <v>291</v>
      </c>
      <c r="C295" s="108">
        <v>43745</v>
      </c>
      <c r="D295" s="416" t="s">
        <v>15039</v>
      </c>
      <c r="E295" s="324" t="s">
        <v>1709</v>
      </c>
      <c r="F295" s="126">
        <v>7051.24</v>
      </c>
      <c r="G295" s="107" t="str">
        <f t="shared" si="4"/>
        <v>SH19-10513</v>
      </c>
      <c r="H295" s="430"/>
      <c r="I295" s="428"/>
      <c r="J295" s="431"/>
      <c r="K295" s="432"/>
      <c r="L295" s="429"/>
      <c r="M295" s="433"/>
      <c r="N295" s="429"/>
    </row>
    <row r="296" spans="1:14" s="434" customFormat="1" ht="18" customHeight="1">
      <c r="A296" s="351">
        <v>290</v>
      </c>
      <c r="B296" s="107" t="s">
        <v>291</v>
      </c>
      <c r="C296" s="108">
        <v>43745</v>
      </c>
      <c r="D296" s="416" t="s">
        <v>15040</v>
      </c>
      <c r="E296" s="324" t="s">
        <v>1709</v>
      </c>
      <c r="F296" s="126">
        <v>2838.96</v>
      </c>
      <c r="G296" s="107" t="str">
        <f t="shared" si="4"/>
        <v>SH19-10514</v>
      </c>
      <c r="H296" s="430"/>
      <c r="I296" s="428"/>
      <c r="J296" s="431"/>
      <c r="K296" s="432"/>
      <c r="L296" s="429"/>
      <c r="M296" s="433"/>
      <c r="N296" s="429"/>
    </row>
    <row r="297" spans="1:14" s="434" customFormat="1" ht="18" customHeight="1">
      <c r="A297" s="351">
        <v>291</v>
      </c>
      <c r="B297" s="107" t="s">
        <v>291</v>
      </c>
      <c r="C297" s="108">
        <v>43745</v>
      </c>
      <c r="D297" s="416" t="s">
        <v>15041</v>
      </c>
      <c r="E297" s="324" t="s">
        <v>1709</v>
      </c>
      <c r="F297" s="126">
        <v>1630.8</v>
      </c>
      <c r="G297" s="107" t="str">
        <f t="shared" si="4"/>
        <v>SH19-10515</v>
      </c>
      <c r="H297" s="430"/>
      <c r="I297" s="428"/>
      <c r="J297" s="431"/>
      <c r="K297" s="432"/>
      <c r="L297" s="429"/>
      <c r="M297" s="433"/>
      <c r="N297" s="429"/>
    </row>
    <row r="298" spans="1:14" s="434" customFormat="1" ht="18" customHeight="1">
      <c r="A298" s="351">
        <v>292</v>
      </c>
      <c r="B298" s="107" t="s">
        <v>330</v>
      </c>
      <c r="C298" s="108">
        <v>43745</v>
      </c>
      <c r="D298" s="416" t="s">
        <v>15042</v>
      </c>
      <c r="E298" s="324" t="s">
        <v>1709</v>
      </c>
      <c r="F298" s="126">
        <v>3302.5</v>
      </c>
      <c r="G298" s="107" t="str">
        <f t="shared" si="4"/>
        <v>SH19-10516</v>
      </c>
      <c r="H298" s="430"/>
      <c r="I298" s="428"/>
      <c r="J298" s="431"/>
      <c r="K298" s="432"/>
      <c r="L298" s="429"/>
      <c r="M298" s="433"/>
      <c r="N298" s="429"/>
    </row>
    <row r="299" spans="1:14" s="434" customFormat="1" ht="18" customHeight="1">
      <c r="A299" s="351">
        <v>293</v>
      </c>
      <c r="B299" s="107" t="s">
        <v>50</v>
      </c>
      <c r="C299" s="108">
        <v>43745</v>
      </c>
      <c r="D299" s="416" t="s">
        <v>15043</v>
      </c>
      <c r="E299" s="324" t="s">
        <v>1709</v>
      </c>
      <c r="F299" s="126">
        <v>7011.68</v>
      </c>
      <c r="G299" s="107" t="str">
        <f t="shared" si="4"/>
        <v>SH19-10517</v>
      </c>
      <c r="H299" s="430"/>
      <c r="I299" s="428"/>
      <c r="J299" s="431"/>
      <c r="K299" s="432"/>
      <c r="L299" s="429"/>
      <c r="M299" s="433"/>
      <c r="N299" s="429"/>
    </row>
    <row r="300" spans="1:14" s="434" customFormat="1" ht="18" customHeight="1">
      <c r="A300" s="351">
        <v>294</v>
      </c>
      <c r="B300" s="200" t="s">
        <v>1746</v>
      </c>
      <c r="C300" s="108"/>
      <c r="D300" s="402" t="s">
        <v>15044</v>
      </c>
      <c r="E300" s="324" t="s">
        <v>1709</v>
      </c>
      <c r="F300" s="126">
        <v>0</v>
      </c>
      <c r="G300" s="107" t="str">
        <f t="shared" si="4"/>
        <v>SH19-10518</v>
      </c>
      <c r="H300" s="430"/>
      <c r="I300" s="428"/>
      <c r="J300" s="431"/>
      <c r="K300" s="432"/>
      <c r="L300" s="429"/>
      <c r="M300" s="433"/>
      <c r="N300" s="429"/>
    </row>
    <row r="301" spans="1:14" s="434" customFormat="1" ht="18" customHeight="1">
      <c r="A301" s="351">
        <v>295</v>
      </c>
      <c r="B301" s="107" t="s">
        <v>206</v>
      </c>
      <c r="C301" s="108">
        <v>43745</v>
      </c>
      <c r="D301" s="416" t="s">
        <v>15045</v>
      </c>
      <c r="E301" s="324" t="s">
        <v>1709</v>
      </c>
      <c r="F301" s="126">
        <v>3652.99</v>
      </c>
      <c r="G301" s="107" t="str">
        <f t="shared" si="4"/>
        <v>SH19-10519</v>
      </c>
      <c r="H301" s="430"/>
      <c r="I301" s="428"/>
      <c r="J301" s="431"/>
      <c r="K301" s="432"/>
      <c r="L301" s="429"/>
      <c r="M301" s="433"/>
      <c r="N301" s="429"/>
    </row>
    <row r="302" spans="1:14" s="434" customFormat="1" ht="18" customHeight="1">
      <c r="A302" s="351">
        <v>296</v>
      </c>
      <c r="B302" s="107" t="s">
        <v>142</v>
      </c>
      <c r="C302" s="108">
        <v>43745</v>
      </c>
      <c r="D302" s="416" t="s">
        <v>15046</v>
      </c>
      <c r="E302" s="324" t="s">
        <v>1709</v>
      </c>
      <c r="F302" s="126">
        <v>1312.93</v>
      </c>
      <c r="G302" s="107" t="str">
        <f t="shared" si="4"/>
        <v>SH19-10520</v>
      </c>
      <c r="H302" s="430"/>
      <c r="I302" s="428"/>
      <c r="J302" s="431"/>
      <c r="K302" s="432"/>
      <c r="L302" s="429"/>
      <c r="M302" s="433"/>
      <c r="N302" s="429"/>
    </row>
    <row r="303" spans="1:14" s="434" customFormat="1" ht="18" customHeight="1">
      <c r="A303" s="351">
        <v>297</v>
      </c>
      <c r="B303" s="107" t="s">
        <v>142</v>
      </c>
      <c r="C303" s="108">
        <v>43745</v>
      </c>
      <c r="D303" s="416" t="s">
        <v>15047</v>
      </c>
      <c r="E303" s="324" t="s">
        <v>1709</v>
      </c>
      <c r="F303" s="126">
        <v>702.16</v>
      </c>
      <c r="G303" s="107" t="str">
        <f t="shared" si="4"/>
        <v>SH19-10521</v>
      </c>
      <c r="H303" s="430"/>
      <c r="I303" s="428"/>
      <c r="J303" s="431"/>
      <c r="K303" s="432"/>
      <c r="L303" s="429"/>
      <c r="M303" s="433"/>
      <c r="N303" s="429"/>
    </row>
    <row r="304" spans="1:14" s="434" customFormat="1" ht="18" customHeight="1">
      <c r="A304" s="351">
        <v>298</v>
      </c>
      <c r="B304" s="107" t="s">
        <v>1727</v>
      </c>
      <c r="C304" s="108">
        <v>43745</v>
      </c>
      <c r="D304" s="416" t="s">
        <v>15048</v>
      </c>
      <c r="E304" s="324" t="s">
        <v>1709</v>
      </c>
      <c r="F304" s="126">
        <v>4406.7</v>
      </c>
      <c r="G304" s="107" t="str">
        <f t="shared" si="4"/>
        <v>SH19-10522</v>
      </c>
      <c r="H304" s="430"/>
      <c r="I304" s="428"/>
      <c r="J304" s="431"/>
      <c r="K304" s="432"/>
      <c r="L304" s="429"/>
      <c r="M304" s="433"/>
      <c r="N304" s="429"/>
    </row>
    <row r="305" spans="1:14" s="434" customFormat="1" ht="18" customHeight="1">
      <c r="A305" s="351">
        <v>299</v>
      </c>
      <c r="B305" s="107" t="s">
        <v>238</v>
      </c>
      <c r="C305" s="108">
        <v>43745</v>
      </c>
      <c r="D305" s="416" t="s">
        <v>15049</v>
      </c>
      <c r="E305" s="324" t="s">
        <v>1709</v>
      </c>
      <c r="F305" s="126">
        <v>6667.71</v>
      </c>
      <c r="G305" s="107" t="str">
        <f t="shared" si="4"/>
        <v>SH19-10523</v>
      </c>
      <c r="H305" s="430"/>
      <c r="I305" s="428"/>
      <c r="J305" s="431"/>
      <c r="K305" s="432"/>
      <c r="L305" s="429"/>
      <c r="M305" s="433"/>
      <c r="N305" s="429"/>
    </row>
    <row r="306" spans="1:14" s="434" customFormat="1" ht="18" customHeight="1">
      <c r="A306" s="351">
        <v>300</v>
      </c>
      <c r="B306" s="107" t="s">
        <v>366</v>
      </c>
      <c r="C306" s="108">
        <v>43745</v>
      </c>
      <c r="D306" s="416" t="s">
        <v>15050</v>
      </c>
      <c r="E306" s="324" t="s">
        <v>1709</v>
      </c>
      <c r="F306" s="126">
        <v>1254</v>
      </c>
      <c r="G306" s="107" t="str">
        <f t="shared" si="4"/>
        <v>SH19-10524</v>
      </c>
      <c r="H306" s="430"/>
      <c r="I306" s="428"/>
      <c r="J306" s="431"/>
      <c r="K306" s="432"/>
      <c r="L306" s="429"/>
      <c r="M306" s="433"/>
      <c r="N306" s="429"/>
    </row>
    <row r="307" spans="1:14" s="434" customFormat="1" ht="18" customHeight="1">
      <c r="A307" s="351">
        <v>301</v>
      </c>
      <c r="B307" s="107" t="s">
        <v>47</v>
      </c>
      <c r="C307" s="108">
        <v>43745</v>
      </c>
      <c r="D307" s="416" t="s">
        <v>15051</v>
      </c>
      <c r="E307" s="324" t="s">
        <v>1709</v>
      </c>
      <c r="F307" s="126">
        <v>1272.8</v>
      </c>
      <c r="G307" s="107" t="str">
        <f t="shared" si="4"/>
        <v>SH19-10525</v>
      </c>
      <c r="H307" s="430"/>
      <c r="I307" s="428"/>
      <c r="J307" s="431"/>
      <c r="K307" s="432"/>
      <c r="L307" s="429"/>
      <c r="M307" s="433"/>
      <c r="N307" s="429"/>
    </row>
    <row r="308" spans="1:14" s="434" customFormat="1" ht="18" customHeight="1">
      <c r="A308" s="351">
        <v>302</v>
      </c>
      <c r="B308" s="107" t="s">
        <v>197</v>
      </c>
      <c r="C308" s="108">
        <v>43745</v>
      </c>
      <c r="D308" s="416" t="s">
        <v>15052</v>
      </c>
      <c r="E308" s="324" t="s">
        <v>1709</v>
      </c>
      <c r="F308" s="126">
        <v>5997.6</v>
      </c>
      <c r="G308" s="107" t="str">
        <f t="shared" si="4"/>
        <v>SH19-10526</v>
      </c>
      <c r="H308" s="430"/>
      <c r="I308" s="428"/>
      <c r="J308" s="431"/>
      <c r="K308" s="432"/>
      <c r="L308" s="429"/>
      <c r="M308" s="433"/>
      <c r="N308" s="429"/>
    </row>
    <row r="309" spans="1:14" s="434" customFormat="1" ht="18" customHeight="1">
      <c r="A309" s="351">
        <v>303</v>
      </c>
      <c r="B309" s="107" t="s">
        <v>237</v>
      </c>
      <c r="C309" s="108">
        <v>43745</v>
      </c>
      <c r="D309" s="416" t="s">
        <v>15053</v>
      </c>
      <c r="E309" s="324" t="s">
        <v>1709</v>
      </c>
      <c r="F309" s="126">
        <v>2429.37</v>
      </c>
      <c r="G309" s="107" t="str">
        <f t="shared" si="4"/>
        <v>SH19-10527</v>
      </c>
      <c r="H309" s="430"/>
      <c r="I309" s="428"/>
      <c r="J309" s="431"/>
      <c r="K309" s="432"/>
      <c r="L309" s="429"/>
      <c r="M309" s="433"/>
      <c r="N309" s="429"/>
    </row>
    <row r="310" spans="1:14" s="434" customFormat="1" ht="18" customHeight="1">
      <c r="A310" s="351">
        <v>304</v>
      </c>
      <c r="B310" s="107" t="s">
        <v>237</v>
      </c>
      <c r="C310" s="108">
        <v>43745</v>
      </c>
      <c r="D310" s="416" t="s">
        <v>15054</v>
      </c>
      <c r="E310" s="324" t="s">
        <v>1709</v>
      </c>
      <c r="F310" s="126">
        <v>1459.08</v>
      </c>
      <c r="G310" s="107" t="str">
        <f t="shared" si="4"/>
        <v>SH19-10528</v>
      </c>
      <c r="H310" s="430"/>
      <c r="I310" s="428"/>
      <c r="J310" s="431"/>
      <c r="K310" s="432"/>
      <c r="L310" s="429"/>
      <c r="M310" s="433"/>
      <c r="N310" s="429"/>
    </row>
    <row r="311" spans="1:14" s="434" customFormat="1" ht="18" customHeight="1">
      <c r="A311" s="351">
        <v>305</v>
      </c>
      <c r="B311" s="107"/>
      <c r="C311" s="108"/>
      <c r="D311" s="416" t="s">
        <v>14606</v>
      </c>
      <c r="E311" s="324" t="s">
        <v>1709</v>
      </c>
      <c r="F311" s="126">
        <v>0</v>
      </c>
      <c r="G311" s="107" t="str">
        <f t="shared" si="4"/>
        <v>SH19-10529</v>
      </c>
      <c r="H311" s="430"/>
      <c r="I311" s="428"/>
      <c r="J311" s="431"/>
      <c r="K311" s="432"/>
      <c r="L311" s="429"/>
      <c r="M311" s="433"/>
      <c r="N311" s="429" t="s">
        <v>7781</v>
      </c>
    </row>
    <row r="312" spans="1:14" s="434" customFormat="1" ht="18" customHeight="1">
      <c r="A312" s="351">
        <v>306</v>
      </c>
      <c r="B312" s="107"/>
      <c r="C312" s="108"/>
      <c r="D312" s="416" t="s">
        <v>14607</v>
      </c>
      <c r="E312" s="324" t="s">
        <v>1709</v>
      </c>
      <c r="F312" s="126">
        <v>0</v>
      </c>
      <c r="G312" s="107" t="str">
        <f t="shared" si="4"/>
        <v>SH19-10530</v>
      </c>
      <c r="H312" s="430"/>
      <c r="I312" s="428"/>
      <c r="J312" s="431"/>
      <c r="K312" s="432"/>
      <c r="L312" s="429"/>
      <c r="M312" s="433"/>
      <c r="N312" s="429" t="s">
        <v>7781</v>
      </c>
    </row>
    <row r="313" spans="1:14" s="434" customFormat="1" ht="18" customHeight="1">
      <c r="A313" s="351">
        <v>307</v>
      </c>
      <c r="B313" s="107" t="s">
        <v>55</v>
      </c>
      <c r="C313" s="108">
        <v>43745</v>
      </c>
      <c r="D313" s="416" t="s">
        <v>15055</v>
      </c>
      <c r="E313" s="324" t="s">
        <v>1709</v>
      </c>
      <c r="F313" s="126">
        <v>2978.92</v>
      </c>
      <c r="G313" s="107" t="str">
        <f t="shared" si="4"/>
        <v>SH19-10531</v>
      </c>
      <c r="H313" s="430"/>
      <c r="I313" s="428"/>
      <c r="J313" s="431"/>
      <c r="K313" s="432"/>
      <c r="L313" s="429"/>
      <c r="M313" s="433"/>
      <c r="N313" s="429"/>
    </row>
    <row r="314" spans="1:14" s="434" customFormat="1" ht="18" customHeight="1">
      <c r="A314" s="351">
        <v>308</v>
      </c>
      <c r="B314" s="107" t="s">
        <v>55</v>
      </c>
      <c r="C314" s="108">
        <v>43745</v>
      </c>
      <c r="D314" s="416" t="s">
        <v>15056</v>
      </c>
      <c r="E314" s="324" t="s">
        <v>1709</v>
      </c>
      <c r="F314" s="126">
        <v>3191.04</v>
      </c>
      <c r="G314" s="107" t="str">
        <f t="shared" si="4"/>
        <v>SH19-10532</v>
      </c>
      <c r="H314" s="430"/>
      <c r="I314" s="428"/>
      <c r="J314" s="431"/>
      <c r="K314" s="432"/>
      <c r="L314" s="429"/>
      <c r="M314" s="433"/>
      <c r="N314" s="429"/>
    </row>
    <row r="315" spans="1:14" s="434" customFormat="1" ht="18" customHeight="1">
      <c r="A315" s="351">
        <v>309</v>
      </c>
      <c r="B315" s="107" t="s">
        <v>55</v>
      </c>
      <c r="C315" s="108">
        <v>43745</v>
      </c>
      <c r="D315" s="416" t="s">
        <v>15057</v>
      </c>
      <c r="E315" s="324" t="s">
        <v>1709</v>
      </c>
      <c r="F315" s="126">
        <v>1404.36</v>
      </c>
      <c r="G315" s="107" t="str">
        <f t="shared" si="4"/>
        <v>SH19-10533</v>
      </c>
      <c r="H315" s="430"/>
      <c r="I315" s="428"/>
      <c r="J315" s="431"/>
      <c r="K315" s="432"/>
      <c r="L315" s="429"/>
      <c r="M315" s="433"/>
      <c r="N315" s="429"/>
    </row>
    <row r="316" spans="1:14" s="434" customFormat="1" ht="18" customHeight="1">
      <c r="A316" s="351">
        <v>310</v>
      </c>
      <c r="B316" s="107" t="s">
        <v>55</v>
      </c>
      <c r="C316" s="108">
        <v>43745</v>
      </c>
      <c r="D316" s="416" t="s">
        <v>15058</v>
      </c>
      <c r="E316" s="324" t="s">
        <v>1709</v>
      </c>
      <c r="F316" s="126">
        <v>1609.02</v>
      </c>
      <c r="G316" s="107" t="str">
        <f t="shared" si="4"/>
        <v>SH19-10534</v>
      </c>
      <c r="H316" s="430"/>
      <c r="I316" s="428"/>
      <c r="J316" s="431"/>
      <c r="K316" s="432"/>
      <c r="L316" s="429"/>
      <c r="M316" s="433"/>
      <c r="N316" s="429"/>
    </row>
    <row r="317" spans="1:14" s="434" customFormat="1" ht="18" customHeight="1">
      <c r="A317" s="351">
        <v>311</v>
      </c>
      <c r="B317" s="107" t="s">
        <v>197</v>
      </c>
      <c r="C317" s="108">
        <v>43745</v>
      </c>
      <c r="D317" s="416" t="s">
        <v>15059</v>
      </c>
      <c r="E317" s="324" t="s">
        <v>1709</v>
      </c>
      <c r="F317" s="126">
        <v>5275.8</v>
      </c>
      <c r="G317" s="107" t="str">
        <f t="shared" si="4"/>
        <v>SH19-10535</v>
      </c>
      <c r="H317" s="430"/>
      <c r="I317" s="428"/>
      <c r="J317" s="431"/>
      <c r="K317" s="432"/>
      <c r="L317" s="429"/>
      <c r="M317" s="433"/>
      <c r="N317" s="429"/>
    </row>
    <row r="318" spans="1:14" s="434" customFormat="1" ht="18" customHeight="1">
      <c r="A318" s="351">
        <v>312</v>
      </c>
      <c r="B318" s="107" t="s">
        <v>42</v>
      </c>
      <c r="C318" s="108">
        <v>43745</v>
      </c>
      <c r="D318" s="416" t="s">
        <v>15060</v>
      </c>
      <c r="E318" s="324" t="s">
        <v>16391</v>
      </c>
      <c r="F318" s="126">
        <v>3.78</v>
      </c>
      <c r="G318" s="107" t="str">
        <f t="shared" si="4"/>
        <v>SH19-10536</v>
      </c>
      <c r="H318" s="430"/>
      <c r="I318" s="428"/>
      <c r="J318" s="431"/>
      <c r="K318" s="432"/>
      <c r="L318" s="429"/>
      <c r="M318" s="433"/>
      <c r="N318" s="429"/>
    </row>
    <row r="319" spans="1:14" s="434" customFormat="1" ht="18" customHeight="1">
      <c r="A319" s="351">
        <v>313</v>
      </c>
      <c r="B319" s="107" t="s">
        <v>42</v>
      </c>
      <c r="C319" s="108">
        <v>43745</v>
      </c>
      <c r="D319" s="416" t="s">
        <v>15061</v>
      </c>
      <c r="E319" s="324" t="s">
        <v>16391</v>
      </c>
      <c r="F319" s="126">
        <v>5.64</v>
      </c>
      <c r="G319" s="107" t="str">
        <f t="shared" si="4"/>
        <v>SH19-10537</v>
      </c>
      <c r="H319" s="430"/>
      <c r="I319" s="428"/>
      <c r="J319" s="431"/>
      <c r="K319" s="432"/>
      <c r="L319" s="429"/>
      <c r="M319" s="433"/>
      <c r="N319" s="429"/>
    </row>
    <row r="320" spans="1:14" s="434" customFormat="1" ht="18" customHeight="1">
      <c r="A320" s="351">
        <v>314</v>
      </c>
      <c r="B320" s="107" t="s">
        <v>42</v>
      </c>
      <c r="C320" s="108">
        <v>43746</v>
      </c>
      <c r="D320" s="416" t="s">
        <v>15062</v>
      </c>
      <c r="E320" s="324" t="s">
        <v>16392</v>
      </c>
      <c r="F320" s="126">
        <v>6327.02</v>
      </c>
      <c r="G320" s="107" t="str">
        <f t="shared" si="4"/>
        <v>SH19-10538</v>
      </c>
      <c r="H320" s="430"/>
      <c r="I320" s="428"/>
      <c r="J320" s="431"/>
      <c r="K320" s="432"/>
      <c r="L320" s="429"/>
      <c r="M320" s="433"/>
      <c r="N320" s="429"/>
    </row>
    <row r="321" spans="1:14" s="434" customFormat="1" ht="18" customHeight="1">
      <c r="A321" s="351">
        <v>315</v>
      </c>
      <c r="B321" s="107" t="s">
        <v>42</v>
      </c>
      <c r="C321" s="108">
        <v>43746</v>
      </c>
      <c r="D321" s="416" t="s">
        <v>15063</v>
      </c>
      <c r="E321" s="324" t="s">
        <v>16392</v>
      </c>
      <c r="F321" s="126">
        <v>6721.55</v>
      </c>
      <c r="G321" s="107" t="str">
        <f t="shared" si="4"/>
        <v>SH19-10539</v>
      </c>
      <c r="H321" s="430"/>
      <c r="I321" s="428"/>
      <c r="J321" s="431"/>
      <c r="K321" s="432"/>
      <c r="L321" s="429"/>
      <c r="M321" s="433"/>
      <c r="N321" s="429"/>
    </row>
    <row r="322" spans="1:14" s="434" customFormat="1" ht="18" customHeight="1">
      <c r="A322" s="351">
        <v>316</v>
      </c>
      <c r="B322" s="107" t="s">
        <v>42</v>
      </c>
      <c r="C322" s="108">
        <v>43746</v>
      </c>
      <c r="D322" s="416" t="s">
        <v>15064</v>
      </c>
      <c r="E322" s="324" t="s">
        <v>16392</v>
      </c>
      <c r="F322" s="126">
        <v>8271.4699999999993</v>
      </c>
      <c r="G322" s="107" t="str">
        <f t="shared" si="4"/>
        <v>SH19-10540</v>
      </c>
      <c r="H322" s="430"/>
      <c r="I322" s="428"/>
      <c r="J322" s="431"/>
      <c r="K322" s="432"/>
      <c r="L322" s="429"/>
      <c r="M322" s="433"/>
      <c r="N322" s="429"/>
    </row>
    <row r="323" spans="1:14" s="434" customFormat="1" ht="18" customHeight="1">
      <c r="A323" s="351">
        <v>317</v>
      </c>
      <c r="B323" s="107" t="s">
        <v>42</v>
      </c>
      <c r="C323" s="108">
        <v>43746</v>
      </c>
      <c r="D323" s="416" t="s">
        <v>15065</v>
      </c>
      <c r="E323" s="324" t="s">
        <v>16392</v>
      </c>
      <c r="F323" s="126">
        <v>2676.96</v>
      </c>
      <c r="G323" s="107" t="str">
        <f t="shared" si="4"/>
        <v>SH19-10541</v>
      </c>
      <c r="H323" s="430"/>
      <c r="I323" s="428"/>
      <c r="J323" s="431"/>
      <c r="K323" s="432"/>
      <c r="L323" s="429"/>
      <c r="M323" s="433"/>
      <c r="N323" s="429"/>
    </row>
    <row r="324" spans="1:14" s="434" customFormat="1" ht="18" customHeight="1">
      <c r="A324" s="351">
        <v>318</v>
      </c>
      <c r="B324" s="107" t="s">
        <v>42</v>
      </c>
      <c r="C324" s="108">
        <v>43746</v>
      </c>
      <c r="D324" s="416" t="s">
        <v>15066</v>
      </c>
      <c r="E324" s="324" t="s">
        <v>16392</v>
      </c>
      <c r="F324" s="126">
        <v>5346.41</v>
      </c>
      <c r="G324" s="107" t="str">
        <f t="shared" si="4"/>
        <v>SH19-10542</v>
      </c>
      <c r="H324" s="430"/>
      <c r="I324" s="428"/>
      <c r="J324" s="431"/>
      <c r="K324" s="432"/>
      <c r="L324" s="429"/>
      <c r="M324" s="433"/>
      <c r="N324" s="429"/>
    </row>
    <row r="325" spans="1:14" s="434" customFormat="1" ht="18" customHeight="1">
      <c r="A325" s="351">
        <v>319</v>
      </c>
      <c r="B325" s="107" t="s">
        <v>42</v>
      </c>
      <c r="C325" s="108">
        <v>43746</v>
      </c>
      <c r="D325" s="416" t="s">
        <v>15067</v>
      </c>
      <c r="E325" s="324" t="s">
        <v>16392</v>
      </c>
      <c r="F325" s="126">
        <v>12348.73</v>
      </c>
      <c r="G325" s="107" t="str">
        <f t="shared" si="4"/>
        <v>SH19-10543</v>
      </c>
      <c r="H325" s="430"/>
      <c r="I325" s="428"/>
      <c r="J325" s="431"/>
      <c r="K325" s="432"/>
      <c r="L325" s="429"/>
      <c r="M325" s="433"/>
      <c r="N325" s="429"/>
    </row>
    <row r="326" spans="1:14" s="434" customFormat="1" ht="18" customHeight="1">
      <c r="A326" s="351">
        <v>320</v>
      </c>
      <c r="B326" s="107" t="s">
        <v>42</v>
      </c>
      <c r="C326" s="108">
        <v>43747</v>
      </c>
      <c r="D326" s="416" t="s">
        <v>15068</v>
      </c>
      <c r="E326" s="324" t="s">
        <v>16393</v>
      </c>
      <c r="F326" s="126">
        <v>4670.57</v>
      </c>
      <c r="G326" s="107" t="str">
        <f t="shared" si="4"/>
        <v>SH19-10544</v>
      </c>
      <c r="H326" s="430"/>
      <c r="I326" s="428"/>
      <c r="J326" s="431"/>
      <c r="K326" s="432"/>
      <c r="L326" s="429"/>
      <c r="M326" s="433"/>
      <c r="N326" s="429"/>
    </row>
    <row r="327" spans="1:14" s="434" customFormat="1" ht="18" customHeight="1">
      <c r="A327" s="351">
        <v>321</v>
      </c>
      <c r="B327" s="107" t="s">
        <v>223</v>
      </c>
      <c r="C327" s="108">
        <v>43746</v>
      </c>
      <c r="D327" s="416" t="s">
        <v>15069</v>
      </c>
      <c r="E327" s="324" t="s">
        <v>1709</v>
      </c>
      <c r="F327" s="126">
        <v>3702.16</v>
      </c>
      <c r="G327" s="107" t="str">
        <f t="shared" si="4"/>
        <v>SH19-10545</v>
      </c>
      <c r="H327" s="430"/>
      <c r="I327" s="428"/>
      <c r="J327" s="431"/>
      <c r="K327" s="432"/>
      <c r="L327" s="429"/>
      <c r="M327" s="433"/>
      <c r="N327" s="429"/>
    </row>
    <row r="328" spans="1:14" s="434" customFormat="1" ht="18" customHeight="1">
      <c r="A328" s="351">
        <v>322</v>
      </c>
      <c r="B328" s="107" t="s">
        <v>139</v>
      </c>
      <c r="C328" s="108">
        <v>43746</v>
      </c>
      <c r="D328" s="416" t="s">
        <v>15070</v>
      </c>
      <c r="E328" s="324" t="s">
        <v>1709</v>
      </c>
      <c r="F328" s="126">
        <v>2218.5</v>
      </c>
      <c r="G328" s="107" t="str">
        <f t="shared" ref="G328:G391" si="5">D328</f>
        <v>SH19-10546</v>
      </c>
      <c r="H328" s="430"/>
      <c r="I328" s="428"/>
      <c r="J328" s="431"/>
      <c r="K328" s="432"/>
      <c r="L328" s="429"/>
      <c r="M328" s="433"/>
      <c r="N328" s="429"/>
    </row>
    <row r="329" spans="1:14" s="434" customFormat="1" ht="18" customHeight="1">
      <c r="A329" s="351">
        <v>323</v>
      </c>
      <c r="B329" s="107" t="s">
        <v>43</v>
      </c>
      <c r="C329" s="108">
        <v>43746</v>
      </c>
      <c r="D329" s="416" t="s">
        <v>15071</v>
      </c>
      <c r="E329" s="324" t="s">
        <v>1709</v>
      </c>
      <c r="F329" s="126">
        <v>2740.65</v>
      </c>
      <c r="G329" s="107" t="str">
        <f t="shared" si="5"/>
        <v>SH19-10547</v>
      </c>
      <c r="H329" s="430"/>
      <c r="I329" s="428"/>
      <c r="J329" s="431"/>
      <c r="K329" s="432"/>
      <c r="L329" s="429"/>
      <c r="M329" s="433"/>
      <c r="N329" s="429"/>
    </row>
    <row r="330" spans="1:14" s="434" customFormat="1" ht="18" customHeight="1">
      <c r="A330" s="351">
        <v>324</v>
      </c>
      <c r="B330" s="107" t="s">
        <v>291</v>
      </c>
      <c r="C330" s="108">
        <v>43745</v>
      </c>
      <c r="D330" s="416" t="s">
        <v>15072</v>
      </c>
      <c r="E330" s="324" t="s">
        <v>1709</v>
      </c>
      <c r="F330" s="126">
        <v>2129.2199999999998</v>
      </c>
      <c r="G330" s="107" t="str">
        <f t="shared" si="5"/>
        <v>SH19-10548</v>
      </c>
      <c r="H330" s="430"/>
      <c r="I330" s="428"/>
      <c r="J330" s="431"/>
      <c r="K330" s="432"/>
      <c r="L330" s="429"/>
      <c r="M330" s="433"/>
      <c r="N330" s="429"/>
    </row>
    <row r="331" spans="1:14" s="434" customFormat="1" ht="18" customHeight="1">
      <c r="A331" s="351">
        <v>325</v>
      </c>
      <c r="B331" s="107" t="s">
        <v>291</v>
      </c>
      <c r="C331" s="108">
        <v>43745</v>
      </c>
      <c r="D331" s="416" t="s">
        <v>15073</v>
      </c>
      <c r="E331" s="324" t="s">
        <v>1709</v>
      </c>
      <c r="F331" s="126">
        <v>2365.8000000000002</v>
      </c>
      <c r="G331" s="107" t="str">
        <f t="shared" si="5"/>
        <v>SH19-10549</v>
      </c>
      <c r="H331" s="430"/>
      <c r="I331" s="428"/>
      <c r="J331" s="431"/>
      <c r="K331" s="432"/>
      <c r="L331" s="429"/>
      <c r="M331" s="433"/>
      <c r="N331" s="429"/>
    </row>
    <row r="332" spans="1:14" s="434" customFormat="1" ht="18" customHeight="1">
      <c r="A332" s="351">
        <v>326</v>
      </c>
      <c r="B332" s="107" t="s">
        <v>42</v>
      </c>
      <c r="C332" s="108">
        <v>43747</v>
      </c>
      <c r="D332" s="416" t="s">
        <v>15074</v>
      </c>
      <c r="E332" s="324" t="s">
        <v>16393</v>
      </c>
      <c r="F332" s="126">
        <v>8572.01</v>
      </c>
      <c r="G332" s="107" t="str">
        <f t="shared" si="5"/>
        <v>SH19-10550</v>
      </c>
      <c r="H332" s="430"/>
      <c r="I332" s="428"/>
      <c r="J332" s="431"/>
      <c r="K332" s="432"/>
      <c r="L332" s="429"/>
      <c r="M332" s="433"/>
      <c r="N332" s="429"/>
    </row>
    <row r="333" spans="1:14" s="434" customFormat="1" ht="18" customHeight="1">
      <c r="A333" s="351">
        <v>327</v>
      </c>
      <c r="B333" s="107" t="s">
        <v>42</v>
      </c>
      <c r="C333" s="108">
        <v>43747</v>
      </c>
      <c r="D333" s="416" t="s">
        <v>15075</v>
      </c>
      <c r="E333" s="324" t="s">
        <v>16393</v>
      </c>
      <c r="F333" s="126">
        <v>9189.25</v>
      </c>
      <c r="G333" s="107" t="str">
        <f t="shared" si="5"/>
        <v>SH19-10551</v>
      </c>
      <c r="H333" s="430"/>
      <c r="I333" s="428"/>
      <c r="J333" s="431"/>
      <c r="K333" s="432"/>
      <c r="L333" s="429"/>
      <c r="M333" s="433"/>
      <c r="N333" s="429"/>
    </row>
    <row r="334" spans="1:14" s="434" customFormat="1" ht="18" customHeight="1">
      <c r="A334" s="351">
        <v>328</v>
      </c>
      <c r="B334" s="107" t="s">
        <v>42</v>
      </c>
      <c r="C334" s="108">
        <v>43747</v>
      </c>
      <c r="D334" s="416" t="s">
        <v>15076</v>
      </c>
      <c r="E334" s="324" t="s">
        <v>16393</v>
      </c>
      <c r="F334" s="126">
        <v>6020.85</v>
      </c>
      <c r="G334" s="107" t="str">
        <f t="shared" si="5"/>
        <v>SH19-10552</v>
      </c>
      <c r="H334" s="430"/>
      <c r="I334" s="428"/>
      <c r="J334" s="431"/>
      <c r="K334" s="432"/>
      <c r="L334" s="429"/>
      <c r="M334" s="433"/>
      <c r="N334" s="429"/>
    </row>
    <row r="335" spans="1:14" s="434" customFormat="1" ht="18" customHeight="1">
      <c r="A335" s="351">
        <v>329</v>
      </c>
      <c r="B335" s="107" t="s">
        <v>42</v>
      </c>
      <c r="C335" s="108">
        <v>43747</v>
      </c>
      <c r="D335" s="416" t="s">
        <v>15077</v>
      </c>
      <c r="E335" s="324" t="s">
        <v>16393</v>
      </c>
      <c r="F335" s="126">
        <v>2469.7199999999998</v>
      </c>
      <c r="G335" s="107" t="str">
        <f t="shared" si="5"/>
        <v>SH19-10553</v>
      </c>
      <c r="H335" s="430"/>
      <c r="I335" s="428"/>
      <c r="J335" s="431"/>
      <c r="K335" s="432"/>
      <c r="L335" s="429"/>
      <c r="M335" s="433"/>
      <c r="N335" s="429"/>
    </row>
    <row r="336" spans="1:14" s="434" customFormat="1" ht="18" customHeight="1">
      <c r="A336" s="351">
        <v>330</v>
      </c>
      <c r="B336" s="107" t="s">
        <v>42</v>
      </c>
      <c r="C336" s="108">
        <v>43747</v>
      </c>
      <c r="D336" s="416" t="s">
        <v>15078</v>
      </c>
      <c r="E336" s="324" t="s">
        <v>16393</v>
      </c>
      <c r="F336" s="126">
        <v>10500.68</v>
      </c>
      <c r="G336" s="107" t="str">
        <f t="shared" si="5"/>
        <v>SH19-10554</v>
      </c>
      <c r="H336" s="430"/>
      <c r="I336" s="428"/>
      <c r="J336" s="431"/>
      <c r="K336" s="432"/>
      <c r="L336" s="429"/>
      <c r="M336" s="433"/>
      <c r="N336" s="429"/>
    </row>
    <row r="337" spans="1:14" s="434" customFormat="1" ht="18" customHeight="1">
      <c r="A337" s="351">
        <v>331</v>
      </c>
      <c r="B337" s="107" t="s">
        <v>42</v>
      </c>
      <c r="C337" s="108">
        <v>43747</v>
      </c>
      <c r="D337" s="416" t="s">
        <v>15079</v>
      </c>
      <c r="E337" s="324" t="s">
        <v>16393</v>
      </c>
      <c r="F337" s="126">
        <v>8886.41</v>
      </c>
      <c r="G337" s="107" t="str">
        <f t="shared" si="5"/>
        <v>SH19-10555</v>
      </c>
      <c r="H337" s="430"/>
      <c r="I337" s="428"/>
      <c r="J337" s="431"/>
      <c r="K337" s="432"/>
      <c r="L337" s="429"/>
      <c r="M337" s="433"/>
      <c r="N337" s="429"/>
    </row>
    <row r="338" spans="1:14" s="434" customFormat="1" ht="18" customHeight="1">
      <c r="A338" s="351">
        <v>332</v>
      </c>
      <c r="B338" s="107" t="s">
        <v>42</v>
      </c>
      <c r="C338" s="108">
        <v>43747</v>
      </c>
      <c r="D338" s="416" t="s">
        <v>15080</v>
      </c>
      <c r="E338" s="324" t="s">
        <v>16393</v>
      </c>
      <c r="F338" s="126">
        <v>8969.91</v>
      </c>
      <c r="G338" s="107" t="str">
        <f t="shared" si="5"/>
        <v>SH19-10556</v>
      </c>
      <c r="H338" s="430"/>
      <c r="I338" s="428"/>
      <c r="J338" s="431"/>
      <c r="K338" s="432"/>
      <c r="L338" s="429"/>
      <c r="M338" s="433"/>
      <c r="N338" s="429"/>
    </row>
    <row r="339" spans="1:14" s="434" customFormat="1" ht="18" customHeight="1">
      <c r="A339" s="351">
        <v>333</v>
      </c>
      <c r="B339" s="107" t="s">
        <v>42</v>
      </c>
      <c r="C339" s="108">
        <v>43747</v>
      </c>
      <c r="D339" s="416" t="s">
        <v>15081</v>
      </c>
      <c r="E339" s="324" t="s">
        <v>16393</v>
      </c>
      <c r="F339" s="126">
        <v>7205.07</v>
      </c>
      <c r="G339" s="107" t="str">
        <f t="shared" si="5"/>
        <v>SH19-10557</v>
      </c>
      <c r="H339" s="430"/>
      <c r="I339" s="428"/>
      <c r="J339" s="431"/>
      <c r="K339" s="432"/>
      <c r="L339" s="429"/>
      <c r="M339" s="433"/>
      <c r="N339" s="429"/>
    </row>
    <row r="340" spans="1:14" s="434" customFormat="1" ht="18" customHeight="1">
      <c r="A340" s="351">
        <v>334</v>
      </c>
      <c r="B340" s="107" t="s">
        <v>42</v>
      </c>
      <c r="C340" s="108">
        <v>43747</v>
      </c>
      <c r="D340" s="416" t="s">
        <v>15082</v>
      </c>
      <c r="E340" s="324" t="s">
        <v>16393</v>
      </c>
      <c r="F340" s="126">
        <v>8389.49</v>
      </c>
      <c r="G340" s="107" t="str">
        <f t="shared" si="5"/>
        <v>SH19-10558</v>
      </c>
      <c r="H340" s="430"/>
      <c r="I340" s="428"/>
      <c r="J340" s="431"/>
      <c r="K340" s="432"/>
      <c r="L340" s="429"/>
      <c r="M340" s="433"/>
      <c r="N340" s="429"/>
    </row>
    <row r="341" spans="1:14" s="434" customFormat="1" ht="18" customHeight="1">
      <c r="A341" s="351">
        <v>335</v>
      </c>
      <c r="B341" s="107" t="s">
        <v>42</v>
      </c>
      <c r="C341" s="108">
        <v>43747</v>
      </c>
      <c r="D341" s="416" t="s">
        <v>15083</v>
      </c>
      <c r="E341" s="324" t="s">
        <v>16393</v>
      </c>
      <c r="F341" s="126">
        <v>4363.6899999999996</v>
      </c>
      <c r="G341" s="107" t="str">
        <f t="shared" si="5"/>
        <v>SH19-10559</v>
      </c>
      <c r="H341" s="430"/>
      <c r="I341" s="428"/>
      <c r="J341" s="431"/>
      <c r="K341" s="432"/>
      <c r="L341" s="429"/>
      <c r="M341" s="433"/>
      <c r="N341" s="429"/>
    </row>
    <row r="342" spans="1:14" s="434" customFormat="1" ht="18" customHeight="1">
      <c r="A342" s="351">
        <v>336</v>
      </c>
      <c r="B342" s="107" t="s">
        <v>42</v>
      </c>
      <c r="C342" s="108">
        <v>43747</v>
      </c>
      <c r="D342" s="416" t="s">
        <v>15084</v>
      </c>
      <c r="E342" s="324" t="s">
        <v>16393</v>
      </c>
      <c r="F342" s="126">
        <v>2317.42</v>
      </c>
      <c r="G342" s="107" t="str">
        <f t="shared" si="5"/>
        <v>SH19-10560</v>
      </c>
      <c r="H342" s="430"/>
      <c r="I342" s="428"/>
      <c r="J342" s="431"/>
      <c r="K342" s="432"/>
      <c r="L342" s="429"/>
      <c r="M342" s="433"/>
      <c r="N342" s="429"/>
    </row>
    <row r="343" spans="1:14" s="434" customFormat="1" ht="18" customHeight="1">
      <c r="A343" s="351">
        <v>337</v>
      </c>
      <c r="B343" s="107" t="s">
        <v>42</v>
      </c>
      <c r="C343" s="108">
        <v>43747</v>
      </c>
      <c r="D343" s="416" t="s">
        <v>15085</v>
      </c>
      <c r="E343" s="324" t="s">
        <v>16393</v>
      </c>
      <c r="F343" s="126">
        <v>4762.59</v>
      </c>
      <c r="G343" s="107" t="str">
        <f t="shared" si="5"/>
        <v>SH19-10561</v>
      </c>
      <c r="H343" s="430"/>
      <c r="I343" s="428"/>
      <c r="J343" s="431"/>
      <c r="K343" s="432"/>
      <c r="L343" s="429"/>
      <c r="M343" s="433"/>
      <c r="N343" s="429"/>
    </row>
    <row r="344" spans="1:14" s="434" customFormat="1" ht="18" customHeight="1">
      <c r="A344" s="351">
        <v>338</v>
      </c>
      <c r="B344" s="107" t="s">
        <v>42</v>
      </c>
      <c r="C344" s="108">
        <v>43747</v>
      </c>
      <c r="D344" s="416" t="s">
        <v>15086</v>
      </c>
      <c r="E344" s="324" t="s">
        <v>16393</v>
      </c>
      <c r="F344" s="126">
        <v>9693.1299999999992</v>
      </c>
      <c r="G344" s="107" t="str">
        <f t="shared" si="5"/>
        <v>SH19-10562</v>
      </c>
      <c r="H344" s="430"/>
      <c r="I344" s="428"/>
      <c r="J344" s="431"/>
      <c r="K344" s="432"/>
      <c r="L344" s="429"/>
      <c r="M344" s="433"/>
      <c r="N344" s="429"/>
    </row>
    <row r="345" spans="1:14" s="434" customFormat="1" ht="18" customHeight="1">
      <c r="A345" s="351">
        <v>339</v>
      </c>
      <c r="B345" s="107" t="s">
        <v>42</v>
      </c>
      <c r="C345" s="108">
        <v>43747</v>
      </c>
      <c r="D345" s="416" t="s">
        <v>15087</v>
      </c>
      <c r="E345" s="324" t="s">
        <v>16393</v>
      </c>
      <c r="F345" s="126">
        <v>10476.41</v>
      </c>
      <c r="G345" s="107" t="str">
        <f t="shared" si="5"/>
        <v>SH19-10563</v>
      </c>
      <c r="H345" s="430"/>
      <c r="I345" s="428"/>
      <c r="J345" s="431"/>
      <c r="K345" s="432"/>
      <c r="L345" s="429"/>
      <c r="M345" s="433"/>
      <c r="N345" s="429"/>
    </row>
    <row r="346" spans="1:14" s="434" customFormat="1" ht="18" customHeight="1">
      <c r="A346" s="351">
        <v>340</v>
      </c>
      <c r="B346" s="107" t="s">
        <v>42</v>
      </c>
      <c r="C346" s="108">
        <v>43747</v>
      </c>
      <c r="D346" s="416" t="s">
        <v>15088</v>
      </c>
      <c r="E346" s="324" t="s">
        <v>16393</v>
      </c>
      <c r="F346" s="126">
        <v>5931.29</v>
      </c>
      <c r="G346" s="107" t="str">
        <f t="shared" si="5"/>
        <v>SH19-10564</v>
      </c>
      <c r="H346" s="430"/>
      <c r="I346" s="428"/>
      <c r="J346" s="431"/>
      <c r="K346" s="432"/>
      <c r="L346" s="429"/>
      <c r="M346" s="433"/>
      <c r="N346" s="429"/>
    </row>
    <row r="347" spans="1:14" s="434" customFormat="1" ht="18" customHeight="1">
      <c r="A347" s="351">
        <v>341</v>
      </c>
      <c r="B347" s="107" t="s">
        <v>142</v>
      </c>
      <c r="C347" s="108">
        <v>43746</v>
      </c>
      <c r="D347" s="416" t="s">
        <v>15089</v>
      </c>
      <c r="E347" s="324" t="s">
        <v>1709</v>
      </c>
      <c r="F347" s="126">
        <v>1196.4100000000001</v>
      </c>
      <c r="G347" s="107" t="str">
        <f t="shared" si="5"/>
        <v>SH19-10565</v>
      </c>
      <c r="H347" s="430"/>
      <c r="I347" s="428"/>
      <c r="J347" s="431"/>
      <c r="K347" s="432"/>
      <c r="L347" s="429"/>
      <c r="M347" s="433"/>
      <c r="N347" s="429"/>
    </row>
    <row r="348" spans="1:14" s="434" customFormat="1" ht="18" customHeight="1">
      <c r="A348" s="351">
        <v>342</v>
      </c>
      <c r="B348" s="107" t="s">
        <v>142</v>
      </c>
      <c r="C348" s="108">
        <v>43746</v>
      </c>
      <c r="D348" s="416" t="s">
        <v>15090</v>
      </c>
      <c r="E348" s="324" t="s">
        <v>1709</v>
      </c>
      <c r="F348" s="126">
        <v>394.38</v>
      </c>
      <c r="G348" s="107" t="str">
        <f t="shared" si="5"/>
        <v>SH19-10566</v>
      </c>
      <c r="H348" s="430"/>
      <c r="I348" s="428"/>
      <c r="J348" s="431"/>
      <c r="K348" s="432"/>
      <c r="L348" s="429"/>
      <c r="M348" s="433"/>
      <c r="N348" s="429"/>
    </row>
    <row r="349" spans="1:14" s="434" customFormat="1" ht="18" customHeight="1">
      <c r="A349" s="351">
        <v>343</v>
      </c>
      <c r="B349" s="107" t="s">
        <v>238</v>
      </c>
      <c r="C349" s="108">
        <v>43746</v>
      </c>
      <c r="D349" s="416" t="s">
        <v>15091</v>
      </c>
      <c r="E349" s="324" t="s">
        <v>1709</v>
      </c>
      <c r="F349" s="126">
        <v>2692.29</v>
      </c>
      <c r="G349" s="107" t="str">
        <f t="shared" si="5"/>
        <v>SH19-10567</v>
      </c>
      <c r="H349" s="430"/>
      <c r="I349" s="428"/>
      <c r="J349" s="431"/>
      <c r="K349" s="432"/>
      <c r="L349" s="429"/>
      <c r="M349" s="433"/>
      <c r="N349" s="429"/>
    </row>
    <row r="350" spans="1:14" s="434" customFormat="1" ht="18" customHeight="1">
      <c r="A350" s="351">
        <v>344</v>
      </c>
      <c r="B350" s="107" t="s">
        <v>42</v>
      </c>
      <c r="C350" s="108">
        <v>43746</v>
      </c>
      <c r="D350" s="416" t="s">
        <v>15092</v>
      </c>
      <c r="E350" s="324" t="s">
        <v>16392</v>
      </c>
      <c r="F350" s="126">
        <v>8.7799999999999994</v>
      </c>
      <c r="G350" s="107" t="str">
        <f t="shared" si="5"/>
        <v>SH19-10568</v>
      </c>
      <c r="H350" s="430"/>
      <c r="I350" s="428"/>
      <c r="J350" s="431"/>
      <c r="K350" s="432"/>
      <c r="L350" s="429"/>
      <c r="M350" s="433"/>
      <c r="N350" s="429"/>
    </row>
    <row r="351" spans="1:14" s="434" customFormat="1" ht="18" customHeight="1">
      <c r="A351" s="351">
        <v>345</v>
      </c>
      <c r="B351" s="107" t="s">
        <v>42</v>
      </c>
      <c r="C351" s="108">
        <v>43746</v>
      </c>
      <c r="D351" s="416" t="s">
        <v>15093</v>
      </c>
      <c r="E351" s="324" t="s">
        <v>16392</v>
      </c>
      <c r="F351" s="126">
        <v>109.55</v>
      </c>
      <c r="G351" s="107" t="str">
        <f t="shared" si="5"/>
        <v>SH19-10569</v>
      </c>
      <c r="H351" s="430"/>
      <c r="I351" s="428"/>
      <c r="J351" s="431"/>
      <c r="K351" s="432"/>
      <c r="L351" s="429"/>
      <c r="M351" s="433"/>
      <c r="N351" s="429"/>
    </row>
    <row r="352" spans="1:14" s="434" customFormat="1" ht="18" customHeight="1">
      <c r="A352" s="351">
        <v>346</v>
      </c>
      <c r="B352" s="107" t="s">
        <v>55</v>
      </c>
      <c r="C352" s="108">
        <v>43746</v>
      </c>
      <c r="D352" s="416" t="s">
        <v>15094</v>
      </c>
      <c r="E352" s="324" t="s">
        <v>1709</v>
      </c>
      <c r="F352" s="126">
        <v>967</v>
      </c>
      <c r="G352" s="107" t="str">
        <f t="shared" si="5"/>
        <v>SH19-10570</v>
      </c>
      <c r="H352" s="430"/>
      <c r="I352" s="428"/>
      <c r="J352" s="431"/>
      <c r="K352" s="432"/>
      <c r="L352" s="429"/>
      <c r="M352" s="433"/>
      <c r="N352" s="429"/>
    </row>
    <row r="353" spans="1:14" s="434" customFormat="1" ht="18" customHeight="1">
      <c r="A353" s="351">
        <v>347</v>
      </c>
      <c r="B353" s="107" t="s">
        <v>55</v>
      </c>
      <c r="C353" s="108">
        <v>43746</v>
      </c>
      <c r="D353" s="416" t="s">
        <v>15095</v>
      </c>
      <c r="E353" s="324" t="s">
        <v>1709</v>
      </c>
      <c r="F353" s="126">
        <v>770.25</v>
      </c>
      <c r="G353" s="107" t="str">
        <f t="shared" si="5"/>
        <v>SH19-10571</v>
      </c>
      <c r="H353" s="430"/>
      <c r="I353" s="428"/>
      <c r="J353" s="431"/>
      <c r="K353" s="432"/>
      <c r="L353" s="429"/>
      <c r="M353" s="433"/>
      <c r="N353" s="429"/>
    </row>
    <row r="354" spans="1:14" s="434" customFormat="1" ht="18" customHeight="1">
      <c r="A354" s="351">
        <v>348</v>
      </c>
      <c r="B354" s="107" t="s">
        <v>55</v>
      </c>
      <c r="C354" s="108">
        <v>43746</v>
      </c>
      <c r="D354" s="416" t="s">
        <v>15096</v>
      </c>
      <c r="E354" s="324" t="s">
        <v>1709</v>
      </c>
      <c r="F354" s="126">
        <v>142.24</v>
      </c>
      <c r="G354" s="107" t="str">
        <f t="shared" si="5"/>
        <v>SH19-10572</v>
      </c>
      <c r="H354" s="430"/>
      <c r="I354" s="428"/>
      <c r="J354" s="431"/>
      <c r="K354" s="432"/>
      <c r="L354" s="429"/>
      <c r="M354" s="433"/>
      <c r="N354" s="429"/>
    </row>
    <row r="355" spans="1:14" s="434" customFormat="1" ht="18" customHeight="1">
      <c r="A355" s="351">
        <v>349</v>
      </c>
      <c r="B355" s="107" t="s">
        <v>42</v>
      </c>
      <c r="C355" s="108">
        <v>43746</v>
      </c>
      <c r="D355" s="416" t="s">
        <v>15097</v>
      </c>
      <c r="E355" s="324" t="s">
        <v>16392</v>
      </c>
      <c r="F355" s="126">
        <v>367.42</v>
      </c>
      <c r="G355" s="107" t="str">
        <f t="shared" si="5"/>
        <v>SH19-10573</v>
      </c>
      <c r="H355" s="430"/>
      <c r="I355" s="428"/>
      <c r="J355" s="431"/>
      <c r="K355" s="432"/>
      <c r="L355" s="429"/>
      <c r="M355" s="433"/>
      <c r="N355" s="429"/>
    </row>
    <row r="356" spans="1:14" s="434" customFormat="1" ht="18" customHeight="1">
      <c r="A356" s="351">
        <v>350</v>
      </c>
      <c r="B356" s="107" t="s">
        <v>45</v>
      </c>
      <c r="C356" s="108">
        <v>43746</v>
      </c>
      <c r="D356" s="416" t="s">
        <v>15098</v>
      </c>
      <c r="E356" s="324" t="s">
        <v>1709</v>
      </c>
      <c r="F356" s="126">
        <v>5135.49</v>
      </c>
      <c r="G356" s="107" t="str">
        <f t="shared" si="5"/>
        <v>SH19-10574</v>
      </c>
      <c r="H356" s="430"/>
      <c r="I356" s="428"/>
      <c r="J356" s="431"/>
      <c r="K356" s="432"/>
      <c r="L356" s="429"/>
      <c r="M356" s="433"/>
      <c r="N356" s="429"/>
    </row>
    <row r="357" spans="1:14" s="434" customFormat="1" ht="18" customHeight="1">
      <c r="A357" s="351">
        <v>351</v>
      </c>
      <c r="B357" s="107" t="s">
        <v>42</v>
      </c>
      <c r="C357" s="108">
        <v>43747</v>
      </c>
      <c r="D357" s="416" t="s">
        <v>15099</v>
      </c>
      <c r="E357" s="324" t="s">
        <v>16393</v>
      </c>
      <c r="F357" s="126">
        <v>8126.69</v>
      </c>
      <c r="G357" s="107" t="str">
        <f t="shared" si="5"/>
        <v>SH19-10575</v>
      </c>
      <c r="H357" s="430"/>
      <c r="I357" s="428"/>
      <c r="J357" s="431"/>
      <c r="K357" s="432"/>
      <c r="L357" s="429"/>
      <c r="M357" s="433"/>
      <c r="N357" s="429"/>
    </row>
    <row r="358" spans="1:14" s="434" customFormat="1" ht="18" customHeight="1">
      <c r="A358" s="351">
        <v>352</v>
      </c>
      <c r="B358" s="107" t="s">
        <v>42</v>
      </c>
      <c r="C358" s="108">
        <v>43747</v>
      </c>
      <c r="D358" s="416" t="s">
        <v>15100</v>
      </c>
      <c r="E358" s="324" t="s">
        <v>16393</v>
      </c>
      <c r="F358" s="126">
        <v>11180.16</v>
      </c>
      <c r="G358" s="107" t="str">
        <f t="shared" si="5"/>
        <v>SH19-10576</v>
      </c>
      <c r="H358" s="430"/>
      <c r="I358" s="428"/>
      <c r="J358" s="431"/>
      <c r="K358" s="432"/>
      <c r="L358" s="429"/>
      <c r="M358" s="433"/>
      <c r="N358" s="429"/>
    </row>
    <row r="359" spans="1:14" s="434" customFormat="1" ht="18" customHeight="1">
      <c r="A359" s="351">
        <v>353</v>
      </c>
      <c r="B359" s="107" t="s">
        <v>42</v>
      </c>
      <c r="C359" s="108">
        <v>43747</v>
      </c>
      <c r="D359" s="416" t="s">
        <v>15101</v>
      </c>
      <c r="E359" s="324" t="s">
        <v>16393</v>
      </c>
      <c r="F359" s="126">
        <v>2959.98</v>
      </c>
      <c r="G359" s="107" t="str">
        <f t="shared" si="5"/>
        <v>SH19-10577</v>
      </c>
      <c r="H359" s="430"/>
      <c r="I359" s="428"/>
      <c r="J359" s="431"/>
      <c r="K359" s="432"/>
      <c r="L359" s="429"/>
      <c r="M359" s="433"/>
      <c r="N359" s="429"/>
    </row>
    <row r="360" spans="1:14" s="434" customFormat="1" ht="18" customHeight="1">
      <c r="A360" s="351">
        <v>354</v>
      </c>
      <c r="B360" s="107" t="s">
        <v>42</v>
      </c>
      <c r="C360" s="108">
        <v>43747</v>
      </c>
      <c r="D360" s="416" t="s">
        <v>15102</v>
      </c>
      <c r="E360" s="324" t="s">
        <v>16393</v>
      </c>
      <c r="F360" s="126">
        <v>1708.23</v>
      </c>
      <c r="G360" s="107" t="str">
        <f t="shared" si="5"/>
        <v>SH19-10578</v>
      </c>
      <c r="H360" s="430"/>
      <c r="I360" s="428"/>
      <c r="J360" s="431"/>
      <c r="K360" s="432"/>
      <c r="L360" s="429"/>
      <c r="M360" s="433"/>
      <c r="N360" s="429"/>
    </row>
    <row r="361" spans="1:14" s="434" customFormat="1" ht="18" customHeight="1">
      <c r="A361" s="351">
        <v>355</v>
      </c>
      <c r="B361" s="107" t="s">
        <v>42</v>
      </c>
      <c r="C361" s="108">
        <v>43747</v>
      </c>
      <c r="D361" s="416" t="s">
        <v>15103</v>
      </c>
      <c r="E361" s="324" t="s">
        <v>16393</v>
      </c>
      <c r="F361" s="126">
        <v>8628.5300000000007</v>
      </c>
      <c r="G361" s="107" t="str">
        <f t="shared" si="5"/>
        <v>SH19-10579</v>
      </c>
      <c r="H361" s="430"/>
      <c r="I361" s="428"/>
      <c r="J361" s="431"/>
      <c r="K361" s="432"/>
      <c r="L361" s="429"/>
      <c r="M361" s="433"/>
      <c r="N361" s="429"/>
    </row>
    <row r="362" spans="1:14" s="434" customFormat="1" ht="18" customHeight="1">
      <c r="A362" s="351">
        <v>356</v>
      </c>
      <c r="B362" s="107" t="s">
        <v>42</v>
      </c>
      <c r="C362" s="108">
        <v>43747</v>
      </c>
      <c r="D362" s="416" t="s">
        <v>15104</v>
      </c>
      <c r="E362" s="324" t="s">
        <v>16393</v>
      </c>
      <c r="F362" s="126">
        <v>7997.59</v>
      </c>
      <c r="G362" s="107" t="str">
        <f t="shared" si="5"/>
        <v>SH19-10580</v>
      </c>
      <c r="H362" s="430"/>
      <c r="I362" s="428"/>
      <c r="J362" s="431"/>
      <c r="K362" s="432"/>
      <c r="L362" s="429"/>
      <c r="M362" s="433"/>
      <c r="N362" s="429"/>
    </row>
    <row r="363" spans="1:14" s="434" customFormat="1" ht="18" customHeight="1">
      <c r="A363" s="351">
        <v>357</v>
      </c>
      <c r="B363" s="107" t="s">
        <v>42</v>
      </c>
      <c r="C363" s="108">
        <v>43747</v>
      </c>
      <c r="D363" s="416" t="s">
        <v>15105</v>
      </c>
      <c r="E363" s="324" t="s">
        <v>16393</v>
      </c>
      <c r="F363" s="126">
        <v>8739.17</v>
      </c>
      <c r="G363" s="107" t="str">
        <f t="shared" si="5"/>
        <v>SH19-10581</v>
      </c>
      <c r="H363" s="430"/>
      <c r="I363" s="428"/>
      <c r="J363" s="431"/>
      <c r="K363" s="432"/>
      <c r="L363" s="429"/>
      <c r="M363" s="433"/>
      <c r="N363" s="429"/>
    </row>
    <row r="364" spans="1:14" s="434" customFormat="1" ht="18" customHeight="1">
      <c r="A364" s="351">
        <v>358</v>
      </c>
      <c r="B364" s="107" t="s">
        <v>42</v>
      </c>
      <c r="C364" s="108">
        <v>43747</v>
      </c>
      <c r="D364" s="416" t="s">
        <v>15106</v>
      </c>
      <c r="E364" s="324" t="s">
        <v>16393</v>
      </c>
      <c r="F364" s="126">
        <v>7249.35</v>
      </c>
      <c r="G364" s="107" t="str">
        <f t="shared" si="5"/>
        <v>SH19-10582</v>
      </c>
      <c r="H364" s="430"/>
      <c r="I364" s="428"/>
      <c r="J364" s="431"/>
      <c r="K364" s="432"/>
      <c r="L364" s="429"/>
      <c r="M364" s="433"/>
      <c r="N364" s="429"/>
    </row>
    <row r="365" spans="1:14" s="434" customFormat="1" ht="18" customHeight="1">
      <c r="A365" s="351">
        <v>359</v>
      </c>
      <c r="B365" s="107" t="s">
        <v>197</v>
      </c>
      <c r="C365" s="108">
        <v>43746</v>
      </c>
      <c r="D365" s="416" t="s">
        <v>15107</v>
      </c>
      <c r="E365" s="324" t="s">
        <v>1709</v>
      </c>
      <c r="F365" s="126">
        <v>4505.76</v>
      </c>
      <c r="G365" s="107" t="str">
        <f t="shared" si="5"/>
        <v>SH19-10583</v>
      </c>
      <c r="H365" s="430"/>
      <c r="I365" s="428"/>
      <c r="J365" s="431"/>
      <c r="K365" s="432"/>
      <c r="L365" s="429"/>
      <c r="M365" s="433"/>
      <c r="N365" s="429"/>
    </row>
    <row r="366" spans="1:14" s="434" customFormat="1" ht="18" customHeight="1">
      <c r="A366" s="351">
        <v>360</v>
      </c>
      <c r="B366" s="107" t="s">
        <v>54</v>
      </c>
      <c r="C366" s="108">
        <v>43746</v>
      </c>
      <c r="D366" s="416" t="s">
        <v>15108</v>
      </c>
      <c r="E366" s="324" t="s">
        <v>1709</v>
      </c>
      <c r="F366" s="126">
        <f>792.68+401.04+1785.6</f>
        <v>2979.3199999999997</v>
      </c>
      <c r="G366" s="107" t="str">
        <f t="shared" si="5"/>
        <v>SH19-10584</v>
      </c>
      <c r="H366" s="430"/>
      <c r="I366" s="428"/>
      <c r="J366" s="431"/>
      <c r="K366" s="432"/>
      <c r="L366" s="429"/>
      <c r="M366" s="433"/>
      <c r="N366" s="429"/>
    </row>
    <row r="367" spans="1:14" s="434" customFormat="1" ht="18" customHeight="1">
      <c r="A367" s="351">
        <v>361</v>
      </c>
      <c r="B367" s="107" t="s">
        <v>58</v>
      </c>
      <c r="C367" s="108">
        <v>43746</v>
      </c>
      <c r="D367" s="416" t="s">
        <v>15109</v>
      </c>
      <c r="E367" s="324" t="s">
        <v>1709</v>
      </c>
      <c r="F367" s="126">
        <v>120.2</v>
      </c>
      <c r="G367" s="107" t="str">
        <f t="shared" si="5"/>
        <v>SH19-10585</v>
      </c>
      <c r="H367" s="430"/>
      <c r="I367" s="428"/>
      <c r="J367" s="431"/>
      <c r="K367" s="432"/>
      <c r="L367" s="429"/>
      <c r="M367" s="433"/>
      <c r="N367" s="429"/>
    </row>
    <row r="368" spans="1:14" s="434" customFormat="1" ht="18" customHeight="1">
      <c r="A368" s="351">
        <v>362</v>
      </c>
      <c r="B368" s="107" t="s">
        <v>42</v>
      </c>
      <c r="C368" s="108">
        <v>43746</v>
      </c>
      <c r="D368" s="416" t="s">
        <v>15110</v>
      </c>
      <c r="E368" s="324" t="s">
        <v>1709</v>
      </c>
      <c r="F368" s="126">
        <v>11787.99</v>
      </c>
      <c r="G368" s="107" t="str">
        <f t="shared" si="5"/>
        <v>SH19-10586</v>
      </c>
      <c r="H368" s="430"/>
      <c r="I368" s="428"/>
      <c r="J368" s="431"/>
      <c r="K368" s="432"/>
      <c r="L368" s="429"/>
      <c r="M368" s="433"/>
      <c r="N368" s="429"/>
    </row>
    <row r="369" spans="1:14" s="434" customFormat="1" ht="18" customHeight="1">
      <c r="A369" s="351">
        <v>363</v>
      </c>
      <c r="B369" s="107" t="s">
        <v>142</v>
      </c>
      <c r="C369" s="108">
        <v>43746</v>
      </c>
      <c r="D369" s="416" t="s">
        <v>15111</v>
      </c>
      <c r="E369" s="324" t="s">
        <v>1709</v>
      </c>
      <c r="F369" s="126">
        <v>732</v>
      </c>
      <c r="G369" s="107" t="str">
        <f t="shared" si="5"/>
        <v>SH19-10587</v>
      </c>
      <c r="H369" s="430"/>
      <c r="I369" s="428"/>
      <c r="J369" s="431"/>
      <c r="K369" s="432"/>
      <c r="L369" s="429"/>
      <c r="M369" s="433"/>
      <c r="N369" s="429"/>
    </row>
    <row r="370" spans="1:14" s="434" customFormat="1" ht="18" customHeight="1">
      <c r="A370" s="351">
        <v>364</v>
      </c>
      <c r="B370" s="107" t="s">
        <v>53</v>
      </c>
      <c r="C370" s="108">
        <v>43746</v>
      </c>
      <c r="D370" s="416" t="s">
        <v>15112</v>
      </c>
      <c r="E370" s="324" t="s">
        <v>1709</v>
      </c>
      <c r="F370" s="126">
        <v>2249.71</v>
      </c>
      <c r="G370" s="107" t="str">
        <f t="shared" si="5"/>
        <v>SH19-10588</v>
      </c>
      <c r="H370" s="430"/>
      <c r="I370" s="428"/>
      <c r="J370" s="431"/>
      <c r="K370" s="432"/>
      <c r="L370" s="429"/>
      <c r="M370" s="433"/>
      <c r="N370" s="429"/>
    </row>
    <row r="371" spans="1:14" s="434" customFormat="1" ht="18" customHeight="1">
      <c r="A371" s="351">
        <v>365</v>
      </c>
      <c r="B371" s="107" t="s">
        <v>224</v>
      </c>
      <c r="C371" s="108">
        <v>43746</v>
      </c>
      <c r="D371" s="416" t="s">
        <v>15113</v>
      </c>
      <c r="E371" s="324" t="s">
        <v>1709</v>
      </c>
      <c r="F371" s="126">
        <v>11123.25</v>
      </c>
      <c r="G371" s="107" t="str">
        <f t="shared" si="5"/>
        <v>SH19-10589</v>
      </c>
      <c r="H371" s="430"/>
      <c r="I371" s="428"/>
      <c r="J371" s="431"/>
      <c r="K371" s="432"/>
      <c r="L371" s="429"/>
      <c r="M371" s="433"/>
      <c r="N371" s="429"/>
    </row>
    <row r="372" spans="1:14" s="434" customFormat="1" ht="18" customHeight="1">
      <c r="A372" s="351">
        <v>366</v>
      </c>
      <c r="B372" s="107" t="s">
        <v>42</v>
      </c>
      <c r="C372" s="108">
        <v>43746</v>
      </c>
      <c r="D372" s="416" t="s">
        <v>15114</v>
      </c>
      <c r="E372" s="324" t="s">
        <v>16392</v>
      </c>
      <c r="F372" s="126">
        <v>89.44</v>
      </c>
      <c r="G372" s="107" t="str">
        <f t="shared" si="5"/>
        <v>SH19-10590</v>
      </c>
      <c r="H372" s="430"/>
      <c r="I372" s="428"/>
      <c r="J372" s="431"/>
      <c r="K372" s="432"/>
      <c r="L372" s="429"/>
      <c r="M372" s="433"/>
      <c r="N372" s="429"/>
    </row>
    <row r="373" spans="1:14" s="434" customFormat="1" ht="18" customHeight="1">
      <c r="A373" s="351">
        <v>367</v>
      </c>
      <c r="B373" s="107" t="s">
        <v>42</v>
      </c>
      <c r="C373" s="108">
        <v>43746</v>
      </c>
      <c r="D373" s="416" t="s">
        <v>15115</v>
      </c>
      <c r="E373" s="324" t="s">
        <v>16392</v>
      </c>
      <c r="F373" s="126">
        <v>53.61</v>
      </c>
      <c r="G373" s="107" t="str">
        <f t="shared" si="5"/>
        <v>SH19-10591</v>
      </c>
      <c r="H373" s="430"/>
      <c r="I373" s="428"/>
      <c r="J373" s="431"/>
      <c r="K373" s="432"/>
      <c r="L373" s="429"/>
      <c r="M373" s="433"/>
      <c r="N373" s="429"/>
    </row>
    <row r="374" spans="1:14" s="434" customFormat="1" ht="18" customHeight="1">
      <c r="A374" s="351">
        <v>368</v>
      </c>
      <c r="B374" s="107"/>
      <c r="C374" s="108"/>
      <c r="D374" s="416" t="s">
        <v>15116</v>
      </c>
      <c r="E374" s="324" t="s">
        <v>1709</v>
      </c>
      <c r="F374" s="126">
        <v>0</v>
      </c>
      <c r="G374" s="107" t="str">
        <f t="shared" si="5"/>
        <v>SH19-10592</v>
      </c>
      <c r="H374" s="430"/>
      <c r="I374" s="428"/>
      <c r="J374" s="431"/>
      <c r="K374" s="432"/>
      <c r="L374" s="429"/>
      <c r="M374" s="433"/>
      <c r="N374" s="429" t="s">
        <v>7781</v>
      </c>
    </row>
    <row r="375" spans="1:14" s="434" customFormat="1" ht="18" customHeight="1">
      <c r="A375" s="351">
        <v>369</v>
      </c>
      <c r="B375" s="107" t="s">
        <v>142</v>
      </c>
      <c r="C375" s="108">
        <v>43746</v>
      </c>
      <c r="D375" s="416" t="s">
        <v>15117</v>
      </c>
      <c r="E375" s="324" t="s">
        <v>1709</v>
      </c>
      <c r="F375" s="126">
        <v>1421.08</v>
      </c>
      <c r="G375" s="107" t="str">
        <f t="shared" si="5"/>
        <v>SH19-10593</v>
      </c>
      <c r="H375" s="430"/>
      <c r="I375" s="428"/>
      <c r="J375" s="431"/>
      <c r="K375" s="432"/>
      <c r="L375" s="429"/>
      <c r="M375" s="433"/>
      <c r="N375" s="429"/>
    </row>
    <row r="376" spans="1:14" s="434" customFormat="1" ht="18" customHeight="1">
      <c r="A376" s="351">
        <v>370</v>
      </c>
      <c r="B376" s="107" t="s">
        <v>142</v>
      </c>
      <c r="C376" s="108">
        <v>43746</v>
      </c>
      <c r="D376" s="416" t="s">
        <v>15118</v>
      </c>
      <c r="E376" s="324" t="s">
        <v>1709</v>
      </c>
      <c r="F376" s="126">
        <v>170.38</v>
      </c>
      <c r="G376" s="107" t="str">
        <f t="shared" si="5"/>
        <v>SH19-10594</v>
      </c>
      <c r="H376" s="430"/>
      <c r="I376" s="428"/>
      <c r="J376" s="431"/>
      <c r="K376" s="432"/>
      <c r="L376" s="429"/>
      <c r="M376" s="433"/>
      <c r="N376" s="429"/>
    </row>
    <row r="377" spans="1:14" s="434" customFormat="1" ht="18" customHeight="1">
      <c r="A377" s="351">
        <v>371</v>
      </c>
      <c r="B377" s="107" t="s">
        <v>42</v>
      </c>
      <c r="C377" s="108">
        <v>43746</v>
      </c>
      <c r="D377" s="416" t="s">
        <v>15119</v>
      </c>
      <c r="E377" s="324" t="s">
        <v>1709</v>
      </c>
      <c r="F377" s="126">
        <v>4331.1000000000004</v>
      </c>
      <c r="G377" s="107" t="str">
        <f t="shared" si="5"/>
        <v>SH19-10595</v>
      </c>
      <c r="H377" s="430"/>
      <c r="I377" s="428"/>
      <c r="J377" s="431"/>
      <c r="K377" s="432"/>
      <c r="L377" s="429"/>
      <c r="M377" s="433"/>
      <c r="N377" s="429"/>
    </row>
    <row r="378" spans="1:14" s="434" customFormat="1" ht="18" customHeight="1">
      <c r="A378" s="351">
        <v>372</v>
      </c>
      <c r="B378" s="107" t="s">
        <v>43</v>
      </c>
      <c r="C378" s="108">
        <v>43746</v>
      </c>
      <c r="D378" s="416" t="s">
        <v>15120</v>
      </c>
      <c r="E378" s="324" t="s">
        <v>1709</v>
      </c>
      <c r="F378" s="126">
        <v>1749.1</v>
      </c>
      <c r="G378" s="107" t="str">
        <f t="shared" si="5"/>
        <v>SH19-10596</v>
      </c>
      <c r="H378" s="430"/>
      <c r="I378" s="428"/>
      <c r="J378" s="431"/>
      <c r="K378" s="432"/>
      <c r="L378" s="429"/>
      <c r="M378" s="433"/>
      <c r="N378" s="429"/>
    </row>
    <row r="379" spans="1:14" s="434" customFormat="1" ht="18" customHeight="1">
      <c r="A379" s="351">
        <v>373</v>
      </c>
      <c r="B379" s="107" t="s">
        <v>50</v>
      </c>
      <c r="C379" s="108">
        <v>43746</v>
      </c>
      <c r="D379" s="416" t="s">
        <v>15121</v>
      </c>
      <c r="E379" s="324" t="s">
        <v>1709</v>
      </c>
      <c r="F379" s="126">
        <v>0</v>
      </c>
      <c r="G379" s="107" t="str">
        <f t="shared" si="5"/>
        <v>SH19-10597</v>
      </c>
      <c r="H379" s="430"/>
      <c r="I379" s="428"/>
      <c r="J379" s="431"/>
      <c r="K379" s="432"/>
      <c r="L379" s="429"/>
      <c r="M379" s="433"/>
      <c r="N379" s="429" t="s">
        <v>1753</v>
      </c>
    </row>
    <row r="380" spans="1:14" s="434" customFormat="1" ht="18" customHeight="1">
      <c r="A380" s="351">
        <v>374</v>
      </c>
      <c r="B380" s="107" t="s">
        <v>1727</v>
      </c>
      <c r="C380" s="108">
        <v>43746</v>
      </c>
      <c r="D380" s="416" t="s">
        <v>15122</v>
      </c>
      <c r="E380" s="324" t="s">
        <v>1709</v>
      </c>
      <c r="F380" s="126">
        <v>6928.62</v>
      </c>
      <c r="G380" s="107" t="str">
        <f t="shared" si="5"/>
        <v>SH19-10598</v>
      </c>
      <c r="H380" s="430"/>
      <c r="I380" s="428"/>
      <c r="J380" s="431"/>
      <c r="K380" s="432"/>
      <c r="L380" s="429"/>
      <c r="M380" s="433"/>
      <c r="N380" s="429"/>
    </row>
    <row r="381" spans="1:14" s="434" customFormat="1" ht="18" customHeight="1">
      <c r="A381" s="351">
        <v>375</v>
      </c>
      <c r="B381" s="107" t="s">
        <v>42</v>
      </c>
      <c r="C381" s="108">
        <v>43747</v>
      </c>
      <c r="D381" s="416" t="s">
        <v>15123</v>
      </c>
      <c r="E381" s="324" t="s">
        <v>16393</v>
      </c>
      <c r="F381" s="126">
        <v>8275.6</v>
      </c>
      <c r="G381" s="107" t="str">
        <f t="shared" si="5"/>
        <v>SH19-10599</v>
      </c>
      <c r="H381" s="430"/>
      <c r="I381" s="428"/>
      <c r="J381" s="431"/>
      <c r="K381" s="432"/>
      <c r="L381" s="429"/>
      <c r="M381" s="433"/>
      <c r="N381" s="429"/>
    </row>
    <row r="382" spans="1:14" s="434" customFormat="1" ht="18" customHeight="1">
      <c r="A382" s="351">
        <v>376</v>
      </c>
      <c r="B382" s="107" t="s">
        <v>55</v>
      </c>
      <c r="C382" s="108">
        <v>43746</v>
      </c>
      <c r="D382" s="416" t="s">
        <v>15124</v>
      </c>
      <c r="E382" s="324" t="s">
        <v>1709</v>
      </c>
      <c r="F382" s="126">
        <v>1457.82</v>
      </c>
      <c r="G382" s="107" t="str">
        <f t="shared" si="5"/>
        <v>SH19-10600</v>
      </c>
      <c r="H382" s="430"/>
      <c r="I382" s="428"/>
      <c r="J382" s="431"/>
      <c r="K382" s="432"/>
      <c r="L382" s="429"/>
      <c r="M382" s="433"/>
      <c r="N382" s="429"/>
    </row>
    <row r="383" spans="1:14" s="434" customFormat="1" ht="18" customHeight="1">
      <c r="A383" s="351">
        <v>377</v>
      </c>
      <c r="B383" s="107" t="s">
        <v>55</v>
      </c>
      <c r="C383" s="108">
        <v>43746</v>
      </c>
      <c r="D383" s="416" t="s">
        <v>15125</v>
      </c>
      <c r="E383" s="324" t="s">
        <v>1709</v>
      </c>
      <c r="F383" s="126">
        <v>1457.82</v>
      </c>
      <c r="G383" s="107" t="str">
        <f t="shared" si="5"/>
        <v>SH19-10601</v>
      </c>
      <c r="H383" s="430"/>
      <c r="I383" s="428"/>
      <c r="J383" s="431"/>
      <c r="K383" s="432"/>
      <c r="L383" s="429"/>
      <c r="M383" s="433"/>
      <c r="N383" s="429"/>
    </row>
    <row r="384" spans="1:14" s="434" customFormat="1" ht="18" customHeight="1">
      <c r="A384" s="351">
        <v>378</v>
      </c>
      <c r="B384" s="107" t="s">
        <v>55</v>
      </c>
      <c r="C384" s="108">
        <v>43746</v>
      </c>
      <c r="D384" s="416" t="s">
        <v>15126</v>
      </c>
      <c r="E384" s="324" t="s">
        <v>1709</v>
      </c>
      <c r="F384" s="126">
        <v>705.75</v>
      </c>
      <c r="G384" s="107" t="str">
        <f t="shared" si="5"/>
        <v>SH19-10602</v>
      </c>
      <c r="H384" s="430"/>
      <c r="I384" s="428"/>
      <c r="J384" s="431"/>
      <c r="K384" s="432"/>
      <c r="L384" s="429"/>
      <c r="M384" s="433"/>
      <c r="N384" s="429"/>
    </row>
    <row r="385" spans="1:14" s="434" customFormat="1" ht="18" customHeight="1">
      <c r="A385" s="351">
        <v>379</v>
      </c>
      <c r="B385" s="107" t="s">
        <v>238</v>
      </c>
      <c r="C385" s="108">
        <v>43746</v>
      </c>
      <c r="D385" s="416" t="s">
        <v>15127</v>
      </c>
      <c r="E385" s="324" t="s">
        <v>1709</v>
      </c>
      <c r="F385" s="126">
        <v>2507.67</v>
      </c>
      <c r="G385" s="107" t="str">
        <f t="shared" si="5"/>
        <v>SH19-10603</v>
      </c>
      <c r="H385" s="430"/>
      <c r="I385" s="428"/>
      <c r="J385" s="431"/>
      <c r="K385" s="432"/>
      <c r="L385" s="429"/>
      <c r="M385" s="433"/>
      <c r="N385" s="429"/>
    </row>
    <row r="386" spans="1:14" s="434" customFormat="1" ht="18" customHeight="1">
      <c r="A386" s="351">
        <v>380</v>
      </c>
      <c r="B386" s="107" t="s">
        <v>42</v>
      </c>
      <c r="C386" s="108">
        <v>43746</v>
      </c>
      <c r="D386" s="416" t="s">
        <v>15128</v>
      </c>
      <c r="E386" s="324" t="s">
        <v>16392</v>
      </c>
      <c r="F386" s="126">
        <v>15.99</v>
      </c>
      <c r="G386" s="107" t="str">
        <f t="shared" si="5"/>
        <v>SH19-10604</v>
      </c>
      <c r="H386" s="430"/>
      <c r="I386" s="428"/>
      <c r="J386" s="431"/>
      <c r="K386" s="432"/>
      <c r="L386" s="429"/>
      <c r="M386" s="433"/>
      <c r="N386" s="429"/>
    </row>
    <row r="387" spans="1:14" s="434" customFormat="1" ht="18" customHeight="1">
      <c r="A387" s="351">
        <v>381</v>
      </c>
      <c r="B387" s="107" t="s">
        <v>42</v>
      </c>
      <c r="C387" s="108">
        <v>43748</v>
      </c>
      <c r="D387" s="416" t="s">
        <v>15129</v>
      </c>
      <c r="E387" s="324" t="s">
        <v>16394</v>
      </c>
      <c r="F387" s="126">
        <v>7713.13</v>
      </c>
      <c r="G387" s="107" t="str">
        <f t="shared" si="5"/>
        <v>SH19-10605</v>
      </c>
      <c r="H387" s="430"/>
      <c r="I387" s="428"/>
      <c r="J387" s="431"/>
      <c r="K387" s="432"/>
      <c r="L387" s="429"/>
      <c r="M387" s="433"/>
      <c r="N387" s="429"/>
    </row>
    <row r="388" spans="1:14" s="434" customFormat="1" ht="18" customHeight="1">
      <c r="A388" s="351">
        <v>382</v>
      </c>
      <c r="B388" s="107" t="s">
        <v>42</v>
      </c>
      <c r="C388" s="108">
        <v>43748</v>
      </c>
      <c r="D388" s="416" t="s">
        <v>15130</v>
      </c>
      <c r="E388" s="324" t="s">
        <v>16394</v>
      </c>
      <c r="F388" s="126">
        <v>6548.22</v>
      </c>
      <c r="G388" s="107" t="str">
        <f t="shared" si="5"/>
        <v>SH19-10606</v>
      </c>
      <c r="H388" s="430"/>
      <c r="I388" s="428"/>
      <c r="J388" s="431"/>
      <c r="K388" s="432"/>
      <c r="L388" s="429"/>
      <c r="M388" s="433"/>
      <c r="N388" s="429"/>
    </row>
    <row r="389" spans="1:14" s="434" customFormat="1" ht="18" customHeight="1">
      <c r="A389" s="351">
        <v>383</v>
      </c>
      <c r="B389" s="107" t="s">
        <v>238</v>
      </c>
      <c r="C389" s="108">
        <v>43746</v>
      </c>
      <c r="D389" s="416" t="s">
        <v>15131</v>
      </c>
      <c r="E389" s="324" t="s">
        <v>1709</v>
      </c>
      <c r="F389" s="126">
        <v>3380.85</v>
      </c>
      <c r="G389" s="107" t="str">
        <f t="shared" si="5"/>
        <v>SH19-10607</v>
      </c>
      <c r="H389" s="430"/>
      <c r="I389" s="428"/>
      <c r="J389" s="431"/>
      <c r="K389" s="432"/>
      <c r="L389" s="429"/>
      <c r="M389" s="433"/>
      <c r="N389" s="429"/>
    </row>
    <row r="390" spans="1:14" s="434" customFormat="1" ht="18" customHeight="1">
      <c r="A390" s="351">
        <v>384</v>
      </c>
      <c r="B390" s="107" t="s">
        <v>42</v>
      </c>
      <c r="C390" s="108">
        <v>43748</v>
      </c>
      <c r="D390" s="416" t="s">
        <v>15132</v>
      </c>
      <c r="E390" s="324" t="s">
        <v>16394</v>
      </c>
      <c r="F390" s="126">
        <v>9111.5400000000009</v>
      </c>
      <c r="G390" s="107" t="str">
        <f t="shared" si="5"/>
        <v>SH19-10608</v>
      </c>
      <c r="H390" s="430"/>
      <c r="I390" s="428"/>
      <c r="J390" s="431"/>
      <c r="K390" s="432"/>
      <c r="L390" s="429"/>
      <c r="M390" s="433"/>
      <c r="N390" s="429"/>
    </row>
    <row r="391" spans="1:14" s="434" customFormat="1" ht="18" customHeight="1">
      <c r="A391" s="351">
        <v>385</v>
      </c>
      <c r="B391" s="107" t="s">
        <v>42</v>
      </c>
      <c r="C391" s="108">
        <v>43748</v>
      </c>
      <c r="D391" s="416" t="s">
        <v>15133</v>
      </c>
      <c r="E391" s="324" t="s">
        <v>16394</v>
      </c>
      <c r="F391" s="126">
        <v>8379.2800000000007</v>
      </c>
      <c r="G391" s="107" t="str">
        <f t="shared" si="5"/>
        <v>SH19-10609</v>
      </c>
      <c r="H391" s="430"/>
      <c r="I391" s="428"/>
      <c r="J391" s="431"/>
      <c r="K391" s="432"/>
      <c r="L391" s="429"/>
      <c r="M391" s="433"/>
      <c r="N391" s="429"/>
    </row>
    <row r="392" spans="1:14" s="434" customFormat="1" ht="18" customHeight="1">
      <c r="A392" s="351">
        <v>386</v>
      </c>
      <c r="B392" s="107" t="s">
        <v>42</v>
      </c>
      <c r="C392" s="108">
        <v>43748</v>
      </c>
      <c r="D392" s="416" t="s">
        <v>15134</v>
      </c>
      <c r="E392" s="324" t="s">
        <v>16394</v>
      </c>
      <c r="F392" s="126">
        <v>6075.52</v>
      </c>
      <c r="G392" s="107" t="str">
        <f t="shared" ref="G392:G455" si="6">D392</f>
        <v>SH19-10610</v>
      </c>
      <c r="H392" s="430"/>
      <c r="I392" s="428"/>
      <c r="J392" s="431"/>
      <c r="K392" s="432"/>
      <c r="L392" s="429"/>
      <c r="M392" s="433"/>
      <c r="N392" s="429"/>
    </row>
    <row r="393" spans="1:14" s="434" customFormat="1" ht="18" customHeight="1">
      <c r="A393" s="351">
        <v>387</v>
      </c>
      <c r="B393" s="107" t="s">
        <v>42</v>
      </c>
      <c r="C393" s="108">
        <v>43748</v>
      </c>
      <c r="D393" s="416" t="s">
        <v>15135</v>
      </c>
      <c r="E393" s="324" t="s">
        <v>16394</v>
      </c>
      <c r="F393" s="126">
        <v>5957.88</v>
      </c>
      <c r="G393" s="107" t="str">
        <f t="shared" si="6"/>
        <v>SH19-10611</v>
      </c>
      <c r="H393" s="430"/>
      <c r="I393" s="428"/>
      <c r="J393" s="431"/>
      <c r="K393" s="432"/>
      <c r="L393" s="429"/>
      <c r="M393" s="433"/>
      <c r="N393" s="429"/>
    </row>
    <row r="394" spans="1:14" s="434" customFormat="1" ht="18" customHeight="1">
      <c r="A394" s="351">
        <v>388</v>
      </c>
      <c r="B394" s="107" t="s">
        <v>42</v>
      </c>
      <c r="C394" s="108">
        <v>43748</v>
      </c>
      <c r="D394" s="416" t="s">
        <v>15136</v>
      </c>
      <c r="E394" s="324" t="s">
        <v>16394</v>
      </c>
      <c r="F394" s="126">
        <v>4011.87</v>
      </c>
      <c r="G394" s="107" t="str">
        <f t="shared" si="6"/>
        <v>SH19-10612</v>
      </c>
      <c r="H394" s="430"/>
      <c r="I394" s="428"/>
      <c r="J394" s="431"/>
      <c r="K394" s="432"/>
      <c r="L394" s="429"/>
      <c r="M394" s="433"/>
      <c r="N394" s="429"/>
    </row>
    <row r="395" spans="1:14" s="434" customFormat="1" ht="18" customHeight="1">
      <c r="A395" s="351">
        <v>389</v>
      </c>
      <c r="B395" s="107" t="s">
        <v>42</v>
      </c>
      <c r="C395" s="108">
        <v>43748</v>
      </c>
      <c r="D395" s="416" t="s">
        <v>15137</v>
      </c>
      <c r="E395" s="324" t="s">
        <v>16394</v>
      </c>
      <c r="F395" s="126">
        <v>9581.61</v>
      </c>
      <c r="G395" s="107" t="str">
        <f t="shared" si="6"/>
        <v>SH19-10613</v>
      </c>
      <c r="H395" s="430"/>
      <c r="I395" s="428"/>
      <c r="J395" s="431"/>
      <c r="K395" s="432"/>
      <c r="L395" s="429"/>
      <c r="M395" s="433"/>
      <c r="N395" s="429"/>
    </row>
    <row r="396" spans="1:14" s="434" customFormat="1" ht="18" customHeight="1">
      <c r="A396" s="351">
        <v>390</v>
      </c>
      <c r="B396" s="107" t="s">
        <v>42</v>
      </c>
      <c r="C396" s="108">
        <v>43748</v>
      </c>
      <c r="D396" s="416" t="s">
        <v>15138</v>
      </c>
      <c r="E396" s="324" t="s">
        <v>16394</v>
      </c>
      <c r="F396" s="126">
        <v>8918.64</v>
      </c>
      <c r="G396" s="107" t="str">
        <f t="shared" si="6"/>
        <v>SH19-10614</v>
      </c>
      <c r="H396" s="430"/>
      <c r="I396" s="428"/>
      <c r="J396" s="431"/>
      <c r="K396" s="432"/>
      <c r="L396" s="429"/>
      <c r="M396" s="433"/>
      <c r="N396" s="429"/>
    </row>
    <row r="397" spans="1:14" s="434" customFormat="1" ht="18" customHeight="1">
      <c r="A397" s="351">
        <v>391</v>
      </c>
      <c r="B397" s="107" t="s">
        <v>42</v>
      </c>
      <c r="C397" s="108">
        <v>43748</v>
      </c>
      <c r="D397" s="416" t="s">
        <v>15139</v>
      </c>
      <c r="E397" s="324" t="s">
        <v>16394</v>
      </c>
      <c r="F397" s="126">
        <v>8414.06</v>
      </c>
      <c r="G397" s="107" t="str">
        <f t="shared" si="6"/>
        <v>SH19-10615</v>
      </c>
      <c r="H397" s="430"/>
      <c r="I397" s="428"/>
      <c r="J397" s="431"/>
      <c r="K397" s="432"/>
      <c r="L397" s="429"/>
      <c r="M397" s="433"/>
      <c r="N397" s="429"/>
    </row>
    <row r="398" spans="1:14" s="434" customFormat="1" ht="18" customHeight="1">
      <c r="A398" s="351">
        <v>392</v>
      </c>
      <c r="B398" s="107" t="s">
        <v>42</v>
      </c>
      <c r="C398" s="108">
        <v>43748</v>
      </c>
      <c r="D398" s="416" t="s">
        <v>15140</v>
      </c>
      <c r="E398" s="324" t="s">
        <v>16394</v>
      </c>
      <c r="F398" s="126">
        <v>10769.34</v>
      </c>
      <c r="G398" s="107" t="str">
        <f t="shared" si="6"/>
        <v>SH19-10616</v>
      </c>
      <c r="H398" s="430"/>
      <c r="I398" s="428"/>
      <c r="J398" s="431"/>
      <c r="K398" s="432"/>
      <c r="L398" s="429"/>
      <c r="M398" s="433"/>
      <c r="N398" s="429"/>
    </row>
    <row r="399" spans="1:14" s="434" customFormat="1" ht="18" customHeight="1">
      <c r="A399" s="351">
        <v>393</v>
      </c>
      <c r="B399" s="107" t="s">
        <v>42</v>
      </c>
      <c r="C399" s="108">
        <v>43748</v>
      </c>
      <c r="D399" s="416" t="s">
        <v>15141</v>
      </c>
      <c r="E399" s="324" t="s">
        <v>16394</v>
      </c>
      <c r="F399" s="126">
        <v>6757.97</v>
      </c>
      <c r="G399" s="107" t="str">
        <f t="shared" si="6"/>
        <v>SH19-10617</v>
      </c>
      <c r="H399" s="430"/>
      <c r="I399" s="428"/>
      <c r="J399" s="431"/>
      <c r="K399" s="432"/>
      <c r="L399" s="429"/>
      <c r="M399" s="433"/>
      <c r="N399" s="429"/>
    </row>
    <row r="400" spans="1:14" s="434" customFormat="1" ht="18" customHeight="1">
      <c r="A400" s="351">
        <v>394</v>
      </c>
      <c r="B400" s="107" t="s">
        <v>42</v>
      </c>
      <c r="C400" s="108">
        <v>43748</v>
      </c>
      <c r="D400" s="416" t="s">
        <v>15142</v>
      </c>
      <c r="E400" s="324" t="s">
        <v>16394</v>
      </c>
      <c r="F400" s="126">
        <v>7745.24</v>
      </c>
      <c r="G400" s="107" t="str">
        <f t="shared" si="6"/>
        <v>SH19-10618</v>
      </c>
      <c r="H400" s="430"/>
      <c r="I400" s="428"/>
      <c r="J400" s="431"/>
      <c r="K400" s="432"/>
      <c r="L400" s="429"/>
      <c r="M400" s="433"/>
      <c r="N400" s="429"/>
    </row>
    <row r="401" spans="1:14" s="434" customFormat="1" ht="18" customHeight="1">
      <c r="A401" s="351">
        <v>395</v>
      </c>
      <c r="B401" s="107" t="s">
        <v>1727</v>
      </c>
      <c r="C401" s="108">
        <v>43746</v>
      </c>
      <c r="D401" s="416" t="s">
        <v>15143</v>
      </c>
      <c r="E401" s="324" t="s">
        <v>1709</v>
      </c>
      <c r="F401" s="126">
        <v>7717.86</v>
      </c>
      <c r="G401" s="107" t="str">
        <f t="shared" si="6"/>
        <v>SH19-10619</v>
      </c>
      <c r="H401" s="430"/>
      <c r="I401" s="428"/>
      <c r="J401" s="431"/>
      <c r="K401" s="432"/>
      <c r="L401" s="429"/>
      <c r="M401" s="433"/>
      <c r="N401" s="429"/>
    </row>
    <row r="402" spans="1:14" s="434" customFormat="1" ht="18" customHeight="1">
      <c r="A402" s="351">
        <v>396</v>
      </c>
      <c r="B402" s="107" t="s">
        <v>139</v>
      </c>
      <c r="C402" s="108">
        <v>43747</v>
      </c>
      <c r="D402" s="416" t="s">
        <v>15144</v>
      </c>
      <c r="E402" s="324" t="s">
        <v>1709</v>
      </c>
      <c r="F402" s="126">
        <v>1732.5</v>
      </c>
      <c r="G402" s="107" t="str">
        <f t="shared" si="6"/>
        <v>SH19-10620</v>
      </c>
      <c r="H402" s="430"/>
      <c r="I402" s="428"/>
      <c r="J402" s="431"/>
      <c r="K402" s="432"/>
      <c r="L402" s="429"/>
      <c r="M402" s="433"/>
      <c r="N402" s="429"/>
    </row>
    <row r="403" spans="1:14" s="434" customFormat="1" ht="18" customHeight="1">
      <c r="A403" s="351">
        <v>397</v>
      </c>
      <c r="B403" s="107" t="s">
        <v>329</v>
      </c>
      <c r="C403" s="108">
        <v>43747</v>
      </c>
      <c r="D403" s="416" t="s">
        <v>15145</v>
      </c>
      <c r="E403" s="324" t="s">
        <v>1709</v>
      </c>
      <c r="F403" s="126">
        <v>1982.34</v>
      </c>
      <c r="G403" s="107" t="str">
        <f t="shared" si="6"/>
        <v>SH19-10621</v>
      </c>
      <c r="H403" s="430"/>
      <c r="I403" s="428"/>
      <c r="J403" s="431"/>
      <c r="K403" s="432"/>
      <c r="L403" s="429"/>
      <c r="M403" s="433"/>
      <c r="N403" s="429"/>
    </row>
    <row r="404" spans="1:14" s="434" customFormat="1" ht="18" customHeight="1">
      <c r="A404" s="351">
        <v>398</v>
      </c>
      <c r="B404" s="107" t="s">
        <v>142</v>
      </c>
      <c r="C404" s="108">
        <v>43747</v>
      </c>
      <c r="D404" s="416" t="s">
        <v>15146</v>
      </c>
      <c r="E404" s="324" t="s">
        <v>1709</v>
      </c>
      <c r="F404" s="126">
        <v>1207.8399999999999</v>
      </c>
      <c r="G404" s="107" t="str">
        <f t="shared" si="6"/>
        <v>SH19-10622</v>
      </c>
      <c r="H404" s="430"/>
      <c r="I404" s="428"/>
      <c r="J404" s="431"/>
      <c r="K404" s="432"/>
      <c r="L404" s="429"/>
      <c r="M404" s="433"/>
      <c r="N404" s="429"/>
    </row>
    <row r="405" spans="1:14" s="434" customFormat="1" ht="18" customHeight="1">
      <c r="A405" s="351">
        <v>399</v>
      </c>
      <c r="B405" s="107" t="s">
        <v>142</v>
      </c>
      <c r="C405" s="108">
        <v>43747</v>
      </c>
      <c r="D405" s="416" t="s">
        <v>15147</v>
      </c>
      <c r="E405" s="324" t="s">
        <v>1709</v>
      </c>
      <c r="F405" s="126">
        <v>197</v>
      </c>
      <c r="G405" s="107" t="str">
        <f t="shared" si="6"/>
        <v>SH19-10623</v>
      </c>
      <c r="H405" s="430"/>
      <c r="I405" s="428"/>
      <c r="J405" s="431"/>
      <c r="K405" s="432"/>
      <c r="L405" s="429"/>
      <c r="M405" s="433"/>
      <c r="N405" s="429"/>
    </row>
    <row r="406" spans="1:14" s="434" customFormat="1" ht="18" customHeight="1">
      <c r="A406" s="351">
        <v>400</v>
      </c>
      <c r="B406" s="107" t="s">
        <v>42</v>
      </c>
      <c r="C406" s="108">
        <v>43747</v>
      </c>
      <c r="D406" s="416" t="s">
        <v>15148</v>
      </c>
      <c r="E406" s="324" t="s">
        <v>16393</v>
      </c>
      <c r="F406" s="126">
        <v>5.75</v>
      </c>
      <c r="G406" s="107" t="str">
        <f t="shared" si="6"/>
        <v>SH19-10624</v>
      </c>
      <c r="H406" s="430"/>
      <c r="I406" s="428"/>
      <c r="J406" s="431"/>
      <c r="K406" s="432"/>
      <c r="L406" s="429"/>
      <c r="M406" s="433"/>
      <c r="N406" s="429"/>
    </row>
    <row r="407" spans="1:14" s="434" customFormat="1" ht="18" customHeight="1">
      <c r="A407" s="351">
        <v>401</v>
      </c>
      <c r="B407" s="107" t="s">
        <v>42</v>
      </c>
      <c r="C407" s="108">
        <v>43747</v>
      </c>
      <c r="D407" s="416" t="s">
        <v>15149</v>
      </c>
      <c r="E407" s="324" t="s">
        <v>16393</v>
      </c>
      <c r="F407" s="126">
        <v>40.24</v>
      </c>
      <c r="G407" s="107" t="str">
        <f t="shared" si="6"/>
        <v>SH19-10625</v>
      </c>
      <c r="H407" s="430"/>
      <c r="I407" s="428"/>
      <c r="J407" s="431"/>
      <c r="K407" s="432"/>
      <c r="L407" s="429"/>
      <c r="M407" s="433"/>
      <c r="N407" s="429"/>
    </row>
    <row r="408" spans="1:14" s="434" customFormat="1" ht="18" customHeight="1">
      <c r="A408" s="351">
        <v>402</v>
      </c>
      <c r="B408" s="107" t="s">
        <v>141</v>
      </c>
      <c r="C408" s="108">
        <v>43747</v>
      </c>
      <c r="D408" s="416" t="s">
        <v>15150</v>
      </c>
      <c r="E408" s="324" t="s">
        <v>1709</v>
      </c>
      <c r="F408" s="126">
        <v>3222.43</v>
      </c>
      <c r="G408" s="107" t="str">
        <f t="shared" si="6"/>
        <v>SH19-10626</v>
      </c>
      <c r="H408" s="430"/>
      <c r="I408" s="428"/>
      <c r="J408" s="431"/>
      <c r="K408" s="432"/>
      <c r="L408" s="429"/>
      <c r="M408" s="433"/>
      <c r="N408" s="429"/>
    </row>
    <row r="409" spans="1:14" s="434" customFormat="1" ht="18" customHeight="1">
      <c r="A409" s="351">
        <v>403</v>
      </c>
      <c r="B409" s="107" t="s">
        <v>43</v>
      </c>
      <c r="C409" s="108">
        <v>43747</v>
      </c>
      <c r="D409" s="416" t="s">
        <v>15151</v>
      </c>
      <c r="E409" s="324" t="s">
        <v>1709</v>
      </c>
      <c r="F409" s="126">
        <v>3161.38</v>
      </c>
      <c r="G409" s="107" t="str">
        <f t="shared" si="6"/>
        <v>SH19-10627</v>
      </c>
      <c r="H409" s="430"/>
      <c r="I409" s="428"/>
      <c r="J409" s="431"/>
      <c r="K409" s="432"/>
      <c r="L409" s="429"/>
      <c r="M409" s="433"/>
      <c r="N409" s="429"/>
    </row>
    <row r="410" spans="1:14" s="434" customFormat="1" ht="18" customHeight="1">
      <c r="A410" s="351">
        <v>404</v>
      </c>
      <c r="B410" s="107" t="s">
        <v>139</v>
      </c>
      <c r="C410" s="108">
        <v>43747</v>
      </c>
      <c r="D410" s="416" t="s">
        <v>15152</v>
      </c>
      <c r="E410" s="324" t="s">
        <v>1709</v>
      </c>
      <c r="F410" s="126">
        <v>1264.5</v>
      </c>
      <c r="G410" s="107" t="str">
        <f t="shared" si="6"/>
        <v>SH19-10628</v>
      </c>
      <c r="H410" s="430"/>
      <c r="I410" s="428"/>
      <c r="J410" s="431"/>
      <c r="K410" s="432"/>
      <c r="L410" s="429"/>
      <c r="M410" s="433"/>
      <c r="N410" s="429"/>
    </row>
    <row r="411" spans="1:14" s="434" customFormat="1" ht="18" customHeight="1">
      <c r="A411" s="351">
        <v>405</v>
      </c>
      <c r="B411" s="107" t="s">
        <v>42</v>
      </c>
      <c r="C411" s="108">
        <v>43747</v>
      </c>
      <c r="D411" s="416" t="s">
        <v>15153</v>
      </c>
      <c r="E411" s="324" t="s">
        <v>1709</v>
      </c>
      <c r="F411" s="126">
        <v>6888</v>
      </c>
      <c r="G411" s="107" t="str">
        <f t="shared" si="6"/>
        <v>SH19-10629</v>
      </c>
      <c r="H411" s="430"/>
      <c r="I411" s="428"/>
      <c r="J411" s="431"/>
      <c r="K411" s="432"/>
      <c r="L411" s="429"/>
      <c r="M411" s="433"/>
      <c r="N411" s="429"/>
    </row>
    <row r="412" spans="1:14" s="434" customFormat="1" ht="18" customHeight="1">
      <c r="A412" s="351">
        <v>406</v>
      </c>
      <c r="B412" s="107" t="s">
        <v>42</v>
      </c>
      <c r="C412" s="108">
        <v>43748</v>
      </c>
      <c r="D412" s="416" t="s">
        <v>15154</v>
      </c>
      <c r="E412" s="324" t="s">
        <v>16394</v>
      </c>
      <c r="F412" s="126">
        <v>8860.09</v>
      </c>
      <c r="G412" s="107" t="str">
        <f t="shared" si="6"/>
        <v>SH19-10630</v>
      </c>
      <c r="H412" s="430"/>
      <c r="I412" s="428"/>
      <c r="J412" s="431"/>
      <c r="K412" s="432"/>
      <c r="L412" s="429"/>
      <c r="M412" s="433"/>
      <c r="N412" s="429"/>
    </row>
    <row r="413" spans="1:14" s="434" customFormat="1" ht="18" customHeight="1">
      <c r="A413" s="351">
        <v>407</v>
      </c>
      <c r="B413" s="107" t="s">
        <v>42</v>
      </c>
      <c r="C413" s="108">
        <v>43748</v>
      </c>
      <c r="D413" s="416" t="s">
        <v>15155</v>
      </c>
      <c r="E413" s="324" t="s">
        <v>16394</v>
      </c>
      <c r="F413" s="126">
        <v>13095.16</v>
      </c>
      <c r="G413" s="107" t="str">
        <f t="shared" si="6"/>
        <v>SH19-10631</v>
      </c>
      <c r="H413" s="430"/>
      <c r="I413" s="428"/>
      <c r="J413" s="431"/>
      <c r="K413" s="432"/>
      <c r="L413" s="429"/>
      <c r="M413" s="433"/>
      <c r="N413" s="429"/>
    </row>
    <row r="414" spans="1:14" s="434" customFormat="1" ht="18" customHeight="1">
      <c r="A414" s="351">
        <v>408</v>
      </c>
      <c r="B414" s="107" t="s">
        <v>42</v>
      </c>
      <c r="C414" s="108">
        <v>43748</v>
      </c>
      <c r="D414" s="416" t="s">
        <v>15156</v>
      </c>
      <c r="E414" s="324" t="s">
        <v>16394</v>
      </c>
      <c r="F414" s="126">
        <v>3778.1</v>
      </c>
      <c r="G414" s="107" t="str">
        <f t="shared" si="6"/>
        <v>SH19-10632</v>
      </c>
      <c r="H414" s="430"/>
      <c r="I414" s="428"/>
      <c r="J414" s="431"/>
      <c r="K414" s="432"/>
      <c r="L414" s="429"/>
      <c r="M414" s="433"/>
      <c r="N414" s="429"/>
    </row>
    <row r="415" spans="1:14" s="434" customFormat="1" ht="18" customHeight="1">
      <c r="A415" s="351">
        <v>409</v>
      </c>
      <c r="B415" s="107" t="s">
        <v>238</v>
      </c>
      <c r="C415" s="108">
        <v>43747</v>
      </c>
      <c r="D415" s="416" t="s">
        <v>15157</v>
      </c>
      <c r="E415" s="324" t="s">
        <v>1709</v>
      </c>
      <c r="F415" s="126">
        <v>3380.85</v>
      </c>
      <c r="G415" s="107" t="str">
        <f t="shared" si="6"/>
        <v>SH19-10633</v>
      </c>
      <c r="H415" s="430"/>
      <c r="I415" s="428"/>
      <c r="J415" s="431"/>
      <c r="K415" s="432"/>
      <c r="L415" s="429"/>
      <c r="M415" s="433"/>
      <c r="N415" s="429"/>
    </row>
    <row r="416" spans="1:14" s="434" customFormat="1" ht="18" customHeight="1">
      <c r="A416" s="351">
        <v>410</v>
      </c>
      <c r="B416" s="107" t="s">
        <v>291</v>
      </c>
      <c r="C416" s="108">
        <v>43747</v>
      </c>
      <c r="D416" s="416" t="s">
        <v>15158</v>
      </c>
      <c r="E416" s="324" t="s">
        <v>1709</v>
      </c>
      <c r="F416" s="126">
        <v>3277.42</v>
      </c>
      <c r="G416" s="107" t="str">
        <f t="shared" si="6"/>
        <v>SH19-10634</v>
      </c>
      <c r="H416" s="430"/>
      <c r="I416" s="428"/>
      <c r="J416" s="431"/>
      <c r="K416" s="432"/>
      <c r="L416" s="429"/>
      <c r="M416" s="433"/>
      <c r="N416" s="429"/>
    </row>
    <row r="417" spans="1:14" s="434" customFormat="1" ht="18" customHeight="1">
      <c r="A417" s="351">
        <v>411</v>
      </c>
      <c r="B417" s="107" t="s">
        <v>53</v>
      </c>
      <c r="C417" s="108">
        <v>43747</v>
      </c>
      <c r="D417" s="416" t="s">
        <v>15159</v>
      </c>
      <c r="E417" s="324" t="s">
        <v>1709</v>
      </c>
      <c r="F417" s="126">
        <v>1546.97</v>
      </c>
      <c r="G417" s="107" t="str">
        <f t="shared" si="6"/>
        <v>SH19-10635</v>
      </c>
      <c r="H417" s="430"/>
      <c r="I417" s="428"/>
      <c r="J417" s="431"/>
      <c r="K417" s="432"/>
      <c r="L417" s="429"/>
      <c r="M417" s="433"/>
      <c r="N417" s="429"/>
    </row>
    <row r="418" spans="1:14" s="434" customFormat="1" ht="18" customHeight="1">
      <c r="A418" s="351">
        <v>412</v>
      </c>
      <c r="B418" s="107" t="s">
        <v>142</v>
      </c>
      <c r="C418" s="108">
        <v>43747</v>
      </c>
      <c r="D418" s="416" t="s">
        <v>15160</v>
      </c>
      <c r="E418" s="324" t="s">
        <v>1709</v>
      </c>
      <c r="F418" s="126">
        <v>2650.93</v>
      </c>
      <c r="G418" s="107" t="str">
        <f t="shared" si="6"/>
        <v>SH19-10636</v>
      </c>
      <c r="H418" s="430"/>
      <c r="I418" s="428"/>
      <c r="J418" s="431"/>
      <c r="K418" s="432"/>
      <c r="L418" s="429"/>
      <c r="M418" s="433"/>
      <c r="N418" s="429"/>
    </row>
    <row r="419" spans="1:14" s="434" customFormat="1" ht="18" customHeight="1">
      <c r="A419" s="351">
        <v>413</v>
      </c>
      <c r="B419" s="107" t="s">
        <v>142</v>
      </c>
      <c r="C419" s="108">
        <v>43747</v>
      </c>
      <c r="D419" s="416" t="s">
        <v>15161</v>
      </c>
      <c r="E419" s="324" t="s">
        <v>1709</v>
      </c>
      <c r="F419" s="126">
        <v>160.13</v>
      </c>
      <c r="G419" s="107" t="str">
        <f t="shared" si="6"/>
        <v>SH19-10637</v>
      </c>
      <c r="H419" s="430"/>
      <c r="I419" s="428"/>
      <c r="J419" s="431"/>
      <c r="K419" s="432"/>
      <c r="L419" s="429"/>
      <c r="M419" s="433"/>
      <c r="N419" s="429"/>
    </row>
    <row r="420" spans="1:14" s="434" customFormat="1" ht="18" customHeight="1">
      <c r="A420" s="351">
        <v>414</v>
      </c>
      <c r="B420" s="107" t="s">
        <v>346</v>
      </c>
      <c r="C420" s="108">
        <v>43747</v>
      </c>
      <c r="D420" s="416" t="s">
        <v>15162</v>
      </c>
      <c r="E420" s="324" t="s">
        <v>1709</v>
      </c>
      <c r="F420" s="126">
        <v>2880</v>
      </c>
      <c r="G420" s="107" t="str">
        <f t="shared" si="6"/>
        <v>SH19-10638</v>
      </c>
      <c r="H420" s="430"/>
      <c r="I420" s="428"/>
      <c r="J420" s="431"/>
      <c r="K420" s="432"/>
      <c r="L420" s="429"/>
      <c r="M420" s="433"/>
      <c r="N420" s="429"/>
    </row>
    <row r="421" spans="1:14" s="434" customFormat="1" ht="18" customHeight="1">
      <c r="A421" s="351">
        <v>415</v>
      </c>
      <c r="B421" s="107" t="s">
        <v>291</v>
      </c>
      <c r="C421" s="108">
        <v>43747</v>
      </c>
      <c r="D421" s="416" t="s">
        <v>15163</v>
      </c>
      <c r="E421" s="324" t="s">
        <v>1709</v>
      </c>
      <c r="F421" s="126">
        <v>6624.24</v>
      </c>
      <c r="G421" s="107" t="str">
        <f t="shared" si="6"/>
        <v>SH19-10639</v>
      </c>
      <c r="H421" s="430"/>
      <c r="I421" s="428"/>
      <c r="J421" s="431"/>
      <c r="K421" s="432"/>
      <c r="L421" s="429"/>
      <c r="M421" s="433"/>
      <c r="N421" s="429"/>
    </row>
    <row r="422" spans="1:14" s="434" customFormat="1" ht="18" customHeight="1">
      <c r="A422" s="351">
        <v>416</v>
      </c>
      <c r="B422" s="107" t="s">
        <v>43</v>
      </c>
      <c r="C422" s="108">
        <v>43747</v>
      </c>
      <c r="D422" s="416" t="s">
        <v>15164</v>
      </c>
      <c r="E422" s="324" t="s">
        <v>1709</v>
      </c>
      <c r="F422" s="126">
        <v>1298.5999999999999</v>
      </c>
      <c r="G422" s="107" t="str">
        <f t="shared" si="6"/>
        <v>SH19-10640</v>
      </c>
      <c r="H422" s="430"/>
      <c r="I422" s="428"/>
      <c r="J422" s="431"/>
      <c r="K422" s="432"/>
      <c r="L422" s="429"/>
      <c r="M422" s="433"/>
      <c r="N422" s="429"/>
    </row>
    <row r="423" spans="1:14" s="434" customFormat="1" ht="18" customHeight="1">
      <c r="A423" s="351">
        <v>417</v>
      </c>
      <c r="B423" s="107" t="s">
        <v>291</v>
      </c>
      <c r="C423" s="108">
        <v>43747</v>
      </c>
      <c r="D423" s="416" t="s">
        <v>15165</v>
      </c>
      <c r="E423" s="324" t="s">
        <v>1709</v>
      </c>
      <c r="F423" s="126">
        <v>1927.34</v>
      </c>
      <c r="G423" s="107" t="str">
        <f t="shared" si="6"/>
        <v>SH19-10641</v>
      </c>
      <c r="H423" s="430"/>
      <c r="I423" s="428"/>
      <c r="J423" s="431"/>
      <c r="K423" s="432"/>
      <c r="L423" s="429"/>
      <c r="M423" s="433"/>
      <c r="N423" s="429"/>
    </row>
    <row r="424" spans="1:14" s="434" customFormat="1" ht="18" customHeight="1">
      <c r="A424" s="351">
        <v>418</v>
      </c>
      <c r="B424" s="107" t="s">
        <v>42</v>
      </c>
      <c r="C424" s="108">
        <v>43748</v>
      </c>
      <c r="D424" s="416" t="s">
        <v>15166</v>
      </c>
      <c r="E424" s="324" t="s">
        <v>16394</v>
      </c>
      <c r="F424" s="126">
        <v>8337.25</v>
      </c>
      <c r="G424" s="107" t="str">
        <f t="shared" si="6"/>
        <v>SH19-10642</v>
      </c>
      <c r="H424" s="430"/>
      <c r="I424" s="428"/>
      <c r="J424" s="431"/>
      <c r="K424" s="432"/>
      <c r="L424" s="429"/>
      <c r="M424" s="433"/>
      <c r="N424" s="429"/>
    </row>
    <row r="425" spans="1:14" s="434" customFormat="1" ht="18" customHeight="1">
      <c r="A425" s="351">
        <v>419</v>
      </c>
      <c r="B425" s="107" t="s">
        <v>42</v>
      </c>
      <c r="C425" s="108">
        <v>43748</v>
      </c>
      <c r="D425" s="416" t="s">
        <v>15167</v>
      </c>
      <c r="E425" s="324" t="s">
        <v>16394</v>
      </c>
      <c r="F425" s="126">
        <v>12670.58</v>
      </c>
      <c r="G425" s="107" t="str">
        <f t="shared" si="6"/>
        <v>SH19-10643</v>
      </c>
      <c r="H425" s="430"/>
      <c r="I425" s="428"/>
      <c r="J425" s="431"/>
      <c r="K425" s="432"/>
      <c r="L425" s="429"/>
      <c r="M425" s="433"/>
      <c r="N425" s="429"/>
    </row>
    <row r="426" spans="1:14" s="434" customFormat="1" ht="18" customHeight="1">
      <c r="A426" s="351">
        <v>420</v>
      </c>
      <c r="B426" s="107" t="s">
        <v>42</v>
      </c>
      <c r="C426" s="108">
        <v>43748</v>
      </c>
      <c r="D426" s="416" t="s">
        <v>15168</v>
      </c>
      <c r="E426" s="324" t="s">
        <v>16394</v>
      </c>
      <c r="F426" s="126">
        <v>652.63</v>
      </c>
      <c r="G426" s="107" t="str">
        <f t="shared" si="6"/>
        <v>SH19-10644</v>
      </c>
      <c r="H426" s="430"/>
      <c r="I426" s="428"/>
      <c r="J426" s="431"/>
      <c r="K426" s="432"/>
      <c r="L426" s="429"/>
      <c r="M426" s="433"/>
      <c r="N426" s="429"/>
    </row>
    <row r="427" spans="1:14" s="434" customFormat="1" ht="18" customHeight="1">
      <c r="A427" s="351">
        <v>421</v>
      </c>
      <c r="B427" s="107" t="s">
        <v>42</v>
      </c>
      <c r="C427" s="108">
        <v>43748</v>
      </c>
      <c r="D427" s="416" t="s">
        <v>15169</v>
      </c>
      <c r="E427" s="324" t="s">
        <v>16394</v>
      </c>
      <c r="F427" s="126">
        <v>3893.88</v>
      </c>
      <c r="G427" s="107" t="str">
        <f t="shared" si="6"/>
        <v>SH19-10645</v>
      </c>
      <c r="H427" s="430"/>
      <c r="I427" s="428"/>
      <c r="J427" s="431"/>
      <c r="K427" s="432"/>
      <c r="L427" s="429"/>
      <c r="M427" s="433"/>
      <c r="N427" s="429"/>
    </row>
    <row r="428" spans="1:14" s="434" customFormat="1" ht="18" customHeight="1">
      <c r="A428" s="351">
        <v>422</v>
      </c>
      <c r="B428" s="107" t="s">
        <v>42</v>
      </c>
      <c r="C428" s="108">
        <v>43748</v>
      </c>
      <c r="D428" s="416" t="s">
        <v>15170</v>
      </c>
      <c r="E428" s="324" t="s">
        <v>16394</v>
      </c>
      <c r="F428" s="126">
        <v>10973.84</v>
      </c>
      <c r="G428" s="107" t="str">
        <f t="shared" si="6"/>
        <v>SH19-10646</v>
      </c>
      <c r="H428" s="430"/>
      <c r="I428" s="428"/>
      <c r="J428" s="431"/>
      <c r="K428" s="432"/>
      <c r="L428" s="429"/>
      <c r="M428" s="433"/>
      <c r="N428" s="429"/>
    </row>
    <row r="429" spans="1:14" s="434" customFormat="1" ht="18" customHeight="1">
      <c r="A429" s="351">
        <v>423</v>
      </c>
      <c r="B429" s="107" t="s">
        <v>42</v>
      </c>
      <c r="C429" s="108">
        <v>43748</v>
      </c>
      <c r="D429" s="416" t="s">
        <v>15171</v>
      </c>
      <c r="E429" s="324" t="s">
        <v>16394</v>
      </c>
      <c r="F429" s="126">
        <v>12794.3</v>
      </c>
      <c r="G429" s="107" t="str">
        <f t="shared" si="6"/>
        <v>SH19-10647</v>
      </c>
      <c r="H429" s="430"/>
      <c r="I429" s="428"/>
      <c r="J429" s="431"/>
      <c r="K429" s="432"/>
      <c r="L429" s="429"/>
      <c r="M429" s="433"/>
      <c r="N429" s="429"/>
    </row>
    <row r="430" spans="1:14" s="434" customFormat="1" ht="18" customHeight="1">
      <c r="A430" s="351">
        <v>424</v>
      </c>
      <c r="B430" s="107" t="s">
        <v>238</v>
      </c>
      <c r="C430" s="108">
        <v>43747</v>
      </c>
      <c r="D430" s="416" t="s">
        <v>15172</v>
      </c>
      <c r="E430" s="324" t="s">
        <v>1709</v>
      </c>
      <c r="F430" s="126">
        <v>2368.7399999999998</v>
      </c>
      <c r="G430" s="107" t="str">
        <f t="shared" si="6"/>
        <v>SH19-10648</v>
      </c>
      <c r="H430" s="430"/>
      <c r="I430" s="428"/>
      <c r="J430" s="431"/>
      <c r="K430" s="432"/>
      <c r="L430" s="429"/>
      <c r="M430" s="433"/>
      <c r="N430" s="429"/>
    </row>
    <row r="431" spans="1:14" s="434" customFormat="1" ht="18" customHeight="1">
      <c r="A431" s="351">
        <v>425</v>
      </c>
      <c r="B431" s="107" t="s">
        <v>43</v>
      </c>
      <c r="C431" s="108">
        <v>43747</v>
      </c>
      <c r="D431" s="416" t="s">
        <v>15173</v>
      </c>
      <c r="E431" s="324" t="s">
        <v>1709</v>
      </c>
      <c r="F431" s="126">
        <v>2144.83</v>
      </c>
      <c r="G431" s="107" t="str">
        <f t="shared" si="6"/>
        <v>SH19-10649</v>
      </c>
      <c r="H431" s="430"/>
      <c r="I431" s="428"/>
      <c r="J431" s="431"/>
      <c r="K431" s="432"/>
      <c r="L431" s="429"/>
      <c r="M431" s="433"/>
      <c r="N431" s="429"/>
    </row>
    <row r="432" spans="1:14" s="434" customFormat="1" ht="18" customHeight="1">
      <c r="A432" s="351">
        <v>426</v>
      </c>
      <c r="B432" s="107" t="s">
        <v>355</v>
      </c>
      <c r="C432" s="108">
        <v>43747</v>
      </c>
      <c r="D432" s="416" t="s">
        <v>15174</v>
      </c>
      <c r="E432" s="324" t="s">
        <v>1709</v>
      </c>
      <c r="F432" s="126">
        <v>6336.96</v>
      </c>
      <c r="G432" s="107" t="str">
        <f t="shared" si="6"/>
        <v>SH19-10650</v>
      </c>
      <c r="H432" s="430"/>
      <c r="I432" s="428"/>
      <c r="J432" s="431"/>
      <c r="K432" s="432"/>
      <c r="L432" s="429"/>
      <c r="M432" s="433"/>
      <c r="N432" s="429"/>
    </row>
    <row r="433" spans="1:14" s="434" customFormat="1" ht="18" customHeight="1">
      <c r="A433" s="351">
        <v>427</v>
      </c>
      <c r="B433" s="107" t="s">
        <v>55</v>
      </c>
      <c r="C433" s="108">
        <v>43747</v>
      </c>
      <c r="D433" s="416" t="s">
        <v>15175</v>
      </c>
      <c r="E433" s="324" t="s">
        <v>1709</v>
      </c>
      <c r="F433" s="126">
        <v>1595.52</v>
      </c>
      <c r="G433" s="107" t="str">
        <f t="shared" si="6"/>
        <v>SH19-10651</v>
      </c>
      <c r="H433" s="430"/>
      <c r="I433" s="428"/>
      <c r="J433" s="431"/>
      <c r="K433" s="432"/>
      <c r="L433" s="429"/>
      <c r="M433" s="433"/>
      <c r="N433" s="429"/>
    </row>
    <row r="434" spans="1:14" s="434" customFormat="1" ht="18" customHeight="1">
      <c r="A434" s="351">
        <v>428</v>
      </c>
      <c r="B434" s="107" t="s">
        <v>55</v>
      </c>
      <c r="C434" s="108">
        <v>43747</v>
      </c>
      <c r="D434" s="416" t="s">
        <v>15176</v>
      </c>
      <c r="E434" s="324" t="s">
        <v>1709</v>
      </c>
      <c r="F434" s="126">
        <v>1457.82</v>
      </c>
      <c r="G434" s="107" t="str">
        <f t="shared" si="6"/>
        <v>SH19-10652</v>
      </c>
      <c r="H434" s="430"/>
      <c r="I434" s="428"/>
      <c r="J434" s="431"/>
      <c r="K434" s="432"/>
      <c r="L434" s="429"/>
      <c r="M434" s="433"/>
      <c r="N434" s="429"/>
    </row>
    <row r="435" spans="1:14" s="434" customFormat="1" ht="18" customHeight="1">
      <c r="A435" s="351">
        <v>429</v>
      </c>
      <c r="B435" s="107" t="s">
        <v>55</v>
      </c>
      <c r="C435" s="108">
        <v>43747</v>
      </c>
      <c r="D435" s="416" t="s">
        <v>15177</v>
      </c>
      <c r="E435" s="324" t="s">
        <v>1709</v>
      </c>
      <c r="F435" s="126">
        <v>1404.36</v>
      </c>
      <c r="G435" s="107" t="str">
        <f t="shared" si="6"/>
        <v>SH19-10653</v>
      </c>
      <c r="H435" s="430"/>
      <c r="I435" s="428"/>
      <c r="J435" s="431"/>
      <c r="K435" s="432"/>
      <c r="L435" s="429"/>
      <c r="M435" s="433"/>
      <c r="N435" s="429"/>
    </row>
    <row r="436" spans="1:14" s="434" customFormat="1" ht="18" customHeight="1">
      <c r="A436" s="351">
        <v>430</v>
      </c>
      <c r="B436" s="107" t="s">
        <v>55</v>
      </c>
      <c r="C436" s="108">
        <v>43747</v>
      </c>
      <c r="D436" s="416" t="s">
        <v>15178</v>
      </c>
      <c r="E436" s="324" t="s">
        <v>1709</v>
      </c>
      <c r="F436" s="126">
        <v>1595.52</v>
      </c>
      <c r="G436" s="107" t="str">
        <f t="shared" si="6"/>
        <v>SH19-10654</v>
      </c>
      <c r="H436" s="430"/>
      <c r="I436" s="428"/>
      <c r="J436" s="431"/>
      <c r="K436" s="432"/>
      <c r="L436" s="429"/>
      <c r="M436" s="433"/>
      <c r="N436" s="429"/>
    </row>
    <row r="437" spans="1:14" s="434" customFormat="1" ht="18" customHeight="1">
      <c r="A437" s="351">
        <v>431</v>
      </c>
      <c r="B437" s="107" t="s">
        <v>55</v>
      </c>
      <c r="C437" s="108">
        <v>43747</v>
      </c>
      <c r="D437" s="416" t="s">
        <v>15179</v>
      </c>
      <c r="E437" s="324" t="s">
        <v>1709</v>
      </c>
      <c r="F437" s="126">
        <v>1457.82</v>
      </c>
      <c r="G437" s="107" t="str">
        <f t="shared" si="6"/>
        <v>SH19-10655</v>
      </c>
      <c r="H437" s="430"/>
      <c r="I437" s="428"/>
      <c r="J437" s="431"/>
      <c r="K437" s="432"/>
      <c r="L437" s="429"/>
      <c r="M437" s="433"/>
      <c r="N437" s="429"/>
    </row>
    <row r="438" spans="1:14" s="434" customFormat="1" ht="18" customHeight="1">
      <c r="A438" s="351">
        <v>432</v>
      </c>
      <c r="B438" s="107" t="s">
        <v>355</v>
      </c>
      <c r="C438" s="108">
        <v>43747</v>
      </c>
      <c r="D438" s="416" t="s">
        <v>15180</v>
      </c>
      <c r="E438" s="324" t="s">
        <v>1709</v>
      </c>
      <c r="F438" s="126">
        <v>3770.19</v>
      </c>
      <c r="G438" s="107" t="str">
        <f t="shared" si="6"/>
        <v>SH19-10656</v>
      </c>
      <c r="H438" s="430"/>
      <c r="I438" s="428"/>
      <c r="J438" s="431"/>
      <c r="K438" s="432"/>
      <c r="L438" s="429"/>
      <c r="M438" s="433"/>
      <c r="N438" s="429"/>
    </row>
    <row r="439" spans="1:14" s="434" customFormat="1" ht="18" customHeight="1">
      <c r="A439" s="351">
        <v>433</v>
      </c>
      <c r="B439" s="107" t="s">
        <v>42</v>
      </c>
      <c r="C439" s="108">
        <v>43749</v>
      </c>
      <c r="D439" s="416" t="s">
        <v>15181</v>
      </c>
      <c r="E439" s="324" t="s">
        <v>16395</v>
      </c>
      <c r="F439" s="126">
        <v>8323.33</v>
      </c>
      <c r="G439" s="107" t="str">
        <f t="shared" si="6"/>
        <v>SH19-10657</v>
      </c>
      <c r="H439" s="430"/>
      <c r="I439" s="428"/>
      <c r="J439" s="431"/>
      <c r="K439" s="432"/>
      <c r="L439" s="429"/>
      <c r="M439" s="433"/>
      <c r="N439" s="429"/>
    </row>
    <row r="440" spans="1:14" s="434" customFormat="1" ht="18" customHeight="1">
      <c r="A440" s="351">
        <v>434</v>
      </c>
      <c r="B440" s="107" t="s">
        <v>42</v>
      </c>
      <c r="C440" s="108">
        <v>43749</v>
      </c>
      <c r="D440" s="416" t="s">
        <v>15182</v>
      </c>
      <c r="E440" s="324" t="s">
        <v>16395</v>
      </c>
      <c r="F440" s="126">
        <v>13795.93</v>
      </c>
      <c r="G440" s="107" t="str">
        <f t="shared" si="6"/>
        <v>SH19-10658</v>
      </c>
      <c r="H440" s="430"/>
      <c r="I440" s="428"/>
      <c r="J440" s="431"/>
      <c r="K440" s="432"/>
      <c r="L440" s="429"/>
      <c r="M440" s="433"/>
      <c r="N440" s="429"/>
    </row>
    <row r="441" spans="1:14" s="434" customFormat="1" ht="18" customHeight="1">
      <c r="A441" s="351">
        <v>435</v>
      </c>
      <c r="B441" s="107" t="s">
        <v>42</v>
      </c>
      <c r="C441" s="108">
        <v>43749</v>
      </c>
      <c r="D441" s="416" t="s">
        <v>15183</v>
      </c>
      <c r="E441" s="324" t="s">
        <v>16395</v>
      </c>
      <c r="F441" s="126">
        <v>235.01</v>
      </c>
      <c r="G441" s="107" t="str">
        <f t="shared" si="6"/>
        <v>SH19-10659</v>
      </c>
      <c r="H441" s="430"/>
      <c r="I441" s="428"/>
      <c r="J441" s="431"/>
      <c r="K441" s="432"/>
      <c r="L441" s="429"/>
      <c r="M441" s="433"/>
      <c r="N441" s="429"/>
    </row>
    <row r="442" spans="1:14" s="434" customFormat="1" ht="18" customHeight="1">
      <c r="A442" s="351">
        <v>436</v>
      </c>
      <c r="B442" s="107" t="s">
        <v>42</v>
      </c>
      <c r="C442" s="108">
        <v>43749</v>
      </c>
      <c r="D442" s="416" t="s">
        <v>15184</v>
      </c>
      <c r="E442" s="324" t="s">
        <v>16395</v>
      </c>
      <c r="F442" s="126">
        <v>13857.91</v>
      </c>
      <c r="G442" s="107" t="str">
        <f t="shared" si="6"/>
        <v>SH19-10660</v>
      </c>
      <c r="H442" s="430"/>
      <c r="I442" s="428"/>
      <c r="J442" s="431"/>
      <c r="K442" s="432"/>
      <c r="L442" s="429"/>
      <c r="M442" s="433"/>
      <c r="N442" s="429"/>
    </row>
    <row r="443" spans="1:14" s="434" customFormat="1" ht="18" customHeight="1">
      <c r="A443" s="351">
        <v>437</v>
      </c>
      <c r="B443" s="107" t="s">
        <v>42</v>
      </c>
      <c r="C443" s="108">
        <v>43749</v>
      </c>
      <c r="D443" s="416" t="s">
        <v>15185</v>
      </c>
      <c r="E443" s="324" t="s">
        <v>16395</v>
      </c>
      <c r="F443" s="126">
        <v>13232.88</v>
      </c>
      <c r="G443" s="107" t="str">
        <f t="shared" si="6"/>
        <v>SH19-10661</v>
      </c>
      <c r="H443" s="430"/>
      <c r="I443" s="428"/>
      <c r="J443" s="431"/>
      <c r="K443" s="432"/>
      <c r="L443" s="429"/>
      <c r="M443" s="433"/>
      <c r="N443" s="429"/>
    </row>
    <row r="444" spans="1:14" s="434" customFormat="1" ht="18" customHeight="1">
      <c r="A444" s="351">
        <v>438</v>
      </c>
      <c r="B444" s="107" t="s">
        <v>42</v>
      </c>
      <c r="C444" s="108">
        <v>43749</v>
      </c>
      <c r="D444" s="416" t="s">
        <v>15186</v>
      </c>
      <c r="E444" s="324" t="s">
        <v>16395</v>
      </c>
      <c r="F444" s="126">
        <v>9239.76</v>
      </c>
      <c r="G444" s="107" t="str">
        <f t="shared" si="6"/>
        <v>SH19-10662</v>
      </c>
      <c r="H444" s="430"/>
      <c r="I444" s="428"/>
      <c r="J444" s="431"/>
      <c r="K444" s="432"/>
      <c r="L444" s="429"/>
      <c r="M444" s="433"/>
      <c r="N444" s="429"/>
    </row>
    <row r="445" spans="1:14" s="434" customFormat="1" ht="18" customHeight="1">
      <c r="A445" s="351">
        <v>439</v>
      </c>
      <c r="B445" s="107" t="s">
        <v>42</v>
      </c>
      <c r="C445" s="108">
        <v>43749</v>
      </c>
      <c r="D445" s="416" t="s">
        <v>15187</v>
      </c>
      <c r="E445" s="324" t="s">
        <v>16395</v>
      </c>
      <c r="F445" s="126">
        <v>6729.37</v>
      </c>
      <c r="G445" s="107" t="str">
        <f t="shared" si="6"/>
        <v>SH19-10663</v>
      </c>
      <c r="H445" s="430"/>
      <c r="I445" s="428"/>
      <c r="J445" s="431"/>
      <c r="K445" s="432"/>
      <c r="L445" s="429"/>
      <c r="M445" s="433"/>
      <c r="N445" s="429"/>
    </row>
    <row r="446" spans="1:14" s="434" customFormat="1" ht="18" customHeight="1">
      <c r="A446" s="351">
        <v>440</v>
      </c>
      <c r="B446" s="107" t="s">
        <v>42</v>
      </c>
      <c r="C446" s="108">
        <v>43749</v>
      </c>
      <c r="D446" s="416" t="s">
        <v>15188</v>
      </c>
      <c r="E446" s="324" t="s">
        <v>16395</v>
      </c>
      <c r="F446" s="126">
        <v>2715.17</v>
      </c>
      <c r="G446" s="107" t="str">
        <f t="shared" si="6"/>
        <v>SH19-10664</v>
      </c>
      <c r="H446" s="430"/>
      <c r="I446" s="428"/>
      <c r="J446" s="431"/>
      <c r="K446" s="432"/>
      <c r="L446" s="429"/>
      <c r="M446" s="433"/>
      <c r="N446" s="429"/>
    </row>
    <row r="447" spans="1:14" s="434" customFormat="1" ht="18" customHeight="1">
      <c r="A447" s="351">
        <v>441</v>
      </c>
      <c r="B447" s="107" t="s">
        <v>42</v>
      </c>
      <c r="C447" s="108">
        <v>43749</v>
      </c>
      <c r="D447" s="416" t="s">
        <v>15189</v>
      </c>
      <c r="E447" s="324" t="s">
        <v>16395</v>
      </c>
      <c r="F447" s="126">
        <v>12361.44</v>
      </c>
      <c r="G447" s="107" t="str">
        <f t="shared" si="6"/>
        <v>SH19-10665</v>
      </c>
      <c r="H447" s="430"/>
      <c r="I447" s="428"/>
      <c r="J447" s="431"/>
      <c r="K447" s="432"/>
      <c r="L447" s="429"/>
      <c r="M447" s="433"/>
      <c r="N447" s="429"/>
    </row>
    <row r="448" spans="1:14" s="434" customFormat="1" ht="18" customHeight="1">
      <c r="A448" s="351">
        <v>442</v>
      </c>
      <c r="B448" s="107" t="s">
        <v>42</v>
      </c>
      <c r="C448" s="108">
        <v>43749</v>
      </c>
      <c r="D448" s="416" t="s">
        <v>15190</v>
      </c>
      <c r="E448" s="324" t="s">
        <v>16395</v>
      </c>
      <c r="F448" s="126">
        <v>10039.82</v>
      </c>
      <c r="G448" s="107" t="str">
        <f t="shared" si="6"/>
        <v>SH19-10666</v>
      </c>
      <c r="H448" s="430"/>
      <c r="I448" s="428"/>
      <c r="J448" s="431"/>
      <c r="K448" s="432"/>
      <c r="L448" s="429"/>
      <c r="M448" s="433"/>
      <c r="N448" s="429"/>
    </row>
    <row r="449" spans="1:14" s="434" customFormat="1" ht="18" customHeight="1">
      <c r="A449" s="351">
        <v>443</v>
      </c>
      <c r="B449" s="107" t="s">
        <v>42</v>
      </c>
      <c r="C449" s="108">
        <v>43749</v>
      </c>
      <c r="D449" s="416" t="s">
        <v>15191</v>
      </c>
      <c r="E449" s="324" t="s">
        <v>16395</v>
      </c>
      <c r="F449" s="126">
        <v>1198.1099999999999</v>
      </c>
      <c r="G449" s="107" t="str">
        <f t="shared" si="6"/>
        <v>SH19-10667</v>
      </c>
      <c r="H449" s="430"/>
      <c r="I449" s="428"/>
      <c r="J449" s="431"/>
      <c r="K449" s="432"/>
      <c r="L449" s="429"/>
      <c r="M449" s="433"/>
      <c r="N449" s="429"/>
    </row>
    <row r="450" spans="1:14" s="434" customFormat="1" ht="18" customHeight="1">
      <c r="A450" s="351">
        <v>444</v>
      </c>
      <c r="B450" s="107" t="s">
        <v>43</v>
      </c>
      <c r="C450" s="108">
        <v>43748</v>
      </c>
      <c r="D450" s="416" t="s">
        <v>15192</v>
      </c>
      <c r="E450" s="324" t="s">
        <v>1709</v>
      </c>
      <c r="F450" s="126">
        <v>4422.38</v>
      </c>
      <c r="G450" s="107" t="str">
        <f t="shared" si="6"/>
        <v>SH19-10668</v>
      </c>
      <c r="H450" s="430"/>
      <c r="I450" s="428"/>
      <c r="J450" s="431"/>
      <c r="K450" s="432"/>
      <c r="L450" s="429"/>
      <c r="M450" s="433"/>
      <c r="N450" s="429"/>
    </row>
    <row r="451" spans="1:14" s="434" customFormat="1" ht="18" customHeight="1">
      <c r="A451" s="351">
        <v>445</v>
      </c>
      <c r="B451" s="107" t="s">
        <v>237</v>
      </c>
      <c r="C451" s="108">
        <v>43748</v>
      </c>
      <c r="D451" s="416" t="s">
        <v>15193</v>
      </c>
      <c r="E451" s="324" t="s">
        <v>1709</v>
      </c>
      <c r="F451" s="126">
        <v>7937.1</v>
      </c>
      <c r="G451" s="107" t="str">
        <f t="shared" si="6"/>
        <v>SH19-10669</v>
      </c>
      <c r="H451" s="430"/>
      <c r="I451" s="428"/>
      <c r="J451" s="431"/>
      <c r="K451" s="432"/>
      <c r="L451" s="429"/>
      <c r="M451" s="433"/>
      <c r="N451" s="429"/>
    </row>
    <row r="452" spans="1:14" s="434" customFormat="1" ht="18" customHeight="1">
      <c r="A452" s="351">
        <v>446</v>
      </c>
      <c r="B452" s="107" t="s">
        <v>329</v>
      </c>
      <c r="C452" s="108">
        <v>43748</v>
      </c>
      <c r="D452" s="416" t="s">
        <v>15194</v>
      </c>
      <c r="E452" s="324" t="s">
        <v>1709</v>
      </c>
      <c r="F452" s="126">
        <v>1970.34</v>
      </c>
      <c r="G452" s="107" t="str">
        <f t="shared" si="6"/>
        <v>SH19-10670</v>
      </c>
      <c r="H452" s="430"/>
      <c r="I452" s="428"/>
      <c r="J452" s="431"/>
      <c r="K452" s="432"/>
      <c r="L452" s="429"/>
      <c r="M452" s="433"/>
      <c r="N452" s="429"/>
    </row>
    <row r="453" spans="1:14" s="434" customFormat="1" ht="18" customHeight="1">
      <c r="A453" s="351">
        <v>447</v>
      </c>
      <c r="B453" s="107" t="s">
        <v>139</v>
      </c>
      <c r="C453" s="108">
        <v>43748</v>
      </c>
      <c r="D453" s="416" t="s">
        <v>15195</v>
      </c>
      <c r="E453" s="324" t="s">
        <v>1709</v>
      </c>
      <c r="F453" s="126">
        <v>1732.5</v>
      </c>
      <c r="G453" s="107" t="str">
        <f t="shared" si="6"/>
        <v>SH19-10671</v>
      </c>
      <c r="H453" s="430"/>
      <c r="I453" s="428"/>
      <c r="J453" s="431"/>
      <c r="K453" s="432"/>
      <c r="L453" s="429"/>
      <c r="M453" s="433"/>
      <c r="N453" s="429"/>
    </row>
    <row r="454" spans="1:14" s="434" customFormat="1" ht="18" customHeight="1">
      <c r="A454" s="351">
        <v>448</v>
      </c>
      <c r="B454" s="107" t="s">
        <v>12962</v>
      </c>
      <c r="C454" s="108">
        <v>43748</v>
      </c>
      <c r="D454" s="416" t="s">
        <v>15196</v>
      </c>
      <c r="E454" s="324" t="s">
        <v>1709</v>
      </c>
      <c r="F454" s="126">
        <v>1367.87</v>
      </c>
      <c r="G454" s="107" t="str">
        <f t="shared" si="6"/>
        <v>SH19-10672</v>
      </c>
      <c r="H454" s="430"/>
      <c r="I454" s="428"/>
      <c r="J454" s="431"/>
      <c r="K454" s="432"/>
      <c r="L454" s="429"/>
      <c r="M454" s="433"/>
      <c r="N454" s="429"/>
    </row>
    <row r="455" spans="1:14" s="434" customFormat="1" ht="18" customHeight="1">
      <c r="A455" s="351">
        <v>449</v>
      </c>
      <c r="B455" s="107" t="s">
        <v>142</v>
      </c>
      <c r="C455" s="108">
        <v>43748</v>
      </c>
      <c r="D455" s="416" t="s">
        <v>15197</v>
      </c>
      <c r="E455" s="324" t="s">
        <v>1709</v>
      </c>
      <c r="F455" s="126">
        <v>767.31</v>
      </c>
      <c r="G455" s="107" t="str">
        <f t="shared" si="6"/>
        <v>SH19-10673</v>
      </c>
      <c r="H455" s="430"/>
      <c r="I455" s="428"/>
      <c r="J455" s="431"/>
      <c r="K455" s="432"/>
      <c r="L455" s="429"/>
      <c r="M455" s="433"/>
      <c r="N455" s="429"/>
    </row>
    <row r="456" spans="1:14" s="434" customFormat="1" ht="18" customHeight="1">
      <c r="A456" s="351">
        <v>450</v>
      </c>
      <c r="B456" s="107" t="s">
        <v>1754</v>
      </c>
      <c r="C456" s="108">
        <v>43748</v>
      </c>
      <c r="D456" s="416" t="s">
        <v>15198</v>
      </c>
      <c r="E456" s="324" t="s">
        <v>1709</v>
      </c>
      <c r="F456" s="126">
        <v>3595.1</v>
      </c>
      <c r="G456" s="107" t="str">
        <f t="shared" ref="G456:G519" si="7">D456</f>
        <v>SH19-10674</v>
      </c>
      <c r="H456" s="430"/>
      <c r="I456" s="428"/>
      <c r="J456" s="431"/>
      <c r="K456" s="432"/>
      <c r="L456" s="429"/>
      <c r="M456" s="433"/>
      <c r="N456" s="429"/>
    </row>
    <row r="457" spans="1:14" s="434" customFormat="1" ht="18" customHeight="1">
      <c r="A457" s="351">
        <v>451</v>
      </c>
      <c r="B457" s="107" t="s">
        <v>139</v>
      </c>
      <c r="C457" s="108">
        <v>43748</v>
      </c>
      <c r="D457" s="416" t="s">
        <v>15199</v>
      </c>
      <c r="E457" s="324" t="s">
        <v>1709</v>
      </c>
      <c r="F457" s="126">
        <v>957.68</v>
      </c>
      <c r="G457" s="107" t="str">
        <f t="shared" si="7"/>
        <v>SH19-10675</v>
      </c>
      <c r="H457" s="430"/>
      <c r="I457" s="428"/>
      <c r="J457" s="431"/>
      <c r="K457" s="432"/>
      <c r="L457" s="429"/>
      <c r="M457" s="433"/>
      <c r="N457" s="429"/>
    </row>
    <row r="458" spans="1:14" s="434" customFormat="1" ht="18" customHeight="1">
      <c r="A458" s="351">
        <v>452</v>
      </c>
      <c r="B458" s="107"/>
      <c r="C458" s="108"/>
      <c r="D458" s="416" t="s">
        <v>15200</v>
      </c>
      <c r="E458" s="324" t="s">
        <v>1709</v>
      </c>
      <c r="F458" s="126">
        <v>0</v>
      </c>
      <c r="G458" s="107" t="str">
        <f t="shared" si="7"/>
        <v>SH19-10676</v>
      </c>
      <c r="H458" s="430"/>
      <c r="I458" s="428"/>
      <c r="J458" s="431"/>
      <c r="K458" s="432"/>
      <c r="L458" s="429"/>
      <c r="M458" s="433"/>
      <c r="N458" s="429" t="s">
        <v>7781</v>
      </c>
    </row>
    <row r="459" spans="1:14" s="434" customFormat="1" ht="18" customHeight="1">
      <c r="A459" s="351">
        <v>453</v>
      </c>
      <c r="B459" s="107" t="s">
        <v>42</v>
      </c>
      <c r="C459" s="108">
        <v>43749</v>
      </c>
      <c r="D459" s="416" t="s">
        <v>15201</v>
      </c>
      <c r="E459" s="324" t="s">
        <v>16395</v>
      </c>
      <c r="F459" s="126">
        <v>11949.47</v>
      </c>
      <c r="G459" s="107" t="str">
        <f t="shared" si="7"/>
        <v>SH19-10677</v>
      </c>
      <c r="H459" s="430"/>
      <c r="I459" s="428"/>
      <c r="J459" s="431"/>
      <c r="K459" s="432"/>
      <c r="L459" s="429"/>
      <c r="M459" s="433"/>
      <c r="N459" s="429"/>
    </row>
    <row r="460" spans="1:14" s="434" customFormat="1" ht="18" customHeight="1">
      <c r="A460" s="351">
        <v>454</v>
      </c>
      <c r="B460" s="107" t="s">
        <v>49</v>
      </c>
      <c r="C460" s="108">
        <v>43748</v>
      </c>
      <c r="D460" s="416" t="s">
        <v>15202</v>
      </c>
      <c r="E460" s="324" t="s">
        <v>1709</v>
      </c>
      <c r="F460" s="126">
        <v>13983.84</v>
      </c>
      <c r="G460" s="107" t="str">
        <f t="shared" si="7"/>
        <v>SH19-10678</v>
      </c>
      <c r="H460" s="430"/>
      <c r="I460" s="428"/>
      <c r="J460" s="431"/>
      <c r="K460" s="432"/>
      <c r="L460" s="429"/>
      <c r="M460" s="433"/>
      <c r="N460" s="429"/>
    </row>
    <row r="461" spans="1:14" s="434" customFormat="1" ht="18" customHeight="1">
      <c r="A461" s="351">
        <v>455</v>
      </c>
      <c r="B461" s="107" t="s">
        <v>42</v>
      </c>
      <c r="C461" s="108">
        <v>43749</v>
      </c>
      <c r="D461" s="416" t="s">
        <v>15203</v>
      </c>
      <c r="E461" s="324" t="s">
        <v>16395</v>
      </c>
      <c r="F461" s="126">
        <v>2738.19</v>
      </c>
      <c r="G461" s="107" t="str">
        <f t="shared" si="7"/>
        <v>SH19-10679</v>
      </c>
      <c r="H461" s="430"/>
      <c r="I461" s="428"/>
      <c r="J461" s="431"/>
      <c r="K461" s="432"/>
      <c r="L461" s="429"/>
      <c r="M461" s="433"/>
      <c r="N461" s="429"/>
    </row>
    <row r="462" spans="1:14" s="434" customFormat="1" ht="18" customHeight="1">
      <c r="A462" s="351">
        <v>456</v>
      </c>
      <c r="B462" s="107" t="s">
        <v>42</v>
      </c>
      <c r="C462" s="108">
        <v>43749</v>
      </c>
      <c r="D462" s="416" t="s">
        <v>15204</v>
      </c>
      <c r="E462" s="324" t="s">
        <v>16395</v>
      </c>
      <c r="F462" s="126">
        <v>8734.5400000000009</v>
      </c>
      <c r="G462" s="107" t="str">
        <f t="shared" si="7"/>
        <v>SH19-10680</v>
      </c>
      <c r="H462" s="430"/>
      <c r="I462" s="428"/>
      <c r="J462" s="431"/>
      <c r="K462" s="432"/>
      <c r="L462" s="429"/>
      <c r="M462" s="433"/>
      <c r="N462" s="429"/>
    </row>
    <row r="463" spans="1:14" s="434" customFormat="1" ht="18" customHeight="1">
      <c r="A463" s="351">
        <v>457</v>
      </c>
      <c r="B463" s="107" t="s">
        <v>42</v>
      </c>
      <c r="C463" s="108">
        <v>43749</v>
      </c>
      <c r="D463" s="416" t="s">
        <v>15205</v>
      </c>
      <c r="E463" s="324" t="s">
        <v>16395</v>
      </c>
      <c r="F463" s="126">
        <v>13774.8</v>
      </c>
      <c r="G463" s="107" t="str">
        <f t="shared" si="7"/>
        <v>SH19-10681</v>
      </c>
      <c r="H463" s="430"/>
      <c r="I463" s="428"/>
      <c r="J463" s="431"/>
      <c r="K463" s="432"/>
      <c r="L463" s="429"/>
      <c r="M463" s="433"/>
      <c r="N463" s="429"/>
    </row>
    <row r="464" spans="1:14" s="434" customFormat="1" ht="18" customHeight="1">
      <c r="A464" s="351">
        <v>458</v>
      </c>
      <c r="B464" s="107" t="s">
        <v>42</v>
      </c>
      <c r="C464" s="108">
        <v>43749</v>
      </c>
      <c r="D464" s="416" t="s">
        <v>15206</v>
      </c>
      <c r="E464" s="324" t="s">
        <v>16395</v>
      </c>
      <c r="F464" s="126">
        <v>8879.7099999999991</v>
      </c>
      <c r="G464" s="107" t="str">
        <f t="shared" si="7"/>
        <v>SH19-10682</v>
      </c>
      <c r="H464" s="430"/>
      <c r="I464" s="428"/>
      <c r="J464" s="431"/>
      <c r="K464" s="432"/>
      <c r="L464" s="429"/>
      <c r="M464" s="433"/>
      <c r="N464" s="429"/>
    </row>
    <row r="465" spans="1:14" s="434" customFormat="1" ht="18" customHeight="1">
      <c r="A465" s="351">
        <v>459</v>
      </c>
      <c r="B465" s="107" t="s">
        <v>288</v>
      </c>
      <c r="C465" s="108">
        <v>43748</v>
      </c>
      <c r="D465" s="416" t="s">
        <v>15207</v>
      </c>
      <c r="E465" s="324" t="s">
        <v>1709</v>
      </c>
      <c r="F465" s="126">
        <v>5866.72</v>
      </c>
      <c r="G465" s="107" t="str">
        <f t="shared" si="7"/>
        <v>SH19-10683</v>
      </c>
      <c r="H465" s="430"/>
      <c r="I465" s="428"/>
      <c r="J465" s="431"/>
      <c r="K465" s="432"/>
      <c r="L465" s="429"/>
      <c r="M465" s="433"/>
      <c r="N465" s="429"/>
    </row>
    <row r="466" spans="1:14" s="434" customFormat="1" ht="18" customHeight="1">
      <c r="A466" s="351">
        <v>460</v>
      </c>
      <c r="B466" s="107" t="s">
        <v>141</v>
      </c>
      <c r="C466" s="108">
        <v>43748</v>
      </c>
      <c r="D466" s="416" t="s">
        <v>15208</v>
      </c>
      <c r="E466" s="324" t="s">
        <v>1709</v>
      </c>
      <c r="F466" s="126">
        <v>885</v>
      </c>
      <c r="G466" s="107" t="str">
        <f t="shared" si="7"/>
        <v>SH19-10684</v>
      </c>
      <c r="H466" s="430"/>
      <c r="I466" s="428"/>
      <c r="J466" s="431"/>
      <c r="K466" s="432"/>
      <c r="L466" s="429"/>
      <c r="M466" s="433"/>
      <c r="N466" s="429"/>
    </row>
    <row r="467" spans="1:14" s="434" customFormat="1" ht="18" customHeight="1">
      <c r="A467" s="351">
        <v>461</v>
      </c>
      <c r="B467" s="107" t="s">
        <v>238</v>
      </c>
      <c r="C467" s="108">
        <v>43748</v>
      </c>
      <c r="D467" s="416" t="s">
        <v>15209</v>
      </c>
      <c r="E467" s="324" t="s">
        <v>1709</v>
      </c>
      <c r="F467" s="126">
        <v>2610.6</v>
      </c>
      <c r="G467" s="107" t="str">
        <f t="shared" si="7"/>
        <v>SH19-10685</v>
      </c>
      <c r="H467" s="430"/>
      <c r="I467" s="428"/>
      <c r="J467" s="431"/>
      <c r="K467" s="432"/>
      <c r="L467" s="429"/>
      <c r="M467" s="433"/>
      <c r="N467" s="429"/>
    </row>
    <row r="468" spans="1:14" s="434" customFormat="1" ht="18" customHeight="1">
      <c r="A468" s="351">
        <v>462</v>
      </c>
      <c r="B468" s="107" t="s">
        <v>42</v>
      </c>
      <c r="C468" s="108">
        <v>43748</v>
      </c>
      <c r="D468" s="416" t="s">
        <v>15210</v>
      </c>
      <c r="E468" s="324" t="s">
        <v>16394</v>
      </c>
      <c r="F468" s="126">
        <v>108.6</v>
      </c>
      <c r="G468" s="107" t="str">
        <f t="shared" si="7"/>
        <v>SH19-10686</v>
      </c>
      <c r="H468" s="430"/>
      <c r="I468" s="428"/>
      <c r="J468" s="431"/>
      <c r="K468" s="432"/>
      <c r="L468" s="429"/>
      <c r="M468" s="433"/>
      <c r="N468" s="429"/>
    </row>
    <row r="469" spans="1:14" s="434" customFormat="1" ht="18" customHeight="1">
      <c r="A469" s="351">
        <v>463</v>
      </c>
      <c r="B469" s="107"/>
      <c r="C469" s="108"/>
      <c r="D469" s="416" t="s">
        <v>15211</v>
      </c>
      <c r="E469" s="324"/>
      <c r="F469" s="126"/>
      <c r="G469" s="107" t="str">
        <f t="shared" si="7"/>
        <v>SH19-10687</v>
      </c>
      <c r="H469" s="430"/>
      <c r="I469" s="428"/>
      <c r="J469" s="431"/>
      <c r="K469" s="432"/>
      <c r="L469" s="429"/>
      <c r="M469" s="433"/>
      <c r="N469" s="429"/>
    </row>
    <row r="470" spans="1:14" s="434" customFormat="1" ht="18" customHeight="1">
      <c r="A470" s="351">
        <v>464</v>
      </c>
      <c r="B470" s="107" t="s">
        <v>288</v>
      </c>
      <c r="C470" s="108">
        <v>43748</v>
      </c>
      <c r="D470" s="416" t="s">
        <v>15212</v>
      </c>
      <c r="E470" s="324" t="s">
        <v>1709</v>
      </c>
      <c r="F470" s="126">
        <v>3851.09</v>
      </c>
      <c r="G470" s="107" t="str">
        <f t="shared" si="7"/>
        <v>SH19-10688</v>
      </c>
      <c r="H470" s="430"/>
      <c r="I470" s="428"/>
      <c r="J470" s="431"/>
      <c r="K470" s="432"/>
      <c r="L470" s="429"/>
      <c r="M470" s="433"/>
      <c r="N470" s="429"/>
    </row>
    <row r="471" spans="1:14" s="434" customFormat="1" ht="18" customHeight="1">
      <c r="A471" s="351">
        <v>465</v>
      </c>
      <c r="B471" s="107" t="s">
        <v>1755</v>
      </c>
      <c r="C471" s="108">
        <v>43748</v>
      </c>
      <c r="D471" s="416" t="s">
        <v>15213</v>
      </c>
      <c r="E471" s="324" t="s">
        <v>1709</v>
      </c>
      <c r="F471" s="126">
        <v>5590.8</v>
      </c>
      <c r="G471" s="107" t="str">
        <f t="shared" si="7"/>
        <v>SH19-10689</v>
      </c>
      <c r="H471" s="430"/>
      <c r="I471" s="428"/>
      <c r="J471" s="431"/>
      <c r="K471" s="432"/>
      <c r="L471" s="429"/>
      <c r="M471" s="433"/>
      <c r="N471" s="429"/>
    </row>
    <row r="472" spans="1:14" s="434" customFormat="1" ht="18" customHeight="1">
      <c r="A472" s="351">
        <v>466</v>
      </c>
      <c r="B472" s="107" t="s">
        <v>42</v>
      </c>
      <c r="C472" s="108">
        <v>43749</v>
      </c>
      <c r="D472" s="416" t="s">
        <v>15214</v>
      </c>
      <c r="E472" s="324" t="s">
        <v>16395</v>
      </c>
      <c r="F472" s="126">
        <v>4907.18</v>
      </c>
      <c r="G472" s="107" t="str">
        <f t="shared" si="7"/>
        <v>SH19-10690</v>
      </c>
      <c r="H472" s="430"/>
      <c r="I472" s="428"/>
      <c r="J472" s="431"/>
      <c r="K472" s="432"/>
      <c r="L472" s="429"/>
      <c r="M472" s="433"/>
      <c r="N472" s="429"/>
    </row>
    <row r="473" spans="1:14" s="434" customFormat="1" ht="18" customHeight="1">
      <c r="A473" s="351">
        <v>467</v>
      </c>
      <c r="B473" s="107" t="s">
        <v>42</v>
      </c>
      <c r="C473" s="108">
        <v>43749</v>
      </c>
      <c r="D473" s="416" t="s">
        <v>15215</v>
      </c>
      <c r="E473" s="324" t="s">
        <v>16395</v>
      </c>
      <c r="F473" s="126">
        <v>14217.66</v>
      </c>
      <c r="G473" s="107" t="str">
        <f t="shared" si="7"/>
        <v>SH19-10691</v>
      </c>
      <c r="H473" s="430"/>
      <c r="I473" s="428"/>
      <c r="J473" s="431"/>
      <c r="K473" s="432"/>
      <c r="L473" s="429"/>
      <c r="M473" s="433"/>
      <c r="N473" s="429"/>
    </row>
    <row r="474" spans="1:14" s="434" customFormat="1" ht="18" customHeight="1">
      <c r="A474" s="351">
        <v>468</v>
      </c>
      <c r="B474" s="107" t="s">
        <v>42</v>
      </c>
      <c r="C474" s="108">
        <v>43749</v>
      </c>
      <c r="D474" s="416" t="s">
        <v>15216</v>
      </c>
      <c r="E474" s="324" t="s">
        <v>16395</v>
      </c>
      <c r="F474" s="126">
        <v>1314.87</v>
      </c>
      <c r="G474" s="107" t="str">
        <f t="shared" si="7"/>
        <v>SH19-10692</v>
      </c>
      <c r="H474" s="430"/>
      <c r="I474" s="428"/>
      <c r="J474" s="431"/>
      <c r="K474" s="432"/>
      <c r="L474" s="429"/>
      <c r="M474" s="433"/>
      <c r="N474" s="429"/>
    </row>
    <row r="475" spans="1:14" s="434" customFormat="1" ht="18" customHeight="1">
      <c r="A475" s="351">
        <v>469</v>
      </c>
      <c r="B475" s="107" t="s">
        <v>42</v>
      </c>
      <c r="C475" s="108">
        <v>43749</v>
      </c>
      <c r="D475" s="416" t="s">
        <v>15217</v>
      </c>
      <c r="E475" s="324" t="s">
        <v>16395</v>
      </c>
      <c r="F475" s="126">
        <v>1089.53</v>
      </c>
      <c r="G475" s="107" t="str">
        <f t="shared" si="7"/>
        <v>SH19-10693</v>
      </c>
      <c r="H475" s="430"/>
      <c r="I475" s="428"/>
      <c r="J475" s="431"/>
      <c r="K475" s="432"/>
      <c r="L475" s="429"/>
      <c r="M475" s="433"/>
      <c r="N475" s="429"/>
    </row>
    <row r="476" spans="1:14" s="434" customFormat="1" ht="18" customHeight="1">
      <c r="A476" s="351">
        <v>470</v>
      </c>
      <c r="B476" s="107" t="s">
        <v>42</v>
      </c>
      <c r="C476" s="108">
        <v>43749</v>
      </c>
      <c r="D476" s="416" t="s">
        <v>15218</v>
      </c>
      <c r="E476" s="324" t="s">
        <v>16395</v>
      </c>
      <c r="F476" s="126">
        <v>2476.85</v>
      </c>
      <c r="G476" s="107" t="str">
        <f t="shared" si="7"/>
        <v>SH19-10694</v>
      </c>
      <c r="H476" s="430"/>
      <c r="I476" s="428"/>
      <c r="J476" s="431"/>
      <c r="K476" s="432"/>
      <c r="L476" s="429"/>
      <c r="M476" s="433"/>
      <c r="N476" s="429"/>
    </row>
    <row r="477" spans="1:14" s="434" customFormat="1" ht="18" customHeight="1">
      <c r="A477" s="351">
        <v>471</v>
      </c>
      <c r="B477" s="107" t="s">
        <v>142</v>
      </c>
      <c r="C477" s="108">
        <v>43748</v>
      </c>
      <c r="D477" s="416" t="s">
        <v>15219</v>
      </c>
      <c r="E477" s="324" t="s">
        <v>1709</v>
      </c>
      <c r="F477" s="126">
        <v>2951.7</v>
      </c>
      <c r="G477" s="107" t="str">
        <f t="shared" si="7"/>
        <v>SH19-10695</v>
      </c>
      <c r="H477" s="430"/>
      <c r="I477" s="428"/>
      <c r="J477" s="431"/>
      <c r="K477" s="432"/>
      <c r="L477" s="429"/>
      <c r="M477" s="433"/>
      <c r="N477" s="429"/>
    </row>
    <row r="478" spans="1:14" s="434" customFormat="1" ht="18" customHeight="1">
      <c r="A478" s="351">
        <v>472</v>
      </c>
      <c r="B478" s="107" t="s">
        <v>142</v>
      </c>
      <c r="C478" s="108">
        <v>43748</v>
      </c>
      <c r="D478" s="416" t="s">
        <v>15220</v>
      </c>
      <c r="E478" s="324" t="s">
        <v>1709</v>
      </c>
      <c r="F478" s="126">
        <v>1785.09</v>
      </c>
      <c r="G478" s="107" t="str">
        <f t="shared" si="7"/>
        <v>SH19-10696</v>
      </c>
      <c r="H478" s="430"/>
      <c r="I478" s="428"/>
      <c r="J478" s="431"/>
      <c r="K478" s="432"/>
      <c r="L478" s="429"/>
      <c r="M478" s="433"/>
      <c r="N478" s="429"/>
    </row>
    <row r="479" spans="1:14" s="434" customFormat="1" ht="18" customHeight="1">
      <c r="A479" s="351">
        <v>473</v>
      </c>
      <c r="B479" s="107" t="s">
        <v>42</v>
      </c>
      <c r="C479" s="108">
        <v>43749</v>
      </c>
      <c r="D479" s="416" t="s">
        <v>15221</v>
      </c>
      <c r="E479" s="324" t="s">
        <v>16395</v>
      </c>
      <c r="F479" s="126">
        <v>7776.92</v>
      </c>
      <c r="G479" s="107" t="str">
        <f t="shared" si="7"/>
        <v>SH19-10697</v>
      </c>
      <c r="H479" s="430"/>
      <c r="I479" s="428"/>
      <c r="J479" s="431"/>
      <c r="K479" s="432"/>
      <c r="L479" s="429"/>
      <c r="M479" s="433"/>
      <c r="N479" s="429"/>
    </row>
    <row r="480" spans="1:14" s="434" customFormat="1" ht="18" customHeight="1">
      <c r="A480" s="351">
        <v>474</v>
      </c>
      <c r="B480" s="107" t="s">
        <v>42</v>
      </c>
      <c r="C480" s="108">
        <v>43749</v>
      </c>
      <c r="D480" s="416" t="s">
        <v>15222</v>
      </c>
      <c r="E480" s="324" t="s">
        <v>16395</v>
      </c>
      <c r="F480" s="126">
        <v>3614.35</v>
      </c>
      <c r="G480" s="107" t="str">
        <f t="shared" si="7"/>
        <v>SH19-10698</v>
      </c>
      <c r="H480" s="430"/>
      <c r="I480" s="428"/>
      <c r="J480" s="431"/>
      <c r="K480" s="432"/>
      <c r="L480" s="429"/>
      <c r="M480" s="433"/>
      <c r="N480" s="429"/>
    </row>
    <row r="481" spans="1:14" s="434" customFormat="1" ht="18" customHeight="1">
      <c r="A481" s="351">
        <v>475</v>
      </c>
      <c r="B481" s="107" t="s">
        <v>42</v>
      </c>
      <c r="C481" s="108">
        <v>43750</v>
      </c>
      <c r="D481" s="416" t="s">
        <v>15223</v>
      </c>
      <c r="E481" s="324" t="s">
        <v>16396</v>
      </c>
      <c r="F481" s="126">
        <v>6540.57</v>
      </c>
      <c r="G481" s="107" t="str">
        <f t="shared" si="7"/>
        <v>SH19-10699</v>
      </c>
      <c r="H481" s="430"/>
      <c r="I481" s="428"/>
      <c r="J481" s="431"/>
      <c r="K481" s="432"/>
      <c r="L481" s="429"/>
      <c r="M481" s="433"/>
      <c r="N481" s="429"/>
    </row>
    <row r="482" spans="1:14" s="434" customFormat="1" ht="18" customHeight="1">
      <c r="A482" s="351">
        <v>476</v>
      </c>
      <c r="B482" s="107" t="s">
        <v>42</v>
      </c>
      <c r="C482" s="108">
        <v>43750</v>
      </c>
      <c r="D482" s="416" t="s">
        <v>15224</v>
      </c>
      <c r="E482" s="324" t="s">
        <v>16396</v>
      </c>
      <c r="F482" s="126">
        <v>2614.4499999999998</v>
      </c>
      <c r="G482" s="107" t="str">
        <f t="shared" si="7"/>
        <v>SH19-10700</v>
      </c>
      <c r="H482" s="430"/>
      <c r="I482" s="428"/>
      <c r="J482" s="431"/>
      <c r="K482" s="432"/>
      <c r="L482" s="429"/>
      <c r="M482" s="433"/>
      <c r="N482" s="429"/>
    </row>
    <row r="483" spans="1:14" s="434" customFormat="1" ht="18" customHeight="1">
      <c r="A483" s="351">
        <v>477</v>
      </c>
      <c r="B483" s="107" t="s">
        <v>42</v>
      </c>
      <c r="C483" s="108">
        <v>43750</v>
      </c>
      <c r="D483" s="416" t="s">
        <v>15225</v>
      </c>
      <c r="E483" s="324" t="s">
        <v>16396</v>
      </c>
      <c r="F483" s="126">
        <v>6209.89</v>
      </c>
      <c r="G483" s="107" t="str">
        <f t="shared" si="7"/>
        <v>SH19-10701</v>
      </c>
      <c r="H483" s="430"/>
      <c r="I483" s="428"/>
      <c r="J483" s="431"/>
      <c r="K483" s="432"/>
      <c r="L483" s="429"/>
      <c r="M483" s="433"/>
      <c r="N483" s="429"/>
    </row>
    <row r="484" spans="1:14" s="434" customFormat="1" ht="18" customHeight="1">
      <c r="A484" s="351">
        <v>478</v>
      </c>
      <c r="B484" s="107" t="s">
        <v>42</v>
      </c>
      <c r="C484" s="108">
        <v>43750</v>
      </c>
      <c r="D484" s="416" t="s">
        <v>15226</v>
      </c>
      <c r="E484" s="324" t="s">
        <v>16396</v>
      </c>
      <c r="F484" s="126">
        <v>2874.21</v>
      </c>
      <c r="G484" s="107" t="str">
        <f t="shared" si="7"/>
        <v>SH19-10702</v>
      </c>
      <c r="H484" s="430"/>
      <c r="I484" s="428"/>
      <c r="J484" s="431"/>
      <c r="K484" s="432"/>
      <c r="L484" s="429"/>
      <c r="M484" s="433"/>
      <c r="N484" s="429"/>
    </row>
    <row r="485" spans="1:14" s="434" customFormat="1" ht="18" customHeight="1">
      <c r="A485" s="351">
        <v>479</v>
      </c>
      <c r="B485" s="107" t="s">
        <v>42</v>
      </c>
      <c r="C485" s="108">
        <v>43750</v>
      </c>
      <c r="D485" s="416" t="s">
        <v>15227</v>
      </c>
      <c r="E485" s="324" t="s">
        <v>16396</v>
      </c>
      <c r="F485" s="126">
        <v>9030.2800000000007</v>
      </c>
      <c r="G485" s="107" t="str">
        <f t="shared" si="7"/>
        <v>SH19-10703</v>
      </c>
      <c r="H485" s="430"/>
      <c r="I485" s="428"/>
      <c r="J485" s="431"/>
      <c r="K485" s="432"/>
      <c r="L485" s="429"/>
      <c r="M485" s="433"/>
      <c r="N485" s="429"/>
    </row>
    <row r="486" spans="1:14" s="434" customFormat="1" ht="18" customHeight="1">
      <c r="A486" s="351">
        <v>480</v>
      </c>
      <c r="B486" s="107" t="s">
        <v>42</v>
      </c>
      <c r="C486" s="108">
        <v>43750</v>
      </c>
      <c r="D486" s="416" t="s">
        <v>15228</v>
      </c>
      <c r="E486" s="324" t="s">
        <v>16396</v>
      </c>
      <c r="F486" s="126">
        <v>61.11</v>
      </c>
      <c r="G486" s="107" t="str">
        <f t="shared" si="7"/>
        <v>SH19-10704</v>
      </c>
      <c r="H486" s="430"/>
      <c r="I486" s="428"/>
      <c r="J486" s="431"/>
      <c r="K486" s="432"/>
      <c r="L486" s="429"/>
      <c r="M486" s="433"/>
      <c r="N486" s="429"/>
    </row>
    <row r="487" spans="1:14" s="434" customFormat="1" ht="18" customHeight="1">
      <c r="A487" s="351">
        <v>481</v>
      </c>
      <c r="B487" s="107" t="s">
        <v>291</v>
      </c>
      <c r="C487" s="108">
        <v>43748</v>
      </c>
      <c r="D487" s="416" t="s">
        <v>15229</v>
      </c>
      <c r="E487" s="324" t="s">
        <v>1709</v>
      </c>
      <c r="F487" s="126">
        <v>7333.98</v>
      </c>
      <c r="G487" s="107" t="str">
        <f t="shared" si="7"/>
        <v>SH19-10705</v>
      </c>
      <c r="H487" s="430"/>
      <c r="I487" s="428"/>
      <c r="J487" s="431"/>
      <c r="K487" s="432"/>
      <c r="L487" s="429"/>
      <c r="M487" s="433"/>
      <c r="N487" s="429"/>
    </row>
    <row r="488" spans="1:14" s="434" customFormat="1" ht="18" customHeight="1">
      <c r="A488" s="351">
        <v>482</v>
      </c>
      <c r="B488" s="107" t="s">
        <v>291</v>
      </c>
      <c r="C488" s="108">
        <v>43748</v>
      </c>
      <c r="D488" s="416" t="s">
        <v>15230</v>
      </c>
      <c r="E488" s="324" t="s">
        <v>1709</v>
      </c>
      <c r="F488" s="126">
        <v>236.58</v>
      </c>
      <c r="G488" s="107" t="str">
        <f t="shared" si="7"/>
        <v>SH19-10706</v>
      </c>
      <c r="H488" s="430"/>
      <c r="I488" s="428"/>
      <c r="J488" s="431"/>
      <c r="K488" s="432"/>
      <c r="L488" s="429"/>
      <c r="M488" s="433"/>
      <c r="N488" s="429"/>
    </row>
    <row r="489" spans="1:14" s="434" customFormat="1" ht="18" customHeight="1">
      <c r="A489" s="351">
        <v>483</v>
      </c>
      <c r="B489" s="107" t="s">
        <v>42</v>
      </c>
      <c r="C489" s="108">
        <v>43750</v>
      </c>
      <c r="D489" s="416" t="s">
        <v>15231</v>
      </c>
      <c r="E489" s="324" t="s">
        <v>16396</v>
      </c>
      <c r="F489" s="126">
        <v>886.66</v>
      </c>
      <c r="G489" s="107" t="str">
        <f t="shared" si="7"/>
        <v>SH19-10707</v>
      </c>
      <c r="H489" s="430"/>
      <c r="I489" s="428"/>
      <c r="J489" s="431"/>
      <c r="K489" s="432"/>
      <c r="L489" s="429"/>
      <c r="M489" s="433"/>
      <c r="N489" s="429"/>
    </row>
    <row r="490" spans="1:14" s="434" customFormat="1" ht="18" customHeight="1">
      <c r="A490" s="351">
        <v>484</v>
      </c>
      <c r="B490" s="107" t="s">
        <v>43</v>
      </c>
      <c r="C490" s="108">
        <v>43748</v>
      </c>
      <c r="D490" s="416" t="s">
        <v>15232</v>
      </c>
      <c r="E490" s="324" t="s">
        <v>1709</v>
      </c>
      <c r="F490" s="126">
        <v>1761</v>
      </c>
      <c r="G490" s="107" t="str">
        <f t="shared" si="7"/>
        <v>SH19-10708</v>
      </c>
      <c r="H490" s="430"/>
      <c r="I490" s="428"/>
      <c r="J490" s="431"/>
      <c r="K490" s="432"/>
      <c r="L490" s="429"/>
      <c r="M490" s="433"/>
      <c r="N490" s="429"/>
    </row>
    <row r="491" spans="1:14" s="434" customFormat="1" ht="18" customHeight="1">
      <c r="A491" s="351">
        <v>485</v>
      </c>
      <c r="B491" s="107" t="s">
        <v>42</v>
      </c>
      <c r="C491" s="108">
        <v>43752</v>
      </c>
      <c r="D491" s="416" t="s">
        <v>15233</v>
      </c>
      <c r="E491" s="324" t="s">
        <v>16397</v>
      </c>
      <c r="F491" s="126">
        <v>5389.27</v>
      </c>
      <c r="G491" s="107" t="str">
        <f t="shared" si="7"/>
        <v>SH19-10709</v>
      </c>
      <c r="H491" s="430"/>
      <c r="I491" s="428"/>
      <c r="J491" s="431"/>
      <c r="K491" s="432"/>
      <c r="L491" s="429"/>
      <c r="M491" s="433"/>
      <c r="N491" s="429"/>
    </row>
    <row r="492" spans="1:14" s="434" customFormat="1" ht="18" customHeight="1">
      <c r="A492" s="351">
        <v>486</v>
      </c>
      <c r="B492" s="107" t="s">
        <v>1727</v>
      </c>
      <c r="C492" s="108">
        <v>43748</v>
      </c>
      <c r="D492" s="416" t="s">
        <v>15234</v>
      </c>
      <c r="E492" s="324" t="s">
        <v>1709</v>
      </c>
      <c r="F492" s="126">
        <v>6119.58</v>
      </c>
      <c r="G492" s="107" t="str">
        <f t="shared" si="7"/>
        <v>SH19-10710</v>
      </c>
      <c r="H492" s="430"/>
      <c r="I492" s="428"/>
      <c r="J492" s="431"/>
      <c r="K492" s="432"/>
      <c r="L492" s="429"/>
      <c r="M492" s="433"/>
      <c r="N492" s="429"/>
    </row>
    <row r="493" spans="1:14" s="434" customFormat="1" ht="18" customHeight="1">
      <c r="A493" s="351">
        <v>487</v>
      </c>
      <c r="B493" s="107" t="s">
        <v>291</v>
      </c>
      <c r="C493" s="108">
        <v>43748</v>
      </c>
      <c r="D493" s="416" t="s">
        <v>15235</v>
      </c>
      <c r="E493" s="324" t="s">
        <v>1709</v>
      </c>
      <c r="F493" s="126">
        <v>1182.9000000000001</v>
      </c>
      <c r="G493" s="107" t="str">
        <f t="shared" si="7"/>
        <v>SH19-10711</v>
      </c>
      <c r="H493" s="430"/>
      <c r="I493" s="428"/>
      <c r="J493" s="431"/>
      <c r="K493" s="432"/>
      <c r="L493" s="429"/>
      <c r="M493" s="433"/>
      <c r="N493" s="429"/>
    </row>
    <row r="494" spans="1:14" s="434" customFormat="1" ht="18" customHeight="1">
      <c r="A494" s="351">
        <v>488</v>
      </c>
      <c r="B494" s="107" t="s">
        <v>55</v>
      </c>
      <c r="C494" s="108">
        <v>43748</v>
      </c>
      <c r="D494" s="416" t="s">
        <v>15236</v>
      </c>
      <c r="E494" s="324" t="s">
        <v>1709</v>
      </c>
      <c r="F494" s="126">
        <v>1586.7</v>
      </c>
      <c r="G494" s="107" t="str">
        <f t="shared" si="7"/>
        <v>SH19-10712</v>
      </c>
      <c r="H494" s="430"/>
      <c r="I494" s="428"/>
      <c r="J494" s="431"/>
      <c r="K494" s="432"/>
      <c r="L494" s="429"/>
      <c r="M494" s="433"/>
      <c r="N494" s="429"/>
    </row>
    <row r="495" spans="1:14" s="434" customFormat="1" ht="18" customHeight="1">
      <c r="A495" s="351">
        <v>489</v>
      </c>
      <c r="B495" s="107" t="s">
        <v>55</v>
      </c>
      <c r="C495" s="108">
        <v>43748</v>
      </c>
      <c r="D495" s="416" t="s">
        <v>15237</v>
      </c>
      <c r="E495" s="324" t="s">
        <v>1709</v>
      </c>
      <c r="F495" s="126">
        <v>1595.52</v>
      </c>
      <c r="G495" s="107" t="str">
        <f t="shared" si="7"/>
        <v>SH19-10713</v>
      </c>
      <c r="H495" s="430"/>
      <c r="I495" s="428"/>
      <c r="J495" s="431"/>
      <c r="K495" s="432"/>
      <c r="L495" s="429"/>
      <c r="M495" s="433"/>
      <c r="N495" s="429"/>
    </row>
    <row r="496" spans="1:14" s="434" customFormat="1" ht="18" customHeight="1">
      <c r="A496" s="351">
        <v>490</v>
      </c>
      <c r="B496" s="107" t="s">
        <v>55</v>
      </c>
      <c r="C496" s="108">
        <v>43748</v>
      </c>
      <c r="D496" s="416" t="s">
        <v>15238</v>
      </c>
      <c r="E496" s="324" t="s">
        <v>1709</v>
      </c>
      <c r="F496" s="126">
        <v>2915.64</v>
      </c>
      <c r="G496" s="107" t="str">
        <f t="shared" si="7"/>
        <v>SH19-10714</v>
      </c>
      <c r="H496" s="430"/>
      <c r="I496" s="428"/>
      <c r="J496" s="431"/>
      <c r="K496" s="432"/>
      <c r="L496" s="429"/>
      <c r="M496" s="433"/>
      <c r="N496" s="429"/>
    </row>
    <row r="497" spans="1:14" s="434" customFormat="1" ht="18" customHeight="1">
      <c r="A497" s="351">
        <v>491</v>
      </c>
      <c r="B497" s="107" t="s">
        <v>55</v>
      </c>
      <c r="C497" s="108">
        <v>43748</v>
      </c>
      <c r="D497" s="416" t="s">
        <v>15239</v>
      </c>
      <c r="E497" s="324" t="s">
        <v>1709</v>
      </c>
      <c r="F497" s="126">
        <v>1404.36</v>
      </c>
      <c r="G497" s="107" t="str">
        <f t="shared" si="7"/>
        <v>SH19-10715</v>
      </c>
      <c r="H497" s="430"/>
      <c r="I497" s="428"/>
      <c r="J497" s="431"/>
      <c r="K497" s="432"/>
      <c r="L497" s="429"/>
      <c r="M497" s="433"/>
      <c r="N497" s="429"/>
    </row>
    <row r="498" spans="1:14" s="434" customFormat="1" ht="18" customHeight="1">
      <c r="A498" s="351">
        <v>492</v>
      </c>
      <c r="B498" s="107" t="s">
        <v>43</v>
      </c>
      <c r="C498" s="108">
        <v>43749</v>
      </c>
      <c r="D498" s="416" t="s">
        <v>15240</v>
      </c>
      <c r="E498" s="324" t="s">
        <v>1709</v>
      </c>
      <c r="F498" s="126">
        <v>8780.91</v>
      </c>
      <c r="G498" s="107" t="str">
        <f t="shared" si="7"/>
        <v>SH19-10716</v>
      </c>
      <c r="H498" s="430"/>
      <c r="I498" s="428"/>
      <c r="J498" s="431"/>
      <c r="K498" s="432"/>
      <c r="L498" s="429"/>
      <c r="M498" s="433"/>
      <c r="N498" s="429"/>
    </row>
    <row r="499" spans="1:14" s="434" customFormat="1" ht="18" customHeight="1">
      <c r="A499" s="351">
        <v>493</v>
      </c>
      <c r="B499" s="107"/>
      <c r="C499" s="108"/>
      <c r="D499" s="416" t="s">
        <v>15241</v>
      </c>
      <c r="E499" s="324"/>
      <c r="F499" s="126"/>
      <c r="G499" s="107" t="str">
        <f t="shared" si="7"/>
        <v>SH19-10717</v>
      </c>
      <c r="H499" s="430"/>
      <c r="I499" s="428"/>
      <c r="J499" s="431"/>
      <c r="K499" s="432"/>
      <c r="L499" s="429"/>
      <c r="M499" s="433"/>
      <c r="N499" s="429"/>
    </row>
    <row r="500" spans="1:14" s="434" customFormat="1" ht="18" customHeight="1">
      <c r="A500" s="351">
        <v>494</v>
      </c>
      <c r="B500" s="107" t="s">
        <v>42</v>
      </c>
      <c r="C500" s="108">
        <v>43748</v>
      </c>
      <c r="D500" s="416" t="s">
        <v>15242</v>
      </c>
      <c r="E500" s="324" t="s">
        <v>16394</v>
      </c>
      <c r="F500" s="126">
        <v>10.87</v>
      </c>
      <c r="G500" s="107" t="str">
        <f t="shared" si="7"/>
        <v>SH19-10718</v>
      </c>
      <c r="H500" s="430"/>
      <c r="I500" s="428"/>
      <c r="J500" s="431"/>
      <c r="K500" s="432"/>
      <c r="L500" s="429"/>
      <c r="M500" s="433"/>
      <c r="N500" s="429"/>
    </row>
    <row r="501" spans="1:14" s="434" customFormat="1" ht="18" customHeight="1">
      <c r="A501" s="351">
        <v>495</v>
      </c>
      <c r="B501" s="107" t="s">
        <v>53</v>
      </c>
      <c r="C501" s="108">
        <v>43748</v>
      </c>
      <c r="D501" s="416" t="s">
        <v>15243</v>
      </c>
      <c r="E501" s="324" t="s">
        <v>1709</v>
      </c>
      <c r="F501" s="126">
        <v>2263.5</v>
      </c>
      <c r="G501" s="107" t="str">
        <f t="shared" si="7"/>
        <v>SH19-10719</v>
      </c>
      <c r="H501" s="430"/>
      <c r="I501" s="428"/>
      <c r="J501" s="431"/>
      <c r="K501" s="432"/>
      <c r="L501" s="429"/>
      <c r="M501" s="433"/>
      <c r="N501" s="429"/>
    </row>
    <row r="502" spans="1:14" s="434" customFormat="1" ht="18" customHeight="1">
      <c r="A502" s="351">
        <v>496</v>
      </c>
      <c r="B502" s="200" t="s">
        <v>1746</v>
      </c>
      <c r="C502" s="108"/>
      <c r="D502" s="402" t="s">
        <v>15244</v>
      </c>
      <c r="E502" s="324" t="s">
        <v>1709</v>
      </c>
      <c r="F502" s="126">
        <v>0</v>
      </c>
      <c r="G502" s="107" t="str">
        <f t="shared" si="7"/>
        <v>SH19-10720</v>
      </c>
      <c r="H502" s="430"/>
      <c r="I502" s="428"/>
      <c r="J502" s="431"/>
      <c r="K502" s="432"/>
      <c r="L502" s="429"/>
      <c r="M502" s="433"/>
      <c r="N502" s="429"/>
    </row>
    <row r="503" spans="1:14" s="434" customFormat="1" ht="18" customHeight="1">
      <c r="A503" s="351">
        <v>497</v>
      </c>
      <c r="B503" s="107" t="s">
        <v>42</v>
      </c>
      <c r="C503" s="108">
        <v>43752</v>
      </c>
      <c r="D503" s="416" t="s">
        <v>15245</v>
      </c>
      <c r="E503" s="324" t="s">
        <v>16397</v>
      </c>
      <c r="F503" s="126">
        <v>4984.2299999999996</v>
      </c>
      <c r="G503" s="107" t="str">
        <f t="shared" si="7"/>
        <v>SH19-10721</v>
      </c>
      <c r="H503" s="430"/>
      <c r="I503" s="428"/>
      <c r="J503" s="431"/>
      <c r="K503" s="432"/>
      <c r="L503" s="429"/>
      <c r="M503" s="433"/>
      <c r="N503" s="429"/>
    </row>
    <row r="504" spans="1:14" s="434" customFormat="1" ht="18" customHeight="1">
      <c r="A504" s="351">
        <v>498</v>
      </c>
      <c r="B504" s="107" t="s">
        <v>42</v>
      </c>
      <c r="C504" s="108">
        <v>43752</v>
      </c>
      <c r="D504" s="416" t="s">
        <v>15246</v>
      </c>
      <c r="E504" s="324" t="s">
        <v>16397</v>
      </c>
      <c r="F504" s="126">
        <v>15118.4</v>
      </c>
      <c r="G504" s="107" t="str">
        <f t="shared" si="7"/>
        <v>SH19-10722</v>
      </c>
      <c r="H504" s="430"/>
      <c r="I504" s="428"/>
      <c r="J504" s="431"/>
      <c r="K504" s="432"/>
      <c r="L504" s="429"/>
      <c r="M504" s="433"/>
      <c r="N504" s="429"/>
    </row>
    <row r="505" spans="1:14" s="434" customFormat="1" ht="18" customHeight="1">
      <c r="A505" s="351">
        <v>499</v>
      </c>
      <c r="B505" s="107" t="s">
        <v>42</v>
      </c>
      <c r="C505" s="108">
        <v>43752</v>
      </c>
      <c r="D505" s="416" t="s">
        <v>15247</v>
      </c>
      <c r="E505" s="324" t="s">
        <v>16397</v>
      </c>
      <c r="F505" s="126">
        <v>2980.67</v>
      </c>
      <c r="G505" s="107" t="str">
        <f t="shared" si="7"/>
        <v>SH19-10723</v>
      </c>
      <c r="H505" s="430"/>
      <c r="I505" s="428"/>
      <c r="J505" s="431"/>
      <c r="K505" s="432"/>
      <c r="L505" s="429"/>
      <c r="M505" s="433"/>
      <c r="N505" s="429"/>
    </row>
    <row r="506" spans="1:14" s="434" customFormat="1" ht="18" customHeight="1">
      <c r="A506" s="351">
        <v>500</v>
      </c>
      <c r="B506" s="107" t="s">
        <v>42</v>
      </c>
      <c r="C506" s="108">
        <v>43752</v>
      </c>
      <c r="D506" s="416" t="s">
        <v>15248</v>
      </c>
      <c r="E506" s="324" t="s">
        <v>16397</v>
      </c>
      <c r="F506" s="126">
        <v>1946.15</v>
      </c>
      <c r="G506" s="107" t="str">
        <f t="shared" si="7"/>
        <v>SH19-10724</v>
      </c>
      <c r="H506" s="430"/>
      <c r="I506" s="428"/>
      <c r="J506" s="431"/>
      <c r="K506" s="432"/>
      <c r="L506" s="429"/>
      <c r="M506" s="433"/>
      <c r="N506" s="429"/>
    </row>
    <row r="507" spans="1:14" s="434" customFormat="1" ht="18" customHeight="1">
      <c r="A507" s="351">
        <v>501</v>
      </c>
      <c r="B507" s="107" t="s">
        <v>42</v>
      </c>
      <c r="C507" s="108">
        <v>43752</v>
      </c>
      <c r="D507" s="416" t="s">
        <v>15249</v>
      </c>
      <c r="E507" s="324" t="s">
        <v>16397</v>
      </c>
      <c r="F507" s="126">
        <v>5527.04</v>
      </c>
      <c r="G507" s="107" t="str">
        <f t="shared" si="7"/>
        <v>SH19-10725</v>
      </c>
      <c r="H507" s="430"/>
      <c r="I507" s="428"/>
      <c r="J507" s="431"/>
      <c r="K507" s="432"/>
      <c r="L507" s="429"/>
      <c r="M507" s="433"/>
      <c r="N507" s="429"/>
    </row>
    <row r="508" spans="1:14" s="434" customFormat="1" ht="18" customHeight="1">
      <c r="A508" s="351">
        <v>502</v>
      </c>
      <c r="B508" s="107" t="s">
        <v>42</v>
      </c>
      <c r="C508" s="108">
        <v>43752</v>
      </c>
      <c r="D508" s="416" t="s">
        <v>15250</v>
      </c>
      <c r="E508" s="324" t="s">
        <v>16397</v>
      </c>
      <c r="F508" s="126">
        <v>11568.34</v>
      </c>
      <c r="G508" s="107" t="str">
        <f t="shared" si="7"/>
        <v>SH19-10726</v>
      </c>
      <c r="H508" s="430"/>
      <c r="I508" s="428"/>
      <c r="J508" s="431"/>
      <c r="K508" s="432"/>
      <c r="L508" s="429"/>
      <c r="M508" s="433"/>
      <c r="N508" s="429"/>
    </row>
    <row r="509" spans="1:14" s="434" customFormat="1" ht="18" customHeight="1">
      <c r="A509" s="351">
        <v>503</v>
      </c>
      <c r="B509" s="107" t="s">
        <v>42</v>
      </c>
      <c r="C509" s="108">
        <v>43752</v>
      </c>
      <c r="D509" s="416" t="s">
        <v>15251</v>
      </c>
      <c r="E509" s="324" t="s">
        <v>16397</v>
      </c>
      <c r="F509" s="126">
        <v>3849.67</v>
      </c>
      <c r="G509" s="107" t="str">
        <f t="shared" si="7"/>
        <v>SH19-10727</v>
      </c>
      <c r="H509" s="430"/>
      <c r="I509" s="428"/>
      <c r="J509" s="431"/>
      <c r="K509" s="432"/>
      <c r="L509" s="429"/>
      <c r="M509" s="433"/>
      <c r="N509" s="429"/>
    </row>
    <row r="510" spans="1:14" s="434" customFormat="1" ht="18" customHeight="1">
      <c r="A510" s="351">
        <v>504</v>
      </c>
      <c r="B510" s="107" t="s">
        <v>42</v>
      </c>
      <c r="C510" s="108">
        <v>43752</v>
      </c>
      <c r="D510" s="416" t="s">
        <v>15252</v>
      </c>
      <c r="E510" s="324" t="s">
        <v>16397</v>
      </c>
      <c r="F510" s="126">
        <v>5332.52</v>
      </c>
      <c r="G510" s="107" t="str">
        <f t="shared" si="7"/>
        <v>SH19-10728</v>
      </c>
      <c r="H510" s="430"/>
      <c r="I510" s="428"/>
      <c r="J510" s="431"/>
      <c r="K510" s="432"/>
      <c r="L510" s="429"/>
      <c r="M510" s="433"/>
      <c r="N510" s="429"/>
    </row>
    <row r="511" spans="1:14" s="434" customFormat="1" ht="18" customHeight="1">
      <c r="A511" s="351">
        <v>505</v>
      </c>
      <c r="B511" s="107" t="s">
        <v>42</v>
      </c>
      <c r="C511" s="108">
        <v>43752</v>
      </c>
      <c r="D511" s="416" t="s">
        <v>15253</v>
      </c>
      <c r="E511" s="324" t="s">
        <v>16397</v>
      </c>
      <c r="F511" s="126">
        <v>3947.04</v>
      </c>
      <c r="G511" s="107" t="str">
        <f t="shared" si="7"/>
        <v>SH19-10729</v>
      </c>
      <c r="H511" s="430"/>
      <c r="I511" s="428"/>
      <c r="J511" s="431"/>
      <c r="K511" s="432"/>
      <c r="L511" s="429"/>
      <c r="M511" s="433"/>
      <c r="N511" s="429"/>
    </row>
    <row r="512" spans="1:14" s="434" customFormat="1" ht="18" customHeight="1">
      <c r="A512" s="351">
        <v>506</v>
      </c>
      <c r="B512" s="107" t="s">
        <v>42</v>
      </c>
      <c r="C512" s="108">
        <v>43752</v>
      </c>
      <c r="D512" s="416" t="s">
        <v>15254</v>
      </c>
      <c r="E512" s="324" t="s">
        <v>16397</v>
      </c>
      <c r="F512" s="126">
        <v>10605.33</v>
      </c>
      <c r="G512" s="107" t="str">
        <f t="shared" si="7"/>
        <v>SH19-10730</v>
      </c>
      <c r="H512" s="430"/>
      <c r="I512" s="428"/>
      <c r="J512" s="431"/>
      <c r="K512" s="432"/>
      <c r="L512" s="429"/>
      <c r="M512" s="433"/>
      <c r="N512" s="429"/>
    </row>
    <row r="513" spans="1:14" s="434" customFormat="1" ht="18" customHeight="1">
      <c r="A513" s="351">
        <v>507</v>
      </c>
      <c r="B513" s="107" t="s">
        <v>42</v>
      </c>
      <c r="C513" s="108">
        <v>43752</v>
      </c>
      <c r="D513" s="416" t="s">
        <v>15255</v>
      </c>
      <c r="E513" s="324" t="s">
        <v>16397</v>
      </c>
      <c r="F513" s="126">
        <v>3797.53</v>
      </c>
      <c r="G513" s="107" t="str">
        <f t="shared" si="7"/>
        <v>SH19-10731</v>
      </c>
      <c r="H513" s="430"/>
      <c r="I513" s="428"/>
      <c r="J513" s="431"/>
      <c r="K513" s="432"/>
      <c r="L513" s="429"/>
      <c r="M513" s="433"/>
      <c r="N513" s="429"/>
    </row>
    <row r="514" spans="1:14" s="434" customFormat="1" ht="18" customHeight="1">
      <c r="A514" s="351">
        <v>508</v>
      </c>
      <c r="B514" s="107" t="s">
        <v>42</v>
      </c>
      <c r="C514" s="108">
        <v>43752</v>
      </c>
      <c r="D514" s="416" t="s">
        <v>15256</v>
      </c>
      <c r="E514" s="324" t="s">
        <v>16397</v>
      </c>
      <c r="F514" s="126">
        <v>1214.22</v>
      </c>
      <c r="G514" s="107" t="str">
        <f t="shared" si="7"/>
        <v>SH19-10732</v>
      </c>
      <c r="H514" s="430"/>
      <c r="I514" s="428"/>
      <c r="J514" s="431"/>
      <c r="K514" s="432"/>
      <c r="L514" s="429"/>
      <c r="M514" s="433"/>
      <c r="N514" s="429"/>
    </row>
    <row r="515" spans="1:14" s="434" customFormat="1" ht="18" customHeight="1">
      <c r="A515" s="351">
        <v>509</v>
      </c>
      <c r="B515" s="200" t="s">
        <v>1746</v>
      </c>
      <c r="C515" s="108"/>
      <c r="D515" s="402" t="s">
        <v>15257</v>
      </c>
      <c r="E515" s="324" t="s">
        <v>1709</v>
      </c>
      <c r="F515" s="126">
        <v>0</v>
      </c>
      <c r="G515" s="107" t="str">
        <f t="shared" si="7"/>
        <v>SH19-10733</v>
      </c>
      <c r="H515" s="430"/>
      <c r="I515" s="428"/>
      <c r="J515" s="431"/>
      <c r="K515" s="432"/>
      <c r="L515" s="429"/>
      <c r="M515" s="433"/>
      <c r="N515" s="429"/>
    </row>
    <row r="516" spans="1:14" s="434" customFormat="1" ht="18" customHeight="1">
      <c r="A516" s="351">
        <v>510</v>
      </c>
      <c r="B516" s="200" t="s">
        <v>1746</v>
      </c>
      <c r="C516" s="108"/>
      <c r="D516" s="402" t="s">
        <v>15258</v>
      </c>
      <c r="E516" s="324" t="s">
        <v>1709</v>
      </c>
      <c r="F516" s="126">
        <v>0</v>
      </c>
      <c r="G516" s="107" t="str">
        <f t="shared" si="7"/>
        <v>SH19-10734</v>
      </c>
      <c r="H516" s="430"/>
      <c r="I516" s="428"/>
      <c r="J516" s="431"/>
      <c r="K516" s="432"/>
      <c r="L516" s="429"/>
      <c r="M516" s="433"/>
      <c r="N516" s="429"/>
    </row>
    <row r="517" spans="1:14" s="434" customFormat="1" ht="18" customHeight="1">
      <c r="A517" s="351">
        <v>511</v>
      </c>
      <c r="B517" s="107" t="s">
        <v>329</v>
      </c>
      <c r="C517" s="108">
        <v>43749</v>
      </c>
      <c r="D517" s="416" t="s">
        <v>15259</v>
      </c>
      <c r="E517" s="324" t="s">
        <v>1709</v>
      </c>
      <c r="F517" s="126">
        <v>3739.17</v>
      </c>
      <c r="G517" s="107" t="str">
        <f t="shared" si="7"/>
        <v>SH19-10735</v>
      </c>
      <c r="H517" s="430"/>
      <c r="I517" s="428"/>
      <c r="J517" s="431"/>
      <c r="K517" s="432"/>
      <c r="L517" s="429"/>
      <c r="M517" s="433"/>
      <c r="N517" s="429"/>
    </row>
    <row r="518" spans="1:14" s="434" customFormat="1" ht="18" customHeight="1">
      <c r="A518" s="351">
        <v>512</v>
      </c>
      <c r="B518" s="107" t="s">
        <v>139</v>
      </c>
      <c r="C518" s="108">
        <v>43749</v>
      </c>
      <c r="D518" s="416" t="s">
        <v>15260</v>
      </c>
      <c r="E518" s="324" t="s">
        <v>1709</v>
      </c>
      <c r="F518" s="126">
        <v>2461.5</v>
      </c>
      <c r="G518" s="107" t="str">
        <f t="shared" si="7"/>
        <v>SH19-10736</v>
      </c>
      <c r="H518" s="430"/>
      <c r="I518" s="428"/>
      <c r="J518" s="431"/>
      <c r="K518" s="432"/>
      <c r="L518" s="429"/>
      <c r="M518" s="433"/>
      <c r="N518" s="429"/>
    </row>
    <row r="519" spans="1:14" s="434" customFormat="1" ht="18" customHeight="1">
      <c r="A519" s="351">
        <v>513</v>
      </c>
      <c r="B519" s="107" t="s">
        <v>142</v>
      </c>
      <c r="C519" s="108">
        <v>43749</v>
      </c>
      <c r="D519" s="416" t="s">
        <v>15261</v>
      </c>
      <c r="E519" s="324" t="s">
        <v>1709</v>
      </c>
      <c r="F519" s="126">
        <v>1662.62</v>
      </c>
      <c r="G519" s="107" t="str">
        <f t="shared" si="7"/>
        <v>SH19-10737</v>
      </c>
      <c r="H519" s="430"/>
      <c r="I519" s="428"/>
      <c r="J519" s="431"/>
      <c r="K519" s="432"/>
      <c r="L519" s="429"/>
      <c r="M519" s="433"/>
      <c r="N519" s="429"/>
    </row>
    <row r="520" spans="1:14" s="434" customFormat="1" ht="18" customHeight="1">
      <c r="A520" s="351">
        <v>514</v>
      </c>
      <c r="B520" s="107" t="s">
        <v>329</v>
      </c>
      <c r="C520" s="108">
        <v>43749</v>
      </c>
      <c r="D520" s="416" t="s">
        <v>15262</v>
      </c>
      <c r="E520" s="324" t="s">
        <v>1709</v>
      </c>
      <c r="F520" s="126">
        <v>228.08</v>
      </c>
      <c r="G520" s="107" t="str">
        <f t="shared" ref="G520:G535" si="8">D520</f>
        <v>SH19-10738</v>
      </c>
      <c r="H520" s="430"/>
      <c r="I520" s="428"/>
      <c r="J520" s="431"/>
      <c r="K520" s="432"/>
      <c r="L520" s="429"/>
      <c r="M520" s="433"/>
      <c r="N520" s="429"/>
    </row>
    <row r="521" spans="1:14" s="434" customFormat="1" ht="18" customHeight="1">
      <c r="A521" s="351">
        <v>515</v>
      </c>
      <c r="B521" s="107" t="s">
        <v>42</v>
      </c>
      <c r="C521" s="108">
        <v>43749</v>
      </c>
      <c r="D521" s="416" t="s">
        <v>15263</v>
      </c>
      <c r="E521" s="324" t="s">
        <v>16395</v>
      </c>
      <c r="F521" s="126">
        <v>85.73</v>
      </c>
      <c r="G521" s="107" t="str">
        <f t="shared" si="8"/>
        <v>SH19-10739</v>
      </c>
      <c r="H521" s="430"/>
      <c r="I521" s="428"/>
      <c r="J521" s="431"/>
      <c r="K521" s="432"/>
      <c r="L521" s="429"/>
      <c r="M521" s="433"/>
      <c r="N521" s="429"/>
    </row>
    <row r="522" spans="1:14" s="434" customFormat="1" ht="18" customHeight="1">
      <c r="A522" s="351">
        <v>516</v>
      </c>
      <c r="B522" s="107" t="s">
        <v>42</v>
      </c>
      <c r="C522" s="108">
        <v>43749</v>
      </c>
      <c r="D522" s="416" t="s">
        <v>15264</v>
      </c>
      <c r="E522" s="324" t="s">
        <v>16395</v>
      </c>
      <c r="F522" s="126">
        <v>27.07</v>
      </c>
      <c r="G522" s="107" t="str">
        <f t="shared" si="8"/>
        <v>SH19-10740</v>
      </c>
      <c r="H522" s="430"/>
      <c r="I522" s="428"/>
      <c r="J522" s="431"/>
      <c r="K522" s="432"/>
      <c r="L522" s="429"/>
      <c r="M522" s="433"/>
      <c r="N522" s="429"/>
    </row>
    <row r="523" spans="1:14" s="434" customFormat="1" ht="18" customHeight="1">
      <c r="A523" s="351">
        <v>517</v>
      </c>
      <c r="B523" s="107" t="s">
        <v>42</v>
      </c>
      <c r="C523" s="108">
        <v>43749</v>
      </c>
      <c r="D523" s="416" t="s">
        <v>15265</v>
      </c>
      <c r="E523" s="324" t="s">
        <v>16395</v>
      </c>
      <c r="F523" s="126">
        <v>13.32</v>
      </c>
      <c r="G523" s="107" t="str">
        <f t="shared" si="8"/>
        <v>SH19-10741</v>
      </c>
      <c r="H523" s="430"/>
      <c r="I523" s="428"/>
      <c r="J523" s="431"/>
      <c r="K523" s="432"/>
      <c r="L523" s="429"/>
      <c r="M523" s="433"/>
      <c r="N523" s="429"/>
    </row>
    <row r="524" spans="1:14" s="434" customFormat="1" ht="18" customHeight="1">
      <c r="A524" s="351">
        <v>518</v>
      </c>
      <c r="B524" s="107" t="s">
        <v>141</v>
      </c>
      <c r="C524" s="108">
        <v>43749</v>
      </c>
      <c r="D524" s="416" t="s">
        <v>15266</v>
      </c>
      <c r="E524" s="324" t="s">
        <v>1709</v>
      </c>
      <c r="F524" s="126">
        <v>5040</v>
      </c>
      <c r="G524" s="107" t="str">
        <f t="shared" si="8"/>
        <v>SH19-10742</v>
      </c>
      <c r="H524" s="430"/>
      <c r="I524" s="428"/>
      <c r="J524" s="431"/>
      <c r="K524" s="432"/>
      <c r="L524" s="429"/>
      <c r="M524" s="433"/>
      <c r="N524" s="429"/>
    </row>
    <row r="525" spans="1:14" s="434" customFormat="1" ht="18" customHeight="1">
      <c r="A525" s="351">
        <v>519</v>
      </c>
      <c r="B525" s="107" t="s">
        <v>42</v>
      </c>
      <c r="C525" s="108">
        <v>43752</v>
      </c>
      <c r="D525" s="416" t="s">
        <v>15267</v>
      </c>
      <c r="E525" s="324" t="s">
        <v>16397</v>
      </c>
      <c r="F525" s="126">
        <v>5918.83</v>
      </c>
      <c r="G525" s="107" t="str">
        <f t="shared" si="8"/>
        <v>SH19-10743</v>
      </c>
      <c r="H525" s="430"/>
      <c r="I525" s="428"/>
      <c r="J525" s="431"/>
      <c r="K525" s="432"/>
      <c r="L525" s="429"/>
      <c r="M525" s="433"/>
      <c r="N525" s="429"/>
    </row>
    <row r="526" spans="1:14" s="434" customFormat="1" ht="18" customHeight="1">
      <c r="A526" s="351">
        <v>520</v>
      </c>
      <c r="B526" s="107" t="s">
        <v>42</v>
      </c>
      <c r="C526" s="108">
        <v>43752</v>
      </c>
      <c r="D526" s="416" t="s">
        <v>15268</v>
      </c>
      <c r="E526" s="324" t="s">
        <v>16397</v>
      </c>
      <c r="F526" s="126">
        <v>11950.56</v>
      </c>
      <c r="G526" s="107" t="str">
        <f t="shared" si="8"/>
        <v>SH19-10744</v>
      </c>
      <c r="H526" s="430"/>
      <c r="I526" s="428"/>
      <c r="J526" s="431"/>
      <c r="K526" s="432"/>
      <c r="L526" s="429"/>
      <c r="M526" s="433"/>
      <c r="N526" s="429"/>
    </row>
    <row r="527" spans="1:14" s="434" customFormat="1" ht="18" customHeight="1">
      <c r="A527" s="351">
        <v>521</v>
      </c>
      <c r="B527" s="107" t="s">
        <v>42</v>
      </c>
      <c r="C527" s="108">
        <v>43752</v>
      </c>
      <c r="D527" s="416" t="s">
        <v>15269</v>
      </c>
      <c r="E527" s="324" t="s">
        <v>16397</v>
      </c>
      <c r="F527" s="126">
        <v>3371.72</v>
      </c>
      <c r="G527" s="107" t="str">
        <f t="shared" si="8"/>
        <v>SH19-10745</v>
      </c>
      <c r="H527" s="430"/>
      <c r="I527" s="428"/>
      <c r="J527" s="431"/>
      <c r="K527" s="432"/>
      <c r="L527" s="429"/>
      <c r="M527" s="433"/>
      <c r="N527" s="429"/>
    </row>
    <row r="528" spans="1:14" s="434" customFormat="1" ht="18" customHeight="1">
      <c r="A528" s="351">
        <v>522</v>
      </c>
      <c r="B528" s="107" t="s">
        <v>42</v>
      </c>
      <c r="C528" s="108">
        <v>43752</v>
      </c>
      <c r="D528" s="416" t="s">
        <v>15270</v>
      </c>
      <c r="E528" s="324" t="s">
        <v>16397</v>
      </c>
      <c r="F528" s="126">
        <v>5417.87</v>
      </c>
      <c r="G528" s="107" t="str">
        <f t="shared" si="8"/>
        <v>SH19-10746</v>
      </c>
      <c r="H528" s="430"/>
      <c r="I528" s="428"/>
      <c r="J528" s="431"/>
      <c r="K528" s="432"/>
      <c r="L528" s="429"/>
      <c r="M528" s="433"/>
      <c r="N528" s="429"/>
    </row>
    <row r="529" spans="1:14" s="434" customFormat="1" ht="18" customHeight="1">
      <c r="A529" s="351">
        <v>523</v>
      </c>
      <c r="B529" s="107" t="s">
        <v>42</v>
      </c>
      <c r="C529" s="108">
        <v>43752</v>
      </c>
      <c r="D529" s="416" t="s">
        <v>15271</v>
      </c>
      <c r="E529" s="324" t="s">
        <v>16397</v>
      </c>
      <c r="F529" s="126">
        <v>11326.33</v>
      </c>
      <c r="G529" s="107" t="str">
        <f t="shared" si="8"/>
        <v>SH19-10747</v>
      </c>
      <c r="H529" s="430"/>
      <c r="I529" s="428"/>
      <c r="J529" s="431"/>
      <c r="K529" s="432"/>
      <c r="L529" s="429"/>
      <c r="M529" s="433"/>
      <c r="N529" s="429"/>
    </row>
    <row r="530" spans="1:14" s="434" customFormat="1" ht="18" customHeight="1">
      <c r="A530" s="351">
        <v>524</v>
      </c>
      <c r="B530" s="107" t="s">
        <v>42</v>
      </c>
      <c r="C530" s="108">
        <v>43752</v>
      </c>
      <c r="D530" s="416" t="s">
        <v>15272</v>
      </c>
      <c r="E530" s="324" t="s">
        <v>16397</v>
      </c>
      <c r="F530" s="126">
        <v>3806.22</v>
      </c>
      <c r="G530" s="107" t="str">
        <f t="shared" si="8"/>
        <v>SH19-10748</v>
      </c>
      <c r="H530" s="430"/>
      <c r="I530" s="428"/>
      <c r="J530" s="431"/>
      <c r="K530" s="432"/>
      <c r="L530" s="429"/>
      <c r="M530" s="433"/>
      <c r="N530" s="429"/>
    </row>
    <row r="531" spans="1:14" s="434" customFormat="1" ht="18" customHeight="1">
      <c r="A531" s="351">
        <v>525</v>
      </c>
      <c r="B531" s="107" t="s">
        <v>42</v>
      </c>
      <c r="C531" s="108">
        <v>43752</v>
      </c>
      <c r="D531" s="416" t="s">
        <v>15273</v>
      </c>
      <c r="E531" s="324" t="s">
        <v>16397</v>
      </c>
      <c r="F531" s="126">
        <v>295.17</v>
      </c>
      <c r="G531" s="107" t="str">
        <f t="shared" si="8"/>
        <v>SH19-10749</v>
      </c>
      <c r="H531" s="430"/>
      <c r="I531" s="428"/>
      <c r="J531" s="431"/>
      <c r="K531" s="432"/>
      <c r="L531" s="429"/>
      <c r="M531" s="433"/>
      <c r="N531" s="429"/>
    </row>
    <row r="532" spans="1:14" s="434" customFormat="1" ht="18" customHeight="1">
      <c r="A532" s="351">
        <v>526</v>
      </c>
      <c r="B532" s="107" t="s">
        <v>42</v>
      </c>
      <c r="C532" s="108">
        <v>43752</v>
      </c>
      <c r="D532" s="416" t="s">
        <v>15274</v>
      </c>
      <c r="E532" s="324" t="s">
        <v>16397</v>
      </c>
      <c r="F532" s="126">
        <v>5677.63</v>
      </c>
      <c r="G532" s="107" t="str">
        <f t="shared" si="8"/>
        <v>SH19-10750</v>
      </c>
      <c r="H532" s="430"/>
      <c r="I532" s="428"/>
      <c r="J532" s="431"/>
      <c r="K532" s="432"/>
      <c r="L532" s="429"/>
      <c r="M532" s="433"/>
      <c r="N532" s="429"/>
    </row>
    <row r="533" spans="1:14" s="434" customFormat="1" ht="18" customHeight="1">
      <c r="A533" s="351">
        <v>527</v>
      </c>
      <c r="B533" s="107" t="s">
        <v>42</v>
      </c>
      <c r="C533" s="108">
        <v>43752</v>
      </c>
      <c r="D533" s="416" t="s">
        <v>15275</v>
      </c>
      <c r="E533" s="324" t="s">
        <v>16397</v>
      </c>
      <c r="F533" s="126">
        <v>10148.94</v>
      </c>
      <c r="G533" s="107" t="str">
        <f t="shared" si="8"/>
        <v>SH19-10751</v>
      </c>
      <c r="H533" s="430"/>
      <c r="I533" s="428"/>
      <c r="J533" s="431"/>
      <c r="K533" s="432"/>
      <c r="L533" s="429"/>
      <c r="M533" s="433"/>
      <c r="N533" s="429"/>
    </row>
    <row r="534" spans="1:14" s="434" customFormat="1" ht="18" customHeight="1">
      <c r="A534" s="351">
        <v>528</v>
      </c>
      <c r="B534" s="107" t="s">
        <v>42</v>
      </c>
      <c r="C534" s="108">
        <v>43752</v>
      </c>
      <c r="D534" s="416" t="s">
        <v>15276</v>
      </c>
      <c r="E534" s="324" t="s">
        <v>16397</v>
      </c>
      <c r="F534" s="126">
        <v>4327.62</v>
      </c>
      <c r="G534" s="107" t="str">
        <f t="shared" si="8"/>
        <v>SH19-10752</v>
      </c>
      <c r="H534" s="430"/>
      <c r="I534" s="428"/>
      <c r="J534" s="431"/>
      <c r="K534" s="432"/>
      <c r="L534" s="429"/>
      <c r="M534" s="433"/>
      <c r="N534" s="429"/>
    </row>
    <row r="535" spans="1:14" s="434" customFormat="1" ht="18" customHeight="1">
      <c r="A535" s="351">
        <v>529</v>
      </c>
      <c r="B535" s="107" t="s">
        <v>332</v>
      </c>
      <c r="C535" s="108">
        <v>43749</v>
      </c>
      <c r="D535" s="416" t="s">
        <v>15277</v>
      </c>
      <c r="E535" s="324" t="s">
        <v>1709</v>
      </c>
      <c r="F535" s="126">
        <v>2331</v>
      </c>
      <c r="G535" s="107" t="str">
        <f t="shared" si="8"/>
        <v>SH19-10753</v>
      </c>
      <c r="H535" s="430"/>
      <c r="I535" s="428"/>
      <c r="J535" s="431"/>
      <c r="K535" s="432"/>
      <c r="L535" s="429"/>
      <c r="M535" s="433"/>
      <c r="N535" s="429"/>
    </row>
    <row r="536" spans="1:14" s="434" customFormat="1" ht="18" customHeight="1">
      <c r="A536" s="351">
        <v>530</v>
      </c>
      <c r="B536" s="107" t="s">
        <v>1754</v>
      </c>
      <c r="C536" s="108">
        <v>43749</v>
      </c>
      <c r="D536" s="416" t="s">
        <v>15278</v>
      </c>
      <c r="E536" s="324" t="s">
        <v>1709</v>
      </c>
      <c r="F536" s="126">
        <v>2406.98</v>
      </c>
      <c r="G536" s="107" t="str">
        <f t="shared" ref="G536:G599" si="9">D536</f>
        <v>SH19-10754</v>
      </c>
      <c r="H536" s="430"/>
      <c r="I536" s="428"/>
      <c r="J536" s="431"/>
      <c r="K536" s="432"/>
      <c r="L536" s="429"/>
      <c r="M536" s="433"/>
      <c r="N536" s="429"/>
    </row>
    <row r="537" spans="1:14" s="434" customFormat="1" ht="18" customHeight="1">
      <c r="A537" s="351">
        <v>531</v>
      </c>
      <c r="B537" s="107" t="s">
        <v>237</v>
      </c>
      <c r="C537" s="108">
        <v>43749</v>
      </c>
      <c r="D537" s="416" t="s">
        <v>15279</v>
      </c>
      <c r="E537" s="324" t="s">
        <v>1709</v>
      </c>
      <c r="F537" s="126">
        <v>3647.7</v>
      </c>
      <c r="G537" s="107" t="str">
        <f t="shared" si="9"/>
        <v>SH19-10755</v>
      </c>
      <c r="H537" s="430"/>
      <c r="I537" s="428"/>
      <c r="J537" s="431"/>
      <c r="K537" s="432"/>
      <c r="L537" s="429"/>
      <c r="M537" s="433"/>
      <c r="N537" s="429"/>
    </row>
    <row r="538" spans="1:14" s="434" customFormat="1" ht="18" customHeight="1">
      <c r="A538" s="351">
        <v>532</v>
      </c>
      <c r="B538" s="107" t="s">
        <v>237</v>
      </c>
      <c r="C538" s="108">
        <v>43749</v>
      </c>
      <c r="D538" s="416" t="s">
        <v>15280</v>
      </c>
      <c r="E538" s="324" t="s">
        <v>1709</v>
      </c>
      <c r="F538" s="126">
        <v>119.16</v>
      </c>
      <c r="G538" s="107" t="str">
        <f t="shared" si="9"/>
        <v>SH19-10756</v>
      </c>
      <c r="H538" s="430"/>
      <c r="I538" s="428"/>
      <c r="J538" s="431"/>
      <c r="K538" s="432"/>
      <c r="L538" s="429"/>
      <c r="M538" s="433"/>
      <c r="N538" s="429"/>
    </row>
    <row r="539" spans="1:14" s="434" customFormat="1" ht="18" customHeight="1">
      <c r="A539" s="351">
        <v>533</v>
      </c>
      <c r="B539" s="107" t="s">
        <v>288</v>
      </c>
      <c r="C539" s="108">
        <v>43749</v>
      </c>
      <c r="D539" s="416" t="s">
        <v>15281</v>
      </c>
      <c r="E539" s="324" t="s">
        <v>1709</v>
      </c>
      <c r="F539" s="126">
        <v>1389.38</v>
      </c>
      <c r="G539" s="107" t="str">
        <f t="shared" si="9"/>
        <v>SH19-10757</v>
      </c>
      <c r="H539" s="430"/>
      <c r="I539" s="428"/>
      <c r="J539" s="431"/>
      <c r="K539" s="432"/>
      <c r="L539" s="429"/>
      <c r="M539" s="433"/>
      <c r="N539" s="429"/>
    </row>
    <row r="540" spans="1:14" s="434" customFormat="1" ht="18" customHeight="1">
      <c r="A540" s="351">
        <v>534</v>
      </c>
      <c r="B540" s="200" t="s">
        <v>1746</v>
      </c>
      <c r="C540" s="108"/>
      <c r="D540" s="402" t="s">
        <v>15282</v>
      </c>
      <c r="E540" s="324" t="s">
        <v>1709</v>
      </c>
      <c r="F540" s="126">
        <v>0</v>
      </c>
      <c r="G540" s="107" t="str">
        <f t="shared" si="9"/>
        <v>SH19-10758</v>
      </c>
      <c r="H540" s="430"/>
      <c r="I540" s="428"/>
      <c r="J540" s="431"/>
      <c r="K540" s="432"/>
      <c r="L540" s="429"/>
      <c r="M540" s="433"/>
      <c r="N540" s="429"/>
    </row>
    <row r="541" spans="1:14" s="434" customFormat="1" ht="18" customHeight="1">
      <c r="A541" s="351">
        <v>535</v>
      </c>
      <c r="B541" s="107" t="s">
        <v>237</v>
      </c>
      <c r="C541" s="108">
        <v>43749</v>
      </c>
      <c r="D541" s="416" t="s">
        <v>15283</v>
      </c>
      <c r="E541" s="324" t="s">
        <v>1709</v>
      </c>
      <c r="F541" s="126">
        <v>4610.25</v>
      </c>
      <c r="G541" s="107" t="str">
        <f t="shared" si="9"/>
        <v>SH19-10759</v>
      </c>
      <c r="H541" s="430"/>
      <c r="I541" s="428"/>
      <c r="J541" s="431"/>
      <c r="K541" s="432"/>
      <c r="L541" s="429"/>
      <c r="M541" s="433"/>
      <c r="N541" s="429"/>
    </row>
    <row r="542" spans="1:14" s="434" customFormat="1" ht="18" customHeight="1">
      <c r="A542" s="351">
        <v>536</v>
      </c>
      <c r="B542" s="107" t="s">
        <v>43</v>
      </c>
      <c r="C542" s="108">
        <v>43749</v>
      </c>
      <c r="D542" s="416" t="s">
        <v>15284</v>
      </c>
      <c r="E542" s="324" t="s">
        <v>1709</v>
      </c>
      <c r="F542" s="126">
        <v>1923.65</v>
      </c>
      <c r="G542" s="107" t="str">
        <f t="shared" si="9"/>
        <v>SH19-10760</v>
      </c>
      <c r="H542" s="430"/>
      <c r="I542" s="428"/>
      <c r="J542" s="431"/>
      <c r="K542" s="432"/>
      <c r="L542" s="429"/>
      <c r="M542" s="433"/>
      <c r="N542" s="429"/>
    </row>
    <row r="543" spans="1:14" s="434" customFormat="1" ht="18" customHeight="1">
      <c r="A543" s="351">
        <v>537</v>
      </c>
      <c r="B543" s="107" t="s">
        <v>142</v>
      </c>
      <c r="C543" s="108">
        <v>43749</v>
      </c>
      <c r="D543" s="416" t="s">
        <v>15285</v>
      </c>
      <c r="E543" s="324" t="s">
        <v>1709</v>
      </c>
      <c r="F543" s="126">
        <v>1101.73</v>
      </c>
      <c r="G543" s="107" t="str">
        <f t="shared" si="9"/>
        <v>SH19-10761</v>
      </c>
      <c r="H543" s="430"/>
      <c r="I543" s="428"/>
      <c r="J543" s="431"/>
      <c r="K543" s="432"/>
      <c r="L543" s="429"/>
      <c r="M543" s="433"/>
      <c r="N543" s="429"/>
    </row>
    <row r="544" spans="1:14" s="434" customFormat="1" ht="18" customHeight="1">
      <c r="A544" s="351">
        <v>538</v>
      </c>
      <c r="B544" s="107" t="s">
        <v>142</v>
      </c>
      <c r="C544" s="108">
        <v>43749</v>
      </c>
      <c r="D544" s="416" t="s">
        <v>15286</v>
      </c>
      <c r="E544" s="324" t="s">
        <v>1709</v>
      </c>
      <c r="F544" s="126">
        <v>271.13</v>
      </c>
      <c r="G544" s="107" t="str">
        <f t="shared" si="9"/>
        <v>SH19-10762</v>
      </c>
      <c r="H544" s="430"/>
      <c r="I544" s="428"/>
      <c r="J544" s="431"/>
      <c r="K544" s="432"/>
      <c r="L544" s="429"/>
      <c r="M544" s="433"/>
      <c r="N544" s="429"/>
    </row>
    <row r="545" spans="1:14" s="434" customFormat="1" ht="18" customHeight="1">
      <c r="A545" s="351">
        <v>539</v>
      </c>
      <c r="B545" s="107" t="s">
        <v>53</v>
      </c>
      <c r="C545" s="108">
        <v>43749</v>
      </c>
      <c r="D545" s="416" t="s">
        <v>15287</v>
      </c>
      <c r="E545" s="324" t="s">
        <v>1709</v>
      </c>
      <c r="F545" s="126">
        <v>1495.01</v>
      </c>
      <c r="G545" s="107" t="str">
        <f t="shared" si="9"/>
        <v>SH19-10763</v>
      </c>
      <c r="H545" s="430"/>
      <c r="I545" s="428"/>
      <c r="J545" s="431"/>
      <c r="K545" s="432"/>
      <c r="L545" s="429"/>
      <c r="M545" s="433"/>
      <c r="N545" s="429"/>
    </row>
    <row r="546" spans="1:14" s="434" customFormat="1" ht="18" customHeight="1">
      <c r="A546" s="351">
        <v>540</v>
      </c>
      <c r="B546" s="200" t="s">
        <v>1746</v>
      </c>
      <c r="C546" s="108"/>
      <c r="D546" s="402" t="s">
        <v>15288</v>
      </c>
      <c r="E546" s="324" t="s">
        <v>1709</v>
      </c>
      <c r="F546" s="126">
        <v>0</v>
      </c>
      <c r="G546" s="107" t="str">
        <f t="shared" si="9"/>
        <v>SH19-10764</v>
      </c>
      <c r="H546" s="430"/>
      <c r="I546" s="428"/>
      <c r="J546" s="431"/>
      <c r="K546" s="432"/>
      <c r="L546" s="429"/>
      <c r="M546" s="433"/>
      <c r="N546" s="429"/>
    </row>
    <row r="547" spans="1:14" s="434" customFormat="1" ht="18" customHeight="1">
      <c r="A547" s="351">
        <v>541</v>
      </c>
      <c r="B547" s="107" t="s">
        <v>42</v>
      </c>
      <c r="C547" s="108">
        <v>43749</v>
      </c>
      <c r="D547" s="416" t="s">
        <v>15289</v>
      </c>
      <c r="E547" s="324" t="s">
        <v>16395</v>
      </c>
      <c r="F547" s="126">
        <v>798.01</v>
      </c>
      <c r="G547" s="107" t="str">
        <f t="shared" si="9"/>
        <v>SH19-10765</v>
      </c>
      <c r="H547" s="430"/>
      <c r="I547" s="428"/>
      <c r="J547" s="431"/>
      <c r="K547" s="432"/>
      <c r="L547" s="429"/>
      <c r="M547" s="433"/>
      <c r="N547" s="429"/>
    </row>
    <row r="548" spans="1:14" s="434" customFormat="1" ht="18" customHeight="1">
      <c r="A548" s="351">
        <v>542</v>
      </c>
      <c r="B548" s="200" t="s">
        <v>1746</v>
      </c>
      <c r="C548" s="108"/>
      <c r="D548" s="402" t="s">
        <v>15290</v>
      </c>
      <c r="E548" s="324" t="s">
        <v>1709</v>
      </c>
      <c r="F548" s="126">
        <v>0</v>
      </c>
      <c r="G548" s="107" t="str">
        <f t="shared" si="9"/>
        <v>SH19-10766</v>
      </c>
      <c r="H548" s="430"/>
      <c r="I548" s="428"/>
      <c r="J548" s="431"/>
      <c r="K548" s="432"/>
      <c r="L548" s="429"/>
      <c r="M548" s="433"/>
      <c r="N548" s="429"/>
    </row>
    <row r="549" spans="1:14" s="434" customFormat="1" ht="18" customHeight="1">
      <c r="A549" s="351">
        <v>543</v>
      </c>
      <c r="B549" s="107"/>
      <c r="C549" s="108"/>
      <c r="D549" s="416" t="s">
        <v>15291</v>
      </c>
      <c r="E549" s="324"/>
      <c r="F549" s="126"/>
      <c r="G549" s="107" t="str">
        <f t="shared" si="9"/>
        <v>SH19-10767</v>
      </c>
      <c r="H549" s="430"/>
      <c r="I549" s="428"/>
      <c r="J549" s="431"/>
      <c r="K549" s="432"/>
      <c r="L549" s="429"/>
      <c r="M549" s="433"/>
      <c r="N549" s="429"/>
    </row>
    <row r="550" spans="1:14" s="434" customFormat="1" ht="18" customHeight="1">
      <c r="A550" s="351">
        <v>544</v>
      </c>
      <c r="B550" s="107" t="s">
        <v>291</v>
      </c>
      <c r="C550" s="108">
        <v>43749</v>
      </c>
      <c r="D550" s="416" t="s">
        <v>15292</v>
      </c>
      <c r="E550" s="324" t="s">
        <v>1709</v>
      </c>
      <c r="F550" s="126">
        <v>4021.86</v>
      </c>
      <c r="G550" s="107" t="str">
        <f t="shared" si="9"/>
        <v>SH19-10768</v>
      </c>
      <c r="H550" s="430"/>
      <c r="I550" s="428"/>
      <c r="J550" s="431"/>
      <c r="K550" s="432"/>
      <c r="L550" s="429"/>
      <c r="M550" s="433"/>
      <c r="N550" s="429"/>
    </row>
    <row r="551" spans="1:14" s="434" customFormat="1" ht="18" customHeight="1">
      <c r="A551" s="351">
        <v>545</v>
      </c>
      <c r="B551" s="107" t="s">
        <v>42</v>
      </c>
      <c r="C551" s="108">
        <v>43752</v>
      </c>
      <c r="D551" s="416" t="s">
        <v>15293</v>
      </c>
      <c r="E551" s="324" t="s">
        <v>16397</v>
      </c>
      <c r="F551" s="126">
        <v>10756.06</v>
      </c>
      <c r="G551" s="107" t="str">
        <f t="shared" si="9"/>
        <v>SH19-10769</v>
      </c>
      <c r="H551" s="430"/>
      <c r="I551" s="428"/>
      <c r="J551" s="431"/>
      <c r="K551" s="432"/>
      <c r="L551" s="429"/>
      <c r="M551" s="433"/>
      <c r="N551" s="429"/>
    </row>
    <row r="552" spans="1:14" s="434" customFormat="1" ht="18" customHeight="1">
      <c r="A552" s="351">
        <v>546</v>
      </c>
      <c r="B552" s="107" t="s">
        <v>42</v>
      </c>
      <c r="C552" s="108">
        <v>43752</v>
      </c>
      <c r="D552" s="416" t="s">
        <v>15294</v>
      </c>
      <c r="E552" s="324" t="s">
        <v>16397</v>
      </c>
      <c r="F552" s="126">
        <v>3641.11</v>
      </c>
      <c r="G552" s="107" t="str">
        <f t="shared" si="9"/>
        <v>SH19-10770</v>
      </c>
      <c r="H552" s="430"/>
      <c r="I552" s="428"/>
      <c r="J552" s="431"/>
      <c r="K552" s="432"/>
      <c r="L552" s="429"/>
      <c r="M552" s="433"/>
      <c r="N552" s="429"/>
    </row>
    <row r="553" spans="1:14" s="434" customFormat="1" ht="18" customHeight="1">
      <c r="A553" s="351">
        <v>547</v>
      </c>
      <c r="B553" s="107" t="s">
        <v>42</v>
      </c>
      <c r="C553" s="108">
        <v>43752</v>
      </c>
      <c r="D553" s="416" t="s">
        <v>15295</v>
      </c>
      <c r="E553" s="324" t="s">
        <v>16397</v>
      </c>
      <c r="F553" s="126">
        <v>7682.28</v>
      </c>
      <c r="G553" s="107" t="str">
        <f t="shared" si="9"/>
        <v>SH19-10771</v>
      </c>
      <c r="H553" s="430"/>
      <c r="I553" s="428"/>
      <c r="J553" s="431"/>
      <c r="K553" s="432"/>
      <c r="L553" s="429"/>
      <c r="M553" s="433"/>
      <c r="N553" s="429"/>
    </row>
    <row r="554" spans="1:14" s="434" customFormat="1" ht="18" customHeight="1">
      <c r="A554" s="351">
        <v>548</v>
      </c>
      <c r="B554" s="107" t="s">
        <v>42</v>
      </c>
      <c r="C554" s="108">
        <v>43752</v>
      </c>
      <c r="D554" s="416" t="s">
        <v>15296</v>
      </c>
      <c r="E554" s="324" t="s">
        <v>16397</v>
      </c>
      <c r="F554" s="126">
        <v>6751.71</v>
      </c>
      <c r="G554" s="107" t="str">
        <f t="shared" si="9"/>
        <v>SH19-10772</v>
      </c>
      <c r="H554" s="430"/>
      <c r="I554" s="428"/>
      <c r="J554" s="431"/>
      <c r="K554" s="432"/>
      <c r="L554" s="429"/>
      <c r="M554" s="433"/>
      <c r="N554" s="429"/>
    </row>
    <row r="555" spans="1:14" s="434" customFormat="1" ht="18" customHeight="1">
      <c r="A555" s="351">
        <v>549</v>
      </c>
      <c r="B555" s="107" t="s">
        <v>42</v>
      </c>
      <c r="C555" s="108">
        <v>43752</v>
      </c>
      <c r="D555" s="416" t="s">
        <v>15297</v>
      </c>
      <c r="E555" s="324" t="s">
        <v>16397</v>
      </c>
      <c r="F555" s="126">
        <v>8598.11</v>
      </c>
      <c r="G555" s="107" t="str">
        <f t="shared" si="9"/>
        <v>SH19-10773</v>
      </c>
      <c r="H555" s="430"/>
      <c r="I555" s="428"/>
      <c r="J555" s="431"/>
      <c r="K555" s="432"/>
      <c r="L555" s="429"/>
      <c r="M555" s="433"/>
      <c r="N555" s="429"/>
    </row>
    <row r="556" spans="1:14" s="434" customFormat="1" ht="18" customHeight="1">
      <c r="A556" s="351">
        <v>550</v>
      </c>
      <c r="B556" s="107" t="s">
        <v>1727</v>
      </c>
      <c r="C556" s="108">
        <v>43749</v>
      </c>
      <c r="D556" s="416" t="s">
        <v>15298</v>
      </c>
      <c r="E556" s="324" t="s">
        <v>1709</v>
      </c>
      <c r="F556" s="126">
        <v>8307.6</v>
      </c>
      <c r="G556" s="107" t="str">
        <f t="shared" si="9"/>
        <v>SH19-10774</v>
      </c>
      <c r="H556" s="430"/>
      <c r="I556" s="428"/>
      <c r="J556" s="431"/>
      <c r="K556" s="432"/>
      <c r="L556" s="429"/>
      <c r="M556" s="433"/>
      <c r="N556" s="429"/>
    </row>
    <row r="557" spans="1:14" s="434" customFormat="1" ht="18" customHeight="1">
      <c r="A557" s="351">
        <v>551</v>
      </c>
      <c r="B557" s="107" t="s">
        <v>43</v>
      </c>
      <c r="C557" s="108">
        <v>43750</v>
      </c>
      <c r="D557" s="416" t="s">
        <v>15299</v>
      </c>
      <c r="E557" s="324" t="s">
        <v>1709</v>
      </c>
      <c r="F557" s="126">
        <v>9621.7999999999993</v>
      </c>
      <c r="G557" s="107" t="str">
        <f t="shared" si="9"/>
        <v>SH19-10775</v>
      </c>
      <c r="H557" s="430"/>
      <c r="I557" s="428"/>
      <c r="J557" s="431"/>
      <c r="K557" s="432"/>
      <c r="L557" s="429"/>
      <c r="M557" s="433"/>
      <c r="N557" s="429"/>
    </row>
    <row r="558" spans="1:14" s="434" customFormat="1" ht="18" customHeight="1">
      <c r="A558" s="351">
        <v>552</v>
      </c>
      <c r="B558" s="107" t="s">
        <v>142</v>
      </c>
      <c r="C558" s="108">
        <v>43750</v>
      </c>
      <c r="D558" s="416" t="s">
        <v>15300</v>
      </c>
      <c r="E558" s="324" t="s">
        <v>1709</v>
      </c>
      <c r="F558" s="126">
        <v>2556.6</v>
      </c>
      <c r="G558" s="107" t="str">
        <f t="shared" si="9"/>
        <v>SH19-10776</v>
      </c>
      <c r="H558" s="430"/>
      <c r="I558" s="428"/>
      <c r="J558" s="431"/>
      <c r="K558" s="432"/>
      <c r="L558" s="429"/>
      <c r="M558" s="433"/>
      <c r="N558" s="429"/>
    </row>
    <row r="559" spans="1:14" s="434" customFormat="1" ht="18" customHeight="1">
      <c r="A559" s="351">
        <v>553</v>
      </c>
      <c r="B559" s="107" t="s">
        <v>142</v>
      </c>
      <c r="C559" s="108">
        <v>43750</v>
      </c>
      <c r="D559" s="416" t="s">
        <v>15301</v>
      </c>
      <c r="E559" s="324" t="s">
        <v>1709</v>
      </c>
      <c r="F559" s="126">
        <v>689.77</v>
      </c>
      <c r="G559" s="107" t="str">
        <f t="shared" si="9"/>
        <v>SH19-10777</v>
      </c>
      <c r="H559" s="430"/>
      <c r="I559" s="428"/>
      <c r="J559" s="431"/>
      <c r="K559" s="432"/>
      <c r="L559" s="429"/>
      <c r="M559" s="433"/>
      <c r="N559" s="429"/>
    </row>
    <row r="560" spans="1:14" s="434" customFormat="1" ht="18" customHeight="1">
      <c r="A560" s="351">
        <v>554</v>
      </c>
      <c r="B560" s="107" t="s">
        <v>42</v>
      </c>
      <c r="C560" s="108">
        <v>43750</v>
      </c>
      <c r="D560" s="416" t="s">
        <v>15302</v>
      </c>
      <c r="E560" s="324" t="s">
        <v>16396</v>
      </c>
      <c r="F560" s="126">
        <v>47.45</v>
      </c>
      <c r="G560" s="107" t="str">
        <f t="shared" si="9"/>
        <v>SH19-10778</v>
      </c>
      <c r="H560" s="430"/>
      <c r="I560" s="428"/>
      <c r="J560" s="431"/>
      <c r="K560" s="432"/>
      <c r="L560" s="429"/>
      <c r="M560" s="433"/>
      <c r="N560" s="429"/>
    </row>
    <row r="561" spans="1:14" s="434" customFormat="1" ht="18" customHeight="1">
      <c r="A561" s="351">
        <v>555</v>
      </c>
      <c r="B561" s="107" t="s">
        <v>42</v>
      </c>
      <c r="C561" s="108">
        <v>43752</v>
      </c>
      <c r="D561" s="416" t="s">
        <v>15303</v>
      </c>
      <c r="E561" s="324" t="s">
        <v>16397</v>
      </c>
      <c r="F561" s="126">
        <v>70.510000000000005</v>
      </c>
      <c r="G561" s="107" t="str">
        <f t="shared" si="9"/>
        <v>SH19-10779</v>
      </c>
      <c r="H561" s="430"/>
      <c r="I561" s="428"/>
      <c r="J561" s="431"/>
      <c r="K561" s="432"/>
      <c r="L561" s="429"/>
      <c r="M561" s="433"/>
      <c r="N561" s="429"/>
    </row>
    <row r="562" spans="1:14" s="434" customFormat="1" ht="18" customHeight="1">
      <c r="A562" s="351">
        <v>556</v>
      </c>
      <c r="B562" s="107" t="s">
        <v>42</v>
      </c>
      <c r="C562" s="108">
        <v>43750</v>
      </c>
      <c r="D562" s="416" t="s">
        <v>15304</v>
      </c>
      <c r="E562" s="324" t="s">
        <v>16396</v>
      </c>
      <c r="F562" s="126">
        <v>10.87</v>
      </c>
      <c r="G562" s="107" t="str">
        <f t="shared" si="9"/>
        <v>SH19-10780</v>
      </c>
      <c r="H562" s="430"/>
      <c r="I562" s="428"/>
      <c r="J562" s="431"/>
      <c r="K562" s="432"/>
      <c r="L562" s="429"/>
      <c r="M562" s="433"/>
      <c r="N562" s="429"/>
    </row>
    <row r="563" spans="1:14" s="434" customFormat="1" ht="18" customHeight="1">
      <c r="A563" s="351">
        <v>557</v>
      </c>
      <c r="B563" s="107" t="s">
        <v>42</v>
      </c>
      <c r="C563" s="108">
        <v>43753</v>
      </c>
      <c r="D563" s="416" t="s">
        <v>15305</v>
      </c>
      <c r="E563" s="324" t="s">
        <v>16398</v>
      </c>
      <c r="F563" s="126">
        <v>7940.11</v>
      </c>
      <c r="G563" s="107" t="str">
        <f t="shared" si="9"/>
        <v>SH19-10781</v>
      </c>
      <c r="H563" s="430"/>
      <c r="I563" s="428"/>
      <c r="J563" s="431"/>
      <c r="K563" s="432"/>
      <c r="L563" s="429"/>
      <c r="M563" s="433"/>
      <c r="N563" s="429"/>
    </row>
    <row r="564" spans="1:14" s="434" customFormat="1" ht="18" customHeight="1">
      <c r="A564" s="351">
        <v>558</v>
      </c>
      <c r="B564" s="107" t="s">
        <v>42</v>
      </c>
      <c r="C564" s="108">
        <v>43753</v>
      </c>
      <c r="D564" s="416" t="s">
        <v>15306</v>
      </c>
      <c r="E564" s="324" t="s">
        <v>16398</v>
      </c>
      <c r="F564" s="126">
        <v>8474.58</v>
      </c>
      <c r="G564" s="107" t="str">
        <f t="shared" si="9"/>
        <v>SH19-10782</v>
      </c>
      <c r="H564" s="430"/>
      <c r="I564" s="428"/>
      <c r="J564" s="431"/>
      <c r="K564" s="432"/>
      <c r="L564" s="429"/>
      <c r="M564" s="433"/>
      <c r="N564" s="429"/>
    </row>
    <row r="565" spans="1:14" s="434" customFormat="1" ht="18" customHeight="1">
      <c r="A565" s="351">
        <v>559</v>
      </c>
      <c r="B565" s="107" t="s">
        <v>42</v>
      </c>
      <c r="C565" s="108">
        <v>43753</v>
      </c>
      <c r="D565" s="416" t="s">
        <v>15307</v>
      </c>
      <c r="E565" s="324" t="s">
        <v>16398</v>
      </c>
      <c r="F565" s="126">
        <v>7203.89</v>
      </c>
      <c r="G565" s="107" t="str">
        <f t="shared" si="9"/>
        <v>SH19-10783</v>
      </c>
      <c r="H565" s="430"/>
      <c r="I565" s="428"/>
      <c r="J565" s="431"/>
      <c r="K565" s="432"/>
      <c r="L565" s="429"/>
      <c r="M565" s="433"/>
      <c r="N565" s="429"/>
    </row>
    <row r="566" spans="1:14" s="434" customFormat="1" ht="18" customHeight="1">
      <c r="A566" s="351">
        <v>560</v>
      </c>
      <c r="B566" s="107" t="s">
        <v>42</v>
      </c>
      <c r="C566" s="108">
        <v>43753</v>
      </c>
      <c r="D566" s="416" t="s">
        <v>15308</v>
      </c>
      <c r="E566" s="324" t="s">
        <v>16398</v>
      </c>
      <c r="F566" s="126">
        <v>8836.74</v>
      </c>
      <c r="G566" s="107" t="str">
        <f t="shared" si="9"/>
        <v>SH19-10784</v>
      </c>
      <c r="H566" s="430"/>
      <c r="I566" s="428"/>
      <c r="J566" s="431"/>
      <c r="K566" s="432"/>
      <c r="L566" s="429"/>
      <c r="M566" s="433"/>
      <c r="N566" s="429"/>
    </row>
    <row r="567" spans="1:14" s="434" customFormat="1" ht="18" customHeight="1">
      <c r="A567" s="351">
        <v>561</v>
      </c>
      <c r="B567" s="107" t="s">
        <v>42</v>
      </c>
      <c r="C567" s="108">
        <v>43753</v>
      </c>
      <c r="D567" s="416" t="s">
        <v>15309</v>
      </c>
      <c r="E567" s="324" t="s">
        <v>16398</v>
      </c>
      <c r="F567" s="126">
        <v>8106.72</v>
      </c>
      <c r="G567" s="107" t="str">
        <f t="shared" si="9"/>
        <v>SH19-10785</v>
      </c>
      <c r="H567" s="430"/>
      <c r="I567" s="428"/>
      <c r="J567" s="431"/>
      <c r="K567" s="432"/>
      <c r="L567" s="429"/>
      <c r="M567" s="433"/>
      <c r="N567" s="429"/>
    </row>
    <row r="568" spans="1:14" s="434" customFormat="1" ht="18" customHeight="1">
      <c r="A568" s="351">
        <v>562</v>
      </c>
      <c r="B568" s="107" t="s">
        <v>42</v>
      </c>
      <c r="C568" s="108">
        <v>43753</v>
      </c>
      <c r="D568" s="416" t="s">
        <v>15310</v>
      </c>
      <c r="E568" s="324" t="s">
        <v>16398</v>
      </c>
      <c r="F568" s="126">
        <v>8120.07</v>
      </c>
      <c r="G568" s="107" t="str">
        <f t="shared" si="9"/>
        <v>SH19-10786</v>
      </c>
      <c r="H568" s="430"/>
      <c r="I568" s="428"/>
      <c r="J568" s="431"/>
      <c r="K568" s="432"/>
      <c r="L568" s="429"/>
      <c r="M568" s="433"/>
      <c r="N568" s="429"/>
    </row>
    <row r="569" spans="1:14" s="434" customFormat="1" ht="18" customHeight="1">
      <c r="A569" s="351">
        <v>563</v>
      </c>
      <c r="B569" s="107" t="s">
        <v>42</v>
      </c>
      <c r="C569" s="108">
        <v>43753</v>
      </c>
      <c r="D569" s="416" t="s">
        <v>15311</v>
      </c>
      <c r="E569" s="324" t="s">
        <v>16398</v>
      </c>
      <c r="F569" s="126">
        <v>6855.3</v>
      </c>
      <c r="G569" s="107" t="str">
        <f t="shared" si="9"/>
        <v>SH19-10787</v>
      </c>
      <c r="H569" s="430"/>
      <c r="I569" s="428"/>
      <c r="J569" s="431"/>
      <c r="K569" s="432"/>
      <c r="L569" s="429"/>
      <c r="M569" s="433"/>
      <c r="N569" s="429"/>
    </row>
    <row r="570" spans="1:14" s="434" customFormat="1" ht="18" customHeight="1">
      <c r="A570" s="351">
        <v>564</v>
      </c>
      <c r="B570" s="107" t="s">
        <v>42</v>
      </c>
      <c r="C570" s="108">
        <v>43753</v>
      </c>
      <c r="D570" s="416" t="s">
        <v>15312</v>
      </c>
      <c r="E570" s="324" t="s">
        <v>16398</v>
      </c>
      <c r="F570" s="126">
        <v>5391.13</v>
      </c>
      <c r="G570" s="107" t="str">
        <f t="shared" si="9"/>
        <v>SH19-10788</v>
      </c>
      <c r="H570" s="430"/>
      <c r="I570" s="428"/>
      <c r="J570" s="431"/>
      <c r="K570" s="432"/>
      <c r="L570" s="429"/>
      <c r="M570" s="433"/>
      <c r="N570" s="429"/>
    </row>
    <row r="571" spans="1:14" s="434" customFormat="1" ht="18" customHeight="1">
      <c r="A571" s="351">
        <v>565</v>
      </c>
      <c r="B571" s="107" t="s">
        <v>42</v>
      </c>
      <c r="C571" s="108">
        <v>43753</v>
      </c>
      <c r="D571" s="416" t="s">
        <v>15313</v>
      </c>
      <c r="E571" s="324" t="s">
        <v>16398</v>
      </c>
      <c r="F571" s="126">
        <v>8514.5499999999993</v>
      </c>
      <c r="G571" s="107" t="str">
        <f t="shared" si="9"/>
        <v>SH19-10789</v>
      </c>
      <c r="H571" s="430"/>
      <c r="I571" s="428"/>
      <c r="J571" s="431"/>
      <c r="K571" s="432"/>
      <c r="L571" s="429"/>
      <c r="M571" s="433"/>
      <c r="N571" s="429"/>
    </row>
    <row r="572" spans="1:14" s="434" customFormat="1" ht="18" customHeight="1">
      <c r="A572" s="351">
        <v>566</v>
      </c>
      <c r="B572" s="107" t="s">
        <v>42</v>
      </c>
      <c r="C572" s="108">
        <v>43753</v>
      </c>
      <c r="D572" s="416" t="s">
        <v>15314</v>
      </c>
      <c r="E572" s="324" t="s">
        <v>16398</v>
      </c>
      <c r="F572" s="126">
        <v>329.3</v>
      </c>
      <c r="G572" s="107" t="str">
        <f t="shared" si="9"/>
        <v>SH19-10790</v>
      </c>
      <c r="H572" s="430"/>
      <c r="I572" s="428"/>
      <c r="J572" s="431"/>
      <c r="K572" s="432"/>
      <c r="L572" s="429"/>
      <c r="M572" s="433"/>
      <c r="N572" s="429"/>
    </row>
    <row r="573" spans="1:14" s="434" customFormat="1" ht="18" customHeight="1">
      <c r="A573" s="351">
        <v>567</v>
      </c>
      <c r="B573" s="107" t="s">
        <v>42</v>
      </c>
      <c r="C573" s="108">
        <v>43753</v>
      </c>
      <c r="D573" s="416" t="s">
        <v>15315</v>
      </c>
      <c r="E573" s="324" t="s">
        <v>16398</v>
      </c>
      <c r="F573" s="126">
        <v>8065.5</v>
      </c>
      <c r="G573" s="107" t="str">
        <f t="shared" si="9"/>
        <v>SH19-10791</v>
      </c>
      <c r="H573" s="430"/>
      <c r="I573" s="428"/>
      <c r="J573" s="431"/>
      <c r="K573" s="432"/>
      <c r="L573" s="429"/>
      <c r="M573" s="433"/>
      <c r="N573" s="429"/>
    </row>
    <row r="574" spans="1:14" s="434" customFormat="1" ht="18" customHeight="1">
      <c r="A574" s="351">
        <v>568</v>
      </c>
      <c r="B574" s="107" t="s">
        <v>42</v>
      </c>
      <c r="C574" s="108">
        <v>43753</v>
      </c>
      <c r="D574" s="416" t="s">
        <v>15316</v>
      </c>
      <c r="E574" s="324" t="s">
        <v>16398</v>
      </c>
      <c r="F574" s="126">
        <v>6858.52</v>
      </c>
      <c r="G574" s="107" t="str">
        <f t="shared" si="9"/>
        <v>SH19-10792</v>
      </c>
      <c r="H574" s="430"/>
      <c r="I574" s="428"/>
      <c r="J574" s="431"/>
      <c r="K574" s="432"/>
      <c r="L574" s="429"/>
      <c r="M574" s="433"/>
      <c r="N574" s="429"/>
    </row>
    <row r="575" spans="1:14" s="434" customFormat="1" ht="18" customHeight="1">
      <c r="A575" s="351">
        <v>569</v>
      </c>
      <c r="B575" s="107" t="s">
        <v>42</v>
      </c>
      <c r="C575" s="108">
        <v>43753</v>
      </c>
      <c r="D575" s="416" t="s">
        <v>15317</v>
      </c>
      <c r="E575" s="324" t="s">
        <v>16398</v>
      </c>
      <c r="F575" s="126">
        <v>11389.3</v>
      </c>
      <c r="G575" s="107" t="str">
        <f t="shared" si="9"/>
        <v>SH19-10793</v>
      </c>
      <c r="H575" s="430"/>
      <c r="I575" s="428"/>
      <c r="J575" s="431"/>
      <c r="K575" s="432"/>
      <c r="L575" s="429"/>
      <c r="M575" s="433"/>
      <c r="N575" s="429"/>
    </row>
    <row r="576" spans="1:14" s="434" customFormat="1" ht="18" customHeight="1">
      <c r="A576" s="351">
        <v>570</v>
      </c>
      <c r="B576" s="107" t="s">
        <v>42</v>
      </c>
      <c r="C576" s="108">
        <v>43753</v>
      </c>
      <c r="D576" s="416" t="s">
        <v>15318</v>
      </c>
      <c r="E576" s="324" t="s">
        <v>16398</v>
      </c>
      <c r="F576" s="126">
        <v>6409.48</v>
      </c>
      <c r="G576" s="107" t="str">
        <f t="shared" si="9"/>
        <v>SH19-10794</v>
      </c>
      <c r="H576" s="430"/>
      <c r="I576" s="428"/>
      <c r="J576" s="431"/>
      <c r="K576" s="432"/>
      <c r="L576" s="429"/>
      <c r="M576" s="433"/>
      <c r="N576" s="429"/>
    </row>
    <row r="577" spans="1:14" s="434" customFormat="1" ht="18" customHeight="1">
      <c r="A577" s="351">
        <v>571</v>
      </c>
      <c r="B577" s="107" t="s">
        <v>42</v>
      </c>
      <c r="C577" s="108">
        <v>43753</v>
      </c>
      <c r="D577" s="416" t="s">
        <v>15319</v>
      </c>
      <c r="E577" s="324" t="s">
        <v>16398</v>
      </c>
      <c r="F577" s="126">
        <v>4132.29</v>
      </c>
      <c r="G577" s="107" t="str">
        <f t="shared" si="9"/>
        <v>SH19-10795</v>
      </c>
      <c r="H577" s="430"/>
      <c r="I577" s="428"/>
      <c r="J577" s="431"/>
      <c r="K577" s="432"/>
      <c r="L577" s="429"/>
      <c r="M577" s="433"/>
      <c r="N577" s="429"/>
    </row>
    <row r="578" spans="1:14" s="434" customFormat="1" ht="18" customHeight="1">
      <c r="A578" s="351">
        <v>572</v>
      </c>
      <c r="B578" s="107" t="s">
        <v>42</v>
      </c>
      <c r="C578" s="108">
        <v>43753</v>
      </c>
      <c r="D578" s="416" t="s">
        <v>15320</v>
      </c>
      <c r="E578" s="324" t="s">
        <v>16398</v>
      </c>
      <c r="F578" s="126">
        <v>10835.06</v>
      </c>
      <c r="G578" s="107" t="str">
        <f t="shared" si="9"/>
        <v>SH19-10796</v>
      </c>
      <c r="H578" s="430"/>
      <c r="I578" s="428"/>
      <c r="J578" s="431"/>
      <c r="K578" s="432"/>
      <c r="L578" s="429"/>
      <c r="M578" s="433"/>
      <c r="N578" s="429"/>
    </row>
    <row r="579" spans="1:14" s="434" customFormat="1" ht="18" customHeight="1">
      <c r="A579" s="351">
        <v>573</v>
      </c>
      <c r="B579" s="107" t="s">
        <v>42</v>
      </c>
      <c r="C579" s="108">
        <v>43753</v>
      </c>
      <c r="D579" s="416" t="s">
        <v>15321</v>
      </c>
      <c r="E579" s="324" t="s">
        <v>16398</v>
      </c>
      <c r="F579" s="126">
        <v>2626.14</v>
      </c>
      <c r="G579" s="107" t="str">
        <f t="shared" si="9"/>
        <v>SH19-10797</v>
      </c>
      <c r="H579" s="430"/>
      <c r="I579" s="428"/>
      <c r="J579" s="431"/>
      <c r="K579" s="432"/>
      <c r="L579" s="429"/>
      <c r="M579" s="433"/>
      <c r="N579" s="429"/>
    </row>
    <row r="580" spans="1:14" s="434" customFormat="1" ht="18" customHeight="1">
      <c r="A580" s="351">
        <v>574</v>
      </c>
      <c r="B580" s="107" t="s">
        <v>42</v>
      </c>
      <c r="C580" s="108">
        <v>43753</v>
      </c>
      <c r="D580" s="416" t="s">
        <v>15322</v>
      </c>
      <c r="E580" s="324" t="s">
        <v>16398</v>
      </c>
      <c r="F580" s="126">
        <v>4743.67</v>
      </c>
      <c r="G580" s="107" t="str">
        <f t="shared" si="9"/>
        <v>SH19-10798</v>
      </c>
      <c r="H580" s="430"/>
      <c r="I580" s="428"/>
      <c r="J580" s="431"/>
      <c r="K580" s="432"/>
      <c r="L580" s="429"/>
      <c r="M580" s="433"/>
      <c r="N580" s="429"/>
    </row>
    <row r="581" spans="1:14" s="434" customFormat="1" ht="18" customHeight="1">
      <c r="A581" s="351">
        <v>575</v>
      </c>
      <c r="B581" s="107" t="s">
        <v>42</v>
      </c>
      <c r="C581" s="108">
        <v>43753</v>
      </c>
      <c r="D581" s="416" t="s">
        <v>15323</v>
      </c>
      <c r="E581" s="324" t="s">
        <v>16398</v>
      </c>
      <c r="F581" s="126">
        <v>4401.43</v>
      </c>
      <c r="G581" s="107" t="str">
        <f t="shared" si="9"/>
        <v>SH19-10799</v>
      </c>
      <c r="H581" s="430"/>
      <c r="I581" s="428"/>
      <c r="J581" s="431"/>
      <c r="K581" s="432"/>
      <c r="L581" s="429"/>
      <c r="M581" s="433"/>
      <c r="N581" s="429"/>
    </row>
    <row r="582" spans="1:14" s="434" customFormat="1" ht="18" customHeight="1">
      <c r="A582" s="351">
        <v>576</v>
      </c>
      <c r="B582" s="107" t="s">
        <v>42</v>
      </c>
      <c r="C582" s="108">
        <v>43752</v>
      </c>
      <c r="D582" s="416" t="s">
        <v>15324</v>
      </c>
      <c r="E582" s="324" t="s">
        <v>16397</v>
      </c>
      <c r="F582" s="126">
        <v>91.72</v>
      </c>
      <c r="G582" s="107" t="str">
        <f t="shared" si="9"/>
        <v>SH19-10800</v>
      </c>
      <c r="H582" s="430"/>
      <c r="I582" s="428"/>
      <c r="J582" s="431"/>
      <c r="K582" s="432"/>
      <c r="L582" s="429"/>
      <c r="M582" s="433"/>
      <c r="N582" s="429"/>
    </row>
    <row r="583" spans="1:14" s="434" customFormat="1" ht="18" customHeight="1">
      <c r="A583" s="351">
        <v>577</v>
      </c>
      <c r="B583" s="107" t="s">
        <v>42</v>
      </c>
      <c r="C583" s="108">
        <v>43753</v>
      </c>
      <c r="D583" s="416" t="s">
        <v>15325</v>
      </c>
      <c r="E583" s="324" t="s">
        <v>16398</v>
      </c>
      <c r="F583" s="126">
        <v>3710.47</v>
      </c>
      <c r="G583" s="107" t="str">
        <f t="shared" si="9"/>
        <v>SH19-10801</v>
      </c>
      <c r="H583" s="430"/>
      <c r="I583" s="428"/>
      <c r="J583" s="431"/>
      <c r="K583" s="432"/>
      <c r="L583" s="429"/>
      <c r="M583" s="433"/>
      <c r="N583" s="429"/>
    </row>
    <row r="584" spans="1:14" s="434" customFormat="1" ht="18" customHeight="1">
      <c r="A584" s="351">
        <v>578</v>
      </c>
      <c r="B584" s="107" t="s">
        <v>43</v>
      </c>
      <c r="C584" s="108">
        <v>43752</v>
      </c>
      <c r="D584" s="416" t="s">
        <v>15326</v>
      </c>
      <c r="E584" s="324" t="s">
        <v>1709</v>
      </c>
      <c r="F584" s="126">
        <v>3796.92</v>
      </c>
      <c r="G584" s="107" t="str">
        <f t="shared" si="9"/>
        <v>SH19-10802</v>
      </c>
      <c r="H584" s="430"/>
      <c r="I584" s="428"/>
      <c r="J584" s="431"/>
      <c r="K584" s="432"/>
      <c r="L584" s="429"/>
      <c r="M584" s="433"/>
      <c r="N584" s="429"/>
    </row>
    <row r="585" spans="1:14" s="434" customFormat="1" ht="18" customHeight="1">
      <c r="A585" s="351">
        <v>579</v>
      </c>
      <c r="B585" s="107" t="s">
        <v>237</v>
      </c>
      <c r="C585" s="108">
        <v>43752</v>
      </c>
      <c r="D585" s="416" t="s">
        <v>15327</v>
      </c>
      <c r="E585" s="324" t="s">
        <v>1709</v>
      </c>
      <c r="F585" s="126">
        <v>4863.6000000000004</v>
      </c>
      <c r="G585" s="107" t="str">
        <f t="shared" si="9"/>
        <v>SH19-10803</v>
      </c>
      <c r="H585" s="430"/>
      <c r="I585" s="428"/>
      <c r="J585" s="431"/>
      <c r="K585" s="432"/>
      <c r="L585" s="429"/>
      <c r="M585" s="433"/>
      <c r="N585" s="429"/>
    </row>
    <row r="586" spans="1:14" s="434" customFormat="1" ht="18" customHeight="1">
      <c r="A586" s="351">
        <v>580</v>
      </c>
      <c r="B586" s="107" t="s">
        <v>291</v>
      </c>
      <c r="C586" s="108">
        <v>43752</v>
      </c>
      <c r="D586" s="416" t="s">
        <v>15328</v>
      </c>
      <c r="E586" s="324" t="s">
        <v>1709</v>
      </c>
      <c r="F586" s="126">
        <v>6398.65</v>
      </c>
      <c r="G586" s="107" t="str">
        <f t="shared" si="9"/>
        <v>SH19-10804</v>
      </c>
      <c r="H586" s="430"/>
      <c r="I586" s="428"/>
      <c r="J586" s="431"/>
      <c r="K586" s="432"/>
      <c r="L586" s="429"/>
      <c r="M586" s="433"/>
      <c r="N586" s="429"/>
    </row>
    <row r="587" spans="1:14" s="434" customFormat="1" ht="18" customHeight="1">
      <c r="A587" s="351">
        <v>581</v>
      </c>
      <c r="B587" s="200" t="s">
        <v>1746</v>
      </c>
      <c r="C587" s="108"/>
      <c r="D587" s="402" t="s">
        <v>15329</v>
      </c>
      <c r="E587" s="324" t="s">
        <v>1709</v>
      </c>
      <c r="F587" s="126">
        <v>0</v>
      </c>
      <c r="G587" s="107" t="str">
        <f t="shared" si="9"/>
        <v>SH19-10805</v>
      </c>
      <c r="H587" s="430"/>
      <c r="I587" s="428"/>
      <c r="J587" s="431"/>
      <c r="K587" s="432"/>
      <c r="L587" s="429"/>
      <c r="M587" s="433"/>
      <c r="N587" s="429"/>
    </row>
    <row r="588" spans="1:14" s="434" customFormat="1" ht="18" customHeight="1">
      <c r="A588" s="351">
        <v>582</v>
      </c>
      <c r="B588" s="107" t="s">
        <v>42</v>
      </c>
      <c r="C588" s="108">
        <v>43753</v>
      </c>
      <c r="D588" s="416" t="s">
        <v>15330</v>
      </c>
      <c r="E588" s="324" t="s">
        <v>16398</v>
      </c>
      <c r="F588" s="126">
        <v>3217.69</v>
      </c>
      <c r="G588" s="107" t="str">
        <f t="shared" si="9"/>
        <v>SH19-10806</v>
      </c>
      <c r="H588" s="430"/>
      <c r="I588" s="428"/>
      <c r="J588" s="431"/>
      <c r="K588" s="432"/>
      <c r="L588" s="429"/>
      <c r="M588" s="433"/>
      <c r="N588" s="429"/>
    </row>
    <row r="589" spans="1:14" s="434" customFormat="1" ht="18" customHeight="1">
      <c r="A589" s="351">
        <v>583</v>
      </c>
      <c r="B589" s="107" t="s">
        <v>298</v>
      </c>
      <c r="C589" s="108">
        <v>43752</v>
      </c>
      <c r="D589" s="416" t="s">
        <v>15331</v>
      </c>
      <c r="E589" s="324" t="s">
        <v>1709</v>
      </c>
      <c r="F589" s="126">
        <v>559.79999999999995</v>
      </c>
      <c r="G589" s="107" t="str">
        <f t="shared" si="9"/>
        <v>SH19-10807</v>
      </c>
      <c r="H589" s="430"/>
      <c r="I589" s="428"/>
      <c r="J589" s="431"/>
      <c r="K589" s="432"/>
      <c r="L589" s="429"/>
      <c r="M589" s="433"/>
      <c r="N589" s="429"/>
    </row>
    <row r="590" spans="1:14" s="434" customFormat="1" ht="18" customHeight="1">
      <c r="A590" s="351">
        <v>584</v>
      </c>
      <c r="B590" s="107" t="s">
        <v>55</v>
      </c>
      <c r="C590" s="108">
        <v>43752</v>
      </c>
      <c r="D590" s="416" t="s">
        <v>15332</v>
      </c>
      <c r="E590" s="324" t="s">
        <v>1709</v>
      </c>
      <c r="F590" s="126">
        <v>1595.52</v>
      </c>
      <c r="G590" s="107" t="str">
        <f t="shared" si="9"/>
        <v>SH19-10808</v>
      </c>
      <c r="H590" s="430"/>
      <c r="I590" s="428"/>
      <c r="J590" s="431"/>
      <c r="K590" s="432"/>
      <c r="L590" s="429"/>
      <c r="M590" s="433"/>
      <c r="N590" s="429"/>
    </row>
    <row r="591" spans="1:14" s="434" customFormat="1" ht="18" customHeight="1">
      <c r="A591" s="351">
        <v>585</v>
      </c>
      <c r="B591" s="107" t="s">
        <v>55</v>
      </c>
      <c r="C591" s="108">
        <v>43752</v>
      </c>
      <c r="D591" s="416" t="s">
        <v>15333</v>
      </c>
      <c r="E591" s="324" t="s">
        <v>1709</v>
      </c>
      <c r="F591" s="126">
        <v>1457.82</v>
      </c>
      <c r="G591" s="107" t="str">
        <f t="shared" si="9"/>
        <v>SH19-10809</v>
      </c>
      <c r="H591" s="430"/>
      <c r="I591" s="428"/>
      <c r="J591" s="431"/>
      <c r="K591" s="432"/>
      <c r="L591" s="429"/>
      <c r="M591" s="433"/>
      <c r="N591" s="429"/>
    </row>
    <row r="592" spans="1:14" s="434" customFormat="1" ht="18" customHeight="1">
      <c r="A592" s="351">
        <v>586</v>
      </c>
      <c r="B592" s="107" t="s">
        <v>55</v>
      </c>
      <c r="C592" s="108">
        <v>43752</v>
      </c>
      <c r="D592" s="416" t="s">
        <v>15334</v>
      </c>
      <c r="E592" s="324" t="s">
        <v>1709</v>
      </c>
      <c r="F592" s="126">
        <v>705.75</v>
      </c>
      <c r="G592" s="107" t="str">
        <f t="shared" si="9"/>
        <v>SH19-10810</v>
      </c>
      <c r="H592" s="430"/>
      <c r="I592" s="428"/>
      <c r="J592" s="431"/>
      <c r="K592" s="432"/>
      <c r="L592" s="429"/>
      <c r="M592" s="433"/>
      <c r="N592" s="429"/>
    </row>
    <row r="593" spans="1:14" s="434" customFormat="1" ht="18" customHeight="1">
      <c r="A593" s="351">
        <v>587</v>
      </c>
      <c r="B593" s="107" t="s">
        <v>238</v>
      </c>
      <c r="C593" s="108">
        <v>43752</v>
      </c>
      <c r="D593" s="416" t="s">
        <v>15335</v>
      </c>
      <c r="E593" s="324" t="s">
        <v>1709</v>
      </c>
      <c r="F593" s="126">
        <v>8483.85</v>
      </c>
      <c r="G593" s="107" t="str">
        <f t="shared" si="9"/>
        <v>SH19-10811</v>
      </c>
      <c r="H593" s="430"/>
      <c r="I593" s="428"/>
      <c r="J593" s="431"/>
      <c r="K593" s="432"/>
      <c r="L593" s="429"/>
      <c r="M593" s="433"/>
      <c r="N593" s="429"/>
    </row>
    <row r="594" spans="1:14" s="434" customFormat="1" ht="18" customHeight="1">
      <c r="A594" s="351">
        <v>588</v>
      </c>
      <c r="B594" s="107" t="s">
        <v>197</v>
      </c>
      <c r="C594" s="108">
        <v>43752</v>
      </c>
      <c r="D594" s="416" t="s">
        <v>15336</v>
      </c>
      <c r="E594" s="324" t="s">
        <v>1709</v>
      </c>
      <c r="F594" s="126">
        <v>8493.2199999999993</v>
      </c>
      <c r="G594" s="107" t="str">
        <f t="shared" si="9"/>
        <v>SH19-10812</v>
      </c>
      <c r="H594" s="430"/>
      <c r="I594" s="428"/>
      <c r="J594" s="431"/>
      <c r="K594" s="432"/>
      <c r="L594" s="429"/>
      <c r="M594" s="433"/>
      <c r="N594" s="429"/>
    </row>
    <row r="595" spans="1:14" s="434" customFormat="1" ht="18" customHeight="1">
      <c r="A595" s="351">
        <v>589</v>
      </c>
      <c r="B595" s="107" t="s">
        <v>224</v>
      </c>
      <c r="C595" s="108">
        <v>43752</v>
      </c>
      <c r="D595" s="416" t="s">
        <v>15337</v>
      </c>
      <c r="E595" s="324" t="s">
        <v>1709</v>
      </c>
      <c r="F595" s="126">
        <v>10407.08</v>
      </c>
      <c r="G595" s="107" t="str">
        <f t="shared" si="9"/>
        <v>SH19-10813</v>
      </c>
      <c r="H595" s="430"/>
      <c r="I595" s="428"/>
      <c r="J595" s="431"/>
      <c r="K595" s="432"/>
      <c r="L595" s="429"/>
      <c r="M595" s="433"/>
      <c r="N595" s="429"/>
    </row>
    <row r="596" spans="1:14" s="434" customFormat="1" ht="18" customHeight="1">
      <c r="A596" s="351">
        <v>590</v>
      </c>
      <c r="B596" s="200" t="s">
        <v>1746</v>
      </c>
      <c r="C596" s="108"/>
      <c r="D596" s="402" t="s">
        <v>15338</v>
      </c>
      <c r="E596" s="324" t="s">
        <v>1709</v>
      </c>
      <c r="F596" s="126">
        <v>0</v>
      </c>
      <c r="G596" s="107" t="str">
        <f t="shared" si="9"/>
        <v>SH19-10814</v>
      </c>
      <c r="H596" s="430"/>
      <c r="I596" s="428"/>
      <c r="J596" s="431"/>
      <c r="K596" s="432"/>
      <c r="L596" s="429"/>
      <c r="M596" s="433"/>
      <c r="N596" s="429"/>
    </row>
    <row r="597" spans="1:14" s="434" customFormat="1" ht="18" customHeight="1">
      <c r="A597" s="351">
        <v>591</v>
      </c>
      <c r="B597" s="107" t="s">
        <v>291</v>
      </c>
      <c r="C597" s="108">
        <v>43752</v>
      </c>
      <c r="D597" s="416" t="s">
        <v>15339</v>
      </c>
      <c r="E597" s="324" t="s">
        <v>1709</v>
      </c>
      <c r="F597" s="126">
        <v>2147.21</v>
      </c>
      <c r="G597" s="107" t="str">
        <f t="shared" si="9"/>
        <v>SH19-10815</v>
      </c>
      <c r="H597" s="430"/>
      <c r="I597" s="428"/>
      <c r="J597" s="431"/>
      <c r="K597" s="432"/>
      <c r="L597" s="429"/>
      <c r="M597" s="433"/>
      <c r="N597" s="429"/>
    </row>
    <row r="598" spans="1:14" s="434" customFormat="1" ht="18" customHeight="1">
      <c r="A598" s="351">
        <v>592</v>
      </c>
      <c r="B598" s="107" t="s">
        <v>42</v>
      </c>
      <c r="C598" s="108">
        <v>43752</v>
      </c>
      <c r="D598" s="416" t="s">
        <v>15340</v>
      </c>
      <c r="E598" s="324" t="s">
        <v>16397</v>
      </c>
      <c r="F598" s="126">
        <v>2.94</v>
      </c>
      <c r="G598" s="107" t="str">
        <f t="shared" si="9"/>
        <v>SH19-10816</v>
      </c>
      <c r="H598" s="430"/>
      <c r="I598" s="428"/>
      <c r="J598" s="431"/>
      <c r="K598" s="432"/>
      <c r="L598" s="429"/>
      <c r="M598" s="433"/>
      <c r="N598" s="429"/>
    </row>
    <row r="599" spans="1:14" s="434" customFormat="1" ht="18" customHeight="1">
      <c r="A599" s="351">
        <v>593</v>
      </c>
      <c r="B599" s="107" t="s">
        <v>329</v>
      </c>
      <c r="C599" s="108">
        <v>43752</v>
      </c>
      <c r="D599" s="416" t="s">
        <v>15341</v>
      </c>
      <c r="E599" s="324" t="s">
        <v>1709</v>
      </c>
      <c r="F599" s="126">
        <v>2519.89</v>
      </c>
      <c r="G599" s="107" t="str">
        <f t="shared" si="9"/>
        <v>SH19-10817</v>
      </c>
      <c r="H599" s="430"/>
      <c r="I599" s="428"/>
      <c r="J599" s="431"/>
      <c r="K599" s="432"/>
      <c r="L599" s="429"/>
      <c r="M599" s="433"/>
      <c r="N599" s="429"/>
    </row>
    <row r="600" spans="1:14" s="434" customFormat="1" ht="18" customHeight="1">
      <c r="A600" s="351">
        <v>594</v>
      </c>
      <c r="B600" s="107" t="s">
        <v>42</v>
      </c>
      <c r="C600" s="108">
        <v>43752</v>
      </c>
      <c r="D600" s="416" t="s">
        <v>15342</v>
      </c>
      <c r="E600" s="324" t="s">
        <v>1709</v>
      </c>
      <c r="F600" s="126">
        <v>11076.22</v>
      </c>
      <c r="G600" s="107" t="str">
        <f t="shared" ref="G600:G663" si="10">D600</f>
        <v>SH19-10818</v>
      </c>
      <c r="H600" s="430"/>
      <c r="I600" s="428"/>
      <c r="J600" s="431"/>
      <c r="K600" s="432"/>
      <c r="L600" s="429"/>
      <c r="M600" s="433"/>
      <c r="N600" s="429"/>
    </row>
    <row r="601" spans="1:14" s="434" customFormat="1" ht="18" customHeight="1">
      <c r="A601" s="351">
        <v>595</v>
      </c>
      <c r="B601" s="107" t="s">
        <v>49</v>
      </c>
      <c r="C601" s="108">
        <v>43752</v>
      </c>
      <c r="D601" s="416" t="s">
        <v>15343</v>
      </c>
      <c r="E601" s="324" t="s">
        <v>1709</v>
      </c>
      <c r="F601" s="126">
        <v>13983.84</v>
      </c>
      <c r="G601" s="107" t="str">
        <f t="shared" si="10"/>
        <v>SH19-10819</v>
      </c>
      <c r="H601" s="430"/>
      <c r="I601" s="428"/>
      <c r="J601" s="431"/>
      <c r="K601" s="432"/>
      <c r="L601" s="429"/>
      <c r="M601" s="433"/>
      <c r="N601" s="429"/>
    </row>
    <row r="602" spans="1:14" s="434" customFormat="1" ht="18" customHeight="1">
      <c r="A602" s="351">
        <v>596</v>
      </c>
      <c r="B602" s="107" t="s">
        <v>142</v>
      </c>
      <c r="C602" s="108">
        <v>43752</v>
      </c>
      <c r="D602" s="416" t="s">
        <v>15344</v>
      </c>
      <c r="E602" s="324" t="s">
        <v>1709</v>
      </c>
      <c r="F602" s="126">
        <v>1237.21</v>
      </c>
      <c r="G602" s="107" t="str">
        <f t="shared" si="10"/>
        <v>SH19-10820</v>
      </c>
      <c r="H602" s="430"/>
      <c r="I602" s="428"/>
      <c r="J602" s="431"/>
      <c r="K602" s="432"/>
      <c r="L602" s="429"/>
      <c r="M602" s="433"/>
      <c r="N602" s="429"/>
    </row>
    <row r="603" spans="1:14" s="434" customFormat="1" ht="18" customHeight="1">
      <c r="A603" s="351">
        <v>597</v>
      </c>
      <c r="B603" s="107" t="s">
        <v>142</v>
      </c>
      <c r="C603" s="108">
        <v>43752</v>
      </c>
      <c r="D603" s="416" t="s">
        <v>15345</v>
      </c>
      <c r="E603" s="324" t="s">
        <v>1709</v>
      </c>
      <c r="F603" s="126">
        <v>591.74</v>
      </c>
      <c r="G603" s="107" t="str">
        <f t="shared" si="10"/>
        <v>SH19-10821</v>
      </c>
      <c r="H603" s="430"/>
      <c r="I603" s="428"/>
      <c r="J603" s="431"/>
      <c r="K603" s="432"/>
      <c r="L603" s="429"/>
      <c r="M603" s="433"/>
      <c r="N603" s="429"/>
    </row>
    <row r="604" spans="1:14" s="434" customFormat="1" ht="18" customHeight="1">
      <c r="A604" s="351">
        <v>598</v>
      </c>
      <c r="B604" s="107" t="s">
        <v>139</v>
      </c>
      <c r="C604" s="108">
        <v>43752</v>
      </c>
      <c r="D604" s="416" t="s">
        <v>15346</v>
      </c>
      <c r="E604" s="324" t="s">
        <v>1709</v>
      </c>
      <c r="F604" s="126">
        <v>2958</v>
      </c>
      <c r="G604" s="107" t="str">
        <f t="shared" si="10"/>
        <v>SH19-10822</v>
      </c>
      <c r="H604" s="430"/>
      <c r="I604" s="428"/>
      <c r="J604" s="431"/>
      <c r="K604" s="432"/>
      <c r="L604" s="429"/>
      <c r="M604" s="433"/>
      <c r="N604" s="429"/>
    </row>
    <row r="605" spans="1:14" s="434" customFormat="1" ht="18" customHeight="1">
      <c r="A605" s="351">
        <v>599</v>
      </c>
      <c r="B605" s="107" t="s">
        <v>291</v>
      </c>
      <c r="C605" s="108">
        <v>43752</v>
      </c>
      <c r="D605" s="416" t="s">
        <v>15347</v>
      </c>
      <c r="E605" s="324" t="s">
        <v>1709</v>
      </c>
      <c r="F605" s="126">
        <v>6387.66</v>
      </c>
      <c r="G605" s="107" t="str">
        <f t="shared" si="10"/>
        <v>SH19-10823</v>
      </c>
      <c r="H605" s="430"/>
      <c r="I605" s="428"/>
      <c r="J605" s="431"/>
      <c r="K605" s="432"/>
      <c r="L605" s="429"/>
      <c r="M605" s="433"/>
      <c r="N605" s="429"/>
    </row>
    <row r="606" spans="1:14" s="434" customFormat="1" ht="18" customHeight="1">
      <c r="A606" s="351">
        <v>600</v>
      </c>
      <c r="B606" s="107" t="s">
        <v>43</v>
      </c>
      <c r="C606" s="108">
        <v>43752</v>
      </c>
      <c r="D606" s="416" t="s">
        <v>15348</v>
      </c>
      <c r="E606" s="324" t="s">
        <v>1709</v>
      </c>
      <c r="F606" s="126">
        <v>1337.2</v>
      </c>
      <c r="G606" s="107" t="str">
        <f t="shared" si="10"/>
        <v>SH19-10824</v>
      </c>
      <c r="H606" s="430"/>
      <c r="I606" s="428"/>
      <c r="J606" s="431"/>
      <c r="K606" s="432"/>
      <c r="L606" s="429"/>
      <c r="M606" s="433"/>
      <c r="N606" s="429"/>
    </row>
    <row r="607" spans="1:14" s="434" customFormat="1" ht="18" customHeight="1">
      <c r="A607" s="351">
        <v>601</v>
      </c>
      <c r="B607" s="107" t="s">
        <v>42</v>
      </c>
      <c r="C607" s="108">
        <v>43753</v>
      </c>
      <c r="D607" s="416" t="s">
        <v>15349</v>
      </c>
      <c r="E607" s="324" t="s">
        <v>16398</v>
      </c>
      <c r="F607" s="126">
        <v>4033.12</v>
      </c>
      <c r="G607" s="107" t="str">
        <f t="shared" si="10"/>
        <v>SH19-10825</v>
      </c>
      <c r="H607" s="430"/>
      <c r="I607" s="428"/>
      <c r="J607" s="431"/>
      <c r="K607" s="432"/>
      <c r="L607" s="429"/>
      <c r="M607" s="433"/>
      <c r="N607" s="429"/>
    </row>
    <row r="608" spans="1:14" s="434" customFormat="1" ht="18" customHeight="1">
      <c r="A608" s="351">
        <v>602</v>
      </c>
      <c r="B608" s="107" t="s">
        <v>42</v>
      </c>
      <c r="C608" s="108">
        <v>43753</v>
      </c>
      <c r="D608" s="416" t="s">
        <v>15350</v>
      </c>
      <c r="E608" s="324" t="s">
        <v>16398</v>
      </c>
      <c r="F608" s="126">
        <v>8542.4500000000007</v>
      </c>
      <c r="G608" s="107" t="str">
        <f t="shared" si="10"/>
        <v>SH19-10826</v>
      </c>
      <c r="H608" s="430"/>
      <c r="I608" s="428"/>
      <c r="J608" s="431"/>
      <c r="K608" s="432"/>
      <c r="L608" s="429"/>
      <c r="M608" s="433"/>
      <c r="N608" s="429"/>
    </row>
    <row r="609" spans="1:14" s="434" customFormat="1" ht="18" customHeight="1">
      <c r="A609" s="351">
        <v>603</v>
      </c>
      <c r="B609" s="107" t="s">
        <v>42</v>
      </c>
      <c r="C609" s="108">
        <v>43753</v>
      </c>
      <c r="D609" s="416" t="s">
        <v>15351</v>
      </c>
      <c r="E609" s="324" t="s">
        <v>16398</v>
      </c>
      <c r="F609" s="126">
        <v>4808.16</v>
      </c>
      <c r="G609" s="107" t="str">
        <f t="shared" si="10"/>
        <v>SH19-10827</v>
      </c>
      <c r="H609" s="430"/>
      <c r="I609" s="428"/>
      <c r="J609" s="431"/>
      <c r="K609" s="432"/>
      <c r="L609" s="429"/>
      <c r="M609" s="433"/>
      <c r="N609" s="429"/>
    </row>
    <row r="610" spans="1:14" s="434" customFormat="1" ht="18" customHeight="1">
      <c r="A610" s="351">
        <v>604</v>
      </c>
      <c r="B610" s="107" t="s">
        <v>42</v>
      </c>
      <c r="C610" s="108">
        <v>43753</v>
      </c>
      <c r="D610" s="416" t="s">
        <v>15352</v>
      </c>
      <c r="E610" s="324" t="s">
        <v>16398</v>
      </c>
      <c r="F610" s="126">
        <v>2576.75</v>
      </c>
      <c r="G610" s="107" t="str">
        <f t="shared" si="10"/>
        <v>SH19-10828</v>
      </c>
      <c r="H610" s="430"/>
      <c r="I610" s="428"/>
      <c r="J610" s="431"/>
      <c r="K610" s="432"/>
      <c r="L610" s="429"/>
      <c r="M610" s="433"/>
      <c r="N610" s="429"/>
    </row>
    <row r="611" spans="1:14" s="434" customFormat="1" ht="18" customHeight="1">
      <c r="A611" s="351">
        <v>605</v>
      </c>
      <c r="B611" s="107" t="s">
        <v>42</v>
      </c>
      <c r="C611" s="108">
        <v>43753</v>
      </c>
      <c r="D611" s="416" t="s">
        <v>15353</v>
      </c>
      <c r="E611" s="324" t="s">
        <v>16398</v>
      </c>
      <c r="F611" s="126">
        <v>7952.79</v>
      </c>
      <c r="G611" s="107" t="str">
        <f t="shared" si="10"/>
        <v>SH19-10829</v>
      </c>
      <c r="H611" s="430"/>
      <c r="I611" s="428"/>
      <c r="J611" s="431"/>
      <c r="K611" s="432"/>
      <c r="L611" s="429"/>
      <c r="M611" s="433"/>
      <c r="N611" s="429"/>
    </row>
    <row r="612" spans="1:14" s="434" customFormat="1" ht="18" customHeight="1">
      <c r="A612" s="351">
        <v>606</v>
      </c>
      <c r="B612" s="107" t="s">
        <v>42</v>
      </c>
      <c r="C612" s="108">
        <v>43753</v>
      </c>
      <c r="D612" s="416" t="s">
        <v>15354</v>
      </c>
      <c r="E612" s="324" t="s">
        <v>16398</v>
      </c>
      <c r="F612" s="126">
        <v>6945.41</v>
      </c>
      <c r="G612" s="107" t="str">
        <f t="shared" si="10"/>
        <v>SH19-10830</v>
      </c>
      <c r="H612" s="430"/>
      <c r="I612" s="428"/>
      <c r="J612" s="431"/>
      <c r="K612" s="432"/>
      <c r="L612" s="429"/>
      <c r="M612" s="433"/>
      <c r="N612" s="429"/>
    </row>
    <row r="613" spans="1:14" s="434" customFormat="1" ht="18" customHeight="1">
      <c r="A613" s="351">
        <v>607</v>
      </c>
      <c r="B613" s="107" t="s">
        <v>42</v>
      </c>
      <c r="C613" s="108">
        <v>43752</v>
      </c>
      <c r="D613" s="416" t="s">
        <v>15355</v>
      </c>
      <c r="E613" s="324" t="s">
        <v>16397</v>
      </c>
      <c r="F613" s="126">
        <v>974.08</v>
      </c>
      <c r="G613" s="107" t="str">
        <f t="shared" si="10"/>
        <v>SH19-10831</v>
      </c>
      <c r="H613" s="430"/>
      <c r="I613" s="428"/>
      <c r="J613" s="431"/>
      <c r="K613" s="432"/>
      <c r="L613" s="429"/>
      <c r="M613" s="433"/>
      <c r="N613" s="429"/>
    </row>
    <row r="614" spans="1:14" s="434" customFormat="1" ht="18" customHeight="1">
      <c r="A614" s="351">
        <v>608</v>
      </c>
      <c r="B614" s="107" t="s">
        <v>55</v>
      </c>
      <c r="C614" s="108">
        <v>43752</v>
      </c>
      <c r="D614" s="416" t="s">
        <v>15356</v>
      </c>
      <c r="E614" s="324" t="s">
        <v>1709</v>
      </c>
      <c r="F614" s="126">
        <v>3191.04</v>
      </c>
      <c r="G614" s="107" t="str">
        <f t="shared" si="10"/>
        <v>SH19-10832</v>
      </c>
      <c r="H614" s="430"/>
      <c r="I614" s="428"/>
      <c r="J614" s="431"/>
      <c r="K614" s="432"/>
      <c r="L614" s="429"/>
      <c r="M614" s="433"/>
      <c r="N614" s="429"/>
    </row>
    <row r="615" spans="1:14" s="434" customFormat="1" ht="18" customHeight="1">
      <c r="A615" s="351">
        <v>609</v>
      </c>
      <c r="B615" s="107" t="s">
        <v>55</v>
      </c>
      <c r="C615" s="108">
        <v>43752</v>
      </c>
      <c r="D615" s="416" t="s">
        <v>15357</v>
      </c>
      <c r="E615" s="324" t="s">
        <v>1709</v>
      </c>
      <c r="F615" s="126">
        <v>2915.64</v>
      </c>
      <c r="G615" s="107" t="str">
        <f t="shared" si="10"/>
        <v>SH19-10833</v>
      </c>
      <c r="H615" s="430"/>
      <c r="I615" s="428"/>
      <c r="J615" s="431"/>
      <c r="K615" s="432"/>
      <c r="L615" s="429"/>
      <c r="M615" s="433"/>
      <c r="N615" s="429"/>
    </row>
    <row r="616" spans="1:14" s="434" customFormat="1" ht="18" customHeight="1">
      <c r="A616" s="351">
        <v>610</v>
      </c>
      <c r="B616" s="107" t="s">
        <v>1727</v>
      </c>
      <c r="C616" s="108">
        <v>43752</v>
      </c>
      <c r="D616" s="416" t="s">
        <v>15358</v>
      </c>
      <c r="E616" s="324" t="s">
        <v>1709</v>
      </c>
      <c r="F616" s="126">
        <v>2704.29</v>
      </c>
      <c r="G616" s="107" t="str">
        <f t="shared" si="10"/>
        <v>SH19-10834</v>
      </c>
      <c r="H616" s="430"/>
      <c r="I616" s="428"/>
      <c r="J616" s="431"/>
      <c r="K616" s="432"/>
      <c r="L616" s="429"/>
      <c r="M616" s="433"/>
      <c r="N616" s="429"/>
    </row>
    <row r="617" spans="1:14" s="434" customFormat="1" ht="18" customHeight="1">
      <c r="A617" s="351">
        <v>611</v>
      </c>
      <c r="B617" s="107" t="s">
        <v>42</v>
      </c>
      <c r="C617" s="108">
        <v>43754</v>
      </c>
      <c r="D617" s="416" t="s">
        <v>15359</v>
      </c>
      <c r="E617" s="324" t="s">
        <v>16399</v>
      </c>
      <c r="F617" s="126">
        <v>6084.28</v>
      </c>
      <c r="G617" s="107" t="str">
        <f t="shared" si="10"/>
        <v>SH19-10835</v>
      </c>
      <c r="H617" s="430"/>
      <c r="I617" s="428"/>
      <c r="J617" s="431"/>
      <c r="K617" s="432"/>
      <c r="L617" s="429"/>
      <c r="M617" s="433"/>
      <c r="N617" s="429"/>
    </row>
    <row r="618" spans="1:14" s="434" customFormat="1" ht="18" customHeight="1">
      <c r="A618" s="351">
        <v>612</v>
      </c>
      <c r="B618" s="107" t="s">
        <v>42</v>
      </c>
      <c r="C618" s="108">
        <v>43754</v>
      </c>
      <c r="D618" s="416" t="s">
        <v>15360</v>
      </c>
      <c r="E618" s="324" t="s">
        <v>16399</v>
      </c>
      <c r="F618" s="126">
        <v>9633.6</v>
      </c>
      <c r="G618" s="107" t="str">
        <f t="shared" si="10"/>
        <v>SH19-10836</v>
      </c>
      <c r="H618" s="430"/>
      <c r="I618" s="428"/>
      <c r="J618" s="431"/>
      <c r="K618" s="432"/>
      <c r="L618" s="429"/>
      <c r="M618" s="433"/>
      <c r="N618" s="429"/>
    </row>
    <row r="619" spans="1:14" s="434" customFormat="1" ht="18" customHeight="1">
      <c r="A619" s="351">
        <v>613</v>
      </c>
      <c r="B619" s="107" t="s">
        <v>42</v>
      </c>
      <c r="C619" s="108">
        <v>43754</v>
      </c>
      <c r="D619" s="416" t="s">
        <v>15361</v>
      </c>
      <c r="E619" s="324" t="s">
        <v>16399</v>
      </c>
      <c r="F619" s="126">
        <v>3303.11</v>
      </c>
      <c r="G619" s="107" t="str">
        <f t="shared" si="10"/>
        <v>SH19-10837</v>
      </c>
      <c r="H619" s="430"/>
      <c r="I619" s="428"/>
      <c r="J619" s="431"/>
      <c r="K619" s="432"/>
      <c r="L619" s="429"/>
      <c r="M619" s="433"/>
      <c r="N619" s="429"/>
    </row>
    <row r="620" spans="1:14" s="434" customFormat="1" ht="18" customHeight="1">
      <c r="A620" s="351">
        <v>614</v>
      </c>
      <c r="B620" s="107" t="s">
        <v>42</v>
      </c>
      <c r="C620" s="108">
        <v>43754</v>
      </c>
      <c r="D620" s="416" t="s">
        <v>15362</v>
      </c>
      <c r="E620" s="324" t="s">
        <v>16399</v>
      </c>
      <c r="F620" s="126">
        <v>2469.7199999999998</v>
      </c>
      <c r="G620" s="107" t="str">
        <f t="shared" si="10"/>
        <v>SH19-10838</v>
      </c>
      <c r="H620" s="430"/>
      <c r="I620" s="428"/>
      <c r="J620" s="431"/>
      <c r="K620" s="432"/>
      <c r="L620" s="429"/>
      <c r="M620" s="433"/>
      <c r="N620" s="429"/>
    </row>
    <row r="621" spans="1:14" s="434" customFormat="1" ht="18" customHeight="1">
      <c r="A621" s="351">
        <v>615</v>
      </c>
      <c r="B621" s="107" t="s">
        <v>42</v>
      </c>
      <c r="C621" s="108">
        <v>43754</v>
      </c>
      <c r="D621" s="416" t="s">
        <v>15363</v>
      </c>
      <c r="E621" s="324" t="s">
        <v>16399</v>
      </c>
      <c r="F621" s="126">
        <v>1533.05</v>
      </c>
      <c r="G621" s="107" t="str">
        <f t="shared" si="10"/>
        <v>SH19-10839</v>
      </c>
      <c r="H621" s="430"/>
      <c r="I621" s="428"/>
      <c r="J621" s="431"/>
      <c r="K621" s="432"/>
      <c r="L621" s="429"/>
      <c r="M621" s="433"/>
      <c r="N621" s="429"/>
    </row>
    <row r="622" spans="1:14" s="434" customFormat="1" ht="18" customHeight="1">
      <c r="A622" s="351">
        <v>616</v>
      </c>
      <c r="B622" s="107" t="s">
        <v>42</v>
      </c>
      <c r="C622" s="108">
        <v>43754</v>
      </c>
      <c r="D622" s="416" t="s">
        <v>15364</v>
      </c>
      <c r="E622" s="324" t="s">
        <v>16399</v>
      </c>
      <c r="F622" s="126">
        <v>9286.58</v>
      </c>
      <c r="G622" s="107" t="str">
        <f t="shared" si="10"/>
        <v>SH19-10840</v>
      </c>
      <c r="H622" s="430"/>
      <c r="I622" s="428"/>
      <c r="J622" s="431"/>
      <c r="K622" s="432"/>
      <c r="L622" s="429"/>
      <c r="M622" s="433"/>
      <c r="N622" s="429"/>
    </row>
    <row r="623" spans="1:14" s="434" customFormat="1" ht="18" customHeight="1">
      <c r="A623" s="351">
        <v>617</v>
      </c>
      <c r="B623" s="107" t="s">
        <v>42</v>
      </c>
      <c r="C623" s="108">
        <v>43754</v>
      </c>
      <c r="D623" s="416" t="s">
        <v>15365</v>
      </c>
      <c r="E623" s="324" t="s">
        <v>16399</v>
      </c>
      <c r="F623" s="126">
        <v>11856.7</v>
      </c>
      <c r="G623" s="107" t="str">
        <f t="shared" si="10"/>
        <v>SH19-10841</v>
      </c>
      <c r="H623" s="430"/>
      <c r="I623" s="428"/>
      <c r="J623" s="431"/>
      <c r="K623" s="432"/>
      <c r="L623" s="429"/>
      <c r="M623" s="433"/>
      <c r="N623" s="429"/>
    </row>
    <row r="624" spans="1:14" s="434" customFormat="1" ht="18" customHeight="1">
      <c r="A624" s="351">
        <v>618</v>
      </c>
      <c r="B624" s="107" t="s">
        <v>42</v>
      </c>
      <c r="C624" s="108">
        <v>43754</v>
      </c>
      <c r="D624" s="416" t="s">
        <v>15366</v>
      </c>
      <c r="E624" s="324" t="s">
        <v>16399</v>
      </c>
      <c r="F624" s="126">
        <v>4075.61</v>
      </c>
      <c r="G624" s="107" t="str">
        <f t="shared" si="10"/>
        <v>SH19-10842</v>
      </c>
      <c r="H624" s="430"/>
      <c r="I624" s="428"/>
      <c r="J624" s="431"/>
      <c r="K624" s="432"/>
      <c r="L624" s="429"/>
      <c r="M624" s="433"/>
      <c r="N624" s="429"/>
    </row>
    <row r="625" spans="1:14" s="434" customFormat="1" ht="18" customHeight="1">
      <c r="A625" s="351">
        <v>619</v>
      </c>
      <c r="B625" s="107" t="s">
        <v>42</v>
      </c>
      <c r="C625" s="108">
        <v>43754</v>
      </c>
      <c r="D625" s="416" t="s">
        <v>15367</v>
      </c>
      <c r="E625" s="324" t="s">
        <v>16399</v>
      </c>
      <c r="F625" s="126">
        <v>6187.9</v>
      </c>
      <c r="G625" s="107" t="str">
        <f t="shared" si="10"/>
        <v>SH19-10843</v>
      </c>
      <c r="H625" s="430"/>
      <c r="I625" s="428"/>
      <c r="J625" s="431"/>
      <c r="K625" s="432"/>
      <c r="L625" s="429"/>
      <c r="M625" s="433"/>
      <c r="N625" s="429"/>
    </row>
    <row r="626" spans="1:14" s="434" customFormat="1" ht="18" customHeight="1">
      <c r="A626" s="351">
        <v>620</v>
      </c>
      <c r="B626" s="107" t="s">
        <v>42</v>
      </c>
      <c r="C626" s="108">
        <v>43754</v>
      </c>
      <c r="D626" s="416" t="s">
        <v>15368</v>
      </c>
      <c r="E626" s="324" t="s">
        <v>16399</v>
      </c>
      <c r="F626" s="126">
        <v>8804.7900000000009</v>
      </c>
      <c r="G626" s="107" t="str">
        <f t="shared" si="10"/>
        <v>SH19-10844</v>
      </c>
      <c r="H626" s="430"/>
      <c r="I626" s="428"/>
      <c r="J626" s="431"/>
      <c r="K626" s="432"/>
      <c r="L626" s="429"/>
      <c r="M626" s="433"/>
      <c r="N626" s="429"/>
    </row>
    <row r="627" spans="1:14" s="434" customFormat="1" ht="18" customHeight="1">
      <c r="A627" s="351">
        <v>621</v>
      </c>
      <c r="B627" s="107" t="s">
        <v>42</v>
      </c>
      <c r="C627" s="108">
        <v>43754</v>
      </c>
      <c r="D627" s="416" t="s">
        <v>15369</v>
      </c>
      <c r="E627" s="324" t="s">
        <v>16399</v>
      </c>
      <c r="F627" s="126">
        <v>6528.7</v>
      </c>
      <c r="G627" s="107" t="str">
        <f t="shared" si="10"/>
        <v>SH19-10845</v>
      </c>
      <c r="H627" s="430"/>
      <c r="I627" s="428"/>
      <c r="J627" s="431"/>
      <c r="K627" s="432"/>
      <c r="L627" s="429"/>
      <c r="M627" s="433"/>
      <c r="N627" s="429"/>
    </row>
    <row r="628" spans="1:14" s="434" customFormat="1" ht="18" customHeight="1">
      <c r="A628" s="351">
        <v>622</v>
      </c>
      <c r="B628" s="107" t="s">
        <v>42</v>
      </c>
      <c r="C628" s="108">
        <v>43754</v>
      </c>
      <c r="D628" s="416" t="s">
        <v>15370</v>
      </c>
      <c r="E628" s="324" t="s">
        <v>16399</v>
      </c>
      <c r="F628" s="126">
        <v>10068.299999999999</v>
      </c>
      <c r="G628" s="107" t="str">
        <f t="shared" si="10"/>
        <v>SH19-10846</v>
      </c>
      <c r="H628" s="430"/>
      <c r="I628" s="428"/>
      <c r="J628" s="431"/>
      <c r="K628" s="432"/>
      <c r="L628" s="429"/>
      <c r="M628" s="433"/>
      <c r="N628" s="429"/>
    </row>
    <row r="629" spans="1:14" s="434" customFormat="1" ht="18" customHeight="1">
      <c r="A629" s="351">
        <v>623</v>
      </c>
      <c r="B629" s="107" t="s">
        <v>42</v>
      </c>
      <c r="C629" s="108">
        <v>43754</v>
      </c>
      <c r="D629" s="416" t="s">
        <v>15371</v>
      </c>
      <c r="E629" s="324" t="s">
        <v>16399</v>
      </c>
      <c r="F629" s="126">
        <v>11267.69</v>
      </c>
      <c r="G629" s="107" t="str">
        <f t="shared" si="10"/>
        <v>SH19-10847</v>
      </c>
      <c r="H629" s="430"/>
      <c r="I629" s="428"/>
      <c r="J629" s="431"/>
      <c r="K629" s="432"/>
      <c r="L629" s="429"/>
      <c r="M629" s="433"/>
      <c r="N629" s="429"/>
    </row>
    <row r="630" spans="1:14" s="434" customFormat="1" ht="18" customHeight="1">
      <c r="A630" s="351">
        <v>624</v>
      </c>
      <c r="B630" s="107" t="s">
        <v>42</v>
      </c>
      <c r="C630" s="108">
        <v>43754</v>
      </c>
      <c r="D630" s="416" t="s">
        <v>15372</v>
      </c>
      <c r="E630" s="324" t="s">
        <v>16399</v>
      </c>
      <c r="F630" s="126">
        <v>940.03</v>
      </c>
      <c r="G630" s="107" t="str">
        <f t="shared" si="10"/>
        <v>SH19-10848</v>
      </c>
      <c r="H630" s="430"/>
      <c r="I630" s="428"/>
      <c r="J630" s="431"/>
      <c r="K630" s="432"/>
      <c r="L630" s="429"/>
      <c r="M630" s="433"/>
      <c r="N630" s="429"/>
    </row>
    <row r="631" spans="1:14" s="434" customFormat="1" ht="18" customHeight="1">
      <c r="A631" s="351">
        <v>625</v>
      </c>
      <c r="B631" s="107" t="s">
        <v>42</v>
      </c>
      <c r="C631" s="108">
        <v>43754</v>
      </c>
      <c r="D631" s="416" t="s">
        <v>15373</v>
      </c>
      <c r="E631" s="324" t="s">
        <v>16399</v>
      </c>
      <c r="F631" s="126">
        <v>8993.2900000000009</v>
      </c>
      <c r="G631" s="107" t="str">
        <f t="shared" si="10"/>
        <v>SH19-10849</v>
      </c>
      <c r="H631" s="430"/>
      <c r="I631" s="428"/>
      <c r="J631" s="431"/>
      <c r="K631" s="432"/>
      <c r="L631" s="429"/>
      <c r="M631" s="433"/>
      <c r="N631" s="429"/>
    </row>
    <row r="632" spans="1:14" s="434" customFormat="1" ht="18" customHeight="1">
      <c r="A632" s="351">
        <v>626</v>
      </c>
      <c r="B632" s="107" t="s">
        <v>42</v>
      </c>
      <c r="C632" s="108">
        <v>43754</v>
      </c>
      <c r="D632" s="416" t="s">
        <v>15374</v>
      </c>
      <c r="E632" s="324" t="s">
        <v>16399</v>
      </c>
      <c r="F632" s="126">
        <v>8516.36</v>
      </c>
      <c r="G632" s="107" t="str">
        <f t="shared" si="10"/>
        <v>SH19-10850</v>
      </c>
      <c r="H632" s="430"/>
      <c r="I632" s="428"/>
      <c r="J632" s="431"/>
      <c r="K632" s="432"/>
      <c r="L632" s="429"/>
      <c r="M632" s="433"/>
      <c r="N632" s="429"/>
    </row>
    <row r="633" spans="1:14" s="434" customFormat="1" ht="18" customHeight="1">
      <c r="A633" s="351">
        <v>627</v>
      </c>
      <c r="B633" s="107" t="s">
        <v>42</v>
      </c>
      <c r="C633" s="108">
        <v>43754</v>
      </c>
      <c r="D633" s="416" t="s">
        <v>15375</v>
      </c>
      <c r="E633" s="324" t="s">
        <v>16399</v>
      </c>
      <c r="F633" s="126">
        <v>9502.7000000000007</v>
      </c>
      <c r="G633" s="107" t="str">
        <f t="shared" si="10"/>
        <v>SH19-10851</v>
      </c>
      <c r="H633" s="430"/>
      <c r="I633" s="428"/>
      <c r="J633" s="431"/>
      <c r="K633" s="432"/>
      <c r="L633" s="429"/>
      <c r="M633" s="433"/>
      <c r="N633" s="429"/>
    </row>
    <row r="634" spans="1:14" s="434" customFormat="1" ht="18" customHeight="1">
      <c r="A634" s="351">
        <v>628</v>
      </c>
      <c r="B634" s="107" t="s">
        <v>42</v>
      </c>
      <c r="C634" s="108">
        <v>43754</v>
      </c>
      <c r="D634" s="416" t="s">
        <v>15376</v>
      </c>
      <c r="E634" s="324" t="s">
        <v>16399</v>
      </c>
      <c r="F634" s="126">
        <v>6382.06</v>
      </c>
      <c r="G634" s="107" t="str">
        <f t="shared" si="10"/>
        <v>SH19-10852</v>
      </c>
      <c r="H634" s="430"/>
      <c r="I634" s="428"/>
      <c r="J634" s="431"/>
      <c r="K634" s="432"/>
      <c r="L634" s="429"/>
      <c r="M634" s="433"/>
      <c r="N634" s="429"/>
    </row>
    <row r="635" spans="1:14" s="434" customFormat="1" ht="18" customHeight="1">
      <c r="A635" s="351">
        <v>629</v>
      </c>
      <c r="B635" s="107" t="s">
        <v>238</v>
      </c>
      <c r="C635" s="108">
        <v>43753</v>
      </c>
      <c r="D635" s="416" t="s">
        <v>15377</v>
      </c>
      <c r="E635" s="324" t="s">
        <v>1709</v>
      </c>
      <c r="F635" s="126">
        <v>3719.58</v>
      </c>
      <c r="G635" s="107" t="str">
        <f t="shared" si="10"/>
        <v>SH19-10853</v>
      </c>
      <c r="H635" s="430"/>
      <c r="I635" s="428"/>
      <c r="J635" s="431"/>
      <c r="K635" s="432"/>
      <c r="L635" s="429"/>
      <c r="M635" s="433"/>
      <c r="N635" s="429"/>
    </row>
    <row r="636" spans="1:14" s="434" customFormat="1" ht="18" customHeight="1">
      <c r="A636" s="351">
        <v>630</v>
      </c>
      <c r="B636" s="107" t="s">
        <v>223</v>
      </c>
      <c r="C636" s="108">
        <v>43753</v>
      </c>
      <c r="D636" s="416" t="s">
        <v>15378</v>
      </c>
      <c r="E636" s="324" t="s">
        <v>1709</v>
      </c>
      <c r="F636" s="126">
        <v>1025.92</v>
      </c>
      <c r="G636" s="107" t="str">
        <f t="shared" si="10"/>
        <v>SH19-10854</v>
      </c>
      <c r="H636" s="430"/>
      <c r="I636" s="428"/>
      <c r="J636" s="431"/>
      <c r="K636" s="432"/>
      <c r="L636" s="429"/>
      <c r="M636" s="433"/>
      <c r="N636" s="429"/>
    </row>
    <row r="637" spans="1:14" s="434" customFormat="1" ht="18" customHeight="1">
      <c r="A637" s="351">
        <v>631</v>
      </c>
      <c r="B637" s="107" t="s">
        <v>346</v>
      </c>
      <c r="C637" s="108">
        <v>43753</v>
      </c>
      <c r="D637" s="416" t="s">
        <v>15379</v>
      </c>
      <c r="E637" s="324" t="s">
        <v>1709</v>
      </c>
      <c r="F637" s="126">
        <v>3960</v>
      </c>
      <c r="G637" s="107" t="str">
        <f t="shared" si="10"/>
        <v>SH19-10855</v>
      </c>
      <c r="H637" s="430"/>
      <c r="I637" s="428"/>
      <c r="J637" s="431"/>
      <c r="K637" s="432"/>
      <c r="L637" s="429"/>
      <c r="M637" s="433"/>
      <c r="N637" s="429"/>
    </row>
    <row r="638" spans="1:14" s="434" customFormat="1" ht="18" customHeight="1">
      <c r="A638" s="351">
        <v>632</v>
      </c>
      <c r="B638" s="107" t="s">
        <v>142</v>
      </c>
      <c r="C638" s="108">
        <v>43753</v>
      </c>
      <c r="D638" s="416" t="s">
        <v>15380</v>
      </c>
      <c r="E638" s="324" t="s">
        <v>1709</v>
      </c>
      <c r="F638" s="126">
        <v>532.38</v>
      </c>
      <c r="G638" s="107" t="str">
        <f t="shared" si="10"/>
        <v>SH19-10856</v>
      </c>
      <c r="H638" s="430"/>
      <c r="I638" s="428"/>
      <c r="J638" s="431"/>
      <c r="K638" s="432"/>
      <c r="L638" s="429"/>
      <c r="M638" s="433"/>
      <c r="N638" s="429"/>
    </row>
    <row r="639" spans="1:14" s="434" customFormat="1" ht="18" customHeight="1">
      <c r="A639" s="351">
        <v>633</v>
      </c>
      <c r="B639" s="107" t="s">
        <v>43</v>
      </c>
      <c r="C639" s="108">
        <v>43753</v>
      </c>
      <c r="D639" s="416" t="s">
        <v>15381</v>
      </c>
      <c r="E639" s="324" t="s">
        <v>1709</v>
      </c>
      <c r="F639" s="126">
        <v>1847.8</v>
      </c>
      <c r="G639" s="107" t="str">
        <f t="shared" si="10"/>
        <v>SH19-10857</v>
      </c>
      <c r="H639" s="430"/>
      <c r="I639" s="428"/>
      <c r="J639" s="431"/>
      <c r="K639" s="432"/>
      <c r="L639" s="429"/>
      <c r="M639" s="433"/>
      <c r="N639" s="429"/>
    </row>
    <row r="640" spans="1:14" s="434" customFormat="1" ht="18" customHeight="1">
      <c r="A640" s="351">
        <v>634</v>
      </c>
      <c r="B640" s="107" t="s">
        <v>42</v>
      </c>
      <c r="C640" s="108">
        <v>43753</v>
      </c>
      <c r="D640" s="416" t="s">
        <v>15382</v>
      </c>
      <c r="E640" s="324" t="s">
        <v>16398</v>
      </c>
      <c r="F640" s="126">
        <v>320.64999999999998</v>
      </c>
      <c r="G640" s="107" t="str">
        <f t="shared" si="10"/>
        <v>SH19-10858</v>
      </c>
      <c r="H640" s="430"/>
      <c r="I640" s="428"/>
      <c r="J640" s="431"/>
      <c r="K640" s="432"/>
      <c r="L640" s="429"/>
      <c r="M640" s="433"/>
      <c r="N640" s="429"/>
    </row>
    <row r="641" spans="1:14" s="434" customFormat="1" ht="18" customHeight="1">
      <c r="A641" s="351">
        <v>635</v>
      </c>
      <c r="B641" s="107" t="s">
        <v>42</v>
      </c>
      <c r="C641" s="108">
        <v>43754</v>
      </c>
      <c r="D641" s="416" t="s">
        <v>15383</v>
      </c>
      <c r="E641" s="324" t="s">
        <v>16399</v>
      </c>
      <c r="F641" s="126">
        <v>11789.06</v>
      </c>
      <c r="G641" s="107" t="str">
        <f t="shared" si="10"/>
        <v>SH19-10859</v>
      </c>
      <c r="H641" s="430"/>
      <c r="I641" s="428"/>
      <c r="J641" s="431"/>
      <c r="K641" s="432"/>
      <c r="L641" s="429"/>
      <c r="M641" s="433"/>
      <c r="N641" s="429"/>
    </row>
    <row r="642" spans="1:14" s="434" customFormat="1" ht="18" customHeight="1">
      <c r="A642" s="351">
        <v>636</v>
      </c>
      <c r="B642" s="107" t="s">
        <v>42</v>
      </c>
      <c r="C642" s="108">
        <v>43754</v>
      </c>
      <c r="D642" s="416" t="s">
        <v>15384</v>
      </c>
      <c r="E642" s="324" t="s">
        <v>16399</v>
      </c>
      <c r="F642" s="126">
        <v>13657.15</v>
      </c>
      <c r="G642" s="107" t="str">
        <f t="shared" si="10"/>
        <v>SH19-10860</v>
      </c>
      <c r="H642" s="430"/>
      <c r="I642" s="428"/>
      <c r="J642" s="431"/>
      <c r="K642" s="432"/>
      <c r="L642" s="429"/>
      <c r="M642" s="433"/>
      <c r="N642" s="429"/>
    </row>
    <row r="643" spans="1:14" s="434" customFormat="1" ht="18" customHeight="1">
      <c r="A643" s="351">
        <v>637</v>
      </c>
      <c r="B643" s="107" t="s">
        <v>42</v>
      </c>
      <c r="C643" s="108">
        <v>43754</v>
      </c>
      <c r="D643" s="416" t="s">
        <v>15385</v>
      </c>
      <c r="E643" s="324" t="s">
        <v>16399</v>
      </c>
      <c r="F643" s="126">
        <v>2140.13</v>
      </c>
      <c r="G643" s="107" t="str">
        <f t="shared" si="10"/>
        <v>SH19-10861</v>
      </c>
      <c r="H643" s="430"/>
      <c r="I643" s="428"/>
      <c r="J643" s="431"/>
      <c r="K643" s="432"/>
      <c r="L643" s="429"/>
      <c r="M643" s="433"/>
      <c r="N643" s="429"/>
    </row>
    <row r="644" spans="1:14" s="434" customFormat="1" ht="18" customHeight="1">
      <c r="A644" s="351">
        <v>638</v>
      </c>
      <c r="B644" s="107"/>
      <c r="C644" s="108"/>
      <c r="D644" s="416" t="s">
        <v>15386</v>
      </c>
      <c r="E644" s="324" t="s">
        <v>1709</v>
      </c>
      <c r="F644" s="126">
        <v>0</v>
      </c>
      <c r="G644" s="107" t="str">
        <f t="shared" si="10"/>
        <v>SH19-10862</v>
      </c>
      <c r="H644" s="430"/>
      <c r="I644" s="428"/>
      <c r="J644" s="431"/>
      <c r="K644" s="432"/>
      <c r="L644" s="429"/>
      <c r="M644" s="433"/>
      <c r="N644" s="429" t="s">
        <v>7781</v>
      </c>
    </row>
    <row r="645" spans="1:14" s="434" customFormat="1" ht="18" customHeight="1">
      <c r="A645" s="351">
        <v>639</v>
      </c>
      <c r="B645" s="107" t="s">
        <v>55</v>
      </c>
      <c r="C645" s="108">
        <v>43753</v>
      </c>
      <c r="D645" s="416" t="s">
        <v>15387</v>
      </c>
      <c r="E645" s="324" t="s">
        <v>1709</v>
      </c>
      <c r="F645" s="126">
        <v>1404.36</v>
      </c>
      <c r="G645" s="107" t="str">
        <f t="shared" si="10"/>
        <v>SH19-10863</v>
      </c>
      <c r="H645" s="430"/>
      <c r="I645" s="428"/>
      <c r="J645" s="431"/>
      <c r="K645" s="432"/>
      <c r="L645" s="429"/>
      <c r="M645" s="433"/>
      <c r="N645" s="429"/>
    </row>
    <row r="646" spans="1:14" s="434" customFormat="1" ht="18" customHeight="1">
      <c r="A646" s="351">
        <v>640</v>
      </c>
      <c r="B646" s="107" t="s">
        <v>55</v>
      </c>
      <c r="C646" s="108">
        <v>43753</v>
      </c>
      <c r="D646" s="416" t="s">
        <v>15388</v>
      </c>
      <c r="E646" s="324" t="s">
        <v>1709</v>
      </c>
      <c r="F646" s="126">
        <v>1586.7</v>
      </c>
      <c r="G646" s="107" t="str">
        <f t="shared" si="10"/>
        <v>SH19-10864</v>
      </c>
      <c r="H646" s="430"/>
      <c r="I646" s="428"/>
      <c r="J646" s="431"/>
      <c r="K646" s="432"/>
      <c r="L646" s="429"/>
      <c r="M646" s="433"/>
      <c r="N646" s="429"/>
    </row>
    <row r="647" spans="1:14" s="434" customFormat="1" ht="18" customHeight="1">
      <c r="A647" s="351">
        <v>641</v>
      </c>
      <c r="B647" s="107" t="s">
        <v>288</v>
      </c>
      <c r="C647" s="108">
        <v>43753</v>
      </c>
      <c r="D647" s="416" t="s">
        <v>15389</v>
      </c>
      <c r="E647" s="324" t="s">
        <v>1709</v>
      </c>
      <c r="F647" s="126">
        <v>710.93</v>
      </c>
      <c r="G647" s="107" t="str">
        <f t="shared" si="10"/>
        <v>SH19-10865</v>
      </c>
      <c r="H647" s="430"/>
      <c r="I647" s="428"/>
      <c r="J647" s="431"/>
      <c r="K647" s="432"/>
      <c r="L647" s="429"/>
      <c r="M647" s="433"/>
      <c r="N647" s="429"/>
    </row>
    <row r="648" spans="1:14" s="434" customFormat="1" ht="18" customHeight="1">
      <c r="A648" s="351">
        <v>642</v>
      </c>
      <c r="B648" s="107" t="s">
        <v>238</v>
      </c>
      <c r="C648" s="108">
        <v>43753</v>
      </c>
      <c r="D648" s="416" t="s">
        <v>15390</v>
      </c>
      <c r="E648" s="324" t="s">
        <v>1709</v>
      </c>
      <c r="F648" s="126">
        <v>4167.99</v>
      </c>
      <c r="G648" s="107" t="str">
        <f t="shared" si="10"/>
        <v>SH19-10866</v>
      </c>
      <c r="H648" s="430"/>
      <c r="I648" s="428"/>
      <c r="J648" s="431"/>
      <c r="K648" s="432"/>
      <c r="L648" s="429"/>
      <c r="M648" s="433"/>
      <c r="N648" s="429"/>
    </row>
    <row r="649" spans="1:14" s="434" customFormat="1" ht="18" customHeight="1">
      <c r="A649" s="351">
        <v>643</v>
      </c>
      <c r="B649" s="107" t="s">
        <v>223</v>
      </c>
      <c r="C649" s="108">
        <v>43753</v>
      </c>
      <c r="D649" s="416" t="s">
        <v>15391</v>
      </c>
      <c r="E649" s="324" t="s">
        <v>1709</v>
      </c>
      <c r="F649" s="126">
        <v>474.48</v>
      </c>
      <c r="G649" s="107" t="str">
        <f t="shared" si="10"/>
        <v>SH19-10867</v>
      </c>
      <c r="H649" s="430"/>
      <c r="I649" s="428"/>
      <c r="J649" s="431"/>
      <c r="K649" s="432"/>
      <c r="L649" s="429"/>
      <c r="M649" s="433"/>
      <c r="N649" s="429"/>
    </row>
    <row r="650" spans="1:14" s="434" customFormat="1" ht="18" customHeight="1">
      <c r="A650" s="351">
        <v>644</v>
      </c>
      <c r="B650" s="107" t="s">
        <v>1754</v>
      </c>
      <c r="C650" s="108">
        <v>43753</v>
      </c>
      <c r="D650" s="416" t="s">
        <v>15392</v>
      </c>
      <c r="E650" s="324" t="s">
        <v>1709</v>
      </c>
      <c r="F650" s="126">
        <v>2378.7399999999998</v>
      </c>
      <c r="G650" s="107" t="str">
        <f t="shared" si="10"/>
        <v>SH19-10868</v>
      </c>
      <c r="H650" s="430"/>
      <c r="I650" s="428"/>
      <c r="J650" s="431"/>
      <c r="K650" s="432"/>
      <c r="L650" s="429"/>
      <c r="M650" s="433"/>
      <c r="N650" s="429"/>
    </row>
    <row r="651" spans="1:14" s="434" customFormat="1" ht="18" customHeight="1">
      <c r="A651" s="351">
        <v>645</v>
      </c>
      <c r="B651" s="107" t="s">
        <v>1727</v>
      </c>
      <c r="C651" s="108">
        <v>43753</v>
      </c>
      <c r="D651" s="416" t="s">
        <v>15393</v>
      </c>
      <c r="E651" s="324" t="s">
        <v>1709</v>
      </c>
      <c r="F651" s="126">
        <v>1385.85</v>
      </c>
      <c r="G651" s="107" t="str">
        <f t="shared" si="10"/>
        <v>SH19-10869</v>
      </c>
      <c r="H651" s="430"/>
      <c r="I651" s="428"/>
      <c r="J651" s="431"/>
      <c r="K651" s="432"/>
      <c r="L651" s="429"/>
      <c r="M651" s="433"/>
      <c r="N651" s="429"/>
    </row>
    <row r="652" spans="1:14" s="434" customFormat="1" ht="18" customHeight="1">
      <c r="A652" s="351">
        <v>646</v>
      </c>
      <c r="B652" s="107" t="s">
        <v>1727</v>
      </c>
      <c r="C652" s="108">
        <v>43753</v>
      </c>
      <c r="D652" s="416" t="s">
        <v>15394</v>
      </c>
      <c r="E652" s="324" t="s">
        <v>1709</v>
      </c>
      <c r="F652" s="126">
        <v>1732.26</v>
      </c>
      <c r="G652" s="107" t="str">
        <f t="shared" si="10"/>
        <v>SH19-10870</v>
      </c>
      <c r="H652" s="430"/>
      <c r="I652" s="428"/>
      <c r="J652" s="431"/>
      <c r="K652" s="432"/>
      <c r="L652" s="429"/>
      <c r="M652" s="433"/>
      <c r="N652" s="429"/>
    </row>
    <row r="653" spans="1:14" s="434" customFormat="1" ht="18" customHeight="1">
      <c r="A653" s="351">
        <v>647</v>
      </c>
      <c r="B653" s="107" t="s">
        <v>50</v>
      </c>
      <c r="C653" s="108">
        <v>43753</v>
      </c>
      <c r="D653" s="416" t="s">
        <v>15395</v>
      </c>
      <c r="E653" s="324" t="s">
        <v>1709</v>
      </c>
      <c r="F653" s="126">
        <v>2541.73</v>
      </c>
      <c r="G653" s="107" t="str">
        <f t="shared" si="10"/>
        <v>SH19-10871</v>
      </c>
      <c r="H653" s="430"/>
      <c r="I653" s="428"/>
      <c r="J653" s="431"/>
      <c r="K653" s="432"/>
      <c r="L653" s="429"/>
      <c r="M653" s="433"/>
      <c r="N653" s="429"/>
    </row>
    <row r="654" spans="1:14" s="434" customFormat="1" ht="18" customHeight="1">
      <c r="A654" s="351">
        <v>648</v>
      </c>
      <c r="B654" s="107" t="s">
        <v>329</v>
      </c>
      <c r="C654" s="108">
        <v>43753</v>
      </c>
      <c r="D654" s="416" t="s">
        <v>15396</v>
      </c>
      <c r="E654" s="324" t="s">
        <v>1709</v>
      </c>
      <c r="F654" s="126">
        <v>4149.29</v>
      </c>
      <c r="G654" s="107" t="str">
        <f t="shared" si="10"/>
        <v>SH19-10872</v>
      </c>
      <c r="H654" s="430"/>
      <c r="I654" s="428"/>
      <c r="J654" s="431"/>
      <c r="K654" s="432"/>
      <c r="L654" s="429"/>
      <c r="M654" s="433"/>
      <c r="N654" s="429"/>
    </row>
    <row r="655" spans="1:14" s="434" customFormat="1" ht="18" customHeight="1">
      <c r="A655" s="351">
        <v>649</v>
      </c>
      <c r="B655" s="200" t="s">
        <v>1746</v>
      </c>
      <c r="C655" s="108"/>
      <c r="D655" s="402" t="s">
        <v>15397</v>
      </c>
      <c r="E655" s="324" t="s">
        <v>1709</v>
      </c>
      <c r="F655" s="126">
        <v>0</v>
      </c>
      <c r="G655" s="107" t="str">
        <f t="shared" si="10"/>
        <v>SH19-10873</v>
      </c>
      <c r="H655" s="430"/>
      <c r="I655" s="428"/>
      <c r="J655" s="431"/>
      <c r="K655" s="432"/>
      <c r="L655" s="429"/>
      <c r="M655" s="433"/>
      <c r="N655" s="429"/>
    </row>
    <row r="656" spans="1:14" s="434" customFormat="1" ht="18" customHeight="1">
      <c r="A656" s="351">
        <v>650</v>
      </c>
      <c r="B656" s="107" t="s">
        <v>142</v>
      </c>
      <c r="C656" s="108">
        <v>43753</v>
      </c>
      <c r="D656" s="416" t="s">
        <v>15398</v>
      </c>
      <c r="E656" s="324" t="s">
        <v>1709</v>
      </c>
      <c r="F656" s="126">
        <v>2225.96</v>
      </c>
      <c r="G656" s="107" t="str">
        <f t="shared" si="10"/>
        <v>SH19-10874</v>
      </c>
      <c r="H656" s="430"/>
      <c r="I656" s="428"/>
      <c r="J656" s="431"/>
      <c r="K656" s="432"/>
      <c r="L656" s="429"/>
      <c r="M656" s="433"/>
      <c r="N656" s="429"/>
    </row>
    <row r="657" spans="1:14" s="434" customFormat="1" ht="18" customHeight="1">
      <c r="A657" s="351">
        <v>651</v>
      </c>
      <c r="B657" s="107" t="s">
        <v>142</v>
      </c>
      <c r="C657" s="108">
        <v>43753</v>
      </c>
      <c r="D657" s="416" t="s">
        <v>15399</v>
      </c>
      <c r="E657" s="324" t="s">
        <v>1709</v>
      </c>
      <c r="F657" s="126">
        <v>559.98</v>
      </c>
      <c r="G657" s="107" t="str">
        <f t="shared" si="10"/>
        <v>SH19-10875</v>
      </c>
      <c r="H657" s="430"/>
      <c r="I657" s="428"/>
      <c r="J657" s="431"/>
      <c r="K657" s="432"/>
      <c r="L657" s="429"/>
      <c r="M657" s="433"/>
      <c r="N657" s="429"/>
    </row>
    <row r="658" spans="1:14" s="434" customFormat="1" ht="18" customHeight="1">
      <c r="A658" s="351">
        <v>652</v>
      </c>
      <c r="B658" s="107" t="s">
        <v>42</v>
      </c>
      <c r="C658" s="108">
        <v>43754</v>
      </c>
      <c r="D658" s="416" t="s">
        <v>15400</v>
      </c>
      <c r="E658" s="324" t="s">
        <v>16399</v>
      </c>
      <c r="F658" s="126">
        <v>9175.91</v>
      </c>
      <c r="G658" s="107" t="str">
        <f t="shared" si="10"/>
        <v>SH19-10876</v>
      </c>
      <c r="H658" s="430"/>
      <c r="I658" s="428"/>
      <c r="J658" s="431"/>
      <c r="K658" s="432"/>
      <c r="L658" s="429"/>
      <c r="M658" s="433"/>
      <c r="N658" s="429"/>
    </row>
    <row r="659" spans="1:14" s="434" customFormat="1" ht="18" customHeight="1">
      <c r="A659" s="351">
        <v>653</v>
      </c>
      <c r="B659" s="107" t="s">
        <v>42</v>
      </c>
      <c r="C659" s="108">
        <v>43754</v>
      </c>
      <c r="D659" s="416" t="s">
        <v>15401</v>
      </c>
      <c r="E659" s="324" t="s">
        <v>16399</v>
      </c>
      <c r="F659" s="126">
        <v>6626.45</v>
      </c>
      <c r="G659" s="107" t="str">
        <f t="shared" si="10"/>
        <v>SH19-10877</v>
      </c>
      <c r="H659" s="430"/>
      <c r="I659" s="428"/>
      <c r="J659" s="431"/>
      <c r="K659" s="432"/>
      <c r="L659" s="429"/>
      <c r="M659" s="433"/>
      <c r="N659" s="429"/>
    </row>
    <row r="660" spans="1:14" s="434" customFormat="1" ht="18" customHeight="1">
      <c r="A660" s="351">
        <v>654</v>
      </c>
      <c r="B660" s="107" t="s">
        <v>42</v>
      </c>
      <c r="C660" s="108">
        <v>43754</v>
      </c>
      <c r="D660" s="416" t="s">
        <v>15402</v>
      </c>
      <c r="E660" s="324" t="s">
        <v>16399</v>
      </c>
      <c r="F660" s="126">
        <v>9712.56</v>
      </c>
      <c r="G660" s="107" t="str">
        <f t="shared" si="10"/>
        <v>SH19-10878</v>
      </c>
      <c r="H660" s="430"/>
      <c r="I660" s="428"/>
      <c r="J660" s="431"/>
      <c r="K660" s="432"/>
      <c r="L660" s="429"/>
      <c r="M660" s="433"/>
      <c r="N660" s="429"/>
    </row>
    <row r="661" spans="1:14" s="434" customFormat="1" ht="18" customHeight="1">
      <c r="A661" s="351">
        <v>655</v>
      </c>
      <c r="B661" s="107" t="s">
        <v>42</v>
      </c>
      <c r="C661" s="108">
        <v>43754</v>
      </c>
      <c r="D661" s="416" t="s">
        <v>15403</v>
      </c>
      <c r="E661" s="324" t="s">
        <v>16399</v>
      </c>
      <c r="F661" s="126">
        <v>6550.96</v>
      </c>
      <c r="G661" s="107" t="str">
        <f t="shared" si="10"/>
        <v>SH19-10879</v>
      </c>
      <c r="H661" s="430"/>
      <c r="I661" s="428"/>
      <c r="J661" s="431"/>
      <c r="K661" s="432"/>
      <c r="L661" s="429"/>
      <c r="M661" s="433"/>
      <c r="N661" s="429"/>
    </row>
    <row r="662" spans="1:14" s="434" customFormat="1" ht="18" customHeight="1">
      <c r="A662" s="351">
        <v>656</v>
      </c>
      <c r="B662" s="107"/>
      <c r="C662" s="108"/>
      <c r="D662" s="416" t="s">
        <v>15404</v>
      </c>
      <c r="E662" s="324" t="s">
        <v>1709</v>
      </c>
      <c r="F662" s="126">
        <v>0</v>
      </c>
      <c r="G662" s="107" t="str">
        <f t="shared" si="10"/>
        <v>SH19-10880</v>
      </c>
      <c r="H662" s="430"/>
      <c r="I662" s="428"/>
      <c r="J662" s="431"/>
      <c r="K662" s="432"/>
      <c r="L662" s="429"/>
      <c r="M662" s="433"/>
      <c r="N662" s="429" t="s">
        <v>7781</v>
      </c>
    </row>
    <row r="663" spans="1:14" s="434" customFormat="1" ht="18" customHeight="1">
      <c r="A663" s="351">
        <v>657</v>
      </c>
      <c r="B663" s="107" t="s">
        <v>1727</v>
      </c>
      <c r="C663" s="108">
        <v>43753</v>
      </c>
      <c r="D663" s="416" t="s">
        <v>15405</v>
      </c>
      <c r="E663" s="324" t="s">
        <v>1709</v>
      </c>
      <c r="F663" s="126">
        <v>1769.49</v>
      </c>
      <c r="G663" s="107" t="str">
        <f t="shared" si="10"/>
        <v>SH19-10881</v>
      </c>
      <c r="H663" s="430"/>
      <c r="I663" s="428"/>
      <c r="J663" s="431"/>
      <c r="K663" s="432"/>
      <c r="L663" s="429"/>
      <c r="M663" s="433"/>
      <c r="N663" s="429"/>
    </row>
    <row r="664" spans="1:14" s="434" customFormat="1" ht="18" customHeight="1">
      <c r="A664" s="351">
        <v>658</v>
      </c>
      <c r="B664" s="200" t="s">
        <v>1746</v>
      </c>
      <c r="C664" s="108"/>
      <c r="D664" s="402" t="s">
        <v>15406</v>
      </c>
      <c r="E664" s="324" t="s">
        <v>1709</v>
      </c>
      <c r="F664" s="126">
        <v>0</v>
      </c>
      <c r="G664" s="107" t="str">
        <f t="shared" ref="G664:G727" si="11">D664</f>
        <v>SH19-10882</v>
      </c>
      <c r="H664" s="430"/>
      <c r="I664" s="428"/>
      <c r="J664" s="431"/>
      <c r="K664" s="432"/>
      <c r="L664" s="429"/>
      <c r="M664" s="433"/>
      <c r="N664" s="429"/>
    </row>
    <row r="665" spans="1:14" s="434" customFormat="1" ht="18" customHeight="1">
      <c r="A665" s="351">
        <v>659</v>
      </c>
      <c r="B665" s="107" t="s">
        <v>42</v>
      </c>
      <c r="C665" s="108">
        <v>43753</v>
      </c>
      <c r="D665" s="416" t="s">
        <v>15407</v>
      </c>
      <c r="E665" s="324" t="s">
        <v>16398</v>
      </c>
      <c r="F665" s="126">
        <v>1318.58</v>
      </c>
      <c r="G665" s="107" t="str">
        <f t="shared" si="11"/>
        <v>SH19-10883</v>
      </c>
      <c r="H665" s="430"/>
      <c r="I665" s="428"/>
      <c r="J665" s="431"/>
      <c r="K665" s="432"/>
      <c r="L665" s="429"/>
      <c r="M665" s="433"/>
      <c r="N665" s="429"/>
    </row>
    <row r="666" spans="1:14" s="434" customFormat="1" ht="18" customHeight="1">
      <c r="A666" s="351">
        <v>660</v>
      </c>
      <c r="B666" s="107" t="s">
        <v>55</v>
      </c>
      <c r="C666" s="108">
        <v>43753</v>
      </c>
      <c r="D666" s="416" t="s">
        <v>15408</v>
      </c>
      <c r="E666" s="324" t="s">
        <v>1709</v>
      </c>
      <c r="F666" s="126">
        <v>1595.52</v>
      </c>
      <c r="G666" s="107" t="str">
        <f t="shared" si="11"/>
        <v>SH19-10884</v>
      </c>
      <c r="H666" s="430"/>
      <c r="I666" s="428"/>
      <c r="J666" s="431"/>
      <c r="K666" s="432"/>
      <c r="L666" s="429"/>
      <c r="M666" s="433"/>
      <c r="N666" s="429"/>
    </row>
    <row r="667" spans="1:14" s="434" customFormat="1" ht="18" customHeight="1">
      <c r="A667" s="351">
        <v>661</v>
      </c>
      <c r="B667" s="107" t="s">
        <v>55</v>
      </c>
      <c r="C667" s="108">
        <v>43753</v>
      </c>
      <c r="D667" s="416" t="s">
        <v>15409</v>
      </c>
      <c r="E667" s="324" t="s">
        <v>1709</v>
      </c>
      <c r="F667" s="126">
        <v>2915.64</v>
      </c>
      <c r="G667" s="107" t="str">
        <f t="shared" si="11"/>
        <v>SH19-10885</v>
      </c>
      <c r="H667" s="430"/>
      <c r="I667" s="428"/>
      <c r="J667" s="431"/>
      <c r="K667" s="432"/>
      <c r="L667" s="429"/>
      <c r="M667" s="433"/>
      <c r="N667" s="429"/>
    </row>
    <row r="668" spans="1:14" s="434" customFormat="1" ht="18" customHeight="1">
      <c r="A668" s="351">
        <v>662</v>
      </c>
      <c r="B668" s="107" t="s">
        <v>55</v>
      </c>
      <c r="C668" s="108">
        <v>43753</v>
      </c>
      <c r="D668" s="416" t="s">
        <v>15410</v>
      </c>
      <c r="E668" s="324" t="s">
        <v>1709</v>
      </c>
      <c r="F668" s="126">
        <v>705.75</v>
      </c>
      <c r="G668" s="107" t="str">
        <f t="shared" si="11"/>
        <v>SH19-10886</v>
      </c>
      <c r="H668" s="430"/>
      <c r="I668" s="428"/>
      <c r="J668" s="431"/>
      <c r="K668" s="432"/>
      <c r="L668" s="429"/>
      <c r="M668" s="433"/>
      <c r="N668" s="429"/>
    </row>
    <row r="669" spans="1:14" s="434" customFormat="1" ht="18" customHeight="1">
      <c r="A669" s="351">
        <v>663</v>
      </c>
      <c r="B669" s="200" t="s">
        <v>1746</v>
      </c>
      <c r="C669" s="108"/>
      <c r="D669" s="402" t="s">
        <v>15411</v>
      </c>
      <c r="E669" s="324" t="s">
        <v>1709</v>
      </c>
      <c r="F669" s="126">
        <v>0</v>
      </c>
      <c r="G669" s="107" t="str">
        <f t="shared" si="11"/>
        <v>SH19-10887</v>
      </c>
      <c r="H669" s="430"/>
      <c r="I669" s="428"/>
      <c r="J669" s="431"/>
      <c r="K669" s="432"/>
      <c r="L669" s="429"/>
      <c r="M669" s="433"/>
      <c r="N669" s="429"/>
    </row>
    <row r="670" spans="1:14" s="434" customFormat="1" ht="18" customHeight="1">
      <c r="A670" s="351">
        <v>664</v>
      </c>
      <c r="B670" s="107" t="s">
        <v>42</v>
      </c>
      <c r="C670" s="108">
        <v>43753</v>
      </c>
      <c r="D670" s="416" t="s">
        <v>15412</v>
      </c>
      <c r="E670" s="324" t="s">
        <v>16398</v>
      </c>
      <c r="F670" s="126">
        <v>12.94</v>
      </c>
      <c r="G670" s="107" t="str">
        <f t="shared" si="11"/>
        <v>SH19-10888</v>
      </c>
      <c r="H670" s="430"/>
      <c r="I670" s="428"/>
      <c r="J670" s="431"/>
      <c r="K670" s="432"/>
      <c r="L670" s="429"/>
      <c r="M670" s="433"/>
      <c r="N670" s="429"/>
    </row>
    <row r="671" spans="1:14" s="434" customFormat="1" ht="18" customHeight="1">
      <c r="A671" s="351">
        <v>665</v>
      </c>
      <c r="B671" s="107" t="s">
        <v>42</v>
      </c>
      <c r="C671" s="108">
        <v>43754</v>
      </c>
      <c r="D671" s="416" t="s">
        <v>15413</v>
      </c>
      <c r="E671" s="324" t="s">
        <v>16399</v>
      </c>
      <c r="F671" s="126">
        <v>12939.57</v>
      </c>
      <c r="G671" s="107" t="str">
        <f t="shared" si="11"/>
        <v>SH19-10889</v>
      </c>
      <c r="H671" s="430"/>
      <c r="I671" s="428"/>
      <c r="J671" s="431"/>
      <c r="K671" s="432"/>
      <c r="L671" s="429"/>
      <c r="M671" s="433"/>
      <c r="N671" s="429"/>
    </row>
    <row r="672" spans="1:14" s="434" customFormat="1" ht="18" customHeight="1">
      <c r="A672" s="351">
        <v>666</v>
      </c>
      <c r="B672" s="107" t="s">
        <v>42</v>
      </c>
      <c r="C672" s="108">
        <v>43754</v>
      </c>
      <c r="D672" s="416" t="s">
        <v>15414</v>
      </c>
      <c r="E672" s="324" t="s">
        <v>16399</v>
      </c>
      <c r="F672" s="126">
        <v>1026.93</v>
      </c>
      <c r="G672" s="107" t="str">
        <f t="shared" si="11"/>
        <v>SH19-10890</v>
      </c>
      <c r="H672" s="430"/>
      <c r="I672" s="428"/>
      <c r="J672" s="431"/>
      <c r="K672" s="432"/>
      <c r="L672" s="429"/>
      <c r="M672" s="433"/>
      <c r="N672" s="429"/>
    </row>
    <row r="673" spans="1:14" s="434" customFormat="1" ht="18" customHeight="1">
      <c r="A673" s="351">
        <v>667</v>
      </c>
      <c r="B673" s="107" t="s">
        <v>141</v>
      </c>
      <c r="C673" s="108">
        <v>43754</v>
      </c>
      <c r="D673" s="416" t="s">
        <v>15415</v>
      </c>
      <c r="E673" s="324" t="s">
        <v>1709</v>
      </c>
      <c r="F673" s="126">
        <v>5231.55</v>
      </c>
      <c r="G673" s="107" t="str">
        <f t="shared" si="11"/>
        <v>SH19-10891</v>
      </c>
      <c r="H673" s="430"/>
      <c r="I673" s="428"/>
      <c r="J673" s="431"/>
      <c r="K673" s="432"/>
      <c r="L673" s="429"/>
      <c r="M673" s="433"/>
      <c r="N673" s="429"/>
    </row>
    <row r="674" spans="1:14" s="434" customFormat="1" ht="18" customHeight="1">
      <c r="A674" s="351">
        <v>668</v>
      </c>
      <c r="B674" s="107" t="s">
        <v>42</v>
      </c>
      <c r="C674" s="108">
        <v>43755</v>
      </c>
      <c r="D674" s="416" t="s">
        <v>15416</v>
      </c>
      <c r="E674" s="324" t="s">
        <v>16411</v>
      </c>
      <c r="F674" s="126">
        <v>7541.44</v>
      </c>
      <c r="G674" s="107" t="str">
        <f t="shared" si="11"/>
        <v>SH19-10892</v>
      </c>
      <c r="H674" s="430"/>
      <c r="I674" s="428"/>
      <c r="J674" s="431"/>
      <c r="K674" s="432"/>
      <c r="L674" s="429"/>
      <c r="M674" s="433"/>
      <c r="N674" s="429"/>
    </row>
    <row r="675" spans="1:14" s="434" customFormat="1" ht="18" customHeight="1">
      <c r="A675" s="351">
        <v>669</v>
      </c>
      <c r="B675" s="107" t="s">
        <v>42</v>
      </c>
      <c r="C675" s="108">
        <v>43755</v>
      </c>
      <c r="D675" s="416" t="s">
        <v>15417</v>
      </c>
      <c r="E675" s="324" t="s">
        <v>16411</v>
      </c>
      <c r="F675" s="126">
        <v>8632.08</v>
      </c>
      <c r="G675" s="107" t="str">
        <f t="shared" si="11"/>
        <v>SH19-10893</v>
      </c>
      <c r="H675" s="430"/>
      <c r="I675" s="428"/>
      <c r="J675" s="431"/>
      <c r="K675" s="432"/>
      <c r="L675" s="429"/>
      <c r="M675" s="433"/>
      <c r="N675" s="429"/>
    </row>
    <row r="676" spans="1:14" s="434" customFormat="1" ht="18" customHeight="1">
      <c r="A676" s="351">
        <v>670</v>
      </c>
      <c r="B676" s="107" t="s">
        <v>42</v>
      </c>
      <c r="C676" s="108">
        <v>43755</v>
      </c>
      <c r="D676" s="416" t="s">
        <v>15418</v>
      </c>
      <c r="E676" s="324" t="s">
        <v>16411</v>
      </c>
      <c r="F676" s="126">
        <v>13388.91</v>
      </c>
      <c r="G676" s="107" t="str">
        <f t="shared" si="11"/>
        <v>SH19-10894</v>
      </c>
      <c r="H676" s="430"/>
      <c r="I676" s="428"/>
      <c r="J676" s="431"/>
      <c r="K676" s="432"/>
      <c r="L676" s="429"/>
      <c r="M676" s="433"/>
      <c r="N676" s="429"/>
    </row>
    <row r="677" spans="1:14" s="434" customFormat="1" ht="18" customHeight="1">
      <c r="A677" s="351">
        <v>671</v>
      </c>
      <c r="B677" s="107" t="s">
        <v>42</v>
      </c>
      <c r="C677" s="108">
        <v>43755</v>
      </c>
      <c r="D677" s="416" t="s">
        <v>15419</v>
      </c>
      <c r="E677" s="324" t="s">
        <v>16411</v>
      </c>
      <c r="F677" s="126">
        <v>11653.79</v>
      </c>
      <c r="G677" s="107" t="str">
        <f t="shared" si="11"/>
        <v>SH19-10895</v>
      </c>
      <c r="H677" s="430"/>
      <c r="I677" s="428"/>
      <c r="J677" s="431"/>
      <c r="K677" s="432"/>
      <c r="L677" s="429"/>
      <c r="M677" s="433"/>
      <c r="N677" s="429"/>
    </row>
    <row r="678" spans="1:14" s="434" customFormat="1" ht="18" customHeight="1">
      <c r="A678" s="351">
        <v>672</v>
      </c>
      <c r="B678" s="107" t="s">
        <v>42</v>
      </c>
      <c r="C678" s="108">
        <v>43755</v>
      </c>
      <c r="D678" s="416" t="s">
        <v>15420</v>
      </c>
      <c r="E678" s="324" t="s">
        <v>16411</v>
      </c>
      <c r="F678" s="126">
        <v>8624.31</v>
      </c>
      <c r="G678" s="107" t="str">
        <f t="shared" si="11"/>
        <v>SH19-10896</v>
      </c>
      <c r="H678" s="430"/>
      <c r="I678" s="428"/>
      <c r="J678" s="431"/>
      <c r="K678" s="432"/>
      <c r="L678" s="429"/>
      <c r="M678" s="433"/>
      <c r="N678" s="429"/>
    </row>
    <row r="679" spans="1:14" s="434" customFormat="1" ht="18" customHeight="1">
      <c r="A679" s="351">
        <v>673</v>
      </c>
      <c r="B679" s="107" t="s">
        <v>42</v>
      </c>
      <c r="C679" s="108">
        <v>43755</v>
      </c>
      <c r="D679" s="416" t="s">
        <v>15421</v>
      </c>
      <c r="E679" s="324" t="s">
        <v>16411</v>
      </c>
      <c r="F679" s="126">
        <v>11129.5</v>
      </c>
      <c r="G679" s="107" t="str">
        <f t="shared" si="11"/>
        <v>SH19-10897</v>
      </c>
      <c r="H679" s="430"/>
      <c r="I679" s="428"/>
      <c r="J679" s="431"/>
      <c r="K679" s="432"/>
      <c r="L679" s="429"/>
      <c r="M679" s="433"/>
      <c r="N679" s="429"/>
    </row>
    <row r="680" spans="1:14" s="434" customFormat="1" ht="18" customHeight="1">
      <c r="A680" s="351">
        <v>674</v>
      </c>
      <c r="B680" s="107" t="s">
        <v>42</v>
      </c>
      <c r="C680" s="108">
        <v>43755</v>
      </c>
      <c r="D680" s="416" t="s">
        <v>15422</v>
      </c>
      <c r="E680" s="324" t="s">
        <v>16411</v>
      </c>
      <c r="F680" s="126">
        <v>7653</v>
      </c>
      <c r="G680" s="107" t="str">
        <f t="shared" si="11"/>
        <v>SH19-10898</v>
      </c>
      <c r="H680" s="430"/>
      <c r="I680" s="428"/>
      <c r="J680" s="431"/>
      <c r="K680" s="432"/>
      <c r="L680" s="429"/>
      <c r="M680" s="433"/>
      <c r="N680" s="429"/>
    </row>
    <row r="681" spans="1:14" s="434" customFormat="1" ht="18" customHeight="1">
      <c r="A681" s="351">
        <v>675</v>
      </c>
      <c r="B681" s="107" t="s">
        <v>42</v>
      </c>
      <c r="C681" s="108">
        <v>43755</v>
      </c>
      <c r="D681" s="416" t="s">
        <v>15423</v>
      </c>
      <c r="E681" s="324" t="s">
        <v>16411</v>
      </c>
      <c r="F681" s="126">
        <v>13396.46</v>
      </c>
      <c r="G681" s="107" t="str">
        <f t="shared" si="11"/>
        <v>SH19-10899</v>
      </c>
      <c r="H681" s="430"/>
      <c r="I681" s="428"/>
      <c r="J681" s="431"/>
      <c r="K681" s="432"/>
      <c r="L681" s="429"/>
      <c r="M681" s="433"/>
      <c r="N681" s="429"/>
    </row>
    <row r="682" spans="1:14" s="434" customFormat="1" ht="18" customHeight="1">
      <c r="A682" s="351">
        <v>676</v>
      </c>
      <c r="B682" s="107" t="s">
        <v>42</v>
      </c>
      <c r="C682" s="108">
        <v>43755</v>
      </c>
      <c r="D682" s="416" t="s">
        <v>15424</v>
      </c>
      <c r="E682" s="324" t="s">
        <v>16411</v>
      </c>
      <c r="F682" s="126">
        <v>13789.72</v>
      </c>
      <c r="G682" s="107" t="str">
        <f t="shared" si="11"/>
        <v>SH19-10900</v>
      </c>
      <c r="H682" s="430"/>
      <c r="I682" s="428"/>
      <c r="J682" s="431"/>
      <c r="K682" s="432"/>
      <c r="L682" s="429"/>
      <c r="M682" s="433"/>
      <c r="N682" s="429"/>
    </row>
    <row r="683" spans="1:14" s="434" customFormat="1" ht="18" customHeight="1">
      <c r="A683" s="351">
        <v>677</v>
      </c>
      <c r="B683" s="107" t="s">
        <v>42</v>
      </c>
      <c r="C683" s="108">
        <v>43755</v>
      </c>
      <c r="D683" s="416" t="s">
        <v>15425</v>
      </c>
      <c r="E683" s="324" t="s">
        <v>16411</v>
      </c>
      <c r="F683" s="126">
        <v>738.46</v>
      </c>
      <c r="G683" s="107" t="str">
        <f t="shared" si="11"/>
        <v>SH19-10901</v>
      </c>
      <c r="H683" s="430"/>
      <c r="I683" s="428"/>
      <c r="J683" s="431"/>
      <c r="K683" s="432"/>
      <c r="L683" s="429"/>
      <c r="M683" s="433"/>
      <c r="N683" s="429"/>
    </row>
    <row r="684" spans="1:14" s="434" customFormat="1" ht="18" customHeight="1">
      <c r="A684" s="351">
        <v>678</v>
      </c>
      <c r="B684" s="107" t="s">
        <v>42</v>
      </c>
      <c r="C684" s="108">
        <v>43755</v>
      </c>
      <c r="D684" s="416" t="s">
        <v>15426</v>
      </c>
      <c r="E684" s="324" t="s">
        <v>16411</v>
      </c>
      <c r="F684" s="126">
        <v>1809.86</v>
      </c>
      <c r="G684" s="107" t="str">
        <f t="shared" si="11"/>
        <v>SH19-10902</v>
      </c>
      <c r="H684" s="430"/>
      <c r="I684" s="428"/>
      <c r="J684" s="431"/>
      <c r="K684" s="432"/>
      <c r="L684" s="429"/>
      <c r="M684" s="433"/>
      <c r="N684" s="429"/>
    </row>
    <row r="685" spans="1:14" s="434" customFormat="1" ht="18" customHeight="1">
      <c r="A685" s="351">
        <v>679</v>
      </c>
      <c r="B685" s="107" t="s">
        <v>1727</v>
      </c>
      <c r="C685" s="108">
        <v>43753</v>
      </c>
      <c r="D685" s="416" t="s">
        <v>15427</v>
      </c>
      <c r="E685" s="324" t="s">
        <v>1709</v>
      </c>
      <c r="F685" s="126">
        <v>8910.06</v>
      </c>
      <c r="G685" s="107" t="str">
        <f t="shared" si="11"/>
        <v>SH19-10903</v>
      </c>
      <c r="H685" s="430"/>
      <c r="I685" s="428"/>
      <c r="J685" s="431"/>
      <c r="K685" s="432"/>
      <c r="L685" s="429"/>
      <c r="M685" s="433"/>
      <c r="N685" s="429"/>
    </row>
    <row r="686" spans="1:14" s="434" customFormat="1" ht="18" customHeight="1">
      <c r="A686" s="351">
        <v>680</v>
      </c>
      <c r="B686" s="107" t="s">
        <v>43</v>
      </c>
      <c r="C686" s="108">
        <v>43754</v>
      </c>
      <c r="D686" s="416" t="s">
        <v>15428</v>
      </c>
      <c r="E686" s="324" t="s">
        <v>1709</v>
      </c>
      <c r="F686" s="126">
        <v>2202</v>
      </c>
      <c r="G686" s="107" t="str">
        <f t="shared" si="11"/>
        <v>SH19-10904</v>
      </c>
      <c r="H686" s="430"/>
      <c r="I686" s="428"/>
      <c r="J686" s="431"/>
      <c r="K686" s="432"/>
      <c r="L686" s="429"/>
      <c r="M686" s="433"/>
      <c r="N686" s="429"/>
    </row>
    <row r="687" spans="1:14" s="434" customFormat="1" ht="18" customHeight="1">
      <c r="A687" s="351">
        <v>681</v>
      </c>
      <c r="B687" s="107" t="s">
        <v>139</v>
      </c>
      <c r="C687" s="108">
        <v>43754</v>
      </c>
      <c r="D687" s="416" t="s">
        <v>15429</v>
      </c>
      <c r="E687" s="324" t="s">
        <v>1709</v>
      </c>
      <c r="F687" s="126">
        <v>2958</v>
      </c>
      <c r="G687" s="107" t="str">
        <f t="shared" si="11"/>
        <v>SH19-10905</v>
      </c>
      <c r="H687" s="430"/>
      <c r="I687" s="428"/>
      <c r="J687" s="431"/>
      <c r="K687" s="432"/>
      <c r="L687" s="429"/>
      <c r="M687" s="433"/>
      <c r="N687" s="429"/>
    </row>
    <row r="688" spans="1:14" s="434" customFormat="1" ht="18" customHeight="1">
      <c r="A688" s="351">
        <v>682</v>
      </c>
      <c r="B688" s="107" t="s">
        <v>142</v>
      </c>
      <c r="C688" s="108">
        <v>43754</v>
      </c>
      <c r="D688" s="416" t="s">
        <v>15430</v>
      </c>
      <c r="E688" s="324" t="s">
        <v>1709</v>
      </c>
      <c r="F688" s="126">
        <v>817.38</v>
      </c>
      <c r="G688" s="107" t="str">
        <f t="shared" si="11"/>
        <v>SH19-10906</v>
      </c>
      <c r="H688" s="430"/>
      <c r="I688" s="428"/>
      <c r="J688" s="431"/>
      <c r="K688" s="432"/>
      <c r="L688" s="429"/>
      <c r="M688" s="433"/>
      <c r="N688" s="429"/>
    </row>
    <row r="689" spans="1:14" s="434" customFormat="1" ht="18" customHeight="1">
      <c r="A689" s="351">
        <v>683</v>
      </c>
      <c r="B689" s="107" t="s">
        <v>329</v>
      </c>
      <c r="C689" s="108">
        <v>43754</v>
      </c>
      <c r="D689" s="416" t="s">
        <v>15431</v>
      </c>
      <c r="E689" s="324" t="s">
        <v>1709</v>
      </c>
      <c r="F689" s="126">
        <v>7331.3</v>
      </c>
      <c r="G689" s="107" t="str">
        <f t="shared" si="11"/>
        <v>SH19-10907</v>
      </c>
      <c r="H689" s="430"/>
      <c r="I689" s="428"/>
      <c r="J689" s="431"/>
      <c r="K689" s="432"/>
      <c r="L689" s="429"/>
      <c r="M689" s="433"/>
      <c r="N689" s="429"/>
    </row>
    <row r="690" spans="1:14" s="434" customFormat="1" ht="18" customHeight="1">
      <c r="A690" s="351">
        <v>684</v>
      </c>
      <c r="B690" s="107" t="s">
        <v>225</v>
      </c>
      <c r="C690" s="108">
        <v>43754</v>
      </c>
      <c r="D690" s="416" t="s">
        <v>15432</v>
      </c>
      <c r="E690" s="324" t="s">
        <v>1709</v>
      </c>
      <c r="F690" s="126">
        <v>3210.88</v>
      </c>
      <c r="G690" s="107" t="str">
        <f t="shared" si="11"/>
        <v>SH19-10908</v>
      </c>
      <c r="H690" s="430"/>
      <c r="I690" s="428"/>
      <c r="J690" s="431"/>
      <c r="K690" s="432"/>
      <c r="L690" s="429"/>
      <c r="M690" s="433"/>
      <c r="N690" s="429"/>
    </row>
    <row r="691" spans="1:14" s="434" customFormat="1" ht="18" customHeight="1">
      <c r="A691" s="351">
        <v>685</v>
      </c>
      <c r="B691" s="107" t="s">
        <v>42</v>
      </c>
      <c r="C691" s="108">
        <v>43754</v>
      </c>
      <c r="D691" s="416" t="s">
        <v>15433</v>
      </c>
      <c r="E691" s="324" t="s">
        <v>16399</v>
      </c>
      <c r="F691" s="126">
        <v>14.47</v>
      </c>
      <c r="G691" s="107" t="str">
        <f t="shared" si="11"/>
        <v>SH19-10909</v>
      </c>
      <c r="H691" s="430"/>
      <c r="I691" s="428"/>
      <c r="J691" s="431"/>
      <c r="K691" s="432"/>
      <c r="L691" s="429"/>
      <c r="M691" s="433"/>
      <c r="N691" s="429"/>
    </row>
    <row r="692" spans="1:14" s="434" customFormat="1" ht="18" customHeight="1">
      <c r="A692" s="351">
        <v>686</v>
      </c>
      <c r="B692" s="107" t="s">
        <v>238</v>
      </c>
      <c r="C692" s="108">
        <v>43754</v>
      </c>
      <c r="D692" s="416" t="s">
        <v>15434</v>
      </c>
      <c r="E692" s="324" t="s">
        <v>1709</v>
      </c>
      <c r="F692" s="126">
        <v>5749.59</v>
      </c>
      <c r="G692" s="107" t="str">
        <f t="shared" si="11"/>
        <v>SH19-10910</v>
      </c>
      <c r="H692" s="430"/>
      <c r="I692" s="428"/>
      <c r="J692" s="431"/>
      <c r="K692" s="432"/>
      <c r="L692" s="429"/>
      <c r="M692" s="433"/>
      <c r="N692" s="429"/>
    </row>
    <row r="693" spans="1:14" s="434" customFormat="1" ht="18" customHeight="1">
      <c r="A693" s="351">
        <v>687</v>
      </c>
      <c r="B693" s="107" t="s">
        <v>237</v>
      </c>
      <c r="C693" s="108">
        <v>43754</v>
      </c>
      <c r="D693" s="416" t="s">
        <v>15435</v>
      </c>
      <c r="E693" s="324" t="s">
        <v>1709</v>
      </c>
      <c r="F693" s="126">
        <v>3073.5</v>
      </c>
      <c r="G693" s="107" t="str">
        <f t="shared" si="11"/>
        <v>SH19-10911</v>
      </c>
      <c r="H693" s="430"/>
      <c r="I693" s="428"/>
      <c r="J693" s="431"/>
      <c r="K693" s="432"/>
      <c r="L693" s="429"/>
      <c r="M693" s="433"/>
      <c r="N693" s="429"/>
    </row>
    <row r="694" spans="1:14" s="434" customFormat="1" ht="18" customHeight="1">
      <c r="A694" s="351">
        <v>688</v>
      </c>
      <c r="B694" s="107" t="s">
        <v>54</v>
      </c>
      <c r="C694" s="108">
        <v>43754</v>
      </c>
      <c r="D694" s="416" t="s">
        <v>15436</v>
      </c>
      <c r="E694" s="324" t="s">
        <v>1709</v>
      </c>
      <c r="F694" s="126">
        <f>789+1785.6+416</f>
        <v>2990.6</v>
      </c>
      <c r="G694" s="107" t="str">
        <f t="shared" si="11"/>
        <v>SH19-10912</v>
      </c>
      <c r="H694" s="430"/>
      <c r="I694" s="428"/>
      <c r="J694" s="431"/>
      <c r="K694" s="432"/>
      <c r="L694" s="429"/>
      <c r="M694" s="433"/>
      <c r="N694" s="429"/>
    </row>
    <row r="695" spans="1:14" s="434" customFormat="1" ht="18" customHeight="1">
      <c r="A695" s="351">
        <v>689</v>
      </c>
      <c r="B695" s="107" t="s">
        <v>42</v>
      </c>
      <c r="C695" s="108">
        <v>43754</v>
      </c>
      <c r="D695" s="416" t="s">
        <v>15437</v>
      </c>
      <c r="E695" s="324" t="s">
        <v>1709</v>
      </c>
      <c r="F695" s="126">
        <v>8506.19</v>
      </c>
      <c r="G695" s="107" t="str">
        <f t="shared" si="11"/>
        <v>SH19-10913</v>
      </c>
      <c r="H695" s="430"/>
      <c r="I695" s="428"/>
      <c r="J695" s="431"/>
      <c r="K695" s="432"/>
      <c r="L695" s="429"/>
      <c r="M695" s="433"/>
      <c r="N695" s="429"/>
    </row>
    <row r="696" spans="1:14" s="434" customFormat="1" ht="18" customHeight="1">
      <c r="A696" s="351">
        <v>690</v>
      </c>
      <c r="B696" s="107" t="s">
        <v>42</v>
      </c>
      <c r="C696" s="108">
        <v>43754</v>
      </c>
      <c r="D696" s="416" t="s">
        <v>15438</v>
      </c>
      <c r="E696" s="324" t="s">
        <v>1709</v>
      </c>
      <c r="F696" s="126">
        <v>13759.83</v>
      </c>
      <c r="G696" s="107" t="str">
        <f t="shared" si="11"/>
        <v>SH19-10914</v>
      </c>
      <c r="H696" s="430"/>
      <c r="I696" s="428"/>
      <c r="J696" s="431"/>
      <c r="K696" s="432"/>
      <c r="L696" s="429"/>
      <c r="M696" s="433"/>
      <c r="N696" s="429"/>
    </row>
    <row r="697" spans="1:14" s="434" customFormat="1" ht="18" customHeight="1">
      <c r="A697" s="351">
        <v>691</v>
      </c>
      <c r="B697" s="107" t="s">
        <v>42</v>
      </c>
      <c r="C697" s="108">
        <v>43755</v>
      </c>
      <c r="D697" s="416" t="s">
        <v>15439</v>
      </c>
      <c r="E697" s="324" t="s">
        <v>16411</v>
      </c>
      <c r="F697" s="126">
        <v>11953.3</v>
      </c>
      <c r="G697" s="107" t="str">
        <f t="shared" si="11"/>
        <v>SH19-10915</v>
      </c>
      <c r="H697" s="430"/>
      <c r="I697" s="428"/>
      <c r="J697" s="431"/>
      <c r="K697" s="432"/>
      <c r="L697" s="429"/>
      <c r="M697" s="433"/>
      <c r="N697" s="429"/>
    </row>
    <row r="698" spans="1:14" s="434" customFormat="1" ht="18" customHeight="1">
      <c r="A698" s="351">
        <v>692</v>
      </c>
      <c r="B698" s="107" t="s">
        <v>42</v>
      </c>
      <c r="C698" s="108">
        <v>43755</v>
      </c>
      <c r="D698" s="416" t="s">
        <v>15440</v>
      </c>
      <c r="E698" s="324" t="s">
        <v>16411</v>
      </c>
      <c r="F698" s="126">
        <v>12591.77</v>
      </c>
      <c r="G698" s="107" t="str">
        <f t="shared" si="11"/>
        <v>SH19-10916</v>
      </c>
      <c r="H698" s="430"/>
      <c r="I698" s="428"/>
      <c r="J698" s="431"/>
      <c r="K698" s="432"/>
      <c r="L698" s="429"/>
      <c r="M698" s="433"/>
      <c r="N698" s="429"/>
    </row>
    <row r="699" spans="1:14" s="434" customFormat="1" ht="18" customHeight="1">
      <c r="A699" s="351">
        <v>693</v>
      </c>
      <c r="B699" s="107" t="s">
        <v>42</v>
      </c>
      <c r="C699" s="108">
        <v>43755</v>
      </c>
      <c r="D699" s="416" t="s">
        <v>15441</v>
      </c>
      <c r="E699" s="324" t="s">
        <v>16411</v>
      </c>
      <c r="F699" s="126">
        <v>2200.08</v>
      </c>
      <c r="G699" s="107" t="str">
        <f t="shared" si="11"/>
        <v>SH19-10917</v>
      </c>
      <c r="H699" s="430"/>
      <c r="I699" s="428"/>
      <c r="J699" s="431"/>
      <c r="K699" s="432"/>
      <c r="L699" s="429"/>
      <c r="M699" s="433"/>
      <c r="N699" s="429"/>
    </row>
    <row r="700" spans="1:14" s="434" customFormat="1" ht="18" customHeight="1">
      <c r="A700" s="351">
        <v>694</v>
      </c>
      <c r="B700" s="107" t="s">
        <v>42</v>
      </c>
      <c r="C700" s="108">
        <v>43755</v>
      </c>
      <c r="D700" s="416" t="s">
        <v>15442</v>
      </c>
      <c r="E700" s="324" t="s">
        <v>16411</v>
      </c>
      <c r="F700" s="126">
        <v>2626.14</v>
      </c>
      <c r="G700" s="107" t="str">
        <f t="shared" si="11"/>
        <v>SH19-10918</v>
      </c>
      <c r="H700" s="430"/>
      <c r="I700" s="428"/>
      <c r="J700" s="431"/>
      <c r="K700" s="432"/>
      <c r="L700" s="429"/>
      <c r="M700" s="433"/>
      <c r="N700" s="429"/>
    </row>
    <row r="701" spans="1:14" s="434" customFormat="1" ht="18" customHeight="1">
      <c r="A701" s="351">
        <v>695</v>
      </c>
      <c r="B701" s="107" t="s">
        <v>42</v>
      </c>
      <c r="C701" s="108">
        <v>43755</v>
      </c>
      <c r="D701" s="416" t="s">
        <v>15443</v>
      </c>
      <c r="E701" s="324" t="s">
        <v>16411</v>
      </c>
      <c r="F701" s="126">
        <v>3684.8</v>
      </c>
      <c r="G701" s="107" t="str">
        <f t="shared" si="11"/>
        <v>SH19-10919</v>
      </c>
      <c r="H701" s="430"/>
      <c r="I701" s="428"/>
      <c r="J701" s="431"/>
      <c r="K701" s="432"/>
      <c r="L701" s="429"/>
      <c r="M701" s="433"/>
      <c r="N701" s="429"/>
    </row>
    <row r="702" spans="1:14" s="434" customFormat="1" ht="18" customHeight="1">
      <c r="A702" s="351">
        <v>696</v>
      </c>
      <c r="B702" s="107" t="s">
        <v>42</v>
      </c>
      <c r="C702" s="108">
        <v>43755</v>
      </c>
      <c r="D702" s="416" t="s">
        <v>15444</v>
      </c>
      <c r="E702" s="324" t="s">
        <v>16411</v>
      </c>
      <c r="F702" s="126">
        <v>12288.73</v>
      </c>
      <c r="G702" s="107" t="str">
        <f t="shared" si="11"/>
        <v>SH19-10920</v>
      </c>
      <c r="H702" s="430"/>
      <c r="I702" s="428"/>
      <c r="J702" s="431"/>
      <c r="K702" s="432"/>
      <c r="L702" s="429"/>
      <c r="M702" s="433"/>
      <c r="N702" s="429"/>
    </row>
    <row r="703" spans="1:14" s="434" customFormat="1" ht="18" customHeight="1">
      <c r="A703" s="351">
        <v>697</v>
      </c>
      <c r="B703" s="107" t="s">
        <v>42</v>
      </c>
      <c r="C703" s="108">
        <v>43755</v>
      </c>
      <c r="D703" s="416" t="s">
        <v>15445</v>
      </c>
      <c r="E703" s="324" t="s">
        <v>16411</v>
      </c>
      <c r="F703" s="126">
        <v>14950.77</v>
      </c>
      <c r="G703" s="107" t="str">
        <f t="shared" si="11"/>
        <v>SH19-10921</v>
      </c>
      <c r="H703" s="430"/>
      <c r="I703" s="428"/>
      <c r="J703" s="431"/>
      <c r="K703" s="432"/>
      <c r="L703" s="429"/>
      <c r="M703" s="433"/>
      <c r="N703" s="429"/>
    </row>
    <row r="704" spans="1:14" s="434" customFormat="1" ht="18" customHeight="1">
      <c r="A704" s="351">
        <v>698</v>
      </c>
      <c r="B704" s="107" t="s">
        <v>42</v>
      </c>
      <c r="C704" s="108">
        <v>43755</v>
      </c>
      <c r="D704" s="416" t="s">
        <v>15446</v>
      </c>
      <c r="E704" s="324" t="s">
        <v>16411</v>
      </c>
      <c r="F704" s="126">
        <v>3036.73</v>
      </c>
      <c r="G704" s="107" t="str">
        <f t="shared" si="11"/>
        <v>SH19-10922</v>
      </c>
      <c r="H704" s="430"/>
      <c r="I704" s="428"/>
      <c r="J704" s="431"/>
      <c r="K704" s="432"/>
      <c r="L704" s="429"/>
      <c r="M704" s="433"/>
      <c r="N704" s="429"/>
    </row>
    <row r="705" spans="1:14" s="434" customFormat="1" ht="18" customHeight="1">
      <c r="A705" s="351">
        <v>699</v>
      </c>
      <c r="B705" s="107" t="s">
        <v>42</v>
      </c>
      <c r="C705" s="108">
        <v>43755</v>
      </c>
      <c r="D705" s="416" t="s">
        <v>15447</v>
      </c>
      <c r="E705" s="324" t="s">
        <v>16411</v>
      </c>
      <c r="F705" s="126">
        <v>3414.29</v>
      </c>
      <c r="G705" s="107" t="str">
        <f t="shared" si="11"/>
        <v>SH19-10923</v>
      </c>
      <c r="H705" s="430"/>
      <c r="I705" s="428"/>
      <c r="J705" s="431"/>
      <c r="K705" s="432"/>
      <c r="L705" s="429"/>
      <c r="M705" s="433"/>
      <c r="N705" s="429"/>
    </row>
    <row r="706" spans="1:14" s="434" customFormat="1" ht="18" customHeight="1">
      <c r="A706" s="351">
        <v>700</v>
      </c>
      <c r="B706" s="107" t="s">
        <v>55</v>
      </c>
      <c r="C706" s="108">
        <v>43754</v>
      </c>
      <c r="D706" s="416" t="s">
        <v>15448</v>
      </c>
      <c r="E706" s="324" t="s">
        <v>1709</v>
      </c>
      <c r="F706" s="126">
        <v>1404.36</v>
      </c>
      <c r="G706" s="107" t="str">
        <f t="shared" si="11"/>
        <v>SH19-10924</v>
      </c>
      <c r="H706" s="430"/>
      <c r="I706" s="428"/>
      <c r="J706" s="431"/>
      <c r="K706" s="432"/>
      <c r="L706" s="429"/>
      <c r="M706" s="433"/>
      <c r="N706" s="429"/>
    </row>
    <row r="707" spans="1:14" s="434" customFormat="1" ht="18" customHeight="1">
      <c r="A707" s="351">
        <v>701</v>
      </c>
      <c r="B707" s="107" t="s">
        <v>55</v>
      </c>
      <c r="C707" s="108">
        <v>43754</v>
      </c>
      <c r="D707" s="416" t="s">
        <v>15449</v>
      </c>
      <c r="E707" s="324" t="s">
        <v>1709</v>
      </c>
      <c r="F707" s="126">
        <v>1595.52</v>
      </c>
      <c r="G707" s="107" t="str">
        <f t="shared" si="11"/>
        <v>SH19-10925</v>
      </c>
      <c r="H707" s="430"/>
      <c r="I707" s="428"/>
      <c r="J707" s="431"/>
      <c r="K707" s="432"/>
      <c r="L707" s="429"/>
      <c r="M707" s="433"/>
      <c r="N707" s="429"/>
    </row>
    <row r="708" spans="1:14" s="434" customFormat="1" ht="18" customHeight="1">
      <c r="A708" s="351">
        <v>702</v>
      </c>
      <c r="B708" s="107" t="s">
        <v>55</v>
      </c>
      <c r="C708" s="108">
        <v>43754</v>
      </c>
      <c r="D708" s="416" t="s">
        <v>15450</v>
      </c>
      <c r="E708" s="324" t="s">
        <v>1709</v>
      </c>
      <c r="F708" s="126">
        <v>586.95000000000005</v>
      </c>
      <c r="G708" s="107" t="str">
        <f t="shared" si="11"/>
        <v>SH19-10926</v>
      </c>
      <c r="H708" s="430"/>
      <c r="I708" s="428"/>
      <c r="J708" s="431"/>
      <c r="K708" s="432"/>
      <c r="L708" s="429"/>
      <c r="M708" s="433"/>
      <c r="N708" s="429"/>
    </row>
    <row r="709" spans="1:14" s="434" customFormat="1" ht="18" customHeight="1">
      <c r="A709" s="351">
        <v>703</v>
      </c>
      <c r="B709" s="107" t="s">
        <v>291</v>
      </c>
      <c r="C709" s="108">
        <v>43754</v>
      </c>
      <c r="D709" s="416" t="s">
        <v>15451</v>
      </c>
      <c r="E709" s="324" t="s">
        <v>1709</v>
      </c>
      <c r="F709" s="126">
        <v>7180.99</v>
      </c>
      <c r="G709" s="107" t="str">
        <f t="shared" si="11"/>
        <v>SH19-10927</v>
      </c>
      <c r="H709" s="430"/>
      <c r="I709" s="428"/>
      <c r="J709" s="431"/>
      <c r="K709" s="432"/>
      <c r="L709" s="429"/>
      <c r="M709" s="433"/>
      <c r="N709" s="429"/>
    </row>
    <row r="710" spans="1:14" s="434" customFormat="1" ht="18" customHeight="1">
      <c r="A710" s="351">
        <v>704</v>
      </c>
      <c r="B710" s="107" t="s">
        <v>42</v>
      </c>
      <c r="C710" s="108">
        <v>43754</v>
      </c>
      <c r="D710" s="416" t="s">
        <v>15452</v>
      </c>
      <c r="E710" s="324" t="s">
        <v>16399</v>
      </c>
      <c r="F710" s="126">
        <v>97.56</v>
      </c>
      <c r="G710" s="107" t="str">
        <f t="shared" si="11"/>
        <v>SH19-10928</v>
      </c>
      <c r="H710" s="430"/>
      <c r="I710" s="428"/>
      <c r="J710" s="431"/>
      <c r="K710" s="432"/>
      <c r="L710" s="429"/>
      <c r="M710" s="433"/>
      <c r="N710" s="429"/>
    </row>
    <row r="711" spans="1:14" s="434" customFormat="1" ht="18" customHeight="1">
      <c r="A711" s="351">
        <v>705</v>
      </c>
      <c r="B711" s="107" t="s">
        <v>53</v>
      </c>
      <c r="C711" s="108">
        <v>43754</v>
      </c>
      <c r="D711" s="416" t="s">
        <v>15453</v>
      </c>
      <c r="E711" s="324" t="s">
        <v>1709</v>
      </c>
      <c r="F711" s="126">
        <v>1934.52</v>
      </c>
      <c r="G711" s="107" t="str">
        <f t="shared" si="11"/>
        <v>SH19-10929</v>
      </c>
      <c r="H711" s="430"/>
      <c r="I711" s="428"/>
      <c r="J711" s="431"/>
      <c r="K711" s="432"/>
      <c r="L711" s="429"/>
      <c r="M711" s="433"/>
      <c r="N711" s="429"/>
    </row>
    <row r="712" spans="1:14" s="434" customFormat="1" ht="18" customHeight="1">
      <c r="A712" s="351">
        <v>706</v>
      </c>
      <c r="B712" s="107"/>
      <c r="C712" s="108"/>
      <c r="D712" s="416" t="s">
        <v>15454</v>
      </c>
      <c r="E712" s="324" t="s">
        <v>1709</v>
      </c>
      <c r="F712" s="126">
        <v>0</v>
      </c>
      <c r="G712" s="107" t="str">
        <f t="shared" si="11"/>
        <v>SH19-10930</v>
      </c>
      <c r="H712" s="430"/>
      <c r="I712" s="428"/>
      <c r="J712" s="431"/>
      <c r="K712" s="432"/>
      <c r="L712" s="429"/>
      <c r="M712" s="433"/>
      <c r="N712" s="429" t="s">
        <v>7781</v>
      </c>
    </row>
    <row r="713" spans="1:14" s="434" customFormat="1" ht="18" customHeight="1">
      <c r="A713" s="351">
        <v>707</v>
      </c>
      <c r="B713" s="107" t="s">
        <v>43</v>
      </c>
      <c r="C713" s="108">
        <v>43754</v>
      </c>
      <c r="D713" s="416" t="s">
        <v>15455</v>
      </c>
      <c r="E713" s="324" t="s">
        <v>1709</v>
      </c>
      <c r="F713" s="126">
        <v>1716.2</v>
      </c>
      <c r="G713" s="107" t="str">
        <f t="shared" si="11"/>
        <v>SH19-10931</v>
      </c>
      <c r="H713" s="430"/>
      <c r="I713" s="428"/>
      <c r="J713" s="431"/>
      <c r="K713" s="432"/>
      <c r="L713" s="429"/>
      <c r="M713" s="433"/>
      <c r="N713" s="429"/>
    </row>
    <row r="714" spans="1:14" s="434" customFormat="1" ht="18" customHeight="1">
      <c r="A714" s="351">
        <v>708</v>
      </c>
      <c r="B714" s="107" t="s">
        <v>142</v>
      </c>
      <c r="C714" s="108">
        <v>43754</v>
      </c>
      <c r="D714" s="416" t="s">
        <v>15456</v>
      </c>
      <c r="E714" s="324" t="s">
        <v>1709</v>
      </c>
      <c r="F714" s="126">
        <v>3312.01</v>
      </c>
      <c r="G714" s="107" t="str">
        <f t="shared" si="11"/>
        <v>SH19-10932</v>
      </c>
      <c r="H714" s="430"/>
      <c r="I714" s="428"/>
      <c r="J714" s="431"/>
      <c r="K714" s="432"/>
      <c r="L714" s="429"/>
      <c r="M714" s="433"/>
      <c r="N714" s="429"/>
    </row>
    <row r="715" spans="1:14" s="434" customFormat="1" ht="18" customHeight="1">
      <c r="A715" s="351">
        <v>709</v>
      </c>
      <c r="B715" s="107" t="s">
        <v>142</v>
      </c>
      <c r="C715" s="108">
        <v>43754</v>
      </c>
      <c r="D715" s="416" t="s">
        <v>15457</v>
      </c>
      <c r="E715" s="324" t="s">
        <v>1709</v>
      </c>
      <c r="F715" s="126">
        <v>226</v>
      </c>
      <c r="G715" s="107" t="str">
        <f t="shared" si="11"/>
        <v>SH19-10933</v>
      </c>
      <c r="H715" s="430"/>
      <c r="I715" s="428"/>
      <c r="J715" s="431"/>
      <c r="K715" s="432"/>
      <c r="L715" s="429"/>
      <c r="M715" s="433"/>
      <c r="N715" s="429"/>
    </row>
    <row r="716" spans="1:14" s="434" customFormat="1" ht="18" customHeight="1">
      <c r="A716" s="351">
        <v>710</v>
      </c>
      <c r="B716" s="200" t="s">
        <v>1746</v>
      </c>
      <c r="C716" s="108"/>
      <c r="D716" s="402" t="s">
        <v>15458</v>
      </c>
      <c r="E716" s="324" t="s">
        <v>1709</v>
      </c>
      <c r="F716" s="126">
        <v>0</v>
      </c>
      <c r="G716" s="107" t="str">
        <f t="shared" si="11"/>
        <v>SH19-10934</v>
      </c>
      <c r="H716" s="430"/>
      <c r="I716" s="428"/>
      <c r="J716" s="431"/>
      <c r="K716" s="432"/>
      <c r="L716" s="429"/>
      <c r="M716" s="433"/>
      <c r="N716" s="429"/>
    </row>
    <row r="717" spans="1:14" s="434" customFormat="1" ht="18" customHeight="1">
      <c r="A717" s="351">
        <v>711</v>
      </c>
      <c r="B717" s="107" t="s">
        <v>42</v>
      </c>
      <c r="C717" s="108">
        <v>43755</v>
      </c>
      <c r="D717" s="416" t="s">
        <v>15459</v>
      </c>
      <c r="E717" s="324" t="s">
        <v>16411</v>
      </c>
      <c r="F717" s="126">
        <v>9265.92</v>
      </c>
      <c r="G717" s="107" t="str">
        <f t="shared" si="11"/>
        <v>SH19-10935</v>
      </c>
      <c r="H717" s="430"/>
      <c r="I717" s="428"/>
      <c r="J717" s="431"/>
      <c r="K717" s="432"/>
      <c r="L717" s="429"/>
      <c r="M717" s="433"/>
      <c r="N717" s="429"/>
    </row>
    <row r="718" spans="1:14" s="434" customFormat="1" ht="18" customHeight="1">
      <c r="A718" s="351">
        <v>712</v>
      </c>
      <c r="B718" s="107" t="s">
        <v>290</v>
      </c>
      <c r="C718" s="108">
        <v>43754</v>
      </c>
      <c r="D718" s="416" t="s">
        <v>15460</v>
      </c>
      <c r="E718" s="324" t="s">
        <v>1709</v>
      </c>
      <c r="F718" s="126">
        <v>13226.26</v>
      </c>
      <c r="G718" s="107" t="str">
        <f t="shared" si="11"/>
        <v>SH19-10936</v>
      </c>
      <c r="H718" s="430"/>
      <c r="I718" s="428"/>
      <c r="J718" s="431"/>
      <c r="K718" s="432"/>
      <c r="L718" s="429"/>
      <c r="M718" s="433"/>
      <c r="N718" s="429"/>
    </row>
    <row r="719" spans="1:14" s="434" customFormat="1" ht="18" customHeight="1">
      <c r="A719" s="351">
        <v>713</v>
      </c>
      <c r="B719" s="107" t="s">
        <v>42</v>
      </c>
      <c r="C719" s="108">
        <v>43755</v>
      </c>
      <c r="D719" s="416" t="s">
        <v>15461</v>
      </c>
      <c r="E719" s="324" t="s">
        <v>16411</v>
      </c>
      <c r="F719" s="126">
        <v>12992.74</v>
      </c>
      <c r="G719" s="107" t="str">
        <f t="shared" si="11"/>
        <v>SH19-10937</v>
      </c>
      <c r="H719" s="430"/>
      <c r="I719" s="428"/>
      <c r="J719" s="431"/>
      <c r="K719" s="432"/>
      <c r="L719" s="429"/>
      <c r="M719" s="433"/>
      <c r="N719" s="429"/>
    </row>
    <row r="720" spans="1:14" s="434" customFormat="1" ht="18" customHeight="1">
      <c r="A720" s="351">
        <v>714</v>
      </c>
      <c r="B720" s="107" t="s">
        <v>42</v>
      </c>
      <c r="C720" s="108">
        <v>43755</v>
      </c>
      <c r="D720" s="416" t="s">
        <v>15462</v>
      </c>
      <c r="E720" s="324" t="s">
        <v>16411</v>
      </c>
      <c r="F720" s="126">
        <v>2576.75</v>
      </c>
      <c r="G720" s="107" t="str">
        <f t="shared" si="11"/>
        <v>SH19-10938</v>
      </c>
      <c r="H720" s="430"/>
      <c r="I720" s="428"/>
      <c r="J720" s="431"/>
      <c r="K720" s="432"/>
      <c r="L720" s="429"/>
      <c r="M720" s="433"/>
      <c r="N720" s="429"/>
    </row>
    <row r="721" spans="1:14" s="434" customFormat="1" ht="18" customHeight="1">
      <c r="A721" s="351">
        <v>715</v>
      </c>
      <c r="B721" s="107" t="s">
        <v>42</v>
      </c>
      <c r="C721" s="108">
        <v>43755</v>
      </c>
      <c r="D721" s="416" t="s">
        <v>15463</v>
      </c>
      <c r="E721" s="324" t="s">
        <v>16411</v>
      </c>
      <c r="F721" s="126">
        <v>3961.92</v>
      </c>
      <c r="G721" s="107" t="str">
        <f t="shared" si="11"/>
        <v>SH19-10939</v>
      </c>
      <c r="H721" s="430"/>
      <c r="I721" s="428"/>
      <c r="J721" s="431"/>
      <c r="K721" s="432"/>
      <c r="L721" s="429"/>
      <c r="M721" s="433"/>
      <c r="N721" s="429"/>
    </row>
    <row r="722" spans="1:14" s="434" customFormat="1" ht="18" customHeight="1">
      <c r="A722" s="351">
        <v>716</v>
      </c>
      <c r="B722" s="107" t="s">
        <v>42</v>
      </c>
      <c r="C722" s="108">
        <v>43755</v>
      </c>
      <c r="D722" s="416" t="s">
        <v>15464</v>
      </c>
      <c r="E722" s="324" t="s">
        <v>16411</v>
      </c>
      <c r="F722" s="126">
        <v>4485.08</v>
      </c>
      <c r="G722" s="107" t="str">
        <f t="shared" si="11"/>
        <v>SH19-10940</v>
      </c>
      <c r="H722" s="430"/>
      <c r="I722" s="428"/>
      <c r="J722" s="431"/>
      <c r="K722" s="432"/>
      <c r="L722" s="429"/>
      <c r="M722" s="433"/>
      <c r="N722" s="429"/>
    </row>
    <row r="723" spans="1:14" s="434" customFormat="1" ht="18" customHeight="1">
      <c r="A723" s="351">
        <v>717</v>
      </c>
      <c r="B723" s="107" t="s">
        <v>237</v>
      </c>
      <c r="C723" s="108">
        <v>43754</v>
      </c>
      <c r="D723" s="416" t="s">
        <v>15465</v>
      </c>
      <c r="E723" s="324" t="s">
        <v>1709</v>
      </c>
      <c r="F723" s="126">
        <v>1301.52</v>
      </c>
      <c r="G723" s="107" t="str">
        <f t="shared" si="11"/>
        <v>SH19-10941</v>
      </c>
      <c r="H723" s="430"/>
      <c r="I723" s="428"/>
      <c r="J723" s="431"/>
      <c r="K723" s="432"/>
      <c r="L723" s="429"/>
      <c r="M723" s="433"/>
      <c r="N723" s="429"/>
    </row>
    <row r="724" spans="1:14" s="434" customFormat="1" ht="18" customHeight="1">
      <c r="A724" s="351">
        <v>718</v>
      </c>
      <c r="B724" s="107" t="s">
        <v>42</v>
      </c>
      <c r="C724" s="108">
        <v>43755</v>
      </c>
      <c r="D724" s="416" t="s">
        <v>15466</v>
      </c>
      <c r="E724" s="324" t="s">
        <v>16411</v>
      </c>
      <c r="F724" s="126">
        <v>14635.51</v>
      </c>
      <c r="G724" s="107" t="str">
        <f t="shared" si="11"/>
        <v>SH19-10942</v>
      </c>
      <c r="H724" s="430"/>
      <c r="I724" s="428"/>
      <c r="J724" s="431"/>
      <c r="K724" s="432"/>
      <c r="L724" s="429"/>
      <c r="M724" s="433"/>
      <c r="N724" s="429"/>
    </row>
    <row r="725" spans="1:14" s="434" customFormat="1" ht="18" customHeight="1">
      <c r="A725" s="351">
        <v>719</v>
      </c>
      <c r="B725" s="107" t="s">
        <v>290</v>
      </c>
      <c r="C725" s="108">
        <v>43753</v>
      </c>
      <c r="D725" s="416" t="s">
        <v>15467</v>
      </c>
      <c r="E725" s="324" t="s">
        <v>1709</v>
      </c>
      <c r="F725" s="126">
        <v>1850</v>
      </c>
      <c r="G725" s="107" t="str">
        <f t="shared" si="11"/>
        <v>SH19-10943</v>
      </c>
      <c r="H725" s="430"/>
      <c r="I725" s="428"/>
      <c r="J725" s="431"/>
      <c r="K725" s="432"/>
      <c r="L725" s="429"/>
      <c r="M725" s="433"/>
      <c r="N725" s="429"/>
    </row>
    <row r="726" spans="1:14" s="434" customFormat="1" ht="18" customHeight="1">
      <c r="A726" s="351">
        <v>720</v>
      </c>
      <c r="B726" s="107" t="s">
        <v>237</v>
      </c>
      <c r="C726" s="108">
        <v>43754</v>
      </c>
      <c r="D726" s="416" t="s">
        <v>15468</v>
      </c>
      <c r="E726" s="324" t="s">
        <v>1709</v>
      </c>
      <c r="F726" s="126">
        <v>2581.35</v>
      </c>
      <c r="G726" s="107" t="str">
        <f t="shared" si="11"/>
        <v>SH19-10944</v>
      </c>
      <c r="H726" s="430"/>
      <c r="I726" s="428"/>
      <c r="J726" s="431"/>
      <c r="K726" s="432"/>
      <c r="L726" s="429"/>
      <c r="M726" s="433"/>
      <c r="N726" s="429"/>
    </row>
    <row r="727" spans="1:14" s="434" customFormat="1" ht="18" customHeight="1">
      <c r="A727" s="351">
        <v>721</v>
      </c>
      <c r="B727" s="107" t="s">
        <v>55</v>
      </c>
      <c r="C727" s="108">
        <v>43754</v>
      </c>
      <c r="D727" s="416" t="s">
        <v>15469</v>
      </c>
      <c r="E727" s="324" t="s">
        <v>1709</v>
      </c>
      <c r="F727" s="126">
        <v>1595.32</v>
      </c>
      <c r="G727" s="107" t="str">
        <f t="shared" si="11"/>
        <v>SH19-10945</v>
      </c>
      <c r="H727" s="430"/>
      <c r="I727" s="428"/>
      <c r="J727" s="431"/>
      <c r="K727" s="432"/>
      <c r="L727" s="429"/>
      <c r="M727" s="433"/>
      <c r="N727" s="429"/>
    </row>
    <row r="728" spans="1:14" s="434" customFormat="1" ht="18" customHeight="1">
      <c r="A728" s="351">
        <v>722</v>
      </c>
      <c r="B728" s="107" t="s">
        <v>55</v>
      </c>
      <c r="C728" s="108">
        <v>43754</v>
      </c>
      <c r="D728" s="416" t="s">
        <v>15470</v>
      </c>
      <c r="E728" s="324" t="s">
        <v>1709</v>
      </c>
      <c r="F728" s="126">
        <v>1457.82</v>
      </c>
      <c r="G728" s="107" t="str">
        <f t="shared" ref="G728:G791" si="12">D728</f>
        <v>SH19-10946</v>
      </c>
      <c r="H728" s="430"/>
      <c r="I728" s="428"/>
      <c r="J728" s="431"/>
      <c r="K728" s="432"/>
      <c r="L728" s="429"/>
      <c r="M728" s="433"/>
      <c r="N728" s="429"/>
    </row>
    <row r="729" spans="1:14" s="434" customFormat="1" ht="18" customHeight="1">
      <c r="A729" s="351">
        <v>723</v>
      </c>
      <c r="B729" s="107" t="s">
        <v>42</v>
      </c>
      <c r="C729" s="108">
        <v>43754</v>
      </c>
      <c r="D729" s="416" t="s">
        <v>15471</v>
      </c>
      <c r="E729" s="324" t="s">
        <v>16399</v>
      </c>
      <c r="F729" s="126">
        <v>26.64</v>
      </c>
      <c r="G729" s="107" t="str">
        <f t="shared" si="12"/>
        <v>SH19-10947</v>
      </c>
      <c r="H729" s="430"/>
      <c r="I729" s="428"/>
      <c r="J729" s="431"/>
      <c r="K729" s="432"/>
      <c r="L729" s="429"/>
      <c r="M729" s="433"/>
      <c r="N729" s="429"/>
    </row>
    <row r="730" spans="1:14" s="434" customFormat="1" ht="18" customHeight="1">
      <c r="A730" s="351">
        <v>724</v>
      </c>
      <c r="B730" s="107" t="s">
        <v>42</v>
      </c>
      <c r="C730" s="108">
        <v>43754</v>
      </c>
      <c r="D730" s="416" t="s">
        <v>15472</v>
      </c>
      <c r="E730" s="324" t="s">
        <v>16399</v>
      </c>
      <c r="F730" s="126">
        <v>183.38</v>
      </c>
      <c r="G730" s="107" t="str">
        <f t="shared" si="12"/>
        <v>SH19-10948</v>
      </c>
      <c r="H730" s="430"/>
      <c r="I730" s="428"/>
      <c r="J730" s="431"/>
      <c r="K730" s="432"/>
      <c r="L730" s="429"/>
      <c r="M730" s="433"/>
      <c r="N730" s="429"/>
    </row>
    <row r="731" spans="1:14" s="434" customFormat="1" ht="18" customHeight="1">
      <c r="A731" s="351">
        <v>725</v>
      </c>
      <c r="B731" s="107" t="s">
        <v>42</v>
      </c>
      <c r="C731" s="108">
        <v>43756</v>
      </c>
      <c r="D731" s="416" t="s">
        <v>15473</v>
      </c>
      <c r="E731" s="324" t="s">
        <v>16400</v>
      </c>
      <c r="F731" s="126">
        <v>7048.87</v>
      </c>
      <c r="G731" s="107" t="str">
        <f t="shared" si="12"/>
        <v>SH19-10949</v>
      </c>
      <c r="H731" s="430"/>
      <c r="I731" s="428"/>
      <c r="J731" s="431"/>
      <c r="K731" s="432"/>
      <c r="L731" s="429"/>
      <c r="M731" s="433"/>
      <c r="N731" s="429"/>
    </row>
    <row r="732" spans="1:14" s="434" customFormat="1" ht="18" customHeight="1">
      <c r="A732" s="351">
        <v>726</v>
      </c>
      <c r="B732" s="107" t="s">
        <v>42</v>
      </c>
      <c r="C732" s="108">
        <v>43756</v>
      </c>
      <c r="D732" s="416" t="s">
        <v>15474</v>
      </c>
      <c r="E732" s="324" t="s">
        <v>16400</v>
      </c>
      <c r="F732" s="126">
        <v>11619.23</v>
      </c>
      <c r="G732" s="107" t="str">
        <f t="shared" si="12"/>
        <v>SH19-10950</v>
      </c>
      <c r="H732" s="430"/>
      <c r="I732" s="428"/>
      <c r="J732" s="431"/>
      <c r="K732" s="432"/>
      <c r="L732" s="429"/>
      <c r="M732" s="433"/>
      <c r="N732" s="429"/>
    </row>
    <row r="733" spans="1:14" s="434" customFormat="1" ht="18" customHeight="1">
      <c r="A733" s="351">
        <v>727</v>
      </c>
      <c r="B733" s="107" t="s">
        <v>42</v>
      </c>
      <c r="C733" s="108">
        <v>43756</v>
      </c>
      <c r="D733" s="416" t="s">
        <v>15475</v>
      </c>
      <c r="E733" s="324" t="s">
        <v>16400</v>
      </c>
      <c r="F733" s="126">
        <v>963.22</v>
      </c>
      <c r="G733" s="107" t="str">
        <f t="shared" si="12"/>
        <v>SH19-10951</v>
      </c>
      <c r="H733" s="430"/>
      <c r="I733" s="428"/>
      <c r="J733" s="431"/>
      <c r="K733" s="432"/>
      <c r="L733" s="429"/>
      <c r="M733" s="433"/>
      <c r="N733" s="429"/>
    </row>
    <row r="734" spans="1:14" s="434" customFormat="1" ht="18" customHeight="1">
      <c r="A734" s="351">
        <v>728</v>
      </c>
      <c r="B734" s="107" t="s">
        <v>42</v>
      </c>
      <c r="C734" s="108">
        <v>43756</v>
      </c>
      <c r="D734" s="416" t="s">
        <v>15476</v>
      </c>
      <c r="E734" s="324" t="s">
        <v>16400</v>
      </c>
      <c r="F734" s="126">
        <v>2469.7199999999998</v>
      </c>
      <c r="G734" s="107" t="str">
        <f t="shared" si="12"/>
        <v>SH19-10952</v>
      </c>
      <c r="H734" s="430"/>
      <c r="I734" s="428"/>
      <c r="J734" s="431"/>
      <c r="K734" s="432"/>
      <c r="L734" s="429"/>
      <c r="M734" s="433"/>
      <c r="N734" s="429"/>
    </row>
    <row r="735" spans="1:14" s="434" customFormat="1" ht="18" customHeight="1">
      <c r="A735" s="351">
        <v>729</v>
      </c>
      <c r="B735" s="107" t="s">
        <v>42</v>
      </c>
      <c r="C735" s="108">
        <v>43756</v>
      </c>
      <c r="D735" s="416" t="s">
        <v>15477</v>
      </c>
      <c r="E735" s="324" t="s">
        <v>16400</v>
      </c>
      <c r="F735" s="126">
        <v>10422.5</v>
      </c>
      <c r="G735" s="107" t="str">
        <f t="shared" si="12"/>
        <v>SH19-10953</v>
      </c>
      <c r="H735" s="430"/>
      <c r="I735" s="428"/>
      <c r="J735" s="431"/>
      <c r="K735" s="432"/>
      <c r="L735" s="429"/>
      <c r="M735" s="433"/>
      <c r="N735" s="429"/>
    </row>
    <row r="736" spans="1:14" s="434" customFormat="1" ht="18" customHeight="1">
      <c r="A736" s="351">
        <v>730</v>
      </c>
      <c r="B736" s="107" t="s">
        <v>42</v>
      </c>
      <c r="C736" s="108">
        <v>43756</v>
      </c>
      <c r="D736" s="416" t="s">
        <v>15478</v>
      </c>
      <c r="E736" s="324" t="s">
        <v>16400</v>
      </c>
      <c r="F736" s="126">
        <v>14845.67</v>
      </c>
      <c r="G736" s="107" t="str">
        <f t="shared" si="12"/>
        <v>SH19-10954</v>
      </c>
      <c r="H736" s="430"/>
      <c r="I736" s="428"/>
      <c r="J736" s="431"/>
      <c r="K736" s="432"/>
      <c r="L736" s="429"/>
      <c r="M736" s="433"/>
      <c r="N736" s="429"/>
    </row>
    <row r="737" spans="1:14" s="434" customFormat="1" ht="18" customHeight="1">
      <c r="A737" s="351">
        <v>731</v>
      </c>
      <c r="B737" s="107" t="s">
        <v>42</v>
      </c>
      <c r="C737" s="108">
        <v>43756</v>
      </c>
      <c r="D737" s="416" t="s">
        <v>15479</v>
      </c>
      <c r="E737" s="324" t="s">
        <v>16400</v>
      </c>
      <c r="F737" s="126">
        <v>2950.81</v>
      </c>
      <c r="G737" s="107" t="str">
        <f t="shared" si="12"/>
        <v>SH19-10955</v>
      </c>
      <c r="H737" s="430"/>
      <c r="I737" s="428"/>
      <c r="J737" s="431"/>
      <c r="K737" s="432"/>
      <c r="L737" s="429"/>
      <c r="M737" s="433"/>
      <c r="N737" s="429"/>
    </row>
    <row r="738" spans="1:14" s="434" customFormat="1" ht="18" customHeight="1">
      <c r="A738" s="351">
        <v>732</v>
      </c>
      <c r="B738" s="107" t="s">
        <v>42</v>
      </c>
      <c r="C738" s="108">
        <v>43756</v>
      </c>
      <c r="D738" s="416" t="s">
        <v>15480</v>
      </c>
      <c r="E738" s="324" t="s">
        <v>16400</v>
      </c>
      <c r="F738" s="126">
        <v>9048.9599999999991</v>
      </c>
      <c r="G738" s="107" t="str">
        <f t="shared" si="12"/>
        <v>SH19-10956</v>
      </c>
      <c r="H738" s="430"/>
      <c r="I738" s="428"/>
      <c r="J738" s="431"/>
      <c r="K738" s="432"/>
      <c r="L738" s="429"/>
      <c r="M738" s="433"/>
      <c r="N738" s="429"/>
    </row>
    <row r="739" spans="1:14" s="434" customFormat="1" ht="18" customHeight="1">
      <c r="A739" s="351">
        <v>733</v>
      </c>
      <c r="B739" s="107" t="s">
        <v>42</v>
      </c>
      <c r="C739" s="108">
        <v>43756</v>
      </c>
      <c r="D739" s="416" t="s">
        <v>15481</v>
      </c>
      <c r="E739" s="324" t="s">
        <v>16400</v>
      </c>
      <c r="F739" s="126">
        <v>11264.74</v>
      </c>
      <c r="G739" s="107" t="str">
        <f t="shared" si="12"/>
        <v>SH19-10957</v>
      </c>
      <c r="H739" s="430"/>
      <c r="I739" s="428"/>
      <c r="J739" s="431"/>
      <c r="K739" s="432"/>
      <c r="L739" s="429"/>
      <c r="M739" s="433"/>
      <c r="N739" s="429"/>
    </row>
    <row r="740" spans="1:14" s="434" customFormat="1" ht="18" customHeight="1">
      <c r="A740" s="351">
        <v>734</v>
      </c>
      <c r="B740" s="107" t="s">
        <v>42</v>
      </c>
      <c r="C740" s="108">
        <v>43756</v>
      </c>
      <c r="D740" s="416" t="s">
        <v>15482</v>
      </c>
      <c r="E740" s="324" t="s">
        <v>16400</v>
      </c>
      <c r="F740" s="126">
        <v>1106.55</v>
      </c>
      <c r="G740" s="107" t="str">
        <f t="shared" si="12"/>
        <v>SH19-10958</v>
      </c>
      <c r="H740" s="430"/>
      <c r="I740" s="428"/>
      <c r="J740" s="431"/>
      <c r="K740" s="432"/>
      <c r="L740" s="429"/>
      <c r="M740" s="433"/>
      <c r="N740" s="429"/>
    </row>
    <row r="741" spans="1:14" s="434" customFormat="1" ht="18" customHeight="1">
      <c r="A741" s="351">
        <v>735</v>
      </c>
      <c r="B741" s="107" t="s">
        <v>42</v>
      </c>
      <c r="C741" s="108">
        <v>43756</v>
      </c>
      <c r="D741" s="416" t="s">
        <v>15483</v>
      </c>
      <c r="E741" s="324" t="s">
        <v>16400</v>
      </c>
      <c r="F741" s="126">
        <v>2317.42</v>
      </c>
      <c r="G741" s="107" t="str">
        <f t="shared" si="12"/>
        <v>SH19-10959</v>
      </c>
      <c r="H741" s="430"/>
      <c r="I741" s="428"/>
      <c r="J741" s="431"/>
      <c r="K741" s="432"/>
      <c r="L741" s="429"/>
      <c r="M741" s="433"/>
      <c r="N741" s="429"/>
    </row>
    <row r="742" spans="1:14" s="434" customFormat="1" ht="18" customHeight="1">
      <c r="A742" s="351">
        <v>736</v>
      </c>
      <c r="B742" s="107" t="s">
        <v>42</v>
      </c>
      <c r="C742" s="108">
        <v>43756</v>
      </c>
      <c r="D742" s="416" t="s">
        <v>15484</v>
      </c>
      <c r="E742" s="324" t="s">
        <v>16400</v>
      </c>
      <c r="F742" s="126">
        <v>2323.96</v>
      </c>
      <c r="G742" s="107" t="str">
        <f t="shared" si="12"/>
        <v>SH19-10960</v>
      </c>
      <c r="H742" s="430"/>
      <c r="I742" s="428"/>
      <c r="J742" s="431"/>
      <c r="K742" s="432"/>
      <c r="L742" s="429"/>
      <c r="M742" s="433"/>
      <c r="N742" s="429"/>
    </row>
    <row r="743" spans="1:14" s="434" customFormat="1" ht="18" customHeight="1">
      <c r="A743" s="351">
        <v>737</v>
      </c>
      <c r="B743" s="107" t="s">
        <v>42</v>
      </c>
      <c r="C743" s="108">
        <v>43756</v>
      </c>
      <c r="D743" s="416" t="s">
        <v>15485</v>
      </c>
      <c r="E743" s="324" t="s">
        <v>16400</v>
      </c>
      <c r="F743" s="126">
        <v>12717.98</v>
      </c>
      <c r="G743" s="107" t="str">
        <f t="shared" si="12"/>
        <v>SH19-10961</v>
      </c>
      <c r="H743" s="430"/>
      <c r="I743" s="428"/>
      <c r="J743" s="431"/>
      <c r="K743" s="432"/>
      <c r="L743" s="429"/>
      <c r="M743" s="433"/>
      <c r="N743" s="429"/>
    </row>
    <row r="744" spans="1:14" s="434" customFormat="1" ht="18" customHeight="1">
      <c r="A744" s="351">
        <v>738</v>
      </c>
      <c r="B744" s="107" t="s">
        <v>42</v>
      </c>
      <c r="C744" s="108">
        <v>43756</v>
      </c>
      <c r="D744" s="416" t="s">
        <v>15486</v>
      </c>
      <c r="E744" s="324" t="s">
        <v>16400</v>
      </c>
      <c r="F744" s="126">
        <v>12304.02</v>
      </c>
      <c r="G744" s="107" t="str">
        <f t="shared" si="12"/>
        <v>SH19-10962</v>
      </c>
      <c r="H744" s="430"/>
      <c r="I744" s="428"/>
      <c r="J744" s="431"/>
      <c r="K744" s="432"/>
      <c r="L744" s="429"/>
      <c r="M744" s="433"/>
      <c r="N744" s="429"/>
    </row>
    <row r="745" spans="1:14" s="434" customFormat="1" ht="18" customHeight="1">
      <c r="A745" s="351">
        <v>739</v>
      </c>
      <c r="B745" s="107" t="s">
        <v>42</v>
      </c>
      <c r="C745" s="108">
        <v>43756</v>
      </c>
      <c r="D745" s="416" t="s">
        <v>15487</v>
      </c>
      <c r="E745" s="324" t="s">
        <v>16400</v>
      </c>
      <c r="F745" s="126">
        <v>820.21</v>
      </c>
      <c r="G745" s="107" t="str">
        <f t="shared" si="12"/>
        <v>SH19-10963</v>
      </c>
      <c r="H745" s="430"/>
      <c r="I745" s="428"/>
      <c r="J745" s="431"/>
      <c r="K745" s="432"/>
      <c r="L745" s="429"/>
      <c r="M745" s="433"/>
      <c r="N745" s="429"/>
    </row>
    <row r="746" spans="1:14" s="434" customFormat="1" ht="18" customHeight="1">
      <c r="A746" s="351">
        <v>740</v>
      </c>
      <c r="B746" s="107" t="s">
        <v>42</v>
      </c>
      <c r="C746" s="108">
        <v>43756</v>
      </c>
      <c r="D746" s="416" t="s">
        <v>15488</v>
      </c>
      <c r="E746" s="324" t="s">
        <v>16400</v>
      </c>
      <c r="F746" s="126">
        <v>4784.92</v>
      </c>
      <c r="G746" s="107" t="str">
        <f t="shared" si="12"/>
        <v>SH19-10964</v>
      </c>
      <c r="H746" s="430"/>
      <c r="I746" s="428"/>
      <c r="J746" s="431"/>
      <c r="K746" s="432"/>
      <c r="L746" s="429"/>
      <c r="M746" s="433"/>
      <c r="N746" s="429"/>
    </row>
    <row r="747" spans="1:14" s="434" customFormat="1" ht="18" customHeight="1">
      <c r="A747" s="351">
        <v>741</v>
      </c>
      <c r="B747" s="107" t="s">
        <v>42</v>
      </c>
      <c r="C747" s="108">
        <v>43756</v>
      </c>
      <c r="D747" s="416" t="s">
        <v>15489</v>
      </c>
      <c r="E747" s="324" t="s">
        <v>16400</v>
      </c>
      <c r="F747" s="126">
        <v>7628.4</v>
      </c>
      <c r="G747" s="107" t="str">
        <f t="shared" si="12"/>
        <v>SH19-10965</v>
      </c>
      <c r="H747" s="430"/>
      <c r="I747" s="428"/>
      <c r="J747" s="431"/>
      <c r="K747" s="432"/>
      <c r="L747" s="429"/>
      <c r="M747" s="433"/>
      <c r="N747" s="429"/>
    </row>
    <row r="748" spans="1:14" s="434" customFormat="1" ht="18" customHeight="1">
      <c r="A748" s="351">
        <v>742</v>
      </c>
      <c r="B748" s="107" t="s">
        <v>42</v>
      </c>
      <c r="C748" s="108">
        <v>43755</v>
      </c>
      <c r="D748" s="416" t="s">
        <v>15490</v>
      </c>
      <c r="E748" s="324" t="s">
        <v>16411</v>
      </c>
      <c r="F748" s="126">
        <v>12.67</v>
      </c>
      <c r="G748" s="107" t="str">
        <f t="shared" si="12"/>
        <v>SH19-10966</v>
      </c>
      <c r="H748" s="430"/>
      <c r="I748" s="428"/>
      <c r="J748" s="431"/>
      <c r="K748" s="432"/>
      <c r="L748" s="429"/>
      <c r="M748" s="433"/>
      <c r="N748" s="429"/>
    </row>
    <row r="749" spans="1:14" s="434" customFormat="1" ht="18" customHeight="1">
      <c r="A749" s="351">
        <v>743</v>
      </c>
      <c r="B749" s="107" t="s">
        <v>42</v>
      </c>
      <c r="C749" s="108">
        <v>43755</v>
      </c>
      <c r="D749" s="416" t="s">
        <v>15491</v>
      </c>
      <c r="E749" s="324" t="s">
        <v>16411</v>
      </c>
      <c r="F749" s="126">
        <v>10225.08</v>
      </c>
      <c r="G749" s="107" t="str">
        <f t="shared" si="12"/>
        <v>SH19-10967</v>
      </c>
      <c r="H749" s="430"/>
      <c r="I749" s="428"/>
      <c r="J749" s="431"/>
      <c r="K749" s="432"/>
      <c r="L749" s="429"/>
      <c r="M749" s="433"/>
      <c r="N749" s="429"/>
    </row>
    <row r="750" spans="1:14" s="434" customFormat="1" ht="18" customHeight="1">
      <c r="A750" s="351">
        <v>744</v>
      </c>
      <c r="B750" s="107"/>
      <c r="C750" s="108"/>
      <c r="D750" s="416" t="s">
        <v>15492</v>
      </c>
      <c r="E750" s="324" t="s">
        <v>1709</v>
      </c>
      <c r="F750" s="126">
        <v>0</v>
      </c>
      <c r="G750" s="107" t="str">
        <f t="shared" si="12"/>
        <v>SH19-10968</v>
      </c>
      <c r="H750" s="430"/>
      <c r="I750" s="428"/>
      <c r="J750" s="431"/>
      <c r="K750" s="432"/>
      <c r="L750" s="429"/>
      <c r="M750" s="433"/>
      <c r="N750" s="429" t="s">
        <v>7781</v>
      </c>
    </row>
    <row r="751" spans="1:14" s="434" customFormat="1" ht="18" customHeight="1">
      <c r="A751" s="351">
        <v>745</v>
      </c>
      <c r="B751" s="107" t="s">
        <v>43</v>
      </c>
      <c r="C751" s="108">
        <v>43755</v>
      </c>
      <c r="D751" s="416" t="s">
        <v>15493</v>
      </c>
      <c r="E751" s="324" t="s">
        <v>1709</v>
      </c>
      <c r="F751" s="126">
        <v>4127.8999999999996</v>
      </c>
      <c r="G751" s="107" t="str">
        <f t="shared" si="12"/>
        <v>SH19-10969</v>
      </c>
      <c r="H751" s="430"/>
      <c r="I751" s="428"/>
      <c r="J751" s="431"/>
      <c r="K751" s="432"/>
      <c r="L751" s="429"/>
      <c r="M751" s="433"/>
      <c r="N751" s="429"/>
    </row>
    <row r="752" spans="1:14" s="434" customFormat="1" ht="18" customHeight="1">
      <c r="A752" s="351">
        <v>746</v>
      </c>
      <c r="B752" s="107" t="s">
        <v>238</v>
      </c>
      <c r="C752" s="108">
        <v>43755</v>
      </c>
      <c r="D752" s="416" t="s">
        <v>15494</v>
      </c>
      <c r="E752" s="324" t="s">
        <v>1709</v>
      </c>
      <c r="F752" s="126">
        <v>2368.7399999999998</v>
      </c>
      <c r="G752" s="107" t="str">
        <f t="shared" si="12"/>
        <v>SH19-10970</v>
      </c>
      <c r="H752" s="430"/>
      <c r="I752" s="428"/>
      <c r="J752" s="431"/>
      <c r="K752" s="432"/>
      <c r="L752" s="429"/>
      <c r="M752" s="433"/>
      <c r="N752" s="429"/>
    </row>
    <row r="753" spans="1:14" s="434" customFormat="1" ht="18" customHeight="1">
      <c r="A753" s="351">
        <v>747</v>
      </c>
      <c r="B753" s="107" t="s">
        <v>7777</v>
      </c>
      <c r="C753" s="108">
        <v>43755</v>
      </c>
      <c r="D753" s="416" t="s">
        <v>15495</v>
      </c>
      <c r="E753" s="324" t="s">
        <v>1709</v>
      </c>
      <c r="F753" s="126">
        <v>1621.44</v>
      </c>
      <c r="G753" s="107" t="str">
        <f t="shared" si="12"/>
        <v>SH19-10971</v>
      </c>
      <c r="H753" s="430"/>
      <c r="I753" s="428"/>
      <c r="J753" s="431"/>
      <c r="K753" s="432"/>
      <c r="L753" s="429"/>
      <c r="M753" s="433"/>
      <c r="N753" s="429"/>
    </row>
    <row r="754" spans="1:14" s="434" customFormat="1" ht="18" customHeight="1">
      <c r="A754" s="351">
        <v>748</v>
      </c>
      <c r="B754" s="107" t="s">
        <v>139</v>
      </c>
      <c r="C754" s="108">
        <v>43755</v>
      </c>
      <c r="D754" s="416" t="s">
        <v>15496</v>
      </c>
      <c r="E754" s="324" t="s">
        <v>1709</v>
      </c>
      <c r="F754" s="126">
        <v>1479</v>
      </c>
      <c r="G754" s="107" t="str">
        <f t="shared" si="12"/>
        <v>SH19-10972</v>
      </c>
      <c r="H754" s="430"/>
      <c r="I754" s="428"/>
      <c r="J754" s="431"/>
      <c r="K754" s="432"/>
      <c r="L754" s="429"/>
      <c r="M754" s="433"/>
      <c r="N754" s="429"/>
    </row>
    <row r="755" spans="1:14" s="434" customFormat="1" ht="18" customHeight="1">
      <c r="A755" s="351">
        <v>749</v>
      </c>
      <c r="B755" s="107" t="s">
        <v>142</v>
      </c>
      <c r="C755" s="108">
        <v>43755</v>
      </c>
      <c r="D755" s="416" t="s">
        <v>15497</v>
      </c>
      <c r="E755" s="324" t="s">
        <v>1709</v>
      </c>
      <c r="F755" s="126">
        <v>542.54999999999995</v>
      </c>
      <c r="G755" s="107" t="str">
        <f t="shared" si="12"/>
        <v>SH19-10973</v>
      </c>
      <c r="H755" s="430"/>
      <c r="I755" s="428"/>
      <c r="J755" s="431"/>
      <c r="K755" s="432"/>
      <c r="L755" s="429"/>
      <c r="M755" s="433"/>
      <c r="N755" s="429"/>
    </row>
    <row r="756" spans="1:14" s="434" customFormat="1" ht="18" customHeight="1">
      <c r="A756" s="351">
        <v>750</v>
      </c>
      <c r="B756" s="107" t="s">
        <v>142</v>
      </c>
      <c r="C756" s="108">
        <v>43755</v>
      </c>
      <c r="D756" s="416" t="s">
        <v>15498</v>
      </c>
      <c r="E756" s="324" t="s">
        <v>1709</v>
      </c>
      <c r="F756" s="126">
        <v>306.13</v>
      </c>
      <c r="G756" s="107" t="str">
        <f t="shared" si="12"/>
        <v>SH19-10974</v>
      </c>
      <c r="H756" s="430"/>
      <c r="I756" s="428"/>
      <c r="J756" s="431"/>
      <c r="K756" s="432"/>
      <c r="L756" s="429"/>
      <c r="M756" s="433"/>
      <c r="N756" s="429"/>
    </row>
    <row r="757" spans="1:14" s="434" customFormat="1" ht="18" customHeight="1">
      <c r="A757" s="351">
        <v>751</v>
      </c>
      <c r="B757" s="107" t="s">
        <v>223</v>
      </c>
      <c r="C757" s="108">
        <v>43755</v>
      </c>
      <c r="D757" s="416" t="s">
        <v>15499</v>
      </c>
      <c r="E757" s="324" t="s">
        <v>1709</v>
      </c>
      <c r="F757" s="126">
        <v>4447.3999999999996</v>
      </c>
      <c r="G757" s="107" t="str">
        <f t="shared" si="12"/>
        <v>SH19-10975</v>
      </c>
      <c r="H757" s="430"/>
      <c r="I757" s="428"/>
      <c r="J757" s="431"/>
      <c r="K757" s="432"/>
      <c r="L757" s="429"/>
      <c r="M757" s="433"/>
      <c r="N757" s="429"/>
    </row>
    <row r="758" spans="1:14" s="434" customFormat="1" ht="18" customHeight="1">
      <c r="A758" s="351">
        <v>752</v>
      </c>
      <c r="B758" s="107" t="s">
        <v>12962</v>
      </c>
      <c r="C758" s="108">
        <v>43755</v>
      </c>
      <c r="D758" s="416" t="s">
        <v>15500</v>
      </c>
      <c r="E758" s="324" t="s">
        <v>1709</v>
      </c>
      <c r="F758" s="126">
        <v>1125.3800000000001</v>
      </c>
      <c r="G758" s="107" t="str">
        <f t="shared" si="12"/>
        <v>SH19-10976</v>
      </c>
      <c r="H758" s="430"/>
      <c r="I758" s="428"/>
      <c r="J758" s="431"/>
      <c r="K758" s="432"/>
      <c r="L758" s="429"/>
      <c r="M758" s="433"/>
      <c r="N758" s="429"/>
    </row>
    <row r="759" spans="1:14" s="434" customFormat="1" ht="18" customHeight="1">
      <c r="A759" s="351">
        <v>753</v>
      </c>
      <c r="B759" s="107" t="s">
        <v>42</v>
      </c>
      <c r="C759" s="108">
        <v>43756</v>
      </c>
      <c r="D759" s="416" t="s">
        <v>15501</v>
      </c>
      <c r="E759" s="324" t="s">
        <v>16400</v>
      </c>
      <c r="F759" s="126">
        <v>11360.61</v>
      </c>
      <c r="G759" s="107" t="str">
        <f t="shared" si="12"/>
        <v>SH19-10977</v>
      </c>
      <c r="H759" s="430"/>
      <c r="I759" s="428"/>
      <c r="J759" s="431"/>
      <c r="K759" s="432"/>
      <c r="L759" s="429"/>
      <c r="M759" s="433"/>
      <c r="N759" s="429"/>
    </row>
    <row r="760" spans="1:14" s="434" customFormat="1" ht="18" customHeight="1">
      <c r="A760" s="351">
        <v>754</v>
      </c>
      <c r="B760" s="107" t="s">
        <v>42</v>
      </c>
      <c r="C760" s="108">
        <v>43756</v>
      </c>
      <c r="D760" s="416" t="s">
        <v>15502</v>
      </c>
      <c r="E760" s="324" t="s">
        <v>16400</v>
      </c>
      <c r="F760" s="126">
        <v>14184.35</v>
      </c>
      <c r="G760" s="107" t="str">
        <f t="shared" si="12"/>
        <v>SH19-10978</v>
      </c>
      <c r="H760" s="430"/>
      <c r="I760" s="428"/>
      <c r="J760" s="431"/>
      <c r="K760" s="432"/>
      <c r="L760" s="429"/>
      <c r="M760" s="433"/>
      <c r="N760" s="429"/>
    </row>
    <row r="761" spans="1:14" s="434" customFormat="1" ht="18" customHeight="1">
      <c r="A761" s="351">
        <v>755</v>
      </c>
      <c r="B761" s="107" t="s">
        <v>42</v>
      </c>
      <c r="C761" s="108">
        <v>43756</v>
      </c>
      <c r="D761" s="416" t="s">
        <v>15503</v>
      </c>
      <c r="E761" s="324" t="s">
        <v>16400</v>
      </c>
      <c r="F761" s="126">
        <v>3959.37</v>
      </c>
      <c r="G761" s="107" t="str">
        <f t="shared" si="12"/>
        <v>SH19-10979</v>
      </c>
      <c r="H761" s="430"/>
      <c r="I761" s="428"/>
      <c r="J761" s="431"/>
      <c r="K761" s="432"/>
      <c r="L761" s="429"/>
      <c r="M761" s="433"/>
      <c r="N761" s="429"/>
    </row>
    <row r="762" spans="1:14" s="434" customFormat="1" ht="18" customHeight="1">
      <c r="A762" s="351">
        <v>756</v>
      </c>
      <c r="B762" s="107" t="s">
        <v>42</v>
      </c>
      <c r="C762" s="108">
        <v>43756</v>
      </c>
      <c r="D762" s="416" t="s">
        <v>15504</v>
      </c>
      <c r="E762" s="324" t="s">
        <v>16400</v>
      </c>
      <c r="F762" s="126">
        <v>4211.5</v>
      </c>
      <c r="G762" s="107" t="str">
        <f t="shared" si="12"/>
        <v>SH19-10980</v>
      </c>
      <c r="H762" s="430"/>
      <c r="I762" s="428"/>
      <c r="J762" s="431"/>
      <c r="K762" s="432"/>
      <c r="L762" s="429"/>
      <c r="M762" s="433"/>
      <c r="N762" s="429"/>
    </row>
    <row r="763" spans="1:14" s="434" customFormat="1" ht="18" customHeight="1">
      <c r="A763" s="351">
        <v>757</v>
      </c>
      <c r="B763" s="107" t="s">
        <v>42</v>
      </c>
      <c r="C763" s="108">
        <v>43756</v>
      </c>
      <c r="D763" s="416" t="s">
        <v>15505</v>
      </c>
      <c r="E763" s="324" t="s">
        <v>16400</v>
      </c>
      <c r="F763" s="126">
        <v>9943.51</v>
      </c>
      <c r="G763" s="107" t="str">
        <f t="shared" si="12"/>
        <v>SH19-10981</v>
      </c>
      <c r="H763" s="430"/>
      <c r="I763" s="428"/>
      <c r="J763" s="431"/>
      <c r="K763" s="432"/>
      <c r="L763" s="429"/>
      <c r="M763" s="433"/>
      <c r="N763" s="429"/>
    </row>
    <row r="764" spans="1:14" s="434" customFormat="1" ht="18" customHeight="1">
      <c r="A764" s="351">
        <v>758</v>
      </c>
      <c r="B764" s="107" t="s">
        <v>42</v>
      </c>
      <c r="C764" s="108">
        <v>43756</v>
      </c>
      <c r="D764" s="416" t="s">
        <v>15506</v>
      </c>
      <c r="E764" s="324" t="s">
        <v>16400</v>
      </c>
      <c r="F764" s="126">
        <v>11971.33</v>
      </c>
      <c r="G764" s="107" t="str">
        <f t="shared" si="12"/>
        <v>SH19-10982</v>
      </c>
      <c r="H764" s="430"/>
      <c r="I764" s="428"/>
      <c r="J764" s="431"/>
      <c r="K764" s="432"/>
      <c r="L764" s="429"/>
      <c r="M764" s="433"/>
      <c r="N764" s="429"/>
    </row>
    <row r="765" spans="1:14" s="434" customFormat="1" ht="18" customHeight="1">
      <c r="A765" s="351">
        <v>759</v>
      </c>
      <c r="B765" s="107" t="s">
        <v>42</v>
      </c>
      <c r="C765" s="108">
        <v>43756</v>
      </c>
      <c r="D765" s="416" t="s">
        <v>15507</v>
      </c>
      <c r="E765" s="324" t="s">
        <v>16400</v>
      </c>
      <c r="F765" s="126">
        <v>14928.92</v>
      </c>
      <c r="G765" s="107" t="str">
        <f t="shared" si="12"/>
        <v>SH19-10983</v>
      </c>
      <c r="H765" s="430"/>
      <c r="I765" s="428"/>
      <c r="J765" s="431"/>
      <c r="K765" s="432"/>
      <c r="L765" s="429"/>
      <c r="M765" s="433"/>
      <c r="N765" s="429"/>
    </row>
    <row r="766" spans="1:14" s="434" customFormat="1" ht="18" customHeight="1">
      <c r="A766" s="351">
        <v>760</v>
      </c>
      <c r="B766" s="107" t="s">
        <v>42</v>
      </c>
      <c r="C766" s="108">
        <v>43756</v>
      </c>
      <c r="D766" s="416" t="s">
        <v>15508</v>
      </c>
      <c r="E766" s="324" t="s">
        <v>16400</v>
      </c>
      <c r="F766" s="126">
        <v>3354.22</v>
      </c>
      <c r="G766" s="107" t="str">
        <f t="shared" si="12"/>
        <v>SH19-10984</v>
      </c>
      <c r="H766" s="430"/>
      <c r="I766" s="428"/>
      <c r="J766" s="431"/>
      <c r="K766" s="432"/>
      <c r="L766" s="429"/>
      <c r="M766" s="433"/>
      <c r="N766" s="429"/>
    </row>
    <row r="767" spans="1:14" s="434" customFormat="1" ht="18" customHeight="1">
      <c r="A767" s="351">
        <v>761</v>
      </c>
      <c r="B767" s="107" t="s">
        <v>42</v>
      </c>
      <c r="C767" s="108">
        <v>43756</v>
      </c>
      <c r="D767" s="416" t="s">
        <v>15509</v>
      </c>
      <c r="E767" s="324" t="s">
        <v>16400</v>
      </c>
      <c r="F767" s="126">
        <v>9352.69</v>
      </c>
      <c r="G767" s="107" t="str">
        <f t="shared" si="12"/>
        <v>SH19-10985</v>
      </c>
      <c r="H767" s="430"/>
      <c r="I767" s="428"/>
      <c r="J767" s="431"/>
      <c r="K767" s="432"/>
      <c r="L767" s="429"/>
      <c r="M767" s="433"/>
      <c r="N767" s="429"/>
    </row>
    <row r="768" spans="1:14" s="434" customFormat="1" ht="18" customHeight="1">
      <c r="A768" s="351">
        <v>762</v>
      </c>
      <c r="B768" s="107" t="s">
        <v>1754</v>
      </c>
      <c r="C768" s="108">
        <v>43755</v>
      </c>
      <c r="D768" s="416" t="s">
        <v>15510</v>
      </c>
      <c r="E768" s="324" t="s">
        <v>1709</v>
      </c>
      <c r="F768" s="126">
        <v>4842.75</v>
      </c>
      <c r="G768" s="107" t="str">
        <f t="shared" si="12"/>
        <v>SH19-10986</v>
      </c>
      <c r="H768" s="430"/>
      <c r="I768" s="428"/>
      <c r="J768" s="431"/>
      <c r="K768" s="432"/>
      <c r="L768" s="429"/>
      <c r="M768" s="433"/>
      <c r="N768" s="429"/>
    </row>
    <row r="769" spans="1:14" s="434" customFormat="1" ht="18" customHeight="1">
      <c r="A769" s="351">
        <v>763</v>
      </c>
      <c r="B769" s="107" t="s">
        <v>42</v>
      </c>
      <c r="C769" s="108">
        <v>43756</v>
      </c>
      <c r="D769" s="416" t="s">
        <v>15511</v>
      </c>
      <c r="E769" s="324" t="s">
        <v>16400</v>
      </c>
      <c r="F769" s="126">
        <v>1431.52</v>
      </c>
      <c r="G769" s="107" t="str">
        <f t="shared" si="12"/>
        <v>SH19-10987</v>
      </c>
      <c r="H769" s="430"/>
      <c r="I769" s="428"/>
      <c r="J769" s="431"/>
      <c r="K769" s="432"/>
      <c r="L769" s="429"/>
      <c r="M769" s="433"/>
      <c r="N769" s="429"/>
    </row>
    <row r="770" spans="1:14" s="434" customFormat="1" ht="18" customHeight="1">
      <c r="A770" s="351">
        <v>764</v>
      </c>
      <c r="B770" s="200" t="s">
        <v>1746</v>
      </c>
      <c r="C770" s="108"/>
      <c r="D770" s="402" t="s">
        <v>15512</v>
      </c>
      <c r="E770" s="324" t="s">
        <v>1709</v>
      </c>
      <c r="F770" s="126">
        <v>0</v>
      </c>
      <c r="G770" s="107" t="str">
        <f t="shared" si="12"/>
        <v>SH19-10988</v>
      </c>
      <c r="H770" s="430"/>
      <c r="I770" s="428"/>
      <c r="J770" s="431"/>
      <c r="K770" s="432"/>
      <c r="L770" s="429"/>
      <c r="M770" s="433"/>
      <c r="N770" s="429"/>
    </row>
    <row r="771" spans="1:14" s="434" customFormat="1" ht="18" customHeight="1">
      <c r="A771" s="351">
        <v>765</v>
      </c>
      <c r="B771" s="107" t="s">
        <v>42</v>
      </c>
      <c r="C771" s="108">
        <v>43756</v>
      </c>
      <c r="D771" s="416" t="s">
        <v>15513</v>
      </c>
      <c r="E771" s="324" t="s">
        <v>16400</v>
      </c>
      <c r="F771" s="126">
        <v>5289.37</v>
      </c>
      <c r="G771" s="107" t="str">
        <f t="shared" si="12"/>
        <v>SH19-10989</v>
      </c>
      <c r="H771" s="430"/>
      <c r="I771" s="428"/>
      <c r="J771" s="431"/>
      <c r="K771" s="432"/>
      <c r="L771" s="429"/>
      <c r="M771" s="433"/>
      <c r="N771" s="429"/>
    </row>
    <row r="772" spans="1:14" s="434" customFormat="1" ht="18" customHeight="1">
      <c r="A772" s="351">
        <v>766</v>
      </c>
      <c r="B772" s="107" t="s">
        <v>42</v>
      </c>
      <c r="C772" s="108">
        <v>43756</v>
      </c>
      <c r="D772" s="416" t="s">
        <v>15514</v>
      </c>
      <c r="E772" s="324" t="s">
        <v>16400</v>
      </c>
      <c r="F772" s="126">
        <v>3179.73</v>
      </c>
      <c r="G772" s="107" t="str">
        <f t="shared" si="12"/>
        <v>SH19-10990</v>
      </c>
      <c r="H772" s="430"/>
      <c r="I772" s="428"/>
      <c r="J772" s="431"/>
      <c r="K772" s="432"/>
      <c r="L772" s="429"/>
      <c r="M772" s="433"/>
      <c r="N772" s="429"/>
    </row>
    <row r="773" spans="1:14" s="434" customFormat="1" ht="18" customHeight="1">
      <c r="A773" s="351">
        <v>767</v>
      </c>
      <c r="B773" s="107" t="s">
        <v>197</v>
      </c>
      <c r="C773" s="108">
        <v>43755</v>
      </c>
      <c r="D773" s="416" t="s">
        <v>15515</v>
      </c>
      <c r="E773" s="324" t="s">
        <v>1709</v>
      </c>
      <c r="F773" s="126">
        <v>4927.91</v>
      </c>
      <c r="G773" s="107" t="str">
        <f t="shared" si="12"/>
        <v>SH19-10991</v>
      </c>
      <c r="H773" s="430"/>
      <c r="I773" s="428"/>
      <c r="J773" s="431"/>
      <c r="K773" s="432"/>
      <c r="L773" s="429"/>
      <c r="M773" s="433"/>
      <c r="N773" s="429"/>
    </row>
    <row r="774" spans="1:14" s="434" customFormat="1" ht="18" customHeight="1">
      <c r="A774" s="351">
        <v>768</v>
      </c>
      <c r="B774" s="107" t="s">
        <v>43</v>
      </c>
      <c r="C774" s="108">
        <v>43755</v>
      </c>
      <c r="D774" s="416" t="s">
        <v>15516</v>
      </c>
      <c r="E774" s="324" t="s">
        <v>1709</v>
      </c>
      <c r="F774" s="126">
        <v>3897.7</v>
      </c>
      <c r="G774" s="107" t="str">
        <f t="shared" si="12"/>
        <v>SH19-10992</v>
      </c>
      <c r="H774" s="430"/>
      <c r="I774" s="428"/>
      <c r="J774" s="431"/>
      <c r="K774" s="432"/>
      <c r="L774" s="429"/>
      <c r="M774" s="433"/>
      <c r="N774" s="429"/>
    </row>
    <row r="775" spans="1:14" s="434" customFormat="1" ht="18" customHeight="1">
      <c r="A775" s="351">
        <v>769</v>
      </c>
      <c r="B775" s="107" t="s">
        <v>43</v>
      </c>
      <c r="C775" s="108">
        <v>43755</v>
      </c>
      <c r="D775" s="416" t="s">
        <v>15517</v>
      </c>
      <c r="E775" s="324" t="s">
        <v>1709</v>
      </c>
      <c r="F775" s="126">
        <v>864</v>
      </c>
      <c r="G775" s="107" t="str">
        <f t="shared" si="12"/>
        <v>SH19-10993</v>
      </c>
      <c r="H775" s="430"/>
      <c r="I775" s="428"/>
      <c r="J775" s="431"/>
      <c r="K775" s="432"/>
      <c r="L775" s="429"/>
      <c r="M775" s="433"/>
      <c r="N775" s="429"/>
    </row>
    <row r="776" spans="1:14" s="434" customFormat="1" ht="18" customHeight="1">
      <c r="A776" s="351">
        <v>770</v>
      </c>
      <c r="B776" s="107" t="s">
        <v>1727</v>
      </c>
      <c r="C776" s="108">
        <v>43755</v>
      </c>
      <c r="D776" s="416" t="s">
        <v>15518</v>
      </c>
      <c r="E776" s="324" t="s">
        <v>1709</v>
      </c>
      <c r="F776" s="126">
        <v>1369.85</v>
      </c>
      <c r="G776" s="107" t="str">
        <f t="shared" si="12"/>
        <v>SH19-10994</v>
      </c>
      <c r="H776" s="430"/>
      <c r="I776" s="428"/>
      <c r="J776" s="431"/>
      <c r="K776" s="432"/>
      <c r="L776" s="429"/>
      <c r="M776" s="433"/>
      <c r="N776" s="429"/>
    </row>
    <row r="777" spans="1:14" s="434" customFormat="1" ht="18" customHeight="1">
      <c r="A777" s="351">
        <v>771</v>
      </c>
      <c r="B777" s="107" t="s">
        <v>291</v>
      </c>
      <c r="C777" s="108">
        <v>43755</v>
      </c>
      <c r="D777" s="416" t="s">
        <v>15519</v>
      </c>
      <c r="E777" s="324" t="s">
        <v>1709</v>
      </c>
      <c r="F777" s="126">
        <v>5793.84</v>
      </c>
      <c r="G777" s="107" t="str">
        <f t="shared" si="12"/>
        <v>SH19-10995</v>
      </c>
      <c r="H777" s="430"/>
      <c r="I777" s="428"/>
      <c r="J777" s="431"/>
      <c r="K777" s="432"/>
      <c r="L777" s="429"/>
      <c r="M777" s="433"/>
      <c r="N777" s="429"/>
    </row>
    <row r="778" spans="1:14" s="434" customFormat="1" ht="18" customHeight="1">
      <c r="A778" s="351">
        <v>772</v>
      </c>
      <c r="B778" s="107" t="s">
        <v>42</v>
      </c>
      <c r="C778" s="108">
        <v>43755</v>
      </c>
      <c r="D778" s="416" t="s">
        <v>15520</v>
      </c>
      <c r="E778" s="324" t="s">
        <v>16411</v>
      </c>
      <c r="F778" s="126">
        <v>201.55</v>
      </c>
      <c r="G778" s="107" t="str">
        <f t="shared" si="12"/>
        <v>SH19-10996</v>
      </c>
      <c r="H778" s="430"/>
      <c r="I778" s="428"/>
      <c r="J778" s="431"/>
      <c r="K778" s="432"/>
      <c r="L778" s="429"/>
      <c r="M778" s="433"/>
      <c r="N778" s="429"/>
    </row>
    <row r="779" spans="1:14" s="434" customFormat="1" ht="18" customHeight="1">
      <c r="A779" s="351">
        <v>773</v>
      </c>
      <c r="B779" s="107" t="s">
        <v>42</v>
      </c>
      <c r="C779" s="108">
        <v>43755</v>
      </c>
      <c r="D779" s="416" t="s">
        <v>15521</v>
      </c>
      <c r="E779" s="324" t="s">
        <v>16411</v>
      </c>
      <c r="F779" s="126">
        <v>1063.73</v>
      </c>
      <c r="G779" s="107" t="str">
        <f t="shared" si="12"/>
        <v>SH19-10997</v>
      </c>
      <c r="H779" s="430"/>
      <c r="I779" s="428"/>
      <c r="J779" s="431"/>
      <c r="K779" s="432"/>
      <c r="L779" s="429"/>
      <c r="M779" s="433"/>
      <c r="N779" s="429"/>
    </row>
    <row r="780" spans="1:14" s="434" customFormat="1" ht="18" customHeight="1">
      <c r="A780" s="351">
        <v>774</v>
      </c>
      <c r="B780" s="107" t="s">
        <v>49</v>
      </c>
      <c r="C780" s="108">
        <v>43755</v>
      </c>
      <c r="D780" s="416" t="s">
        <v>15522</v>
      </c>
      <c r="E780" s="324" t="s">
        <v>1709</v>
      </c>
      <c r="F780" s="126">
        <v>13983.84</v>
      </c>
      <c r="G780" s="107" t="str">
        <f t="shared" si="12"/>
        <v>SH19-10998</v>
      </c>
      <c r="H780" s="430"/>
      <c r="I780" s="428"/>
      <c r="J780" s="431"/>
      <c r="K780" s="432"/>
      <c r="L780" s="429"/>
      <c r="M780" s="433"/>
      <c r="N780" s="429"/>
    </row>
    <row r="781" spans="1:14" s="434" customFormat="1" ht="18" customHeight="1">
      <c r="A781" s="351">
        <v>775</v>
      </c>
      <c r="B781" s="107" t="s">
        <v>142</v>
      </c>
      <c r="C781" s="108">
        <v>43755</v>
      </c>
      <c r="D781" s="416" t="s">
        <v>15523</v>
      </c>
      <c r="E781" s="324" t="s">
        <v>1709</v>
      </c>
      <c r="F781" s="126">
        <v>3238.85</v>
      </c>
      <c r="G781" s="107" t="str">
        <f t="shared" si="12"/>
        <v>SH19-10999</v>
      </c>
      <c r="H781" s="430"/>
      <c r="I781" s="428"/>
      <c r="J781" s="431"/>
      <c r="K781" s="432"/>
      <c r="L781" s="429"/>
      <c r="M781" s="433"/>
      <c r="N781" s="429"/>
    </row>
    <row r="782" spans="1:14" s="434" customFormat="1" ht="18" customHeight="1">
      <c r="A782" s="351">
        <v>776</v>
      </c>
      <c r="B782" s="107" t="s">
        <v>142</v>
      </c>
      <c r="C782" s="108">
        <v>43755</v>
      </c>
      <c r="D782" s="416" t="s">
        <v>15524</v>
      </c>
      <c r="E782" s="324" t="s">
        <v>1709</v>
      </c>
      <c r="F782" s="126">
        <v>218.25</v>
      </c>
      <c r="G782" s="107" t="str">
        <f t="shared" si="12"/>
        <v>SH19-11000</v>
      </c>
      <c r="H782" s="430"/>
      <c r="I782" s="428"/>
      <c r="J782" s="431"/>
      <c r="K782" s="432"/>
      <c r="L782" s="429"/>
      <c r="M782" s="433"/>
      <c r="N782" s="429"/>
    </row>
    <row r="783" spans="1:14" s="434" customFormat="1" ht="18" customHeight="1">
      <c r="A783" s="351">
        <v>777</v>
      </c>
      <c r="B783" s="107" t="s">
        <v>329</v>
      </c>
      <c r="C783" s="108">
        <v>43755</v>
      </c>
      <c r="D783" s="416" t="s">
        <v>15525</v>
      </c>
      <c r="E783" s="324" t="s">
        <v>1709</v>
      </c>
      <c r="F783" s="126">
        <v>4114.47</v>
      </c>
      <c r="G783" s="107" t="str">
        <f t="shared" si="12"/>
        <v>SH19-11001</v>
      </c>
      <c r="H783" s="430"/>
      <c r="I783" s="428"/>
      <c r="J783" s="431"/>
      <c r="K783" s="432"/>
      <c r="L783" s="429"/>
      <c r="M783" s="433"/>
      <c r="N783" s="429"/>
    </row>
    <row r="784" spans="1:14" s="434" customFormat="1" ht="18" customHeight="1">
      <c r="A784" s="351">
        <v>778</v>
      </c>
      <c r="B784" s="107" t="s">
        <v>42</v>
      </c>
      <c r="C784" s="108">
        <v>43755</v>
      </c>
      <c r="D784" s="416" t="s">
        <v>15526</v>
      </c>
      <c r="E784" s="324" t="s">
        <v>16411</v>
      </c>
      <c r="F784" s="126">
        <v>940.56</v>
      </c>
      <c r="G784" s="107" t="str">
        <f t="shared" si="12"/>
        <v>SH19-11002</v>
      </c>
      <c r="H784" s="430"/>
      <c r="I784" s="428"/>
      <c r="J784" s="431"/>
      <c r="K784" s="432"/>
      <c r="L784" s="429"/>
      <c r="M784" s="433"/>
      <c r="N784" s="429"/>
    </row>
    <row r="785" spans="1:14" s="434" customFormat="1" ht="18" customHeight="1">
      <c r="A785" s="351">
        <v>779</v>
      </c>
      <c r="B785" s="107" t="s">
        <v>141</v>
      </c>
      <c r="C785" s="108">
        <v>43755</v>
      </c>
      <c r="D785" s="416" t="s">
        <v>15527</v>
      </c>
      <c r="E785" s="324" t="s">
        <v>1709</v>
      </c>
      <c r="F785" s="126">
        <v>3953.25</v>
      </c>
      <c r="G785" s="107" t="str">
        <f t="shared" si="12"/>
        <v>SH19-11003</v>
      </c>
      <c r="H785" s="430"/>
      <c r="I785" s="428"/>
      <c r="J785" s="431"/>
      <c r="K785" s="432"/>
      <c r="L785" s="429"/>
      <c r="M785" s="433"/>
      <c r="N785" s="429"/>
    </row>
    <row r="786" spans="1:14" s="434" customFormat="1" ht="18" customHeight="1">
      <c r="A786" s="351">
        <v>780</v>
      </c>
      <c r="B786" s="107" t="s">
        <v>42</v>
      </c>
      <c r="C786" s="108">
        <v>43755</v>
      </c>
      <c r="D786" s="416" t="s">
        <v>15528</v>
      </c>
      <c r="E786" s="324" t="s">
        <v>16411</v>
      </c>
      <c r="F786" s="126">
        <v>865.92</v>
      </c>
      <c r="G786" s="107" t="str">
        <f t="shared" si="12"/>
        <v>SH19-11004</v>
      </c>
      <c r="H786" s="430"/>
      <c r="I786" s="428"/>
      <c r="J786" s="431"/>
      <c r="K786" s="432"/>
      <c r="L786" s="429"/>
      <c r="M786" s="433"/>
      <c r="N786" s="429"/>
    </row>
    <row r="787" spans="1:14" s="434" customFormat="1" ht="18" customHeight="1">
      <c r="A787" s="351">
        <v>781</v>
      </c>
      <c r="B787" s="107" t="s">
        <v>42</v>
      </c>
      <c r="C787" s="108">
        <v>43755</v>
      </c>
      <c r="D787" s="416" t="s">
        <v>15529</v>
      </c>
      <c r="E787" s="324" t="s">
        <v>16411</v>
      </c>
      <c r="F787" s="126">
        <v>1306.1600000000001</v>
      </c>
      <c r="G787" s="107" t="str">
        <f t="shared" si="12"/>
        <v>SH19-11005</v>
      </c>
      <c r="H787" s="430"/>
      <c r="I787" s="428"/>
      <c r="J787" s="431"/>
      <c r="K787" s="432"/>
      <c r="L787" s="429"/>
      <c r="M787" s="433"/>
      <c r="N787" s="429"/>
    </row>
    <row r="788" spans="1:14" s="434" customFormat="1" ht="18" customHeight="1">
      <c r="A788" s="351">
        <v>782</v>
      </c>
      <c r="B788" s="107" t="s">
        <v>1727</v>
      </c>
      <c r="C788" s="108">
        <v>43755</v>
      </c>
      <c r="D788" s="416" t="s">
        <v>15530</v>
      </c>
      <c r="E788" s="324" t="s">
        <v>1709</v>
      </c>
      <c r="F788" s="126">
        <v>1880.91</v>
      </c>
      <c r="G788" s="107" t="str">
        <f t="shared" si="12"/>
        <v>SH19-11006</v>
      </c>
      <c r="H788" s="430"/>
      <c r="I788" s="428"/>
      <c r="J788" s="431"/>
      <c r="K788" s="432"/>
      <c r="L788" s="429"/>
      <c r="M788" s="433"/>
      <c r="N788" s="429"/>
    </row>
    <row r="789" spans="1:14" s="434" customFormat="1" ht="18" customHeight="1">
      <c r="A789" s="351">
        <v>783</v>
      </c>
      <c r="B789" s="107" t="s">
        <v>42</v>
      </c>
      <c r="C789" s="108">
        <v>43755</v>
      </c>
      <c r="D789" s="416" t="s">
        <v>15531</v>
      </c>
      <c r="E789" s="324" t="s">
        <v>16411</v>
      </c>
      <c r="F789" s="126">
        <v>1063.73</v>
      </c>
      <c r="G789" s="107" t="str">
        <f t="shared" si="12"/>
        <v>SH19-11007</v>
      </c>
      <c r="H789" s="430"/>
      <c r="I789" s="428"/>
      <c r="J789" s="431"/>
      <c r="K789" s="432"/>
      <c r="L789" s="429"/>
      <c r="M789" s="433"/>
      <c r="N789" s="429"/>
    </row>
    <row r="790" spans="1:14" s="434" customFormat="1" ht="18" customHeight="1">
      <c r="A790" s="351">
        <v>784</v>
      </c>
      <c r="B790" s="107" t="s">
        <v>42</v>
      </c>
      <c r="C790" s="108">
        <v>43755</v>
      </c>
      <c r="D790" s="416" t="s">
        <v>15532</v>
      </c>
      <c r="E790" s="324" t="s">
        <v>16411</v>
      </c>
      <c r="F790" s="126">
        <v>1784.16</v>
      </c>
      <c r="G790" s="107" t="str">
        <f t="shared" si="12"/>
        <v>SH19-11008</v>
      </c>
      <c r="H790" s="430"/>
      <c r="I790" s="428"/>
      <c r="J790" s="431"/>
      <c r="K790" s="432"/>
      <c r="L790" s="429"/>
      <c r="M790" s="433"/>
      <c r="N790" s="429"/>
    </row>
    <row r="791" spans="1:14" s="434" customFormat="1" ht="18" customHeight="1">
      <c r="A791" s="351">
        <v>785</v>
      </c>
      <c r="B791" s="107" t="s">
        <v>55</v>
      </c>
      <c r="C791" s="108">
        <v>43755</v>
      </c>
      <c r="D791" s="416" t="s">
        <v>15533</v>
      </c>
      <c r="E791" s="324" t="s">
        <v>1709</v>
      </c>
      <c r="F791" s="126">
        <v>1609.02</v>
      </c>
      <c r="G791" s="107" t="str">
        <f t="shared" si="12"/>
        <v>SH19-11009</v>
      </c>
      <c r="H791" s="430"/>
      <c r="I791" s="428"/>
      <c r="J791" s="431"/>
      <c r="K791" s="432"/>
      <c r="L791" s="429"/>
      <c r="M791" s="433"/>
      <c r="N791" s="429"/>
    </row>
    <row r="792" spans="1:14" s="434" customFormat="1" ht="18" customHeight="1">
      <c r="A792" s="351">
        <v>786</v>
      </c>
      <c r="B792" s="107" t="s">
        <v>55</v>
      </c>
      <c r="C792" s="108">
        <v>43755</v>
      </c>
      <c r="D792" s="416" t="s">
        <v>15534</v>
      </c>
      <c r="E792" s="324" t="s">
        <v>1709</v>
      </c>
      <c r="F792" s="126">
        <v>2915.64</v>
      </c>
      <c r="G792" s="107" t="str">
        <f t="shared" ref="G792:G854" si="13">D792</f>
        <v>SH19-11010</v>
      </c>
      <c r="H792" s="430"/>
      <c r="I792" s="428"/>
      <c r="J792" s="431"/>
      <c r="K792" s="432"/>
      <c r="L792" s="429"/>
      <c r="M792" s="433"/>
      <c r="N792" s="429"/>
    </row>
    <row r="793" spans="1:14" s="434" customFormat="1" ht="18" customHeight="1">
      <c r="A793" s="351">
        <v>787</v>
      </c>
      <c r="B793" s="107" t="s">
        <v>55</v>
      </c>
      <c r="C793" s="108">
        <v>43755</v>
      </c>
      <c r="D793" s="416" t="s">
        <v>15535</v>
      </c>
      <c r="E793" s="324" t="s">
        <v>1709</v>
      </c>
      <c r="F793" s="126">
        <v>1595.52</v>
      </c>
      <c r="G793" s="107" t="str">
        <f t="shared" si="13"/>
        <v>SH19-11011</v>
      </c>
      <c r="H793" s="430"/>
      <c r="I793" s="428"/>
      <c r="J793" s="431"/>
      <c r="K793" s="432"/>
      <c r="L793" s="429"/>
      <c r="M793" s="433"/>
      <c r="N793" s="429"/>
    </row>
    <row r="794" spans="1:14" s="434" customFormat="1" ht="18" customHeight="1">
      <c r="A794" s="351">
        <v>788</v>
      </c>
      <c r="B794" s="107" t="s">
        <v>42</v>
      </c>
      <c r="C794" s="108">
        <v>43755</v>
      </c>
      <c r="D794" s="416" t="s">
        <v>15536</v>
      </c>
      <c r="E794" s="324" t="s">
        <v>16411</v>
      </c>
      <c r="F794" s="126">
        <v>27.9</v>
      </c>
      <c r="G794" s="107" t="str">
        <f t="shared" si="13"/>
        <v>SH19-11012</v>
      </c>
      <c r="H794" s="430"/>
      <c r="I794" s="428"/>
      <c r="J794" s="431"/>
      <c r="K794" s="432"/>
      <c r="L794" s="429"/>
      <c r="M794" s="433"/>
      <c r="N794" s="429"/>
    </row>
    <row r="795" spans="1:14" s="434" customFormat="1" ht="18" customHeight="1">
      <c r="A795" s="351">
        <v>789</v>
      </c>
      <c r="B795" s="107" t="s">
        <v>42</v>
      </c>
      <c r="C795" s="108">
        <v>43756</v>
      </c>
      <c r="D795" s="416" t="s">
        <v>15537</v>
      </c>
      <c r="E795" s="324" t="s">
        <v>16400</v>
      </c>
      <c r="F795" s="126">
        <v>8454.07</v>
      </c>
      <c r="G795" s="107" t="str">
        <f t="shared" si="13"/>
        <v>SH19-11013</v>
      </c>
      <c r="H795" s="430"/>
      <c r="I795" s="428"/>
      <c r="J795" s="431"/>
      <c r="K795" s="432"/>
      <c r="L795" s="429"/>
      <c r="M795" s="433"/>
      <c r="N795" s="429"/>
    </row>
    <row r="796" spans="1:14" s="434" customFormat="1" ht="18" customHeight="1">
      <c r="A796" s="351">
        <v>790</v>
      </c>
      <c r="B796" s="107" t="s">
        <v>42</v>
      </c>
      <c r="C796" s="108">
        <v>43756</v>
      </c>
      <c r="D796" s="416" t="s">
        <v>15538</v>
      </c>
      <c r="E796" s="324" t="s">
        <v>16400</v>
      </c>
      <c r="F796" s="126">
        <v>9924.85</v>
      </c>
      <c r="G796" s="107" t="str">
        <f t="shared" si="13"/>
        <v>SH19-11014</v>
      </c>
      <c r="H796" s="430"/>
      <c r="I796" s="428"/>
      <c r="J796" s="431"/>
      <c r="K796" s="432"/>
      <c r="L796" s="429"/>
      <c r="M796" s="433"/>
      <c r="N796" s="429"/>
    </row>
    <row r="797" spans="1:14" s="434" customFormat="1" ht="18" customHeight="1">
      <c r="A797" s="351">
        <v>791</v>
      </c>
      <c r="B797" s="107" t="s">
        <v>42</v>
      </c>
      <c r="C797" s="108">
        <v>43756</v>
      </c>
      <c r="D797" s="416" t="s">
        <v>15539</v>
      </c>
      <c r="E797" s="324" t="s">
        <v>16400</v>
      </c>
      <c r="F797" s="126">
        <v>4275.6000000000004</v>
      </c>
      <c r="G797" s="107" t="str">
        <f t="shared" si="13"/>
        <v>SH19-11015</v>
      </c>
      <c r="H797" s="430"/>
      <c r="I797" s="428"/>
      <c r="J797" s="431"/>
      <c r="K797" s="432"/>
      <c r="L797" s="429"/>
      <c r="M797" s="433"/>
      <c r="N797" s="429"/>
    </row>
    <row r="798" spans="1:14" s="434" customFormat="1" ht="18" customHeight="1">
      <c r="A798" s="351">
        <v>792</v>
      </c>
      <c r="B798" s="107" t="s">
        <v>42</v>
      </c>
      <c r="C798" s="108">
        <v>43756</v>
      </c>
      <c r="D798" s="416" t="s">
        <v>15540</v>
      </c>
      <c r="E798" s="324" t="s">
        <v>16400</v>
      </c>
      <c r="F798" s="126">
        <v>1410.55</v>
      </c>
      <c r="G798" s="107" t="str">
        <f t="shared" si="13"/>
        <v>SH19-11016</v>
      </c>
      <c r="H798" s="430"/>
      <c r="I798" s="428"/>
      <c r="J798" s="431"/>
      <c r="K798" s="432"/>
      <c r="L798" s="429"/>
      <c r="M798" s="433"/>
      <c r="N798" s="429"/>
    </row>
    <row r="799" spans="1:14" s="434" customFormat="1" ht="18" customHeight="1">
      <c r="A799" s="351">
        <v>793</v>
      </c>
      <c r="B799" s="107" t="s">
        <v>42</v>
      </c>
      <c r="C799" s="108">
        <v>43756</v>
      </c>
      <c r="D799" s="416" t="s">
        <v>15541</v>
      </c>
      <c r="E799" s="324" t="s">
        <v>16400</v>
      </c>
      <c r="F799" s="126">
        <v>3284.82</v>
      </c>
      <c r="G799" s="107" t="str">
        <f t="shared" si="13"/>
        <v>SH19-11017</v>
      </c>
      <c r="H799" s="430"/>
      <c r="I799" s="428"/>
      <c r="J799" s="431"/>
      <c r="K799" s="432"/>
      <c r="L799" s="429"/>
      <c r="M799" s="433"/>
      <c r="N799" s="429"/>
    </row>
    <row r="800" spans="1:14" s="434" customFormat="1" ht="18" customHeight="1">
      <c r="A800" s="351">
        <v>794</v>
      </c>
      <c r="B800" s="200" t="s">
        <v>1746</v>
      </c>
      <c r="C800" s="108"/>
      <c r="D800" s="402" t="s">
        <v>15542</v>
      </c>
      <c r="E800" s="324" t="s">
        <v>1709</v>
      </c>
      <c r="F800" s="126">
        <v>0</v>
      </c>
      <c r="G800" s="107" t="str">
        <f t="shared" si="13"/>
        <v>SH19-11018</v>
      </c>
      <c r="H800" s="430"/>
      <c r="I800" s="428"/>
      <c r="J800" s="431"/>
      <c r="K800" s="432"/>
      <c r="L800" s="429"/>
      <c r="M800" s="433"/>
      <c r="N800" s="429"/>
    </row>
    <row r="801" spans="1:14" s="434" customFormat="1" ht="18" customHeight="1">
      <c r="A801" s="351">
        <v>795</v>
      </c>
      <c r="B801" s="107" t="s">
        <v>42</v>
      </c>
      <c r="C801" s="108">
        <v>43755</v>
      </c>
      <c r="D801" s="416" t="s">
        <v>15543</v>
      </c>
      <c r="E801" s="324" t="s">
        <v>16411</v>
      </c>
      <c r="F801" s="126">
        <v>22.3</v>
      </c>
      <c r="G801" s="107" t="str">
        <f t="shared" si="13"/>
        <v>SH19-11019</v>
      </c>
      <c r="H801" s="430"/>
      <c r="I801" s="428"/>
      <c r="J801" s="431"/>
      <c r="K801" s="432"/>
      <c r="L801" s="429"/>
      <c r="M801" s="433"/>
      <c r="N801" s="429"/>
    </row>
    <row r="802" spans="1:14" s="434" customFormat="1" ht="18" customHeight="1">
      <c r="A802" s="351">
        <v>796</v>
      </c>
      <c r="B802" s="107" t="s">
        <v>1746</v>
      </c>
      <c r="C802" s="108"/>
      <c r="D802" s="402" t="s">
        <v>15544</v>
      </c>
      <c r="E802" s="324" t="s">
        <v>1709</v>
      </c>
      <c r="F802" s="126">
        <v>0</v>
      </c>
      <c r="G802" s="107" t="str">
        <f t="shared" si="13"/>
        <v>SH19-11021</v>
      </c>
      <c r="H802" s="430"/>
      <c r="I802" s="428"/>
      <c r="J802" s="431"/>
      <c r="K802" s="432"/>
      <c r="L802" s="429"/>
      <c r="M802" s="433"/>
      <c r="N802" s="429"/>
    </row>
    <row r="803" spans="1:14" s="434" customFormat="1" ht="18" customHeight="1">
      <c r="A803" s="351">
        <v>797</v>
      </c>
      <c r="B803" s="107" t="s">
        <v>42</v>
      </c>
      <c r="C803" s="108">
        <v>43756</v>
      </c>
      <c r="D803" s="416" t="s">
        <v>15545</v>
      </c>
      <c r="E803" s="324" t="s">
        <v>16400</v>
      </c>
      <c r="F803" s="126">
        <v>631.08000000000004</v>
      </c>
      <c r="G803" s="107" t="str">
        <f t="shared" si="13"/>
        <v>SH19-11022</v>
      </c>
      <c r="H803" s="430"/>
      <c r="I803" s="428"/>
      <c r="J803" s="431"/>
      <c r="K803" s="432"/>
      <c r="L803" s="429"/>
      <c r="M803" s="433"/>
      <c r="N803" s="429"/>
    </row>
    <row r="804" spans="1:14" s="434" customFormat="1" ht="18" customHeight="1">
      <c r="A804" s="351">
        <v>798</v>
      </c>
      <c r="B804" s="107" t="s">
        <v>42</v>
      </c>
      <c r="C804" s="108">
        <v>43756</v>
      </c>
      <c r="D804" s="416" t="s">
        <v>15546</v>
      </c>
      <c r="E804" s="324" t="s">
        <v>16400</v>
      </c>
      <c r="F804" s="126">
        <v>95.09</v>
      </c>
      <c r="G804" s="107" t="str">
        <f t="shared" si="13"/>
        <v>SH19-11023</v>
      </c>
      <c r="H804" s="430"/>
      <c r="I804" s="428"/>
      <c r="J804" s="431"/>
      <c r="K804" s="432"/>
      <c r="L804" s="429"/>
      <c r="M804" s="433"/>
      <c r="N804" s="429"/>
    </row>
    <row r="805" spans="1:14" s="434" customFormat="1" ht="18" customHeight="1">
      <c r="A805" s="351">
        <v>799</v>
      </c>
      <c r="B805" s="107" t="s">
        <v>142</v>
      </c>
      <c r="C805" s="108">
        <v>43756</v>
      </c>
      <c r="D805" s="416" t="s">
        <v>15547</v>
      </c>
      <c r="E805" s="324" t="s">
        <v>1709</v>
      </c>
      <c r="F805" s="126">
        <v>2316.54</v>
      </c>
      <c r="G805" s="107" t="str">
        <f t="shared" si="13"/>
        <v>SH19-11024</v>
      </c>
      <c r="H805" s="430"/>
      <c r="I805" s="428"/>
      <c r="J805" s="431"/>
      <c r="K805" s="432"/>
      <c r="L805" s="429"/>
      <c r="M805" s="433"/>
      <c r="N805" s="429"/>
    </row>
    <row r="806" spans="1:14" s="434" customFormat="1" ht="18" customHeight="1">
      <c r="A806" s="351">
        <v>800</v>
      </c>
      <c r="B806" s="107" t="s">
        <v>142</v>
      </c>
      <c r="C806" s="108">
        <v>43756</v>
      </c>
      <c r="D806" s="416" t="s">
        <v>15548</v>
      </c>
      <c r="E806" s="324" t="s">
        <v>1709</v>
      </c>
      <c r="F806" s="126">
        <v>131.85</v>
      </c>
      <c r="G806" s="107" t="str">
        <f t="shared" si="13"/>
        <v>SH19-11025</v>
      </c>
      <c r="H806" s="430"/>
      <c r="I806" s="428"/>
      <c r="J806" s="431"/>
      <c r="K806" s="432"/>
      <c r="L806" s="429"/>
      <c r="M806" s="433"/>
      <c r="N806" s="429"/>
    </row>
    <row r="807" spans="1:14" s="434" customFormat="1" ht="18" customHeight="1">
      <c r="A807" s="351">
        <v>801</v>
      </c>
      <c r="B807" s="107" t="s">
        <v>349</v>
      </c>
      <c r="C807" s="108">
        <v>43756</v>
      </c>
      <c r="D807" s="416" t="s">
        <v>15549</v>
      </c>
      <c r="E807" s="324" t="s">
        <v>1709</v>
      </c>
      <c r="F807" s="126">
        <v>1768.99</v>
      </c>
      <c r="G807" s="107" t="str">
        <f t="shared" si="13"/>
        <v>SH19-11026</v>
      </c>
      <c r="H807" s="430"/>
      <c r="I807" s="428"/>
      <c r="J807" s="431"/>
      <c r="K807" s="432"/>
      <c r="L807" s="429"/>
      <c r="M807" s="433"/>
      <c r="N807" s="429"/>
    </row>
    <row r="808" spans="1:14" s="434" customFormat="1" ht="18" customHeight="1">
      <c r="A808" s="351">
        <v>802</v>
      </c>
      <c r="B808" s="107" t="s">
        <v>139</v>
      </c>
      <c r="C808" s="108">
        <v>43756</v>
      </c>
      <c r="D808" s="416" t="s">
        <v>15550</v>
      </c>
      <c r="E808" s="324" t="s">
        <v>1709</v>
      </c>
      <c r="F808" s="126">
        <v>2704.5</v>
      </c>
      <c r="G808" s="107" t="str">
        <f t="shared" si="13"/>
        <v>SH19-11027</v>
      </c>
      <c r="H808" s="430"/>
      <c r="I808" s="428"/>
      <c r="J808" s="431"/>
      <c r="K808" s="432"/>
      <c r="L808" s="429"/>
      <c r="M808" s="433"/>
      <c r="N808" s="429"/>
    </row>
    <row r="809" spans="1:14" s="434" customFormat="1" ht="18" customHeight="1">
      <c r="A809" s="351">
        <v>803</v>
      </c>
      <c r="B809" s="107" t="s">
        <v>43</v>
      </c>
      <c r="C809" s="108">
        <v>43756</v>
      </c>
      <c r="D809" s="416" t="s">
        <v>15551</v>
      </c>
      <c r="E809" s="324" t="s">
        <v>1709</v>
      </c>
      <c r="F809" s="126">
        <v>9382</v>
      </c>
      <c r="G809" s="107" t="str">
        <f t="shared" si="13"/>
        <v>SH19-11028</v>
      </c>
      <c r="H809" s="430"/>
      <c r="I809" s="428"/>
      <c r="J809" s="431"/>
      <c r="K809" s="432"/>
      <c r="L809" s="429"/>
      <c r="M809" s="433"/>
      <c r="N809" s="429"/>
    </row>
    <row r="810" spans="1:14" s="434" customFormat="1" ht="18" customHeight="1">
      <c r="A810" s="351">
        <v>804</v>
      </c>
      <c r="B810" s="107" t="s">
        <v>1746</v>
      </c>
      <c r="C810" s="108"/>
      <c r="D810" s="402" t="s">
        <v>15552</v>
      </c>
      <c r="E810" s="324" t="s">
        <v>1709</v>
      </c>
      <c r="F810" s="126">
        <v>0</v>
      </c>
      <c r="G810" s="107" t="str">
        <f t="shared" si="13"/>
        <v>SH19-11029</v>
      </c>
      <c r="H810" s="430"/>
      <c r="I810" s="428"/>
      <c r="J810" s="431"/>
      <c r="K810" s="432"/>
      <c r="L810" s="429"/>
      <c r="M810" s="433"/>
      <c r="N810" s="429"/>
    </row>
    <row r="811" spans="1:14" s="434" customFormat="1" ht="18" customHeight="1">
      <c r="A811" s="351">
        <v>805</v>
      </c>
      <c r="B811" s="107" t="s">
        <v>42</v>
      </c>
      <c r="C811" s="108">
        <v>43756</v>
      </c>
      <c r="D811" s="416" t="s">
        <v>15553</v>
      </c>
      <c r="E811" s="324" t="s">
        <v>16400</v>
      </c>
      <c r="F811" s="126">
        <v>62.39</v>
      </c>
      <c r="G811" s="107" t="str">
        <f t="shared" si="13"/>
        <v>SH19-11030</v>
      </c>
      <c r="H811" s="430"/>
      <c r="I811" s="428"/>
      <c r="J811" s="431"/>
      <c r="K811" s="432"/>
      <c r="L811" s="429"/>
      <c r="M811" s="433"/>
      <c r="N811" s="429"/>
    </row>
    <row r="812" spans="1:14" s="434" customFormat="1" ht="18" customHeight="1">
      <c r="A812" s="351">
        <v>806</v>
      </c>
      <c r="B812" s="107" t="s">
        <v>237</v>
      </c>
      <c r="C812" s="108">
        <v>43756</v>
      </c>
      <c r="D812" s="416" t="s">
        <v>15554</v>
      </c>
      <c r="E812" s="324" t="s">
        <v>1709</v>
      </c>
      <c r="F812" s="126">
        <v>6147</v>
      </c>
      <c r="G812" s="107" t="str">
        <f t="shared" si="13"/>
        <v>SH19-11031</v>
      </c>
      <c r="H812" s="430"/>
      <c r="I812" s="428"/>
      <c r="J812" s="431"/>
      <c r="K812" s="432"/>
      <c r="L812" s="429"/>
      <c r="M812" s="433"/>
      <c r="N812" s="429"/>
    </row>
    <row r="813" spans="1:14" s="434" customFormat="1" ht="18" customHeight="1">
      <c r="A813" s="351">
        <v>807</v>
      </c>
      <c r="B813" s="107" t="s">
        <v>42</v>
      </c>
      <c r="C813" s="108">
        <v>43757</v>
      </c>
      <c r="D813" s="416" t="s">
        <v>15555</v>
      </c>
      <c r="E813" s="324" t="s">
        <v>16401</v>
      </c>
      <c r="F813" s="126">
        <v>3081.8</v>
      </c>
      <c r="G813" s="107" t="str">
        <f t="shared" si="13"/>
        <v>SH19-11032</v>
      </c>
      <c r="H813" s="430"/>
      <c r="I813" s="428"/>
      <c r="J813" s="431"/>
      <c r="K813" s="432"/>
      <c r="L813" s="429"/>
      <c r="M813" s="433"/>
      <c r="N813" s="429"/>
    </row>
    <row r="814" spans="1:14" s="434" customFormat="1" ht="18" customHeight="1">
      <c r="A814" s="351">
        <v>808</v>
      </c>
      <c r="B814" s="107" t="s">
        <v>42</v>
      </c>
      <c r="C814" s="108">
        <v>43757</v>
      </c>
      <c r="D814" s="416" t="s">
        <v>15556</v>
      </c>
      <c r="E814" s="324" t="s">
        <v>16401</v>
      </c>
      <c r="F814" s="126">
        <v>3352.44</v>
      </c>
      <c r="G814" s="107" t="str">
        <f t="shared" si="13"/>
        <v>SH19-11033</v>
      </c>
      <c r="H814" s="430"/>
      <c r="I814" s="428"/>
      <c r="J814" s="431"/>
      <c r="K814" s="432"/>
      <c r="L814" s="429"/>
      <c r="M814" s="433"/>
      <c r="N814" s="429"/>
    </row>
    <row r="815" spans="1:14" s="434" customFormat="1" ht="18" customHeight="1">
      <c r="A815" s="351">
        <v>809</v>
      </c>
      <c r="B815" s="107" t="s">
        <v>42</v>
      </c>
      <c r="C815" s="108">
        <v>43757</v>
      </c>
      <c r="D815" s="416" t="s">
        <v>15557</v>
      </c>
      <c r="E815" s="324" t="s">
        <v>16401</v>
      </c>
      <c r="F815" s="126">
        <v>5921.14</v>
      </c>
      <c r="G815" s="107" t="str">
        <f t="shared" si="13"/>
        <v>SH19-11034</v>
      </c>
      <c r="H815" s="430"/>
      <c r="I815" s="428"/>
      <c r="J815" s="431"/>
      <c r="K815" s="432"/>
      <c r="L815" s="429"/>
      <c r="M815" s="433"/>
      <c r="N815" s="429"/>
    </row>
    <row r="816" spans="1:14" s="434" customFormat="1" ht="18" customHeight="1">
      <c r="A816" s="351">
        <v>810</v>
      </c>
      <c r="B816" s="107" t="s">
        <v>42</v>
      </c>
      <c r="C816" s="108">
        <v>43759</v>
      </c>
      <c r="D816" s="416" t="s">
        <v>15558</v>
      </c>
      <c r="E816" s="324" t="s">
        <v>16402</v>
      </c>
      <c r="F816" s="126">
        <v>3804.34</v>
      </c>
      <c r="G816" s="107" t="str">
        <f t="shared" si="13"/>
        <v>SH19-11035</v>
      </c>
      <c r="H816" s="430"/>
      <c r="I816" s="428"/>
      <c r="J816" s="431"/>
      <c r="K816" s="432"/>
      <c r="L816" s="429"/>
      <c r="M816" s="433"/>
      <c r="N816" s="429"/>
    </row>
    <row r="817" spans="1:14" s="434" customFormat="1" ht="18" customHeight="1">
      <c r="A817" s="351">
        <v>811</v>
      </c>
      <c r="B817" s="107" t="s">
        <v>42</v>
      </c>
      <c r="C817" s="108">
        <v>43759</v>
      </c>
      <c r="D817" s="416" t="s">
        <v>15559</v>
      </c>
      <c r="E817" s="324" t="s">
        <v>16402</v>
      </c>
      <c r="F817" s="126">
        <v>4125.46</v>
      </c>
      <c r="G817" s="107" t="str">
        <f t="shared" si="13"/>
        <v>SH19-11036</v>
      </c>
      <c r="H817" s="430"/>
      <c r="I817" s="428"/>
      <c r="J817" s="431"/>
      <c r="K817" s="432"/>
      <c r="L817" s="429"/>
      <c r="M817" s="433"/>
      <c r="N817" s="429"/>
    </row>
    <row r="818" spans="1:14" s="434" customFormat="1" ht="18" customHeight="1">
      <c r="A818" s="351">
        <v>812</v>
      </c>
      <c r="B818" s="107" t="s">
        <v>42</v>
      </c>
      <c r="C818" s="108">
        <v>43759</v>
      </c>
      <c r="D818" s="416" t="s">
        <v>15560</v>
      </c>
      <c r="E818" s="324" t="s">
        <v>16402</v>
      </c>
      <c r="F818" s="126">
        <v>6868.87</v>
      </c>
      <c r="G818" s="107" t="str">
        <f t="shared" si="13"/>
        <v>SH19-11037</v>
      </c>
      <c r="H818" s="430"/>
      <c r="I818" s="428"/>
      <c r="J818" s="431"/>
      <c r="K818" s="432"/>
      <c r="L818" s="429"/>
      <c r="M818" s="433"/>
      <c r="N818" s="429"/>
    </row>
    <row r="819" spans="1:14" s="434" customFormat="1" ht="18" customHeight="1">
      <c r="A819" s="351">
        <v>813</v>
      </c>
      <c r="B819" s="107" t="s">
        <v>42</v>
      </c>
      <c r="C819" s="108">
        <v>43759</v>
      </c>
      <c r="D819" s="416" t="s">
        <v>15561</v>
      </c>
      <c r="E819" s="324" t="s">
        <v>16402</v>
      </c>
      <c r="F819" s="126">
        <v>4802.74</v>
      </c>
      <c r="G819" s="107" t="str">
        <f t="shared" si="13"/>
        <v>SH19-11038</v>
      </c>
      <c r="H819" s="430"/>
      <c r="I819" s="428"/>
      <c r="J819" s="431"/>
      <c r="K819" s="432"/>
      <c r="L819" s="429"/>
      <c r="M819" s="433"/>
      <c r="N819" s="429"/>
    </row>
    <row r="820" spans="1:14" s="434" customFormat="1" ht="18" customHeight="1">
      <c r="A820" s="351">
        <v>814</v>
      </c>
      <c r="B820" s="107" t="s">
        <v>42</v>
      </c>
      <c r="C820" s="108">
        <v>43759</v>
      </c>
      <c r="D820" s="416" t="s">
        <v>15562</v>
      </c>
      <c r="E820" s="324" t="s">
        <v>16402</v>
      </c>
      <c r="F820" s="126">
        <v>10590.21</v>
      </c>
      <c r="G820" s="107" t="str">
        <f t="shared" si="13"/>
        <v>SH19-11039</v>
      </c>
      <c r="H820" s="430"/>
      <c r="I820" s="428"/>
      <c r="J820" s="431"/>
      <c r="K820" s="432"/>
      <c r="L820" s="429"/>
      <c r="M820" s="433"/>
      <c r="N820" s="429"/>
    </row>
    <row r="821" spans="1:14" s="434" customFormat="1" ht="18" customHeight="1">
      <c r="A821" s="351">
        <v>815</v>
      </c>
      <c r="B821" s="107" t="s">
        <v>42</v>
      </c>
      <c r="C821" s="108">
        <v>43759</v>
      </c>
      <c r="D821" s="416" t="s">
        <v>15563</v>
      </c>
      <c r="E821" s="324" t="s">
        <v>16402</v>
      </c>
      <c r="F821" s="126">
        <v>6764.8</v>
      </c>
      <c r="G821" s="107" t="str">
        <f t="shared" si="13"/>
        <v>SH19-11040</v>
      </c>
      <c r="H821" s="430"/>
      <c r="I821" s="428"/>
      <c r="J821" s="431"/>
      <c r="K821" s="432"/>
      <c r="L821" s="429"/>
      <c r="M821" s="433"/>
      <c r="N821" s="429"/>
    </row>
    <row r="822" spans="1:14" s="434" customFormat="1" ht="18" customHeight="1">
      <c r="A822" s="351">
        <v>816</v>
      </c>
      <c r="B822" s="107" t="s">
        <v>42</v>
      </c>
      <c r="C822" s="108">
        <v>43759</v>
      </c>
      <c r="D822" s="416" t="s">
        <v>15564</v>
      </c>
      <c r="E822" s="324" t="s">
        <v>16402</v>
      </c>
      <c r="F822" s="126">
        <v>3165.66</v>
      </c>
      <c r="G822" s="107" t="str">
        <f t="shared" si="13"/>
        <v>SH19-11041</v>
      </c>
      <c r="H822" s="430"/>
      <c r="I822" s="428"/>
      <c r="J822" s="431"/>
      <c r="K822" s="432"/>
      <c r="L822" s="429"/>
      <c r="M822" s="433"/>
      <c r="N822" s="429"/>
    </row>
    <row r="823" spans="1:14" s="434" customFormat="1" ht="18" customHeight="1">
      <c r="A823" s="351">
        <v>817</v>
      </c>
      <c r="B823" s="107" t="s">
        <v>42</v>
      </c>
      <c r="C823" s="108">
        <v>43759</v>
      </c>
      <c r="D823" s="416" t="s">
        <v>15565</v>
      </c>
      <c r="E823" s="324" t="s">
        <v>16402</v>
      </c>
      <c r="F823" s="126">
        <v>6750.04</v>
      </c>
      <c r="G823" s="107" t="str">
        <f t="shared" si="13"/>
        <v>SH19-11042</v>
      </c>
      <c r="H823" s="430"/>
      <c r="I823" s="428"/>
      <c r="J823" s="431"/>
      <c r="K823" s="432"/>
      <c r="L823" s="429"/>
      <c r="M823" s="433"/>
      <c r="N823" s="429"/>
    </row>
    <row r="824" spans="1:14" s="434" customFormat="1" ht="18" customHeight="1">
      <c r="A824" s="351">
        <v>818</v>
      </c>
      <c r="B824" s="107" t="s">
        <v>42</v>
      </c>
      <c r="C824" s="108">
        <v>43759</v>
      </c>
      <c r="D824" s="416" t="s">
        <v>15566</v>
      </c>
      <c r="E824" s="324" t="s">
        <v>16402</v>
      </c>
      <c r="F824" s="126">
        <v>9548.7800000000007</v>
      </c>
      <c r="G824" s="107" t="str">
        <f t="shared" si="13"/>
        <v>SH19-11043</v>
      </c>
      <c r="H824" s="430"/>
      <c r="I824" s="428"/>
      <c r="J824" s="431"/>
      <c r="K824" s="432"/>
      <c r="L824" s="429"/>
      <c r="M824" s="433"/>
      <c r="N824" s="429"/>
    </row>
    <row r="825" spans="1:14" s="434" customFormat="1" ht="18" customHeight="1">
      <c r="A825" s="351">
        <v>819</v>
      </c>
      <c r="B825" s="107" t="s">
        <v>42</v>
      </c>
      <c r="C825" s="108">
        <v>43759</v>
      </c>
      <c r="D825" s="416" t="s">
        <v>15567</v>
      </c>
      <c r="E825" s="324" t="s">
        <v>16402</v>
      </c>
      <c r="F825" s="126">
        <v>6208.35</v>
      </c>
      <c r="G825" s="107" t="str">
        <f t="shared" si="13"/>
        <v>SH19-11044</v>
      </c>
      <c r="H825" s="430"/>
      <c r="I825" s="428"/>
      <c r="J825" s="431"/>
      <c r="K825" s="432"/>
      <c r="L825" s="429"/>
      <c r="M825" s="433"/>
      <c r="N825" s="429"/>
    </row>
    <row r="826" spans="1:14" s="434" customFormat="1" ht="18" customHeight="1">
      <c r="A826" s="351">
        <v>820</v>
      </c>
      <c r="B826" s="107" t="s">
        <v>42</v>
      </c>
      <c r="C826" s="108">
        <v>43759</v>
      </c>
      <c r="D826" s="416" t="s">
        <v>15568</v>
      </c>
      <c r="E826" s="324" t="s">
        <v>16402</v>
      </c>
      <c r="F826" s="126">
        <v>4739.3999999999996</v>
      </c>
      <c r="G826" s="107" t="str">
        <f t="shared" si="13"/>
        <v>SH19-11045</v>
      </c>
      <c r="H826" s="430"/>
      <c r="I826" s="428"/>
      <c r="J826" s="431"/>
      <c r="K826" s="432"/>
      <c r="L826" s="429"/>
      <c r="M826" s="433"/>
      <c r="N826" s="429"/>
    </row>
    <row r="827" spans="1:14" s="434" customFormat="1" ht="18" customHeight="1">
      <c r="A827" s="351">
        <v>821</v>
      </c>
      <c r="B827" s="107" t="s">
        <v>42</v>
      </c>
      <c r="C827" s="108">
        <v>43759</v>
      </c>
      <c r="D827" s="416" t="s">
        <v>15569</v>
      </c>
      <c r="E827" s="324" t="s">
        <v>16402</v>
      </c>
      <c r="F827" s="126">
        <v>7428.96</v>
      </c>
      <c r="G827" s="107" t="str">
        <f t="shared" si="13"/>
        <v>SH19-11046</v>
      </c>
      <c r="H827" s="430"/>
      <c r="I827" s="428"/>
      <c r="J827" s="431"/>
      <c r="K827" s="432"/>
      <c r="L827" s="429"/>
      <c r="M827" s="433"/>
      <c r="N827" s="429"/>
    </row>
    <row r="828" spans="1:14" s="434" customFormat="1" ht="18" customHeight="1">
      <c r="A828" s="351">
        <v>822</v>
      </c>
      <c r="B828" s="107" t="s">
        <v>42</v>
      </c>
      <c r="C828" s="108">
        <v>43759</v>
      </c>
      <c r="D828" s="416" t="s">
        <v>15570</v>
      </c>
      <c r="E828" s="324" t="s">
        <v>16402</v>
      </c>
      <c r="F828" s="126">
        <v>7050.11</v>
      </c>
      <c r="G828" s="107" t="str">
        <f t="shared" si="13"/>
        <v>SH19-11047</v>
      </c>
      <c r="H828" s="430"/>
      <c r="I828" s="428"/>
      <c r="J828" s="431"/>
      <c r="K828" s="432"/>
      <c r="L828" s="429"/>
      <c r="M828" s="433"/>
      <c r="N828" s="429"/>
    </row>
    <row r="829" spans="1:14" s="434" customFormat="1" ht="18" customHeight="1">
      <c r="A829" s="351">
        <v>823</v>
      </c>
      <c r="B829" s="107" t="s">
        <v>42</v>
      </c>
      <c r="C829" s="108">
        <v>43759</v>
      </c>
      <c r="D829" s="416" t="s">
        <v>15571</v>
      </c>
      <c r="E829" s="324" t="s">
        <v>16402</v>
      </c>
      <c r="F829" s="126">
        <v>5045.6000000000004</v>
      </c>
      <c r="G829" s="107" t="str">
        <f t="shared" si="13"/>
        <v>SH19-11048</v>
      </c>
      <c r="H829" s="430"/>
      <c r="I829" s="428"/>
      <c r="J829" s="431"/>
      <c r="K829" s="432"/>
      <c r="L829" s="429"/>
      <c r="M829" s="433"/>
      <c r="N829" s="429"/>
    </row>
    <row r="830" spans="1:14" s="434" customFormat="1" ht="18" customHeight="1">
      <c r="A830" s="351">
        <v>824</v>
      </c>
      <c r="B830" s="107" t="s">
        <v>42</v>
      </c>
      <c r="C830" s="108">
        <v>43759</v>
      </c>
      <c r="D830" s="416" t="s">
        <v>15572</v>
      </c>
      <c r="E830" s="324" t="s">
        <v>16402</v>
      </c>
      <c r="F830" s="126">
        <v>2773.85</v>
      </c>
      <c r="G830" s="107" t="str">
        <f t="shared" si="13"/>
        <v>SH19-11049</v>
      </c>
      <c r="H830" s="430"/>
      <c r="I830" s="428"/>
      <c r="J830" s="431"/>
      <c r="K830" s="432"/>
      <c r="L830" s="429"/>
      <c r="M830" s="433"/>
      <c r="N830" s="429"/>
    </row>
    <row r="831" spans="1:14" s="434" customFormat="1" ht="18" customHeight="1">
      <c r="A831" s="351">
        <v>825</v>
      </c>
      <c r="B831" s="107" t="s">
        <v>42</v>
      </c>
      <c r="C831" s="108">
        <v>43759</v>
      </c>
      <c r="D831" s="416" t="s">
        <v>15573</v>
      </c>
      <c r="E831" s="324" t="s">
        <v>16402</v>
      </c>
      <c r="F831" s="126">
        <v>7942.54</v>
      </c>
      <c r="G831" s="107" t="str">
        <f t="shared" si="13"/>
        <v>SH19-11050</v>
      </c>
      <c r="H831" s="430"/>
      <c r="I831" s="428"/>
      <c r="J831" s="431"/>
      <c r="K831" s="432"/>
      <c r="L831" s="429"/>
      <c r="M831" s="433"/>
      <c r="N831" s="429"/>
    </row>
    <row r="832" spans="1:14" s="434" customFormat="1" ht="18" customHeight="1">
      <c r="A832" s="351">
        <v>826</v>
      </c>
      <c r="B832" s="107" t="s">
        <v>42</v>
      </c>
      <c r="C832" s="108">
        <v>43759</v>
      </c>
      <c r="D832" s="416" t="s">
        <v>15574</v>
      </c>
      <c r="E832" s="324" t="s">
        <v>16402</v>
      </c>
      <c r="F832" s="126">
        <v>5280.5</v>
      </c>
      <c r="G832" s="107" t="str">
        <f t="shared" si="13"/>
        <v>SH19-11051</v>
      </c>
      <c r="H832" s="430"/>
      <c r="I832" s="428"/>
      <c r="J832" s="431"/>
      <c r="K832" s="432"/>
      <c r="L832" s="429"/>
      <c r="M832" s="433"/>
      <c r="N832" s="429"/>
    </row>
    <row r="833" spans="1:14" s="434" customFormat="1" ht="18" customHeight="1">
      <c r="A833" s="351">
        <v>827</v>
      </c>
      <c r="B833" s="107" t="s">
        <v>42</v>
      </c>
      <c r="C833" s="108">
        <v>43759</v>
      </c>
      <c r="D833" s="416" t="s">
        <v>15575</v>
      </c>
      <c r="E833" s="324" t="s">
        <v>16402</v>
      </c>
      <c r="F833" s="126">
        <v>1887.27</v>
      </c>
      <c r="G833" s="107" t="str">
        <f t="shared" si="13"/>
        <v>SH19-11052</v>
      </c>
      <c r="H833" s="430"/>
      <c r="I833" s="428"/>
      <c r="J833" s="431"/>
      <c r="K833" s="432"/>
      <c r="L833" s="429"/>
      <c r="M833" s="433"/>
      <c r="N833" s="429"/>
    </row>
    <row r="834" spans="1:14" s="434" customFormat="1" ht="18" customHeight="1">
      <c r="A834" s="351">
        <v>828</v>
      </c>
      <c r="B834" s="107" t="s">
        <v>291</v>
      </c>
      <c r="C834" s="108">
        <v>43756</v>
      </c>
      <c r="D834" s="416" t="s">
        <v>15576</v>
      </c>
      <c r="E834" s="324" t="s">
        <v>1709</v>
      </c>
      <c r="F834" s="126">
        <v>2838.96</v>
      </c>
      <c r="G834" s="107" t="str">
        <f t="shared" si="13"/>
        <v>SH19-11053</v>
      </c>
      <c r="H834" s="430"/>
      <c r="I834" s="428"/>
      <c r="J834" s="431"/>
      <c r="K834" s="432"/>
      <c r="L834" s="429"/>
      <c r="M834" s="433"/>
      <c r="N834" s="429"/>
    </row>
    <row r="835" spans="1:14" s="434" customFormat="1" ht="18" customHeight="1">
      <c r="A835" s="351">
        <v>829</v>
      </c>
      <c r="B835" s="107" t="s">
        <v>291</v>
      </c>
      <c r="C835" s="108">
        <v>43756</v>
      </c>
      <c r="D835" s="416" t="s">
        <v>15577</v>
      </c>
      <c r="E835" s="324" t="s">
        <v>1709</v>
      </c>
      <c r="F835" s="126">
        <v>3312.12</v>
      </c>
      <c r="G835" s="107" t="str">
        <f t="shared" si="13"/>
        <v>SH19-11054</v>
      </c>
      <c r="H835" s="430"/>
      <c r="I835" s="428"/>
      <c r="J835" s="431"/>
      <c r="K835" s="432"/>
      <c r="L835" s="429"/>
      <c r="M835" s="433"/>
      <c r="N835" s="429"/>
    </row>
    <row r="836" spans="1:14" s="434" customFormat="1" ht="18" customHeight="1">
      <c r="A836" s="351">
        <v>830</v>
      </c>
      <c r="B836" s="107" t="s">
        <v>42</v>
      </c>
      <c r="C836" s="108">
        <v>43759</v>
      </c>
      <c r="D836" s="416" t="s">
        <v>15578</v>
      </c>
      <c r="E836" s="324" t="s">
        <v>16402</v>
      </c>
      <c r="F836" s="126">
        <v>2048.75</v>
      </c>
      <c r="G836" s="107" t="str">
        <f t="shared" si="13"/>
        <v>SH19-11055</v>
      </c>
      <c r="H836" s="430"/>
      <c r="I836" s="428"/>
      <c r="J836" s="431"/>
      <c r="K836" s="432"/>
      <c r="L836" s="429"/>
      <c r="M836" s="433"/>
      <c r="N836" s="429"/>
    </row>
    <row r="837" spans="1:14" s="434" customFormat="1" ht="18" customHeight="1">
      <c r="A837" s="351">
        <v>831</v>
      </c>
      <c r="B837" s="107" t="s">
        <v>42</v>
      </c>
      <c r="C837" s="108">
        <v>43759</v>
      </c>
      <c r="D837" s="416" t="s">
        <v>15579</v>
      </c>
      <c r="E837" s="324" t="s">
        <v>16402</v>
      </c>
      <c r="F837" s="126">
        <v>3118.96</v>
      </c>
      <c r="G837" s="107" t="str">
        <f t="shared" si="13"/>
        <v>SH19-11056</v>
      </c>
      <c r="H837" s="430"/>
      <c r="I837" s="428"/>
      <c r="J837" s="431"/>
      <c r="K837" s="432"/>
      <c r="L837" s="429"/>
      <c r="M837" s="433"/>
      <c r="N837" s="429"/>
    </row>
    <row r="838" spans="1:14" s="434" customFormat="1" ht="18" customHeight="1">
      <c r="A838" s="351">
        <v>832</v>
      </c>
      <c r="B838" s="107" t="s">
        <v>42</v>
      </c>
      <c r="C838" s="108">
        <v>43759</v>
      </c>
      <c r="D838" s="416" t="s">
        <v>15580</v>
      </c>
      <c r="E838" s="324" t="s">
        <v>16402</v>
      </c>
      <c r="F838" s="126">
        <v>2231.9299999999998</v>
      </c>
      <c r="G838" s="107" t="str">
        <f t="shared" si="13"/>
        <v>SH19-11057</v>
      </c>
      <c r="H838" s="430"/>
      <c r="I838" s="428"/>
      <c r="J838" s="431"/>
      <c r="K838" s="432"/>
      <c r="L838" s="429"/>
      <c r="M838" s="433"/>
      <c r="N838" s="429"/>
    </row>
    <row r="839" spans="1:14" s="434" customFormat="1" ht="18" customHeight="1">
      <c r="A839" s="351">
        <v>833</v>
      </c>
      <c r="B839" s="200" t="s">
        <v>1746</v>
      </c>
      <c r="C839" s="108"/>
      <c r="D839" s="402" t="s">
        <v>15581</v>
      </c>
      <c r="E839" s="324" t="s">
        <v>1709</v>
      </c>
      <c r="F839" s="126">
        <v>0</v>
      </c>
      <c r="G839" s="107" t="str">
        <f t="shared" si="13"/>
        <v>SH19-11058</v>
      </c>
      <c r="H839" s="430"/>
      <c r="I839" s="428"/>
      <c r="J839" s="431"/>
      <c r="K839" s="432"/>
      <c r="L839" s="429"/>
      <c r="M839" s="433"/>
      <c r="N839" s="429"/>
    </row>
    <row r="840" spans="1:14" s="434" customFormat="1" ht="18" customHeight="1">
      <c r="A840" s="351">
        <v>834</v>
      </c>
      <c r="B840" s="107" t="s">
        <v>42</v>
      </c>
      <c r="C840" s="108">
        <v>43756</v>
      </c>
      <c r="D840" s="416" t="s">
        <v>15582</v>
      </c>
      <c r="E840" s="324" t="s">
        <v>1709</v>
      </c>
      <c r="F840" s="126">
        <v>13251.92</v>
      </c>
      <c r="G840" s="107" t="str">
        <f t="shared" si="13"/>
        <v>SH19-11059</v>
      </c>
      <c r="H840" s="430"/>
      <c r="I840" s="428"/>
      <c r="J840" s="431"/>
      <c r="K840" s="432"/>
      <c r="L840" s="429"/>
      <c r="M840" s="433"/>
      <c r="N840" s="429"/>
    </row>
    <row r="841" spans="1:14" s="434" customFormat="1" ht="18" customHeight="1">
      <c r="A841" s="351">
        <v>835</v>
      </c>
      <c r="B841" s="107" t="s">
        <v>55</v>
      </c>
      <c r="C841" s="108">
        <v>43756</v>
      </c>
      <c r="D841" s="416" t="s">
        <v>15583</v>
      </c>
      <c r="E841" s="324" t="s">
        <v>1709</v>
      </c>
      <c r="F841" s="126">
        <v>3104.14</v>
      </c>
      <c r="G841" s="107" t="str">
        <f t="shared" si="13"/>
        <v>SH19-11060</v>
      </c>
      <c r="H841" s="430"/>
      <c r="I841" s="428"/>
      <c r="J841" s="431"/>
      <c r="K841" s="432"/>
      <c r="L841" s="429"/>
      <c r="M841" s="433"/>
      <c r="N841" s="429"/>
    </row>
    <row r="842" spans="1:14" s="434" customFormat="1" ht="18" customHeight="1">
      <c r="A842" s="351">
        <v>836</v>
      </c>
      <c r="B842" s="107" t="s">
        <v>55</v>
      </c>
      <c r="C842" s="108">
        <v>43756</v>
      </c>
      <c r="D842" s="416" t="s">
        <v>15584</v>
      </c>
      <c r="E842" s="324" t="s">
        <v>1709</v>
      </c>
      <c r="F842" s="126">
        <v>1404.36</v>
      </c>
      <c r="G842" s="107" t="str">
        <f t="shared" si="13"/>
        <v>SH19-11061</v>
      </c>
      <c r="H842" s="430"/>
      <c r="I842" s="428"/>
      <c r="J842" s="431"/>
      <c r="K842" s="432"/>
      <c r="L842" s="429"/>
      <c r="M842" s="433"/>
      <c r="N842" s="429"/>
    </row>
    <row r="843" spans="1:14" s="434" customFormat="1" ht="18" customHeight="1">
      <c r="A843" s="351">
        <v>837</v>
      </c>
      <c r="B843" s="107" t="s">
        <v>53</v>
      </c>
      <c r="C843" s="108">
        <v>43756</v>
      </c>
      <c r="D843" s="416" t="s">
        <v>15585</v>
      </c>
      <c r="E843" s="324" t="s">
        <v>1709</v>
      </c>
      <c r="F843" s="126">
        <v>2140.2800000000002</v>
      </c>
      <c r="G843" s="107" t="str">
        <f t="shared" si="13"/>
        <v>SH19-11062</v>
      </c>
      <c r="H843" s="430"/>
      <c r="I843" s="428"/>
      <c r="J843" s="431"/>
      <c r="K843" s="432"/>
      <c r="L843" s="429"/>
      <c r="M843" s="433"/>
      <c r="N843" s="429"/>
    </row>
    <row r="844" spans="1:14" s="434" customFormat="1" ht="18" customHeight="1">
      <c r="A844" s="351">
        <v>838</v>
      </c>
      <c r="B844" s="107" t="s">
        <v>1746</v>
      </c>
      <c r="C844" s="108"/>
      <c r="D844" s="402" t="s">
        <v>15586</v>
      </c>
      <c r="E844" s="324" t="s">
        <v>1709</v>
      </c>
      <c r="F844" s="126">
        <v>0</v>
      </c>
      <c r="G844" s="107" t="str">
        <f t="shared" si="13"/>
        <v>SH19-11063</v>
      </c>
      <c r="H844" s="430"/>
      <c r="I844" s="428"/>
      <c r="J844" s="431"/>
      <c r="K844" s="432"/>
      <c r="L844" s="429"/>
      <c r="M844" s="433"/>
      <c r="N844" s="429"/>
    </row>
    <row r="845" spans="1:14" s="434" customFormat="1" ht="18" customHeight="1">
      <c r="A845" s="351">
        <v>839</v>
      </c>
      <c r="B845" s="107" t="s">
        <v>238</v>
      </c>
      <c r="C845" s="108">
        <v>43756</v>
      </c>
      <c r="D845" s="416" t="s">
        <v>15587</v>
      </c>
      <c r="E845" s="324" t="s">
        <v>1709</v>
      </c>
      <c r="F845" s="126">
        <v>3380.85</v>
      </c>
      <c r="G845" s="107" t="str">
        <f t="shared" si="13"/>
        <v>SH19-11064</v>
      </c>
      <c r="H845" s="430"/>
      <c r="I845" s="428"/>
      <c r="J845" s="431"/>
      <c r="K845" s="432"/>
      <c r="L845" s="429"/>
      <c r="M845" s="433"/>
      <c r="N845" s="429"/>
    </row>
    <row r="846" spans="1:14" s="434" customFormat="1" ht="18" customHeight="1">
      <c r="A846" s="351">
        <v>840</v>
      </c>
      <c r="B846" s="107" t="s">
        <v>237</v>
      </c>
      <c r="C846" s="108">
        <v>43756</v>
      </c>
      <c r="D846" s="416" t="s">
        <v>15588</v>
      </c>
      <c r="E846" s="324" t="s">
        <v>1709</v>
      </c>
      <c r="F846" s="126">
        <v>4863.6000000000004</v>
      </c>
      <c r="G846" s="107" t="str">
        <f t="shared" si="13"/>
        <v>SH19-11065</v>
      </c>
      <c r="H846" s="430"/>
      <c r="I846" s="428"/>
      <c r="J846" s="431"/>
      <c r="K846" s="432"/>
      <c r="L846" s="429"/>
      <c r="M846" s="433"/>
      <c r="N846" s="429"/>
    </row>
    <row r="847" spans="1:14" s="434" customFormat="1" ht="18" customHeight="1">
      <c r="A847" s="351">
        <v>841</v>
      </c>
      <c r="B847" s="107" t="s">
        <v>290</v>
      </c>
      <c r="C847" s="108">
        <v>43756</v>
      </c>
      <c r="D847" s="416" t="s">
        <v>15589</v>
      </c>
      <c r="E847" s="324" t="s">
        <v>1709</v>
      </c>
      <c r="F847" s="126">
        <v>1044.17</v>
      </c>
      <c r="G847" s="107" t="str">
        <f t="shared" si="13"/>
        <v>SH19-11066</v>
      </c>
      <c r="H847" s="430"/>
      <c r="I847" s="428"/>
      <c r="J847" s="431"/>
      <c r="K847" s="432"/>
      <c r="L847" s="429"/>
      <c r="M847" s="433"/>
      <c r="N847" s="429"/>
    </row>
    <row r="848" spans="1:14" s="434" customFormat="1" ht="18" customHeight="1">
      <c r="A848" s="351">
        <v>842</v>
      </c>
      <c r="B848" s="107" t="s">
        <v>237</v>
      </c>
      <c r="C848" s="108">
        <v>43756</v>
      </c>
      <c r="D848" s="416" t="s">
        <v>15590</v>
      </c>
      <c r="E848" s="324" t="s">
        <v>1709</v>
      </c>
      <c r="F848" s="126">
        <v>7158.36</v>
      </c>
      <c r="G848" s="107" t="str">
        <f t="shared" si="13"/>
        <v>SH19-11067</v>
      </c>
      <c r="H848" s="430"/>
      <c r="I848" s="428"/>
      <c r="J848" s="431"/>
      <c r="K848" s="432"/>
      <c r="L848" s="429"/>
      <c r="M848" s="433"/>
      <c r="N848" s="429"/>
    </row>
    <row r="849" spans="1:14" s="434" customFormat="1" ht="18" customHeight="1">
      <c r="A849" s="351">
        <v>843</v>
      </c>
      <c r="B849" s="107" t="s">
        <v>1727</v>
      </c>
      <c r="C849" s="108">
        <v>43756</v>
      </c>
      <c r="D849" s="416" t="s">
        <v>15591</v>
      </c>
      <c r="E849" s="324" t="s">
        <v>1709</v>
      </c>
      <c r="F849" s="126">
        <v>3671.49</v>
      </c>
      <c r="G849" s="107" t="str">
        <f t="shared" si="13"/>
        <v>SH19-11068</v>
      </c>
      <c r="H849" s="430"/>
      <c r="I849" s="428"/>
      <c r="J849" s="431"/>
      <c r="K849" s="432"/>
      <c r="L849" s="429"/>
      <c r="M849" s="433"/>
      <c r="N849" s="429"/>
    </row>
    <row r="850" spans="1:14" s="434" customFormat="1" ht="18" customHeight="1">
      <c r="A850" s="351">
        <v>844</v>
      </c>
      <c r="B850" s="107" t="s">
        <v>291</v>
      </c>
      <c r="C850" s="108">
        <v>43756</v>
      </c>
      <c r="D850" s="416" t="s">
        <v>15592</v>
      </c>
      <c r="E850" s="324" t="s">
        <v>1709</v>
      </c>
      <c r="F850" s="126">
        <v>6300.91</v>
      </c>
      <c r="G850" s="107" t="str">
        <f t="shared" si="13"/>
        <v>SH19-11069</v>
      </c>
      <c r="H850" s="430"/>
      <c r="I850" s="428"/>
      <c r="J850" s="431"/>
      <c r="K850" s="432"/>
      <c r="L850" s="429"/>
      <c r="M850" s="433"/>
      <c r="N850" s="429"/>
    </row>
    <row r="851" spans="1:14" s="434" customFormat="1" ht="18" customHeight="1">
      <c r="A851" s="351">
        <v>845</v>
      </c>
      <c r="B851" s="107"/>
      <c r="C851" s="108"/>
      <c r="D851" s="416" t="s">
        <v>15593</v>
      </c>
      <c r="E851" s="324" t="s">
        <v>1709</v>
      </c>
      <c r="F851" s="126">
        <v>0</v>
      </c>
      <c r="G851" s="107" t="str">
        <f t="shared" si="13"/>
        <v>SH19-11070</v>
      </c>
      <c r="H851" s="430"/>
      <c r="I851" s="428"/>
      <c r="J851" s="431"/>
      <c r="K851" s="432"/>
      <c r="L851" s="429"/>
      <c r="M851" s="433"/>
      <c r="N851" s="429" t="s">
        <v>7781</v>
      </c>
    </row>
    <row r="852" spans="1:14" s="434" customFormat="1" ht="18" customHeight="1">
      <c r="A852" s="351">
        <v>846</v>
      </c>
      <c r="B852" s="107" t="s">
        <v>291</v>
      </c>
      <c r="C852" s="108">
        <v>43756</v>
      </c>
      <c r="D852" s="416" t="s">
        <v>15594</v>
      </c>
      <c r="E852" s="324" t="s">
        <v>1709</v>
      </c>
      <c r="F852" s="126">
        <v>1742.81</v>
      </c>
      <c r="G852" s="107" t="str">
        <f t="shared" si="13"/>
        <v>SH19-11071</v>
      </c>
      <c r="H852" s="430"/>
      <c r="I852" s="428"/>
      <c r="J852" s="431"/>
      <c r="K852" s="432"/>
      <c r="L852" s="429"/>
      <c r="M852" s="433"/>
      <c r="N852" s="429"/>
    </row>
    <row r="853" spans="1:14" s="434" customFormat="1" ht="18" customHeight="1">
      <c r="A853" s="351">
        <v>847</v>
      </c>
      <c r="B853" s="200" t="s">
        <v>1746</v>
      </c>
      <c r="C853" s="108"/>
      <c r="D853" s="402" t="s">
        <v>15595</v>
      </c>
      <c r="E853" s="324" t="s">
        <v>1709</v>
      </c>
      <c r="F853" s="126">
        <v>0</v>
      </c>
      <c r="G853" s="107" t="str">
        <f t="shared" si="13"/>
        <v>SH19-11072</v>
      </c>
      <c r="H853" s="430"/>
      <c r="I853" s="428"/>
      <c r="J853" s="431"/>
      <c r="K853" s="432"/>
      <c r="L853" s="429"/>
      <c r="M853" s="433"/>
      <c r="N853" s="429"/>
    </row>
    <row r="854" spans="1:14" s="434" customFormat="1" ht="18" customHeight="1">
      <c r="A854" s="351">
        <v>848</v>
      </c>
      <c r="B854" s="107" t="s">
        <v>55</v>
      </c>
      <c r="C854" s="108">
        <v>43756</v>
      </c>
      <c r="D854" s="416" t="s">
        <v>15596</v>
      </c>
      <c r="E854" s="324" t="s">
        <v>1709</v>
      </c>
      <c r="F854" s="126">
        <v>1595.52</v>
      </c>
      <c r="G854" s="107" t="str">
        <f t="shared" si="13"/>
        <v>SH19-11073</v>
      </c>
      <c r="H854" s="430"/>
      <c r="I854" s="428"/>
      <c r="J854" s="431"/>
      <c r="K854" s="432"/>
      <c r="L854" s="429"/>
      <c r="M854" s="433"/>
      <c r="N854" s="429"/>
    </row>
    <row r="855" spans="1:14" s="434" customFormat="1" ht="18" customHeight="1">
      <c r="A855" s="351">
        <v>849</v>
      </c>
      <c r="B855" s="107" t="s">
        <v>55</v>
      </c>
      <c r="C855" s="108">
        <v>43756</v>
      </c>
      <c r="D855" s="416" t="s">
        <v>15597</v>
      </c>
      <c r="E855" s="324" t="s">
        <v>1709</v>
      </c>
      <c r="F855" s="126">
        <v>1457.82</v>
      </c>
      <c r="G855" s="107" t="str">
        <f t="shared" ref="G855:G918" si="14">D855</f>
        <v>SH19-11074</v>
      </c>
      <c r="H855" s="430"/>
      <c r="I855" s="428"/>
      <c r="J855" s="431"/>
      <c r="K855" s="432"/>
      <c r="L855" s="429"/>
      <c r="M855" s="433"/>
      <c r="N855" s="429"/>
    </row>
    <row r="856" spans="1:14" s="434" customFormat="1" ht="18" customHeight="1">
      <c r="A856" s="351">
        <v>850</v>
      </c>
      <c r="B856" s="107" t="s">
        <v>42</v>
      </c>
      <c r="C856" s="108">
        <v>43756</v>
      </c>
      <c r="D856" s="416" t="s">
        <v>15598</v>
      </c>
      <c r="E856" s="324" t="s">
        <v>16400</v>
      </c>
      <c r="F856" s="126">
        <v>91.73</v>
      </c>
      <c r="G856" s="107" t="str">
        <f t="shared" si="14"/>
        <v>SH19-11075</v>
      </c>
      <c r="H856" s="430"/>
      <c r="I856" s="428"/>
      <c r="J856" s="431"/>
      <c r="K856" s="432"/>
      <c r="L856" s="429"/>
      <c r="M856" s="433"/>
      <c r="N856" s="429"/>
    </row>
    <row r="857" spans="1:14" s="434" customFormat="1" ht="18" customHeight="1">
      <c r="A857" s="351">
        <v>851</v>
      </c>
      <c r="B857" s="107" t="s">
        <v>42</v>
      </c>
      <c r="C857" s="108">
        <v>43756</v>
      </c>
      <c r="D857" s="416" t="s">
        <v>15599</v>
      </c>
      <c r="E857" s="324" t="s">
        <v>16400</v>
      </c>
      <c r="F857" s="126">
        <v>41.41</v>
      </c>
      <c r="G857" s="107" t="str">
        <f t="shared" si="14"/>
        <v>SH19-11076</v>
      </c>
      <c r="H857" s="430"/>
      <c r="I857" s="428"/>
      <c r="J857" s="431"/>
      <c r="K857" s="432"/>
      <c r="L857" s="429"/>
      <c r="M857" s="433"/>
      <c r="N857" s="429"/>
    </row>
    <row r="858" spans="1:14" s="434" customFormat="1" ht="18" customHeight="1">
      <c r="A858" s="351">
        <v>852</v>
      </c>
      <c r="B858" s="107" t="s">
        <v>43</v>
      </c>
      <c r="C858" s="108">
        <v>43756</v>
      </c>
      <c r="D858" s="416" t="s">
        <v>15600</v>
      </c>
      <c r="E858" s="324" t="s">
        <v>1709</v>
      </c>
      <c r="F858" s="126">
        <v>2288.2600000000002</v>
      </c>
      <c r="G858" s="107" t="str">
        <f t="shared" si="14"/>
        <v>SH19-11077</v>
      </c>
      <c r="H858" s="430"/>
      <c r="I858" s="428"/>
      <c r="J858" s="431"/>
      <c r="K858" s="432"/>
      <c r="L858" s="429"/>
      <c r="M858" s="433"/>
      <c r="N858" s="429"/>
    </row>
    <row r="859" spans="1:14" s="434" customFormat="1" ht="18" customHeight="1">
      <c r="A859" s="351">
        <v>853</v>
      </c>
      <c r="B859" s="107" t="s">
        <v>43</v>
      </c>
      <c r="C859" s="108">
        <v>43756</v>
      </c>
      <c r="D859" s="416" t="s">
        <v>15601</v>
      </c>
      <c r="E859" s="324" t="s">
        <v>1709</v>
      </c>
      <c r="F859" s="126">
        <v>966.06</v>
      </c>
      <c r="G859" s="107" t="str">
        <f t="shared" si="14"/>
        <v>SH19-11078</v>
      </c>
      <c r="H859" s="430"/>
      <c r="I859" s="428"/>
      <c r="J859" s="431"/>
      <c r="K859" s="432"/>
      <c r="L859" s="429"/>
      <c r="M859" s="433"/>
      <c r="N859" s="429"/>
    </row>
    <row r="860" spans="1:14" s="434" customFormat="1" ht="18" customHeight="1">
      <c r="A860" s="351">
        <v>854</v>
      </c>
      <c r="B860" s="107" t="s">
        <v>329</v>
      </c>
      <c r="C860" s="108">
        <v>43756</v>
      </c>
      <c r="D860" s="416" t="s">
        <v>15602</v>
      </c>
      <c r="E860" s="324" t="s">
        <v>1709</v>
      </c>
      <c r="F860" s="126">
        <v>1476.3</v>
      </c>
      <c r="G860" s="107" t="str">
        <f t="shared" si="14"/>
        <v>SH19-11079</v>
      </c>
      <c r="H860" s="430"/>
      <c r="I860" s="428"/>
      <c r="J860" s="431"/>
      <c r="K860" s="432"/>
      <c r="L860" s="429"/>
      <c r="M860" s="433"/>
      <c r="N860" s="429"/>
    </row>
    <row r="861" spans="1:14" s="434" customFormat="1" ht="18" customHeight="1">
      <c r="A861" s="351">
        <v>855</v>
      </c>
      <c r="B861" s="107" t="s">
        <v>42</v>
      </c>
      <c r="C861" s="108">
        <v>43759</v>
      </c>
      <c r="D861" s="416" t="s">
        <v>15603</v>
      </c>
      <c r="E861" s="324" t="s">
        <v>16402</v>
      </c>
      <c r="F861" s="126">
        <v>7215.16</v>
      </c>
      <c r="G861" s="107" t="str">
        <f t="shared" si="14"/>
        <v>SH19-11080</v>
      </c>
      <c r="H861" s="430"/>
      <c r="I861" s="428"/>
      <c r="J861" s="431"/>
      <c r="K861" s="432"/>
      <c r="L861" s="429"/>
      <c r="M861" s="433"/>
      <c r="N861" s="429"/>
    </row>
    <row r="862" spans="1:14" s="434" customFormat="1" ht="18" customHeight="1">
      <c r="A862" s="351">
        <v>856</v>
      </c>
      <c r="B862" s="107" t="s">
        <v>42</v>
      </c>
      <c r="C862" s="108">
        <v>43759</v>
      </c>
      <c r="D862" s="416" t="s">
        <v>15604</v>
      </c>
      <c r="E862" s="324" t="s">
        <v>16402</v>
      </c>
      <c r="F862" s="126">
        <v>12778.48</v>
      </c>
      <c r="G862" s="107" t="str">
        <f t="shared" si="14"/>
        <v>SH19-11081</v>
      </c>
      <c r="H862" s="430"/>
      <c r="I862" s="428"/>
      <c r="J862" s="431"/>
      <c r="K862" s="432"/>
      <c r="L862" s="429"/>
      <c r="M862" s="433"/>
      <c r="N862" s="429"/>
    </row>
    <row r="863" spans="1:14" s="434" customFormat="1" ht="18" customHeight="1">
      <c r="A863" s="351">
        <v>857</v>
      </c>
      <c r="B863" s="107" t="s">
        <v>42</v>
      </c>
      <c r="C863" s="108">
        <v>43759</v>
      </c>
      <c r="D863" s="416" t="s">
        <v>15605</v>
      </c>
      <c r="E863" s="324" t="s">
        <v>16402</v>
      </c>
      <c r="F863" s="126">
        <v>2791.4</v>
      </c>
      <c r="G863" s="107" t="str">
        <f t="shared" si="14"/>
        <v>SH19-11082</v>
      </c>
      <c r="H863" s="430"/>
      <c r="I863" s="428"/>
      <c r="J863" s="431"/>
      <c r="K863" s="432"/>
      <c r="L863" s="429"/>
      <c r="M863" s="433"/>
      <c r="N863" s="429"/>
    </row>
    <row r="864" spans="1:14" s="434" customFormat="1" ht="18" customHeight="1">
      <c r="A864" s="351">
        <v>858</v>
      </c>
      <c r="B864" s="107" t="s">
        <v>42</v>
      </c>
      <c r="C864" s="108">
        <v>43759</v>
      </c>
      <c r="D864" s="416" t="s">
        <v>15606</v>
      </c>
      <c r="E864" s="324" t="s">
        <v>16402</v>
      </c>
      <c r="F864" s="126">
        <v>7290.89</v>
      </c>
      <c r="G864" s="107" t="str">
        <f t="shared" si="14"/>
        <v>SH19-11083</v>
      </c>
      <c r="H864" s="430"/>
      <c r="I864" s="428"/>
      <c r="J864" s="431"/>
      <c r="K864" s="432"/>
      <c r="L864" s="429"/>
      <c r="M864" s="433"/>
      <c r="N864" s="429"/>
    </row>
    <row r="865" spans="1:14" s="434" customFormat="1" ht="18" customHeight="1">
      <c r="A865" s="351">
        <v>859</v>
      </c>
      <c r="B865" s="107" t="s">
        <v>42</v>
      </c>
      <c r="C865" s="108">
        <v>43759</v>
      </c>
      <c r="D865" s="416" t="s">
        <v>15607</v>
      </c>
      <c r="E865" s="324" t="s">
        <v>16402</v>
      </c>
      <c r="F865" s="126">
        <v>2287</v>
      </c>
      <c r="G865" s="107" t="str">
        <f t="shared" si="14"/>
        <v>SH19-11084</v>
      </c>
      <c r="H865" s="430"/>
      <c r="I865" s="428"/>
      <c r="J865" s="431"/>
      <c r="K865" s="432"/>
      <c r="L865" s="429"/>
      <c r="M865" s="433"/>
      <c r="N865" s="429"/>
    </row>
    <row r="866" spans="1:14" s="434" customFormat="1" ht="18" customHeight="1">
      <c r="A866" s="351">
        <v>860</v>
      </c>
      <c r="B866" s="107" t="s">
        <v>42</v>
      </c>
      <c r="C866" s="108">
        <v>43759</v>
      </c>
      <c r="D866" s="416" t="s">
        <v>15608</v>
      </c>
      <c r="E866" s="324" t="s">
        <v>16402</v>
      </c>
      <c r="F866" s="126">
        <v>2314.6799999999998</v>
      </c>
      <c r="G866" s="107" t="str">
        <f t="shared" si="14"/>
        <v>SH19-11085</v>
      </c>
      <c r="H866" s="430"/>
      <c r="I866" s="428"/>
      <c r="J866" s="431"/>
      <c r="K866" s="432"/>
      <c r="L866" s="429"/>
      <c r="M866" s="433"/>
      <c r="N866" s="429"/>
    </row>
    <row r="867" spans="1:14" s="434" customFormat="1" ht="18" customHeight="1">
      <c r="A867" s="351">
        <v>861</v>
      </c>
      <c r="B867" s="107"/>
      <c r="C867" s="108"/>
      <c r="D867" s="416" t="s">
        <v>15609</v>
      </c>
      <c r="E867" s="324" t="s">
        <v>1709</v>
      </c>
      <c r="F867" s="126">
        <v>0</v>
      </c>
      <c r="G867" s="107" t="str">
        <f t="shared" si="14"/>
        <v>SH19-11086</v>
      </c>
      <c r="H867" s="430"/>
      <c r="I867" s="428"/>
      <c r="J867" s="431"/>
      <c r="K867" s="432"/>
      <c r="L867" s="429"/>
      <c r="M867" s="433"/>
      <c r="N867" s="429" t="s">
        <v>7781</v>
      </c>
    </row>
    <row r="868" spans="1:14" s="434" customFormat="1" ht="18" customHeight="1">
      <c r="A868" s="351">
        <v>862</v>
      </c>
      <c r="B868" s="107" t="s">
        <v>42</v>
      </c>
      <c r="C868" s="108">
        <v>43757</v>
      </c>
      <c r="D868" s="416" t="s">
        <v>15610</v>
      </c>
      <c r="E868" s="324" t="s">
        <v>16401</v>
      </c>
      <c r="F868" s="126">
        <v>41.36</v>
      </c>
      <c r="G868" s="107" t="str">
        <f t="shared" si="14"/>
        <v>SH19-11087</v>
      </c>
      <c r="H868" s="430"/>
      <c r="I868" s="428"/>
      <c r="J868" s="431"/>
      <c r="K868" s="432"/>
      <c r="L868" s="429"/>
      <c r="M868" s="433"/>
      <c r="N868" s="429"/>
    </row>
    <row r="869" spans="1:14" s="434" customFormat="1" ht="18" customHeight="1">
      <c r="A869" s="351">
        <v>863</v>
      </c>
      <c r="B869" s="107" t="s">
        <v>42</v>
      </c>
      <c r="C869" s="108">
        <v>43757</v>
      </c>
      <c r="D869" s="416" t="s">
        <v>15611</v>
      </c>
      <c r="E869" s="324" t="s">
        <v>16401</v>
      </c>
      <c r="F869" s="126">
        <v>73.959999999999994</v>
      </c>
      <c r="G869" s="107" t="str">
        <f t="shared" si="14"/>
        <v>SH19-11088</v>
      </c>
      <c r="H869" s="430"/>
      <c r="I869" s="428"/>
      <c r="J869" s="431"/>
      <c r="K869" s="432"/>
      <c r="L869" s="429"/>
      <c r="M869" s="433"/>
      <c r="N869" s="429"/>
    </row>
    <row r="870" spans="1:14" s="434" customFormat="1" ht="18" customHeight="1">
      <c r="A870" s="351">
        <v>864</v>
      </c>
      <c r="B870" s="107" t="s">
        <v>43</v>
      </c>
      <c r="C870" s="108">
        <v>43757</v>
      </c>
      <c r="D870" s="416" t="s">
        <v>15612</v>
      </c>
      <c r="E870" s="324" t="s">
        <v>1709</v>
      </c>
      <c r="F870" s="126">
        <v>6627.7</v>
      </c>
      <c r="G870" s="107" t="str">
        <f t="shared" si="14"/>
        <v>SH19-11089</v>
      </c>
      <c r="H870" s="430"/>
      <c r="I870" s="428"/>
      <c r="J870" s="431"/>
      <c r="K870" s="432"/>
      <c r="L870" s="429"/>
      <c r="M870" s="433"/>
      <c r="N870" s="429"/>
    </row>
    <row r="871" spans="1:14" s="434" customFormat="1" ht="18" customHeight="1">
      <c r="A871" s="351">
        <v>865</v>
      </c>
      <c r="B871" s="107" t="s">
        <v>139</v>
      </c>
      <c r="C871" s="108">
        <v>43759</v>
      </c>
      <c r="D871" s="416" t="s">
        <v>15613</v>
      </c>
      <c r="E871" s="324" t="s">
        <v>1709</v>
      </c>
      <c r="F871" s="126">
        <v>1215</v>
      </c>
      <c r="G871" s="107" t="str">
        <f t="shared" si="14"/>
        <v>SH19-11090</v>
      </c>
      <c r="H871" s="430"/>
      <c r="I871" s="428"/>
      <c r="J871" s="431"/>
      <c r="K871" s="432"/>
      <c r="L871" s="429"/>
      <c r="M871" s="433"/>
      <c r="N871" s="429"/>
    </row>
    <row r="872" spans="1:14" s="434" customFormat="1" ht="18" customHeight="1">
      <c r="A872" s="351">
        <v>866</v>
      </c>
      <c r="B872" s="107" t="s">
        <v>42</v>
      </c>
      <c r="C872" s="108">
        <v>43760</v>
      </c>
      <c r="D872" s="416" t="s">
        <v>15614</v>
      </c>
      <c r="E872" s="324" t="s">
        <v>16403</v>
      </c>
      <c r="F872" s="126">
        <v>6691.22</v>
      </c>
      <c r="G872" s="107" t="str">
        <f t="shared" si="14"/>
        <v>SH19-11091</v>
      </c>
      <c r="H872" s="430"/>
      <c r="I872" s="428"/>
      <c r="J872" s="431"/>
      <c r="K872" s="432"/>
      <c r="L872" s="429"/>
      <c r="M872" s="433"/>
      <c r="N872" s="429"/>
    </row>
    <row r="873" spans="1:14" s="434" customFormat="1" ht="18" customHeight="1">
      <c r="A873" s="351">
        <v>867</v>
      </c>
      <c r="B873" s="107" t="s">
        <v>42</v>
      </c>
      <c r="C873" s="108">
        <v>43760</v>
      </c>
      <c r="D873" s="416" t="s">
        <v>15615</v>
      </c>
      <c r="E873" s="324" t="s">
        <v>16403</v>
      </c>
      <c r="F873" s="126">
        <v>8029.35</v>
      </c>
      <c r="G873" s="107" t="str">
        <f t="shared" si="14"/>
        <v>SH19-11092</v>
      </c>
      <c r="H873" s="430"/>
      <c r="I873" s="428"/>
      <c r="J873" s="431"/>
      <c r="K873" s="432"/>
      <c r="L873" s="429"/>
      <c r="M873" s="433"/>
      <c r="N873" s="429"/>
    </row>
    <row r="874" spans="1:14" s="434" customFormat="1" ht="18" customHeight="1">
      <c r="A874" s="351">
        <v>868</v>
      </c>
      <c r="B874" s="107" t="s">
        <v>42</v>
      </c>
      <c r="C874" s="108">
        <v>43760</v>
      </c>
      <c r="D874" s="416" t="s">
        <v>15616</v>
      </c>
      <c r="E874" s="324" t="s">
        <v>16403</v>
      </c>
      <c r="F874" s="126">
        <v>1527.37</v>
      </c>
      <c r="G874" s="107" t="str">
        <f t="shared" si="14"/>
        <v>SH19-11093</v>
      </c>
      <c r="H874" s="430"/>
      <c r="I874" s="428"/>
      <c r="J874" s="431"/>
      <c r="K874" s="432"/>
      <c r="L874" s="429"/>
      <c r="M874" s="433"/>
      <c r="N874" s="429"/>
    </row>
    <row r="875" spans="1:14" s="434" customFormat="1" ht="18" customHeight="1">
      <c r="A875" s="351">
        <v>869</v>
      </c>
      <c r="B875" s="107" t="s">
        <v>42</v>
      </c>
      <c r="C875" s="108">
        <v>43760</v>
      </c>
      <c r="D875" s="416" t="s">
        <v>15617</v>
      </c>
      <c r="E875" s="324" t="s">
        <v>16403</v>
      </c>
      <c r="F875" s="126">
        <v>8489.19</v>
      </c>
      <c r="G875" s="107" t="str">
        <f t="shared" si="14"/>
        <v>SH19-11094</v>
      </c>
      <c r="H875" s="430"/>
      <c r="I875" s="428"/>
      <c r="J875" s="431"/>
      <c r="K875" s="432"/>
      <c r="L875" s="429"/>
      <c r="M875" s="433"/>
      <c r="N875" s="429"/>
    </row>
    <row r="876" spans="1:14" s="434" customFormat="1" ht="18" customHeight="1">
      <c r="A876" s="351">
        <v>870</v>
      </c>
      <c r="B876" s="107" t="s">
        <v>42</v>
      </c>
      <c r="C876" s="108">
        <v>43760</v>
      </c>
      <c r="D876" s="416" t="s">
        <v>15618</v>
      </c>
      <c r="E876" s="324" t="s">
        <v>16403</v>
      </c>
      <c r="F876" s="126">
        <v>8231.64</v>
      </c>
      <c r="G876" s="107" t="str">
        <f t="shared" si="14"/>
        <v>SH19-11095</v>
      </c>
      <c r="H876" s="430"/>
      <c r="I876" s="428"/>
      <c r="J876" s="431"/>
      <c r="K876" s="432"/>
      <c r="L876" s="429"/>
      <c r="M876" s="433"/>
      <c r="N876" s="429"/>
    </row>
    <row r="877" spans="1:14" s="434" customFormat="1" ht="18" customHeight="1">
      <c r="A877" s="351">
        <v>871</v>
      </c>
      <c r="B877" s="107" t="s">
        <v>42</v>
      </c>
      <c r="C877" s="108">
        <v>43760</v>
      </c>
      <c r="D877" s="416" t="s">
        <v>15619</v>
      </c>
      <c r="E877" s="324" t="s">
        <v>16403</v>
      </c>
      <c r="F877" s="126">
        <v>673.31</v>
      </c>
      <c r="G877" s="107" t="str">
        <f t="shared" si="14"/>
        <v>SH19-11096</v>
      </c>
      <c r="H877" s="430"/>
      <c r="I877" s="428"/>
      <c r="J877" s="431"/>
      <c r="K877" s="432"/>
      <c r="L877" s="429"/>
      <c r="M877" s="433"/>
      <c r="N877" s="429"/>
    </row>
    <row r="878" spans="1:14" s="434" customFormat="1" ht="18" customHeight="1">
      <c r="A878" s="351">
        <v>872</v>
      </c>
      <c r="B878" s="107" t="s">
        <v>42</v>
      </c>
      <c r="C878" s="108">
        <v>43760</v>
      </c>
      <c r="D878" s="416" t="s">
        <v>15620</v>
      </c>
      <c r="E878" s="324" t="s">
        <v>16403</v>
      </c>
      <c r="F878" s="126">
        <v>5617.3</v>
      </c>
      <c r="G878" s="107" t="str">
        <f t="shared" si="14"/>
        <v>SH19-11097</v>
      </c>
      <c r="H878" s="430"/>
      <c r="I878" s="428"/>
      <c r="J878" s="431"/>
      <c r="K878" s="432"/>
      <c r="L878" s="429"/>
      <c r="M878" s="433"/>
      <c r="N878" s="429"/>
    </row>
    <row r="879" spans="1:14" s="434" customFormat="1" ht="18" customHeight="1">
      <c r="A879" s="351">
        <v>873</v>
      </c>
      <c r="B879" s="107" t="s">
        <v>42</v>
      </c>
      <c r="C879" s="108">
        <v>43760</v>
      </c>
      <c r="D879" s="416" t="s">
        <v>15621</v>
      </c>
      <c r="E879" s="324" t="s">
        <v>16403</v>
      </c>
      <c r="F879" s="126">
        <v>5652.99</v>
      </c>
      <c r="G879" s="107" t="str">
        <f t="shared" si="14"/>
        <v>SH19-11098</v>
      </c>
      <c r="H879" s="430"/>
      <c r="I879" s="428"/>
      <c r="J879" s="431"/>
      <c r="K879" s="432"/>
      <c r="L879" s="429"/>
      <c r="M879" s="433"/>
      <c r="N879" s="429"/>
    </row>
    <row r="880" spans="1:14" s="434" customFormat="1" ht="18" customHeight="1">
      <c r="A880" s="351">
        <v>874</v>
      </c>
      <c r="B880" s="107" t="s">
        <v>42</v>
      </c>
      <c r="C880" s="108">
        <v>43760</v>
      </c>
      <c r="D880" s="416" t="s">
        <v>15622</v>
      </c>
      <c r="E880" s="324" t="s">
        <v>16403</v>
      </c>
      <c r="F880" s="126">
        <v>8294.2999999999993</v>
      </c>
      <c r="G880" s="107" t="str">
        <f t="shared" si="14"/>
        <v>SH19-11099</v>
      </c>
      <c r="H880" s="430"/>
      <c r="I880" s="428"/>
      <c r="J880" s="431"/>
      <c r="K880" s="432"/>
      <c r="L880" s="429"/>
      <c r="M880" s="433"/>
      <c r="N880" s="429"/>
    </row>
    <row r="881" spans="1:14" s="434" customFormat="1" ht="18" customHeight="1">
      <c r="A881" s="351">
        <v>875</v>
      </c>
      <c r="B881" s="107" t="s">
        <v>42</v>
      </c>
      <c r="C881" s="108">
        <v>43760</v>
      </c>
      <c r="D881" s="416" t="s">
        <v>15623</v>
      </c>
      <c r="E881" s="324" t="s">
        <v>16403</v>
      </c>
      <c r="F881" s="126">
        <v>2272.14</v>
      </c>
      <c r="G881" s="107" t="str">
        <f t="shared" si="14"/>
        <v>SH19-11100</v>
      </c>
      <c r="H881" s="430"/>
      <c r="I881" s="428"/>
      <c r="J881" s="431"/>
      <c r="K881" s="432"/>
      <c r="L881" s="429"/>
      <c r="M881" s="433"/>
      <c r="N881" s="429"/>
    </row>
    <row r="882" spans="1:14" s="434" customFormat="1" ht="18" customHeight="1">
      <c r="A882" s="351">
        <v>876</v>
      </c>
      <c r="B882" s="107" t="s">
        <v>42</v>
      </c>
      <c r="C882" s="108">
        <v>43760</v>
      </c>
      <c r="D882" s="416" t="s">
        <v>15624</v>
      </c>
      <c r="E882" s="324" t="s">
        <v>16403</v>
      </c>
      <c r="F882" s="126">
        <v>9538.0400000000009</v>
      </c>
      <c r="G882" s="107" t="str">
        <f t="shared" si="14"/>
        <v>SH19-11101</v>
      </c>
      <c r="H882" s="430"/>
      <c r="I882" s="428"/>
      <c r="J882" s="431"/>
      <c r="K882" s="432"/>
      <c r="L882" s="429"/>
      <c r="M882" s="433"/>
      <c r="N882" s="429"/>
    </row>
    <row r="883" spans="1:14" s="434" customFormat="1" ht="18" customHeight="1">
      <c r="A883" s="351">
        <v>877</v>
      </c>
      <c r="B883" s="107" t="s">
        <v>42</v>
      </c>
      <c r="C883" s="108">
        <v>43760</v>
      </c>
      <c r="D883" s="416" t="s">
        <v>15625</v>
      </c>
      <c r="E883" s="324" t="s">
        <v>16403</v>
      </c>
      <c r="F883" s="126">
        <v>8231.64</v>
      </c>
      <c r="G883" s="107" t="str">
        <f t="shared" si="14"/>
        <v>SH19-11102</v>
      </c>
      <c r="H883" s="430"/>
      <c r="I883" s="428"/>
      <c r="J883" s="431"/>
      <c r="K883" s="432"/>
      <c r="L883" s="429"/>
      <c r="M883" s="433"/>
      <c r="N883" s="429"/>
    </row>
    <row r="884" spans="1:14" s="434" customFormat="1" ht="18" customHeight="1">
      <c r="A884" s="351">
        <v>878</v>
      </c>
      <c r="B884" s="107" t="s">
        <v>42</v>
      </c>
      <c r="C884" s="108">
        <v>43760</v>
      </c>
      <c r="D884" s="416" t="s">
        <v>15626</v>
      </c>
      <c r="E884" s="324" t="s">
        <v>16403</v>
      </c>
      <c r="F884" s="126">
        <v>10870.78</v>
      </c>
      <c r="G884" s="107" t="str">
        <f t="shared" si="14"/>
        <v>SH19-11103</v>
      </c>
      <c r="H884" s="430"/>
      <c r="I884" s="428"/>
      <c r="J884" s="431"/>
      <c r="K884" s="432"/>
      <c r="L884" s="429"/>
      <c r="M884" s="433"/>
      <c r="N884" s="429"/>
    </row>
    <row r="885" spans="1:14" s="434" customFormat="1" ht="18" customHeight="1">
      <c r="A885" s="351">
        <v>879</v>
      </c>
      <c r="B885" s="107" t="s">
        <v>42</v>
      </c>
      <c r="C885" s="108">
        <v>43760</v>
      </c>
      <c r="D885" s="416" t="s">
        <v>15627</v>
      </c>
      <c r="E885" s="324" t="s">
        <v>16403</v>
      </c>
      <c r="F885" s="126">
        <v>8449.08</v>
      </c>
      <c r="G885" s="107" t="str">
        <f t="shared" si="14"/>
        <v>SH19-11104</v>
      </c>
      <c r="H885" s="430"/>
      <c r="I885" s="428"/>
      <c r="J885" s="431"/>
      <c r="K885" s="432"/>
      <c r="L885" s="429"/>
      <c r="M885" s="433"/>
      <c r="N885" s="429"/>
    </row>
    <row r="886" spans="1:14" s="434" customFormat="1" ht="18" customHeight="1">
      <c r="A886" s="351">
        <v>880</v>
      </c>
      <c r="B886" s="107" t="s">
        <v>42</v>
      </c>
      <c r="C886" s="108">
        <v>43760</v>
      </c>
      <c r="D886" s="416" t="s">
        <v>15628</v>
      </c>
      <c r="E886" s="324" t="s">
        <v>16403</v>
      </c>
      <c r="F886" s="126">
        <v>7820.14</v>
      </c>
      <c r="G886" s="107" t="str">
        <f t="shared" si="14"/>
        <v>SH19-11105</v>
      </c>
      <c r="H886" s="430"/>
      <c r="I886" s="428"/>
      <c r="J886" s="431"/>
      <c r="K886" s="432"/>
      <c r="L886" s="429"/>
      <c r="M886" s="433"/>
      <c r="N886" s="429"/>
    </row>
    <row r="887" spans="1:14" s="434" customFormat="1" ht="18" customHeight="1">
      <c r="A887" s="351">
        <v>881</v>
      </c>
      <c r="B887" s="107" t="s">
        <v>42</v>
      </c>
      <c r="C887" s="108">
        <v>43760</v>
      </c>
      <c r="D887" s="416" t="s">
        <v>15629</v>
      </c>
      <c r="E887" s="324" t="s">
        <v>16403</v>
      </c>
      <c r="F887" s="126">
        <v>223.19</v>
      </c>
      <c r="G887" s="107" t="str">
        <f t="shared" si="14"/>
        <v>SH19-11106</v>
      </c>
      <c r="H887" s="430"/>
      <c r="I887" s="428"/>
      <c r="J887" s="431"/>
      <c r="K887" s="432"/>
      <c r="L887" s="429"/>
      <c r="M887" s="433"/>
      <c r="N887" s="429"/>
    </row>
    <row r="888" spans="1:14" s="434" customFormat="1" ht="18" customHeight="1">
      <c r="A888" s="351">
        <v>882</v>
      </c>
      <c r="B888" s="107" t="s">
        <v>42</v>
      </c>
      <c r="C888" s="108">
        <v>43760</v>
      </c>
      <c r="D888" s="416" t="s">
        <v>15630</v>
      </c>
      <c r="E888" s="324" t="s">
        <v>16403</v>
      </c>
      <c r="F888" s="126">
        <v>2329.77</v>
      </c>
      <c r="G888" s="107" t="str">
        <f t="shared" si="14"/>
        <v>SH19-11107</v>
      </c>
      <c r="H888" s="430"/>
      <c r="I888" s="428"/>
      <c r="J888" s="431"/>
      <c r="K888" s="432"/>
      <c r="L888" s="429"/>
      <c r="M888" s="433"/>
      <c r="N888" s="429"/>
    </row>
    <row r="889" spans="1:14" s="434" customFormat="1" ht="18" customHeight="1">
      <c r="A889" s="351">
        <v>883</v>
      </c>
      <c r="B889" s="107" t="s">
        <v>42</v>
      </c>
      <c r="C889" s="108">
        <v>43760</v>
      </c>
      <c r="D889" s="416" t="s">
        <v>15631</v>
      </c>
      <c r="E889" s="324" t="s">
        <v>16403</v>
      </c>
      <c r="F889" s="126">
        <v>9358.51</v>
      </c>
      <c r="G889" s="107" t="str">
        <f t="shared" si="14"/>
        <v>SH19-11108</v>
      </c>
      <c r="H889" s="430"/>
      <c r="I889" s="428"/>
      <c r="J889" s="431"/>
      <c r="K889" s="432"/>
      <c r="L889" s="429"/>
      <c r="M889" s="433"/>
      <c r="N889" s="429"/>
    </row>
    <row r="890" spans="1:14" s="434" customFormat="1" ht="18" customHeight="1">
      <c r="A890" s="351">
        <v>884</v>
      </c>
      <c r="B890" s="107" t="s">
        <v>42</v>
      </c>
      <c r="C890" s="108">
        <v>43760</v>
      </c>
      <c r="D890" s="416" t="s">
        <v>15632</v>
      </c>
      <c r="E890" s="324" t="s">
        <v>16403</v>
      </c>
      <c r="F890" s="126">
        <v>8010.08</v>
      </c>
      <c r="G890" s="107" t="str">
        <f t="shared" si="14"/>
        <v>SH19-11109</v>
      </c>
      <c r="H890" s="430"/>
      <c r="I890" s="428"/>
      <c r="J890" s="431"/>
      <c r="K890" s="432"/>
      <c r="L890" s="429"/>
      <c r="M890" s="433"/>
      <c r="N890" s="429"/>
    </row>
    <row r="891" spans="1:14" s="434" customFormat="1" ht="18" customHeight="1">
      <c r="A891" s="351">
        <v>885</v>
      </c>
      <c r="B891" s="107" t="s">
        <v>42</v>
      </c>
      <c r="C891" s="108">
        <v>43760</v>
      </c>
      <c r="D891" s="416" t="s">
        <v>15633</v>
      </c>
      <c r="E891" s="324" t="s">
        <v>16403</v>
      </c>
      <c r="F891" s="126">
        <v>1391.28</v>
      </c>
      <c r="G891" s="107" t="str">
        <f t="shared" si="14"/>
        <v>SH19-11110</v>
      </c>
      <c r="H891" s="430"/>
      <c r="I891" s="428"/>
      <c r="J891" s="431"/>
      <c r="K891" s="432"/>
      <c r="L891" s="429"/>
      <c r="M891" s="433"/>
      <c r="N891" s="429"/>
    </row>
    <row r="892" spans="1:14" s="434" customFormat="1" ht="18" customHeight="1">
      <c r="A892" s="351">
        <v>886</v>
      </c>
      <c r="B892" s="107" t="s">
        <v>329</v>
      </c>
      <c r="C892" s="108">
        <v>43759</v>
      </c>
      <c r="D892" s="416" t="s">
        <v>15634</v>
      </c>
      <c r="E892" s="324" t="s">
        <v>1709</v>
      </c>
      <c r="F892" s="126">
        <v>4621.5200000000004</v>
      </c>
      <c r="G892" s="107" t="str">
        <f t="shared" si="14"/>
        <v>SH19-11111</v>
      </c>
      <c r="H892" s="430"/>
      <c r="I892" s="428"/>
      <c r="J892" s="431"/>
      <c r="K892" s="432"/>
      <c r="L892" s="429"/>
      <c r="M892" s="433"/>
      <c r="N892" s="429"/>
    </row>
    <row r="893" spans="1:14" s="434" customFormat="1" ht="18" customHeight="1">
      <c r="A893" s="351">
        <v>887</v>
      </c>
      <c r="B893" s="200" t="s">
        <v>1746</v>
      </c>
      <c r="C893" s="108"/>
      <c r="D893" s="402" t="s">
        <v>15635</v>
      </c>
      <c r="E893" s="324" t="s">
        <v>1709</v>
      </c>
      <c r="F893" s="126">
        <v>0</v>
      </c>
      <c r="G893" s="107" t="str">
        <f t="shared" si="14"/>
        <v>SH19-11112</v>
      </c>
      <c r="H893" s="430"/>
      <c r="I893" s="428"/>
      <c r="J893" s="431"/>
      <c r="K893" s="432"/>
      <c r="L893" s="429"/>
      <c r="M893" s="433"/>
      <c r="N893" s="429"/>
    </row>
    <row r="894" spans="1:14" s="434" customFormat="1" ht="18" customHeight="1">
      <c r="A894" s="351">
        <v>888</v>
      </c>
      <c r="B894" s="107"/>
      <c r="C894" s="108"/>
      <c r="D894" s="416" t="s">
        <v>15636</v>
      </c>
      <c r="E894" s="324"/>
      <c r="F894" s="126"/>
      <c r="G894" s="107" t="str">
        <f t="shared" si="14"/>
        <v>SH19-11113</v>
      </c>
      <c r="H894" s="430"/>
      <c r="I894" s="428"/>
      <c r="J894" s="431"/>
      <c r="K894" s="432"/>
      <c r="L894" s="429"/>
      <c r="M894" s="433"/>
      <c r="N894" s="429"/>
    </row>
    <row r="895" spans="1:14" s="434" customFormat="1" ht="18" customHeight="1">
      <c r="A895" s="351">
        <v>889</v>
      </c>
      <c r="B895" s="107"/>
      <c r="C895" s="108"/>
      <c r="D895" s="416" t="s">
        <v>15637</v>
      </c>
      <c r="E895" s="324"/>
      <c r="F895" s="126"/>
      <c r="G895" s="107" t="str">
        <f t="shared" si="14"/>
        <v>SH19-11114</v>
      </c>
      <c r="H895" s="430"/>
      <c r="I895" s="428"/>
      <c r="J895" s="431"/>
      <c r="K895" s="432"/>
      <c r="L895" s="429"/>
      <c r="M895" s="433"/>
      <c r="N895" s="429"/>
    </row>
    <row r="896" spans="1:14" s="434" customFormat="1" ht="18" customHeight="1">
      <c r="A896" s="351">
        <v>890</v>
      </c>
      <c r="B896" s="107" t="s">
        <v>288</v>
      </c>
      <c r="C896" s="108">
        <v>43759</v>
      </c>
      <c r="D896" s="416" t="s">
        <v>15638</v>
      </c>
      <c r="E896" s="324" t="s">
        <v>1709</v>
      </c>
      <c r="F896" s="126">
        <v>842.18</v>
      </c>
      <c r="G896" s="107" t="str">
        <f t="shared" si="14"/>
        <v>SH19-11115</v>
      </c>
      <c r="H896" s="430"/>
      <c r="I896" s="428"/>
      <c r="J896" s="431"/>
      <c r="K896" s="432"/>
      <c r="L896" s="429"/>
      <c r="M896" s="433"/>
      <c r="N896" s="429"/>
    </row>
    <row r="897" spans="1:14" s="434" customFormat="1" ht="18" customHeight="1">
      <c r="A897" s="351">
        <v>891</v>
      </c>
      <c r="B897" s="107" t="s">
        <v>1755</v>
      </c>
      <c r="C897" s="108">
        <v>43759</v>
      </c>
      <c r="D897" s="416" t="s">
        <v>15639</v>
      </c>
      <c r="E897" s="324" t="s">
        <v>1709</v>
      </c>
      <c r="F897" s="126">
        <v>1784</v>
      </c>
      <c r="G897" s="107" t="str">
        <f t="shared" si="14"/>
        <v>SH19-11116</v>
      </c>
      <c r="H897" s="430"/>
      <c r="I897" s="428"/>
      <c r="J897" s="431"/>
      <c r="K897" s="432"/>
      <c r="L897" s="429"/>
      <c r="M897" s="433"/>
      <c r="N897" s="429"/>
    </row>
    <row r="898" spans="1:14" s="434" customFormat="1" ht="18" customHeight="1">
      <c r="A898" s="351">
        <v>892</v>
      </c>
      <c r="B898" s="107" t="s">
        <v>1754</v>
      </c>
      <c r="C898" s="108">
        <v>43759</v>
      </c>
      <c r="D898" s="416" t="s">
        <v>15640</v>
      </c>
      <c r="E898" s="324" t="s">
        <v>1709</v>
      </c>
      <c r="F898" s="126">
        <v>4066.69</v>
      </c>
      <c r="G898" s="107" t="str">
        <f t="shared" si="14"/>
        <v>SH19-11117</v>
      </c>
      <c r="H898" s="430"/>
      <c r="I898" s="428"/>
      <c r="J898" s="431"/>
      <c r="K898" s="432"/>
      <c r="L898" s="429"/>
      <c r="M898" s="433"/>
      <c r="N898" s="429"/>
    </row>
    <row r="899" spans="1:14" s="434" customFormat="1" ht="18" customHeight="1">
      <c r="A899" s="351">
        <v>893</v>
      </c>
      <c r="B899" s="107" t="s">
        <v>238</v>
      </c>
      <c r="C899" s="108">
        <v>43759</v>
      </c>
      <c r="D899" s="416" t="s">
        <v>15641</v>
      </c>
      <c r="E899" s="324" t="s">
        <v>1709</v>
      </c>
      <c r="F899" s="126">
        <v>6183.99</v>
      </c>
      <c r="G899" s="107" t="str">
        <f t="shared" si="14"/>
        <v>SH19-11118</v>
      </c>
      <c r="H899" s="430"/>
      <c r="I899" s="428"/>
      <c r="J899" s="431"/>
      <c r="K899" s="432"/>
      <c r="L899" s="429"/>
      <c r="M899" s="433"/>
      <c r="N899" s="429"/>
    </row>
    <row r="900" spans="1:14" s="434" customFormat="1" ht="18" customHeight="1">
      <c r="A900" s="351">
        <v>894</v>
      </c>
      <c r="B900" s="107" t="s">
        <v>329</v>
      </c>
      <c r="C900" s="108">
        <v>43759</v>
      </c>
      <c r="D900" s="416" t="s">
        <v>15642</v>
      </c>
      <c r="E900" s="324" t="s">
        <v>1709</v>
      </c>
      <c r="F900" s="126">
        <v>2836.43</v>
      </c>
      <c r="G900" s="107" t="str">
        <f t="shared" si="14"/>
        <v>SH19-11119</v>
      </c>
      <c r="H900" s="430"/>
      <c r="I900" s="428"/>
      <c r="J900" s="431"/>
      <c r="K900" s="432"/>
      <c r="L900" s="429"/>
      <c r="M900" s="433"/>
      <c r="N900" s="429"/>
    </row>
    <row r="901" spans="1:14" s="434" customFormat="1" ht="18" customHeight="1">
      <c r="A901" s="351">
        <v>895</v>
      </c>
      <c r="B901" s="107" t="s">
        <v>43</v>
      </c>
      <c r="C901" s="108">
        <v>43759</v>
      </c>
      <c r="D901" s="416" t="s">
        <v>15643</v>
      </c>
      <c r="E901" s="324" t="s">
        <v>1709</v>
      </c>
      <c r="F901" s="126">
        <v>1667.51</v>
      </c>
      <c r="G901" s="107" t="str">
        <f t="shared" si="14"/>
        <v>SH19-11120</v>
      </c>
      <c r="H901" s="430"/>
      <c r="I901" s="428"/>
      <c r="J901" s="431"/>
      <c r="K901" s="432"/>
      <c r="L901" s="429"/>
      <c r="M901" s="433"/>
      <c r="N901" s="429"/>
    </row>
    <row r="902" spans="1:14" s="434" customFormat="1" ht="18" customHeight="1">
      <c r="A902" s="351">
        <v>896</v>
      </c>
      <c r="B902" s="107" t="s">
        <v>43</v>
      </c>
      <c r="C902" s="108">
        <v>43759</v>
      </c>
      <c r="D902" s="416" t="s">
        <v>15644</v>
      </c>
      <c r="E902" s="324" t="s">
        <v>1709</v>
      </c>
      <c r="F902" s="126">
        <v>409</v>
      </c>
      <c r="G902" s="107" t="str">
        <f t="shared" si="14"/>
        <v>SH19-11121</v>
      </c>
      <c r="H902" s="430"/>
      <c r="I902" s="428"/>
      <c r="J902" s="431"/>
      <c r="K902" s="432"/>
      <c r="L902" s="429"/>
      <c r="M902" s="433"/>
      <c r="N902" s="429"/>
    </row>
    <row r="903" spans="1:14" s="434" customFormat="1" ht="18" customHeight="1">
      <c r="A903" s="351">
        <v>897</v>
      </c>
      <c r="B903" s="107"/>
      <c r="C903" s="108"/>
      <c r="D903" s="416" t="s">
        <v>15645</v>
      </c>
      <c r="E903" s="324" t="s">
        <v>1709</v>
      </c>
      <c r="F903" s="126">
        <v>0</v>
      </c>
      <c r="G903" s="107" t="str">
        <f t="shared" si="14"/>
        <v>SH19-11122</v>
      </c>
      <c r="H903" s="430"/>
      <c r="I903" s="428"/>
      <c r="J903" s="431"/>
      <c r="K903" s="432"/>
      <c r="L903" s="429"/>
      <c r="M903" s="433"/>
      <c r="N903" s="429" t="s">
        <v>7781</v>
      </c>
    </row>
    <row r="904" spans="1:14" s="434" customFormat="1" ht="18" customHeight="1">
      <c r="A904" s="351">
        <v>898</v>
      </c>
      <c r="B904" s="107" t="s">
        <v>42</v>
      </c>
      <c r="C904" s="108">
        <v>43759</v>
      </c>
      <c r="D904" s="416" t="s">
        <v>15646</v>
      </c>
      <c r="E904" s="324" t="s">
        <v>16402</v>
      </c>
      <c r="F904" s="126">
        <v>30.58</v>
      </c>
      <c r="G904" s="107" t="str">
        <f t="shared" si="14"/>
        <v>SH19-11123</v>
      </c>
      <c r="H904" s="430"/>
      <c r="I904" s="428"/>
      <c r="J904" s="431"/>
      <c r="K904" s="432"/>
      <c r="L904" s="429"/>
      <c r="M904" s="433"/>
      <c r="N904" s="429"/>
    </row>
    <row r="905" spans="1:14" s="434" customFormat="1" ht="18" customHeight="1">
      <c r="A905" s="351">
        <v>899</v>
      </c>
      <c r="B905" s="107" t="s">
        <v>1727</v>
      </c>
      <c r="C905" s="108">
        <v>43759</v>
      </c>
      <c r="D905" s="416" t="s">
        <v>15647</v>
      </c>
      <c r="E905" s="324" t="s">
        <v>1709</v>
      </c>
      <c r="F905" s="126">
        <v>3183.45</v>
      </c>
      <c r="G905" s="107" t="str">
        <f t="shared" si="14"/>
        <v>SH19-11124</v>
      </c>
      <c r="H905" s="430"/>
      <c r="I905" s="428"/>
      <c r="J905" s="431"/>
      <c r="K905" s="432"/>
      <c r="L905" s="429"/>
      <c r="M905" s="433"/>
      <c r="N905" s="429"/>
    </row>
    <row r="906" spans="1:14" s="434" customFormat="1" ht="18" customHeight="1">
      <c r="A906" s="351">
        <v>900</v>
      </c>
      <c r="B906" s="107" t="s">
        <v>142</v>
      </c>
      <c r="C906" s="108">
        <v>43759</v>
      </c>
      <c r="D906" s="416" t="s">
        <v>15648</v>
      </c>
      <c r="E906" s="324" t="s">
        <v>1709</v>
      </c>
      <c r="F906" s="126">
        <v>3599.83</v>
      </c>
      <c r="G906" s="107" t="str">
        <f t="shared" si="14"/>
        <v>SH19-11125</v>
      </c>
      <c r="H906" s="430"/>
      <c r="I906" s="428"/>
      <c r="J906" s="431"/>
      <c r="K906" s="432"/>
      <c r="L906" s="429"/>
      <c r="M906" s="433"/>
      <c r="N906" s="429"/>
    </row>
    <row r="907" spans="1:14" s="434" customFormat="1" ht="18" customHeight="1">
      <c r="A907" s="351">
        <v>901</v>
      </c>
      <c r="B907" s="107" t="s">
        <v>142</v>
      </c>
      <c r="C907" s="108">
        <v>43759</v>
      </c>
      <c r="D907" s="416" t="s">
        <v>15649</v>
      </c>
      <c r="E907" s="324" t="s">
        <v>1709</v>
      </c>
      <c r="F907" s="126">
        <v>581.09</v>
      </c>
      <c r="G907" s="107" t="str">
        <f t="shared" si="14"/>
        <v>SH19-11126</v>
      </c>
      <c r="H907" s="430"/>
      <c r="I907" s="428"/>
      <c r="J907" s="431"/>
      <c r="K907" s="432"/>
      <c r="L907" s="429"/>
      <c r="M907" s="433"/>
      <c r="N907" s="429"/>
    </row>
    <row r="908" spans="1:14" s="434" customFormat="1" ht="18" customHeight="1">
      <c r="A908" s="351">
        <v>902</v>
      </c>
      <c r="B908" s="200" t="s">
        <v>1746</v>
      </c>
      <c r="C908" s="108"/>
      <c r="D908" s="402" t="s">
        <v>15650</v>
      </c>
      <c r="E908" s="324" t="s">
        <v>1709</v>
      </c>
      <c r="F908" s="126">
        <v>0</v>
      </c>
      <c r="G908" s="107" t="str">
        <f t="shared" si="14"/>
        <v>SH19-11127</v>
      </c>
      <c r="H908" s="430"/>
      <c r="I908" s="428"/>
      <c r="J908" s="431"/>
      <c r="K908" s="432"/>
      <c r="L908" s="429"/>
      <c r="M908" s="433"/>
      <c r="N908" s="429"/>
    </row>
    <row r="909" spans="1:14" s="434" customFormat="1" ht="18" customHeight="1">
      <c r="A909" s="351">
        <v>903</v>
      </c>
      <c r="B909" s="107" t="s">
        <v>50</v>
      </c>
      <c r="C909" s="108">
        <v>43759</v>
      </c>
      <c r="D909" s="416" t="s">
        <v>15651</v>
      </c>
      <c r="E909" s="324" t="s">
        <v>1709</v>
      </c>
      <c r="F909" s="126">
        <v>7265.12</v>
      </c>
      <c r="G909" s="107" t="str">
        <f t="shared" si="14"/>
        <v>SH19-11128</v>
      </c>
      <c r="H909" s="430"/>
      <c r="I909" s="428"/>
      <c r="J909" s="431"/>
      <c r="K909" s="432"/>
      <c r="L909" s="429"/>
      <c r="M909" s="433"/>
      <c r="N909" s="429"/>
    </row>
    <row r="910" spans="1:14" s="434" customFormat="1" ht="18" customHeight="1">
      <c r="A910" s="351">
        <v>904</v>
      </c>
      <c r="B910" s="107" t="s">
        <v>291</v>
      </c>
      <c r="C910" s="108">
        <v>43759</v>
      </c>
      <c r="D910" s="416" t="s">
        <v>15652</v>
      </c>
      <c r="E910" s="324" t="s">
        <v>1709</v>
      </c>
      <c r="F910" s="126">
        <v>0</v>
      </c>
      <c r="G910" s="107" t="str">
        <f t="shared" si="14"/>
        <v>SH19-11129</v>
      </c>
      <c r="H910" s="430"/>
      <c r="I910" s="428"/>
      <c r="J910" s="431"/>
      <c r="K910" s="432"/>
      <c r="L910" s="429"/>
      <c r="M910" s="433"/>
      <c r="N910" s="429" t="s">
        <v>1753</v>
      </c>
    </row>
    <row r="911" spans="1:14" s="434" customFormat="1" ht="18" customHeight="1">
      <c r="A911" s="351">
        <v>905</v>
      </c>
      <c r="B911" s="107" t="s">
        <v>42</v>
      </c>
      <c r="C911" s="108">
        <v>43760</v>
      </c>
      <c r="D911" s="416" t="s">
        <v>15653</v>
      </c>
      <c r="E911" s="324" t="s">
        <v>16403</v>
      </c>
      <c r="F911" s="126">
        <v>8481.9699999999993</v>
      </c>
      <c r="G911" s="107" t="str">
        <f t="shared" si="14"/>
        <v>SH19-11130</v>
      </c>
      <c r="H911" s="430"/>
      <c r="I911" s="428"/>
      <c r="J911" s="431"/>
      <c r="K911" s="432"/>
      <c r="L911" s="429"/>
      <c r="M911" s="433"/>
      <c r="N911" s="429"/>
    </row>
    <row r="912" spans="1:14" s="434" customFormat="1" ht="18" customHeight="1">
      <c r="A912" s="351">
        <v>906</v>
      </c>
      <c r="B912" s="107" t="s">
        <v>42</v>
      </c>
      <c r="C912" s="108">
        <v>43760</v>
      </c>
      <c r="D912" s="416" t="s">
        <v>15654</v>
      </c>
      <c r="E912" s="324" t="s">
        <v>16403</v>
      </c>
      <c r="F912" s="126">
        <v>6769.01</v>
      </c>
      <c r="G912" s="107" t="str">
        <f t="shared" si="14"/>
        <v>SH19-11131</v>
      </c>
      <c r="H912" s="430"/>
      <c r="I912" s="428"/>
      <c r="J912" s="431"/>
      <c r="K912" s="432"/>
      <c r="L912" s="429"/>
      <c r="M912" s="433"/>
      <c r="N912" s="429"/>
    </row>
    <row r="913" spans="1:14" s="434" customFormat="1" ht="18" customHeight="1">
      <c r="A913" s="351">
        <v>907</v>
      </c>
      <c r="B913" s="107" t="s">
        <v>42</v>
      </c>
      <c r="C913" s="108">
        <v>43760</v>
      </c>
      <c r="D913" s="416" t="s">
        <v>15655</v>
      </c>
      <c r="E913" s="324" t="s">
        <v>16403</v>
      </c>
      <c r="F913" s="126">
        <v>3849.97</v>
      </c>
      <c r="G913" s="107" t="str">
        <f t="shared" si="14"/>
        <v>SH19-11132</v>
      </c>
      <c r="H913" s="430"/>
      <c r="I913" s="428"/>
      <c r="J913" s="431"/>
      <c r="K913" s="432"/>
      <c r="L913" s="429"/>
      <c r="M913" s="433"/>
      <c r="N913" s="429"/>
    </row>
    <row r="914" spans="1:14" s="434" customFormat="1" ht="18" customHeight="1">
      <c r="A914" s="351">
        <v>908</v>
      </c>
      <c r="B914" s="107" t="s">
        <v>291</v>
      </c>
      <c r="C914" s="108">
        <v>43759</v>
      </c>
      <c r="D914" s="416" t="s">
        <v>15656</v>
      </c>
      <c r="E914" s="324" t="s">
        <v>1709</v>
      </c>
      <c r="F914" s="126">
        <v>607.46</v>
      </c>
      <c r="G914" s="107" t="str">
        <f t="shared" si="14"/>
        <v>SH19-11133</v>
      </c>
      <c r="H914" s="430"/>
      <c r="I914" s="428"/>
      <c r="J914" s="431"/>
      <c r="K914" s="432"/>
      <c r="L914" s="429"/>
      <c r="M914" s="433"/>
      <c r="N914" s="429"/>
    </row>
    <row r="915" spans="1:14" s="434" customFormat="1" ht="18" customHeight="1">
      <c r="A915" s="351">
        <v>909</v>
      </c>
      <c r="B915" s="107" t="s">
        <v>291</v>
      </c>
      <c r="C915" s="108">
        <v>43759</v>
      </c>
      <c r="D915" s="416" t="s">
        <v>15657</v>
      </c>
      <c r="E915" s="324" t="s">
        <v>1709</v>
      </c>
      <c r="F915" s="126">
        <v>570.58000000000004</v>
      </c>
      <c r="G915" s="107" t="str">
        <f t="shared" si="14"/>
        <v>SH19-11134</v>
      </c>
      <c r="H915" s="430"/>
      <c r="I915" s="428"/>
      <c r="J915" s="431"/>
      <c r="K915" s="432"/>
      <c r="L915" s="429"/>
      <c r="M915" s="433"/>
      <c r="N915" s="429"/>
    </row>
    <row r="916" spans="1:14" s="434" customFormat="1" ht="18" customHeight="1">
      <c r="A916" s="351">
        <v>910</v>
      </c>
      <c r="B916" s="107" t="s">
        <v>142</v>
      </c>
      <c r="C916" s="108">
        <v>43759</v>
      </c>
      <c r="D916" s="416" t="s">
        <v>15658</v>
      </c>
      <c r="E916" s="324" t="s">
        <v>1709</v>
      </c>
      <c r="F916" s="126">
        <v>364.8</v>
      </c>
      <c r="G916" s="107" t="str">
        <f t="shared" si="14"/>
        <v>SH19-11135</v>
      </c>
      <c r="H916" s="430"/>
      <c r="I916" s="428"/>
      <c r="J916" s="431"/>
      <c r="K916" s="432"/>
      <c r="L916" s="429"/>
      <c r="M916" s="433"/>
      <c r="N916" s="429"/>
    </row>
    <row r="917" spans="1:14" s="434" customFormat="1" ht="18" customHeight="1">
      <c r="A917" s="351">
        <v>911</v>
      </c>
      <c r="B917" s="107" t="s">
        <v>42</v>
      </c>
      <c r="C917" s="108">
        <v>43761</v>
      </c>
      <c r="D917" s="416" t="s">
        <v>15659</v>
      </c>
      <c r="E917" s="324" t="s">
        <v>16404</v>
      </c>
      <c r="F917" s="126">
        <v>7427.56</v>
      </c>
      <c r="G917" s="107" t="str">
        <f t="shared" si="14"/>
        <v>SH19-11136</v>
      </c>
      <c r="H917" s="430"/>
      <c r="I917" s="428"/>
      <c r="J917" s="431"/>
      <c r="K917" s="432"/>
      <c r="L917" s="429"/>
      <c r="M917" s="433"/>
      <c r="N917" s="429"/>
    </row>
    <row r="918" spans="1:14" s="434" customFormat="1" ht="18" customHeight="1">
      <c r="A918" s="351">
        <v>912</v>
      </c>
      <c r="B918" s="107" t="s">
        <v>42</v>
      </c>
      <c r="C918" s="108">
        <v>43761</v>
      </c>
      <c r="D918" s="416" t="s">
        <v>15660</v>
      </c>
      <c r="E918" s="324" t="s">
        <v>16404</v>
      </c>
      <c r="F918" s="126">
        <v>10944.17</v>
      </c>
      <c r="G918" s="107" t="str">
        <f t="shared" si="14"/>
        <v>SH19-11137</v>
      </c>
      <c r="H918" s="430"/>
      <c r="I918" s="428"/>
      <c r="J918" s="431"/>
      <c r="K918" s="432"/>
      <c r="L918" s="429"/>
      <c r="M918" s="433"/>
      <c r="N918" s="429"/>
    </row>
    <row r="919" spans="1:14" s="434" customFormat="1" ht="18" customHeight="1">
      <c r="A919" s="351">
        <v>913</v>
      </c>
      <c r="B919" s="107" t="s">
        <v>42</v>
      </c>
      <c r="C919" s="108">
        <v>43761</v>
      </c>
      <c r="D919" s="416" t="s">
        <v>15661</v>
      </c>
      <c r="E919" s="324" t="s">
        <v>16404</v>
      </c>
      <c r="F919" s="126">
        <v>4315.3599999999997</v>
      </c>
      <c r="G919" s="107" t="str">
        <f t="shared" ref="G919:G983" si="15">D919</f>
        <v>SH19-11138</v>
      </c>
      <c r="H919" s="430"/>
      <c r="I919" s="428"/>
      <c r="J919" s="431"/>
      <c r="K919" s="432"/>
      <c r="L919" s="429"/>
      <c r="M919" s="433"/>
      <c r="N919" s="429"/>
    </row>
    <row r="920" spans="1:14" s="434" customFormat="1" ht="18" customHeight="1">
      <c r="A920" s="351">
        <v>914</v>
      </c>
      <c r="B920" s="107" t="s">
        <v>42</v>
      </c>
      <c r="C920" s="108">
        <v>43761</v>
      </c>
      <c r="D920" s="416" t="s">
        <v>15662</v>
      </c>
      <c r="E920" s="324" t="s">
        <v>16404</v>
      </c>
      <c r="F920" s="126">
        <v>2469.7199999999998</v>
      </c>
      <c r="G920" s="107" t="str">
        <f t="shared" si="15"/>
        <v>SH19-11139</v>
      </c>
      <c r="H920" s="430"/>
      <c r="I920" s="428"/>
      <c r="J920" s="431"/>
      <c r="K920" s="432"/>
      <c r="L920" s="429"/>
      <c r="M920" s="433"/>
      <c r="N920" s="429"/>
    </row>
    <row r="921" spans="1:14" s="434" customFormat="1" ht="18" customHeight="1">
      <c r="A921" s="351">
        <v>915</v>
      </c>
      <c r="B921" s="107" t="s">
        <v>42</v>
      </c>
      <c r="C921" s="108">
        <v>43761</v>
      </c>
      <c r="D921" s="416" t="s">
        <v>15663</v>
      </c>
      <c r="E921" s="324" t="s">
        <v>16404</v>
      </c>
      <c r="F921" s="126">
        <v>3622.55</v>
      </c>
      <c r="G921" s="107" t="str">
        <f t="shared" si="15"/>
        <v>SH19-11140</v>
      </c>
      <c r="H921" s="430"/>
      <c r="I921" s="428"/>
      <c r="J921" s="431"/>
      <c r="K921" s="432"/>
      <c r="L921" s="429"/>
      <c r="M921" s="433"/>
      <c r="N921" s="429"/>
    </row>
    <row r="922" spans="1:14" s="434" customFormat="1" ht="18" customHeight="1">
      <c r="A922" s="351">
        <v>916</v>
      </c>
      <c r="B922" s="107" t="s">
        <v>42</v>
      </c>
      <c r="C922" s="108">
        <v>43761</v>
      </c>
      <c r="D922" s="416" t="s">
        <v>15664</v>
      </c>
      <c r="E922" s="324" t="s">
        <v>16404</v>
      </c>
      <c r="F922" s="126">
        <v>11390.49</v>
      </c>
      <c r="G922" s="107" t="str">
        <f t="shared" si="15"/>
        <v>SH19-11141</v>
      </c>
      <c r="H922" s="430"/>
      <c r="I922" s="428"/>
      <c r="J922" s="431"/>
      <c r="K922" s="432"/>
      <c r="L922" s="429"/>
      <c r="M922" s="433"/>
      <c r="N922" s="429"/>
    </row>
    <row r="923" spans="1:14" s="434" customFormat="1" ht="18" customHeight="1">
      <c r="A923" s="351">
        <v>917</v>
      </c>
      <c r="B923" s="107" t="s">
        <v>42</v>
      </c>
      <c r="C923" s="108">
        <v>43761</v>
      </c>
      <c r="D923" s="416" t="s">
        <v>15665</v>
      </c>
      <c r="E923" s="324" t="s">
        <v>16404</v>
      </c>
      <c r="F923" s="126">
        <v>12626.41</v>
      </c>
      <c r="G923" s="107" t="str">
        <f t="shared" si="15"/>
        <v>SH19-11142</v>
      </c>
      <c r="H923" s="430"/>
      <c r="I923" s="428"/>
      <c r="J923" s="431"/>
      <c r="K923" s="432"/>
      <c r="L923" s="429"/>
      <c r="M923" s="433"/>
      <c r="N923" s="429"/>
    </row>
    <row r="924" spans="1:14" s="434" customFormat="1" ht="18" customHeight="1">
      <c r="A924" s="351">
        <v>918</v>
      </c>
      <c r="B924" s="107" t="s">
        <v>42</v>
      </c>
      <c r="C924" s="108">
        <v>43761</v>
      </c>
      <c r="D924" s="416" t="s">
        <v>15666</v>
      </c>
      <c r="E924" s="324" t="s">
        <v>16404</v>
      </c>
      <c r="F924" s="126">
        <v>6073.46</v>
      </c>
      <c r="G924" s="107" t="str">
        <f t="shared" si="15"/>
        <v>SH19-11143</v>
      </c>
      <c r="H924" s="430"/>
      <c r="I924" s="428"/>
      <c r="J924" s="431"/>
      <c r="K924" s="432"/>
      <c r="L924" s="429"/>
      <c r="M924" s="433"/>
      <c r="N924" s="429"/>
    </row>
    <row r="925" spans="1:14" s="434" customFormat="1" ht="18" customHeight="1">
      <c r="A925" s="351">
        <v>919</v>
      </c>
      <c r="B925" s="107" t="s">
        <v>42</v>
      </c>
      <c r="C925" s="108">
        <v>43761</v>
      </c>
      <c r="D925" s="416" t="s">
        <v>15667</v>
      </c>
      <c r="E925" s="324" t="s">
        <v>16404</v>
      </c>
      <c r="F925" s="126">
        <v>7569.13</v>
      </c>
      <c r="G925" s="107" t="str">
        <f t="shared" si="15"/>
        <v>SH19-11144</v>
      </c>
      <c r="H925" s="430"/>
      <c r="I925" s="428"/>
      <c r="J925" s="431"/>
      <c r="K925" s="432"/>
      <c r="L925" s="429"/>
      <c r="M925" s="433"/>
      <c r="N925" s="429"/>
    </row>
    <row r="926" spans="1:14" s="434" customFormat="1" ht="18" customHeight="1">
      <c r="A926" s="351">
        <v>920</v>
      </c>
      <c r="B926" s="107" t="s">
        <v>42</v>
      </c>
      <c r="C926" s="108">
        <v>43761</v>
      </c>
      <c r="D926" s="416" t="s">
        <v>15668</v>
      </c>
      <c r="E926" s="324" t="s">
        <v>16404</v>
      </c>
      <c r="F926" s="126">
        <v>10344.86</v>
      </c>
      <c r="G926" s="107" t="str">
        <f t="shared" si="15"/>
        <v>SH19-11145</v>
      </c>
      <c r="H926" s="430"/>
      <c r="I926" s="428"/>
      <c r="J926" s="431"/>
      <c r="K926" s="432"/>
      <c r="L926" s="429"/>
      <c r="M926" s="433"/>
      <c r="N926" s="429"/>
    </row>
    <row r="927" spans="1:14" s="434" customFormat="1" ht="18" customHeight="1">
      <c r="A927" s="351">
        <v>921</v>
      </c>
      <c r="B927" s="107" t="s">
        <v>42</v>
      </c>
      <c r="C927" s="108">
        <v>43761</v>
      </c>
      <c r="D927" s="416" t="s">
        <v>15669</v>
      </c>
      <c r="E927" s="324" t="s">
        <v>16404</v>
      </c>
      <c r="F927" s="126">
        <v>13240.94</v>
      </c>
      <c r="G927" s="107" t="str">
        <f t="shared" si="15"/>
        <v>SH19-11146</v>
      </c>
      <c r="H927" s="430"/>
      <c r="I927" s="428"/>
      <c r="J927" s="431"/>
      <c r="K927" s="432"/>
      <c r="L927" s="429"/>
      <c r="M927" s="433"/>
      <c r="N927" s="429"/>
    </row>
    <row r="928" spans="1:14" s="434" customFormat="1" ht="18" customHeight="1">
      <c r="A928" s="351">
        <v>922</v>
      </c>
      <c r="B928" s="107" t="s">
        <v>1727</v>
      </c>
      <c r="C928" s="108">
        <v>43759</v>
      </c>
      <c r="D928" s="416" t="s">
        <v>15670</v>
      </c>
      <c r="E928" s="324" t="s">
        <v>1709</v>
      </c>
      <c r="F928" s="126">
        <v>952</v>
      </c>
      <c r="G928" s="107" t="str">
        <f t="shared" si="15"/>
        <v>SH19-11147</v>
      </c>
      <c r="H928" s="430"/>
      <c r="I928" s="428"/>
      <c r="J928" s="431"/>
      <c r="K928" s="432"/>
      <c r="L928" s="429"/>
      <c r="M928" s="433"/>
      <c r="N928" s="429"/>
    </row>
    <row r="929" spans="1:14" s="434" customFormat="1" ht="18" customHeight="1">
      <c r="A929" s="351">
        <v>923</v>
      </c>
      <c r="B929" s="107" t="s">
        <v>42</v>
      </c>
      <c r="C929" s="108">
        <v>43761</v>
      </c>
      <c r="D929" s="416" t="s">
        <v>15671</v>
      </c>
      <c r="E929" s="324" t="s">
        <v>16404</v>
      </c>
      <c r="F929" s="126">
        <v>2317.42</v>
      </c>
      <c r="G929" s="107" t="str">
        <f t="shared" si="15"/>
        <v>SH19-11148</v>
      </c>
      <c r="H929" s="430"/>
      <c r="I929" s="428"/>
      <c r="J929" s="431"/>
      <c r="K929" s="432"/>
      <c r="L929" s="429"/>
      <c r="M929" s="433"/>
      <c r="N929" s="429"/>
    </row>
    <row r="930" spans="1:14" s="434" customFormat="1" ht="18" customHeight="1">
      <c r="A930" s="351">
        <v>924</v>
      </c>
      <c r="B930" s="107" t="s">
        <v>42</v>
      </c>
      <c r="C930" s="108">
        <v>43761</v>
      </c>
      <c r="D930" s="416" t="s">
        <v>15672</v>
      </c>
      <c r="E930" s="324" t="s">
        <v>16404</v>
      </c>
      <c r="F930" s="126">
        <v>12704.26</v>
      </c>
      <c r="G930" s="107" t="str">
        <f t="shared" si="15"/>
        <v>SH19-11149</v>
      </c>
      <c r="H930" s="430"/>
      <c r="I930" s="428"/>
      <c r="J930" s="431"/>
      <c r="K930" s="432"/>
      <c r="L930" s="429"/>
      <c r="M930" s="433"/>
      <c r="N930" s="429"/>
    </row>
    <row r="931" spans="1:14" s="434" customFormat="1" ht="18" customHeight="1">
      <c r="A931" s="351">
        <v>925</v>
      </c>
      <c r="B931" s="107" t="s">
        <v>42</v>
      </c>
      <c r="C931" s="108">
        <v>43761</v>
      </c>
      <c r="D931" s="416" t="s">
        <v>15673</v>
      </c>
      <c r="E931" s="324" t="s">
        <v>16404</v>
      </c>
      <c r="F931" s="126">
        <v>11781.98</v>
      </c>
      <c r="G931" s="107" t="str">
        <f t="shared" si="15"/>
        <v>SH19-11150</v>
      </c>
      <c r="H931" s="430"/>
      <c r="I931" s="428"/>
      <c r="J931" s="431"/>
      <c r="K931" s="432"/>
      <c r="L931" s="429"/>
      <c r="M931" s="433"/>
      <c r="N931" s="429"/>
    </row>
    <row r="932" spans="1:14" s="434" customFormat="1" ht="18" customHeight="1">
      <c r="A932" s="351">
        <v>926</v>
      </c>
      <c r="B932" s="107" t="s">
        <v>42</v>
      </c>
      <c r="C932" s="108">
        <v>43761</v>
      </c>
      <c r="D932" s="416" t="s">
        <v>15674</v>
      </c>
      <c r="E932" s="324" t="s">
        <v>16404</v>
      </c>
      <c r="F932" s="126">
        <v>5993.55</v>
      </c>
      <c r="G932" s="107" t="str">
        <f t="shared" si="15"/>
        <v>SH19-11151</v>
      </c>
      <c r="H932" s="430"/>
      <c r="I932" s="428"/>
      <c r="J932" s="431"/>
      <c r="K932" s="432"/>
      <c r="L932" s="429"/>
      <c r="M932" s="433"/>
      <c r="N932" s="429"/>
    </row>
    <row r="933" spans="1:14" s="434" customFormat="1" ht="18" customHeight="1">
      <c r="A933" s="351">
        <v>927</v>
      </c>
      <c r="B933" s="107" t="s">
        <v>42</v>
      </c>
      <c r="C933" s="108">
        <v>43761</v>
      </c>
      <c r="D933" s="416" t="s">
        <v>15675</v>
      </c>
      <c r="E933" s="324" t="s">
        <v>16404</v>
      </c>
      <c r="F933" s="126">
        <v>7088.9</v>
      </c>
      <c r="G933" s="107" t="str">
        <f t="shared" si="15"/>
        <v>SH19-11152</v>
      </c>
      <c r="H933" s="430"/>
      <c r="I933" s="428"/>
      <c r="J933" s="431"/>
      <c r="K933" s="432"/>
      <c r="L933" s="429"/>
      <c r="M933" s="433"/>
      <c r="N933" s="429"/>
    </row>
    <row r="934" spans="1:14" s="434" customFormat="1" ht="18" customHeight="1">
      <c r="A934" s="351">
        <v>928</v>
      </c>
      <c r="B934" s="107" t="s">
        <v>55</v>
      </c>
      <c r="C934" s="108">
        <v>43759</v>
      </c>
      <c r="D934" s="416" t="s">
        <v>15676</v>
      </c>
      <c r="E934" s="324" t="s">
        <v>1709</v>
      </c>
      <c r="F934" s="126">
        <v>2915.64</v>
      </c>
      <c r="G934" s="107" t="str">
        <f t="shared" si="15"/>
        <v>SH19-11153</v>
      </c>
      <c r="H934" s="430"/>
      <c r="I934" s="428"/>
      <c r="J934" s="431"/>
      <c r="K934" s="432"/>
      <c r="L934" s="429"/>
      <c r="M934" s="433"/>
      <c r="N934" s="429"/>
    </row>
    <row r="935" spans="1:14" s="434" customFormat="1" ht="18" customHeight="1">
      <c r="A935" s="351">
        <v>929</v>
      </c>
      <c r="B935" s="107" t="s">
        <v>55</v>
      </c>
      <c r="C935" s="108">
        <v>43759</v>
      </c>
      <c r="D935" s="416" t="s">
        <v>15677</v>
      </c>
      <c r="E935" s="324" t="s">
        <v>1709</v>
      </c>
      <c r="F935" s="126">
        <v>1595.52</v>
      </c>
      <c r="G935" s="107" t="str">
        <f t="shared" si="15"/>
        <v>SH19-11154</v>
      </c>
      <c r="H935" s="430"/>
      <c r="I935" s="428"/>
      <c r="J935" s="431"/>
      <c r="K935" s="432"/>
      <c r="L935" s="429"/>
      <c r="M935" s="433"/>
      <c r="N935" s="429"/>
    </row>
    <row r="936" spans="1:14" s="434" customFormat="1" ht="18" customHeight="1">
      <c r="A936" s="351">
        <v>930</v>
      </c>
      <c r="B936" s="107" t="s">
        <v>55</v>
      </c>
      <c r="C936" s="108">
        <v>43759</v>
      </c>
      <c r="D936" s="416" t="s">
        <v>15678</v>
      </c>
      <c r="E936" s="324" t="s">
        <v>1709</v>
      </c>
      <c r="F936" s="126">
        <v>705.75</v>
      </c>
      <c r="G936" s="107" t="str">
        <f t="shared" si="15"/>
        <v>SH19-11155</v>
      </c>
      <c r="H936" s="430"/>
      <c r="I936" s="428"/>
      <c r="J936" s="431"/>
      <c r="K936" s="432"/>
      <c r="L936" s="429"/>
      <c r="M936" s="433"/>
      <c r="N936" s="429"/>
    </row>
    <row r="937" spans="1:14" s="434" customFormat="1" ht="18" customHeight="1">
      <c r="A937" s="351">
        <v>931</v>
      </c>
      <c r="B937" s="107" t="s">
        <v>55</v>
      </c>
      <c r="C937" s="108">
        <v>43759</v>
      </c>
      <c r="D937" s="416" t="s">
        <v>15679</v>
      </c>
      <c r="E937" s="324" t="s">
        <v>1709</v>
      </c>
      <c r="F937" s="126">
        <v>1404.36</v>
      </c>
      <c r="G937" s="107" t="str">
        <f t="shared" si="15"/>
        <v>SH19-11156</v>
      </c>
      <c r="H937" s="430"/>
      <c r="I937" s="428"/>
      <c r="J937" s="431"/>
      <c r="K937" s="432"/>
      <c r="L937" s="429"/>
      <c r="M937" s="433"/>
      <c r="N937" s="429"/>
    </row>
    <row r="938" spans="1:14" s="434" customFormat="1" ht="18" customHeight="1">
      <c r="A938" s="351">
        <v>932</v>
      </c>
      <c r="B938" s="107" t="s">
        <v>55</v>
      </c>
      <c r="C938" s="108">
        <v>43759</v>
      </c>
      <c r="D938" s="416" t="s">
        <v>15680</v>
      </c>
      <c r="E938" s="324" t="s">
        <v>1709</v>
      </c>
      <c r="F938" s="126">
        <v>1595.52</v>
      </c>
      <c r="G938" s="107" t="str">
        <f t="shared" si="15"/>
        <v>SH19-11157</v>
      </c>
      <c r="H938" s="430"/>
      <c r="I938" s="428"/>
      <c r="J938" s="431"/>
      <c r="K938" s="432"/>
      <c r="L938" s="429"/>
      <c r="M938" s="433"/>
      <c r="N938" s="429"/>
    </row>
    <row r="939" spans="1:14" s="434" customFormat="1" ht="18" customHeight="1">
      <c r="A939" s="351">
        <v>933</v>
      </c>
      <c r="B939" s="107" t="s">
        <v>42</v>
      </c>
      <c r="C939" s="108">
        <v>43761</v>
      </c>
      <c r="D939" s="416" t="s">
        <v>15681</v>
      </c>
      <c r="E939" s="324" t="s">
        <v>16404</v>
      </c>
      <c r="F939" s="126">
        <v>1194.6300000000001</v>
      </c>
      <c r="G939" s="107" t="str">
        <f t="shared" si="15"/>
        <v>SH19-11158</v>
      </c>
      <c r="H939" s="430"/>
      <c r="I939" s="428"/>
      <c r="J939" s="431"/>
      <c r="K939" s="432"/>
      <c r="L939" s="429"/>
      <c r="M939" s="433"/>
      <c r="N939" s="429"/>
    </row>
    <row r="940" spans="1:14" s="434" customFormat="1" ht="18" customHeight="1">
      <c r="A940" s="351">
        <v>934</v>
      </c>
      <c r="B940" s="107" t="s">
        <v>142</v>
      </c>
      <c r="C940" s="108">
        <v>43760</v>
      </c>
      <c r="D940" s="416" t="s">
        <v>15682</v>
      </c>
      <c r="E940" s="324" t="s">
        <v>1709</v>
      </c>
      <c r="F940" s="126">
        <v>1533.5</v>
      </c>
      <c r="G940" s="107" t="str">
        <f t="shared" si="15"/>
        <v>SH19-11159</v>
      </c>
      <c r="H940" s="430"/>
      <c r="I940" s="428"/>
      <c r="J940" s="431"/>
      <c r="K940" s="432"/>
      <c r="L940" s="429"/>
      <c r="M940" s="433"/>
      <c r="N940" s="429"/>
    </row>
    <row r="941" spans="1:14" s="434" customFormat="1" ht="18" customHeight="1">
      <c r="A941" s="351">
        <v>935</v>
      </c>
      <c r="B941" s="107" t="s">
        <v>237</v>
      </c>
      <c r="C941" s="108">
        <v>43760</v>
      </c>
      <c r="D941" s="416" t="s">
        <v>15683</v>
      </c>
      <c r="E941" s="324" t="s">
        <v>1709</v>
      </c>
      <c r="F941" s="126">
        <v>6526.99</v>
      </c>
      <c r="G941" s="107" t="str">
        <f t="shared" si="15"/>
        <v>SH19-11160</v>
      </c>
      <c r="H941" s="430"/>
      <c r="I941" s="428"/>
      <c r="J941" s="431"/>
      <c r="K941" s="432"/>
      <c r="L941" s="429"/>
      <c r="M941" s="433"/>
      <c r="N941" s="429"/>
    </row>
    <row r="942" spans="1:14" s="434" customFormat="1" ht="18" customHeight="1">
      <c r="A942" s="351">
        <v>936</v>
      </c>
      <c r="B942" s="107" t="s">
        <v>139</v>
      </c>
      <c r="C942" s="108">
        <v>43760</v>
      </c>
      <c r="D942" s="416" t="s">
        <v>15684</v>
      </c>
      <c r="E942" s="324" t="s">
        <v>1709</v>
      </c>
      <c r="F942" s="126">
        <v>1225.5</v>
      </c>
      <c r="G942" s="107" t="str">
        <f t="shared" si="15"/>
        <v>SH19-11161</v>
      </c>
      <c r="H942" s="430"/>
      <c r="I942" s="428"/>
      <c r="J942" s="431"/>
      <c r="K942" s="432"/>
      <c r="L942" s="429"/>
      <c r="M942" s="433"/>
      <c r="N942" s="429"/>
    </row>
    <row r="943" spans="1:14" s="434" customFormat="1" ht="18" customHeight="1">
      <c r="A943" s="351">
        <v>937</v>
      </c>
      <c r="B943" s="107" t="s">
        <v>238</v>
      </c>
      <c r="C943" s="108">
        <v>43760</v>
      </c>
      <c r="D943" s="416" t="s">
        <v>15685</v>
      </c>
      <c r="E943" s="324" t="s">
        <v>1709</v>
      </c>
      <c r="F943" s="126">
        <v>2713.01</v>
      </c>
      <c r="G943" s="107" t="str">
        <f t="shared" si="15"/>
        <v>SH19-11162</v>
      </c>
      <c r="H943" s="430"/>
      <c r="I943" s="428"/>
      <c r="J943" s="431"/>
      <c r="K943" s="432"/>
      <c r="L943" s="429"/>
      <c r="M943" s="433"/>
      <c r="N943" s="429"/>
    </row>
    <row r="944" spans="1:14" s="434" customFormat="1" ht="18" customHeight="1">
      <c r="A944" s="351">
        <v>938</v>
      </c>
      <c r="B944" s="107" t="s">
        <v>43</v>
      </c>
      <c r="C944" s="108">
        <v>43760</v>
      </c>
      <c r="D944" s="416" t="s">
        <v>15686</v>
      </c>
      <c r="E944" s="324" t="s">
        <v>1709</v>
      </c>
      <c r="F944" s="126">
        <v>3188.7</v>
      </c>
      <c r="G944" s="107" t="str">
        <f t="shared" si="15"/>
        <v>SH19-11163</v>
      </c>
      <c r="H944" s="430"/>
      <c r="I944" s="428"/>
      <c r="J944" s="431"/>
      <c r="K944" s="432"/>
      <c r="L944" s="429"/>
      <c r="M944" s="433"/>
      <c r="N944" s="429"/>
    </row>
    <row r="945" spans="1:14" s="434" customFormat="1" ht="18" customHeight="1">
      <c r="A945" s="351">
        <v>939</v>
      </c>
      <c r="B945" s="107" t="s">
        <v>139</v>
      </c>
      <c r="C945" s="108">
        <v>43760</v>
      </c>
      <c r="D945" s="416" t="s">
        <v>15687</v>
      </c>
      <c r="E945" s="324" t="s">
        <v>1709</v>
      </c>
      <c r="F945" s="126">
        <v>1772.85</v>
      </c>
      <c r="G945" s="107" t="str">
        <f t="shared" si="15"/>
        <v>SH19-11164</v>
      </c>
      <c r="H945" s="430"/>
      <c r="I945" s="428"/>
      <c r="J945" s="431"/>
      <c r="K945" s="432"/>
      <c r="L945" s="429"/>
      <c r="M945" s="433"/>
      <c r="N945" s="429"/>
    </row>
    <row r="946" spans="1:14" s="434" customFormat="1" ht="18" customHeight="1">
      <c r="A946" s="351">
        <v>940</v>
      </c>
      <c r="B946" s="107" t="s">
        <v>42</v>
      </c>
      <c r="C946" s="108">
        <v>43761</v>
      </c>
      <c r="D946" s="416" t="s">
        <v>15688</v>
      </c>
      <c r="E946" s="324" t="s">
        <v>16404</v>
      </c>
      <c r="F946" s="126">
        <v>12433.1</v>
      </c>
      <c r="G946" s="107" t="str">
        <f t="shared" si="15"/>
        <v>SH19-11165</v>
      </c>
      <c r="H946" s="430"/>
      <c r="I946" s="428"/>
      <c r="J946" s="431"/>
      <c r="K946" s="432"/>
      <c r="L946" s="429"/>
      <c r="M946" s="433"/>
      <c r="N946" s="429"/>
    </row>
    <row r="947" spans="1:14" s="434" customFormat="1" ht="18" customHeight="1">
      <c r="A947" s="351">
        <v>941</v>
      </c>
      <c r="B947" s="107" t="s">
        <v>329</v>
      </c>
      <c r="C947" s="108">
        <v>43760</v>
      </c>
      <c r="D947" s="416" t="s">
        <v>15689</v>
      </c>
      <c r="E947" s="324" t="s">
        <v>1709</v>
      </c>
      <c r="F947" s="126">
        <v>3033.22</v>
      </c>
      <c r="G947" s="107" t="str">
        <f t="shared" si="15"/>
        <v>SH19-11166</v>
      </c>
      <c r="H947" s="430"/>
      <c r="I947" s="428"/>
      <c r="J947" s="431"/>
      <c r="K947" s="432"/>
      <c r="L947" s="429"/>
      <c r="M947" s="433"/>
      <c r="N947" s="429"/>
    </row>
    <row r="948" spans="1:14" s="434" customFormat="1" ht="18" customHeight="1">
      <c r="A948" s="351">
        <v>942</v>
      </c>
      <c r="B948" s="107" t="s">
        <v>42</v>
      </c>
      <c r="C948" s="108">
        <v>43761</v>
      </c>
      <c r="D948" s="416" t="s">
        <v>15690</v>
      </c>
      <c r="E948" s="324" t="s">
        <v>16404</v>
      </c>
      <c r="F948" s="126">
        <v>5394.19</v>
      </c>
      <c r="G948" s="107" t="str">
        <f t="shared" si="15"/>
        <v>SH19-11167</v>
      </c>
      <c r="H948" s="430"/>
      <c r="I948" s="428"/>
      <c r="J948" s="431"/>
      <c r="K948" s="432"/>
      <c r="L948" s="429"/>
      <c r="M948" s="433"/>
      <c r="N948" s="429"/>
    </row>
    <row r="949" spans="1:14" s="434" customFormat="1" ht="18" customHeight="1">
      <c r="A949" s="351">
        <v>943</v>
      </c>
      <c r="B949" s="107" t="s">
        <v>42</v>
      </c>
      <c r="C949" s="108">
        <v>43761</v>
      </c>
      <c r="D949" s="416" t="s">
        <v>15691</v>
      </c>
      <c r="E949" s="324" t="s">
        <v>16404</v>
      </c>
      <c r="F949" s="126">
        <v>3058.73</v>
      </c>
      <c r="G949" s="107" t="str">
        <f t="shared" si="15"/>
        <v>SH19-11168</v>
      </c>
      <c r="H949" s="430"/>
      <c r="I949" s="428"/>
      <c r="J949" s="431"/>
      <c r="K949" s="432"/>
      <c r="L949" s="429"/>
      <c r="M949" s="433"/>
      <c r="N949" s="429"/>
    </row>
    <row r="950" spans="1:14" s="434" customFormat="1" ht="18" customHeight="1">
      <c r="A950" s="351">
        <v>944</v>
      </c>
      <c r="B950" s="107" t="s">
        <v>42</v>
      </c>
      <c r="C950" s="108">
        <v>43761</v>
      </c>
      <c r="D950" s="416" t="s">
        <v>15692</v>
      </c>
      <c r="E950" s="324" t="s">
        <v>16404</v>
      </c>
      <c r="F950" s="126">
        <v>11987.09</v>
      </c>
      <c r="G950" s="107" t="str">
        <f t="shared" si="15"/>
        <v>SH19-11169</v>
      </c>
      <c r="H950" s="430"/>
      <c r="I950" s="428"/>
      <c r="J950" s="431"/>
      <c r="K950" s="432"/>
      <c r="L950" s="429"/>
      <c r="M950" s="433"/>
      <c r="N950" s="429"/>
    </row>
    <row r="951" spans="1:14" s="434" customFormat="1" ht="18" customHeight="1">
      <c r="A951" s="351">
        <v>945</v>
      </c>
      <c r="B951" s="107" t="s">
        <v>42</v>
      </c>
      <c r="C951" s="108">
        <v>43761</v>
      </c>
      <c r="D951" s="416" t="s">
        <v>15693</v>
      </c>
      <c r="E951" s="324" t="s">
        <v>16404</v>
      </c>
      <c r="F951" s="126">
        <v>6903.91</v>
      </c>
      <c r="G951" s="107" t="str">
        <f t="shared" si="15"/>
        <v>SH19-11170</v>
      </c>
      <c r="H951" s="430"/>
      <c r="I951" s="428"/>
      <c r="J951" s="431"/>
      <c r="K951" s="432"/>
      <c r="L951" s="429"/>
      <c r="M951" s="433"/>
      <c r="N951" s="429"/>
    </row>
    <row r="952" spans="1:14" s="434" customFormat="1" ht="18" customHeight="1">
      <c r="A952" s="351">
        <v>946</v>
      </c>
      <c r="B952" s="107" t="s">
        <v>42</v>
      </c>
      <c r="C952" s="108">
        <v>43761</v>
      </c>
      <c r="D952" s="416" t="s">
        <v>15694</v>
      </c>
      <c r="E952" s="324" t="s">
        <v>16404</v>
      </c>
      <c r="F952" s="126">
        <v>4754.88</v>
      </c>
      <c r="G952" s="107" t="str">
        <f t="shared" si="15"/>
        <v>SH19-11171</v>
      </c>
      <c r="H952" s="430"/>
      <c r="I952" s="428"/>
      <c r="J952" s="431"/>
      <c r="K952" s="432"/>
      <c r="L952" s="429"/>
      <c r="M952" s="433"/>
      <c r="N952" s="429"/>
    </row>
    <row r="953" spans="1:14" s="434" customFormat="1" ht="18" customHeight="1">
      <c r="A953" s="351">
        <v>947</v>
      </c>
      <c r="B953" s="107" t="s">
        <v>42</v>
      </c>
      <c r="C953" s="108">
        <v>43761</v>
      </c>
      <c r="D953" s="416" t="s">
        <v>15695</v>
      </c>
      <c r="E953" s="324" t="s">
        <v>16404</v>
      </c>
      <c r="F953" s="126">
        <v>10750.74</v>
      </c>
      <c r="G953" s="107" t="str">
        <f t="shared" si="15"/>
        <v>SH19-11172</v>
      </c>
      <c r="H953" s="430"/>
      <c r="I953" s="428"/>
      <c r="J953" s="431"/>
      <c r="K953" s="432"/>
      <c r="L953" s="429"/>
      <c r="M953" s="433"/>
      <c r="N953" s="429"/>
    </row>
    <row r="954" spans="1:14" s="434" customFormat="1" ht="18" customHeight="1">
      <c r="A954" s="351">
        <v>948</v>
      </c>
      <c r="B954" s="107" t="s">
        <v>42</v>
      </c>
      <c r="C954" s="108">
        <v>43761</v>
      </c>
      <c r="D954" s="416" t="s">
        <v>15696</v>
      </c>
      <c r="E954" s="324" t="s">
        <v>16404</v>
      </c>
      <c r="F954" s="126">
        <v>7822.99</v>
      </c>
      <c r="G954" s="107" t="str">
        <f t="shared" si="15"/>
        <v>SH19-11173</v>
      </c>
      <c r="H954" s="430"/>
      <c r="I954" s="428"/>
      <c r="J954" s="431"/>
      <c r="K954" s="432"/>
      <c r="L954" s="429"/>
      <c r="M954" s="433"/>
      <c r="N954" s="429"/>
    </row>
    <row r="955" spans="1:14" s="434" customFormat="1" ht="18" customHeight="1">
      <c r="A955" s="351">
        <v>949</v>
      </c>
      <c r="B955" s="107" t="s">
        <v>53</v>
      </c>
      <c r="C955" s="108">
        <v>43760</v>
      </c>
      <c r="D955" s="416" t="s">
        <v>15697</v>
      </c>
      <c r="E955" s="324" t="s">
        <v>1709</v>
      </c>
      <c r="F955" s="126">
        <v>1926.96</v>
      </c>
      <c r="G955" s="107" t="str">
        <f t="shared" si="15"/>
        <v>SH19-11174</v>
      </c>
      <c r="H955" s="430"/>
      <c r="I955" s="428"/>
      <c r="J955" s="431"/>
      <c r="K955" s="432"/>
      <c r="L955" s="429"/>
      <c r="M955" s="433"/>
      <c r="N955" s="429"/>
    </row>
    <row r="956" spans="1:14" s="434" customFormat="1" ht="18" customHeight="1">
      <c r="A956" s="351">
        <v>950</v>
      </c>
      <c r="B956" s="107" t="s">
        <v>47</v>
      </c>
      <c r="C956" s="108">
        <v>43760</v>
      </c>
      <c r="D956" s="416" t="s">
        <v>15698</v>
      </c>
      <c r="E956" s="324" t="s">
        <v>1709</v>
      </c>
      <c r="F956" s="126">
        <v>2947.23</v>
      </c>
      <c r="G956" s="107" t="str">
        <f t="shared" si="15"/>
        <v>SH19-11175</v>
      </c>
      <c r="H956" s="430"/>
      <c r="I956" s="428"/>
      <c r="J956" s="431"/>
      <c r="K956" s="432"/>
      <c r="L956" s="429"/>
      <c r="M956" s="433"/>
      <c r="N956" s="429"/>
    </row>
    <row r="957" spans="1:14" s="434" customFormat="1" ht="18" customHeight="1">
      <c r="A957" s="351">
        <v>951</v>
      </c>
      <c r="B957" s="107" t="s">
        <v>224</v>
      </c>
      <c r="C957" s="108">
        <v>43760</v>
      </c>
      <c r="D957" s="416" t="s">
        <v>15699</v>
      </c>
      <c r="E957" s="324" t="s">
        <v>1709</v>
      </c>
      <c r="F957" s="126">
        <v>6982.31</v>
      </c>
      <c r="G957" s="107" t="str">
        <f t="shared" si="15"/>
        <v>SH19-11176</v>
      </c>
      <c r="H957" s="430"/>
      <c r="I957" s="428"/>
      <c r="J957" s="431"/>
      <c r="K957" s="432"/>
      <c r="L957" s="429"/>
      <c r="M957" s="433"/>
      <c r="N957" s="429"/>
    </row>
    <row r="958" spans="1:14" s="434" customFormat="1" ht="18" customHeight="1">
      <c r="A958" s="351">
        <v>952</v>
      </c>
      <c r="B958" s="107" t="s">
        <v>42</v>
      </c>
      <c r="C958" s="108">
        <v>43760</v>
      </c>
      <c r="D958" s="416" t="s">
        <v>15700</v>
      </c>
      <c r="E958" s="324" t="s">
        <v>16403</v>
      </c>
      <c r="F958" s="126">
        <v>61.15</v>
      </c>
      <c r="G958" s="107" t="str">
        <f t="shared" si="15"/>
        <v>SH19-11177</v>
      </c>
      <c r="H958" s="430"/>
      <c r="I958" s="428"/>
      <c r="J958" s="431"/>
      <c r="K958" s="432"/>
      <c r="L958" s="429"/>
      <c r="M958" s="433"/>
      <c r="N958" s="429"/>
    </row>
    <row r="959" spans="1:14" s="434" customFormat="1" ht="18" customHeight="1">
      <c r="A959" s="351">
        <v>953</v>
      </c>
      <c r="B959" s="107" t="s">
        <v>330</v>
      </c>
      <c r="C959" s="108">
        <v>43760</v>
      </c>
      <c r="D959" s="416" t="s">
        <v>16415</v>
      </c>
      <c r="E959" s="324" t="s">
        <v>1709</v>
      </c>
      <c r="F959" s="126">
        <v>2778.06</v>
      </c>
      <c r="G959" s="107"/>
      <c r="H959" s="430"/>
      <c r="I959" s="428"/>
      <c r="J959" s="431"/>
      <c r="K959" s="432"/>
      <c r="L959" s="429"/>
      <c r="M959" s="433"/>
      <c r="N959" s="429"/>
    </row>
    <row r="960" spans="1:14" s="434" customFormat="1" ht="18" customHeight="1">
      <c r="A960" s="351">
        <v>954</v>
      </c>
      <c r="B960" s="107" t="s">
        <v>330</v>
      </c>
      <c r="C960" s="108">
        <v>43762</v>
      </c>
      <c r="D960" s="416" t="s">
        <v>15701</v>
      </c>
      <c r="E960" s="324" t="s">
        <v>1709</v>
      </c>
      <c r="F960" s="126">
        <v>6747.67</v>
      </c>
      <c r="G960" s="107" t="str">
        <f t="shared" si="15"/>
        <v>SH19-11178</v>
      </c>
      <c r="H960" s="430"/>
      <c r="I960" s="428"/>
      <c r="J960" s="431"/>
      <c r="K960" s="432"/>
      <c r="L960" s="429"/>
      <c r="M960" s="433"/>
      <c r="N960" s="429"/>
    </row>
    <row r="961" spans="1:14" s="434" customFormat="1" ht="18" customHeight="1">
      <c r="A961" s="351">
        <v>955</v>
      </c>
      <c r="B961" s="107" t="s">
        <v>224</v>
      </c>
      <c r="C961" s="108">
        <v>43760</v>
      </c>
      <c r="D961" s="416" t="s">
        <v>15702</v>
      </c>
      <c r="E961" s="324" t="s">
        <v>1709</v>
      </c>
      <c r="F961" s="126">
        <v>9870.25</v>
      </c>
      <c r="G961" s="107" t="str">
        <f t="shared" si="15"/>
        <v>SH19-11179</v>
      </c>
      <c r="H961" s="430"/>
      <c r="I961" s="428"/>
      <c r="J961" s="431"/>
      <c r="K961" s="432"/>
      <c r="L961" s="429"/>
      <c r="M961" s="433"/>
      <c r="N961" s="429"/>
    </row>
    <row r="962" spans="1:14" s="434" customFormat="1" ht="18" customHeight="1">
      <c r="A962" s="351">
        <v>956</v>
      </c>
      <c r="B962" s="107" t="s">
        <v>42</v>
      </c>
      <c r="C962" s="108">
        <v>43761</v>
      </c>
      <c r="D962" s="416" t="s">
        <v>15703</v>
      </c>
      <c r="E962" s="324" t="s">
        <v>16404</v>
      </c>
      <c r="F962" s="126">
        <v>8271.67</v>
      </c>
      <c r="G962" s="107" t="str">
        <f t="shared" si="15"/>
        <v>SH19-11180</v>
      </c>
      <c r="H962" s="430"/>
      <c r="I962" s="428"/>
      <c r="J962" s="431"/>
      <c r="K962" s="432"/>
      <c r="L962" s="429"/>
      <c r="M962" s="433"/>
      <c r="N962" s="429"/>
    </row>
    <row r="963" spans="1:14" s="434" customFormat="1" ht="18" customHeight="1">
      <c r="A963" s="351">
        <v>957</v>
      </c>
      <c r="B963" s="107" t="s">
        <v>42</v>
      </c>
      <c r="C963" s="108">
        <v>43760</v>
      </c>
      <c r="D963" s="416" t="s">
        <v>15704</v>
      </c>
      <c r="E963" s="324" t="s">
        <v>16403</v>
      </c>
      <c r="F963" s="126">
        <v>15.37</v>
      </c>
      <c r="G963" s="107" t="str">
        <f t="shared" si="15"/>
        <v>SH19-11181</v>
      </c>
      <c r="H963" s="430"/>
      <c r="I963" s="428"/>
      <c r="J963" s="431"/>
      <c r="K963" s="432"/>
      <c r="L963" s="429"/>
      <c r="M963" s="433"/>
      <c r="N963" s="429"/>
    </row>
    <row r="964" spans="1:14" s="434" customFormat="1" ht="18" customHeight="1">
      <c r="A964" s="351">
        <v>958</v>
      </c>
      <c r="B964" s="107" t="s">
        <v>142</v>
      </c>
      <c r="C964" s="108">
        <v>43760</v>
      </c>
      <c r="D964" s="416" t="s">
        <v>15705</v>
      </c>
      <c r="E964" s="324" t="s">
        <v>1709</v>
      </c>
      <c r="F964" s="126">
        <v>3044.15</v>
      </c>
      <c r="G964" s="107" t="str">
        <f t="shared" si="15"/>
        <v>SH19-11182</v>
      </c>
      <c r="H964" s="430"/>
      <c r="I964" s="428"/>
      <c r="J964" s="431"/>
      <c r="K964" s="432"/>
      <c r="L964" s="429"/>
      <c r="M964" s="433"/>
      <c r="N964" s="429"/>
    </row>
    <row r="965" spans="1:14" s="434" customFormat="1" ht="18" customHeight="1">
      <c r="A965" s="351">
        <v>959</v>
      </c>
      <c r="B965" s="107" t="s">
        <v>142</v>
      </c>
      <c r="C965" s="108">
        <v>43760</v>
      </c>
      <c r="D965" s="416" t="s">
        <v>15706</v>
      </c>
      <c r="E965" s="324" t="s">
        <v>1709</v>
      </c>
      <c r="F965" s="126">
        <v>482.11</v>
      </c>
      <c r="G965" s="107" t="str">
        <f t="shared" si="15"/>
        <v>SH19-11183</v>
      </c>
      <c r="H965" s="430"/>
      <c r="I965" s="428"/>
      <c r="J965" s="431"/>
      <c r="K965" s="432"/>
      <c r="L965" s="429"/>
      <c r="M965" s="433"/>
      <c r="N965" s="429"/>
    </row>
    <row r="966" spans="1:14" s="434" customFormat="1" ht="18" customHeight="1">
      <c r="A966" s="351">
        <v>960</v>
      </c>
      <c r="B966" s="107" t="s">
        <v>42</v>
      </c>
      <c r="C966" s="108">
        <v>43761</v>
      </c>
      <c r="D966" s="416" t="s">
        <v>15707</v>
      </c>
      <c r="E966" s="324" t="s">
        <v>16404</v>
      </c>
      <c r="F966" s="126">
        <v>11563.59</v>
      </c>
      <c r="G966" s="107" t="str">
        <f t="shared" si="15"/>
        <v>SH19-11184</v>
      </c>
      <c r="H966" s="430"/>
      <c r="I966" s="428"/>
      <c r="J966" s="431"/>
      <c r="K966" s="432"/>
      <c r="L966" s="429"/>
      <c r="M966" s="433"/>
      <c r="N966" s="429"/>
    </row>
    <row r="967" spans="1:14" s="434" customFormat="1" ht="18" customHeight="1">
      <c r="A967" s="351">
        <v>961</v>
      </c>
      <c r="B967" s="107" t="s">
        <v>42</v>
      </c>
      <c r="C967" s="108">
        <v>43761</v>
      </c>
      <c r="D967" s="416" t="s">
        <v>15708</v>
      </c>
      <c r="E967" s="324" t="s">
        <v>16404</v>
      </c>
      <c r="F967" s="126">
        <v>12650.94</v>
      </c>
      <c r="G967" s="107" t="str">
        <f t="shared" si="15"/>
        <v>SH19-11185</v>
      </c>
      <c r="H967" s="430"/>
      <c r="I967" s="428"/>
      <c r="J967" s="431"/>
      <c r="K967" s="432"/>
      <c r="L967" s="429"/>
      <c r="M967" s="433"/>
      <c r="N967" s="429"/>
    </row>
    <row r="968" spans="1:14" s="434" customFormat="1" ht="18" customHeight="1">
      <c r="A968" s="351">
        <v>962</v>
      </c>
      <c r="B968" s="107" t="s">
        <v>42</v>
      </c>
      <c r="C968" s="108">
        <v>43761</v>
      </c>
      <c r="D968" s="416" t="s">
        <v>15709</v>
      </c>
      <c r="E968" s="324" t="s">
        <v>16404</v>
      </c>
      <c r="F968" s="126">
        <v>6046.83</v>
      </c>
      <c r="G968" s="107" t="str">
        <f t="shared" si="15"/>
        <v>SH19-11186</v>
      </c>
      <c r="H968" s="430"/>
      <c r="I968" s="428"/>
      <c r="J968" s="431"/>
      <c r="K968" s="432"/>
      <c r="L968" s="429"/>
      <c r="M968" s="433"/>
      <c r="N968" s="429"/>
    </row>
    <row r="969" spans="1:14" s="434" customFormat="1" ht="18" customHeight="1">
      <c r="A969" s="351">
        <v>963</v>
      </c>
      <c r="B969" s="107" t="s">
        <v>1727</v>
      </c>
      <c r="C969" s="108">
        <v>43760</v>
      </c>
      <c r="D969" s="416" t="s">
        <v>15710</v>
      </c>
      <c r="E969" s="324" t="s">
        <v>1709</v>
      </c>
      <c r="F969" s="126">
        <v>588</v>
      </c>
      <c r="G969" s="107" t="str">
        <f t="shared" si="15"/>
        <v>SH19-11187</v>
      </c>
      <c r="H969" s="430"/>
      <c r="I969" s="428"/>
      <c r="J969" s="431"/>
      <c r="K969" s="432"/>
      <c r="L969" s="429"/>
      <c r="M969" s="433"/>
      <c r="N969" s="429"/>
    </row>
    <row r="970" spans="1:14" s="434" customFormat="1" ht="18" customHeight="1">
      <c r="A970" s="351">
        <v>964</v>
      </c>
      <c r="B970" s="107" t="s">
        <v>42</v>
      </c>
      <c r="C970" s="108">
        <v>43761</v>
      </c>
      <c r="D970" s="416" t="s">
        <v>15711</v>
      </c>
      <c r="E970" s="324" t="s">
        <v>16404</v>
      </c>
      <c r="F970" s="126">
        <v>8996.7999999999993</v>
      </c>
      <c r="G970" s="107" t="str">
        <f t="shared" si="15"/>
        <v>SH19-11188</v>
      </c>
      <c r="H970" s="430"/>
      <c r="I970" s="428"/>
      <c r="J970" s="431"/>
      <c r="K970" s="432"/>
      <c r="L970" s="429"/>
      <c r="M970" s="433"/>
      <c r="N970" s="429"/>
    </row>
    <row r="971" spans="1:14" s="434" customFormat="1" ht="18" customHeight="1">
      <c r="A971" s="351">
        <v>965</v>
      </c>
      <c r="B971" s="107" t="s">
        <v>42</v>
      </c>
      <c r="C971" s="108">
        <v>43761</v>
      </c>
      <c r="D971" s="416" t="s">
        <v>15712</v>
      </c>
      <c r="E971" s="324" t="s">
        <v>16404</v>
      </c>
      <c r="F971" s="126">
        <v>5555.08</v>
      </c>
      <c r="G971" s="107" t="str">
        <f t="shared" si="15"/>
        <v>SH19-11189</v>
      </c>
      <c r="H971" s="430"/>
      <c r="I971" s="428"/>
      <c r="J971" s="431"/>
      <c r="K971" s="432"/>
      <c r="L971" s="429"/>
      <c r="M971" s="433"/>
      <c r="N971" s="429"/>
    </row>
    <row r="972" spans="1:14" s="434" customFormat="1" ht="18" customHeight="1">
      <c r="A972" s="351">
        <v>966</v>
      </c>
      <c r="B972" s="107" t="s">
        <v>42</v>
      </c>
      <c r="C972" s="108">
        <v>43761</v>
      </c>
      <c r="D972" s="416" t="s">
        <v>15713</v>
      </c>
      <c r="E972" s="324" t="s">
        <v>16404</v>
      </c>
      <c r="F972" s="126">
        <v>9004.9599999999991</v>
      </c>
      <c r="G972" s="107" t="str">
        <f t="shared" si="15"/>
        <v>SH19-11190</v>
      </c>
      <c r="H972" s="430"/>
      <c r="I972" s="428"/>
      <c r="J972" s="431"/>
      <c r="K972" s="432"/>
      <c r="L972" s="429"/>
      <c r="M972" s="433"/>
      <c r="N972" s="429"/>
    </row>
    <row r="973" spans="1:14" s="434" customFormat="1" ht="18" customHeight="1">
      <c r="A973" s="351">
        <v>967</v>
      </c>
      <c r="B973" s="107" t="s">
        <v>42</v>
      </c>
      <c r="C973" s="108">
        <v>43761</v>
      </c>
      <c r="D973" s="416" t="s">
        <v>15714</v>
      </c>
      <c r="E973" s="324" t="s">
        <v>16404</v>
      </c>
      <c r="F973" s="126">
        <v>13698.75</v>
      </c>
      <c r="G973" s="107" t="str">
        <f t="shared" si="15"/>
        <v>SH19-11191</v>
      </c>
      <c r="H973" s="430"/>
      <c r="I973" s="428"/>
      <c r="J973" s="431"/>
      <c r="K973" s="432"/>
      <c r="L973" s="429"/>
      <c r="M973" s="433"/>
      <c r="N973" s="429"/>
    </row>
    <row r="974" spans="1:14" s="434" customFormat="1" ht="18" customHeight="1">
      <c r="A974" s="351">
        <v>968</v>
      </c>
      <c r="B974" s="107" t="s">
        <v>42</v>
      </c>
      <c r="C974" s="108">
        <v>43761</v>
      </c>
      <c r="D974" s="416" t="s">
        <v>15715</v>
      </c>
      <c r="E974" s="324" t="s">
        <v>16404</v>
      </c>
      <c r="F974" s="126">
        <v>2239.44</v>
      </c>
      <c r="G974" s="107" t="str">
        <f t="shared" si="15"/>
        <v>SH19-11192</v>
      </c>
      <c r="H974" s="430"/>
      <c r="I974" s="428"/>
      <c r="J974" s="431"/>
      <c r="K974" s="432"/>
      <c r="L974" s="429"/>
      <c r="M974" s="433"/>
      <c r="N974" s="429"/>
    </row>
    <row r="975" spans="1:14" s="434" customFormat="1" ht="18" customHeight="1">
      <c r="A975" s="351">
        <v>969</v>
      </c>
      <c r="B975" s="107" t="s">
        <v>42</v>
      </c>
      <c r="C975" s="108">
        <v>43761</v>
      </c>
      <c r="D975" s="416" t="s">
        <v>15716</v>
      </c>
      <c r="E975" s="324" t="s">
        <v>16404</v>
      </c>
      <c r="F975" s="126">
        <v>253.06</v>
      </c>
      <c r="G975" s="107" t="str">
        <f t="shared" si="15"/>
        <v>SH19-11193</v>
      </c>
      <c r="H975" s="430"/>
      <c r="I975" s="428"/>
      <c r="J975" s="431"/>
      <c r="K975" s="432"/>
      <c r="L975" s="429"/>
      <c r="M975" s="433"/>
      <c r="N975" s="429"/>
    </row>
    <row r="976" spans="1:14" s="434" customFormat="1" ht="18" customHeight="1">
      <c r="A976" s="351">
        <v>970</v>
      </c>
      <c r="B976" s="107" t="s">
        <v>43</v>
      </c>
      <c r="C976" s="108">
        <v>43761</v>
      </c>
      <c r="D976" s="416" t="s">
        <v>15717</v>
      </c>
      <c r="E976" s="324" t="s">
        <v>1709</v>
      </c>
      <c r="F976" s="126">
        <v>3401</v>
      </c>
      <c r="G976" s="107" t="str">
        <f t="shared" si="15"/>
        <v>SH19-11194</v>
      </c>
      <c r="H976" s="430"/>
      <c r="I976" s="428"/>
      <c r="J976" s="431"/>
      <c r="K976" s="432"/>
      <c r="L976" s="429"/>
      <c r="M976" s="433"/>
      <c r="N976" s="429"/>
    </row>
    <row r="977" spans="1:14" s="434" customFormat="1" ht="18" customHeight="1">
      <c r="A977" s="351">
        <v>971</v>
      </c>
      <c r="B977" s="107" t="s">
        <v>7777</v>
      </c>
      <c r="C977" s="108">
        <v>43761</v>
      </c>
      <c r="D977" s="416" t="s">
        <v>15718</v>
      </c>
      <c r="E977" s="324" t="s">
        <v>1709</v>
      </c>
      <c r="F977" s="126">
        <v>3355.52</v>
      </c>
      <c r="G977" s="107" t="str">
        <f t="shared" si="15"/>
        <v>SH19-11195</v>
      </c>
      <c r="H977" s="430"/>
      <c r="I977" s="428"/>
      <c r="J977" s="431"/>
      <c r="K977" s="432"/>
      <c r="L977" s="429"/>
      <c r="M977" s="433"/>
      <c r="N977" s="429"/>
    </row>
    <row r="978" spans="1:14" s="434" customFormat="1" ht="18" customHeight="1">
      <c r="A978" s="351">
        <v>972</v>
      </c>
      <c r="B978" s="107" t="s">
        <v>197</v>
      </c>
      <c r="C978" s="108">
        <v>43760</v>
      </c>
      <c r="D978" s="416" t="s">
        <v>15719</v>
      </c>
      <c r="E978" s="324" t="s">
        <v>1709</v>
      </c>
      <c r="F978" s="126">
        <v>4676.29</v>
      </c>
      <c r="G978" s="107" t="str">
        <f t="shared" si="15"/>
        <v>SH19-11196</v>
      </c>
      <c r="H978" s="430"/>
      <c r="I978" s="428"/>
      <c r="J978" s="431"/>
      <c r="K978" s="432"/>
      <c r="L978" s="429"/>
      <c r="M978" s="433"/>
      <c r="N978" s="429"/>
    </row>
    <row r="979" spans="1:14" s="434" customFormat="1" ht="18" customHeight="1">
      <c r="A979" s="351">
        <v>973</v>
      </c>
      <c r="B979" s="200" t="s">
        <v>1746</v>
      </c>
      <c r="C979" s="108"/>
      <c r="D979" s="402" t="s">
        <v>15720</v>
      </c>
      <c r="E979" s="324" t="s">
        <v>1709</v>
      </c>
      <c r="F979" s="126">
        <v>0</v>
      </c>
      <c r="G979" s="107" t="str">
        <f t="shared" si="15"/>
        <v>SH19-11197</v>
      </c>
      <c r="H979" s="430"/>
      <c r="I979" s="428"/>
      <c r="J979" s="431"/>
      <c r="K979" s="432"/>
      <c r="L979" s="429"/>
      <c r="M979" s="433"/>
      <c r="N979" s="429"/>
    </row>
    <row r="980" spans="1:14" s="434" customFormat="1" ht="18" customHeight="1">
      <c r="A980" s="351">
        <v>974</v>
      </c>
      <c r="B980" s="107" t="s">
        <v>55</v>
      </c>
      <c r="C980" s="108">
        <v>43760</v>
      </c>
      <c r="D980" s="416" t="s">
        <v>15721</v>
      </c>
      <c r="E980" s="324" t="s">
        <v>1709</v>
      </c>
      <c r="F980" s="126">
        <v>2915.64</v>
      </c>
      <c r="G980" s="107" t="str">
        <f t="shared" si="15"/>
        <v>SH19-11198</v>
      </c>
      <c r="H980" s="430"/>
      <c r="I980" s="428"/>
      <c r="J980" s="431"/>
      <c r="K980" s="432"/>
      <c r="L980" s="429"/>
      <c r="M980" s="433"/>
      <c r="N980" s="429"/>
    </row>
    <row r="981" spans="1:14" s="434" customFormat="1" ht="18" customHeight="1">
      <c r="A981" s="351">
        <v>975</v>
      </c>
      <c r="B981" s="107" t="s">
        <v>55</v>
      </c>
      <c r="C981" s="108">
        <v>43760</v>
      </c>
      <c r="D981" s="416" t="s">
        <v>15722</v>
      </c>
      <c r="E981" s="324" t="s">
        <v>1709</v>
      </c>
      <c r="F981" s="126">
        <v>3191.04</v>
      </c>
      <c r="G981" s="107" t="str">
        <f t="shared" si="15"/>
        <v>SH19-11199</v>
      </c>
      <c r="H981" s="430"/>
      <c r="I981" s="428"/>
      <c r="J981" s="431"/>
      <c r="K981" s="432"/>
      <c r="L981" s="429"/>
      <c r="M981" s="433"/>
      <c r="N981" s="429"/>
    </row>
    <row r="982" spans="1:14" s="434" customFormat="1" ht="18" customHeight="1">
      <c r="A982" s="351">
        <v>976</v>
      </c>
      <c r="B982" s="107" t="s">
        <v>42</v>
      </c>
      <c r="C982" s="108">
        <v>43760</v>
      </c>
      <c r="D982" s="416" t="s">
        <v>15723</v>
      </c>
      <c r="E982" s="324" t="s">
        <v>16403</v>
      </c>
      <c r="F982" s="126">
        <v>49.37</v>
      </c>
      <c r="G982" s="107" t="str">
        <f t="shared" si="15"/>
        <v>SH19-11200</v>
      </c>
      <c r="H982" s="430"/>
      <c r="I982" s="428"/>
      <c r="J982" s="431"/>
      <c r="K982" s="432"/>
      <c r="L982" s="429"/>
      <c r="M982" s="433"/>
      <c r="N982" s="429"/>
    </row>
    <row r="983" spans="1:14" s="434" customFormat="1" ht="18" customHeight="1">
      <c r="A983" s="351">
        <v>977</v>
      </c>
      <c r="B983" s="107"/>
      <c r="C983" s="108"/>
      <c r="D983" s="416" t="s">
        <v>15724</v>
      </c>
      <c r="E983" s="324" t="s">
        <v>1709</v>
      </c>
      <c r="F983" s="126">
        <v>0</v>
      </c>
      <c r="G983" s="107" t="str">
        <f t="shared" si="15"/>
        <v>SH19-11201</v>
      </c>
      <c r="H983" s="430"/>
      <c r="I983" s="428"/>
      <c r="J983" s="431"/>
      <c r="K983" s="432"/>
      <c r="L983" s="429"/>
      <c r="M983" s="433"/>
      <c r="N983" s="429" t="s">
        <v>7781</v>
      </c>
    </row>
    <row r="984" spans="1:14" s="434" customFormat="1" ht="18" customHeight="1">
      <c r="A984" s="351">
        <v>978</v>
      </c>
      <c r="B984" s="107" t="s">
        <v>1727</v>
      </c>
      <c r="C984" s="108">
        <v>43760</v>
      </c>
      <c r="D984" s="416" t="s">
        <v>15940</v>
      </c>
      <c r="E984" s="324" t="s">
        <v>1709</v>
      </c>
      <c r="F984" s="126">
        <v>5004.3</v>
      </c>
      <c r="G984" s="107" t="str">
        <f t="shared" ref="G984:G1047" si="16">D984</f>
        <v>SH19-11202</v>
      </c>
      <c r="H984" s="430"/>
      <c r="I984" s="428"/>
      <c r="J984" s="431"/>
      <c r="K984" s="432"/>
      <c r="L984" s="429"/>
      <c r="M984" s="433"/>
      <c r="N984" s="429"/>
    </row>
    <row r="985" spans="1:14" s="434" customFormat="1" ht="18" customHeight="1">
      <c r="A985" s="351">
        <v>979</v>
      </c>
      <c r="B985" s="107" t="s">
        <v>42</v>
      </c>
      <c r="C985" s="108">
        <v>43762</v>
      </c>
      <c r="D985" s="416" t="s">
        <v>15941</v>
      </c>
      <c r="E985" s="324" t="s">
        <v>16405</v>
      </c>
      <c r="F985" s="126">
        <v>10319.26</v>
      </c>
      <c r="G985" s="107" t="str">
        <f t="shared" si="16"/>
        <v>SH19-11203</v>
      </c>
      <c r="H985" s="430"/>
      <c r="I985" s="428"/>
      <c r="J985" s="431"/>
      <c r="K985" s="432"/>
      <c r="L985" s="429"/>
      <c r="M985" s="433"/>
      <c r="N985" s="429"/>
    </row>
    <row r="986" spans="1:14" s="434" customFormat="1" ht="18" customHeight="1">
      <c r="A986" s="351">
        <v>980</v>
      </c>
      <c r="B986" s="107" t="s">
        <v>42</v>
      </c>
      <c r="C986" s="108">
        <v>43762</v>
      </c>
      <c r="D986" s="416" t="s">
        <v>15942</v>
      </c>
      <c r="E986" s="324" t="s">
        <v>16405</v>
      </c>
      <c r="F986" s="126">
        <v>10234.790000000001</v>
      </c>
      <c r="G986" s="107" t="str">
        <f t="shared" si="16"/>
        <v>SH19-11204</v>
      </c>
      <c r="H986" s="430"/>
      <c r="I986" s="428"/>
      <c r="J986" s="431"/>
      <c r="K986" s="432"/>
      <c r="L986" s="429"/>
      <c r="M986" s="433"/>
      <c r="N986" s="429"/>
    </row>
    <row r="987" spans="1:14" s="434" customFormat="1" ht="18" customHeight="1">
      <c r="A987" s="351">
        <v>981</v>
      </c>
      <c r="B987" s="107" t="s">
        <v>42</v>
      </c>
      <c r="C987" s="108">
        <v>43762</v>
      </c>
      <c r="D987" s="416" t="s">
        <v>15943</v>
      </c>
      <c r="E987" s="324" t="s">
        <v>16405</v>
      </c>
      <c r="F987" s="126">
        <v>439.53</v>
      </c>
      <c r="G987" s="107" t="str">
        <f t="shared" si="16"/>
        <v>SH19-11205</v>
      </c>
      <c r="H987" s="430"/>
      <c r="I987" s="428"/>
      <c r="J987" s="431"/>
      <c r="K987" s="432"/>
      <c r="L987" s="429"/>
      <c r="M987" s="433"/>
      <c r="N987" s="429"/>
    </row>
    <row r="988" spans="1:14" s="434" customFormat="1" ht="18" customHeight="1">
      <c r="A988" s="351">
        <v>982</v>
      </c>
      <c r="B988" s="107" t="s">
        <v>42</v>
      </c>
      <c r="C988" s="108">
        <v>43762</v>
      </c>
      <c r="D988" s="416" t="s">
        <v>15944</v>
      </c>
      <c r="E988" s="324" t="s">
        <v>16405</v>
      </c>
      <c r="F988" s="126">
        <v>9759.36</v>
      </c>
      <c r="G988" s="107" t="str">
        <f t="shared" si="16"/>
        <v>SH19-11206</v>
      </c>
      <c r="H988" s="430"/>
      <c r="I988" s="428"/>
      <c r="J988" s="431"/>
      <c r="K988" s="432"/>
      <c r="L988" s="429"/>
      <c r="M988" s="433"/>
      <c r="N988" s="429"/>
    </row>
    <row r="989" spans="1:14" s="434" customFormat="1" ht="18" customHeight="1">
      <c r="A989" s="351">
        <v>983</v>
      </c>
      <c r="B989" s="107" t="s">
        <v>42</v>
      </c>
      <c r="C989" s="108">
        <v>43762</v>
      </c>
      <c r="D989" s="416" t="s">
        <v>15945</v>
      </c>
      <c r="E989" s="324" t="s">
        <v>16405</v>
      </c>
      <c r="F989" s="126">
        <v>5831.09</v>
      </c>
      <c r="G989" s="107" t="str">
        <f t="shared" si="16"/>
        <v>SH19-11207</v>
      </c>
      <c r="H989" s="430"/>
      <c r="I989" s="428"/>
      <c r="J989" s="431"/>
      <c r="K989" s="432"/>
      <c r="L989" s="429"/>
      <c r="M989" s="433"/>
      <c r="N989" s="429"/>
    </row>
    <row r="990" spans="1:14" s="434" customFormat="1" ht="18" customHeight="1">
      <c r="A990" s="351">
        <v>984</v>
      </c>
      <c r="B990" s="107" t="s">
        <v>42</v>
      </c>
      <c r="C990" s="108">
        <v>43762</v>
      </c>
      <c r="D990" s="416" t="s">
        <v>15946</v>
      </c>
      <c r="E990" s="324" t="s">
        <v>16405</v>
      </c>
      <c r="F990" s="126">
        <v>13512.34</v>
      </c>
      <c r="G990" s="107" t="str">
        <f t="shared" si="16"/>
        <v>SH19-11208</v>
      </c>
      <c r="H990" s="430"/>
      <c r="I990" s="428"/>
      <c r="J990" s="431"/>
      <c r="K990" s="432"/>
      <c r="L990" s="429"/>
      <c r="M990" s="433"/>
      <c r="N990" s="429"/>
    </row>
    <row r="991" spans="1:14" s="434" customFormat="1" ht="18" customHeight="1">
      <c r="A991" s="351">
        <v>985</v>
      </c>
      <c r="B991" s="107" t="s">
        <v>42</v>
      </c>
      <c r="C991" s="108">
        <v>43762</v>
      </c>
      <c r="D991" s="416" t="s">
        <v>15947</v>
      </c>
      <c r="E991" s="324" t="s">
        <v>16405</v>
      </c>
      <c r="F991" s="126">
        <v>10162.719999999999</v>
      </c>
      <c r="G991" s="107" t="str">
        <f t="shared" si="16"/>
        <v>SH19-11209</v>
      </c>
      <c r="H991" s="430"/>
      <c r="I991" s="428"/>
      <c r="J991" s="431"/>
      <c r="K991" s="432"/>
      <c r="L991" s="429"/>
      <c r="M991" s="433"/>
      <c r="N991" s="429"/>
    </row>
    <row r="992" spans="1:14" s="434" customFormat="1" ht="18" customHeight="1">
      <c r="A992" s="351">
        <v>986</v>
      </c>
      <c r="B992" s="107" t="s">
        <v>42</v>
      </c>
      <c r="C992" s="108">
        <v>43762</v>
      </c>
      <c r="D992" s="416" t="s">
        <v>15948</v>
      </c>
      <c r="E992" s="324" t="s">
        <v>16405</v>
      </c>
      <c r="F992" s="126">
        <v>10758.11</v>
      </c>
      <c r="G992" s="107" t="str">
        <f t="shared" si="16"/>
        <v>SH19-11210</v>
      </c>
      <c r="H992" s="430"/>
      <c r="I992" s="428"/>
      <c r="J992" s="431"/>
      <c r="K992" s="432"/>
      <c r="L992" s="429"/>
      <c r="M992" s="433"/>
      <c r="N992" s="429"/>
    </row>
    <row r="993" spans="1:14" s="434" customFormat="1" ht="18" customHeight="1">
      <c r="A993" s="351">
        <v>987</v>
      </c>
      <c r="B993" s="107" t="s">
        <v>42</v>
      </c>
      <c r="C993" s="108">
        <v>43762</v>
      </c>
      <c r="D993" s="416" t="s">
        <v>15949</v>
      </c>
      <c r="E993" s="324" t="s">
        <v>16405</v>
      </c>
      <c r="F993" s="126">
        <v>8707.19</v>
      </c>
      <c r="G993" s="107" t="str">
        <f t="shared" si="16"/>
        <v>SH19-11211</v>
      </c>
      <c r="H993" s="430"/>
      <c r="I993" s="428"/>
      <c r="J993" s="431"/>
      <c r="K993" s="432"/>
      <c r="L993" s="429"/>
      <c r="M993" s="433"/>
      <c r="N993" s="429"/>
    </row>
    <row r="994" spans="1:14" s="434" customFormat="1" ht="18" customHeight="1">
      <c r="A994" s="351">
        <v>988</v>
      </c>
      <c r="B994" s="107" t="s">
        <v>42</v>
      </c>
      <c r="C994" s="108">
        <v>43762</v>
      </c>
      <c r="D994" s="416" t="s">
        <v>15950</v>
      </c>
      <c r="E994" s="324" t="s">
        <v>16405</v>
      </c>
      <c r="F994" s="126">
        <v>9956.4599999999991</v>
      </c>
      <c r="G994" s="107" t="str">
        <f t="shared" si="16"/>
        <v>SH19-11212</v>
      </c>
      <c r="H994" s="430"/>
      <c r="I994" s="428"/>
      <c r="J994" s="431"/>
      <c r="K994" s="432"/>
      <c r="L994" s="429"/>
      <c r="M994" s="433"/>
      <c r="N994" s="429"/>
    </row>
    <row r="995" spans="1:14" s="434" customFormat="1" ht="18" customHeight="1">
      <c r="A995" s="351">
        <v>989</v>
      </c>
      <c r="B995" s="107" t="s">
        <v>42</v>
      </c>
      <c r="C995" s="108">
        <v>43762</v>
      </c>
      <c r="D995" s="416" t="s">
        <v>15951</v>
      </c>
      <c r="E995" s="324" t="s">
        <v>16405</v>
      </c>
      <c r="F995" s="126">
        <v>9482.2199999999993</v>
      </c>
      <c r="G995" s="107" t="str">
        <f t="shared" si="16"/>
        <v>SH19-11213</v>
      </c>
      <c r="H995" s="430"/>
      <c r="I995" s="428"/>
      <c r="J995" s="431"/>
      <c r="K995" s="432"/>
      <c r="L995" s="429"/>
      <c r="M995" s="433"/>
      <c r="N995" s="429"/>
    </row>
    <row r="996" spans="1:14" s="434" customFormat="1" ht="18" customHeight="1">
      <c r="A996" s="351">
        <v>990</v>
      </c>
      <c r="B996" s="107" t="s">
        <v>42</v>
      </c>
      <c r="C996" s="108">
        <v>43762</v>
      </c>
      <c r="D996" s="416" t="s">
        <v>15952</v>
      </c>
      <c r="E996" s="324" t="s">
        <v>16405</v>
      </c>
      <c r="F996" s="126">
        <v>4260.62</v>
      </c>
      <c r="G996" s="107" t="str">
        <f t="shared" si="16"/>
        <v>SH19-11214</v>
      </c>
      <c r="H996" s="430"/>
      <c r="I996" s="428"/>
      <c r="J996" s="431"/>
      <c r="K996" s="432"/>
      <c r="L996" s="429"/>
      <c r="M996" s="433"/>
      <c r="N996" s="429"/>
    </row>
    <row r="997" spans="1:14" s="434" customFormat="1" ht="18" customHeight="1">
      <c r="A997" s="351">
        <v>991</v>
      </c>
      <c r="B997" s="107" t="s">
        <v>42</v>
      </c>
      <c r="C997" s="108">
        <v>43762</v>
      </c>
      <c r="D997" s="416" t="s">
        <v>15953</v>
      </c>
      <c r="E997" s="324" t="s">
        <v>16405</v>
      </c>
      <c r="F997" s="126">
        <v>10170.459999999999</v>
      </c>
      <c r="G997" s="107" t="str">
        <f t="shared" si="16"/>
        <v>SH19-11215</v>
      </c>
      <c r="H997" s="430"/>
      <c r="I997" s="428"/>
      <c r="J997" s="431"/>
      <c r="K997" s="432"/>
      <c r="L997" s="429"/>
      <c r="M997" s="433"/>
      <c r="N997" s="429"/>
    </row>
    <row r="998" spans="1:14" s="434" customFormat="1" ht="18" customHeight="1">
      <c r="A998" s="351">
        <v>992</v>
      </c>
      <c r="B998" s="107" t="s">
        <v>42</v>
      </c>
      <c r="C998" s="108">
        <v>43762</v>
      </c>
      <c r="D998" s="416" t="s">
        <v>15954</v>
      </c>
      <c r="E998" s="324" t="s">
        <v>16405</v>
      </c>
      <c r="F998" s="126">
        <v>10677.92</v>
      </c>
      <c r="G998" s="107" t="str">
        <f t="shared" si="16"/>
        <v>SH19-11216</v>
      </c>
      <c r="H998" s="430"/>
      <c r="I998" s="428"/>
      <c r="J998" s="431"/>
      <c r="K998" s="432"/>
      <c r="L998" s="429"/>
      <c r="M998" s="433"/>
      <c r="N998" s="429"/>
    </row>
    <row r="999" spans="1:14" s="434" customFormat="1" ht="18" customHeight="1">
      <c r="A999" s="351">
        <v>993</v>
      </c>
      <c r="B999" s="107" t="s">
        <v>139</v>
      </c>
      <c r="C999" s="108">
        <v>43761</v>
      </c>
      <c r="D999" s="416" t="s">
        <v>15955</v>
      </c>
      <c r="E999" s="324" t="s">
        <v>1709</v>
      </c>
      <c r="F999" s="126">
        <v>1511.4</v>
      </c>
      <c r="G999" s="107" t="str">
        <f t="shared" si="16"/>
        <v>SH19-11217</v>
      </c>
      <c r="H999" s="430"/>
      <c r="I999" s="428"/>
      <c r="J999" s="431"/>
      <c r="K999" s="432"/>
      <c r="L999" s="429"/>
      <c r="M999" s="433"/>
      <c r="N999" s="429"/>
    </row>
    <row r="1000" spans="1:14" s="434" customFormat="1" ht="18" customHeight="1">
      <c r="A1000" s="351">
        <v>994</v>
      </c>
      <c r="B1000" s="107" t="s">
        <v>43</v>
      </c>
      <c r="C1000" s="108">
        <v>43761</v>
      </c>
      <c r="D1000" s="416" t="s">
        <v>15956</v>
      </c>
      <c r="E1000" s="324" t="s">
        <v>1709</v>
      </c>
      <c r="F1000" s="126">
        <v>414.75</v>
      </c>
      <c r="G1000" s="107" t="str">
        <f t="shared" si="16"/>
        <v>SH19-11218</v>
      </c>
      <c r="H1000" s="430"/>
      <c r="I1000" s="428"/>
      <c r="J1000" s="431"/>
      <c r="K1000" s="432"/>
      <c r="L1000" s="429"/>
      <c r="M1000" s="433"/>
      <c r="N1000" s="429"/>
    </row>
    <row r="1001" spans="1:14" s="434" customFormat="1" ht="18" customHeight="1">
      <c r="A1001" s="351">
        <v>995</v>
      </c>
      <c r="B1001" s="107" t="s">
        <v>42</v>
      </c>
      <c r="C1001" s="108">
        <v>43762</v>
      </c>
      <c r="D1001" s="416" t="s">
        <v>15957</v>
      </c>
      <c r="E1001" s="324" t="s">
        <v>16405</v>
      </c>
      <c r="F1001" s="126">
        <v>13042.27</v>
      </c>
      <c r="G1001" s="107" t="str">
        <f t="shared" si="16"/>
        <v>SH19-11219</v>
      </c>
      <c r="H1001" s="430"/>
      <c r="I1001" s="428"/>
      <c r="J1001" s="431"/>
      <c r="K1001" s="432"/>
      <c r="L1001" s="429"/>
      <c r="M1001" s="433"/>
      <c r="N1001" s="429"/>
    </row>
    <row r="1002" spans="1:14" s="434" customFormat="1" ht="18" customHeight="1">
      <c r="A1002" s="351">
        <v>996</v>
      </c>
      <c r="B1002" s="107" t="s">
        <v>142</v>
      </c>
      <c r="C1002" s="108">
        <v>43761</v>
      </c>
      <c r="D1002" s="416" t="s">
        <v>15958</v>
      </c>
      <c r="E1002" s="324" t="s">
        <v>1709</v>
      </c>
      <c r="F1002" s="126">
        <v>1015.97</v>
      </c>
      <c r="G1002" s="107" t="str">
        <f t="shared" si="16"/>
        <v>SH19-11220</v>
      </c>
      <c r="H1002" s="430"/>
      <c r="I1002" s="428"/>
      <c r="J1002" s="431"/>
      <c r="K1002" s="432"/>
      <c r="L1002" s="429"/>
      <c r="M1002" s="433"/>
      <c r="N1002" s="429"/>
    </row>
    <row r="1003" spans="1:14" s="434" customFormat="1" ht="18" customHeight="1">
      <c r="A1003" s="351">
        <v>997</v>
      </c>
      <c r="B1003" s="107" t="s">
        <v>142</v>
      </c>
      <c r="C1003" s="108">
        <v>43761</v>
      </c>
      <c r="D1003" s="416" t="s">
        <v>15959</v>
      </c>
      <c r="E1003" s="324" t="s">
        <v>1709</v>
      </c>
      <c r="F1003" s="126">
        <v>197</v>
      </c>
      <c r="G1003" s="107" t="str">
        <f t="shared" si="16"/>
        <v>SH19-11221</v>
      </c>
      <c r="H1003" s="430"/>
      <c r="I1003" s="428"/>
      <c r="J1003" s="431"/>
      <c r="K1003" s="432"/>
      <c r="L1003" s="429"/>
      <c r="M1003" s="433"/>
      <c r="N1003" s="429"/>
    </row>
    <row r="1004" spans="1:14" s="434" customFormat="1" ht="18" customHeight="1">
      <c r="A1004" s="351">
        <v>998</v>
      </c>
      <c r="B1004" s="107" t="s">
        <v>223</v>
      </c>
      <c r="C1004" s="108">
        <v>43761</v>
      </c>
      <c r="D1004" s="416" t="s">
        <v>15960</v>
      </c>
      <c r="E1004" s="324" t="s">
        <v>1709</v>
      </c>
      <c r="F1004" s="126">
        <v>4024.6</v>
      </c>
      <c r="G1004" s="107" t="str">
        <f t="shared" si="16"/>
        <v>SH19-11222</v>
      </c>
      <c r="H1004" s="430"/>
      <c r="I1004" s="428"/>
      <c r="J1004" s="431"/>
      <c r="K1004" s="432"/>
      <c r="L1004" s="429"/>
      <c r="M1004" s="433"/>
      <c r="N1004" s="429"/>
    </row>
    <row r="1005" spans="1:14" s="434" customFormat="1" ht="18" customHeight="1">
      <c r="A1005" s="351">
        <v>999</v>
      </c>
      <c r="B1005" s="107" t="s">
        <v>337</v>
      </c>
      <c r="C1005" s="108">
        <v>43761</v>
      </c>
      <c r="D1005" s="416" t="s">
        <v>15961</v>
      </c>
      <c r="E1005" s="324" t="s">
        <v>1709</v>
      </c>
      <c r="F1005" s="126">
        <v>3332</v>
      </c>
      <c r="G1005" s="107" t="str">
        <f t="shared" si="16"/>
        <v>SH19-11223</v>
      </c>
      <c r="H1005" s="430"/>
      <c r="I1005" s="428"/>
      <c r="J1005" s="431"/>
      <c r="K1005" s="432"/>
      <c r="L1005" s="429"/>
      <c r="M1005" s="433"/>
      <c r="N1005" s="429"/>
    </row>
    <row r="1006" spans="1:14" s="434" customFormat="1" ht="18" customHeight="1">
      <c r="A1006" s="351">
        <v>1000</v>
      </c>
      <c r="B1006" s="107" t="s">
        <v>337</v>
      </c>
      <c r="C1006" s="108">
        <v>43761</v>
      </c>
      <c r="D1006" s="416" t="s">
        <v>15962</v>
      </c>
      <c r="E1006" s="324" t="s">
        <v>1709</v>
      </c>
      <c r="F1006" s="126">
        <v>1904</v>
      </c>
      <c r="G1006" s="107" t="str">
        <f t="shared" si="16"/>
        <v>SH19-11224</v>
      </c>
      <c r="H1006" s="430"/>
      <c r="I1006" s="428"/>
      <c r="J1006" s="431"/>
      <c r="K1006" s="432"/>
      <c r="L1006" s="429"/>
      <c r="M1006" s="433"/>
      <c r="N1006" s="429"/>
    </row>
    <row r="1007" spans="1:14" s="434" customFormat="1" ht="18" customHeight="1">
      <c r="A1007" s="351">
        <v>1001</v>
      </c>
      <c r="B1007" s="107" t="s">
        <v>42</v>
      </c>
      <c r="C1007" s="108">
        <v>43761</v>
      </c>
      <c r="D1007" s="416" t="s">
        <v>15963</v>
      </c>
      <c r="E1007" s="324" t="s">
        <v>16404</v>
      </c>
      <c r="F1007" s="126">
        <v>537.74</v>
      </c>
      <c r="G1007" s="107" t="str">
        <f t="shared" si="16"/>
        <v>SH19-11225</v>
      </c>
      <c r="H1007" s="430"/>
      <c r="I1007" s="428"/>
      <c r="J1007" s="431"/>
      <c r="K1007" s="432"/>
      <c r="L1007" s="429"/>
      <c r="M1007" s="433"/>
      <c r="N1007" s="429"/>
    </row>
    <row r="1008" spans="1:14" s="434" customFormat="1" ht="18" customHeight="1">
      <c r="A1008" s="351">
        <v>1002</v>
      </c>
      <c r="B1008" s="107" t="s">
        <v>288</v>
      </c>
      <c r="C1008" s="108">
        <v>43761</v>
      </c>
      <c r="D1008" s="416" t="s">
        <v>15964</v>
      </c>
      <c r="E1008" s="324" t="s">
        <v>1709</v>
      </c>
      <c r="F1008" s="126">
        <v>749.55</v>
      </c>
      <c r="G1008" s="107" t="str">
        <f t="shared" si="16"/>
        <v>SH19-11226</v>
      </c>
      <c r="H1008" s="430"/>
      <c r="I1008" s="428"/>
      <c r="J1008" s="431"/>
      <c r="K1008" s="432"/>
      <c r="L1008" s="429"/>
      <c r="M1008" s="433"/>
      <c r="N1008" s="429"/>
    </row>
    <row r="1009" spans="1:14" s="434" customFormat="1" ht="18" customHeight="1">
      <c r="A1009" s="351">
        <v>1003</v>
      </c>
      <c r="B1009" s="107" t="s">
        <v>42</v>
      </c>
      <c r="C1009" s="108">
        <v>43762</v>
      </c>
      <c r="D1009" s="416" t="s">
        <v>15965</v>
      </c>
      <c r="E1009" s="324" t="s">
        <v>16405</v>
      </c>
      <c r="F1009" s="126">
        <v>11927.56</v>
      </c>
      <c r="G1009" s="107" t="str">
        <f t="shared" si="16"/>
        <v>SH19-11227</v>
      </c>
      <c r="H1009" s="430"/>
      <c r="I1009" s="428"/>
      <c r="J1009" s="431"/>
      <c r="K1009" s="432"/>
      <c r="L1009" s="429"/>
      <c r="M1009" s="433"/>
      <c r="N1009" s="429"/>
    </row>
    <row r="1010" spans="1:14" s="434" customFormat="1" ht="18" customHeight="1">
      <c r="A1010" s="351">
        <v>1004</v>
      </c>
      <c r="B1010" s="107" t="s">
        <v>291</v>
      </c>
      <c r="C1010" s="108">
        <v>43761</v>
      </c>
      <c r="D1010" s="416" t="s">
        <v>15966</v>
      </c>
      <c r="E1010" s="324" t="s">
        <v>1709</v>
      </c>
      <c r="F1010" s="126">
        <v>7097.4</v>
      </c>
      <c r="G1010" s="107" t="str">
        <f t="shared" si="16"/>
        <v>SH19-11228</v>
      </c>
      <c r="H1010" s="430"/>
      <c r="I1010" s="428"/>
      <c r="J1010" s="431"/>
      <c r="K1010" s="432"/>
      <c r="L1010" s="429"/>
      <c r="M1010" s="433"/>
      <c r="N1010" s="429"/>
    </row>
    <row r="1011" spans="1:14" s="434" customFormat="1" ht="18" customHeight="1">
      <c r="A1011" s="351">
        <v>1005</v>
      </c>
      <c r="B1011" s="107" t="s">
        <v>42</v>
      </c>
      <c r="C1011" s="108">
        <v>43762</v>
      </c>
      <c r="D1011" s="416" t="s">
        <v>15967</v>
      </c>
      <c r="E1011" s="324" t="s">
        <v>16405</v>
      </c>
      <c r="F1011" s="126">
        <v>13978.42</v>
      </c>
      <c r="G1011" s="107" t="str">
        <f t="shared" si="16"/>
        <v>SH19-11229</v>
      </c>
      <c r="H1011" s="430"/>
      <c r="I1011" s="428"/>
      <c r="J1011" s="431"/>
      <c r="K1011" s="432"/>
      <c r="L1011" s="429"/>
      <c r="M1011" s="433"/>
      <c r="N1011" s="429"/>
    </row>
    <row r="1012" spans="1:14" s="434" customFormat="1" ht="18" customHeight="1">
      <c r="A1012" s="351">
        <v>1006</v>
      </c>
      <c r="B1012" s="107" t="s">
        <v>42</v>
      </c>
      <c r="C1012" s="108">
        <v>43762</v>
      </c>
      <c r="D1012" s="416" t="s">
        <v>15968</v>
      </c>
      <c r="E1012" s="324" t="s">
        <v>16405</v>
      </c>
      <c r="F1012" s="126">
        <v>11039.87</v>
      </c>
      <c r="G1012" s="107" t="str">
        <f t="shared" si="16"/>
        <v>SH19-11230</v>
      </c>
      <c r="H1012" s="430"/>
      <c r="I1012" s="428"/>
      <c r="J1012" s="431"/>
      <c r="K1012" s="432"/>
      <c r="L1012" s="429"/>
      <c r="M1012" s="433"/>
      <c r="N1012" s="429"/>
    </row>
    <row r="1013" spans="1:14" s="434" customFormat="1" ht="18" customHeight="1">
      <c r="A1013" s="351">
        <v>1007</v>
      </c>
      <c r="B1013" s="107" t="s">
        <v>42</v>
      </c>
      <c r="C1013" s="108">
        <v>43762</v>
      </c>
      <c r="D1013" s="416" t="s">
        <v>15969</v>
      </c>
      <c r="E1013" s="324" t="s">
        <v>16405</v>
      </c>
      <c r="F1013" s="126">
        <v>6710</v>
      </c>
      <c r="G1013" s="107" t="str">
        <f t="shared" si="16"/>
        <v>SH19-11231</v>
      </c>
      <c r="H1013" s="430"/>
      <c r="I1013" s="428"/>
      <c r="J1013" s="431"/>
      <c r="K1013" s="432"/>
      <c r="L1013" s="429"/>
      <c r="M1013" s="433"/>
      <c r="N1013" s="429"/>
    </row>
    <row r="1014" spans="1:14" s="434" customFormat="1" ht="18" customHeight="1">
      <c r="A1014" s="351">
        <v>1008</v>
      </c>
      <c r="B1014" s="107" t="s">
        <v>288</v>
      </c>
      <c r="C1014" s="108">
        <v>43761</v>
      </c>
      <c r="D1014" s="416" t="s">
        <v>15970</v>
      </c>
      <c r="E1014" s="324" t="s">
        <v>1709</v>
      </c>
      <c r="F1014" s="126">
        <v>2902.47</v>
      </c>
      <c r="G1014" s="107" t="str">
        <f t="shared" si="16"/>
        <v>SH19-11232</v>
      </c>
      <c r="H1014" s="430"/>
      <c r="I1014" s="428"/>
      <c r="J1014" s="431"/>
      <c r="K1014" s="432"/>
      <c r="L1014" s="429"/>
      <c r="M1014" s="433"/>
      <c r="N1014" s="429"/>
    </row>
    <row r="1015" spans="1:14" s="434" customFormat="1" ht="18" customHeight="1">
      <c r="A1015" s="351">
        <v>1009</v>
      </c>
      <c r="B1015" s="107" t="s">
        <v>42</v>
      </c>
      <c r="C1015" s="108">
        <v>43761</v>
      </c>
      <c r="D1015" s="416" t="s">
        <v>15971</v>
      </c>
      <c r="E1015" s="324" t="s">
        <v>16404</v>
      </c>
      <c r="F1015" s="126">
        <v>4048.98</v>
      </c>
      <c r="G1015" s="107" t="str">
        <f t="shared" si="16"/>
        <v>SH19-11233</v>
      </c>
      <c r="H1015" s="430"/>
      <c r="I1015" s="428"/>
      <c r="J1015" s="431"/>
      <c r="K1015" s="432"/>
      <c r="L1015" s="429"/>
      <c r="M1015" s="433"/>
      <c r="N1015" s="429"/>
    </row>
    <row r="1016" spans="1:14" s="434" customFormat="1" ht="18" customHeight="1">
      <c r="A1016" s="351">
        <v>1010</v>
      </c>
      <c r="B1016" s="107" t="s">
        <v>42</v>
      </c>
      <c r="C1016" s="108">
        <v>43762</v>
      </c>
      <c r="D1016" s="416" t="s">
        <v>15972</v>
      </c>
      <c r="E1016" s="324" t="s">
        <v>16405</v>
      </c>
      <c r="F1016" s="126">
        <v>11754.88</v>
      </c>
      <c r="G1016" s="107" t="str">
        <f t="shared" si="16"/>
        <v>SH19-11234</v>
      </c>
      <c r="H1016" s="430"/>
      <c r="I1016" s="428"/>
      <c r="J1016" s="431"/>
      <c r="K1016" s="432"/>
      <c r="L1016" s="429"/>
      <c r="M1016" s="433"/>
      <c r="N1016" s="429"/>
    </row>
    <row r="1017" spans="1:14" s="434" customFormat="1" ht="18" customHeight="1">
      <c r="A1017" s="351">
        <v>1011</v>
      </c>
      <c r="B1017" s="107" t="s">
        <v>42</v>
      </c>
      <c r="C1017" s="108">
        <v>43762</v>
      </c>
      <c r="D1017" s="416" t="s">
        <v>15973</v>
      </c>
      <c r="E1017" s="324" t="s">
        <v>16405</v>
      </c>
      <c r="F1017" s="126">
        <v>13798.28</v>
      </c>
      <c r="G1017" s="107" t="str">
        <f t="shared" si="16"/>
        <v>SH19-11235</v>
      </c>
      <c r="H1017" s="430"/>
      <c r="I1017" s="428"/>
      <c r="J1017" s="431"/>
      <c r="K1017" s="432"/>
      <c r="L1017" s="429"/>
      <c r="M1017" s="433"/>
      <c r="N1017" s="429"/>
    </row>
    <row r="1018" spans="1:14" s="434" customFormat="1" ht="18" customHeight="1">
      <c r="A1018" s="351">
        <v>1012</v>
      </c>
      <c r="B1018" s="107" t="s">
        <v>42</v>
      </c>
      <c r="C1018" s="108">
        <v>43762</v>
      </c>
      <c r="D1018" s="416" t="s">
        <v>15974</v>
      </c>
      <c r="E1018" s="324" t="s">
        <v>16405</v>
      </c>
      <c r="F1018" s="126">
        <v>7006.53</v>
      </c>
      <c r="G1018" s="107" t="str">
        <f t="shared" si="16"/>
        <v>SH19-11236</v>
      </c>
      <c r="H1018" s="430"/>
      <c r="I1018" s="428"/>
      <c r="J1018" s="431"/>
      <c r="K1018" s="432"/>
      <c r="L1018" s="429"/>
      <c r="M1018" s="433"/>
      <c r="N1018" s="429"/>
    </row>
    <row r="1019" spans="1:14" s="434" customFormat="1" ht="18" customHeight="1">
      <c r="A1019" s="351">
        <v>1013</v>
      </c>
      <c r="B1019" s="107" t="s">
        <v>141</v>
      </c>
      <c r="C1019" s="108">
        <v>43761</v>
      </c>
      <c r="D1019" s="416" t="s">
        <v>15975</v>
      </c>
      <c r="E1019" s="324" t="s">
        <v>1709</v>
      </c>
      <c r="F1019" s="126">
        <v>4884.04</v>
      </c>
      <c r="G1019" s="107" t="str">
        <f t="shared" si="16"/>
        <v>SH19-11237</v>
      </c>
      <c r="H1019" s="430"/>
      <c r="I1019" s="428"/>
      <c r="J1019" s="431"/>
      <c r="K1019" s="432"/>
      <c r="L1019" s="429"/>
      <c r="M1019" s="433"/>
      <c r="N1019" s="429"/>
    </row>
    <row r="1020" spans="1:14" s="434" customFormat="1" ht="18" customHeight="1">
      <c r="A1020" s="351">
        <v>1014</v>
      </c>
      <c r="B1020" s="107" t="s">
        <v>329</v>
      </c>
      <c r="C1020" s="108">
        <v>43761</v>
      </c>
      <c r="D1020" s="416" t="s">
        <v>15976</v>
      </c>
      <c r="E1020" s="324" t="s">
        <v>1709</v>
      </c>
      <c r="F1020" s="126">
        <v>2026.78</v>
      </c>
      <c r="G1020" s="107" t="str">
        <f t="shared" si="16"/>
        <v>SH19-11238</v>
      </c>
      <c r="H1020" s="430"/>
      <c r="I1020" s="428"/>
      <c r="J1020" s="431"/>
      <c r="K1020" s="432"/>
      <c r="L1020" s="429"/>
      <c r="M1020" s="433"/>
      <c r="N1020" s="429"/>
    </row>
    <row r="1021" spans="1:14" s="434" customFormat="1" ht="18" customHeight="1">
      <c r="A1021" s="351">
        <v>1015</v>
      </c>
      <c r="B1021" s="200" t="s">
        <v>1746</v>
      </c>
      <c r="C1021" s="108"/>
      <c r="D1021" s="402" t="s">
        <v>15977</v>
      </c>
      <c r="E1021" s="324" t="s">
        <v>1709</v>
      </c>
      <c r="F1021" s="126">
        <v>0</v>
      </c>
      <c r="G1021" s="107" t="str">
        <f t="shared" si="16"/>
        <v>SH19-11239</v>
      </c>
      <c r="H1021" s="430"/>
      <c r="I1021" s="428"/>
      <c r="J1021" s="431"/>
      <c r="K1021" s="432"/>
      <c r="L1021" s="429"/>
      <c r="M1021" s="433"/>
      <c r="N1021" s="429"/>
    </row>
    <row r="1022" spans="1:14" s="434" customFormat="1" ht="18" customHeight="1">
      <c r="A1022" s="351">
        <v>1016</v>
      </c>
      <c r="B1022" s="107" t="s">
        <v>337</v>
      </c>
      <c r="C1022" s="108">
        <v>43761</v>
      </c>
      <c r="D1022" s="416" t="s">
        <v>15978</v>
      </c>
      <c r="E1022" s="324" t="s">
        <v>1709</v>
      </c>
      <c r="F1022" s="126">
        <v>952</v>
      </c>
      <c r="G1022" s="107" t="str">
        <f t="shared" si="16"/>
        <v>SH19-11240</v>
      </c>
      <c r="H1022" s="430"/>
      <c r="I1022" s="428"/>
      <c r="J1022" s="431"/>
      <c r="K1022" s="432"/>
      <c r="L1022" s="429"/>
      <c r="M1022" s="433"/>
      <c r="N1022" s="429"/>
    </row>
    <row r="1023" spans="1:14" s="434" customFormat="1" ht="18" customHeight="1">
      <c r="A1023" s="351">
        <v>1017</v>
      </c>
      <c r="B1023" s="107" t="s">
        <v>142</v>
      </c>
      <c r="C1023" s="108">
        <v>43761</v>
      </c>
      <c r="D1023" s="416" t="s">
        <v>15979</v>
      </c>
      <c r="E1023" s="324" t="s">
        <v>1709</v>
      </c>
      <c r="F1023" s="126">
        <v>2708.69</v>
      </c>
      <c r="G1023" s="107" t="str">
        <f t="shared" si="16"/>
        <v>SH19-11241</v>
      </c>
      <c r="H1023" s="430"/>
      <c r="I1023" s="428"/>
      <c r="J1023" s="431"/>
      <c r="K1023" s="432"/>
      <c r="L1023" s="429"/>
      <c r="M1023" s="433"/>
      <c r="N1023" s="429"/>
    </row>
    <row r="1024" spans="1:14" s="434" customFormat="1" ht="18" customHeight="1">
      <c r="A1024" s="351">
        <v>1018</v>
      </c>
      <c r="B1024" s="107" t="s">
        <v>142</v>
      </c>
      <c r="C1024" s="108">
        <v>43761</v>
      </c>
      <c r="D1024" s="416" t="s">
        <v>15980</v>
      </c>
      <c r="E1024" s="324" t="s">
        <v>1709</v>
      </c>
      <c r="F1024" s="126">
        <v>474.78</v>
      </c>
      <c r="G1024" s="107" t="str">
        <f t="shared" si="16"/>
        <v>SH19-11242</v>
      </c>
      <c r="H1024" s="430"/>
      <c r="I1024" s="428"/>
      <c r="J1024" s="431"/>
      <c r="K1024" s="432"/>
      <c r="L1024" s="429"/>
      <c r="M1024" s="433"/>
      <c r="N1024" s="429"/>
    </row>
    <row r="1025" spans="1:14" s="434" customFormat="1" ht="18" customHeight="1">
      <c r="A1025" s="351">
        <v>1019</v>
      </c>
      <c r="B1025" s="107" t="s">
        <v>43</v>
      </c>
      <c r="C1025" s="108">
        <v>43761</v>
      </c>
      <c r="D1025" s="416" t="s">
        <v>15981</v>
      </c>
      <c r="E1025" s="324" t="s">
        <v>1709</v>
      </c>
      <c r="F1025" s="126">
        <v>2321</v>
      </c>
      <c r="G1025" s="107" t="str">
        <f t="shared" si="16"/>
        <v>SH19-11243</v>
      </c>
      <c r="H1025" s="430"/>
      <c r="I1025" s="428"/>
      <c r="J1025" s="431"/>
      <c r="K1025" s="432"/>
      <c r="L1025" s="429"/>
      <c r="M1025" s="433"/>
      <c r="N1025" s="429"/>
    </row>
    <row r="1026" spans="1:14" s="434" customFormat="1" ht="18" customHeight="1">
      <c r="A1026" s="351">
        <v>1020</v>
      </c>
      <c r="B1026" s="107" t="s">
        <v>42</v>
      </c>
      <c r="C1026" s="108">
        <v>43762</v>
      </c>
      <c r="D1026" s="416" t="s">
        <v>15982</v>
      </c>
      <c r="E1026" s="324" t="s">
        <v>16405</v>
      </c>
      <c r="F1026" s="126">
        <v>10932.29</v>
      </c>
      <c r="G1026" s="107" t="str">
        <f t="shared" si="16"/>
        <v>SH19-11244</v>
      </c>
      <c r="H1026" s="430"/>
      <c r="I1026" s="428"/>
      <c r="J1026" s="431"/>
      <c r="K1026" s="432"/>
      <c r="L1026" s="429"/>
      <c r="M1026" s="433"/>
      <c r="N1026" s="429"/>
    </row>
    <row r="1027" spans="1:14" s="434" customFormat="1" ht="18" customHeight="1">
      <c r="A1027" s="351">
        <v>1021</v>
      </c>
      <c r="B1027" s="107" t="s">
        <v>42</v>
      </c>
      <c r="C1027" s="108">
        <v>43762</v>
      </c>
      <c r="D1027" s="416" t="s">
        <v>15983</v>
      </c>
      <c r="E1027" s="324" t="s">
        <v>16405</v>
      </c>
      <c r="F1027" s="126">
        <v>12304.97</v>
      </c>
      <c r="G1027" s="107" t="str">
        <f t="shared" si="16"/>
        <v>SH19-11245</v>
      </c>
      <c r="H1027" s="430"/>
      <c r="I1027" s="428"/>
      <c r="J1027" s="431"/>
      <c r="K1027" s="432"/>
      <c r="L1027" s="429"/>
      <c r="M1027" s="433"/>
      <c r="N1027" s="429"/>
    </row>
    <row r="1028" spans="1:14" s="434" customFormat="1" ht="18" customHeight="1">
      <c r="A1028" s="351">
        <v>1022</v>
      </c>
      <c r="B1028" s="107"/>
      <c r="C1028" s="108"/>
      <c r="D1028" s="416" t="s">
        <v>15984</v>
      </c>
      <c r="E1028" s="324" t="s">
        <v>1709</v>
      </c>
      <c r="F1028" s="126">
        <v>0</v>
      </c>
      <c r="G1028" s="107" t="str">
        <f t="shared" si="16"/>
        <v>SH19-11246</v>
      </c>
      <c r="H1028" s="430"/>
      <c r="I1028" s="428"/>
      <c r="J1028" s="431"/>
      <c r="K1028" s="432"/>
      <c r="L1028" s="429"/>
      <c r="M1028" s="433"/>
      <c r="N1028" s="429" t="s">
        <v>7781</v>
      </c>
    </row>
    <row r="1029" spans="1:14" s="434" customFormat="1" ht="18" customHeight="1">
      <c r="A1029" s="351">
        <v>1023</v>
      </c>
      <c r="B1029" s="107" t="s">
        <v>42</v>
      </c>
      <c r="C1029" s="108">
        <v>43762</v>
      </c>
      <c r="D1029" s="416" t="s">
        <v>15985</v>
      </c>
      <c r="E1029" s="324" t="s">
        <v>16405</v>
      </c>
      <c r="F1029" s="126">
        <v>8996.7999999999993</v>
      </c>
      <c r="G1029" s="107" t="str">
        <f t="shared" si="16"/>
        <v>SH19-11247</v>
      </c>
      <c r="H1029" s="430"/>
      <c r="I1029" s="428"/>
      <c r="J1029" s="431"/>
      <c r="K1029" s="432"/>
      <c r="L1029" s="429"/>
      <c r="M1029" s="433"/>
      <c r="N1029" s="429"/>
    </row>
    <row r="1030" spans="1:14" s="434" customFormat="1" ht="18" customHeight="1">
      <c r="A1030" s="351">
        <v>1024</v>
      </c>
      <c r="B1030" s="107" t="s">
        <v>42</v>
      </c>
      <c r="C1030" s="108">
        <v>43762</v>
      </c>
      <c r="D1030" s="416" t="s">
        <v>15986</v>
      </c>
      <c r="E1030" s="324" t="s">
        <v>16405</v>
      </c>
      <c r="F1030" s="126">
        <v>8923.33</v>
      </c>
      <c r="G1030" s="107" t="str">
        <f t="shared" si="16"/>
        <v>SH19-11248</v>
      </c>
      <c r="H1030" s="430"/>
      <c r="I1030" s="428"/>
      <c r="J1030" s="431"/>
      <c r="K1030" s="432"/>
      <c r="L1030" s="429"/>
      <c r="M1030" s="433"/>
      <c r="N1030" s="429"/>
    </row>
    <row r="1031" spans="1:14" s="434" customFormat="1" ht="18" customHeight="1">
      <c r="A1031" s="351">
        <v>1025</v>
      </c>
      <c r="B1031" s="107" t="s">
        <v>42</v>
      </c>
      <c r="C1031" s="108">
        <v>43762</v>
      </c>
      <c r="D1031" s="416" t="s">
        <v>15987</v>
      </c>
      <c r="E1031" s="324" t="s">
        <v>16405</v>
      </c>
      <c r="F1031" s="126">
        <v>10970.07</v>
      </c>
      <c r="G1031" s="107" t="str">
        <f t="shared" si="16"/>
        <v>SH19-11249</v>
      </c>
      <c r="H1031" s="430"/>
      <c r="I1031" s="428"/>
      <c r="J1031" s="431"/>
      <c r="K1031" s="432"/>
      <c r="L1031" s="429"/>
      <c r="M1031" s="433"/>
      <c r="N1031" s="429"/>
    </row>
    <row r="1032" spans="1:14" s="434" customFormat="1" ht="18" customHeight="1">
      <c r="A1032" s="351">
        <v>1026</v>
      </c>
      <c r="B1032" s="107" t="s">
        <v>42</v>
      </c>
      <c r="C1032" s="108">
        <v>43762</v>
      </c>
      <c r="D1032" s="416" t="s">
        <v>15988</v>
      </c>
      <c r="E1032" s="324" t="s">
        <v>16405</v>
      </c>
      <c r="F1032" s="126">
        <v>3122.28</v>
      </c>
      <c r="G1032" s="107" t="str">
        <f t="shared" si="16"/>
        <v>SH19-11250</v>
      </c>
      <c r="H1032" s="430"/>
      <c r="I1032" s="428"/>
      <c r="J1032" s="431"/>
      <c r="K1032" s="432"/>
      <c r="L1032" s="429"/>
      <c r="M1032" s="433"/>
      <c r="N1032" s="429"/>
    </row>
    <row r="1033" spans="1:14" s="434" customFormat="1" ht="18" customHeight="1">
      <c r="A1033" s="351">
        <v>1027</v>
      </c>
      <c r="B1033" s="107" t="s">
        <v>237</v>
      </c>
      <c r="C1033" s="108">
        <v>43762</v>
      </c>
      <c r="D1033" s="416" t="s">
        <v>15989</v>
      </c>
      <c r="E1033" s="324" t="s">
        <v>1709</v>
      </c>
      <c r="F1033" s="126">
        <v>3073.5</v>
      </c>
      <c r="G1033" s="107" t="str">
        <f t="shared" si="16"/>
        <v>SH19-11251</v>
      </c>
      <c r="H1033" s="430"/>
      <c r="I1033" s="428"/>
      <c r="J1033" s="431"/>
      <c r="K1033" s="432"/>
      <c r="L1033" s="429"/>
      <c r="M1033" s="433"/>
      <c r="N1033" s="429"/>
    </row>
    <row r="1034" spans="1:14" s="434" customFormat="1" ht="18" customHeight="1">
      <c r="A1034" s="351">
        <v>1028</v>
      </c>
      <c r="B1034" s="107" t="s">
        <v>237</v>
      </c>
      <c r="C1034" s="108">
        <v>43762</v>
      </c>
      <c r="D1034" s="416" t="s">
        <v>15990</v>
      </c>
      <c r="E1034" s="324" t="s">
        <v>1709</v>
      </c>
      <c r="F1034" s="126">
        <v>4863.6000000000004</v>
      </c>
      <c r="G1034" s="107" t="str">
        <f t="shared" si="16"/>
        <v>SH19-11252</v>
      </c>
      <c r="H1034" s="430"/>
      <c r="I1034" s="428"/>
      <c r="J1034" s="431"/>
      <c r="K1034" s="432"/>
      <c r="L1034" s="429"/>
      <c r="M1034" s="433"/>
      <c r="N1034" s="429"/>
    </row>
    <row r="1035" spans="1:14" s="434" customFormat="1" ht="18" customHeight="1">
      <c r="A1035" s="351">
        <v>1029</v>
      </c>
      <c r="B1035" s="107" t="s">
        <v>55</v>
      </c>
      <c r="C1035" s="108">
        <v>43761</v>
      </c>
      <c r="D1035" s="416" t="s">
        <v>15991</v>
      </c>
      <c r="E1035" s="324" t="s">
        <v>1709</v>
      </c>
      <c r="F1035" s="126">
        <v>1595.52</v>
      </c>
      <c r="G1035" s="107" t="str">
        <f t="shared" si="16"/>
        <v>SH19-11253</v>
      </c>
      <c r="H1035" s="430"/>
      <c r="I1035" s="428"/>
      <c r="J1035" s="431"/>
      <c r="K1035" s="432"/>
      <c r="L1035" s="429"/>
      <c r="M1035" s="433"/>
      <c r="N1035" s="429"/>
    </row>
    <row r="1036" spans="1:14" s="434" customFormat="1" ht="18" customHeight="1">
      <c r="A1036" s="351">
        <v>1030</v>
      </c>
      <c r="B1036" s="107" t="s">
        <v>55</v>
      </c>
      <c r="C1036" s="108">
        <v>43761</v>
      </c>
      <c r="D1036" s="416" t="s">
        <v>15992</v>
      </c>
      <c r="E1036" s="324" t="s">
        <v>1709</v>
      </c>
      <c r="F1036" s="126">
        <v>2915.64</v>
      </c>
      <c r="G1036" s="107" t="str">
        <f t="shared" si="16"/>
        <v>SH19-11254</v>
      </c>
      <c r="H1036" s="430"/>
      <c r="I1036" s="428"/>
      <c r="J1036" s="431"/>
      <c r="K1036" s="432"/>
      <c r="L1036" s="429"/>
      <c r="M1036" s="433"/>
      <c r="N1036" s="429"/>
    </row>
    <row r="1037" spans="1:14" s="434" customFormat="1" ht="18" customHeight="1">
      <c r="A1037" s="351">
        <v>1031</v>
      </c>
      <c r="B1037" s="107" t="s">
        <v>55</v>
      </c>
      <c r="C1037" s="108">
        <v>43761</v>
      </c>
      <c r="D1037" s="416" t="s">
        <v>15993</v>
      </c>
      <c r="E1037" s="324" t="s">
        <v>1709</v>
      </c>
      <c r="F1037" s="126">
        <v>1404.36</v>
      </c>
      <c r="G1037" s="107" t="str">
        <f t="shared" si="16"/>
        <v>SH19-11255</v>
      </c>
      <c r="H1037" s="430"/>
      <c r="I1037" s="428"/>
      <c r="J1037" s="431"/>
      <c r="K1037" s="432"/>
      <c r="L1037" s="429"/>
      <c r="M1037" s="433"/>
      <c r="N1037" s="429"/>
    </row>
    <row r="1038" spans="1:14" s="434" customFormat="1" ht="18" customHeight="1">
      <c r="A1038" s="351">
        <v>1032</v>
      </c>
      <c r="B1038" s="107" t="s">
        <v>42</v>
      </c>
      <c r="C1038" s="108">
        <v>43761</v>
      </c>
      <c r="D1038" s="416" t="s">
        <v>15994</v>
      </c>
      <c r="E1038" s="324" t="s">
        <v>16404</v>
      </c>
      <c r="F1038" s="126">
        <v>29.34</v>
      </c>
      <c r="G1038" s="107" t="str">
        <f t="shared" si="16"/>
        <v>SH19-11256</v>
      </c>
      <c r="H1038" s="430"/>
      <c r="I1038" s="428"/>
      <c r="J1038" s="431"/>
      <c r="K1038" s="432"/>
      <c r="L1038" s="429"/>
      <c r="M1038" s="433"/>
      <c r="N1038" s="429"/>
    </row>
    <row r="1039" spans="1:14" s="434" customFormat="1" ht="18" customHeight="1">
      <c r="A1039" s="351">
        <v>1033</v>
      </c>
      <c r="B1039" s="107" t="s">
        <v>42</v>
      </c>
      <c r="C1039" s="108">
        <v>43762</v>
      </c>
      <c r="D1039" s="416" t="s">
        <v>15995</v>
      </c>
      <c r="E1039" s="324" t="s">
        <v>16405</v>
      </c>
      <c r="F1039" s="126">
        <v>8669.15</v>
      </c>
      <c r="G1039" s="107" t="str">
        <f t="shared" si="16"/>
        <v>SH19-11257</v>
      </c>
      <c r="H1039" s="430"/>
      <c r="I1039" s="428"/>
      <c r="J1039" s="431"/>
      <c r="K1039" s="432"/>
      <c r="L1039" s="429"/>
      <c r="M1039" s="433"/>
      <c r="N1039" s="429"/>
    </row>
    <row r="1040" spans="1:14" s="434" customFormat="1" ht="18" customHeight="1">
      <c r="A1040" s="351">
        <v>1034</v>
      </c>
      <c r="B1040" s="107" t="s">
        <v>42</v>
      </c>
      <c r="C1040" s="108">
        <v>43763</v>
      </c>
      <c r="D1040" s="416" t="s">
        <v>15996</v>
      </c>
      <c r="E1040" s="324" t="s">
        <v>16406</v>
      </c>
      <c r="F1040" s="126">
        <v>7725.68</v>
      </c>
      <c r="G1040" s="107" t="str">
        <f t="shared" si="16"/>
        <v>SH19-11258</v>
      </c>
      <c r="H1040" s="430"/>
      <c r="I1040" s="428"/>
      <c r="J1040" s="431"/>
      <c r="K1040" s="432"/>
      <c r="L1040" s="429"/>
      <c r="M1040" s="433"/>
      <c r="N1040" s="429"/>
    </row>
    <row r="1041" spans="1:14" s="434" customFormat="1" ht="18" customHeight="1">
      <c r="A1041" s="351">
        <v>1035</v>
      </c>
      <c r="B1041" s="107" t="s">
        <v>42</v>
      </c>
      <c r="C1041" s="108">
        <v>43763</v>
      </c>
      <c r="D1041" s="416" t="s">
        <v>15997</v>
      </c>
      <c r="E1041" s="324" t="s">
        <v>16406</v>
      </c>
      <c r="F1041" s="126">
        <v>10385.040000000001</v>
      </c>
      <c r="G1041" s="107" t="str">
        <f t="shared" si="16"/>
        <v>SH19-11259</v>
      </c>
      <c r="H1041" s="430"/>
      <c r="I1041" s="428"/>
      <c r="J1041" s="431"/>
      <c r="K1041" s="432"/>
      <c r="L1041" s="429"/>
      <c r="M1041" s="433"/>
      <c r="N1041" s="429"/>
    </row>
    <row r="1042" spans="1:14" s="434" customFormat="1" ht="18" customHeight="1">
      <c r="A1042" s="351">
        <v>1036</v>
      </c>
      <c r="B1042" s="107" t="s">
        <v>42</v>
      </c>
      <c r="C1042" s="108">
        <v>43763</v>
      </c>
      <c r="D1042" s="416" t="s">
        <v>15998</v>
      </c>
      <c r="E1042" s="324" t="s">
        <v>16406</v>
      </c>
      <c r="F1042" s="126">
        <v>4035.66</v>
      </c>
      <c r="G1042" s="107" t="str">
        <f t="shared" si="16"/>
        <v>SH19-11260</v>
      </c>
      <c r="H1042" s="430"/>
      <c r="I1042" s="428"/>
      <c r="J1042" s="431"/>
      <c r="K1042" s="432"/>
      <c r="L1042" s="429"/>
      <c r="M1042" s="433"/>
      <c r="N1042" s="429"/>
    </row>
    <row r="1043" spans="1:14" s="434" customFormat="1" ht="18" customHeight="1">
      <c r="A1043" s="351">
        <v>1037</v>
      </c>
      <c r="B1043" s="107" t="s">
        <v>1727</v>
      </c>
      <c r="C1043" s="108">
        <v>43761</v>
      </c>
      <c r="D1043" s="416" t="s">
        <v>15999</v>
      </c>
      <c r="E1043" s="324" t="s">
        <v>1709</v>
      </c>
      <c r="F1043" s="126">
        <v>6199.8</v>
      </c>
      <c r="G1043" s="107" t="str">
        <f t="shared" si="16"/>
        <v>SH19-11261</v>
      </c>
      <c r="H1043" s="430"/>
      <c r="I1043" s="428"/>
      <c r="J1043" s="431"/>
      <c r="K1043" s="432"/>
      <c r="L1043" s="429"/>
      <c r="M1043" s="433"/>
      <c r="N1043" s="429"/>
    </row>
    <row r="1044" spans="1:14" s="434" customFormat="1" ht="18" customHeight="1">
      <c r="A1044" s="351">
        <v>1038</v>
      </c>
      <c r="B1044" s="107" t="s">
        <v>42</v>
      </c>
      <c r="C1044" s="108">
        <v>43763</v>
      </c>
      <c r="D1044" s="416" t="s">
        <v>16000</v>
      </c>
      <c r="E1044" s="324" t="s">
        <v>16406</v>
      </c>
      <c r="F1044" s="126">
        <v>8170.5</v>
      </c>
      <c r="G1044" s="107" t="str">
        <f t="shared" si="16"/>
        <v>SH19-11262</v>
      </c>
      <c r="H1044" s="430"/>
      <c r="I1044" s="428"/>
      <c r="J1044" s="431"/>
      <c r="K1044" s="432"/>
      <c r="L1044" s="429"/>
      <c r="M1044" s="433"/>
      <c r="N1044" s="429"/>
    </row>
    <row r="1045" spans="1:14" s="434" customFormat="1" ht="18" customHeight="1">
      <c r="A1045" s="351">
        <v>1039</v>
      </c>
      <c r="B1045" s="107" t="s">
        <v>42</v>
      </c>
      <c r="C1045" s="108">
        <v>43763</v>
      </c>
      <c r="D1045" s="416" t="s">
        <v>16001</v>
      </c>
      <c r="E1045" s="324" t="s">
        <v>16406</v>
      </c>
      <c r="F1045" s="126">
        <v>7544.98</v>
      </c>
      <c r="G1045" s="107" t="str">
        <f t="shared" si="16"/>
        <v>SH19-11263</v>
      </c>
      <c r="H1045" s="430"/>
      <c r="I1045" s="428"/>
      <c r="J1045" s="431"/>
      <c r="K1045" s="432"/>
      <c r="L1045" s="429"/>
      <c r="M1045" s="433"/>
      <c r="N1045" s="429"/>
    </row>
    <row r="1046" spans="1:14" s="434" customFormat="1" ht="18" customHeight="1">
      <c r="A1046" s="351">
        <v>1040</v>
      </c>
      <c r="B1046" s="107" t="s">
        <v>42</v>
      </c>
      <c r="C1046" s="108">
        <v>43763</v>
      </c>
      <c r="D1046" s="416" t="s">
        <v>16002</v>
      </c>
      <c r="E1046" s="324" t="s">
        <v>16406</v>
      </c>
      <c r="F1046" s="126">
        <v>8900.2199999999993</v>
      </c>
      <c r="G1046" s="107" t="str">
        <f t="shared" si="16"/>
        <v>SH19-11264</v>
      </c>
      <c r="H1046" s="430"/>
      <c r="I1046" s="428"/>
      <c r="J1046" s="431"/>
      <c r="K1046" s="432"/>
      <c r="L1046" s="429"/>
      <c r="M1046" s="433"/>
      <c r="N1046" s="429"/>
    </row>
    <row r="1047" spans="1:14" s="434" customFormat="1" ht="18" customHeight="1">
      <c r="A1047" s="351">
        <v>1041</v>
      </c>
      <c r="B1047" s="107" t="s">
        <v>42</v>
      </c>
      <c r="C1047" s="108">
        <v>43763</v>
      </c>
      <c r="D1047" s="416" t="s">
        <v>16003</v>
      </c>
      <c r="E1047" s="324" t="s">
        <v>16406</v>
      </c>
      <c r="F1047" s="126">
        <v>12857.07</v>
      </c>
      <c r="G1047" s="107" t="str">
        <f t="shared" si="16"/>
        <v>SH19-11265</v>
      </c>
      <c r="H1047" s="430"/>
      <c r="I1047" s="428"/>
      <c r="J1047" s="431"/>
      <c r="K1047" s="432"/>
      <c r="L1047" s="429"/>
      <c r="M1047" s="433"/>
      <c r="N1047" s="429"/>
    </row>
    <row r="1048" spans="1:14" s="434" customFormat="1" ht="18" customHeight="1">
      <c r="A1048" s="351">
        <v>1042</v>
      </c>
      <c r="B1048" s="107" t="s">
        <v>42</v>
      </c>
      <c r="C1048" s="108">
        <v>43763</v>
      </c>
      <c r="D1048" s="416" t="s">
        <v>16004</v>
      </c>
      <c r="E1048" s="324" t="s">
        <v>16406</v>
      </c>
      <c r="F1048" s="126">
        <v>5034.58</v>
      </c>
      <c r="G1048" s="107" t="str">
        <f t="shared" ref="G1048:G1111" si="17">D1048</f>
        <v>SH19-11266</v>
      </c>
      <c r="H1048" s="430"/>
      <c r="I1048" s="428"/>
      <c r="J1048" s="431"/>
      <c r="K1048" s="432"/>
      <c r="L1048" s="429"/>
      <c r="M1048" s="433"/>
      <c r="N1048" s="429"/>
    </row>
    <row r="1049" spans="1:14" s="434" customFormat="1" ht="18" customHeight="1">
      <c r="A1049" s="351">
        <v>1043</v>
      </c>
      <c r="B1049" s="107" t="s">
        <v>42</v>
      </c>
      <c r="C1049" s="108">
        <v>43763</v>
      </c>
      <c r="D1049" s="416" t="s">
        <v>16005</v>
      </c>
      <c r="E1049" s="324" t="s">
        <v>16406</v>
      </c>
      <c r="F1049" s="126">
        <v>10436.32</v>
      </c>
      <c r="G1049" s="107" t="str">
        <f t="shared" si="17"/>
        <v>SH19-11267</v>
      </c>
      <c r="H1049" s="430"/>
      <c r="I1049" s="428"/>
      <c r="J1049" s="431"/>
      <c r="K1049" s="432"/>
      <c r="L1049" s="429"/>
      <c r="M1049" s="433"/>
      <c r="N1049" s="429"/>
    </row>
    <row r="1050" spans="1:14" s="434" customFormat="1" ht="18" customHeight="1">
      <c r="A1050" s="351">
        <v>1044</v>
      </c>
      <c r="B1050" s="107" t="s">
        <v>42</v>
      </c>
      <c r="C1050" s="108">
        <v>43763</v>
      </c>
      <c r="D1050" s="416" t="s">
        <v>16006</v>
      </c>
      <c r="E1050" s="324" t="s">
        <v>16406</v>
      </c>
      <c r="F1050" s="126">
        <v>5749.65</v>
      </c>
      <c r="G1050" s="107" t="str">
        <f t="shared" si="17"/>
        <v>SH19-11268</v>
      </c>
      <c r="H1050" s="430"/>
      <c r="I1050" s="428"/>
      <c r="J1050" s="431"/>
      <c r="K1050" s="432"/>
      <c r="L1050" s="429"/>
      <c r="M1050" s="433"/>
      <c r="N1050" s="429"/>
    </row>
    <row r="1051" spans="1:14" s="434" customFormat="1" ht="18" customHeight="1">
      <c r="A1051" s="351">
        <v>1045</v>
      </c>
      <c r="B1051" s="107" t="s">
        <v>42</v>
      </c>
      <c r="C1051" s="108">
        <v>43763</v>
      </c>
      <c r="D1051" s="416" t="s">
        <v>16007</v>
      </c>
      <c r="E1051" s="324" t="s">
        <v>16406</v>
      </c>
      <c r="F1051" s="126">
        <v>14073.82</v>
      </c>
      <c r="G1051" s="107" t="str">
        <f t="shared" si="17"/>
        <v>SH19-11269</v>
      </c>
      <c r="H1051" s="430"/>
      <c r="I1051" s="428"/>
      <c r="J1051" s="431"/>
      <c r="K1051" s="432"/>
      <c r="L1051" s="429"/>
      <c r="M1051" s="433"/>
      <c r="N1051" s="429"/>
    </row>
    <row r="1052" spans="1:14" s="434" customFormat="1" ht="18" customHeight="1">
      <c r="A1052" s="351">
        <v>1046</v>
      </c>
      <c r="B1052" s="107" t="s">
        <v>42</v>
      </c>
      <c r="C1052" s="108">
        <v>43763</v>
      </c>
      <c r="D1052" s="416" t="s">
        <v>16008</v>
      </c>
      <c r="E1052" s="324" t="s">
        <v>16406</v>
      </c>
      <c r="F1052" s="126">
        <v>6363.99</v>
      </c>
      <c r="G1052" s="107" t="str">
        <f t="shared" si="17"/>
        <v>SH19-11270</v>
      </c>
      <c r="H1052" s="430"/>
      <c r="I1052" s="428"/>
      <c r="J1052" s="431"/>
      <c r="K1052" s="432"/>
      <c r="L1052" s="429"/>
      <c r="M1052" s="433"/>
      <c r="N1052" s="429"/>
    </row>
    <row r="1053" spans="1:14" s="434" customFormat="1" ht="18" customHeight="1">
      <c r="A1053" s="351">
        <v>1047</v>
      </c>
      <c r="B1053" s="107" t="s">
        <v>42</v>
      </c>
      <c r="C1053" s="108">
        <v>43763</v>
      </c>
      <c r="D1053" s="416" t="s">
        <v>16009</v>
      </c>
      <c r="E1053" s="324" t="s">
        <v>16406</v>
      </c>
      <c r="F1053" s="126">
        <v>7357.84</v>
      </c>
      <c r="G1053" s="107" t="str">
        <f t="shared" si="17"/>
        <v>SH19-11271</v>
      </c>
      <c r="H1053" s="430"/>
      <c r="I1053" s="428"/>
      <c r="J1053" s="431"/>
      <c r="K1053" s="432"/>
      <c r="L1053" s="429"/>
      <c r="M1053" s="433"/>
      <c r="N1053" s="429"/>
    </row>
    <row r="1054" spans="1:14" s="434" customFormat="1" ht="18" customHeight="1">
      <c r="A1054" s="351">
        <v>1048</v>
      </c>
      <c r="B1054" s="107" t="s">
        <v>42</v>
      </c>
      <c r="C1054" s="108">
        <v>43763</v>
      </c>
      <c r="D1054" s="416" t="s">
        <v>16010</v>
      </c>
      <c r="E1054" s="324" t="s">
        <v>16406</v>
      </c>
      <c r="F1054" s="126">
        <v>2361.2399999999998</v>
      </c>
      <c r="G1054" s="107" t="str">
        <f t="shared" si="17"/>
        <v>SH19-11272</v>
      </c>
      <c r="H1054" s="430"/>
      <c r="I1054" s="428"/>
      <c r="J1054" s="431"/>
      <c r="K1054" s="432"/>
      <c r="L1054" s="429"/>
      <c r="M1054" s="433"/>
      <c r="N1054" s="429"/>
    </row>
    <row r="1055" spans="1:14" s="434" customFormat="1" ht="18" customHeight="1">
      <c r="A1055" s="351">
        <v>1049</v>
      </c>
      <c r="B1055" s="107" t="s">
        <v>42</v>
      </c>
      <c r="C1055" s="108">
        <v>43763</v>
      </c>
      <c r="D1055" s="416" t="s">
        <v>16011</v>
      </c>
      <c r="E1055" s="324" t="s">
        <v>16406</v>
      </c>
      <c r="F1055" s="126">
        <v>6807.88</v>
      </c>
      <c r="G1055" s="107" t="str">
        <f t="shared" si="17"/>
        <v>SH19-11273</v>
      </c>
      <c r="H1055" s="430"/>
      <c r="I1055" s="428"/>
      <c r="J1055" s="431"/>
      <c r="K1055" s="432"/>
      <c r="L1055" s="429"/>
      <c r="M1055" s="433"/>
      <c r="N1055" s="429"/>
    </row>
    <row r="1056" spans="1:14" s="434" customFormat="1" ht="18" customHeight="1">
      <c r="A1056" s="351">
        <v>1050</v>
      </c>
      <c r="B1056" s="107" t="s">
        <v>42</v>
      </c>
      <c r="C1056" s="108">
        <v>43763</v>
      </c>
      <c r="D1056" s="416" t="s">
        <v>16012</v>
      </c>
      <c r="E1056" s="324" t="s">
        <v>16406</v>
      </c>
      <c r="F1056" s="126">
        <v>11551.86</v>
      </c>
      <c r="G1056" s="107" t="str">
        <f t="shared" si="17"/>
        <v>SH19-11274</v>
      </c>
      <c r="H1056" s="430"/>
      <c r="I1056" s="428"/>
      <c r="J1056" s="431"/>
      <c r="K1056" s="432"/>
      <c r="L1056" s="429"/>
      <c r="M1056" s="433"/>
      <c r="N1056" s="429"/>
    </row>
    <row r="1057" spans="1:14" s="434" customFormat="1" ht="18" customHeight="1">
      <c r="A1057" s="351">
        <v>1051</v>
      </c>
      <c r="B1057" s="107" t="s">
        <v>42</v>
      </c>
      <c r="C1057" s="108">
        <v>43763</v>
      </c>
      <c r="D1057" s="416" t="s">
        <v>16013</v>
      </c>
      <c r="E1057" s="324" t="s">
        <v>16406</v>
      </c>
      <c r="F1057" s="126">
        <v>5021.29</v>
      </c>
      <c r="G1057" s="107" t="str">
        <f t="shared" si="17"/>
        <v>SH19-11275</v>
      </c>
      <c r="H1057" s="430"/>
      <c r="I1057" s="428"/>
      <c r="J1057" s="431"/>
      <c r="K1057" s="432"/>
      <c r="L1057" s="429"/>
      <c r="M1057" s="433"/>
      <c r="N1057" s="429"/>
    </row>
    <row r="1058" spans="1:14" s="434" customFormat="1" ht="18" customHeight="1">
      <c r="A1058" s="351">
        <v>1052</v>
      </c>
      <c r="B1058" s="107" t="s">
        <v>42</v>
      </c>
      <c r="C1058" s="108">
        <v>43763</v>
      </c>
      <c r="D1058" s="416" t="s">
        <v>16014</v>
      </c>
      <c r="E1058" s="324" t="s">
        <v>16406</v>
      </c>
      <c r="F1058" s="126">
        <v>13532.84</v>
      </c>
      <c r="G1058" s="107" t="str">
        <f t="shared" si="17"/>
        <v>SH19-11276</v>
      </c>
      <c r="H1058" s="430"/>
      <c r="I1058" s="428"/>
      <c r="J1058" s="431"/>
      <c r="K1058" s="432"/>
      <c r="L1058" s="429"/>
      <c r="M1058" s="433"/>
      <c r="N1058" s="429"/>
    </row>
    <row r="1059" spans="1:14" s="434" customFormat="1" ht="18" customHeight="1">
      <c r="A1059" s="351">
        <v>1053</v>
      </c>
      <c r="B1059" s="107" t="s">
        <v>139</v>
      </c>
      <c r="C1059" s="108">
        <v>43762</v>
      </c>
      <c r="D1059" s="416" t="s">
        <v>16015</v>
      </c>
      <c r="E1059" s="324" t="s">
        <v>1709</v>
      </c>
      <c r="F1059" s="126">
        <v>1479</v>
      </c>
      <c r="G1059" s="107" t="str">
        <f t="shared" si="17"/>
        <v>SH19-11277</v>
      </c>
      <c r="H1059" s="430"/>
      <c r="I1059" s="428"/>
      <c r="J1059" s="431"/>
      <c r="K1059" s="432"/>
      <c r="L1059" s="429"/>
      <c r="M1059" s="433"/>
      <c r="N1059" s="429"/>
    </row>
    <row r="1060" spans="1:14" s="434" customFormat="1" ht="18" customHeight="1">
      <c r="A1060" s="351">
        <v>1054</v>
      </c>
      <c r="B1060" s="107" t="s">
        <v>1754</v>
      </c>
      <c r="C1060" s="108">
        <v>43762</v>
      </c>
      <c r="D1060" s="416" t="s">
        <v>16016</v>
      </c>
      <c r="E1060" s="324" t="s">
        <v>1709</v>
      </c>
      <c r="F1060" s="126">
        <v>3497.8</v>
      </c>
      <c r="G1060" s="107" t="str">
        <f t="shared" si="17"/>
        <v>SH19-11278</v>
      </c>
      <c r="H1060" s="430"/>
      <c r="I1060" s="428"/>
      <c r="J1060" s="431"/>
      <c r="K1060" s="432"/>
      <c r="L1060" s="429"/>
      <c r="M1060" s="433"/>
      <c r="N1060" s="429"/>
    </row>
    <row r="1061" spans="1:14" s="434" customFormat="1" ht="18" customHeight="1">
      <c r="A1061" s="351">
        <v>1055</v>
      </c>
      <c r="B1061" s="107" t="s">
        <v>142</v>
      </c>
      <c r="C1061" s="108">
        <v>43762</v>
      </c>
      <c r="D1061" s="416" t="s">
        <v>16017</v>
      </c>
      <c r="E1061" s="324" t="s">
        <v>1709</v>
      </c>
      <c r="F1061" s="126">
        <v>874.43</v>
      </c>
      <c r="G1061" s="107" t="str">
        <f t="shared" si="17"/>
        <v>SH19-11279</v>
      </c>
      <c r="H1061" s="430"/>
      <c r="I1061" s="428"/>
      <c r="J1061" s="431"/>
      <c r="K1061" s="432"/>
      <c r="L1061" s="429"/>
      <c r="M1061" s="433"/>
      <c r="N1061" s="429"/>
    </row>
    <row r="1062" spans="1:14" s="434" customFormat="1" ht="18" customHeight="1">
      <c r="A1062" s="351">
        <v>1056</v>
      </c>
      <c r="B1062" s="107" t="s">
        <v>142</v>
      </c>
      <c r="C1062" s="108">
        <v>43762</v>
      </c>
      <c r="D1062" s="416" t="s">
        <v>16018</v>
      </c>
      <c r="E1062" s="324" t="s">
        <v>1709</v>
      </c>
      <c r="F1062" s="126">
        <v>219.23</v>
      </c>
      <c r="G1062" s="107" t="str">
        <f t="shared" si="17"/>
        <v>SH19-11280</v>
      </c>
      <c r="H1062" s="430"/>
      <c r="I1062" s="428"/>
      <c r="J1062" s="431"/>
      <c r="K1062" s="432"/>
      <c r="L1062" s="429"/>
      <c r="M1062" s="433"/>
      <c r="N1062" s="429"/>
    </row>
    <row r="1063" spans="1:14" s="434" customFormat="1" ht="18" customHeight="1">
      <c r="A1063" s="351">
        <v>1057</v>
      </c>
      <c r="B1063" s="107" t="s">
        <v>43</v>
      </c>
      <c r="C1063" s="108">
        <v>43762</v>
      </c>
      <c r="D1063" s="416" t="s">
        <v>16019</v>
      </c>
      <c r="E1063" s="324" t="s">
        <v>1709</v>
      </c>
      <c r="F1063" s="126">
        <v>4905.1000000000004</v>
      </c>
      <c r="G1063" s="107" t="str">
        <f t="shared" si="17"/>
        <v>SH19-11281</v>
      </c>
      <c r="H1063" s="430"/>
      <c r="I1063" s="428"/>
      <c r="J1063" s="431"/>
      <c r="K1063" s="432"/>
      <c r="L1063" s="429"/>
      <c r="M1063" s="433"/>
      <c r="N1063" s="429"/>
    </row>
    <row r="1064" spans="1:14" s="434" customFormat="1" ht="18" customHeight="1">
      <c r="A1064" s="351">
        <v>1058</v>
      </c>
      <c r="B1064" s="200" t="s">
        <v>1746</v>
      </c>
      <c r="C1064" s="108"/>
      <c r="D1064" s="402" t="s">
        <v>16020</v>
      </c>
      <c r="E1064" s="324" t="s">
        <v>1709</v>
      </c>
      <c r="F1064" s="126">
        <v>0</v>
      </c>
      <c r="G1064" s="107" t="str">
        <f t="shared" si="17"/>
        <v>SH19-11282</v>
      </c>
      <c r="H1064" s="430"/>
      <c r="I1064" s="428"/>
      <c r="J1064" s="431"/>
      <c r="K1064" s="432"/>
      <c r="L1064" s="429"/>
      <c r="M1064" s="433"/>
      <c r="N1064" s="429"/>
    </row>
    <row r="1065" spans="1:14" s="434" customFormat="1" ht="18" customHeight="1">
      <c r="A1065" s="351">
        <v>1059</v>
      </c>
      <c r="B1065" s="107" t="s">
        <v>337</v>
      </c>
      <c r="C1065" s="108">
        <v>43762</v>
      </c>
      <c r="D1065" s="416" t="s">
        <v>16021</v>
      </c>
      <c r="E1065" s="324" t="s">
        <v>1709</v>
      </c>
      <c r="F1065" s="126">
        <v>2082.5</v>
      </c>
      <c r="G1065" s="107" t="str">
        <f t="shared" si="17"/>
        <v>SH19-11283</v>
      </c>
      <c r="H1065" s="430"/>
      <c r="I1065" s="428"/>
      <c r="J1065" s="431"/>
      <c r="K1065" s="432"/>
      <c r="L1065" s="429"/>
      <c r="M1065" s="433"/>
      <c r="N1065" s="429"/>
    </row>
    <row r="1066" spans="1:14" s="434" customFormat="1" ht="18" customHeight="1">
      <c r="A1066" s="351">
        <v>1060</v>
      </c>
      <c r="B1066" s="107" t="s">
        <v>55</v>
      </c>
      <c r="C1066" s="108">
        <v>43762</v>
      </c>
      <c r="D1066" s="416" t="s">
        <v>16022</v>
      </c>
      <c r="E1066" s="324" t="s">
        <v>1709</v>
      </c>
      <c r="F1066" s="126">
        <v>1480.68</v>
      </c>
      <c r="G1066" s="107" t="str">
        <f t="shared" si="17"/>
        <v>SH19-11284</v>
      </c>
      <c r="H1066" s="430"/>
      <c r="I1066" s="428"/>
      <c r="J1066" s="431"/>
      <c r="K1066" s="432"/>
      <c r="L1066" s="429"/>
      <c r="M1066" s="433"/>
      <c r="N1066" s="429"/>
    </row>
    <row r="1067" spans="1:14" s="434" customFormat="1" ht="18" customHeight="1">
      <c r="A1067" s="351">
        <v>1061</v>
      </c>
      <c r="B1067" s="107" t="s">
        <v>55</v>
      </c>
      <c r="C1067" s="108">
        <v>43762</v>
      </c>
      <c r="D1067" s="416" t="s">
        <v>16023</v>
      </c>
      <c r="E1067" s="324" t="s">
        <v>1709</v>
      </c>
      <c r="F1067" s="126">
        <v>586.95000000000005</v>
      </c>
      <c r="G1067" s="107" t="str">
        <f t="shared" si="17"/>
        <v>SH19-11285</v>
      </c>
      <c r="H1067" s="430"/>
      <c r="I1067" s="428"/>
      <c r="J1067" s="431"/>
      <c r="K1067" s="432"/>
      <c r="L1067" s="429"/>
      <c r="M1067" s="433"/>
      <c r="N1067" s="429"/>
    </row>
    <row r="1068" spans="1:14" s="434" customFormat="1" ht="18" customHeight="1">
      <c r="A1068" s="351">
        <v>1062</v>
      </c>
      <c r="B1068" s="107" t="s">
        <v>55</v>
      </c>
      <c r="C1068" s="108">
        <v>43762</v>
      </c>
      <c r="D1068" s="416" t="s">
        <v>16024</v>
      </c>
      <c r="E1068" s="324" t="s">
        <v>1709</v>
      </c>
      <c r="F1068" s="126">
        <v>705.75</v>
      </c>
      <c r="G1068" s="107" t="str">
        <f t="shared" si="17"/>
        <v>SH19-11286</v>
      </c>
      <c r="H1068" s="430"/>
      <c r="I1068" s="428"/>
      <c r="J1068" s="431"/>
      <c r="K1068" s="432"/>
      <c r="L1068" s="429"/>
      <c r="M1068" s="433"/>
      <c r="N1068" s="429"/>
    </row>
    <row r="1069" spans="1:14" s="434" customFormat="1" ht="18" customHeight="1">
      <c r="A1069" s="351">
        <v>1063</v>
      </c>
      <c r="B1069" s="107" t="s">
        <v>42</v>
      </c>
      <c r="C1069" s="108">
        <v>43762</v>
      </c>
      <c r="D1069" s="416" t="s">
        <v>16025</v>
      </c>
      <c r="E1069" s="324" t="s">
        <v>16405</v>
      </c>
      <c r="F1069" s="126">
        <v>1770.59</v>
      </c>
      <c r="G1069" s="107" t="str">
        <f t="shared" si="17"/>
        <v>SH19-11287</v>
      </c>
      <c r="H1069" s="430"/>
      <c r="I1069" s="428"/>
      <c r="J1069" s="431"/>
      <c r="K1069" s="432"/>
      <c r="L1069" s="429"/>
      <c r="M1069" s="433"/>
      <c r="N1069" s="429"/>
    </row>
    <row r="1070" spans="1:14" s="434" customFormat="1" ht="18" customHeight="1">
      <c r="A1070" s="351">
        <v>1064</v>
      </c>
      <c r="B1070" s="107" t="s">
        <v>42</v>
      </c>
      <c r="C1070" s="108">
        <v>43762</v>
      </c>
      <c r="D1070" s="416" t="s">
        <v>16026</v>
      </c>
      <c r="E1070" s="324" t="s">
        <v>16405</v>
      </c>
      <c r="F1070" s="126">
        <v>26.33</v>
      </c>
      <c r="G1070" s="107" t="str">
        <f t="shared" si="17"/>
        <v>SH19-11288</v>
      </c>
      <c r="H1070" s="430"/>
      <c r="I1070" s="428"/>
      <c r="J1070" s="431"/>
      <c r="K1070" s="432"/>
      <c r="L1070" s="429"/>
      <c r="M1070" s="433"/>
      <c r="N1070" s="429"/>
    </row>
    <row r="1071" spans="1:14" s="434" customFormat="1" ht="18" customHeight="1">
      <c r="A1071" s="351">
        <v>1065</v>
      </c>
      <c r="B1071" s="107"/>
      <c r="C1071" s="108"/>
      <c r="D1071" s="416" t="s">
        <v>16027</v>
      </c>
      <c r="E1071" s="324" t="s">
        <v>1709</v>
      </c>
      <c r="F1071" s="126">
        <v>0</v>
      </c>
      <c r="G1071" s="107" t="str">
        <f t="shared" si="17"/>
        <v>SH19-11289</v>
      </c>
      <c r="H1071" s="430"/>
      <c r="I1071" s="428"/>
      <c r="J1071" s="431"/>
      <c r="K1071" s="432"/>
      <c r="L1071" s="429"/>
      <c r="M1071" s="433"/>
      <c r="N1071" s="429" t="s">
        <v>7781</v>
      </c>
    </row>
    <row r="1072" spans="1:14" s="434" customFormat="1" ht="18" customHeight="1">
      <c r="A1072" s="351">
        <v>1066</v>
      </c>
      <c r="B1072" s="107" t="s">
        <v>1746</v>
      </c>
      <c r="C1072" s="108"/>
      <c r="D1072" s="402" t="s">
        <v>16028</v>
      </c>
      <c r="E1072" s="324" t="s">
        <v>1709</v>
      </c>
      <c r="F1072" s="126">
        <v>0</v>
      </c>
      <c r="G1072" s="107" t="str">
        <f t="shared" si="17"/>
        <v>SH19-11290</v>
      </c>
      <c r="H1072" s="430"/>
      <c r="I1072" s="428"/>
      <c r="J1072" s="431"/>
      <c r="K1072" s="432"/>
      <c r="L1072" s="429"/>
      <c r="M1072" s="433"/>
      <c r="N1072" s="429"/>
    </row>
    <row r="1073" spans="1:14" s="434" customFormat="1" ht="18" customHeight="1">
      <c r="A1073" s="351">
        <v>1067</v>
      </c>
      <c r="B1073" s="107" t="s">
        <v>42</v>
      </c>
      <c r="C1073" s="108">
        <v>43763</v>
      </c>
      <c r="D1073" s="416" t="s">
        <v>16029</v>
      </c>
      <c r="E1073" s="324" t="s">
        <v>16406</v>
      </c>
      <c r="F1073" s="126">
        <v>4933.88</v>
      </c>
      <c r="G1073" s="107" t="str">
        <f t="shared" si="17"/>
        <v>SH19-11291</v>
      </c>
      <c r="H1073" s="430"/>
      <c r="I1073" s="428"/>
      <c r="J1073" s="431"/>
      <c r="K1073" s="432"/>
      <c r="L1073" s="429"/>
      <c r="M1073" s="433"/>
      <c r="N1073" s="429"/>
    </row>
    <row r="1074" spans="1:14" s="434" customFormat="1" ht="18" customHeight="1">
      <c r="A1074" s="351">
        <v>1068</v>
      </c>
      <c r="B1074" s="107" t="s">
        <v>42</v>
      </c>
      <c r="C1074" s="108">
        <v>43763</v>
      </c>
      <c r="D1074" s="416" t="s">
        <v>16030</v>
      </c>
      <c r="E1074" s="324" t="s">
        <v>16406</v>
      </c>
      <c r="F1074" s="126">
        <v>15580.59</v>
      </c>
      <c r="G1074" s="107" t="str">
        <f t="shared" si="17"/>
        <v>SH19-11292</v>
      </c>
      <c r="H1074" s="430"/>
      <c r="I1074" s="428"/>
      <c r="J1074" s="431"/>
      <c r="K1074" s="432"/>
      <c r="L1074" s="429"/>
      <c r="M1074" s="433"/>
      <c r="N1074" s="429"/>
    </row>
    <row r="1075" spans="1:14" s="434" customFormat="1" ht="18" customHeight="1">
      <c r="A1075" s="351">
        <v>1069</v>
      </c>
      <c r="B1075" s="107" t="s">
        <v>42</v>
      </c>
      <c r="C1075" s="108">
        <v>43763</v>
      </c>
      <c r="D1075" s="416" t="s">
        <v>16031</v>
      </c>
      <c r="E1075" s="324" t="s">
        <v>16406</v>
      </c>
      <c r="F1075" s="126">
        <v>3832.29</v>
      </c>
      <c r="G1075" s="107" t="str">
        <f t="shared" si="17"/>
        <v>SH19-11293</v>
      </c>
      <c r="H1075" s="430"/>
      <c r="I1075" s="428"/>
      <c r="J1075" s="431"/>
      <c r="K1075" s="432"/>
      <c r="L1075" s="429"/>
      <c r="M1075" s="433"/>
      <c r="N1075" s="429"/>
    </row>
    <row r="1076" spans="1:14" s="434" customFormat="1" ht="18" customHeight="1">
      <c r="A1076" s="351">
        <v>1070</v>
      </c>
      <c r="B1076" s="107" t="s">
        <v>238</v>
      </c>
      <c r="C1076" s="108">
        <v>43762</v>
      </c>
      <c r="D1076" s="416" t="s">
        <v>16032</v>
      </c>
      <c r="E1076" s="324" t="s">
        <v>1709</v>
      </c>
      <c r="F1076" s="126">
        <v>4302.8999999999996</v>
      </c>
      <c r="G1076" s="107" t="str">
        <f t="shared" si="17"/>
        <v>SH19-11294</v>
      </c>
      <c r="H1076" s="430"/>
      <c r="I1076" s="428"/>
      <c r="J1076" s="431"/>
      <c r="K1076" s="432"/>
      <c r="L1076" s="429"/>
      <c r="M1076" s="433"/>
      <c r="N1076" s="429"/>
    </row>
    <row r="1077" spans="1:14" s="434" customFormat="1" ht="18" customHeight="1">
      <c r="A1077" s="351">
        <v>1071</v>
      </c>
      <c r="B1077" s="107" t="s">
        <v>329</v>
      </c>
      <c r="C1077" s="108">
        <v>43762</v>
      </c>
      <c r="D1077" s="416" t="s">
        <v>16033</v>
      </c>
      <c r="E1077" s="324" t="s">
        <v>1709</v>
      </c>
      <c r="F1077" s="126">
        <v>2649.07</v>
      </c>
      <c r="G1077" s="107" t="str">
        <f t="shared" si="17"/>
        <v>SH19-11295</v>
      </c>
      <c r="H1077" s="430"/>
      <c r="I1077" s="428"/>
      <c r="J1077" s="431"/>
      <c r="K1077" s="432"/>
      <c r="L1077" s="429"/>
      <c r="M1077" s="433"/>
      <c r="N1077" s="429"/>
    </row>
    <row r="1078" spans="1:14" s="434" customFormat="1" ht="18" customHeight="1">
      <c r="A1078" s="351">
        <v>1072</v>
      </c>
      <c r="B1078" s="107" t="s">
        <v>42</v>
      </c>
      <c r="C1078" s="108">
        <v>43763</v>
      </c>
      <c r="D1078" s="416" t="s">
        <v>16034</v>
      </c>
      <c r="E1078" s="324" t="s">
        <v>16406</v>
      </c>
      <c r="F1078" s="126">
        <v>13558.4</v>
      </c>
      <c r="G1078" s="107" t="str">
        <f t="shared" si="17"/>
        <v>SH19-11296</v>
      </c>
      <c r="H1078" s="430"/>
      <c r="I1078" s="428"/>
      <c r="J1078" s="431"/>
      <c r="K1078" s="432"/>
      <c r="L1078" s="429"/>
      <c r="M1078" s="433"/>
      <c r="N1078" s="429"/>
    </row>
    <row r="1079" spans="1:14" s="434" customFormat="1" ht="18" customHeight="1">
      <c r="A1079" s="351">
        <v>1073</v>
      </c>
      <c r="B1079" s="107" t="s">
        <v>42</v>
      </c>
      <c r="C1079" s="108">
        <v>43763</v>
      </c>
      <c r="D1079" s="416" t="s">
        <v>16035</v>
      </c>
      <c r="E1079" s="324" t="s">
        <v>16406</v>
      </c>
      <c r="F1079" s="126">
        <v>5500.86</v>
      </c>
      <c r="G1079" s="107" t="str">
        <f t="shared" si="17"/>
        <v>SH19-11297</v>
      </c>
      <c r="H1079" s="430"/>
      <c r="I1079" s="428"/>
      <c r="J1079" s="431"/>
      <c r="K1079" s="432"/>
      <c r="L1079" s="429"/>
      <c r="M1079" s="433"/>
      <c r="N1079" s="429"/>
    </row>
    <row r="1080" spans="1:14" s="434" customFormat="1" ht="18" customHeight="1">
      <c r="A1080" s="351">
        <v>1074</v>
      </c>
      <c r="B1080" s="107" t="s">
        <v>42</v>
      </c>
      <c r="C1080" s="108">
        <v>43763</v>
      </c>
      <c r="D1080" s="416" t="s">
        <v>16036</v>
      </c>
      <c r="E1080" s="324" t="s">
        <v>16406</v>
      </c>
      <c r="F1080" s="126">
        <v>437.32</v>
      </c>
      <c r="G1080" s="107" t="str">
        <f t="shared" si="17"/>
        <v>SH19-11298</v>
      </c>
      <c r="H1080" s="430"/>
      <c r="I1080" s="428"/>
      <c r="J1080" s="431"/>
      <c r="K1080" s="432"/>
      <c r="L1080" s="429"/>
      <c r="M1080" s="433"/>
      <c r="N1080" s="429"/>
    </row>
    <row r="1081" spans="1:14" s="434" customFormat="1" ht="18" customHeight="1">
      <c r="A1081" s="351">
        <v>1075</v>
      </c>
      <c r="B1081" s="107" t="s">
        <v>42</v>
      </c>
      <c r="C1081" s="108">
        <v>43763</v>
      </c>
      <c r="D1081" s="416" t="s">
        <v>16037</v>
      </c>
      <c r="E1081" s="324" t="s">
        <v>16406</v>
      </c>
      <c r="F1081" s="126">
        <v>5959.29</v>
      </c>
      <c r="G1081" s="107" t="str">
        <f t="shared" si="17"/>
        <v>SH19-11299</v>
      </c>
      <c r="H1081" s="430"/>
      <c r="I1081" s="428"/>
      <c r="J1081" s="431"/>
      <c r="K1081" s="432"/>
      <c r="L1081" s="429"/>
      <c r="M1081" s="433"/>
      <c r="N1081" s="429"/>
    </row>
    <row r="1082" spans="1:14" s="434" customFormat="1" ht="18" customHeight="1">
      <c r="A1082" s="351">
        <v>1076</v>
      </c>
      <c r="B1082" s="107" t="s">
        <v>42</v>
      </c>
      <c r="C1082" s="108">
        <v>43762</v>
      </c>
      <c r="D1082" s="416" t="s">
        <v>16038</v>
      </c>
      <c r="E1082" s="324" t="s">
        <v>16405</v>
      </c>
      <c r="F1082" s="126">
        <v>97.99</v>
      </c>
      <c r="G1082" s="107" t="str">
        <f t="shared" si="17"/>
        <v>SH19-11300</v>
      </c>
      <c r="H1082" s="430"/>
      <c r="I1082" s="428"/>
      <c r="J1082" s="431"/>
      <c r="K1082" s="432"/>
      <c r="L1082" s="429"/>
      <c r="M1082" s="433"/>
      <c r="N1082" s="429"/>
    </row>
    <row r="1083" spans="1:14" s="434" customFormat="1" ht="18" customHeight="1">
      <c r="A1083" s="351">
        <v>1077</v>
      </c>
      <c r="B1083" s="107" t="s">
        <v>42</v>
      </c>
      <c r="C1083" s="108">
        <v>43763</v>
      </c>
      <c r="D1083" s="416" t="s">
        <v>16039</v>
      </c>
      <c r="E1083" s="324" t="s">
        <v>16406</v>
      </c>
      <c r="F1083" s="126">
        <v>10632.08</v>
      </c>
      <c r="G1083" s="107" t="str">
        <f t="shared" si="17"/>
        <v>SH19-11301</v>
      </c>
      <c r="H1083" s="430"/>
      <c r="I1083" s="428"/>
      <c r="J1083" s="431"/>
      <c r="K1083" s="432"/>
      <c r="L1083" s="429"/>
      <c r="M1083" s="433"/>
      <c r="N1083" s="429"/>
    </row>
    <row r="1084" spans="1:14" s="434" customFormat="1" ht="18" customHeight="1">
      <c r="A1084" s="351">
        <v>1078</v>
      </c>
      <c r="B1084" s="107" t="s">
        <v>42</v>
      </c>
      <c r="C1084" s="108">
        <v>43763</v>
      </c>
      <c r="D1084" s="416" t="s">
        <v>16040</v>
      </c>
      <c r="E1084" s="324" t="s">
        <v>16406</v>
      </c>
      <c r="F1084" s="126">
        <v>3397.79</v>
      </c>
      <c r="G1084" s="107" t="str">
        <f t="shared" si="17"/>
        <v>SH19-11302</v>
      </c>
      <c r="H1084" s="430"/>
      <c r="I1084" s="428"/>
      <c r="J1084" s="431"/>
      <c r="K1084" s="432"/>
      <c r="L1084" s="429"/>
      <c r="M1084" s="433"/>
      <c r="N1084" s="429"/>
    </row>
    <row r="1085" spans="1:14" s="434" customFormat="1" ht="18" customHeight="1">
      <c r="A1085" s="351">
        <v>1079</v>
      </c>
      <c r="B1085" s="107" t="s">
        <v>42</v>
      </c>
      <c r="C1085" s="108">
        <v>43763</v>
      </c>
      <c r="D1085" s="416" t="s">
        <v>16041</v>
      </c>
      <c r="E1085" s="324" t="s">
        <v>16406</v>
      </c>
      <c r="F1085" s="126">
        <v>11486.22</v>
      </c>
      <c r="G1085" s="107" t="str">
        <f t="shared" si="17"/>
        <v>SH19-11303</v>
      </c>
      <c r="H1085" s="430"/>
      <c r="I1085" s="428"/>
      <c r="J1085" s="431"/>
      <c r="K1085" s="432"/>
      <c r="L1085" s="429"/>
      <c r="M1085" s="433"/>
      <c r="N1085" s="429"/>
    </row>
    <row r="1086" spans="1:14" s="434" customFormat="1" ht="18" customHeight="1">
      <c r="A1086" s="351">
        <v>1080</v>
      </c>
      <c r="B1086" s="200" t="s">
        <v>1746</v>
      </c>
      <c r="C1086" s="108"/>
      <c r="D1086" s="402" t="s">
        <v>16042</v>
      </c>
      <c r="E1086" s="324" t="s">
        <v>1709</v>
      </c>
      <c r="F1086" s="126">
        <v>0</v>
      </c>
      <c r="G1086" s="107" t="str">
        <f t="shared" si="17"/>
        <v>SH19-11304</v>
      </c>
      <c r="H1086" s="430"/>
      <c r="I1086" s="428"/>
      <c r="J1086" s="431"/>
      <c r="K1086" s="432"/>
      <c r="L1086" s="429"/>
      <c r="M1086" s="433"/>
      <c r="N1086" s="429"/>
    </row>
    <row r="1087" spans="1:14" s="434" customFormat="1" ht="18" customHeight="1">
      <c r="A1087" s="351">
        <v>1081</v>
      </c>
      <c r="B1087" s="107" t="s">
        <v>43</v>
      </c>
      <c r="C1087" s="108">
        <v>43762</v>
      </c>
      <c r="D1087" s="416" t="s">
        <v>16043</v>
      </c>
      <c r="E1087" s="324" t="s">
        <v>1709</v>
      </c>
      <c r="F1087" s="126">
        <v>975.13</v>
      </c>
      <c r="G1087" s="107" t="str">
        <f t="shared" si="17"/>
        <v>SH19-11305</v>
      </c>
      <c r="H1087" s="430"/>
      <c r="I1087" s="428"/>
      <c r="J1087" s="431"/>
      <c r="K1087" s="432"/>
      <c r="L1087" s="429"/>
      <c r="M1087" s="433"/>
      <c r="N1087" s="429"/>
    </row>
    <row r="1088" spans="1:14" s="434" customFormat="1" ht="18" customHeight="1">
      <c r="A1088" s="351">
        <v>1082</v>
      </c>
      <c r="B1088" s="107" t="s">
        <v>291</v>
      </c>
      <c r="C1088" s="108">
        <v>43767</v>
      </c>
      <c r="D1088" s="416" t="s">
        <v>16044</v>
      </c>
      <c r="E1088" s="324" t="s">
        <v>1709</v>
      </c>
      <c r="F1088" s="126">
        <v>7097.4</v>
      </c>
      <c r="G1088" s="107" t="str">
        <f t="shared" si="17"/>
        <v>SH19-11306</v>
      </c>
      <c r="H1088" s="430"/>
      <c r="I1088" s="428"/>
      <c r="J1088" s="431"/>
      <c r="K1088" s="432"/>
      <c r="L1088" s="429"/>
      <c r="M1088" s="433"/>
      <c r="N1088" s="429"/>
    </row>
    <row r="1089" spans="1:14" s="434" customFormat="1" ht="18" customHeight="1">
      <c r="A1089" s="351">
        <v>1083</v>
      </c>
      <c r="B1089" s="107" t="s">
        <v>142</v>
      </c>
      <c r="C1089" s="108">
        <v>43762</v>
      </c>
      <c r="D1089" s="416" t="s">
        <v>16045</v>
      </c>
      <c r="E1089" s="324" t="s">
        <v>1709</v>
      </c>
      <c r="F1089" s="126">
        <v>2107.8000000000002</v>
      </c>
      <c r="G1089" s="107" t="str">
        <f t="shared" si="17"/>
        <v>SH19-11307</v>
      </c>
      <c r="H1089" s="430"/>
      <c r="I1089" s="428"/>
      <c r="J1089" s="431"/>
      <c r="K1089" s="432"/>
      <c r="L1089" s="429"/>
      <c r="M1089" s="433"/>
      <c r="N1089" s="429"/>
    </row>
    <row r="1090" spans="1:14" s="434" customFormat="1" ht="18" customHeight="1">
      <c r="A1090" s="351">
        <v>1084</v>
      </c>
      <c r="B1090" s="107" t="s">
        <v>142</v>
      </c>
      <c r="C1090" s="108">
        <v>43762</v>
      </c>
      <c r="D1090" s="416" t="s">
        <v>16046</v>
      </c>
      <c r="E1090" s="324" t="s">
        <v>1709</v>
      </c>
      <c r="F1090" s="126">
        <v>696.64</v>
      </c>
      <c r="G1090" s="107" t="str">
        <f t="shared" si="17"/>
        <v>SH19-11308</v>
      </c>
      <c r="H1090" s="430"/>
      <c r="I1090" s="428"/>
      <c r="J1090" s="431"/>
      <c r="K1090" s="432"/>
      <c r="L1090" s="429"/>
      <c r="M1090" s="433"/>
      <c r="N1090" s="429"/>
    </row>
    <row r="1091" spans="1:14" s="434" customFormat="1" ht="18" customHeight="1">
      <c r="A1091" s="351">
        <v>1085</v>
      </c>
      <c r="B1091" s="107" t="s">
        <v>329</v>
      </c>
      <c r="C1091" s="108">
        <v>43762</v>
      </c>
      <c r="D1091" s="416" t="s">
        <v>16047</v>
      </c>
      <c r="E1091" s="324" t="s">
        <v>1709</v>
      </c>
      <c r="F1091" s="126">
        <v>563.64</v>
      </c>
      <c r="G1091" s="107" t="str">
        <f t="shared" si="17"/>
        <v>SH19-11309</v>
      </c>
      <c r="H1091" s="430"/>
      <c r="I1091" s="428"/>
      <c r="J1091" s="431"/>
      <c r="K1091" s="432"/>
      <c r="L1091" s="429"/>
      <c r="M1091" s="433"/>
      <c r="N1091" s="429"/>
    </row>
    <row r="1092" spans="1:14" s="434" customFormat="1" ht="18" customHeight="1">
      <c r="A1092" s="351">
        <v>1086</v>
      </c>
      <c r="B1092" s="107" t="s">
        <v>7777</v>
      </c>
      <c r="C1092" s="108">
        <v>43762</v>
      </c>
      <c r="D1092" s="416" t="s">
        <v>16048</v>
      </c>
      <c r="E1092" s="324" t="s">
        <v>1709</v>
      </c>
      <c r="F1092" s="126">
        <v>1942.56</v>
      </c>
      <c r="G1092" s="107" t="str">
        <f t="shared" si="17"/>
        <v>SH19-11310</v>
      </c>
      <c r="H1092" s="430"/>
      <c r="I1092" s="428"/>
      <c r="J1092" s="431"/>
      <c r="K1092" s="432"/>
      <c r="L1092" s="429"/>
      <c r="M1092" s="433"/>
      <c r="N1092" s="429"/>
    </row>
    <row r="1093" spans="1:14" s="434" customFormat="1" ht="18" customHeight="1">
      <c r="A1093" s="351">
        <v>1087</v>
      </c>
      <c r="B1093" s="107" t="s">
        <v>42</v>
      </c>
      <c r="C1093" s="108">
        <v>43763</v>
      </c>
      <c r="D1093" s="416" t="s">
        <v>16049</v>
      </c>
      <c r="E1093" s="324" t="s">
        <v>16406</v>
      </c>
      <c r="F1093" s="126">
        <v>275.06</v>
      </c>
      <c r="G1093" s="107" t="str">
        <f t="shared" si="17"/>
        <v>SH19-11311</v>
      </c>
      <c r="H1093" s="430"/>
      <c r="I1093" s="428"/>
      <c r="J1093" s="431"/>
      <c r="K1093" s="432"/>
      <c r="L1093" s="429"/>
      <c r="M1093" s="433"/>
      <c r="N1093" s="429"/>
    </row>
    <row r="1094" spans="1:14" s="434" customFormat="1" ht="18" customHeight="1">
      <c r="A1094" s="351">
        <v>1088</v>
      </c>
      <c r="B1094" s="107" t="s">
        <v>42</v>
      </c>
      <c r="C1094" s="108">
        <v>43763</v>
      </c>
      <c r="D1094" s="416" t="s">
        <v>16050</v>
      </c>
      <c r="E1094" s="324" t="s">
        <v>16406</v>
      </c>
      <c r="F1094" s="126">
        <v>12604.61</v>
      </c>
      <c r="G1094" s="107" t="str">
        <f t="shared" si="17"/>
        <v>SH19-11312</v>
      </c>
      <c r="H1094" s="430"/>
      <c r="I1094" s="428"/>
      <c r="J1094" s="431"/>
      <c r="K1094" s="432"/>
      <c r="L1094" s="429"/>
      <c r="M1094" s="433"/>
      <c r="N1094" s="429"/>
    </row>
    <row r="1095" spans="1:14" s="434" customFormat="1" ht="18" customHeight="1">
      <c r="A1095" s="351">
        <v>1089</v>
      </c>
      <c r="B1095" s="107" t="s">
        <v>42</v>
      </c>
      <c r="C1095" s="108">
        <v>43763</v>
      </c>
      <c r="D1095" s="416" t="s">
        <v>16051</v>
      </c>
      <c r="E1095" s="324" t="s">
        <v>16406</v>
      </c>
      <c r="F1095" s="126">
        <v>3597.66</v>
      </c>
      <c r="G1095" s="107" t="str">
        <f t="shared" si="17"/>
        <v>SH19-11313</v>
      </c>
      <c r="H1095" s="430"/>
      <c r="I1095" s="428"/>
      <c r="J1095" s="431"/>
      <c r="K1095" s="432"/>
      <c r="L1095" s="429"/>
      <c r="M1095" s="433"/>
      <c r="N1095" s="429"/>
    </row>
    <row r="1096" spans="1:14" s="434" customFormat="1" ht="18" customHeight="1">
      <c r="A1096" s="351">
        <v>1090</v>
      </c>
      <c r="B1096" s="107" t="s">
        <v>42</v>
      </c>
      <c r="C1096" s="108">
        <v>43763</v>
      </c>
      <c r="D1096" s="416" t="s">
        <v>16052</v>
      </c>
      <c r="E1096" s="324" t="s">
        <v>16406</v>
      </c>
      <c r="F1096" s="126">
        <v>4551.76</v>
      </c>
      <c r="G1096" s="107" t="str">
        <f t="shared" si="17"/>
        <v>SH19-11314</v>
      </c>
      <c r="H1096" s="430"/>
      <c r="I1096" s="428"/>
      <c r="J1096" s="431"/>
      <c r="K1096" s="432"/>
      <c r="L1096" s="429"/>
      <c r="M1096" s="433"/>
      <c r="N1096" s="429"/>
    </row>
    <row r="1097" spans="1:14" s="434" customFormat="1" ht="18" customHeight="1">
      <c r="A1097" s="351">
        <v>1091</v>
      </c>
      <c r="B1097" s="107" t="s">
        <v>42</v>
      </c>
      <c r="C1097" s="108">
        <v>43762</v>
      </c>
      <c r="D1097" s="416" t="s">
        <v>16053</v>
      </c>
      <c r="E1097" s="324" t="s">
        <v>16405</v>
      </c>
      <c r="F1097" s="126">
        <v>527.92999999999995</v>
      </c>
      <c r="G1097" s="107" t="str">
        <f t="shared" si="17"/>
        <v>SH19-11315</v>
      </c>
      <c r="H1097" s="430"/>
      <c r="I1097" s="428"/>
      <c r="J1097" s="431"/>
      <c r="K1097" s="432"/>
      <c r="L1097" s="429"/>
      <c r="M1097" s="433"/>
      <c r="N1097" s="429"/>
    </row>
    <row r="1098" spans="1:14" s="434" customFormat="1" ht="18" customHeight="1">
      <c r="A1098" s="351">
        <v>1092</v>
      </c>
      <c r="B1098" s="107" t="s">
        <v>42</v>
      </c>
      <c r="C1098" s="108">
        <v>43763</v>
      </c>
      <c r="D1098" s="416" t="s">
        <v>16054</v>
      </c>
      <c r="E1098" s="324" t="s">
        <v>16406</v>
      </c>
      <c r="F1098" s="126">
        <v>1592.05</v>
      </c>
      <c r="G1098" s="107" t="str">
        <f t="shared" si="17"/>
        <v>SH19-11316</v>
      </c>
      <c r="H1098" s="430"/>
      <c r="I1098" s="428"/>
      <c r="J1098" s="431"/>
      <c r="K1098" s="432"/>
      <c r="L1098" s="429"/>
      <c r="M1098" s="433"/>
      <c r="N1098" s="429"/>
    </row>
    <row r="1099" spans="1:14" s="434" customFormat="1" ht="18" customHeight="1">
      <c r="A1099" s="351">
        <v>1093</v>
      </c>
      <c r="B1099" s="107" t="s">
        <v>42</v>
      </c>
      <c r="C1099" s="108">
        <v>43763</v>
      </c>
      <c r="D1099" s="416" t="s">
        <v>16055</v>
      </c>
      <c r="E1099" s="324" t="s">
        <v>16406</v>
      </c>
      <c r="F1099" s="126">
        <v>5009.87</v>
      </c>
      <c r="G1099" s="107" t="str">
        <f t="shared" si="17"/>
        <v>SH19-11317</v>
      </c>
      <c r="H1099" s="430"/>
      <c r="I1099" s="428"/>
      <c r="J1099" s="431"/>
      <c r="K1099" s="432"/>
      <c r="L1099" s="429"/>
      <c r="M1099" s="433"/>
      <c r="N1099" s="429"/>
    </row>
    <row r="1100" spans="1:14" s="434" customFormat="1" ht="18" customHeight="1">
      <c r="A1100" s="351">
        <v>1094</v>
      </c>
      <c r="B1100" s="107" t="s">
        <v>42</v>
      </c>
      <c r="C1100" s="108">
        <v>43763</v>
      </c>
      <c r="D1100" s="416" t="s">
        <v>16056</v>
      </c>
      <c r="E1100" s="324" t="s">
        <v>16406</v>
      </c>
      <c r="F1100" s="126">
        <v>1050.2</v>
      </c>
      <c r="G1100" s="107" t="str">
        <f t="shared" si="17"/>
        <v>SH19-11318</v>
      </c>
      <c r="H1100" s="430"/>
      <c r="I1100" s="428"/>
      <c r="J1100" s="431"/>
      <c r="K1100" s="432"/>
      <c r="L1100" s="429"/>
      <c r="M1100" s="433"/>
      <c r="N1100" s="429"/>
    </row>
    <row r="1101" spans="1:14" s="434" customFormat="1" ht="18" customHeight="1">
      <c r="A1101" s="351">
        <v>1095</v>
      </c>
      <c r="B1101" s="107" t="s">
        <v>55</v>
      </c>
      <c r="C1101" s="108">
        <v>43762</v>
      </c>
      <c r="D1101" s="416" t="s">
        <v>16057</v>
      </c>
      <c r="E1101" s="324" t="s">
        <v>1709</v>
      </c>
      <c r="F1101" s="126">
        <v>1586.7</v>
      </c>
      <c r="G1101" s="107" t="str">
        <f t="shared" si="17"/>
        <v>SH19-11319</v>
      </c>
      <c r="H1101" s="430"/>
      <c r="I1101" s="428"/>
      <c r="J1101" s="431"/>
      <c r="K1101" s="432"/>
      <c r="L1101" s="429"/>
      <c r="M1101" s="433"/>
      <c r="N1101" s="429"/>
    </row>
    <row r="1102" spans="1:14" s="434" customFormat="1" ht="18" customHeight="1">
      <c r="A1102" s="351">
        <v>1096</v>
      </c>
      <c r="B1102" s="107" t="s">
        <v>55</v>
      </c>
      <c r="C1102" s="108">
        <v>43762</v>
      </c>
      <c r="D1102" s="416" t="s">
        <v>16058</v>
      </c>
      <c r="E1102" s="324" t="s">
        <v>1709</v>
      </c>
      <c r="F1102" s="126">
        <v>2377.62</v>
      </c>
      <c r="G1102" s="107" t="str">
        <f t="shared" si="17"/>
        <v>SH19-11320</v>
      </c>
      <c r="H1102" s="430"/>
      <c r="I1102" s="428"/>
      <c r="J1102" s="431"/>
      <c r="K1102" s="432"/>
      <c r="L1102" s="429"/>
      <c r="M1102" s="433"/>
      <c r="N1102" s="429"/>
    </row>
    <row r="1103" spans="1:14" s="434" customFormat="1" ht="18" customHeight="1">
      <c r="A1103" s="351">
        <v>1097</v>
      </c>
      <c r="B1103" s="107" t="s">
        <v>55</v>
      </c>
      <c r="C1103" s="108">
        <v>43762</v>
      </c>
      <c r="D1103" s="416" t="s">
        <v>16059</v>
      </c>
      <c r="E1103" s="324" t="s">
        <v>1709</v>
      </c>
      <c r="F1103" s="126">
        <v>1457.82</v>
      </c>
      <c r="G1103" s="107" t="str">
        <f t="shared" si="17"/>
        <v>SH19-11321</v>
      </c>
      <c r="H1103" s="430"/>
      <c r="I1103" s="428"/>
      <c r="J1103" s="431"/>
      <c r="K1103" s="432"/>
      <c r="L1103" s="429"/>
      <c r="M1103" s="433"/>
      <c r="N1103" s="429"/>
    </row>
    <row r="1104" spans="1:14" s="434" customFormat="1" ht="18" customHeight="1">
      <c r="A1104" s="351">
        <v>1098</v>
      </c>
      <c r="B1104" s="107" t="s">
        <v>42</v>
      </c>
      <c r="C1104" s="108">
        <v>43762</v>
      </c>
      <c r="D1104" s="416" t="s">
        <v>16060</v>
      </c>
      <c r="E1104" s="324" t="s">
        <v>16405</v>
      </c>
      <c r="F1104" s="126">
        <v>19.239999999999998</v>
      </c>
      <c r="G1104" s="107" t="str">
        <f t="shared" si="17"/>
        <v>SH19-11322</v>
      </c>
      <c r="H1104" s="430"/>
      <c r="I1104" s="428"/>
      <c r="J1104" s="431"/>
      <c r="K1104" s="432"/>
      <c r="L1104" s="429"/>
      <c r="M1104" s="433"/>
      <c r="N1104" s="429"/>
    </row>
    <row r="1105" spans="1:14" s="434" customFormat="1" ht="18" customHeight="1">
      <c r="A1105" s="351">
        <v>1099</v>
      </c>
      <c r="B1105" s="107" t="s">
        <v>42</v>
      </c>
      <c r="C1105" s="108">
        <v>43762</v>
      </c>
      <c r="D1105" s="416" t="s">
        <v>16061</v>
      </c>
      <c r="E1105" s="324" t="s">
        <v>16405</v>
      </c>
      <c r="F1105" s="126">
        <v>88.09</v>
      </c>
      <c r="G1105" s="107" t="str">
        <f t="shared" si="17"/>
        <v>SH19-11323</v>
      </c>
      <c r="H1105" s="430"/>
      <c r="I1105" s="428"/>
      <c r="J1105" s="431"/>
      <c r="K1105" s="432"/>
      <c r="L1105" s="429"/>
      <c r="M1105" s="433"/>
      <c r="N1105" s="429"/>
    </row>
    <row r="1106" spans="1:14" s="434" customFormat="1" ht="18" customHeight="1">
      <c r="A1106" s="351">
        <v>1100</v>
      </c>
      <c r="B1106" s="107" t="s">
        <v>1727</v>
      </c>
      <c r="C1106" s="108">
        <v>43762</v>
      </c>
      <c r="D1106" s="416" t="s">
        <v>16062</v>
      </c>
      <c r="E1106" s="324" t="s">
        <v>1709</v>
      </c>
      <c r="F1106" s="126">
        <v>585</v>
      </c>
      <c r="G1106" s="107" t="str">
        <f t="shared" si="17"/>
        <v>SH19-11324</v>
      </c>
      <c r="H1106" s="430"/>
      <c r="I1106" s="428"/>
      <c r="J1106" s="431"/>
      <c r="K1106" s="432"/>
      <c r="L1106" s="429"/>
      <c r="M1106" s="433"/>
      <c r="N1106" s="429"/>
    </row>
    <row r="1107" spans="1:14" s="434" customFormat="1" ht="18" customHeight="1">
      <c r="A1107" s="351">
        <v>1101</v>
      </c>
      <c r="B1107" s="107" t="s">
        <v>42</v>
      </c>
      <c r="C1107" s="108">
        <v>43768</v>
      </c>
      <c r="D1107" s="416" t="s">
        <v>16063</v>
      </c>
      <c r="E1107" s="324" t="s">
        <v>16409</v>
      </c>
      <c r="F1107" s="126">
        <v>326.49</v>
      </c>
      <c r="G1107" s="107" t="str">
        <f t="shared" si="17"/>
        <v>SH19-11325</v>
      </c>
      <c r="H1107" s="430"/>
      <c r="I1107" s="428"/>
      <c r="J1107" s="431"/>
      <c r="K1107" s="432"/>
      <c r="L1107" s="429"/>
      <c r="M1107" s="433"/>
      <c r="N1107" s="429"/>
    </row>
    <row r="1108" spans="1:14" s="434" customFormat="1" ht="18" customHeight="1">
      <c r="A1108" s="351">
        <v>1102</v>
      </c>
      <c r="B1108" s="107" t="s">
        <v>329</v>
      </c>
      <c r="C1108" s="108">
        <v>43763</v>
      </c>
      <c r="D1108" s="416" t="s">
        <v>16064</v>
      </c>
      <c r="E1108" s="324" t="s">
        <v>1709</v>
      </c>
      <c r="F1108" s="126">
        <v>2644.51</v>
      </c>
      <c r="G1108" s="107" t="str">
        <f t="shared" si="17"/>
        <v>SH19-11326</v>
      </c>
      <c r="H1108" s="430"/>
      <c r="I1108" s="428"/>
      <c r="J1108" s="431"/>
      <c r="K1108" s="432"/>
      <c r="L1108" s="429"/>
      <c r="M1108" s="433"/>
      <c r="N1108" s="429"/>
    </row>
    <row r="1109" spans="1:14" s="434" customFormat="1" ht="18" customHeight="1">
      <c r="A1109" s="351">
        <v>1103</v>
      </c>
      <c r="B1109" s="107" t="s">
        <v>43</v>
      </c>
      <c r="C1109" s="108">
        <v>43763</v>
      </c>
      <c r="D1109" s="416" t="s">
        <v>16065</v>
      </c>
      <c r="E1109" s="324" t="s">
        <v>1709</v>
      </c>
      <c r="F1109" s="126">
        <v>6439.5</v>
      </c>
      <c r="G1109" s="107" t="str">
        <f t="shared" si="17"/>
        <v>SH19-11327</v>
      </c>
      <c r="H1109" s="430"/>
      <c r="I1109" s="428"/>
      <c r="J1109" s="431"/>
      <c r="K1109" s="432"/>
      <c r="L1109" s="429"/>
      <c r="M1109" s="433"/>
      <c r="N1109" s="429"/>
    </row>
    <row r="1110" spans="1:14" s="434" customFormat="1" ht="18" customHeight="1">
      <c r="A1110" s="351">
        <v>1104</v>
      </c>
      <c r="B1110" s="107" t="s">
        <v>7777</v>
      </c>
      <c r="C1110" s="108">
        <v>43763</v>
      </c>
      <c r="D1110" s="416" t="s">
        <v>16066</v>
      </c>
      <c r="E1110" s="324" t="s">
        <v>1709</v>
      </c>
      <c r="F1110" s="126">
        <v>2586.5</v>
      </c>
      <c r="G1110" s="107" t="str">
        <f t="shared" si="17"/>
        <v>SH19-11328</v>
      </c>
      <c r="H1110" s="430"/>
      <c r="I1110" s="428"/>
      <c r="J1110" s="431"/>
      <c r="K1110" s="432"/>
      <c r="L1110" s="429"/>
      <c r="M1110" s="433"/>
      <c r="N1110" s="429"/>
    </row>
    <row r="1111" spans="1:14" s="434" customFormat="1" ht="18" customHeight="1">
      <c r="A1111" s="351">
        <v>1105</v>
      </c>
      <c r="B1111" s="107" t="s">
        <v>139</v>
      </c>
      <c r="C1111" s="108">
        <v>43763</v>
      </c>
      <c r="D1111" s="416" t="s">
        <v>16067</v>
      </c>
      <c r="E1111" s="324" t="s">
        <v>1709</v>
      </c>
      <c r="F1111" s="126">
        <v>1722</v>
      </c>
      <c r="G1111" s="107" t="str">
        <f t="shared" si="17"/>
        <v>SH19-11329</v>
      </c>
      <c r="H1111" s="430"/>
      <c r="I1111" s="428"/>
      <c r="J1111" s="431"/>
      <c r="K1111" s="432"/>
      <c r="L1111" s="429"/>
      <c r="M1111" s="433"/>
      <c r="N1111" s="429"/>
    </row>
    <row r="1112" spans="1:14" s="434" customFormat="1" ht="18" customHeight="1">
      <c r="A1112" s="351">
        <v>1106</v>
      </c>
      <c r="B1112" s="107" t="s">
        <v>142</v>
      </c>
      <c r="C1112" s="108">
        <v>43763</v>
      </c>
      <c r="D1112" s="416" t="s">
        <v>16068</v>
      </c>
      <c r="E1112" s="324" t="s">
        <v>1709</v>
      </c>
      <c r="F1112" s="126">
        <v>783.44</v>
      </c>
      <c r="G1112" s="107" t="str">
        <f t="shared" ref="G1112:G1176" si="18">D1112</f>
        <v>SH19-11330</v>
      </c>
      <c r="H1112" s="430"/>
      <c r="I1112" s="428"/>
      <c r="J1112" s="431"/>
      <c r="K1112" s="432"/>
      <c r="L1112" s="429"/>
      <c r="M1112" s="433"/>
      <c r="N1112" s="429"/>
    </row>
    <row r="1113" spans="1:14" s="434" customFormat="1" ht="18" customHeight="1">
      <c r="A1113" s="351">
        <v>1107</v>
      </c>
      <c r="B1113" s="107" t="s">
        <v>142</v>
      </c>
      <c r="C1113" s="108">
        <v>43763</v>
      </c>
      <c r="D1113" s="416" t="s">
        <v>16069</v>
      </c>
      <c r="E1113" s="324" t="s">
        <v>1709</v>
      </c>
      <c r="F1113" s="126">
        <v>87.38</v>
      </c>
      <c r="G1113" s="107" t="str">
        <f t="shared" si="18"/>
        <v>SH19-11331</v>
      </c>
      <c r="H1113" s="430"/>
      <c r="I1113" s="428"/>
      <c r="J1113" s="431"/>
      <c r="K1113" s="432"/>
      <c r="L1113" s="429"/>
      <c r="M1113" s="433"/>
      <c r="N1113" s="429"/>
    </row>
    <row r="1114" spans="1:14" s="434" customFormat="1" ht="18" customHeight="1">
      <c r="A1114" s="351">
        <v>1108</v>
      </c>
      <c r="B1114" s="107" t="s">
        <v>141</v>
      </c>
      <c r="C1114" s="108">
        <v>43763</v>
      </c>
      <c r="D1114" s="416" t="s">
        <v>16070</v>
      </c>
      <c r="E1114" s="324" t="s">
        <v>1709</v>
      </c>
      <c r="F1114" s="126">
        <v>2227</v>
      </c>
      <c r="G1114" s="107" t="str">
        <f t="shared" si="18"/>
        <v>SH19-11332</v>
      </c>
      <c r="H1114" s="430"/>
      <c r="I1114" s="428"/>
      <c r="J1114" s="431"/>
      <c r="K1114" s="432"/>
      <c r="L1114" s="429"/>
      <c r="M1114" s="433"/>
      <c r="N1114" s="429"/>
    </row>
    <row r="1115" spans="1:14" s="434" customFormat="1" ht="18" customHeight="1">
      <c r="A1115" s="351">
        <v>1109</v>
      </c>
      <c r="B1115" s="107" t="s">
        <v>288</v>
      </c>
      <c r="C1115" s="108">
        <v>43763</v>
      </c>
      <c r="D1115" s="416" t="s">
        <v>16071</v>
      </c>
      <c r="E1115" s="324" t="s">
        <v>1709</v>
      </c>
      <c r="F1115" s="126">
        <v>2314.31</v>
      </c>
      <c r="G1115" s="107" t="str">
        <f t="shared" si="18"/>
        <v>SH19-11333</v>
      </c>
      <c r="H1115" s="430"/>
      <c r="I1115" s="428"/>
      <c r="J1115" s="431"/>
      <c r="K1115" s="432"/>
      <c r="L1115" s="429"/>
      <c r="M1115" s="433"/>
      <c r="N1115" s="429"/>
    </row>
    <row r="1116" spans="1:14" s="434" customFormat="1" ht="18" customHeight="1">
      <c r="A1116" s="351">
        <v>1110</v>
      </c>
      <c r="B1116" s="107" t="s">
        <v>288</v>
      </c>
      <c r="C1116" s="108">
        <v>43763</v>
      </c>
      <c r="D1116" s="416" t="s">
        <v>16072</v>
      </c>
      <c r="E1116" s="324" t="s">
        <v>1709</v>
      </c>
      <c r="F1116" s="126">
        <v>3150.28</v>
      </c>
      <c r="G1116" s="107" t="str">
        <f t="shared" si="18"/>
        <v>SH19-11334</v>
      </c>
      <c r="H1116" s="430"/>
      <c r="I1116" s="428"/>
      <c r="J1116" s="431"/>
      <c r="K1116" s="432"/>
      <c r="L1116" s="429"/>
      <c r="M1116" s="433"/>
      <c r="N1116" s="429"/>
    </row>
    <row r="1117" spans="1:14" s="434" customFormat="1" ht="18" customHeight="1">
      <c r="A1117" s="351">
        <v>1111</v>
      </c>
      <c r="B1117" s="107" t="s">
        <v>288</v>
      </c>
      <c r="C1117" s="108">
        <v>43763</v>
      </c>
      <c r="D1117" s="416" t="s">
        <v>16073</v>
      </c>
      <c r="E1117" s="324" t="s">
        <v>1709</v>
      </c>
      <c r="F1117" s="126">
        <v>152.28</v>
      </c>
      <c r="G1117" s="107" t="str">
        <f t="shared" si="18"/>
        <v>SH19-11335</v>
      </c>
      <c r="H1117" s="430"/>
      <c r="I1117" s="428"/>
      <c r="J1117" s="431"/>
      <c r="K1117" s="432"/>
      <c r="L1117" s="429"/>
      <c r="M1117" s="433"/>
      <c r="N1117" s="429"/>
    </row>
    <row r="1118" spans="1:14" s="434" customFormat="1" ht="18" customHeight="1">
      <c r="A1118" s="351">
        <v>1112</v>
      </c>
      <c r="B1118" s="107" t="s">
        <v>335</v>
      </c>
      <c r="C1118" s="108">
        <v>43763</v>
      </c>
      <c r="D1118" s="416" t="s">
        <v>16074</v>
      </c>
      <c r="E1118" s="324" t="s">
        <v>1709</v>
      </c>
      <c r="F1118" s="126">
        <v>1853.61</v>
      </c>
      <c r="G1118" s="107" t="str">
        <f t="shared" si="18"/>
        <v>SH19-11336</v>
      </c>
      <c r="H1118" s="430"/>
      <c r="I1118" s="428"/>
      <c r="J1118" s="431"/>
      <c r="K1118" s="432"/>
      <c r="L1118" s="429"/>
      <c r="M1118" s="433"/>
      <c r="N1118" s="429"/>
    </row>
    <row r="1119" spans="1:14" s="434" customFormat="1" ht="18" customHeight="1">
      <c r="A1119" s="351">
        <v>1113</v>
      </c>
      <c r="B1119" s="107" t="s">
        <v>12961</v>
      </c>
      <c r="C1119" s="108">
        <v>43763</v>
      </c>
      <c r="D1119" s="416" t="s">
        <v>16075</v>
      </c>
      <c r="E1119" s="324" t="s">
        <v>1709</v>
      </c>
      <c r="F1119" s="126">
        <v>2714</v>
      </c>
      <c r="G1119" s="107" t="str">
        <f t="shared" si="18"/>
        <v>SH19-11337</v>
      </c>
      <c r="H1119" s="430"/>
      <c r="I1119" s="428"/>
      <c r="J1119" s="431"/>
      <c r="K1119" s="432"/>
      <c r="L1119" s="429"/>
      <c r="M1119" s="433"/>
      <c r="N1119" s="429"/>
    </row>
    <row r="1120" spans="1:14" s="434" customFormat="1" ht="18" customHeight="1">
      <c r="A1120" s="351">
        <v>1114</v>
      </c>
      <c r="B1120" s="200" t="s">
        <v>1746</v>
      </c>
      <c r="C1120" s="108"/>
      <c r="D1120" s="402" t="s">
        <v>16076</v>
      </c>
      <c r="E1120" s="324" t="s">
        <v>1709</v>
      </c>
      <c r="F1120" s="126">
        <v>0</v>
      </c>
      <c r="G1120" s="107" t="str">
        <f t="shared" si="18"/>
        <v>SH19-11338</v>
      </c>
      <c r="H1120" s="430"/>
      <c r="I1120" s="428"/>
      <c r="J1120" s="431"/>
      <c r="K1120" s="432"/>
      <c r="L1120" s="429"/>
      <c r="M1120" s="433"/>
      <c r="N1120" s="429"/>
    </row>
    <row r="1121" spans="1:14" s="434" customFormat="1" ht="18" customHeight="1">
      <c r="A1121" s="351">
        <v>1115</v>
      </c>
      <c r="B1121" s="107" t="s">
        <v>223</v>
      </c>
      <c r="C1121" s="108">
        <v>43763</v>
      </c>
      <c r="D1121" s="416" t="s">
        <v>16077</v>
      </c>
      <c r="E1121" s="324" t="s">
        <v>1709</v>
      </c>
      <c r="F1121" s="126">
        <v>3365.6</v>
      </c>
      <c r="G1121" s="107" t="str">
        <f t="shared" si="18"/>
        <v>SH19-11339</v>
      </c>
      <c r="H1121" s="430"/>
      <c r="I1121" s="428"/>
      <c r="J1121" s="431"/>
      <c r="K1121" s="432"/>
      <c r="L1121" s="429"/>
      <c r="M1121" s="433"/>
      <c r="N1121" s="429"/>
    </row>
    <row r="1122" spans="1:14" s="434" customFormat="1" ht="18" customHeight="1">
      <c r="A1122" s="351">
        <v>1116</v>
      </c>
      <c r="B1122" s="107" t="s">
        <v>238</v>
      </c>
      <c r="C1122" s="108">
        <v>43763</v>
      </c>
      <c r="D1122" s="416" t="s">
        <v>16078</v>
      </c>
      <c r="E1122" s="324" t="s">
        <v>1709</v>
      </c>
      <c r="F1122" s="126">
        <v>2438.6999999999998</v>
      </c>
      <c r="G1122" s="107" t="str">
        <f t="shared" si="18"/>
        <v>SH19-11340</v>
      </c>
      <c r="H1122" s="430"/>
      <c r="I1122" s="428"/>
      <c r="J1122" s="431"/>
      <c r="K1122" s="432"/>
      <c r="L1122" s="429"/>
      <c r="M1122" s="433"/>
      <c r="N1122" s="429"/>
    </row>
    <row r="1123" spans="1:14" s="434" customFormat="1" ht="18" customHeight="1">
      <c r="A1123" s="351">
        <v>1117</v>
      </c>
      <c r="B1123" s="107" t="s">
        <v>55</v>
      </c>
      <c r="C1123" s="108">
        <v>43763</v>
      </c>
      <c r="D1123" s="416" t="s">
        <v>16079</v>
      </c>
      <c r="E1123" s="324" t="s">
        <v>1709</v>
      </c>
      <c r="F1123" s="126">
        <v>1595.52</v>
      </c>
      <c r="G1123" s="107" t="str">
        <f t="shared" si="18"/>
        <v>SH19-11341</v>
      </c>
      <c r="H1123" s="430"/>
      <c r="I1123" s="428"/>
      <c r="J1123" s="431"/>
      <c r="K1123" s="432"/>
      <c r="L1123" s="429"/>
      <c r="M1123" s="433"/>
      <c r="N1123" s="429"/>
    </row>
    <row r="1124" spans="1:14" s="434" customFormat="1" ht="18" customHeight="1">
      <c r="A1124" s="351">
        <v>1118</v>
      </c>
      <c r="B1124" s="107" t="s">
        <v>55</v>
      </c>
      <c r="C1124" s="108">
        <v>43763</v>
      </c>
      <c r="D1124" s="416" t="s">
        <v>16080</v>
      </c>
      <c r="E1124" s="324" t="s">
        <v>1709</v>
      </c>
      <c r="F1124" s="126">
        <v>1404.36</v>
      </c>
      <c r="G1124" s="107" t="str">
        <f t="shared" si="18"/>
        <v>SH19-11342</v>
      </c>
      <c r="H1124" s="430"/>
      <c r="I1124" s="428"/>
      <c r="J1124" s="431"/>
      <c r="K1124" s="432"/>
      <c r="L1124" s="429"/>
      <c r="M1124" s="433"/>
      <c r="N1124" s="429"/>
    </row>
    <row r="1125" spans="1:14" s="434" customFormat="1" ht="18" customHeight="1">
      <c r="A1125" s="351">
        <v>1119</v>
      </c>
      <c r="B1125" s="107" t="s">
        <v>55</v>
      </c>
      <c r="C1125" s="108">
        <v>43763</v>
      </c>
      <c r="D1125" s="416" t="s">
        <v>16081</v>
      </c>
      <c r="E1125" s="324" t="s">
        <v>1709</v>
      </c>
      <c r="F1125" s="126">
        <v>1457.82</v>
      </c>
      <c r="G1125" s="107" t="str">
        <f t="shared" si="18"/>
        <v>SH19-11343</v>
      </c>
      <c r="H1125" s="430"/>
      <c r="I1125" s="428"/>
      <c r="J1125" s="431"/>
      <c r="K1125" s="432"/>
      <c r="L1125" s="429"/>
      <c r="M1125" s="433"/>
      <c r="N1125" s="429"/>
    </row>
    <row r="1126" spans="1:14" s="434" customFormat="1" ht="18" customHeight="1">
      <c r="A1126" s="351">
        <v>1120</v>
      </c>
      <c r="B1126" s="107" t="s">
        <v>291</v>
      </c>
      <c r="C1126" s="108">
        <v>43763</v>
      </c>
      <c r="D1126" s="416" t="s">
        <v>16082</v>
      </c>
      <c r="E1126" s="324" t="s">
        <v>1709</v>
      </c>
      <c r="F1126" s="126">
        <v>6722.82</v>
      </c>
      <c r="G1126" s="107" t="str">
        <f t="shared" si="18"/>
        <v>SH19-11344</v>
      </c>
      <c r="H1126" s="430"/>
      <c r="I1126" s="428"/>
      <c r="J1126" s="431"/>
      <c r="K1126" s="432"/>
      <c r="L1126" s="429"/>
      <c r="M1126" s="433"/>
      <c r="N1126" s="429"/>
    </row>
    <row r="1127" spans="1:14" s="434" customFormat="1" ht="18" customHeight="1">
      <c r="A1127" s="351">
        <v>1121</v>
      </c>
      <c r="B1127" s="107" t="s">
        <v>1727</v>
      </c>
      <c r="C1127" s="108">
        <v>43763</v>
      </c>
      <c r="D1127" s="416" t="s">
        <v>16083</v>
      </c>
      <c r="E1127" s="324" t="s">
        <v>1709</v>
      </c>
      <c r="F1127" s="126">
        <v>1299</v>
      </c>
      <c r="G1127" s="107" t="str">
        <f t="shared" si="18"/>
        <v>SH19-11345</v>
      </c>
      <c r="H1127" s="430"/>
      <c r="I1127" s="428"/>
      <c r="J1127" s="431"/>
      <c r="K1127" s="432"/>
      <c r="L1127" s="429"/>
      <c r="M1127" s="433"/>
      <c r="N1127" s="429"/>
    </row>
    <row r="1128" spans="1:14" s="434" customFormat="1" ht="18" customHeight="1">
      <c r="A1128" s="351">
        <v>1122</v>
      </c>
      <c r="B1128" s="107" t="s">
        <v>53</v>
      </c>
      <c r="C1128" s="108">
        <v>43763</v>
      </c>
      <c r="D1128" s="416" t="s">
        <v>16084</v>
      </c>
      <c r="E1128" s="324" t="s">
        <v>1709</v>
      </c>
      <c r="F1128" s="126">
        <v>1835.5</v>
      </c>
      <c r="G1128" s="107" t="str">
        <f t="shared" si="18"/>
        <v>SH19-11346</v>
      </c>
      <c r="H1128" s="430"/>
      <c r="I1128" s="428"/>
      <c r="J1128" s="431"/>
      <c r="K1128" s="432"/>
      <c r="L1128" s="429"/>
      <c r="M1128" s="433"/>
      <c r="N1128" s="429"/>
    </row>
    <row r="1129" spans="1:14" s="434" customFormat="1" ht="18" customHeight="1">
      <c r="A1129" s="351">
        <v>1123</v>
      </c>
      <c r="B1129" s="107" t="s">
        <v>360</v>
      </c>
      <c r="C1129" s="108">
        <v>43763</v>
      </c>
      <c r="D1129" s="416" t="s">
        <v>16085</v>
      </c>
      <c r="E1129" s="324" t="s">
        <v>1709</v>
      </c>
      <c r="F1129" s="126">
        <v>2952.66</v>
      </c>
      <c r="G1129" s="107" t="str">
        <f t="shared" si="18"/>
        <v>SH19-11347</v>
      </c>
      <c r="H1129" s="430"/>
      <c r="I1129" s="428"/>
      <c r="J1129" s="431"/>
      <c r="K1129" s="432"/>
      <c r="L1129" s="429"/>
      <c r="M1129" s="433"/>
      <c r="N1129" s="429"/>
    </row>
    <row r="1130" spans="1:14" s="434" customFormat="1" ht="18" customHeight="1">
      <c r="A1130" s="351">
        <v>1124</v>
      </c>
      <c r="B1130" s="107" t="s">
        <v>142</v>
      </c>
      <c r="C1130" s="108">
        <v>43763</v>
      </c>
      <c r="D1130" s="416" t="s">
        <v>16086</v>
      </c>
      <c r="E1130" s="324" t="s">
        <v>1709</v>
      </c>
      <c r="F1130" s="126">
        <v>3150.73</v>
      </c>
      <c r="G1130" s="107" t="str">
        <f t="shared" si="18"/>
        <v>SH19-11348</v>
      </c>
      <c r="H1130" s="430"/>
      <c r="I1130" s="428"/>
      <c r="J1130" s="431"/>
      <c r="K1130" s="432"/>
      <c r="L1130" s="429"/>
      <c r="M1130" s="433"/>
      <c r="N1130" s="429"/>
    </row>
    <row r="1131" spans="1:14" s="434" customFormat="1" ht="18" customHeight="1">
      <c r="A1131" s="351">
        <v>1125</v>
      </c>
      <c r="B1131" s="107" t="s">
        <v>142</v>
      </c>
      <c r="C1131" s="108">
        <v>43763</v>
      </c>
      <c r="D1131" s="416" t="s">
        <v>16087</v>
      </c>
      <c r="E1131" s="324" t="s">
        <v>1709</v>
      </c>
      <c r="F1131" s="126">
        <v>109.13</v>
      </c>
      <c r="G1131" s="107" t="str">
        <f t="shared" si="18"/>
        <v>SH19-11349</v>
      </c>
      <c r="H1131" s="430"/>
      <c r="I1131" s="428"/>
      <c r="J1131" s="431"/>
      <c r="K1131" s="432"/>
      <c r="L1131" s="429"/>
      <c r="M1131" s="433"/>
      <c r="N1131" s="429"/>
    </row>
    <row r="1132" spans="1:14" s="434" customFormat="1" ht="18" customHeight="1">
      <c r="A1132" s="351">
        <v>1126</v>
      </c>
      <c r="B1132" s="107" t="s">
        <v>237</v>
      </c>
      <c r="C1132" s="108">
        <v>43763</v>
      </c>
      <c r="D1132" s="416" t="s">
        <v>16088</v>
      </c>
      <c r="E1132" s="324" t="s">
        <v>1709</v>
      </c>
      <c r="F1132" s="126">
        <v>6507.6</v>
      </c>
      <c r="G1132" s="107" t="str">
        <f t="shared" si="18"/>
        <v>SH19-11350</v>
      </c>
      <c r="H1132" s="430"/>
      <c r="I1132" s="428"/>
      <c r="J1132" s="431"/>
      <c r="K1132" s="432"/>
      <c r="L1132" s="429"/>
      <c r="M1132" s="433"/>
      <c r="N1132" s="429"/>
    </row>
    <row r="1133" spans="1:14" s="434" customFormat="1" ht="18" customHeight="1">
      <c r="A1133" s="351">
        <v>1127</v>
      </c>
      <c r="B1133" s="107" t="s">
        <v>42</v>
      </c>
      <c r="C1133" s="108">
        <v>43766</v>
      </c>
      <c r="D1133" s="416" t="s">
        <v>16089</v>
      </c>
      <c r="E1133" s="324" t="s">
        <v>16407</v>
      </c>
      <c r="F1133" s="126">
        <v>4085.56</v>
      </c>
      <c r="G1133" s="107" t="str">
        <f t="shared" si="18"/>
        <v>SH19-11351</v>
      </c>
      <c r="H1133" s="430"/>
      <c r="I1133" s="428"/>
      <c r="J1133" s="431"/>
      <c r="K1133" s="432"/>
      <c r="L1133" s="429"/>
      <c r="M1133" s="433"/>
      <c r="N1133" s="429"/>
    </row>
    <row r="1134" spans="1:14" s="434" customFormat="1" ht="18" customHeight="1">
      <c r="A1134" s="351">
        <v>1128</v>
      </c>
      <c r="B1134" s="107" t="s">
        <v>42</v>
      </c>
      <c r="C1134" s="108">
        <v>43766</v>
      </c>
      <c r="D1134" s="416" t="s">
        <v>16090</v>
      </c>
      <c r="E1134" s="324" t="s">
        <v>16407</v>
      </c>
      <c r="F1134" s="126">
        <v>6734.67</v>
      </c>
      <c r="G1134" s="107" t="str">
        <f t="shared" si="18"/>
        <v>SH19-11352</v>
      </c>
      <c r="H1134" s="430"/>
      <c r="I1134" s="428"/>
      <c r="J1134" s="431"/>
      <c r="K1134" s="432"/>
      <c r="L1134" s="429"/>
      <c r="M1134" s="433"/>
      <c r="N1134" s="429"/>
    </row>
    <row r="1135" spans="1:14" s="434" customFormat="1" ht="18" customHeight="1">
      <c r="A1135" s="351">
        <v>1129</v>
      </c>
      <c r="B1135" s="107" t="s">
        <v>42</v>
      </c>
      <c r="C1135" s="108">
        <v>43766</v>
      </c>
      <c r="D1135" s="416" t="s">
        <v>16091</v>
      </c>
      <c r="E1135" s="324" t="s">
        <v>16407</v>
      </c>
      <c r="F1135" s="126">
        <v>3832.29</v>
      </c>
      <c r="G1135" s="107" t="str">
        <f t="shared" si="18"/>
        <v>SH19-11353</v>
      </c>
      <c r="H1135" s="430"/>
      <c r="I1135" s="428"/>
      <c r="J1135" s="431"/>
      <c r="K1135" s="432"/>
      <c r="L1135" s="429"/>
      <c r="M1135" s="433"/>
      <c r="N1135" s="429"/>
    </row>
    <row r="1136" spans="1:14" s="434" customFormat="1" ht="18" customHeight="1">
      <c r="A1136" s="351">
        <v>1130</v>
      </c>
      <c r="B1136" s="107" t="s">
        <v>42</v>
      </c>
      <c r="C1136" s="108">
        <v>43766</v>
      </c>
      <c r="D1136" s="416" t="s">
        <v>16092</v>
      </c>
      <c r="E1136" s="324" t="s">
        <v>16407</v>
      </c>
      <c r="F1136" s="126">
        <v>72.989999999999995</v>
      </c>
      <c r="G1136" s="107" t="str">
        <f t="shared" si="18"/>
        <v>SH19-11354</v>
      </c>
      <c r="H1136" s="430"/>
      <c r="I1136" s="428"/>
      <c r="J1136" s="431"/>
      <c r="K1136" s="432"/>
      <c r="L1136" s="429"/>
      <c r="M1136" s="433"/>
      <c r="N1136" s="429"/>
    </row>
    <row r="1137" spans="1:14" s="434" customFormat="1" ht="18" customHeight="1">
      <c r="A1137" s="351">
        <v>1131</v>
      </c>
      <c r="B1137" s="107" t="s">
        <v>42</v>
      </c>
      <c r="C1137" s="108">
        <v>43766</v>
      </c>
      <c r="D1137" s="416" t="s">
        <v>16093</v>
      </c>
      <c r="E1137" s="324" t="s">
        <v>16407</v>
      </c>
      <c r="F1137" s="126">
        <v>4756.04</v>
      </c>
      <c r="G1137" s="107" t="str">
        <f t="shared" si="18"/>
        <v>SH19-11355</v>
      </c>
      <c r="H1137" s="430"/>
      <c r="I1137" s="428"/>
      <c r="J1137" s="431"/>
      <c r="K1137" s="432"/>
      <c r="L1137" s="429"/>
      <c r="M1137" s="433"/>
      <c r="N1137" s="429"/>
    </row>
    <row r="1138" spans="1:14" s="434" customFormat="1" ht="18" customHeight="1">
      <c r="A1138" s="351">
        <v>1132</v>
      </c>
      <c r="B1138" s="107" t="s">
        <v>42</v>
      </c>
      <c r="C1138" s="108">
        <v>43766</v>
      </c>
      <c r="D1138" s="416" t="s">
        <v>16094</v>
      </c>
      <c r="E1138" s="324" t="s">
        <v>16407</v>
      </c>
      <c r="F1138" s="126">
        <v>8158.45</v>
      </c>
      <c r="G1138" s="107" t="str">
        <f t="shared" si="18"/>
        <v>SH19-11356</v>
      </c>
      <c r="H1138" s="430"/>
      <c r="I1138" s="428"/>
      <c r="J1138" s="431"/>
      <c r="K1138" s="432"/>
      <c r="L1138" s="429"/>
      <c r="M1138" s="433"/>
      <c r="N1138" s="429"/>
    </row>
    <row r="1139" spans="1:14" s="434" customFormat="1" ht="18" customHeight="1">
      <c r="A1139" s="351">
        <v>1133</v>
      </c>
      <c r="B1139" s="107" t="s">
        <v>42</v>
      </c>
      <c r="C1139" s="108">
        <v>43766</v>
      </c>
      <c r="D1139" s="416" t="s">
        <v>16095</v>
      </c>
      <c r="E1139" s="324" t="s">
        <v>16407</v>
      </c>
      <c r="F1139" s="126">
        <v>3849.67</v>
      </c>
      <c r="G1139" s="107" t="str">
        <f t="shared" si="18"/>
        <v>SH19-11357</v>
      </c>
      <c r="H1139" s="430"/>
      <c r="I1139" s="428"/>
      <c r="J1139" s="431"/>
      <c r="K1139" s="432"/>
      <c r="L1139" s="429"/>
      <c r="M1139" s="433"/>
      <c r="N1139" s="429"/>
    </row>
    <row r="1140" spans="1:14" s="434" customFormat="1" ht="18" customHeight="1">
      <c r="A1140" s="351">
        <v>1134</v>
      </c>
      <c r="B1140" s="107" t="s">
        <v>42</v>
      </c>
      <c r="C1140" s="108">
        <v>43766</v>
      </c>
      <c r="D1140" s="416" t="s">
        <v>16096</v>
      </c>
      <c r="E1140" s="324" t="s">
        <v>16407</v>
      </c>
      <c r="F1140" s="126">
        <v>2757.58</v>
      </c>
      <c r="G1140" s="107" t="str">
        <f t="shared" si="18"/>
        <v>SH19-11358</v>
      </c>
      <c r="H1140" s="430"/>
      <c r="I1140" s="428"/>
      <c r="J1140" s="431"/>
      <c r="K1140" s="432"/>
      <c r="L1140" s="429"/>
      <c r="M1140" s="433"/>
      <c r="N1140" s="429"/>
    </row>
    <row r="1141" spans="1:14" s="434" customFormat="1" ht="18" customHeight="1">
      <c r="A1141" s="351">
        <v>1135</v>
      </c>
      <c r="B1141" s="107" t="s">
        <v>42</v>
      </c>
      <c r="C1141" s="108">
        <v>43766</v>
      </c>
      <c r="D1141" s="416" t="s">
        <v>16097</v>
      </c>
      <c r="E1141" s="324" t="s">
        <v>16407</v>
      </c>
      <c r="F1141" s="126">
        <v>5458.57</v>
      </c>
      <c r="G1141" s="107" t="str">
        <f t="shared" si="18"/>
        <v>SH19-11359</v>
      </c>
      <c r="H1141" s="430"/>
      <c r="I1141" s="428"/>
      <c r="J1141" s="431"/>
      <c r="K1141" s="432"/>
      <c r="L1141" s="429"/>
      <c r="M1141" s="433"/>
      <c r="N1141" s="429"/>
    </row>
    <row r="1142" spans="1:14" s="434" customFormat="1" ht="18" customHeight="1">
      <c r="A1142" s="351">
        <v>1136</v>
      </c>
      <c r="B1142" s="107" t="s">
        <v>42</v>
      </c>
      <c r="C1142" s="108">
        <v>43766</v>
      </c>
      <c r="D1142" s="416" t="s">
        <v>16098</v>
      </c>
      <c r="E1142" s="324" t="s">
        <v>16407</v>
      </c>
      <c r="F1142" s="126">
        <v>3849.67</v>
      </c>
      <c r="G1142" s="107" t="str">
        <f t="shared" si="18"/>
        <v>SH19-11360</v>
      </c>
      <c r="H1142" s="430"/>
      <c r="I1142" s="428"/>
      <c r="J1142" s="431"/>
      <c r="K1142" s="432"/>
      <c r="L1142" s="429"/>
      <c r="M1142" s="433"/>
      <c r="N1142" s="429"/>
    </row>
    <row r="1143" spans="1:14" s="434" customFormat="1" ht="18" customHeight="1">
      <c r="A1143" s="351">
        <v>1137</v>
      </c>
      <c r="B1143" s="107" t="s">
        <v>291</v>
      </c>
      <c r="C1143" s="108">
        <v>43763</v>
      </c>
      <c r="D1143" s="416" t="s">
        <v>16099</v>
      </c>
      <c r="E1143" s="324" t="s">
        <v>1709</v>
      </c>
      <c r="F1143" s="126">
        <v>6413.33</v>
      </c>
      <c r="G1143" s="107" t="str">
        <f t="shared" si="18"/>
        <v>SH19-11361</v>
      </c>
      <c r="H1143" s="430"/>
      <c r="I1143" s="428"/>
      <c r="J1143" s="431"/>
      <c r="K1143" s="432"/>
      <c r="L1143" s="429"/>
      <c r="M1143" s="433"/>
      <c r="N1143" s="429"/>
    </row>
    <row r="1144" spans="1:14" s="434" customFormat="1" ht="18" customHeight="1">
      <c r="A1144" s="351">
        <v>1138</v>
      </c>
      <c r="B1144" s="107" t="s">
        <v>291</v>
      </c>
      <c r="C1144" s="108">
        <v>43763</v>
      </c>
      <c r="D1144" s="416" t="s">
        <v>16100</v>
      </c>
      <c r="E1144" s="324" t="s">
        <v>1709</v>
      </c>
      <c r="F1144" s="126">
        <v>1111.33</v>
      </c>
      <c r="G1144" s="107" t="str">
        <f t="shared" si="18"/>
        <v>SH19-11362</v>
      </c>
      <c r="H1144" s="430"/>
      <c r="I1144" s="428"/>
      <c r="J1144" s="431"/>
      <c r="K1144" s="432"/>
      <c r="L1144" s="429"/>
      <c r="M1144" s="433"/>
      <c r="N1144" s="429"/>
    </row>
    <row r="1145" spans="1:14" s="434" customFormat="1" ht="18" customHeight="1">
      <c r="A1145" s="351">
        <v>1139</v>
      </c>
      <c r="B1145" s="107" t="s">
        <v>55</v>
      </c>
      <c r="C1145" s="108">
        <v>43764</v>
      </c>
      <c r="D1145" s="416" t="s">
        <v>16101</v>
      </c>
      <c r="E1145" s="324" t="s">
        <v>1709</v>
      </c>
      <c r="F1145" s="126">
        <v>1595.52</v>
      </c>
      <c r="G1145" s="107" t="str">
        <f t="shared" si="18"/>
        <v>SH19-11363</v>
      </c>
      <c r="H1145" s="430"/>
      <c r="I1145" s="428"/>
      <c r="J1145" s="431"/>
      <c r="K1145" s="432"/>
      <c r="L1145" s="429"/>
      <c r="M1145" s="433"/>
      <c r="N1145" s="429"/>
    </row>
    <row r="1146" spans="1:14" s="434" customFormat="1" ht="18" customHeight="1">
      <c r="A1146" s="351">
        <v>1140</v>
      </c>
      <c r="B1146" s="107" t="s">
        <v>55</v>
      </c>
      <c r="C1146" s="108">
        <v>43764</v>
      </c>
      <c r="D1146" s="416" t="s">
        <v>16102</v>
      </c>
      <c r="E1146" s="324" t="s">
        <v>1709</v>
      </c>
      <c r="F1146" s="126">
        <v>1457.82</v>
      </c>
      <c r="G1146" s="107" t="str">
        <f t="shared" si="18"/>
        <v>SH19-11364</v>
      </c>
      <c r="H1146" s="430"/>
      <c r="I1146" s="428"/>
      <c r="J1146" s="431"/>
      <c r="K1146" s="432"/>
      <c r="L1146" s="429"/>
      <c r="M1146" s="433"/>
      <c r="N1146" s="429"/>
    </row>
    <row r="1147" spans="1:14" s="434" customFormat="1" ht="18" customHeight="1">
      <c r="A1147" s="351">
        <v>1141</v>
      </c>
      <c r="B1147" s="107" t="s">
        <v>43</v>
      </c>
      <c r="C1147" s="108">
        <v>43764</v>
      </c>
      <c r="D1147" s="416" t="s">
        <v>16103</v>
      </c>
      <c r="E1147" s="324" t="s">
        <v>1709</v>
      </c>
      <c r="F1147" s="126">
        <v>8496.52</v>
      </c>
      <c r="G1147" s="107" t="str">
        <f t="shared" si="18"/>
        <v>SH19-11365</v>
      </c>
      <c r="H1147" s="430"/>
      <c r="I1147" s="428"/>
      <c r="J1147" s="431"/>
      <c r="K1147" s="432"/>
      <c r="L1147" s="429"/>
      <c r="M1147" s="433"/>
      <c r="N1147" s="429"/>
    </row>
    <row r="1148" spans="1:14" s="434" customFormat="1" ht="18" customHeight="1">
      <c r="A1148" s="351">
        <v>1142</v>
      </c>
      <c r="B1148" s="200" t="s">
        <v>1746</v>
      </c>
      <c r="C1148" s="108"/>
      <c r="D1148" s="402" t="s">
        <v>16104</v>
      </c>
      <c r="E1148" s="324" t="s">
        <v>1709</v>
      </c>
      <c r="F1148" s="126">
        <v>0</v>
      </c>
      <c r="G1148" s="107" t="str">
        <f t="shared" si="18"/>
        <v>SH19-11366</v>
      </c>
      <c r="H1148" s="430"/>
      <c r="I1148" s="428"/>
      <c r="J1148" s="431"/>
      <c r="K1148" s="432"/>
      <c r="L1148" s="429"/>
      <c r="M1148" s="433"/>
      <c r="N1148" s="429"/>
    </row>
    <row r="1149" spans="1:14" s="434" customFormat="1" ht="18" customHeight="1">
      <c r="A1149" s="351">
        <v>1143</v>
      </c>
      <c r="B1149" s="107" t="s">
        <v>42</v>
      </c>
      <c r="C1149" s="108">
        <v>43766</v>
      </c>
      <c r="D1149" s="416" t="s">
        <v>16105</v>
      </c>
      <c r="E1149" s="324" t="s">
        <v>16407</v>
      </c>
      <c r="F1149" s="126">
        <v>4756.04</v>
      </c>
      <c r="G1149" s="107" t="str">
        <f t="shared" si="18"/>
        <v>SH19-11367</v>
      </c>
      <c r="H1149" s="430"/>
      <c r="I1149" s="428"/>
      <c r="J1149" s="431"/>
      <c r="K1149" s="432"/>
      <c r="L1149" s="429"/>
      <c r="M1149" s="433"/>
      <c r="N1149" s="429"/>
    </row>
    <row r="1150" spans="1:14" s="434" customFormat="1" ht="18" customHeight="1">
      <c r="A1150" s="351">
        <v>1144</v>
      </c>
      <c r="B1150" s="107" t="s">
        <v>42</v>
      </c>
      <c r="C1150" s="108">
        <v>43766</v>
      </c>
      <c r="D1150" s="416" t="s">
        <v>16106</v>
      </c>
      <c r="E1150" s="324" t="s">
        <v>16407</v>
      </c>
      <c r="F1150" s="126">
        <v>9225.09</v>
      </c>
      <c r="G1150" s="107" t="str">
        <f t="shared" si="18"/>
        <v>SH19-11368</v>
      </c>
      <c r="H1150" s="430"/>
      <c r="I1150" s="428"/>
      <c r="J1150" s="431"/>
      <c r="K1150" s="432"/>
      <c r="L1150" s="429"/>
      <c r="M1150" s="433"/>
      <c r="N1150" s="429"/>
    </row>
    <row r="1151" spans="1:14" s="434" customFormat="1" ht="18" customHeight="1">
      <c r="A1151" s="351">
        <v>1145</v>
      </c>
      <c r="B1151" s="107" t="s">
        <v>42</v>
      </c>
      <c r="C1151" s="108">
        <v>43766</v>
      </c>
      <c r="D1151" s="416" t="s">
        <v>16107</v>
      </c>
      <c r="E1151" s="324" t="s">
        <v>16407</v>
      </c>
      <c r="F1151" s="126">
        <v>3302.2</v>
      </c>
      <c r="G1151" s="107" t="str">
        <f t="shared" si="18"/>
        <v>SH19-11369</v>
      </c>
      <c r="H1151" s="430"/>
      <c r="I1151" s="428"/>
      <c r="J1151" s="431"/>
      <c r="K1151" s="432"/>
      <c r="L1151" s="429"/>
      <c r="M1151" s="433"/>
      <c r="N1151" s="429"/>
    </row>
    <row r="1152" spans="1:14" s="434" customFormat="1" ht="18" customHeight="1">
      <c r="A1152" s="351">
        <v>1146</v>
      </c>
      <c r="B1152" s="107" t="s">
        <v>42</v>
      </c>
      <c r="C1152" s="108">
        <v>43766</v>
      </c>
      <c r="D1152" s="416" t="s">
        <v>16108</v>
      </c>
      <c r="E1152" s="324" t="s">
        <v>16407</v>
      </c>
      <c r="F1152" s="126">
        <v>4285.45</v>
      </c>
      <c r="G1152" s="107" t="str">
        <f t="shared" si="18"/>
        <v>SH19-11370</v>
      </c>
      <c r="H1152" s="430"/>
      <c r="I1152" s="428"/>
      <c r="J1152" s="431"/>
      <c r="K1152" s="432"/>
      <c r="L1152" s="429"/>
      <c r="M1152" s="433"/>
      <c r="N1152" s="429"/>
    </row>
    <row r="1153" spans="1:14" s="434" customFormat="1" ht="18" customHeight="1">
      <c r="A1153" s="351">
        <v>1147</v>
      </c>
      <c r="B1153" s="107" t="s">
        <v>42</v>
      </c>
      <c r="C1153" s="108">
        <v>43766</v>
      </c>
      <c r="D1153" s="416" t="s">
        <v>16109</v>
      </c>
      <c r="E1153" s="324" t="s">
        <v>16407</v>
      </c>
      <c r="F1153" s="126">
        <v>7437.52</v>
      </c>
      <c r="G1153" s="107" t="str">
        <f t="shared" si="18"/>
        <v>SH19-11371</v>
      </c>
      <c r="H1153" s="430"/>
      <c r="I1153" s="428"/>
      <c r="J1153" s="431"/>
      <c r="K1153" s="432"/>
      <c r="L1153" s="429"/>
      <c r="M1153" s="433"/>
      <c r="N1153" s="429"/>
    </row>
    <row r="1154" spans="1:14" s="434" customFormat="1" ht="18" customHeight="1">
      <c r="A1154" s="351">
        <v>1148</v>
      </c>
      <c r="B1154" s="107" t="s">
        <v>42</v>
      </c>
      <c r="C1154" s="108">
        <v>43766</v>
      </c>
      <c r="D1154" s="416" t="s">
        <v>16110</v>
      </c>
      <c r="E1154" s="324" t="s">
        <v>16407</v>
      </c>
      <c r="F1154" s="126">
        <v>3849.67</v>
      </c>
      <c r="G1154" s="107" t="str">
        <f t="shared" si="18"/>
        <v>SH19-11372</v>
      </c>
      <c r="H1154" s="430"/>
      <c r="I1154" s="428"/>
      <c r="J1154" s="431"/>
      <c r="K1154" s="432"/>
      <c r="L1154" s="429"/>
      <c r="M1154" s="433"/>
      <c r="N1154" s="429"/>
    </row>
    <row r="1155" spans="1:14" s="434" customFormat="1" ht="18" customHeight="1">
      <c r="A1155" s="351">
        <v>1149</v>
      </c>
      <c r="B1155" s="107" t="s">
        <v>42</v>
      </c>
      <c r="C1155" s="108">
        <v>43766</v>
      </c>
      <c r="D1155" s="416" t="s">
        <v>16111</v>
      </c>
      <c r="E1155" s="324" t="s">
        <v>16407</v>
      </c>
      <c r="F1155" s="126">
        <v>4645.42</v>
      </c>
      <c r="G1155" s="107" t="str">
        <f t="shared" si="18"/>
        <v>SH19-11373</v>
      </c>
      <c r="H1155" s="430"/>
      <c r="I1155" s="428"/>
      <c r="J1155" s="431"/>
      <c r="K1155" s="432"/>
      <c r="L1155" s="429"/>
      <c r="M1155" s="433"/>
      <c r="N1155" s="429"/>
    </row>
    <row r="1156" spans="1:14" s="434" customFormat="1" ht="18" customHeight="1">
      <c r="A1156" s="351">
        <v>1150</v>
      </c>
      <c r="B1156" s="107" t="s">
        <v>42</v>
      </c>
      <c r="C1156" s="108">
        <v>43766</v>
      </c>
      <c r="D1156" s="416" t="s">
        <v>16112</v>
      </c>
      <c r="E1156" s="324" t="s">
        <v>16407</v>
      </c>
      <c r="F1156" s="126">
        <v>7804.6</v>
      </c>
      <c r="G1156" s="107" t="str">
        <f t="shared" si="18"/>
        <v>SH19-11374</v>
      </c>
      <c r="H1156" s="430"/>
      <c r="I1156" s="428"/>
      <c r="J1156" s="431"/>
      <c r="K1156" s="432"/>
      <c r="L1156" s="429"/>
      <c r="M1156" s="433"/>
      <c r="N1156" s="429"/>
    </row>
    <row r="1157" spans="1:14" s="434" customFormat="1" ht="18" customHeight="1">
      <c r="A1157" s="351">
        <v>1151</v>
      </c>
      <c r="B1157" s="200" t="s">
        <v>1746</v>
      </c>
      <c r="C1157" s="108"/>
      <c r="D1157" s="402" t="s">
        <v>16113</v>
      </c>
      <c r="E1157" s="324" t="s">
        <v>1709</v>
      </c>
      <c r="F1157" s="126">
        <v>0</v>
      </c>
      <c r="G1157" s="107" t="str">
        <f t="shared" si="18"/>
        <v>SH19-11375</v>
      </c>
      <c r="H1157" s="430"/>
      <c r="I1157" s="428"/>
      <c r="J1157" s="431"/>
      <c r="K1157" s="432"/>
      <c r="L1157" s="429"/>
      <c r="M1157" s="433"/>
      <c r="N1157" s="429"/>
    </row>
    <row r="1158" spans="1:14" s="434" customFormat="1" ht="18" customHeight="1">
      <c r="A1158" s="351">
        <v>1152</v>
      </c>
      <c r="B1158" s="107" t="s">
        <v>1727</v>
      </c>
      <c r="C1158" s="108">
        <v>43764</v>
      </c>
      <c r="D1158" s="416" t="s">
        <v>16114</v>
      </c>
      <c r="E1158" s="324" t="s">
        <v>1709</v>
      </c>
      <c r="F1158" s="126">
        <v>4345.5</v>
      </c>
      <c r="G1158" s="107" t="str">
        <f t="shared" si="18"/>
        <v>SH19-11376</v>
      </c>
      <c r="H1158" s="430"/>
      <c r="I1158" s="428"/>
      <c r="J1158" s="431"/>
      <c r="K1158" s="432"/>
      <c r="L1158" s="429"/>
      <c r="M1158" s="433"/>
      <c r="N1158" s="429"/>
    </row>
    <row r="1159" spans="1:14" s="434" customFormat="1" ht="18" customHeight="1">
      <c r="A1159" s="351">
        <v>1153</v>
      </c>
      <c r="B1159" s="107" t="s">
        <v>42</v>
      </c>
      <c r="C1159" s="108">
        <v>43768</v>
      </c>
      <c r="D1159" s="416" t="s">
        <v>16115</v>
      </c>
      <c r="E1159" s="324" t="s">
        <v>16409</v>
      </c>
      <c r="F1159" s="126">
        <v>6.46</v>
      </c>
      <c r="G1159" s="107" t="str">
        <f t="shared" si="18"/>
        <v>SH19-11377</v>
      </c>
      <c r="H1159" s="430"/>
      <c r="I1159" s="428"/>
      <c r="J1159" s="431"/>
      <c r="K1159" s="432"/>
      <c r="L1159" s="429"/>
      <c r="M1159" s="433"/>
      <c r="N1159" s="429"/>
    </row>
    <row r="1160" spans="1:14" s="434" customFormat="1" ht="18" customHeight="1">
      <c r="A1160" s="351">
        <v>1154</v>
      </c>
      <c r="B1160" s="107" t="s">
        <v>142</v>
      </c>
      <c r="C1160" s="108">
        <v>43764</v>
      </c>
      <c r="D1160" s="416" t="s">
        <v>16116</v>
      </c>
      <c r="E1160" s="324" t="s">
        <v>1709</v>
      </c>
      <c r="F1160" s="126">
        <v>3010.01</v>
      </c>
      <c r="G1160" s="107" t="str">
        <f t="shared" si="18"/>
        <v>SH19-11378</v>
      </c>
      <c r="H1160" s="430"/>
      <c r="I1160" s="428"/>
      <c r="J1160" s="431"/>
      <c r="K1160" s="432"/>
      <c r="L1160" s="429"/>
      <c r="M1160" s="433"/>
      <c r="N1160" s="429"/>
    </row>
    <row r="1161" spans="1:14" s="434" customFormat="1" ht="18" customHeight="1">
      <c r="A1161" s="351">
        <v>1155</v>
      </c>
      <c r="B1161" s="107" t="s">
        <v>142</v>
      </c>
      <c r="C1161" s="108">
        <v>43764</v>
      </c>
      <c r="D1161" s="416" t="s">
        <v>16117</v>
      </c>
      <c r="E1161" s="324" t="s">
        <v>1709</v>
      </c>
      <c r="F1161" s="126">
        <v>424.35</v>
      </c>
      <c r="G1161" s="107" t="str">
        <f t="shared" si="18"/>
        <v>SH19-11379</v>
      </c>
      <c r="H1161" s="430"/>
      <c r="I1161" s="428"/>
      <c r="J1161" s="431"/>
      <c r="K1161" s="432"/>
      <c r="L1161" s="429"/>
      <c r="M1161" s="433"/>
      <c r="N1161" s="429"/>
    </row>
    <row r="1162" spans="1:14" s="434" customFormat="1" ht="18" customHeight="1">
      <c r="A1162" s="351">
        <v>1156</v>
      </c>
      <c r="B1162" s="107" t="s">
        <v>42</v>
      </c>
      <c r="C1162" s="108">
        <v>43766</v>
      </c>
      <c r="D1162" s="416" t="s">
        <v>16118</v>
      </c>
      <c r="E1162" s="324" t="s">
        <v>16407</v>
      </c>
      <c r="F1162" s="126">
        <v>4275.4799999999996</v>
      </c>
      <c r="G1162" s="107" t="str">
        <f t="shared" si="18"/>
        <v>SH19-11380</v>
      </c>
      <c r="H1162" s="430"/>
      <c r="I1162" s="428"/>
      <c r="J1162" s="431"/>
      <c r="K1162" s="432"/>
      <c r="L1162" s="429"/>
      <c r="M1162" s="433"/>
      <c r="N1162" s="429"/>
    </row>
    <row r="1163" spans="1:14" s="434" customFormat="1" ht="18" customHeight="1">
      <c r="A1163" s="351">
        <v>1157</v>
      </c>
      <c r="B1163" s="107" t="s">
        <v>42</v>
      </c>
      <c r="C1163" s="108">
        <v>43766</v>
      </c>
      <c r="D1163" s="416" t="s">
        <v>16119</v>
      </c>
      <c r="E1163" s="324" t="s">
        <v>16407</v>
      </c>
      <c r="F1163" s="126">
        <v>4315.6000000000004</v>
      </c>
      <c r="G1163" s="107" t="str">
        <f t="shared" si="18"/>
        <v>SH19-11381</v>
      </c>
      <c r="H1163" s="430"/>
      <c r="I1163" s="428"/>
      <c r="J1163" s="431"/>
      <c r="K1163" s="432"/>
      <c r="L1163" s="429"/>
      <c r="M1163" s="433"/>
      <c r="N1163" s="429"/>
    </row>
    <row r="1164" spans="1:14" s="434" customFormat="1" ht="18" customHeight="1">
      <c r="A1164" s="351">
        <v>1158</v>
      </c>
      <c r="B1164" s="107" t="s">
        <v>194</v>
      </c>
      <c r="C1164" s="108">
        <v>43764</v>
      </c>
      <c r="D1164" s="416" t="s">
        <v>16120</v>
      </c>
      <c r="E1164" s="324" t="s">
        <v>1709</v>
      </c>
      <c r="F1164" s="126">
        <v>8851.2000000000007</v>
      </c>
      <c r="G1164" s="107" t="str">
        <f t="shared" si="18"/>
        <v>SH19-11382</v>
      </c>
      <c r="H1164" s="430"/>
      <c r="I1164" s="428"/>
      <c r="J1164" s="431"/>
      <c r="K1164" s="432"/>
      <c r="L1164" s="429"/>
      <c r="M1164" s="433"/>
      <c r="N1164" s="429"/>
    </row>
    <row r="1165" spans="1:14" s="434" customFormat="1" ht="18" customHeight="1">
      <c r="A1165" s="351">
        <v>1159</v>
      </c>
      <c r="B1165" s="107" t="s">
        <v>238</v>
      </c>
      <c r="C1165" s="108">
        <v>43764</v>
      </c>
      <c r="D1165" s="416" t="s">
        <v>16121</v>
      </c>
      <c r="E1165" s="324" t="s">
        <v>1709</v>
      </c>
      <c r="F1165" s="126">
        <v>2766.15</v>
      </c>
      <c r="G1165" s="107"/>
      <c r="H1165" s="430"/>
      <c r="I1165" s="428"/>
      <c r="J1165" s="431"/>
      <c r="K1165" s="432"/>
      <c r="L1165" s="429"/>
      <c r="M1165" s="433"/>
      <c r="N1165" s="429"/>
    </row>
    <row r="1166" spans="1:14" s="434" customFormat="1" ht="18" customHeight="1">
      <c r="A1166" s="351">
        <v>1160</v>
      </c>
      <c r="B1166" s="107" t="s">
        <v>42</v>
      </c>
      <c r="C1166" s="108">
        <v>43766</v>
      </c>
      <c r="D1166" s="435" t="s">
        <v>16121</v>
      </c>
      <c r="E1166" s="324" t="s">
        <v>16407</v>
      </c>
      <c r="F1166" s="126">
        <v>43.45</v>
      </c>
      <c r="G1166" s="107" t="str">
        <f t="shared" si="18"/>
        <v>SH19-11383</v>
      </c>
      <c r="H1166" s="430"/>
      <c r="I1166" s="428"/>
      <c r="J1166" s="431"/>
      <c r="K1166" s="432"/>
      <c r="L1166" s="429"/>
      <c r="M1166" s="433"/>
      <c r="N1166" s="429"/>
    </row>
    <row r="1167" spans="1:14" s="434" customFormat="1" ht="18" customHeight="1">
      <c r="A1167" s="351">
        <v>1161</v>
      </c>
      <c r="B1167" s="107" t="s">
        <v>139</v>
      </c>
      <c r="C1167" s="108">
        <v>43766</v>
      </c>
      <c r="D1167" s="416" t="s">
        <v>16122</v>
      </c>
      <c r="E1167" s="324" t="s">
        <v>1709</v>
      </c>
      <c r="F1167" s="126">
        <v>1479</v>
      </c>
      <c r="G1167" s="107" t="str">
        <f t="shared" si="18"/>
        <v>SH19-11384</v>
      </c>
      <c r="H1167" s="430"/>
      <c r="I1167" s="428"/>
      <c r="J1167" s="431"/>
      <c r="K1167" s="432"/>
      <c r="L1167" s="429"/>
      <c r="M1167" s="433"/>
      <c r="N1167" s="429"/>
    </row>
    <row r="1168" spans="1:14" s="434" customFormat="1" ht="18" customHeight="1">
      <c r="A1168" s="351">
        <v>1162</v>
      </c>
      <c r="B1168" s="107" t="s">
        <v>42</v>
      </c>
      <c r="C1168" s="108">
        <v>43766</v>
      </c>
      <c r="D1168" s="416" t="s">
        <v>16123</v>
      </c>
      <c r="E1168" s="324" t="s">
        <v>16407</v>
      </c>
      <c r="F1168" s="126">
        <v>3760.51</v>
      </c>
      <c r="G1168" s="107" t="str">
        <f t="shared" si="18"/>
        <v>SH19-11385</v>
      </c>
      <c r="H1168" s="430"/>
      <c r="I1168" s="428"/>
      <c r="J1168" s="431"/>
      <c r="K1168" s="432"/>
      <c r="L1168" s="429"/>
      <c r="M1168" s="433"/>
      <c r="N1168" s="429"/>
    </row>
    <row r="1169" spans="1:14" s="434" customFormat="1" ht="18" customHeight="1">
      <c r="A1169" s="351">
        <v>1163</v>
      </c>
      <c r="B1169" s="107" t="s">
        <v>42</v>
      </c>
      <c r="C1169" s="108">
        <v>43766</v>
      </c>
      <c r="D1169" s="416" t="s">
        <v>16124</v>
      </c>
      <c r="E1169" s="324" t="s">
        <v>16407</v>
      </c>
      <c r="F1169" s="126">
        <v>407.94</v>
      </c>
      <c r="G1169" s="107" t="str">
        <f t="shared" si="18"/>
        <v>SH19-11386</v>
      </c>
      <c r="H1169" s="430"/>
      <c r="I1169" s="428"/>
      <c r="J1169" s="431"/>
      <c r="K1169" s="432"/>
      <c r="L1169" s="429"/>
      <c r="M1169" s="433"/>
      <c r="N1169" s="429"/>
    </row>
    <row r="1170" spans="1:14" s="434" customFormat="1" ht="18" customHeight="1">
      <c r="A1170" s="351">
        <v>1164</v>
      </c>
      <c r="B1170" s="107" t="s">
        <v>42</v>
      </c>
      <c r="C1170" s="108">
        <v>43767</v>
      </c>
      <c r="D1170" s="416" t="s">
        <v>16125</v>
      </c>
      <c r="E1170" s="324" t="s">
        <v>16408</v>
      </c>
      <c r="F1170" s="126">
        <v>1592.12</v>
      </c>
      <c r="G1170" s="107" t="str">
        <f t="shared" si="18"/>
        <v>SH19-11387</v>
      </c>
      <c r="H1170" s="430"/>
      <c r="I1170" s="428"/>
      <c r="J1170" s="431"/>
      <c r="K1170" s="432"/>
      <c r="L1170" s="429"/>
      <c r="M1170" s="433"/>
      <c r="N1170" s="429"/>
    </row>
    <row r="1171" spans="1:14" s="434" customFormat="1" ht="18" customHeight="1">
      <c r="A1171" s="351">
        <v>1165</v>
      </c>
      <c r="B1171" s="107" t="s">
        <v>42</v>
      </c>
      <c r="C1171" s="108">
        <v>43767</v>
      </c>
      <c r="D1171" s="416" t="s">
        <v>16126</v>
      </c>
      <c r="E1171" s="324" t="s">
        <v>16408</v>
      </c>
      <c r="F1171" s="126">
        <v>2256.08</v>
      </c>
      <c r="G1171" s="107" t="str">
        <f t="shared" si="18"/>
        <v>SH19-11388</v>
      </c>
      <c r="H1171" s="430"/>
      <c r="I1171" s="428"/>
      <c r="J1171" s="431"/>
      <c r="K1171" s="432"/>
      <c r="L1171" s="429"/>
      <c r="M1171" s="433"/>
      <c r="N1171" s="429"/>
    </row>
    <row r="1172" spans="1:14" s="434" customFormat="1" ht="18" customHeight="1">
      <c r="A1172" s="351">
        <v>1166</v>
      </c>
      <c r="B1172" s="107" t="s">
        <v>42</v>
      </c>
      <c r="C1172" s="108">
        <v>43767</v>
      </c>
      <c r="D1172" s="416" t="s">
        <v>16127</v>
      </c>
      <c r="E1172" s="324" t="s">
        <v>16408</v>
      </c>
      <c r="F1172" s="126">
        <v>10940.28</v>
      </c>
      <c r="G1172" s="107" t="str">
        <f t="shared" si="18"/>
        <v>SH19-11389</v>
      </c>
      <c r="H1172" s="430"/>
      <c r="I1172" s="428"/>
      <c r="J1172" s="431"/>
      <c r="K1172" s="432"/>
      <c r="L1172" s="429"/>
      <c r="M1172" s="433"/>
      <c r="N1172" s="429"/>
    </row>
    <row r="1173" spans="1:14" s="434" customFormat="1" ht="18" customHeight="1">
      <c r="A1173" s="351">
        <v>1167</v>
      </c>
      <c r="B1173" s="107" t="s">
        <v>42</v>
      </c>
      <c r="C1173" s="108">
        <v>43767</v>
      </c>
      <c r="D1173" s="416" t="s">
        <v>16128</v>
      </c>
      <c r="E1173" s="324" t="s">
        <v>16408</v>
      </c>
      <c r="F1173" s="126">
        <v>5084.67</v>
      </c>
      <c r="G1173" s="107" t="str">
        <f t="shared" si="18"/>
        <v>SH19-11390</v>
      </c>
      <c r="H1173" s="430"/>
      <c r="I1173" s="428"/>
      <c r="J1173" s="431"/>
      <c r="K1173" s="432"/>
      <c r="L1173" s="429"/>
      <c r="M1173" s="433"/>
      <c r="N1173" s="429"/>
    </row>
    <row r="1174" spans="1:14" s="434" customFormat="1" ht="18" customHeight="1">
      <c r="A1174" s="351">
        <v>1168</v>
      </c>
      <c r="B1174" s="107" t="s">
        <v>42</v>
      </c>
      <c r="C1174" s="108">
        <v>43767</v>
      </c>
      <c r="D1174" s="416" t="s">
        <v>16129</v>
      </c>
      <c r="E1174" s="324" t="s">
        <v>16408</v>
      </c>
      <c r="F1174" s="126">
        <v>8976.77</v>
      </c>
      <c r="G1174" s="107" t="str">
        <f t="shared" si="18"/>
        <v>SH19-11391</v>
      </c>
      <c r="H1174" s="430"/>
      <c r="I1174" s="428"/>
      <c r="J1174" s="431"/>
      <c r="K1174" s="432"/>
      <c r="L1174" s="429"/>
      <c r="M1174" s="433"/>
      <c r="N1174" s="429"/>
    </row>
    <row r="1175" spans="1:14" s="434" customFormat="1" ht="18" customHeight="1">
      <c r="A1175" s="351">
        <v>1169</v>
      </c>
      <c r="B1175" s="107" t="s">
        <v>42</v>
      </c>
      <c r="C1175" s="108">
        <v>43767</v>
      </c>
      <c r="D1175" s="416" t="s">
        <v>16130</v>
      </c>
      <c r="E1175" s="324" t="s">
        <v>16408</v>
      </c>
      <c r="F1175" s="126">
        <v>2214.52</v>
      </c>
      <c r="G1175" s="107" t="str">
        <f t="shared" si="18"/>
        <v>SH19-11392</v>
      </c>
      <c r="H1175" s="430"/>
      <c r="I1175" s="428"/>
      <c r="J1175" s="431"/>
      <c r="K1175" s="432"/>
      <c r="L1175" s="429"/>
      <c r="M1175" s="433"/>
      <c r="N1175" s="429"/>
    </row>
    <row r="1176" spans="1:14" s="434" customFormat="1" ht="18" customHeight="1">
      <c r="A1176" s="351">
        <v>1170</v>
      </c>
      <c r="B1176" s="107" t="s">
        <v>42</v>
      </c>
      <c r="C1176" s="108">
        <v>43767</v>
      </c>
      <c r="D1176" s="416" t="s">
        <v>16131</v>
      </c>
      <c r="E1176" s="324" t="s">
        <v>16408</v>
      </c>
      <c r="F1176" s="126">
        <v>8147.09</v>
      </c>
      <c r="G1176" s="107" t="str">
        <f t="shared" si="18"/>
        <v>SH19-11393</v>
      </c>
      <c r="H1176" s="430"/>
      <c r="I1176" s="428"/>
      <c r="J1176" s="431"/>
      <c r="K1176" s="432"/>
      <c r="L1176" s="429"/>
      <c r="M1176" s="433"/>
      <c r="N1176" s="429"/>
    </row>
    <row r="1177" spans="1:14" s="434" customFormat="1" ht="18" customHeight="1">
      <c r="A1177" s="351">
        <v>1171</v>
      </c>
      <c r="B1177" s="107" t="s">
        <v>42</v>
      </c>
      <c r="C1177" s="108">
        <v>43767</v>
      </c>
      <c r="D1177" s="416" t="s">
        <v>16132</v>
      </c>
      <c r="E1177" s="324" t="s">
        <v>16408</v>
      </c>
      <c r="F1177" s="126">
        <v>12477.17</v>
      </c>
      <c r="G1177" s="107" t="str">
        <f t="shared" ref="G1177:G1240" si="19">D1177</f>
        <v>SH19-11394</v>
      </c>
      <c r="H1177" s="430"/>
      <c r="I1177" s="428"/>
      <c r="J1177" s="431"/>
      <c r="K1177" s="432"/>
      <c r="L1177" s="429"/>
      <c r="M1177" s="433"/>
      <c r="N1177" s="429"/>
    </row>
    <row r="1178" spans="1:14" s="434" customFormat="1" ht="18" customHeight="1">
      <c r="A1178" s="351">
        <v>1172</v>
      </c>
      <c r="B1178" s="107" t="s">
        <v>42</v>
      </c>
      <c r="C1178" s="108">
        <v>43767</v>
      </c>
      <c r="D1178" s="416" t="s">
        <v>16133</v>
      </c>
      <c r="E1178" s="324" t="s">
        <v>16408</v>
      </c>
      <c r="F1178" s="126">
        <v>1869.19</v>
      </c>
      <c r="G1178" s="107" t="str">
        <f t="shared" si="19"/>
        <v>SH19-11395</v>
      </c>
      <c r="H1178" s="430"/>
      <c r="I1178" s="428"/>
      <c r="J1178" s="431"/>
      <c r="K1178" s="432"/>
      <c r="L1178" s="429"/>
      <c r="M1178" s="433"/>
      <c r="N1178" s="429"/>
    </row>
    <row r="1179" spans="1:14" s="434" customFormat="1" ht="18" customHeight="1">
      <c r="A1179" s="351">
        <v>1173</v>
      </c>
      <c r="B1179" s="107" t="s">
        <v>42</v>
      </c>
      <c r="C1179" s="108">
        <v>43767</v>
      </c>
      <c r="D1179" s="416" t="s">
        <v>16134</v>
      </c>
      <c r="E1179" s="324" t="s">
        <v>16408</v>
      </c>
      <c r="F1179" s="126">
        <v>8731.1</v>
      </c>
      <c r="G1179" s="107" t="str">
        <f t="shared" si="19"/>
        <v>SH19-11396</v>
      </c>
      <c r="H1179" s="430"/>
      <c r="I1179" s="428"/>
      <c r="J1179" s="431"/>
      <c r="K1179" s="432"/>
      <c r="L1179" s="429"/>
      <c r="M1179" s="433"/>
      <c r="N1179" s="429"/>
    </row>
    <row r="1180" spans="1:14" s="434" customFormat="1" ht="18" customHeight="1">
      <c r="A1180" s="351">
        <v>1174</v>
      </c>
      <c r="B1180" s="107" t="s">
        <v>42</v>
      </c>
      <c r="C1180" s="108">
        <v>43767</v>
      </c>
      <c r="D1180" s="416" t="s">
        <v>16135</v>
      </c>
      <c r="E1180" s="324" t="s">
        <v>16408</v>
      </c>
      <c r="F1180" s="126">
        <v>12845.79</v>
      </c>
      <c r="G1180" s="107" t="str">
        <f t="shared" si="19"/>
        <v>SH19-11397</v>
      </c>
      <c r="H1180" s="430"/>
      <c r="I1180" s="428"/>
      <c r="J1180" s="431"/>
      <c r="K1180" s="432"/>
      <c r="L1180" s="429"/>
      <c r="M1180" s="433"/>
      <c r="N1180" s="429"/>
    </row>
    <row r="1181" spans="1:14" s="434" customFormat="1" ht="18" customHeight="1">
      <c r="A1181" s="351">
        <v>1175</v>
      </c>
      <c r="B1181" s="107" t="s">
        <v>42</v>
      </c>
      <c r="C1181" s="108">
        <v>43767</v>
      </c>
      <c r="D1181" s="416" t="s">
        <v>16136</v>
      </c>
      <c r="E1181" s="324" t="s">
        <v>16408</v>
      </c>
      <c r="F1181" s="126">
        <v>1085.98</v>
      </c>
      <c r="G1181" s="107" t="str">
        <f t="shared" si="19"/>
        <v>SH19-11398</v>
      </c>
      <c r="H1181" s="430"/>
      <c r="I1181" s="428"/>
      <c r="J1181" s="431"/>
      <c r="K1181" s="432"/>
      <c r="L1181" s="429"/>
      <c r="M1181" s="433"/>
      <c r="N1181" s="429"/>
    </row>
    <row r="1182" spans="1:14" s="434" customFormat="1" ht="18" customHeight="1">
      <c r="A1182" s="351">
        <v>1176</v>
      </c>
      <c r="B1182" s="107" t="s">
        <v>42</v>
      </c>
      <c r="C1182" s="108">
        <v>43767</v>
      </c>
      <c r="D1182" s="416" t="s">
        <v>16137</v>
      </c>
      <c r="E1182" s="324" t="s">
        <v>16408</v>
      </c>
      <c r="F1182" s="126">
        <v>2622.02</v>
      </c>
      <c r="G1182" s="107" t="str">
        <f t="shared" si="19"/>
        <v>SH19-11399</v>
      </c>
      <c r="H1182" s="430"/>
      <c r="I1182" s="428"/>
      <c r="J1182" s="431"/>
      <c r="K1182" s="432"/>
      <c r="L1182" s="429"/>
      <c r="M1182" s="433"/>
      <c r="N1182" s="429"/>
    </row>
    <row r="1183" spans="1:14" s="434" customFormat="1" ht="18" customHeight="1">
      <c r="A1183" s="351">
        <v>1177</v>
      </c>
      <c r="B1183" s="107" t="s">
        <v>42</v>
      </c>
      <c r="C1183" s="108">
        <v>43766</v>
      </c>
      <c r="D1183" s="416" t="s">
        <v>16138</v>
      </c>
      <c r="E1183" s="324" t="s">
        <v>16407</v>
      </c>
      <c r="F1183" s="126">
        <v>405.18</v>
      </c>
      <c r="G1183" s="107" t="str">
        <f t="shared" si="19"/>
        <v>SH19-11400</v>
      </c>
      <c r="H1183" s="430"/>
      <c r="I1183" s="428"/>
      <c r="J1183" s="431"/>
      <c r="K1183" s="432"/>
      <c r="L1183" s="429"/>
      <c r="M1183" s="433"/>
      <c r="N1183" s="429"/>
    </row>
    <row r="1184" spans="1:14" s="434" customFormat="1" ht="18" customHeight="1">
      <c r="A1184" s="351">
        <v>1178</v>
      </c>
      <c r="B1184" s="107" t="s">
        <v>42</v>
      </c>
      <c r="C1184" s="108">
        <v>43767</v>
      </c>
      <c r="D1184" s="416" t="s">
        <v>16139</v>
      </c>
      <c r="E1184" s="324" t="s">
        <v>16408</v>
      </c>
      <c r="F1184" s="126">
        <v>263.33999999999997</v>
      </c>
      <c r="G1184" s="107" t="str">
        <f t="shared" si="19"/>
        <v>SH19-11401</v>
      </c>
      <c r="H1184" s="430"/>
      <c r="I1184" s="428"/>
      <c r="J1184" s="431"/>
      <c r="K1184" s="432"/>
      <c r="L1184" s="429"/>
      <c r="M1184" s="433"/>
      <c r="N1184" s="429"/>
    </row>
    <row r="1185" spans="1:14" s="434" customFormat="1" ht="18" customHeight="1">
      <c r="A1185" s="351">
        <v>1179</v>
      </c>
      <c r="B1185" s="107" t="s">
        <v>42</v>
      </c>
      <c r="C1185" s="108">
        <v>43767</v>
      </c>
      <c r="D1185" s="416" t="s">
        <v>16140</v>
      </c>
      <c r="E1185" s="324" t="s">
        <v>16408</v>
      </c>
      <c r="F1185" s="126">
        <v>1010.67</v>
      </c>
      <c r="G1185" s="107" t="str">
        <f t="shared" si="19"/>
        <v>SH19-11402</v>
      </c>
      <c r="H1185" s="430"/>
      <c r="I1185" s="428"/>
      <c r="J1185" s="431"/>
      <c r="K1185" s="432"/>
      <c r="L1185" s="429"/>
      <c r="M1185" s="433"/>
      <c r="N1185" s="429"/>
    </row>
    <row r="1186" spans="1:14" s="434" customFormat="1" ht="18" customHeight="1">
      <c r="A1186" s="351">
        <v>1180</v>
      </c>
      <c r="B1186" s="107" t="s">
        <v>42</v>
      </c>
      <c r="C1186" s="108">
        <v>43767</v>
      </c>
      <c r="D1186" s="416" t="s">
        <v>16141</v>
      </c>
      <c r="E1186" s="324" t="s">
        <v>16408</v>
      </c>
      <c r="F1186" s="126">
        <v>12104.55</v>
      </c>
      <c r="G1186" s="107" t="str">
        <f t="shared" si="19"/>
        <v>SH19-11403</v>
      </c>
      <c r="H1186" s="430"/>
      <c r="I1186" s="428"/>
      <c r="J1186" s="431"/>
      <c r="K1186" s="432"/>
      <c r="L1186" s="429"/>
      <c r="M1186" s="433"/>
      <c r="N1186" s="429"/>
    </row>
    <row r="1187" spans="1:14" s="434" customFormat="1" ht="18" customHeight="1">
      <c r="A1187" s="351">
        <v>1181</v>
      </c>
      <c r="B1187" s="107" t="s">
        <v>329</v>
      </c>
      <c r="C1187" s="108">
        <v>43766</v>
      </c>
      <c r="D1187" s="416" t="s">
        <v>16142</v>
      </c>
      <c r="E1187" s="324" t="s">
        <v>1709</v>
      </c>
      <c r="F1187" s="126">
        <v>7989.63</v>
      </c>
      <c r="G1187" s="107" t="str">
        <f t="shared" si="19"/>
        <v>SH19-11404</v>
      </c>
      <c r="H1187" s="430"/>
      <c r="I1187" s="428"/>
      <c r="J1187" s="431"/>
      <c r="K1187" s="432"/>
      <c r="L1187" s="429"/>
      <c r="M1187" s="433"/>
      <c r="N1187" s="429"/>
    </row>
    <row r="1188" spans="1:14" s="434" customFormat="1" ht="18" customHeight="1">
      <c r="A1188" s="351">
        <v>1182</v>
      </c>
      <c r="B1188" s="107" t="s">
        <v>42</v>
      </c>
      <c r="C1188" s="108">
        <v>43766</v>
      </c>
      <c r="D1188" s="416" t="s">
        <v>16143</v>
      </c>
      <c r="E1188" s="324" t="s">
        <v>16407</v>
      </c>
      <c r="F1188" s="126" t="s">
        <v>16414</v>
      </c>
      <c r="G1188" s="107" t="str">
        <f t="shared" si="19"/>
        <v>SH19-11405</v>
      </c>
      <c r="H1188" s="430"/>
      <c r="I1188" s="428"/>
      <c r="J1188" s="431"/>
      <c r="K1188" s="432"/>
      <c r="L1188" s="429"/>
      <c r="M1188" s="433"/>
      <c r="N1188" s="429"/>
    </row>
    <row r="1189" spans="1:14" s="434" customFormat="1" ht="18" customHeight="1">
      <c r="A1189" s="351">
        <v>1183</v>
      </c>
      <c r="B1189" s="107" t="s">
        <v>42</v>
      </c>
      <c r="C1189" s="108">
        <v>43766</v>
      </c>
      <c r="D1189" s="416" t="s">
        <v>16144</v>
      </c>
      <c r="E1189" s="324" t="s">
        <v>16407</v>
      </c>
      <c r="F1189" s="126">
        <v>294.69</v>
      </c>
      <c r="G1189" s="107" t="str">
        <f t="shared" si="19"/>
        <v>SH19-11406</v>
      </c>
      <c r="H1189" s="430"/>
      <c r="I1189" s="428"/>
      <c r="J1189" s="431"/>
      <c r="K1189" s="432"/>
      <c r="L1189" s="429"/>
      <c r="M1189" s="433"/>
      <c r="N1189" s="429"/>
    </row>
    <row r="1190" spans="1:14" s="434" customFormat="1" ht="18" customHeight="1">
      <c r="A1190" s="351">
        <v>1184</v>
      </c>
      <c r="B1190" s="107" t="s">
        <v>237</v>
      </c>
      <c r="C1190" s="108">
        <v>43764</v>
      </c>
      <c r="D1190" s="416" t="s">
        <v>16145</v>
      </c>
      <c r="E1190" s="324" t="s">
        <v>1709</v>
      </c>
      <c r="F1190" s="126">
        <v>1229.4000000000001</v>
      </c>
      <c r="G1190" s="107" t="str">
        <f t="shared" si="19"/>
        <v>SH19-11407</v>
      </c>
      <c r="H1190" s="430"/>
      <c r="I1190" s="428"/>
      <c r="J1190" s="431"/>
      <c r="K1190" s="432"/>
      <c r="L1190" s="429"/>
      <c r="M1190" s="433"/>
      <c r="N1190" s="429"/>
    </row>
    <row r="1191" spans="1:14" s="434" customFormat="1" ht="18" customHeight="1">
      <c r="A1191" s="351">
        <v>1185</v>
      </c>
      <c r="B1191" s="107" t="s">
        <v>237</v>
      </c>
      <c r="C1191" s="108">
        <v>43766</v>
      </c>
      <c r="D1191" s="416" t="s">
        <v>16146</v>
      </c>
      <c r="E1191" s="324" t="s">
        <v>1709</v>
      </c>
      <c r="F1191" s="126">
        <v>3380.85</v>
      </c>
      <c r="G1191" s="107" t="str">
        <f t="shared" si="19"/>
        <v>SH19-11408</v>
      </c>
      <c r="H1191" s="430"/>
      <c r="I1191" s="428"/>
      <c r="J1191" s="431"/>
      <c r="K1191" s="432"/>
      <c r="L1191" s="429"/>
      <c r="M1191" s="433"/>
      <c r="N1191" s="429"/>
    </row>
    <row r="1192" spans="1:14" s="434" customFormat="1" ht="18" customHeight="1">
      <c r="A1192" s="351">
        <v>1186</v>
      </c>
      <c r="B1192" s="107" t="s">
        <v>223</v>
      </c>
      <c r="C1192" s="108">
        <v>43766</v>
      </c>
      <c r="D1192" s="416" t="s">
        <v>16147</v>
      </c>
      <c r="E1192" s="324" t="s">
        <v>1709</v>
      </c>
      <c r="F1192" s="126">
        <v>1983.3</v>
      </c>
      <c r="G1192" s="107" t="str">
        <f t="shared" si="19"/>
        <v>SH19-11409</v>
      </c>
      <c r="H1192" s="430"/>
      <c r="I1192" s="428"/>
      <c r="J1192" s="431"/>
      <c r="K1192" s="432"/>
      <c r="L1192" s="429"/>
      <c r="M1192" s="433"/>
      <c r="N1192" s="429"/>
    </row>
    <row r="1193" spans="1:14" s="434" customFormat="1" ht="18" customHeight="1">
      <c r="A1193" s="351">
        <v>1187</v>
      </c>
      <c r="B1193" s="107" t="s">
        <v>43</v>
      </c>
      <c r="C1193" s="108">
        <v>43766</v>
      </c>
      <c r="D1193" s="416" t="s">
        <v>16148</v>
      </c>
      <c r="E1193" s="324" t="s">
        <v>1709</v>
      </c>
      <c r="F1193" s="126">
        <v>1144.8399999999999</v>
      </c>
      <c r="G1193" s="107" t="str">
        <f t="shared" si="19"/>
        <v>SH19-11410</v>
      </c>
      <c r="H1193" s="430"/>
      <c r="I1193" s="428"/>
      <c r="J1193" s="431"/>
      <c r="K1193" s="432"/>
      <c r="L1193" s="429"/>
      <c r="M1193" s="433"/>
      <c r="N1193" s="429"/>
    </row>
    <row r="1194" spans="1:14" s="434" customFormat="1" ht="18" customHeight="1">
      <c r="A1194" s="351">
        <v>1188</v>
      </c>
      <c r="B1194" s="107" t="s">
        <v>291</v>
      </c>
      <c r="C1194" s="108">
        <v>43766</v>
      </c>
      <c r="D1194" s="416" t="s">
        <v>16149</v>
      </c>
      <c r="E1194" s="324" t="s">
        <v>1709</v>
      </c>
      <c r="F1194" s="126">
        <v>6151.08</v>
      </c>
      <c r="G1194" s="107" t="str">
        <f t="shared" si="19"/>
        <v>SH19-11411</v>
      </c>
      <c r="H1194" s="430"/>
      <c r="I1194" s="428"/>
      <c r="J1194" s="431"/>
      <c r="K1194" s="432"/>
      <c r="L1194" s="429"/>
      <c r="M1194" s="433"/>
      <c r="N1194" s="429"/>
    </row>
    <row r="1195" spans="1:14" s="434" customFormat="1" ht="18" customHeight="1">
      <c r="A1195" s="351">
        <v>1189</v>
      </c>
      <c r="B1195" s="107" t="s">
        <v>291</v>
      </c>
      <c r="C1195" s="108">
        <v>43766</v>
      </c>
      <c r="D1195" s="416" t="s">
        <v>16150</v>
      </c>
      <c r="E1195" s="324" t="s">
        <v>1709</v>
      </c>
      <c r="F1195" s="126">
        <v>5204.76</v>
      </c>
      <c r="G1195" s="107" t="str">
        <f t="shared" si="19"/>
        <v>SH19-11412</v>
      </c>
      <c r="H1195" s="430"/>
      <c r="I1195" s="428"/>
      <c r="J1195" s="431"/>
      <c r="K1195" s="432"/>
      <c r="L1195" s="429"/>
      <c r="M1195" s="433"/>
      <c r="N1195" s="429"/>
    </row>
    <row r="1196" spans="1:14" s="434" customFormat="1" ht="18" customHeight="1">
      <c r="A1196" s="351">
        <v>1190</v>
      </c>
      <c r="B1196" s="107" t="s">
        <v>55</v>
      </c>
      <c r="C1196" s="108">
        <v>43766</v>
      </c>
      <c r="D1196" s="416" t="s">
        <v>16151</v>
      </c>
      <c r="E1196" s="324" t="s">
        <v>1709</v>
      </c>
      <c r="F1196" s="126">
        <v>1609.02</v>
      </c>
      <c r="G1196" s="107" t="str">
        <f t="shared" si="19"/>
        <v>SH19-11413</v>
      </c>
      <c r="H1196" s="430"/>
      <c r="I1196" s="428"/>
      <c r="J1196" s="431"/>
      <c r="K1196" s="432"/>
      <c r="L1196" s="429"/>
      <c r="M1196" s="433"/>
      <c r="N1196" s="429"/>
    </row>
    <row r="1197" spans="1:14" s="434" customFormat="1" ht="18" customHeight="1">
      <c r="A1197" s="351">
        <v>1191</v>
      </c>
      <c r="B1197" s="107" t="s">
        <v>55</v>
      </c>
      <c r="C1197" s="108">
        <v>43766</v>
      </c>
      <c r="D1197" s="416" t="s">
        <v>16152</v>
      </c>
      <c r="E1197" s="324" t="s">
        <v>1709</v>
      </c>
      <c r="F1197" s="126">
        <v>705.75</v>
      </c>
      <c r="G1197" s="107" t="str">
        <f t="shared" si="19"/>
        <v>SH19-11414</v>
      </c>
      <c r="H1197" s="430"/>
      <c r="I1197" s="428"/>
      <c r="J1197" s="431"/>
      <c r="K1197" s="432"/>
      <c r="L1197" s="429"/>
      <c r="M1197" s="433"/>
      <c r="N1197" s="429"/>
    </row>
    <row r="1198" spans="1:14" s="434" customFormat="1" ht="18" customHeight="1">
      <c r="A1198" s="351">
        <v>1192</v>
      </c>
      <c r="B1198" s="107" t="s">
        <v>42</v>
      </c>
      <c r="C1198" s="108">
        <v>43770</v>
      </c>
      <c r="D1198" s="399" t="s">
        <v>16153</v>
      </c>
      <c r="E1198" s="324" t="s">
        <v>1709</v>
      </c>
      <c r="F1198" s="126">
        <v>11074.15</v>
      </c>
      <c r="G1198" s="107" t="str">
        <f t="shared" si="19"/>
        <v>SH19-11415</v>
      </c>
      <c r="H1198" s="430"/>
      <c r="I1198" s="428"/>
      <c r="J1198" s="431"/>
      <c r="K1198" s="432"/>
      <c r="L1198" s="429"/>
      <c r="M1198" s="433"/>
      <c r="N1198" s="429"/>
    </row>
    <row r="1199" spans="1:14" s="434" customFormat="1" ht="18" customHeight="1">
      <c r="A1199" s="351">
        <v>1193</v>
      </c>
      <c r="B1199" s="107" t="s">
        <v>42</v>
      </c>
      <c r="C1199" s="108">
        <v>43767</v>
      </c>
      <c r="D1199" s="416" t="s">
        <v>16154</v>
      </c>
      <c r="E1199" s="324" t="s">
        <v>16408</v>
      </c>
      <c r="F1199" s="126">
        <v>9000.5499999999993</v>
      </c>
      <c r="G1199" s="107" t="str">
        <f t="shared" si="19"/>
        <v>SH19-11416</v>
      </c>
      <c r="H1199" s="430"/>
      <c r="I1199" s="428"/>
      <c r="J1199" s="431"/>
      <c r="K1199" s="432"/>
      <c r="L1199" s="429"/>
      <c r="M1199" s="433"/>
      <c r="N1199" s="429"/>
    </row>
    <row r="1200" spans="1:14" s="434" customFormat="1" ht="18" customHeight="1">
      <c r="A1200" s="351">
        <v>1194</v>
      </c>
      <c r="B1200" s="107" t="s">
        <v>42</v>
      </c>
      <c r="C1200" s="108">
        <v>43767</v>
      </c>
      <c r="D1200" s="416" t="s">
        <v>16155</v>
      </c>
      <c r="E1200" s="324" t="s">
        <v>16408</v>
      </c>
      <c r="F1200" s="126">
        <v>11586.54</v>
      </c>
      <c r="G1200" s="107" t="str">
        <f t="shared" si="19"/>
        <v>SH19-11417</v>
      </c>
      <c r="H1200" s="430"/>
      <c r="I1200" s="428"/>
      <c r="J1200" s="431"/>
      <c r="K1200" s="432"/>
      <c r="L1200" s="429"/>
      <c r="M1200" s="433"/>
      <c r="N1200" s="429"/>
    </row>
    <row r="1201" spans="1:14" s="434" customFormat="1" ht="18" customHeight="1">
      <c r="A1201" s="351">
        <v>1195</v>
      </c>
      <c r="B1201" s="107" t="s">
        <v>42</v>
      </c>
      <c r="C1201" s="108">
        <v>43767</v>
      </c>
      <c r="D1201" s="416" t="s">
        <v>16156</v>
      </c>
      <c r="E1201" s="324" t="s">
        <v>16408</v>
      </c>
      <c r="F1201" s="126">
        <v>881.05</v>
      </c>
      <c r="G1201" s="107" t="str">
        <f t="shared" si="19"/>
        <v>SH19-11418</v>
      </c>
      <c r="H1201" s="430"/>
      <c r="I1201" s="428"/>
      <c r="J1201" s="431"/>
      <c r="K1201" s="432"/>
      <c r="L1201" s="429"/>
      <c r="M1201" s="433"/>
      <c r="N1201" s="429"/>
    </row>
    <row r="1202" spans="1:14" s="434" customFormat="1" ht="18" customHeight="1">
      <c r="A1202" s="351">
        <v>1196</v>
      </c>
      <c r="B1202" s="107" t="s">
        <v>194</v>
      </c>
      <c r="C1202" s="108">
        <v>43766</v>
      </c>
      <c r="D1202" s="416" t="s">
        <v>16157</v>
      </c>
      <c r="E1202" s="324" t="s">
        <v>1709</v>
      </c>
      <c r="F1202" s="126">
        <v>664.79</v>
      </c>
      <c r="G1202" s="107" t="str">
        <f t="shared" si="19"/>
        <v>SH19-11419</v>
      </c>
      <c r="H1202" s="430"/>
      <c r="I1202" s="428"/>
      <c r="J1202" s="431"/>
      <c r="K1202" s="432"/>
      <c r="L1202" s="429"/>
      <c r="M1202" s="433"/>
      <c r="N1202" s="429"/>
    </row>
    <row r="1203" spans="1:14" s="434" customFormat="1" ht="18" customHeight="1">
      <c r="A1203" s="351">
        <v>1197</v>
      </c>
      <c r="B1203" s="107" t="s">
        <v>43</v>
      </c>
      <c r="C1203" s="108">
        <v>43766</v>
      </c>
      <c r="D1203" s="416" t="s">
        <v>16158</v>
      </c>
      <c r="E1203" s="324" t="s">
        <v>1709</v>
      </c>
      <c r="F1203" s="126">
        <v>1736.7</v>
      </c>
      <c r="G1203" s="107" t="str">
        <f t="shared" si="19"/>
        <v>SH19-11420</v>
      </c>
      <c r="H1203" s="430"/>
      <c r="I1203" s="428"/>
      <c r="J1203" s="431"/>
      <c r="K1203" s="432"/>
      <c r="L1203" s="429"/>
      <c r="M1203" s="433"/>
      <c r="N1203" s="429"/>
    </row>
    <row r="1204" spans="1:14" s="434" customFormat="1" ht="18" customHeight="1">
      <c r="A1204" s="351">
        <v>1198</v>
      </c>
      <c r="B1204" s="107" t="s">
        <v>53</v>
      </c>
      <c r="C1204" s="108">
        <v>43766</v>
      </c>
      <c r="D1204" s="416" t="s">
        <v>16159</v>
      </c>
      <c r="E1204" s="324" t="s">
        <v>1709</v>
      </c>
      <c r="F1204" s="126">
        <v>1517.13</v>
      </c>
      <c r="G1204" s="107" t="str">
        <f t="shared" si="19"/>
        <v>SH19-11421</v>
      </c>
      <c r="H1204" s="430"/>
      <c r="I1204" s="428"/>
      <c r="J1204" s="431"/>
      <c r="K1204" s="432"/>
      <c r="L1204" s="429"/>
      <c r="M1204" s="433"/>
      <c r="N1204" s="429"/>
    </row>
    <row r="1205" spans="1:14" s="434" customFormat="1" ht="18" customHeight="1">
      <c r="A1205" s="351">
        <v>1199</v>
      </c>
      <c r="B1205" s="107" t="s">
        <v>7777</v>
      </c>
      <c r="C1205" s="108">
        <v>43766</v>
      </c>
      <c r="D1205" s="416" t="s">
        <v>16160</v>
      </c>
      <c r="E1205" s="324" t="s">
        <v>1709</v>
      </c>
      <c r="F1205" s="126">
        <v>2513.2800000000002</v>
      </c>
      <c r="G1205" s="107" t="str">
        <f t="shared" si="19"/>
        <v>SH19-11422</v>
      </c>
      <c r="H1205" s="430"/>
      <c r="I1205" s="428"/>
      <c r="J1205" s="431"/>
      <c r="K1205" s="432"/>
      <c r="L1205" s="429"/>
      <c r="M1205" s="433"/>
      <c r="N1205" s="429"/>
    </row>
    <row r="1206" spans="1:14" s="434" customFormat="1" ht="18" customHeight="1">
      <c r="A1206" s="351">
        <v>1200</v>
      </c>
      <c r="B1206" s="200" t="s">
        <v>1746</v>
      </c>
      <c r="C1206" s="108"/>
      <c r="D1206" s="402" t="s">
        <v>16161</v>
      </c>
      <c r="E1206" s="324" t="s">
        <v>1709</v>
      </c>
      <c r="F1206" s="126">
        <v>0</v>
      </c>
      <c r="G1206" s="107" t="str">
        <f t="shared" si="19"/>
        <v>SH19-11423</v>
      </c>
      <c r="H1206" s="430"/>
      <c r="I1206" s="428"/>
      <c r="J1206" s="431"/>
      <c r="K1206" s="432"/>
      <c r="L1206" s="429"/>
      <c r="M1206" s="433"/>
      <c r="N1206" s="429"/>
    </row>
    <row r="1207" spans="1:14" s="434" customFormat="1" ht="18" customHeight="1">
      <c r="A1207" s="351">
        <v>1201</v>
      </c>
      <c r="B1207" s="107" t="s">
        <v>50</v>
      </c>
      <c r="C1207" s="108">
        <v>43766</v>
      </c>
      <c r="D1207" s="416" t="s">
        <v>16162</v>
      </c>
      <c r="E1207" s="324" t="s">
        <v>1709</v>
      </c>
      <c r="F1207" s="126">
        <v>7426.93</v>
      </c>
      <c r="G1207" s="107" t="str">
        <f t="shared" si="19"/>
        <v>SH19-11424</v>
      </c>
      <c r="H1207" s="430"/>
      <c r="I1207" s="428"/>
      <c r="J1207" s="431"/>
      <c r="K1207" s="432"/>
      <c r="L1207" s="429"/>
      <c r="M1207" s="433"/>
      <c r="N1207" s="429"/>
    </row>
    <row r="1208" spans="1:14" s="434" customFormat="1" ht="18" customHeight="1">
      <c r="A1208" s="351">
        <v>1202</v>
      </c>
      <c r="B1208" s="107" t="s">
        <v>142</v>
      </c>
      <c r="C1208" s="108">
        <v>43766</v>
      </c>
      <c r="D1208" s="416" t="s">
        <v>16163</v>
      </c>
      <c r="E1208" s="324" t="s">
        <v>1709</v>
      </c>
      <c r="F1208" s="126">
        <v>1994.65</v>
      </c>
      <c r="G1208" s="107" t="str">
        <f t="shared" si="19"/>
        <v>SH19-11425</v>
      </c>
      <c r="H1208" s="430"/>
      <c r="I1208" s="428"/>
      <c r="J1208" s="431"/>
      <c r="K1208" s="432"/>
      <c r="L1208" s="429"/>
      <c r="M1208" s="433"/>
      <c r="N1208" s="429"/>
    </row>
    <row r="1209" spans="1:14" s="434" customFormat="1" ht="18" customHeight="1">
      <c r="A1209" s="351">
        <v>1203</v>
      </c>
      <c r="B1209" s="107" t="s">
        <v>142</v>
      </c>
      <c r="C1209" s="108">
        <v>43766</v>
      </c>
      <c r="D1209" s="416" t="s">
        <v>16164</v>
      </c>
      <c r="E1209" s="324" t="s">
        <v>1709</v>
      </c>
      <c r="F1209" s="126">
        <v>826.15</v>
      </c>
      <c r="G1209" s="107" t="str">
        <f t="shared" si="19"/>
        <v>SH19-11426</v>
      </c>
      <c r="H1209" s="430"/>
      <c r="I1209" s="428"/>
      <c r="J1209" s="431"/>
      <c r="K1209" s="432"/>
      <c r="L1209" s="429"/>
      <c r="M1209" s="433"/>
      <c r="N1209" s="429"/>
    </row>
    <row r="1210" spans="1:14" s="434" customFormat="1" ht="18" customHeight="1">
      <c r="A1210" s="351">
        <v>1204</v>
      </c>
      <c r="B1210" s="107" t="s">
        <v>238</v>
      </c>
      <c r="C1210" s="108">
        <v>43766</v>
      </c>
      <c r="D1210" s="416" t="s">
        <v>16165</v>
      </c>
      <c r="E1210" s="324" t="s">
        <v>1709</v>
      </c>
      <c r="F1210" s="126">
        <v>6075.48</v>
      </c>
      <c r="G1210" s="107" t="str">
        <f t="shared" si="19"/>
        <v>SH19-11427</v>
      </c>
      <c r="H1210" s="430"/>
      <c r="I1210" s="428"/>
      <c r="J1210" s="431"/>
      <c r="K1210" s="432"/>
      <c r="L1210" s="429"/>
      <c r="M1210" s="433"/>
      <c r="N1210" s="429"/>
    </row>
    <row r="1211" spans="1:14" s="434" customFormat="1" ht="18" customHeight="1">
      <c r="A1211" s="351">
        <v>1205</v>
      </c>
      <c r="B1211" s="107" t="s">
        <v>42</v>
      </c>
      <c r="C1211" s="108">
        <v>43767</v>
      </c>
      <c r="D1211" s="416" t="s">
        <v>16166</v>
      </c>
      <c r="E1211" s="324" t="s">
        <v>16408</v>
      </c>
      <c r="F1211" s="126">
        <v>10024.31</v>
      </c>
      <c r="G1211" s="107" t="str">
        <f t="shared" si="19"/>
        <v>SH19-11428</v>
      </c>
      <c r="H1211" s="430"/>
      <c r="I1211" s="428"/>
      <c r="J1211" s="431"/>
      <c r="K1211" s="432"/>
      <c r="L1211" s="429"/>
      <c r="M1211" s="433"/>
      <c r="N1211" s="429"/>
    </row>
    <row r="1212" spans="1:14" s="434" customFormat="1" ht="18" customHeight="1">
      <c r="A1212" s="351">
        <v>1206</v>
      </c>
      <c r="B1212" s="107" t="s">
        <v>42</v>
      </c>
      <c r="C1212" s="108">
        <v>43767</v>
      </c>
      <c r="D1212" s="416" t="s">
        <v>16167</v>
      </c>
      <c r="E1212" s="324" t="s">
        <v>16408</v>
      </c>
      <c r="F1212" s="126">
        <v>10063.34</v>
      </c>
      <c r="G1212" s="107" t="str">
        <f t="shared" si="19"/>
        <v>SH19-11429</v>
      </c>
      <c r="H1212" s="430"/>
      <c r="I1212" s="428"/>
      <c r="J1212" s="431"/>
      <c r="K1212" s="432"/>
      <c r="L1212" s="429"/>
      <c r="M1212" s="433"/>
      <c r="N1212" s="429"/>
    </row>
    <row r="1213" spans="1:14" s="434" customFormat="1" ht="18" customHeight="1">
      <c r="A1213" s="351">
        <v>1207</v>
      </c>
      <c r="B1213" s="107" t="s">
        <v>42</v>
      </c>
      <c r="C1213" s="108">
        <v>43767</v>
      </c>
      <c r="D1213" s="416" t="s">
        <v>16168</v>
      </c>
      <c r="E1213" s="324" t="s">
        <v>16408</v>
      </c>
      <c r="F1213" s="126">
        <v>2580.86</v>
      </c>
      <c r="G1213" s="107" t="str">
        <f t="shared" si="19"/>
        <v>SH19-11430</v>
      </c>
      <c r="H1213" s="430"/>
      <c r="I1213" s="428"/>
      <c r="J1213" s="431"/>
      <c r="K1213" s="432"/>
      <c r="L1213" s="429"/>
      <c r="M1213" s="433"/>
      <c r="N1213" s="429"/>
    </row>
    <row r="1214" spans="1:14" s="434" customFormat="1" ht="18" customHeight="1">
      <c r="A1214" s="351">
        <v>1208</v>
      </c>
      <c r="B1214" s="107" t="s">
        <v>42</v>
      </c>
      <c r="C1214" s="108">
        <v>43767</v>
      </c>
      <c r="D1214" s="416" t="s">
        <v>16169</v>
      </c>
      <c r="E1214" s="324" t="s">
        <v>16408</v>
      </c>
      <c r="F1214" s="126">
        <v>6137.05</v>
      </c>
      <c r="G1214" s="107" t="str">
        <f t="shared" si="19"/>
        <v>SH19-11431</v>
      </c>
      <c r="H1214" s="430"/>
      <c r="I1214" s="428"/>
      <c r="J1214" s="431"/>
      <c r="K1214" s="432"/>
      <c r="L1214" s="429"/>
      <c r="M1214" s="433"/>
      <c r="N1214" s="429"/>
    </row>
    <row r="1215" spans="1:14" s="434" customFormat="1" ht="18" customHeight="1">
      <c r="A1215" s="351">
        <v>1209</v>
      </c>
      <c r="B1215" s="107" t="s">
        <v>42</v>
      </c>
      <c r="C1215" s="108">
        <v>43767</v>
      </c>
      <c r="D1215" s="416" t="s">
        <v>16170</v>
      </c>
      <c r="E1215" s="324" t="s">
        <v>16408</v>
      </c>
      <c r="F1215" s="126">
        <v>5792.18</v>
      </c>
      <c r="G1215" s="107" t="str">
        <f t="shared" si="19"/>
        <v>SH19-11432</v>
      </c>
      <c r="H1215" s="430"/>
      <c r="I1215" s="428"/>
      <c r="J1215" s="431"/>
      <c r="K1215" s="432"/>
      <c r="L1215" s="429"/>
      <c r="M1215" s="433"/>
      <c r="N1215" s="429"/>
    </row>
    <row r="1216" spans="1:14" s="434" customFormat="1" ht="18" customHeight="1">
      <c r="A1216" s="351">
        <v>1210</v>
      </c>
      <c r="B1216" s="107" t="s">
        <v>42</v>
      </c>
      <c r="C1216" s="108">
        <v>43767</v>
      </c>
      <c r="D1216" s="416" t="s">
        <v>16171</v>
      </c>
      <c r="E1216" s="324" t="s">
        <v>16408</v>
      </c>
      <c r="F1216" s="126">
        <v>3760.51</v>
      </c>
      <c r="G1216" s="107" t="str">
        <f t="shared" si="19"/>
        <v>SH19-11433</v>
      </c>
      <c r="H1216" s="430"/>
      <c r="I1216" s="428"/>
      <c r="J1216" s="431"/>
      <c r="K1216" s="432"/>
      <c r="L1216" s="429"/>
      <c r="M1216" s="433"/>
      <c r="N1216" s="429"/>
    </row>
    <row r="1217" spans="1:14" s="434" customFormat="1" ht="18" customHeight="1">
      <c r="A1217" s="351">
        <v>1211</v>
      </c>
      <c r="B1217" s="107" t="s">
        <v>42</v>
      </c>
      <c r="C1217" s="108">
        <v>43768</v>
      </c>
      <c r="D1217" s="416" t="s">
        <v>16172</v>
      </c>
      <c r="E1217" s="324" t="s">
        <v>16409</v>
      </c>
      <c r="F1217" s="126">
        <v>8749.07</v>
      </c>
      <c r="G1217" s="107" t="str">
        <f t="shared" si="19"/>
        <v>SH19-11434</v>
      </c>
      <c r="H1217" s="430"/>
      <c r="I1217" s="428"/>
      <c r="J1217" s="431"/>
      <c r="K1217" s="432"/>
      <c r="L1217" s="429"/>
      <c r="M1217" s="433"/>
      <c r="N1217" s="429"/>
    </row>
    <row r="1218" spans="1:14" s="434" customFormat="1" ht="18" customHeight="1">
      <c r="A1218" s="351">
        <v>1212</v>
      </c>
      <c r="B1218" s="107" t="s">
        <v>42</v>
      </c>
      <c r="C1218" s="108">
        <v>43766</v>
      </c>
      <c r="D1218" s="416" t="s">
        <v>16173</v>
      </c>
      <c r="E1218" s="324" t="s">
        <v>16407</v>
      </c>
      <c r="F1218" s="126">
        <v>0.72</v>
      </c>
      <c r="G1218" s="107" t="str">
        <f t="shared" si="19"/>
        <v>SH19-11435</v>
      </c>
      <c r="H1218" s="430"/>
      <c r="I1218" s="428"/>
      <c r="J1218" s="431"/>
      <c r="K1218" s="432"/>
      <c r="L1218" s="429"/>
      <c r="M1218" s="433"/>
      <c r="N1218" s="429"/>
    </row>
    <row r="1219" spans="1:14" s="434" customFormat="1" ht="18" customHeight="1">
      <c r="A1219" s="351">
        <v>1213</v>
      </c>
      <c r="B1219" s="107" t="s">
        <v>42</v>
      </c>
      <c r="C1219" s="108">
        <v>43768</v>
      </c>
      <c r="D1219" s="416" t="s">
        <v>16174</v>
      </c>
      <c r="E1219" s="324" t="s">
        <v>16409</v>
      </c>
      <c r="F1219" s="126">
        <v>1433.49</v>
      </c>
      <c r="G1219" s="107" t="str">
        <f t="shared" si="19"/>
        <v>SH19-11436</v>
      </c>
      <c r="H1219" s="430"/>
      <c r="I1219" s="428"/>
      <c r="J1219" s="431"/>
      <c r="K1219" s="432"/>
      <c r="L1219" s="429"/>
      <c r="M1219" s="433"/>
      <c r="N1219" s="429"/>
    </row>
    <row r="1220" spans="1:14" s="434" customFormat="1" ht="18" customHeight="1">
      <c r="A1220" s="351">
        <v>1214</v>
      </c>
      <c r="B1220" s="107" t="s">
        <v>42</v>
      </c>
      <c r="C1220" s="108">
        <v>43768</v>
      </c>
      <c r="D1220" s="416" t="s">
        <v>16175</v>
      </c>
      <c r="E1220" s="324" t="s">
        <v>16409</v>
      </c>
      <c r="F1220" s="126">
        <v>2711.22</v>
      </c>
      <c r="G1220" s="107" t="str">
        <f t="shared" si="19"/>
        <v>SH19-11437</v>
      </c>
      <c r="H1220" s="430"/>
      <c r="I1220" s="428"/>
      <c r="J1220" s="431"/>
      <c r="K1220" s="432"/>
      <c r="L1220" s="429"/>
      <c r="M1220" s="433"/>
      <c r="N1220" s="429"/>
    </row>
    <row r="1221" spans="1:14" s="434" customFormat="1" ht="18" customHeight="1">
      <c r="A1221" s="351">
        <v>1215</v>
      </c>
      <c r="B1221" s="107" t="s">
        <v>42</v>
      </c>
      <c r="C1221" s="108">
        <v>43768</v>
      </c>
      <c r="D1221" s="416" t="s">
        <v>16176</v>
      </c>
      <c r="E1221" s="324" t="s">
        <v>16409</v>
      </c>
      <c r="F1221" s="126">
        <v>2168.44</v>
      </c>
      <c r="G1221" s="107" t="str">
        <f t="shared" si="19"/>
        <v>SH19-11438</v>
      </c>
      <c r="H1221" s="430"/>
      <c r="I1221" s="428"/>
      <c r="J1221" s="431"/>
      <c r="K1221" s="432"/>
      <c r="L1221" s="429"/>
      <c r="M1221" s="433"/>
      <c r="N1221" s="429"/>
    </row>
    <row r="1222" spans="1:14" s="434" customFormat="1" ht="18" customHeight="1">
      <c r="A1222" s="351">
        <v>1216</v>
      </c>
      <c r="B1222" s="107" t="s">
        <v>42</v>
      </c>
      <c r="C1222" s="108">
        <v>43768</v>
      </c>
      <c r="D1222" s="416" t="s">
        <v>16177</v>
      </c>
      <c r="E1222" s="324" t="s">
        <v>16409</v>
      </c>
      <c r="F1222" s="126">
        <v>11836.85</v>
      </c>
      <c r="G1222" s="107" t="str">
        <f t="shared" si="19"/>
        <v>SH19-11439</v>
      </c>
      <c r="H1222" s="430"/>
      <c r="I1222" s="428"/>
      <c r="J1222" s="431"/>
      <c r="K1222" s="432"/>
      <c r="L1222" s="429"/>
      <c r="M1222" s="433"/>
      <c r="N1222" s="429"/>
    </row>
    <row r="1223" spans="1:14" s="434" customFormat="1" ht="18" customHeight="1">
      <c r="A1223" s="351">
        <v>1217</v>
      </c>
      <c r="B1223" s="107" t="s">
        <v>42</v>
      </c>
      <c r="C1223" s="108">
        <v>43768</v>
      </c>
      <c r="D1223" s="416" t="s">
        <v>16178</v>
      </c>
      <c r="E1223" s="324" t="s">
        <v>16409</v>
      </c>
      <c r="F1223" s="126">
        <v>11517.74</v>
      </c>
      <c r="G1223" s="107" t="str">
        <f t="shared" si="19"/>
        <v>SH19-11440</v>
      </c>
      <c r="H1223" s="430"/>
      <c r="I1223" s="428"/>
      <c r="J1223" s="431"/>
      <c r="K1223" s="432"/>
      <c r="L1223" s="429"/>
      <c r="M1223" s="433"/>
      <c r="N1223" s="429"/>
    </row>
    <row r="1224" spans="1:14" s="434" customFormat="1" ht="18" customHeight="1">
      <c r="A1224" s="351">
        <v>1218</v>
      </c>
      <c r="B1224" s="107" t="s">
        <v>42</v>
      </c>
      <c r="C1224" s="108">
        <v>43768</v>
      </c>
      <c r="D1224" s="416" t="s">
        <v>16179</v>
      </c>
      <c r="E1224" s="324" t="s">
        <v>16409</v>
      </c>
      <c r="F1224" s="126">
        <v>10681.85</v>
      </c>
      <c r="G1224" s="107" t="str">
        <f t="shared" si="19"/>
        <v>SH19-11441</v>
      </c>
      <c r="H1224" s="430"/>
      <c r="I1224" s="428"/>
      <c r="J1224" s="431"/>
      <c r="K1224" s="432"/>
      <c r="L1224" s="429"/>
      <c r="M1224" s="433"/>
      <c r="N1224" s="429"/>
    </row>
    <row r="1225" spans="1:14" s="434" customFormat="1" ht="18" customHeight="1">
      <c r="A1225" s="351">
        <v>1219</v>
      </c>
      <c r="B1225" s="107" t="s">
        <v>42</v>
      </c>
      <c r="C1225" s="108">
        <v>43768</v>
      </c>
      <c r="D1225" s="416" t="s">
        <v>16180</v>
      </c>
      <c r="E1225" s="324" t="s">
        <v>16409</v>
      </c>
      <c r="F1225" s="126">
        <v>5104.1099999999997</v>
      </c>
      <c r="G1225" s="107" t="str">
        <f t="shared" si="19"/>
        <v>SH19-11442</v>
      </c>
      <c r="H1225" s="430"/>
      <c r="I1225" s="428"/>
      <c r="J1225" s="431"/>
      <c r="K1225" s="432"/>
      <c r="L1225" s="429"/>
      <c r="M1225" s="433"/>
      <c r="N1225" s="429"/>
    </row>
    <row r="1226" spans="1:14" s="434" customFormat="1" ht="18" customHeight="1">
      <c r="A1226" s="351">
        <v>1220</v>
      </c>
      <c r="B1226" s="107" t="s">
        <v>42</v>
      </c>
      <c r="C1226" s="108">
        <v>43768</v>
      </c>
      <c r="D1226" s="416" t="s">
        <v>16181</v>
      </c>
      <c r="E1226" s="324" t="s">
        <v>16409</v>
      </c>
      <c r="F1226" s="126">
        <v>1639.17</v>
      </c>
      <c r="G1226" s="107" t="str">
        <f t="shared" si="19"/>
        <v>SH19-11443</v>
      </c>
      <c r="H1226" s="430"/>
      <c r="I1226" s="428"/>
      <c r="J1226" s="431"/>
      <c r="K1226" s="432"/>
      <c r="L1226" s="429"/>
      <c r="M1226" s="433"/>
      <c r="N1226" s="429"/>
    </row>
    <row r="1227" spans="1:14" s="434" customFormat="1" ht="18" customHeight="1">
      <c r="A1227" s="351">
        <v>1221</v>
      </c>
      <c r="B1227" s="107" t="s">
        <v>42</v>
      </c>
      <c r="C1227" s="108">
        <v>43766</v>
      </c>
      <c r="D1227" s="416" t="s">
        <v>16182</v>
      </c>
      <c r="E1227" s="324" t="s">
        <v>16407</v>
      </c>
      <c r="F1227" s="126">
        <v>15.1</v>
      </c>
      <c r="G1227" s="107" t="str">
        <f t="shared" si="19"/>
        <v>SH19-11444</v>
      </c>
      <c r="H1227" s="430"/>
      <c r="I1227" s="428"/>
      <c r="J1227" s="431"/>
      <c r="K1227" s="432"/>
      <c r="L1227" s="429"/>
      <c r="M1227" s="433"/>
      <c r="N1227" s="429"/>
    </row>
    <row r="1228" spans="1:14" s="434" customFormat="1" ht="18" customHeight="1">
      <c r="A1228" s="351">
        <v>1222</v>
      </c>
      <c r="B1228" s="200" t="s">
        <v>1746</v>
      </c>
      <c r="C1228" s="108"/>
      <c r="D1228" s="402" t="s">
        <v>16183</v>
      </c>
      <c r="E1228" s="324" t="s">
        <v>1709</v>
      </c>
      <c r="F1228" s="126">
        <v>0</v>
      </c>
      <c r="G1228" s="107" t="str">
        <f t="shared" si="19"/>
        <v>SH19-11445</v>
      </c>
      <c r="H1228" s="430"/>
      <c r="I1228" s="428"/>
      <c r="J1228" s="431"/>
      <c r="K1228" s="432"/>
      <c r="L1228" s="429"/>
      <c r="M1228" s="433"/>
      <c r="N1228" s="429"/>
    </row>
    <row r="1229" spans="1:14" s="434" customFormat="1" ht="18" customHeight="1">
      <c r="A1229" s="351">
        <v>1223</v>
      </c>
      <c r="B1229" s="107" t="s">
        <v>42</v>
      </c>
      <c r="C1229" s="108">
        <v>43766</v>
      </c>
      <c r="D1229" s="416" t="s">
        <v>16184</v>
      </c>
      <c r="E1229" s="324" t="s">
        <v>16407</v>
      </c>
      <c r="F1229" s="126">
        <v>1282.54</v>
      </c>
      <c r="G1229" s="107" t="str">
        <f t="shared" si="19"/>
        <v>SH19-11446</v>
      </c>
      <c r="H1229" s="430"/>
      <c r="I1229" s="428"/>
      <c r="J1229" s="431"/>
      <c r="K1229" s="432"/>
      <c r="L1229" s="429"/>
      <c r="M1229" s="433"/>
      <c r="N1229" s="429"/>
    </row>
    <row r="1230" spans="1:14" s="434" customFormat="1" ht="18" customHeight="1">
      <c r="A1230" s="351">
        <v>1224</v>
      </c>
      <c r="B1230" s="107" t="s">
        <v>42</v>
      </c>
      <c r="C1230" s="108">
        <v>43766</v>
      </c>
      <c r="D1230" s="416" t="s">
        <v>16185</v>
      </c>
      <c r="E1230" s="324" t="s">
        <v>16407</v>
      </c>
      <c r="F1230" s="126">
        <v>12422.08</v>
      </c>
      <c r="G1230" s="107" t="str">
        <f t="shared" si="19"/>
        <v>SH19-11447</v>
      </c>
      <c r="H1230" s="430"/>
      <c r="I1230" s="428"/>
      <c r="J1230" s="431"/>
      <c r="K1230" s="432"/>
      <c r="L1230" s="429"/>
      <c r="M1230" s="433"/>
      <c r="N1230" s="429"/>
    </row>
    <row r="1231" spans="1:14" s="434" customFormat="1" ht="18" customHeight="1">
      <c r="A1231" s="351">
        <v>1225</v>
      </c>
      <c r="B1231" s="107" t="s">
        <v>55</v>
      </c>
      <c r="C1231" s="108">
        <v>43766</v>
      </c>
      <c r="D1231" s="416" t="s">
        <v>16186</v>
      </c>
      <c r="E1231" s="324" t="s">
        <v>1709</v>
      </c>
      <c r="F1231" s="126">
        <v>1457.82</v>
      </c>
      <c r="G1231" s="107" t="str">
        <f t="shared" si="19"/>
        <v>SH19-11448</v>
      </c>
      <c r="H1231" s="430"/>
      <c r="I1231" s="428"/>
      <c r="J1231" s="431"/>
      <c r="K1231" s="432"/>
      <c r="L1231" s="429"/>
      <c r="M1231" s="433"/>
      <c r="N1231" s="429"/>
    </row>
    <row r="1232" spans="1:14" s="434" customFormat="1" ht="18" customHeight="1">
      <c r="A1232" s="351">
        <v>1226</v>
      </c>
      <c r="B1232" s="107" t="s">
        <v>55</v>
      </c>
      <c r="C1232" s="108">
        <v>43766</v>
      </c>
      <c r="D1232" s="416" t="s">
        <v>16187</v>
      </c>
      <c r="E1232" s="324" t="s">
        <v>1709</v>
      </c>
      <c r="F1232" s="126">
        <v>1595.52</v>
      </c>
      <c r="G1232" s="107" t="str">
        <f t="shared" si="19"/>
        <v>SH19-11449</v>
      </c>
      <c r="H1232" s="430"/>
      <c r="I1232" s="428"/>
      <c r="J1232" s="431"/>
      <c r="K1232" s="432"/>
      <c r="L1232" s="429"/>
      <c r="M1232" s="433"/>
      <c r="N1232" s="429"/>
    </row>
    <row r="1233" spans="1:14" s="434" customFormat="1" ht="18" customHeight="1">
      <c r="A1233" s="351">
        <v>1227</v>
      </c>
      <c r="B1233" s="107" t="s">
        <v>42</v>
      </c>
      <c r="C1233" s="108">
        <v>43768</v>
      </c>
      <c r="D1233" s="416" t="s">
        <v>16188</v>
      </c>
      <c r="E1233" s="324" t="s">
        <v>16409</v>
      </c>
      <c r="F1233" s="126">
        <v>9355.8700000000008</v>
      </c>
      <c r="G1233" s="107" t="str">
        <f t="shared" si="19"/>
        <v>SH19-11450</v>
      </c>
      <c r="H1233" s="430"/>
      <c r="I1233" s="428"/>
      <c r="J1233" s="431"/>
      <c r="K1233" s="432"/>
      <c r="L1233" s="429"/>
      <c r="M1233" s="433"/>
      <c r="N1233" s="429"/>
    </row>
    <row r="1234" spans="1:14" s="434" customFormat="1" ht="18" customHeight="1">
      <c r="A1234" s="351">
        <v>1228</v>
      </c>
      <c r="B1234" s="107" t="s">
        <v>42</v>
      </c>
      <c r="C1234" s="108">
        <v>43768</v>
      </c>
      <c r="D1234" s="416" t="s">
        <v>16189</v>
      </c>
      <c r="E1234" s="324" t="s">
        <v>16409</v>
      </c>
      <c r="F1234" s="126">
        <v>7984.05</v>
      </c>
      <c r="G1234" s="107" t="str">
        <f t="shared" si="19"/>
        <v>SH19-11451</v>
      </c>
      <c r="H1234" s="430"/>
      <c r="I1234" s="428"/>
      <c r="J1234" s="431"/>
      <c r="K1234" s="432"/>
      <c r="L1234" s="429"/>
      <c r="M1234" s="433"/>
      <c r="N1234" s="429"/>
    </row>
    <row r="1235" spans="1:14" s="434" customFormat="1" ht="18" customHeight="1">
      <c r="A1235" s="351">
        <v>1229</v>
      </c>
      <c r="B1235" s="107" t="s">
        <v>42</v>
      </c>
      <c r="C1235" s="108">
        <v>43768</v>
      </c>
      <c r="D1235" s="416" t="s">
        <v>16190</v>
      </c>
      <c r="E1235" s="324" t="s">
        <v>16409</v>
      </c>
      <c r="F1235" s="126">
        <v>4474.24</v>
      </c>
      <c r="G1235" s="107" t="str">
        <f t="shared" si="19"/>
        <v>SH19-11452</v>
      </c>
      <c r="H1235" s="430"/>
      <c r="I1235" s="428"/>
      <c r="J1235" s="431"/>
      <c r="K1235" s="432"/>
      <c r="L1235" s="429"/>
      <c r="M1235" s="433"/>
      <c r="N1235" s="429"/>
    </row>
    <row r="1236" spans="1:14" s="434" customFormat="1" ht="18" customHeight="1">
      <c r="A1236" s="351">
        <v>1230</v>
      </c>
      <c r="B1236" s="107" t="s">
        <v>42</v>
      </c>
      <c r="C1236" s="108">
        <v>43768</v>
      </c>
      <c r="D1236" s="416" t="s">
        <v>16191</v>
      </c>
      <c r="E1236" s="324" t="s">
        <v>16409</v>
      </c>
      <c r="F1236" s="126">
        <v>6607.7</v>
      </c>
      <c r="G1236" s="107" t="str">
        <f t="shared" si="19"/>
        <v>SH19-11453</v>
      </c>
      <c r="H1236" s="430"/>
      <c r="I1236" s="428"/>
      <c r="J1236" s="431"/>
      <c r="K1236" s="432"/>
      <c r="L1236" s="429"/>
      <c r="M1236" s="433"/>
      <c r="N1236" s="429"/>
    </row>
    <row r="1237" spans="1:14" s="434" customFormat="1" ht="18" customHeight="1">
      <c r="A1237" s="351">
        <v>1231</v>
      </c>
      <c r="B1237" s="107" t="s">
        <v>42</v>
      </c>
      <c r="C1237" s="108">
        <v>43768</v>
      </c>
      <c r="D1237" s="416" t="s">
        <v>16192</v>
      </c>
      <c r="E1237" s="324" t="s">
        <v>16409</v>
      </c>
      <c r="F1237" s="126">
        <v>1761.98</v>
      </c>
      <c r="G1237" s="107" t="str">
        <f t="shared" si="19"/>
        <v>SH19-11454</v>
      </c>
      <c r="H1237" s="430"/>
      <c r="I1237" s="428"/>
      <c r="J1237" s="431"/>
      <c r="K1237" s="432"/>
      <c r="L1237" s="429"/>
      <c r="M1237" s="433"/>
      <c r="N1237" s="429"/>
    </row>
    <row r="1238" spans="1:14" s="434" customFormat="1" ht="18" customHeight="1">
      <c r="A1238" s="351">
        <v>1232</v>
      </c>
      <c r="B1238" s="107"/>
      <c r="C1238" s="108"/>
      <c r="D1238" s="416" t="s">
        <v>16193</v>
      </c>
      <c r="E1238" s="324" t="s">
        <v>1709</v>
      </c>
      <c r="F1238" s="126">
        <v>0</v>
      </c>
      <c r="G1238" s="107" t="str">
        <f t="shared" si="19"/>
        <v>SH19-11455</v>
      </c>
      <c r="H1238" s="430"/>
      <c r="I1238" s="428"/>
      <c r="J1238" s="431"/>
      <c r="K1238" s="432"/>
      <c r="L1238" s="429"/>
      <c r="M1238" s="433"/>
      <c r="N1238" s="429" t="s">
        <v>7781</v>
      </c>
    </row>
    <row r="1239" spans="1:14" s="434" customFormat="1" ht="18" customHeight="1">
      <c r="A1239" s="351">
        <v>1233</v>
      </c>
      <c r="B1239" s="107" t="s">
        <v>42</v>
      </c>
      <c r="C1239" s="108">
        <v>43768</v>
      </c>
      <c r="D1239" s="416" t="s">
        <v>16194</v>
      </c>
      <c r="E1239" s="324" t="s">
        <v>16409</v>
      </c>
      <c r="F1239" s="126">
        <v>11285.45</v>
      </c>
      <c r="G1239" s="107" t="str">
        <f t="shared" si="19"/>
        <v>SH19-11456</v>
      </c>
      <c r="H1239" s="430"/>
      <c r="I1239" s="428"/>
      <c r="J1239" s="431"/>
      <c r="K1239" s="432"/>
      <c r="L1239" s="429"/>
      <c r="M1239" s="433"/>
      <c r="N1239" s="429"/>
    </row>
    <row r="1240" spans="1:14" s="434" customFormat="1" ht="18" customHeight="1">
      <c r="A1240" s="351">
        <v>1234</v>
      </c>
      <c r="B1240" s="107" t="s">
        <v>42</v>
      </c>
      <c r="C1240" s="108">
        <v>43768</v>
      </c>
      <c r="D1240" s="416" t="s">
        <v>16195</v>
      </c>
      <c r="E1240" s="324" t="s">
        <v>16409</v>
      </c>
      <c r="F1240" s="126">
        <v>13040.78</v>
      </c>
      <c r="G1240" s="107" t="str">
        <f t="shared" si="19"/>
        <v>SH19-11457</v>
      </c>
      <c r="H1240" s="430"/>
      <c r="I1240" s="428"/>
      <c r="J1240" s="431"/>
      <c r="K1240" s="432"/>
      <c r="L1240" s="429"/>
      <c r="M1240" s="433"/>
      <c r="N1240" s="429"/>
    </row>
    <row r="1241" spans="1:14" s="434" customFormat="1" ht="18" customHeight="1">
      <c r="A1241" s="351">
        <v>1235</v>
      </c>
      <c r="B1241" s="107" t="s">
        <v>42</v>
      </c>
      <c r="C1241" s="108">
        <v>43768</v>
      </c>
      <c r="D1241" s="416" t="s">
        <v>16196</v>
      </c>
      <c r="E1241" s="324" t="s">
        <v>16409</v>
      </c>
      <c r="F1241" s="126">
        <v>9531.65</v>
      </c>
      <c r="G1241" s="107" t="str">
        <f t="shared" ref="G1241:G1304" si="20">D1241</f>
        <v>SH19-11458</v>
      </c>
      <c r="H1241" s="430"/>
      <c r="I1241" s="428"/>
      <c r="J1241" s="431"/>
      <c r="K1241" s="432"/>
      <c r="L1241" s="429"/>
      <c r="M1241" s="433"/>
      <c r="N1241" s="429"/>
    </row>
    <row r="1242" spans="1:14" s="434" customFormat="1" ht="18" customHeight="1">
      <c r="A1242" s="351">
        <v>1236</v>
      </c>
      <c r="B1242" s="107" t="s">
        <v>42</v>
      </c>
      <c r="C1242" s="108">
        <v>43768</v>
      </c>
      <c r="D1242" s="416" t="s">
        <v>16197</v>
      </c>
      <c r="E1242" s="324" t="s">
        <v>16409</v>
      </c>
      <c r="F1242" s="126">
        <v>1639.17</v>
      </c>
      <c r="G1242" s="107" t="str">
        <f t="shared" si="20"/>
        <v>SH19-11459</v>
      </c>
      <c r="H1242" s="430"/>
      <c r="I1242" s="428"/>
      <c r="J1242" s="431"/>
      <c r="K1242" s="432"/>
      <c r="L1242" s="429"/>
      <c r="M1242" s="433"/>
      <c r="N1242" s="429"/>
    </row>
    <row r="1243" spans="1:14" s="434" customFormat="1" ht="18" customHeight="1">
      <c r="A1243" s="351">
        <v>1237</v>
      </c>
      <c r="B1243" s="107" t="s">
        <v>1727</v>
      </c>
      <c r="C1243" s="108">
        <v>43766</v>
      </c>
      <c r="D1243" s="416" t="s">
        <v>16198</v>
      </c>
      <c r="E1243" s="324" t="s">
        <v>1709</v>
      </c>
      <c r="F1243" s="126">
        <v>7032</v>
      </c>
      <c r="G1243" s="107" t="str">
        <f t="shared" si="20"/>
        <v>SH19-11460</v>
      </c>
      <c r="H1243" s="430"/>
      <c r="I1243" s="428"/>
      <c r="J1243" s="431"/>
      <c r="K1243" s="432"/>
      <c r="L1243" s="429"/>
      <c r="M1243" s="433"/>
      <c r="N1243" s="429"/>
    </row>
    <row r="1244" spans="1:14" s="434" customFormat="1" ht="18" customHeight="1">
      <c r="A1244" s="351">
        <v>1238</v>
      </c>
      <c r="B1244" s="107" t="s">
        <v>139</v>
      </c>
      <c r="C1244" s="108">
        <v>43767</v>
      </c>
      <c r="D1244" s="416" t="s">
        <v>16199</v>
      </c>
      <c r="E1244" s="324" t="s">
        <v>1709</v>
      </c>
      <c r="F1244" s="126">
        <v>1236</v>
      </c>
      <c r="G1244" s="107" t="str">
        <f t="shared" si="20"/>
        <v>SH19-11461</v>
      </c>
      <c r="H1244" s="430"/>
      <c r="I1244" s="428"/>
      <c r="J1244" s="431"/>
      <c r="K1244" s="432"/>
      <c r="L1244" s="429"/>
      <c r="M1244" s="433"/>
      <c r="N1244" s="429"/>
    </row>
    <row r="1245" spans="1:14" s="434" customFormat="1" ht="18" customHeight="1">
      <c r="A1245" s="351">
        <v>1239</v>
      </c>
      <c r="B1245" s="107" t="s">
        <v>1754</v>
      </c>
      <c r="C1245" s="108">
        <v>43767</v>
      </c>
      <c r="D1245" s="416" t="s">
        <v>16200</v>
      </c>
      <c r="E1245" s="324" t="s">
        <v>1709</v>
      </c>
      <c r="F1245" s="126">
        <v>2049</v>
      </c>
      <c r="G1245" s="107" t="str">
        <f t="shared" si="20"/>
        <v>SH19-11462</v>
      </c>
      <c r="H1245" s="430"/>
      <c r="I1245" s="428"/>
      <c r="J1245" s="431"/>
      <c r="K1245" s="432"/>
      <c r="L1245" s="429"/>
      <c r="M1245" s="433"/>
      <c r="N1245" s="429"/>
    </row>
    <row r="1246" spans="1:14" s="434" customFormat="1" ht="18" customHeight="1">
      <c r="A1246" s="351">
        <v>1240</v>
      </c>
      <c r="B1246" s="107" t="s">
        <v>54</v>
      </c>
      <c r="C1246" s="108">
        <v>43767</v>
      </c>
      <c r="D1246" s="416" t="s">
        <v>16201</v>
      </c>
      <c r="E1246" s="324" t="s">
        <v>1709</v>
      </c>
      <c r="F1246" s="126">
        <f>445.6+1785.6</f>
        <v>2231.1999999999998</v>
      </c>
      <c r="G1246" s="107" t="str">
        <f t="shared" si="20"/>
        <v>SH19-11463</v>
      </c>
      <c r="H1246" s="430"/>
      <c r="I1246" s="428"/>
      <c r="J1246" s="431"/>
      <c r="K1246" s="432"/>
      <c r="L1246" s="429"/>
      <c r="M1246" s="433"/>
      <c r="N1246" s="429"/>
    </row>
    <row r="1247" spans="1:14" s="434" customFormat="1" ht="18" customHeight="1">
      <c r="A1247" s="351">
        <v>1241</v>
      </c>
      <c r="B1247" s="107" t="s">
        <v>237</v>
      </c>
      <c r="C1247" s="108">
        <v>43767</v>
      </c>
      <c r="D1247" s="416" t="s">
        <v>16202</v>
      </c>
      <c r="E1247" s="324" t="s">
        <v>1709</v>
      </c>
      <c r="F1247" s="126">
        <v>3431.8</v>
      </c>
      <c r="G1247" s="107" t="str">
        <f t="shared" si="20"/>
        <v>SH19-11464</v>
      </c>
      <c r="H1247" s="430"/>
      <c r="I1247" s="428"/>
      <c r="J1247" s="431"/>
      <c r="K1247" s="432"/>
      <c r="L1247" s="429"/>
      <c r="M1247" s="433"/>
      <c r="N1247" s="429"/>
    </row>
    <row r="1248" spans="1:14" s="434" customFormat="1" ht="18" customHeight="1">
      <c r="A1248" s="351">
        <v>1242</v>
      </c>
      <c r="B1248" s="200" t="s">
        <v>1746</v>
      </c>
      <c r="C1248" s="108"/>
      <c r="D1248" s="402" t="s">
        <v>16203</v>
      </c>
      <c r="E1248" s="324" t="s">
        <v>1709</v>
      </c>
      <c r="F1248" s="126">
        <v>0</v>
      </c>
      <c r="G1248" s="107" t="str">
        <f t="shared" si="20"/>
        <v>SH19-11465</v>
      </c>
      <c r="H1248" s="430"/>
      <c r="I1248" s="428"/>
      <c r="J1248" s="431"/>
      <c r="K1248" s="432"/>
      <c r="L1248" s="429"/>
      <c r="M1248" s="433"/>
      <c r="N1248" s="429"/>
    </row>
    <row r="1249" spans="1:14" s="434" customFormat="1" ht="18" customHeight="1">
      <c r="A1249" s="351">
        <v>1243</v>
      </c>
      <c r="B1249" s="107" t="s">
        <v>43</v>
      </c>
      <c r="C1249" s="108">
        <v>43767</v>
      </c>
      <c r="D1249" s="416" t="s">
        <v>16204</v>
      </c>
      <c r="E1249" s="324" t="s">
        <v>1709</v>
      </c>
      <c r="F1249" s="126">
        <v>2905.5</v>
      </c>
      <c r="G1249" s="107" t="str">
        <f t="shared" si="20"/>
        <v>SH19-11466</v>
      </c>
      <c r="H1249" s="430"/>
      <c r="I1249" s="428"/>
      <c r="J1249" s="431"/>
      <c r="K1249" s="432"/>
      <c r="L1249" s="429"/>
      <c r="M1249" s="433"/>
      <c r="N1249" s="429"/>
    </row>
    <row r="1250" spans="1:14" s="434" customFormat="1" ht="18" customHeight="1">
      <c r="A1250" s="351">
        <v>1244</v>
      </c>
      <c r="B1250" s="107" t="s">
        <v>142</v>
      </c>
      <c r="C1250" s="108">
        <v>43767</v>
      </c>
      <c r="D1250" s="416" t="s">
        <v>16205</v>
      </c>
      <c r="E1250" s="324" t="s">
        <v>1709</v>
      </c>
      <c r="F1250" s="126">
        <v>1308.01</v>
      </c>
      <c r="G1250" s="107" t="str">
        <f t="shared" si="20"/>
        <v>SH19-11467</v>
      </c>
      <c r="H1250" s="430"/>
      <c r="I1250" s="428"/>
      <c r="J1250" s="431"/>
      <c r="K1250" s="432"/>
      <c r="L1250" s="429"/>
      <c r="M1250" s="433"/>
      <c r="N1250" s="429"/>
    </row>
    <row r="1251" spans="1:14" s="434" customFormat="1" ht="18" customHeight="1">
      <c r="A1251" s="351">
        <v>1245</v>
      </c>
      <c r="B1251" s="107" t="s">
        <v>238</v>
      </c>
      <c r="C1251" s="108">
        <v>43767</v>
      </c>
      <c r="D1251" s="416" t="s">
        <v>16206</v>
      </c>
      <c r="E1251" s="324" t="s">
        <v>1709</v>
      </c>
      <c r="F1251" s="126">
        <v>3380.85</v>
      </c>
      <c r="G1251" s="107" t="str">
        <f t="shared" si="20"/>
        <v>SH19-11468</v>
      </c>
      <c r="H1251" s="430"/>
      <c r="I1251" s="428"/>
      <c r="J1251" s="431"/>
      <c r="K1251" s="432"/>
      <c r="L1251" s="429"/>
      <c r="M1251" s="433"/>
      <c r="N1251" s="429"/>
    </row>
    <row r="1252" spans="1:14" s="434" customFormat="1" ht="18" customHeight="1">
      <c r="A1252" s="351">
        <v>1246</v>
      </c>
      <c r="B1252" s="107" t="s">
        <v>7777</v>
      </c>
      <c r="C1252" s="108">
        <v>43767</v>
      </c>
      <c r="D1252" s="416" t="s">
        <v>16207</v>
      </c>
      <c r="E1252" s="324" t="s">
        <v>1709</v>
      </c>
      <c r="F1252" s="126">
        <v>5636.64</v>
      </c>
      <c r="G1252" s="107" t="str">
        <f t="shared" si="20"/>
        <v>SH19-11469</v>
      </c>
      <c r="H1252" s="430"/>
      <c r="I1252" s="428"/>
      <c r="J1252" s="431"/>
      <c r="K1252" s="432"/>
      <c r="L1252" s="429"/>
      <c r="M1252" s="433"/>
      <c r="N1252" s="429"/>
    </row>
    <row r="1253" spans="1:14" s="434" customFormat="1" ht="18" customHeight="1">
      <c r="A1253" s="351">
        <v>1247</v>
      </c>
      <c r="B1253" s="200" t="s">
        <v>1746</v>
      </c>
      <c r="C1253" s="108"/>
      <c r="D1253" s="402" t="s">
        <v>16208</v>
      </c>
      <c r="E1253" s="324" t="s">
        <v>1709</v>
      </c>
      <c r="F1253" s="126">
        <v>0</v>
      </c>
      <c r="G1253" s="107" t="str">
        <f t="shared" si="20"/>
        <v>SH19-11470</v>
      </c>
      <c r="H1253" s="430"/>
      <c r="I1253" s="428"/>
      <c r="J1253" s="431"/>
      <c r="K1253" s="432"/>
      <c r="L1253" s="429"/>
      <c r="M1253" s="433"/>
      <c r="N1253" s="429"/>
    </row>
    <row r="1254" spans="1:14" s="434" customFormat="1" ht="18" customHeight="1">
      <c r="A1254" s="351">
        <v>1248</v>
      </c>
      <c r="B1254" s="107" t="s">
        <v>42</v>
      </c>
      <c r="C1254" s="108">
        <v>43768</v>
      </c>
      <c r="D1254" s="416" t="s">
        <v>16209</v>
      </c>
      <c r="E1254" s="324" t="s">
        <v>16409</v>
      </c>
      <c r="F1254" s="126">
        <v>12536.45</v>
      </c>
      <c r="G1254" s="107" t="str">
        <f t="shared" si="20"/>
        <v>SH19-11471</v>
      </c>
      <c r="H1254" s="430"/>
      <c r="I1254" s="428"/>
      <c r="J1254" s="431"/>
      <c r="K1254" s="432"/>
      <c r="L1254" s="429"/>
      <c r="M1254" s="433"/>
      <c r="N1254" s="429"/>
    </row>
    <row r="1255" spans="1:14" s="434" customFormat="1" ht="18" customHeight="1">
      <c r="A1255" s="351">
        <v>1249</v>
      </c>
      <c r="B1255" s="107" t="s">
        <v>42</v>
      </c>
      <c r="C1255" s="108">
        <v>43768</v>
      </c>
      <c r="D1255" s="416" t="s">
        <v>16210</v>
      </c>
      <c r="E1255" s="324" t="s">
        <v>16409</v>
      </c>
      <c r="F1255" s="126">
        <v>9052.9599999999991</v>
      </c>
      <c r="G1255" s="107" t="str">
        <f t="shared" si="20"/>
        <v>SH19-11472</v>
      </c>
      <c r="H1255" s="430"/>
      <c r="I1255" s="428"/>
      <c r="J1255" s="431"/>
      <c r="K1255" s="432"/>
      <c r="L1255" s="429"/>
      <c r="M1255" s="433"/>
      <c r="N1255" s="429"/>
    </row>
    <row r="1256" spans="1:14" s="434" customFormat="1" ht="18" customHeight="1">
      <c r="A1256" s="351">
        <v>1250</v>
      </c>
      <c r="B1256" s="107" t="s">
        <v>42</v>
      </c>
      <c r="C1256" s="108">
        <v>43768</v>
      </c>
      <c r="D1256" s="416" t="s">
        <v>16211</v>
      </c>
      <c r="E1256" s="324" t="s">
        <v>16409</v>
      </c>
      <c r="F1256" s="126">
        <v>9668.64</v>
      </c>
      <c r="G1256" s="107" t="str">
        <f t="shared" si="20"/>
        <v>SH19-11473</v>
      </c>
      <c r="H1256" s="430"/>
      <c r="I1256" s="428"/>
      <c r="J1256" s="431"/>
      <c r="K1256" s="432"/>
      <c r="L1256" s="429"/>
      <c r="M1256" s="433"/>
      <c r="N1256" s="429"/>
    </row>
    <row r="1257" spans="1:14" s="434" customFormat="1" ht="18" customHeight="1">
      <c r="A1257" s="351">
        <v>1251</v>
      </c>
      <c r="B1257" s="107" t="s">
        <v>42</v>
      </c>
      <c r="C1257" s="108">
        <v>43768</v>
      </c>
      <c r="D1257" s="416" t="s">
        <v>16212</v>
      </c>
      <c r="E1257" s="324" t="s">
        <v>16409</v>
      </c>
      <c r="F1257" s="126">
        <v>2626.14</v>
      </c>
      <c r="G1257" s="107" t="str">
        <f t="shared" si="20"/>
        <v>SH19-11474</v>
      </c>
      <c r="H1257" s="430"/>
      <c r="I1257" s="428"/>
      <c r="J1257" s="431"/>
      <c r="K1257" s="432"/>
      <c r="L1257" s="429"/>
      <c r="M1257" s="433"/>
      <c r="N1257" s="429"/>
    </row>
    <row r="1258" spans="1:14" s="434" customFormat="1" ht="18" customHeight="1">
      <c r="A1258" s="351">
        <v>1252</v>
      </c>
      <c r="B1258" s="107" t="s">
        <v>42</v>
      </c>
      <c r="C1258" s="108">
        <v>43768</v>
      </c>
      <c r="D1258" s="416" t="s">
        <v>16213</v>
      </c>
      <c r="E1258" s="324" t="s">
        <v>16409</v>
      </c>
      <c r="F1258" s="126">
        <v>6823.22</v>
      </c>
      <c r="G1258" s="107" t="str">
        <f t="shared" si="20"/>
        <v>SH19-11475</v>
      </c>
      <c r="H1258" s="430"/>
      <c r="I1258" s="428"/>
      <c r="J1258" s="431"/>
      <c r="K1258" s="432"/>
      <c r="L1258" s="429"/>
      <c r="M1258" s="433"/>
      <c r="N1258" s="429"/>
    </row>
    <row r="1259" spans="1:14" s="434" customFormat="1" ht="18" customHeight="1">
      <c r="A1259" s="351">
        <v>1253</v>
      </c>
      <c r="B1259" s="107" t="s">
        <v>42</v>
      </c>
      <c r="C1259" s="108">
        <v>43768</v>
      </c>
      <c r="D1259" s="416" t="s">
        <v>16214</v>
      </c>
      <c r="E1259" s="324" t="s">
        <v>16409</v>
      </c>
      <c r="F1259" s="126">
        <v>10676.59</v>
      </c>
      <c r="G1259" s="107" t="str">
        <f t="shared" si="20"/>
        <v>SH19-11476</v>
      </c>
      <c r="H1259" s="430"/>
      <c r="I1259" s="428"/>
      <c r="J1259" s="431"/>
      <c r="K1259" s="432"/>
      <c r="L1259" s="429"/>
      <c r="M1259" s="433"/>
      <c r="N1259" s="429"/>
    </row>
    <row r="1260" spans="1:14" s="434" customFormat="1" ht="18" customHeight="1">
      <c r="A1260" s="351">
        <v>1254</v>
      </c>
      <c r="B1260" s="107" t="s">
        <v>42</v>
      </c>
      <c r="C1260" s="108">
        <v>43770</v>
      </c>
      <c r="D1260" s="399" t="s">
        <v>16215</v>
      </c>
      <c r="E1260" s="324" t="s">
        <v>1709</v>
      </c>
      <c r="F1260" s="126">
        <v>5436.23</v>
      </c>
      <c r="G1260" s="107" t="str">
        <f t="shared" si="20"/>
        <v>SH19-11477</v>
      </c>
      <c r="H1260" s="430"/>
      <c r="I1260" s="428"/>
      <c r="J1260" s="431"/>
      <c r="K1260" s="432"/>
      <c r="L1260" s="429"/>
      <c r="M1260" s="433"/>
      <c r="N1260" s="429"/>
    </row>
    <row r="1261" spans="1:14" s="434" customFormat="1" ht="18" customHeight="1">
      <c r="A1261" s="351">
        <v>1255</v>
      </c>
      <c r="B1261" s="107" t="s">
        <v>42</v>
      </c>
      <c r="C1261" s="108">
        <v>43768</v>
      </c>
      <c r="D1261" s="416" t="s">
        <v>16216</v>
      </c>
      <c r="E1261" s="324" t="s">
        <v>16409</v>
      </c>
      <c r="F1261" s="126">
        <v>11383.36</v>
      </c>
      <c r="G1261" s="107" t="str">
        <f t="shared" si="20"/>
        <v>SH19-11478</v>
      </c>
      <c r="H1261" s="430"/>
      <c r="I1261" s="428"/>
      <c r="J1261" s="431"/>
      <c r="K1261" s="432"/>
      <c r="L1261" s="429"/>
      <c r="M1261" s="433"/>
      <c r="N1261" s="429"/>
    </row>
    <row r="1262" spans="1:14" s="434" customFormat="1" ht="18" customHeight="1">
      <c r="A1262" s="351">
        <v>1256</v>
      </c>
      <c r="B1262" s="107" t="s">
        <v>42</v>
      </c>
      <c r="C1262" s="108">
        <v>43768</v>
      </c>
      <c r="D1262" s="416" t="s">
        <v>16217</v>
      </c>
      <c r="E1262" s="324" t="s">
        <v>16409</v>
      </c>
      <c r="F1262" s="126">
        <v>5017.2299999999996</v>
      </c>
      <c r="G1262" s="107" t="str">
        <f t="shared" si="20"/>
        <v>SH19-11479</v>
      </c>
      <c r="H1262" s="430"/>
      <c r="I1262" s="428"/>
      <c r="J1262" s="431"/>
      <c r="K1262" s="432"/>
      <c r="L1262" s="429"/>
      <c r="M1262" s="433"/>
      <c r="N1262" s="429"/>
    </row>
    <row r="1263" spans="1:14" s="434" customFormat="1" ht="18" customHeight="1">
      <c r="A1263" s="351">
        <v>1257</v>
      </c>
      <c r="B1263" s="107" t="s">
        <v>42</v>
      </c>
      <c r="C1263" s="108">
        <v>43768</v>
      </c>
      <c r="D1263" s="416" t="s">
        <v>16218</v>
      </c>
      <c r="E1263" s="324" t="s">
        <v>16409</v>
      </c>
      <c r="F1263" s="126">
        <v>2192.1</v>
      </c>
      <c r="G1263" s="107" t="str">
        <f t="shared" si="20"/>
        <v>SH19-11480</v>
      </c>
      <c r="H1263" s="430"/>
      <c r="I1263" s="428"/>
      <c r="J1263" s="431"/>
      <c r="K1263" s="432"/>
      <c r="L1263" s="429"/>
      <c r="M1263" s="433"/>
      <c r="N1263" s="429"/>
    </row>
    <row r="1264" spans="1:14" s="434" customFormat="1" ht="18" customHeight="1">
      <c r="A1264" s="351">
        <v>1258</v>
      </c>
      <c r="B1264" s="107" t="s">
        <v>224</v>
      </c>
      <c r="C1264" s="108">
        <v>43767</v>
      </c>
      <c r="D1264" s="416" t="s">
        <v>16219</v>
      </c>
      <c r="E1264" s="324" t="s">
        <v>1709</v>
      </c>
      <c r="F1264" s="126">
        <v>7881.42</v>
      </c>
      <c r="G1264" s="107" t="str">
        <f t="shared" si="20"/>
        <v>SH19-11481</v>
      </c>
      <c r="H1264" s="430"/>
      <c r="I1264" s="428"/>
      <c r="J1264" s="431"/>
      <c r="K1264" s="432"/>
      <c r="L1264" s="429"/>
      <c r="M1264" s="433"/>
      <c r="N1264" s="429"/>
    </row>
    <row r="1265" spans="1:14" s="434" customFormat="1" ht="18" customHeight="1">
      <c r="A1265" s="351">
        <v>1259</v>
      </c>
      <c r="B1265" s="107" t="s">
        <v>141</v>
      </c>
      <c r="C1265" s="108">
        <v>43767</v>
      </c>
      <c r="D1265" s="416" t="s">
        <v>16220</v>
      </c>
      <c r="E1265" s="324" t="s">
        <v>1709</v>
      </c>
      <c r="F1265" s="126">
        <v>2075.25</v>
      </c>
      <c r="G1265" s="107" t="str">
        <f t="shared" si="20"/>
        <v>SH19-11482</v>
      </c>
      <c r="H1265" s="430"/>
      <c r="I1265" s="428"/>
      <c r="J1265" s="431"/>
      <c r="K1265" s="432"/>
      <c r="L1265" s="429"/>
      <c r="M1265" s="433"/>
      <c r="N1265" s="429"/>
    </row>
    <row r="1266" spans="1:14" s="434" customFormat="1" ht="18" customHeight="1">
      <c r="A1266" s="351">
        <v>1260</v>
      </c>
      <c r="B1266" s="107" t="s">
        <v>346</v>
      </c>
      <c r="C1266" s="108">
        <v>43767</v>
      </c>
      <c r="D1266" s="416" t="s">
        <v>16221</v>
      </c>
      <c r="E1266" s="324" t="s">
        <v>1709</v>
      </c>
      <c r="F1266" s="126">
        <v>5296</v>
      </c>
      <c r="G1266" s="107" t="str">
        <f t="shared" si="20"/>
        <v>SH19-11483</v>
      </c>
      <c r="H1266" s="430"/>
      <c r="I1266" s="428"/>
      <c r="J1266" s="431"/>
      <c r="K1266" s="432"/>
      <c r="L1266" s="429"/>
      <c r="M1266" s="433"/>
      <c r="N1266" s="429"/>
    </row>
    <row r="1267" spans="1:14" s="434" customFormat="1" ht="18" customHeight="1">
      <c r="A1267" s="351">
        <v>1261</v>
      </c>
      <c r="B1267" s="107" t="s">
        <v>43</v>
      </c>
      <c r="C1267" s="108">
        <v>43767</v>
      </c>
      <c r="D1267" s="416" t="s">
        <v>16222</v>
      </c>
      <c r="E1267" s="324" t="s">
        <v>1709</v>
      </c>
      <c r="F1267" s="126">
        <v>1983.78</v>
      </c>
      <c r="G1267" s="107" t="str">
        <f t="shared" si="20"/>
        <v>SH19-11484</v>
      </c>
      <c r="H1267" s="430"/>
      <c r="I1267" s="428"/>
      <c r="J1267" s="431"/>
      <c r="K1267" s="432"/>
      <c r="L1267" s="429"/>
      <c r="M1267" s="433"/>
      <c r="N1267" s="429"/>
    </row>
    <row r="1268" spans="1:14" s="434" customFormat="1" ht="18" customHeight="1">
      <c r="A1268" s="351">
        <v>1262</v>
      </c>
      <c r="B1268" s="107" t="s">
        <v>291</v>
      </c>
      <c r="C1268" s="108">
        <v>43767</v>
      </c>
      <c r="D1268" s="416" t="s">
        <v>16223</v>
      </c>
      <c r="E1268" s="324" t="s">
        <v>1709</v>
      </c>
      <c r="F1268" s="126">
        <v>4968.18</v>
      </c>
      <c r="G1268" s="107" t="str">
        <f t="shared" si="20"/>
        <v>SH19-11485</v>
      </c>
      <c r="H1268" s="430"/>
      <c r="I1268" s="428"/>
      <c r="J1268" s="431"/>
      <c r="K1268" s="432"/>
      <c r="L1268" s="429"/>
      <c r="M1268" s="433"/>
      <c r="N1268" s="429"/>
    </row>
    <row r="1269" spans="1:14" s="434" customFormat="1" ht="18" customHeight="1">
      <c r="A1269" s="351">
        <v>1263</v>
      </c>
      <c r="B1269" s="107" t="s">
        <v>291</v>
      </c>
      <c r="C1269" s="108">
        <v>43767</v>
      </c>
      <c r="D1269" s="416" t="s">
        <v>16224</v>
      </c>
      <c r="E1269" s="324" t="s">
        <v>1709</v>
      </c>
      <c r="F1269" s="126">
        <v>473.16</v>
      </c>
      <c r="G1269" s="107" t="str">
        <f t="shared" si="20"/>
        <v>SH19-11486</v>
      </c>
      <c r="H1269" s="430"/>
      <c r="I1269" s="428"/>
      <c r="J1269" s="431"/>
      <c r="K1269" s="432"/>
      <c r="L1269" s="429"/>
      <c r="M1269" s="433"/>
      <c r="N1269" s="429"/>
    </row>
    <row r="1270" spans="1:14" s="434" customFormat="1" ht="18" customHeight="1">
      <c r="A1270" s="351">
        <v>1264</v>
      </c>
      <c r="B1270" s="200" t="s">
        <v>1746</v>
      </c>
      <c r="C1270" s="108"/>
      <c r="D1270" s="402" t="s">
        <v>16225</v>
      </c>
      <c r="E1270" s="324" t="s">
        <v>1709</v>
      </c>
      <c r="F1270" s="126">
        <v>0</v>
      </c>
      <c r="G1270" s="107" t="str">
        <f t="shared" si="20"/>
        <v>SH19-11487</v>
      </c>
      <c r="H1270" s="430"/>
      <c r="I1270" s="428"/>
      <c r="J1270" s="431"/>
      <c r="K1270" s="432"/>
      <c r="L1270" s="429"/>
      <c r="M1270" s="433"/>
      <c r="N1270" s="429"/>
    </row>
    <row r="1271" spans="1:14" s="434" customFormat="1" ht="18" customHeight="1">
      <c r="A1271" s="351">
        <v>1265</v>
      </c>
      <c r="B1271" s="107" t="s">
        <v>142</v>
      </c>
      <c r="C1271" s="108">
        <v>43767</v>
      </c>
      <c r="D1271" s="416" t="s">
        <v>16226</v>
      </c>
      <c r="E1271" s="324" t="s">
        <v>1709</v>
      </c>
      <c r="F1271" s="126">
        <v>2081.63</v>
      </c>
      <c r="G1271" s="107" t="str">
        <f t="shared" si="20"/>
        <v>SH19-11488</v>
      </c>
      <c r="H1271" s="430"/>
      <c r="I1271" s="428"/>
      <c r="J1271" s="431"/>
      <c r="K1271" s="432"/>
      <c r="L1271" s="429"/>
      <c r="M1271" s="433"/>
      <c r="N1271" s="429"/>
    </row>
    <row r="1272" spans="1:14" s="434" customFormat="1" ht="18" customHeight="1">
      <c r="A1272" s="351">
        <v>1266</v>
      </c>
      <c r="B1272" s="107" t="s">
        <v>142</v>
      </c>
      <c r="C1272" s="108">
        <v>43767</v>
      </c>
      <c r="D1272" s="416" t="s">
        <v>16227</v>
      </c>
      <c r="E1272" s="324" t="s">
        <v>1709</v>
      </c>
      <c r="F1272" s="126">
        <v>514.38</v>
      </c>
      <c r="G1272" s="107" t="str">
        <f t="shared" si="20"/>
        <v>SH19-11489</v>
      </c>
      <c r="H1272" s="430"/>
      <c r="I1272" s="428"/>
      <c r="J1272" s="431"/>
      <c r="K1272" s="432"/>
      <c r="L1272" s="429"/>
      <c r="M1272" s="433"/>
      <c r="N1272" s="429"/>
    </row>
    <row r="1273" spans="1:14" s="434" customFormat="1" ht="18" customHeight="1">
      <c r="A1273" s="351">
        <v>1267</v>
      </c>
      <c r="B1273" s="107" t="s">
        <v>42</v>
      </c>
      <c r="C1273" s="108">
        <v>43767</v>
      </c>
      <c r="D1273" s="416" t="s">
        <v>16228</v>
      </c>
      <c r="E1273" s="324" t="s">
        <v>16408</v>
      </c>
      <c r="F1273" s="126">
        <v>33.01</v>
      </c>
      <c r="G1273" s="107" t="str">
        <f t="shared" si="20"/>
        <v>SH19-11490</v>
      </c>
      <c r="H1273" s="430"/>
      <c r="I1273" s="428"/>
      <c r="J1273" s="431"/>
      <c r="K1273" s="432"/>
      <c r="L1273" s="429"/>
      <c r="M1273" s="433"/>
      <c r="N1273" s="429"/>
    </row>
    <row r="1274" spans="1:14" s="434" customFormat="1" ht="18" customHeight="1">
      <c r="A1274" s="351">
        <v>1268</v>
      </c>
      <c r="B1274" s="107" t="s">
        <v>329</v>
      </c>
      <c r="C1274" s="108">
        <v>43767</v>
      </c>
      <c r="D1274" s="416" t="s">
        <v>16229</v>
      </c>
      <c r="E1274" s="324" t="s">
        <v>1709</v>
      </c>
      <c r="F1274" s="126">
        <v>2335.2800000000002</v>
      </c>
      <c r="G1274" s="107" t="str">
        <f t="shared" si="20"/>
        <v>SH19-11491</v>
      </c>
      <c r="H1274" s="430"/>
      <c r="I1274" s="428"/>
      <c r="J1274" s="431"/>
      <c r="K1274" s="432"/>
      <c r="L1274" s="429"/>
      <c r="M1274" s="433"/>
      <c r="N1274" s="429"/>
    </row>
    <row r="1275" spans="1:14" s="434" customFormat="1" ht="18" customHeight="1">
      <c r="A1275" s="351">
        <v>1269</v>
      </c>
      <c r="B1275" s="107" t="s">
        <v>42</v>
      </c>
      <c r="C1275" s="108">
        <v>43767</v>
      </c>
      <c r="D1275" s="416" t="s">
        <v>16230</v>
      </c>
      <c r="E1275" s="324" t="s">
        <v>16408</v>
      </c>
      <c r="F1275" s="126">
        <v>36.44</v>
      </c>
      <c r="G1275" s="107" t="str">
        <f t="shared" si="20"/>
        <v>SH19-11492</v>
      </c>
      <c r="H1275" s="430"/>
      <c r="I1275" s="428"/>
      <c r="J1275" s="431"/>
      <c r="K1275" s="432"/>
      <c r="L1275" s="429"/>
      <c r="M1275" s="433"/>
      <c r="N1275" s="429"/>
    </row>
    <row r="1276" spans="1:14" s="434" customFormat="1" ht="18" customHeight="1">
      <c r="A1276" s="351">
        <v>1270</v>
      </c>
      <c r="B1276" s="107" t="s">
        <v>42</v>
      </c>
      <c r="C1276" s="108">
        <v>43768</v>
      </c>
      <c r="D1276" s="416" t="s">
        <v>16231</v>
      </c>
      <c r="E1276" s="324" t="s">
        <v>16409</v>
      </c>
      <c r="F1276" s="126">
        <v>10824.96</v>
      </c>
      <c r="G1276" s="107" t="str">
        <f t="shared" si="20"/>
        <v>SH19-11493</v>
      </c>
      <c r="H1276" s="430"/>
      <c r="I1276" s="428"/>
      <c r="J1276" s="431"/>
      <c r="K1276" s="432"/>
      <c r="L1276" s="429"/>
      <c r="M1276" s="433"/>
      <c r="N1276" s="429"/>
    </row>
    <row r="1277" spans="1:14" s="434" customFormat="1" ht="18" customHeight="1">
      <c r="A1277" s="351">
        <v>1271</v>
      </c>
      <c r="B1277" s="107" t="s">
        <v>42</v>
      </c>
      <c r="C1277" s="108">
        <v>43768</v>
      </c>
      <c r="D1277" s="416" t="s">
        <v>16232</v>
      </c>
      <c r="E1277" s="324" t="s">
        <v>16409</v>
      </c>
      <c r="F1277" s="126">
        <v>10293.879999999999</v>
      </c>
      <c r="G1277" s="107" t="str">
        <f t="shared" si="20"/>
        <v>SH19-11494</v>
      </c>
      <c r="H1277" s="430"/>
      <c r="I1277" s="428"/>
      <c r="J1277" s="431"/>
      <c r="K1277" s="432"/>
      <c r="L1277" s="429"/>
      <c r="M1277" s="433"/>
      <c r="N1277" s="429"/>
    </row>
    <row r="1278" spans="1:14" s="434" customFormat="1" ht="18" customHeight="1">
      <c r="A1278" s="351">
        <v>1272</v>
      </c>
      <c r="B1278" s="107" t="s">
        <v>42</v>
      </c>
      <c r="C1278" s="108">
        <v>43768</v>
      </c>
      <c r="D1278" s="416" t="s">
        <v>16233</v>
      </c>
      <c r="E1278" s="324" t="s">
        <v>16409</v>
      </c>
      <c r="F1278" s="126">
        <v>1465.09</v>
      </c>
      <c r="G1278" s="107" t="str">
        <f t="shared" si="20"/>
        <v>SH19-11495</v>
      </c>
      <c r="H1278" s="430"/>
      <c r="I1278" s="428"/>
      <c r="J1278" s="431"/>
      <c r="K1278" s="432"/>
      <c r="L1278" s="429"/>
      <c r="M1278" s="433"/>
      <c r="N1278" s="429"/>
    </row>
    <row r="1279" spans="1:14" s="434" customFormat="1" ht="18" customHeight="1">
      <c r="A1279" s="351">
        <v>1273</v>
      </c>
      <c r="B1279" s="107" t="s">
        <v>238</v>
      </c>
      <c r="C1279" s="108">
        <v>43767</v>
      </c>
      <c r="D1279" s="416" t="s">
        <v>16234</v>
      </c>
      <c r="E1279" s="324" t="s">
        <v>1709</v>
      </c>
      <c r="F1279" s="126">
        <v>2099.04</v>
      </c>
      <c r="G1279" s="107" t="str">
        <f t="shared" si="20"/>
        <v>SH19-11496</v>
      </c>
      <c r="H1279" s="430"/>
      <c r="I1279" s="428"/>
      <c r="J1279" s="431"/>
      <c r="K1279" s="432"/>
      <c r="L1279" s="429"/>
      <c r="M1279" s="433"/>
      <c r="N1279" s="429"/>
    </row>
    <row r="1280" spans="1:14" s="434" customFormat="1" ht="18" customHeight="1">
      <c r="A1280" s="351">
        <v>1274</v>
      </c>
      <c r="B1280" s="107" t="s">
        <v>42</v>
      </c>
      <c r="C1280" s="108">
        <v>43768</v>
      </c>
      <c r="D1280" s="416" t="s">
        <v>16235</v>
      </c>
      <c r="E1280" s="324" t="s">
        <v>16409</v>
      </c>
      <c r="F1280" s="126">
        <v>2576.75</v>
      </c>
      <c r="G1280" s="107" t="str">
        <f t="shared" si="20"/>
        <v>SH19-11497</v>
      </c>
      <c r="H1280" s="430"/>
      <c r="I1280" s="428"/>
      <c r="J1280" s="431"/>
      <c r="K1280" s="432"/>
      <c r="L1280" s="429"/>
      <c r="M1280" s="433"/>
      <c r="N1280" s="429"/>
    </row>
    <row r="1281" spans="1:14" s="434" customFormat="1" ht="18" customHeight="1">
      <c r="A1281" s="351">
        <v>1275</v>
      </c>
      <c r="B1281" s="200" t="s">
        <v>1746</v>
      </c>
      <c r="C1281" s="108"/>
      <c r="D1281" s="402" t="s">
        <v>16236</v>
      </c>
      <c r="E1281" s="324" t="s">
        <v>1709</v>
      </c>
      <c r="F1281" s="126">
        <v>0</v>
      </c>
      <c r="G1281" s="107" t="str">
        <f t="shared" si="20"/>
        <v>SH19-11498</v>
      </c>
      <c r="H1281" s="430"/>
      <c r="I1281" s="428"/>
      <c r="J1281" s="431"/>
      <c r="K1281" s="432"/>
      <c r="L1281" s="429"/>
      <c r="M1281" s="433"/>
      <c r="N1281" s="429"/>
    </row>
    <row r="1282" spans="1:14" s="434" customFormat="1" ht="18" customHeight="1">
      <c r="A1282" s="351">
        <v>1276</v>
      </c>
      <c r="B1282" s="107" t="s">
        <v>42</v>
      </c>
      <c r="C1282" s="108">
        <v>43768</v>
      </c>
      <c r="D1282" s="416" t="s">
        <v>16237</v>
      </c>
      <c r="E1282" s="324" t="s">
        <v>16409</v>
      </c>
      <c r="F1282" s="126">
        <v>9902.32</v>
      </c>
      <c r="G1282" s="107" t="str">
        <f t="shared" si="20"/>
        <v>SH19-11499</v>
      </c>
      <c r="H1282" s="430"/>
      <c r="I1282" s="428"/>
      <c r="J1282" s="431"/>
      <c r="K1282" s="432"/>
      <c r="L1282" s="429"/>
      <c r="M1282" s="433"/>
      <c r="N1282" s="429"/>
    </row>
    <row r="1283" spans="1:14" s="434" customFormat="1" ht="18" customHeight="1">
      <c r="A1283" s="351">
        <v>1277</v>
      </c>
      <c r="B1283" s="107" t="s">
        <v>42</v>
      </c>
      <c r="C1283" s="108">
        <v>43768</v>
      </c>
      <c r="D1283" s="416" t="s">
        <v>16238</v>
      </c>
      <c r="E1283" s="324" t="s">
        <v>16409</v>
      </c>
      <c r="F1283" s="126">
        <v>6159.49</v>
      </c>
      <c r="G1283" s="107" t="str">
        <f t="shared" si="20"/>
        <v>SH19-11500</v>
      </c>
      <c r="H1283" s="430"/>
      <c r="I1283" s="428"/>
      <c r="J1283" s="431"/>
      <c r="K1283" s="432"/>
      <c r="L1283" s="429"/>
      <c r="M1283" s="433"/>
      <c r="N1283" s="429"/>
    </row>
    <row r="1284" spans="1:14" s="434" customFormat="1" ht="18" customHeight="1">
      <c r="A1284" s="351">
        <v>1278</v>
      </c>
      <c r="B1284" s="107" t="s">
        <v>42</v>
      </c>
      <c r="C1284" s="108">
        <v>43768</v>
      </c>
      <c r="D1284" s="416" t="s">
        <v>16239</v>
      </c>
      <c r="E1284" s="324" t="s">
        <v>16409</v>
      </c>
      <c r="F1284" s="126">
        <v>3760.51</v>
      </c>
      <c r="G1284" s="107" t="str">
        <f t="shared" si="20"/>
        <v>SH19-11501</v>
      </c>
      <c r="H1284" s="430"/>
      <c r="I1284" s="428"/>
      <c r="J1284" s="431"/>
      <c r="K1284" s="432"/>
      <c r="L1284" s="429"/>
      <c r="M1284" s="433"/>
      <c r="N1284" s="429"/>
    </row>
    <row r="1285" spans="1:14" s="434" customFormat="1" ht="18" customHeight="1">
      <c r="A1285" s="351">
        <v>1279</v>
      </c>
      <c r="B1285" s="107" t="s">
        <v>42</v>
      </c>
      <c r="C1285" s="108">
        <v>43768</v>
      </c>
      <c r="D1285" s="416" t="s">
        <v>16240</v>
      </c>
      <c r="E1285" s="324" t="s">
        <v>16409</v>
      </c>
      <c r="F1285" s="126">
        <v>3742.64</v>
      </c>
      <c r="G1285" s="107" t="str">
        <f t="shared" si="20"/>
        <v>SH19-11502</v>
      </c>
      <c r="H1285" s="430"/>
      <c r="I1285" s="428"/>
      <c r="J1285" s="431"/>
      <c r="K1285" s="432"/>
      <c r="L1285" s="429"/>
      <c r="M1285" s="433"/>
      <c r="N1285" s="429"/>
    </row>
    <row r="1286" spans="1:14" s="434" customFormat="1" ht="18" customHeight="1">
      <c r="A1286" s="351">
        <v>1280</v>
      </c>
      <c r="B1286" s="200" t="s">
        <v>1746</v>
      </c>
      <c r="C1286" s="108"/>
      <c r="D1286" s="402" t="s">
        <v>16241</v>
      </c>
      <c r="E1286" s="324" t="s">
        <v>1709</v>
      </c>
      <c r="F1286" s="126">
        <v>0</v>
      </c>
      <c r="G1286" s="107" t="str">
        <f t="shared" si="20"/>
        <v>SH19-11503</v>
      </c>
      <c r="H1286" s="430"/>
      <c r="I1286" s="428"/>
      <c r="J1286" s="431"/>
      <c r="K1286" s="432"/>
      <c r="L1286" s="429"/>
      <c r="M1286" s="433"/>
      <c r="N1286" s="429"/>
    </row>
    <row r="1287" spans="1:14" s="434" customFormat="1" ht="18" customHeight="1">
      <c r="A1287" s="351">
        <v>1281</v>
      </c>
      <c r="B1287" s="107" t="s">
        <v>42</v>
      </c>
      <c r="C1287" s="108">
        <v>43767</v>
      </c>
      <c r="D1287" s="416" t="s">
        <v>16242</v>
      </c>
      <c r="E1287" s="324" t="s">
        <v>16408</v>
      </c>
      <c r="F1287" s="126">
        <v>93.19</v>
      </c>
      <c r="G1287" s="107" t="str">
        <f t="shared" si="20"/>
        <v>SH19-11504</v>
      </c>
      <c r="H1287" s="430"/>
      <c r="I1287" s="428"/>
      <c r="J1287" s="431"/>
      <c r="K1287" s="432"/>
      <c r="L1287" s="429"/>
      <c r="M1287" s="433"/>
      <c r="N1287" s="429"/>
    </row>
    <row r="1288" spans="1:14" s="434" customFormat="1" ht="18" customHeight="1">
      <c r="A1288" s="351">
        <v>1282</v>
      </c>
      <c r="B1288" s="107" t="s">
        <v>42</v>
      </c>
      <c r="C1288" s="108">
        <v>43769</v>
      </c>
      <c r="D1288" s="416" t="s">
        <v>16243</v>
      </c>
      <c r="E1288" s="324" t="s">
        <v>16410</v>
      </c>
      <c r="F1288" s="126">
        <v>9638.3799999999992</v>
      </c>
      <c r="G1288" s="107" t="str">
        <f t="shared" si="20"/>
        <v>SH19-11505</v>
      </c>
      <c r="H1288" s="430"/>
      <c r="I1288" s="428"/>
      <c r="J1288" s="431"/>
      <c r="K1288" s="432"/>
      <c r="L1288" s="429"/>
      <c r="M1288" s="433"/>
      <c r="N1288" s="429"/>
    </row>
    <row r="1289" spans="1:14" s="434" customFormat="1" ht="18" customHeight="1">
      <c r="A1289" s="351">
        <v>1283</v>
      </c>
      <c r="B1289" s="107" t="s">
        <v>55</v>
      </c>
      <c r="C1289" s="108">
        <v>43767</v>
      </c>
      <c r="D1289" s="416" t="s">
        <v>16244</v>
      </c>
      <c r="E1289" s="324" t="s">
        <v>1709</v>
      </c>
      <c r="F1289" s="126">
        <v>1404.36</v>
      </c>
      <c r="G1289" s="107" t="str">
        <f t="shared" si="20"/>
        <v>SH19-11506</v>
      </c>
      <c r="H1289" s="430"/>
      <c r="I1289" s="428"/>
      <c r="J1289" s="431"/>
      <c r="K1289" s="432"/>
      <c r="L1289" s="429"/>
      <c r="M1289" s="433"/>
      <c r="N1289" s="429"/>
    </row>
    <row r="1290" spans="1:14" s="434" customFormat="1" ht="18" customHeight="1">
      <c r="A1290" s="351">
        <v>1284</v>
      </c>
      <c r="B1290" s="107" t="s">
        <v>55</v>
      </c>
      <c r="C1290" s="108">
        <v>43767</v>
      </c>
      <c r="D1290" s="416" t="s">
        <v>16245</v>
      </c>
      <c r="E1290" s="324" t="s">
        <v>1709</v>
      </c>
      <c r="F1290" s="126">
        <v>2915.64</v>
      </c>
      <c r="G1290" s="107" t="str">
        <f t="shared" si="20"/>
        <v>SH19-11507</v>
      </c>
      <c r="H1290" s="430"/>
      <c r="I1290" s="428"/>
      <c r="J1290" s="431"/>
      <c r="K1290" s="432"/>
      <c r="L1290" s="429"/>
      <c r="M1290" s="433"/>
      <c r="N1290" s="429"/>
    </row>
    <row r="1291" spans="1:14" s="434" customFormat="1" ht="18" customHeight="1">
      <c r="A1291" s="351">
        <v>1285</v>
      </c>
      <c r="B1291" s="107" t="s">
        <v>55</v>
      </c>
      <c r="C1291" s="108">
        <v>43767</v>
      </c>
      <c r="D1291" s="416" t="s">
        <v>16246</v>
      </c>
      <c r="E1291" s="324" t="s">
        <v>1709</v>
      </c>
      <c r="F1291" s="126">
        <v>1595.52</v>
      </c>
      <c r="G1291" s="107" t="str">
        <f t="shared" si="20"/>
        <v>SH19-11508</v>
      </c>
      <c r="H1291" s="430"/>
      <c r="I1291" s="428"/>
      <c r="J1291" s="431"/>
      <c r="K1291" s="432"/>
      <c r="L1291" s="429"/>
      <c r="M1291" s="433"/>
      <c r="N1291" s="429"/>
    </row>
    <row r="1292" spans="1:14" s="434" customFormat="1" ht="18" customHeight="1">
      <c r="A1292" s="351">
        <v>1286</v>
      </c>
      <c r="B1292" s="107" t="s">
        <v>55</v>
      </c>
      <c r="C1292" s="108">
        <v>43767</v>
      </c>
      <c r="D1292" s="416" t="s">
        <v>16247</v>
      </c>
      <c r="E1292" s="324" t="s">
        <v>1709</v>
      </c>
      <c r="F1292" s="126">
        <v>1595.32</v>
      </c>
      <c r="G1292" s="107" t="str">
        <f t="shared" si="20"/>
        <v>SH19-11509</v>
      </c>
      <c r="H1292" s="430"/>
      <c r="I1292" s="428"/>
      <c r="J1292" s="431"/>
      <c r="K1292" s="432"/>
      <c r="L1292" s="429"/>
      <c r="M1292" s="433"/>
      <c r="N1292" s="429"/>
    </row>
    <row r="1293" spans="1:14" s="434" customFormat="1" ht="18" customHeight="1">
      <c r="A1293" s="351">
        <v>1287</v>
      </c>
      <c r="B1293" s="107" t="s">
        <v>42</v>
      </c>
      <c r="C1293" s="108">
        <v>43769</v>
      </c>
      <c r="D1293" s="416" t="s">
        <v>16248</v>
      </c>
      <c r="E1293" s="324" t="s">
        <v>16410</v>
      </c>
      <c r="F1293" s="126">
        <v>12064.24</v>
      </c>
      <c r="G1293" s="107" t="str">
        <f t="shared" si="20"/>
        <v>SH19-11510</v>
      </c>
      <c r="H1293" s="430"/>
      <c r="I1293" s="428"/>
      <c r="J1293" s="431"/>
      <c r="K1293" s="432"/>
      <c r="L1293" s="429"/>
      <c r="M1293" s="433"/>
      <c r="N1293" s="429"/>
    </row>
    <row r="1294" spans="1:14" s="434" customFormat="1" ht="18" customHeight="1">
      <c r="A1294" s="351">
        <v>1288</v>
      </c>
      <c r="B1294" s="107" t="s">
        <v>42</v>
      </c>
      <c r="C1294" s="108">
        <v>43769</v>
      </c>
      <c r="D1294" s="416" t="s">
        <v>16249</v>
      </c>
      <c r="E1294" s="324" t="s">
        <v>16410</v>
      </c>
      <c r="F1294" s="126">
        <v>6686.14</v>
      </c>
      <c r="G1294" s="107" t="str">
        <f t="shared" si="20"/>
        <v>SH19-11511</v>
      </c>
      <c r="H1294" s="430"/>
      <c r="I1294" s="428"/>
      <c r="J1294" s="431"/>
      <c r="K1294" s="432"/>
      <c r="L1294" s="429"/>
      <c r="M1294" s="433"/>
      <c r="N1294" s="429"/>
    </row>
    <row r="1295" spans="1:14" s="434" customFormat="1" ht="18" customHeight="1">
      <c r="A1295" s="351">
        <v>1289</v>
      </c>
      <c r="B1295" s="107" t="s">
        <v>42</v>
      </c>
      <c r="C1295" s="108">
        <v>43769</v>
      </c>
      <c r="D1295" s="416" t="s">
        <v>16250</v>
      </c>
      <c r="E1295" s="324" t="s">
        <v>16410</v>
      </c>
      <c r="F1295" s="126">
        <v>1498.34</v>
      </c>
      <c r="G1295" s="107" t="str">
        <f t="shared" si="20"/>
        <v>SH19-11512</v>
      </c>
      <c r="H1295" s="430"/>
      <c r="I1295" s="428"/>
      <c r="J1295" s="431"/>
      <c r="K1295" s="432"/>
      <c r="L1295" s="429"/>
      <c r="M1295" s="433"/>
      <c r="N1295" s="429"/>
    </row>
    <row r="1296" spans="1:14" s="434" customFormat="1" ht="18" customHeight="1">
      <c r="A1296" s="351">
        <v>1290</v>
      </c>
      <c r="B1296" s="107" t="s">
        <v>42</v>
      </c>
      <c r="C1296" s="108">
        <v>43769</v>
      </c>
      <c r="D1296" s="416" t="s">
        <v>16251</v>
      </c>
      <c r="E1296" s="324" t="s">
        <v>16410</v>
      </c>
      <c r="F1296" s="126">
        <v>2469.7199999999998</v>
      </c>
      <c r="G1296" s="107" t="str">
        <f t="shared" si="20"/>
        <v>SH19-11513</v>
      </c>
      <c r="H1296" s="430"/>
      <c r="I1296" s="428"/>
      <c r="J1296" s="431"/>
      <c r="K1296" s="432"/>
      <c r="L1296" s="429"/>
      <c r="M1296" s="433"/>
      <c r="N1296" s="429"/>
    </row>
    <row r="1297" spans="1:14" s="434" customFormat="1" ht="18" customHeight="1">
      <c r="A1297" s="351">
        <v>1291</v>
      </c>
      <c r="B1297" s="107" t="s">
        <v>42</v>
      </c>
      <c r="C1297" s="108">
        <v>43769</v>
      </c>
      <c r="D1297" s="416" t="s">
        <v>16252</v>
      </c>
      <c r="E1297" s="324" t="s">
        <v>16410</v>
      </c>
      <c r="F1297" s="126">
        <v>2168.44</v>
      </c>
      <c r="G1297" s="107" t="str">
        <f t="shared" si="20"/>
        <v>SH19-11514</v>
      </c>
      <c r="H1297" s="430"/>
      <c r="I1297" s="428"/>
      <c r="J1297" s="431"/>
      <c r="K1297" s="432"/>
      <c r="L1297" s="429"/>
      <c r="M1297" s="433"/>
      <c r="N1297" s="429"/>
    </row>
    <row r="1298" spans="1:14" s="434" customFormat="1" ht="18" customHeight="1">
      <c r="A1298" s="351">
        <v>1292</v>
      </c>
      <c r="B1298" s="107" t="s">
        <v>42</v>
      </c>
      <c r="C1298" s="108">
        <v>43769</v>
      </c>
      <c r="D1298" s="416" t="s">
        <v>16253</v>
      </c>
      <c r="E1298" s="324" t="s">
        <v>16410</v>
      </c>
      <c r="F1298" s="126">
        <v>10892.89</v>
      </c>
      <c r="G1298" s="107" t="str">
        <f t="shared" si="20"/>
        <v>SH19-11515</v>
      </c>
      <c r="H1298" s="430"/>
      <c r="I1298" s="428"/>
      <c r="J1298" s="431"/>
      <c r="K1298" s="432"/>
      <c r="L1298" s="429"/>
      <c r="M1298" s="433"/>
      <c r="N1298" s="429"/>
    </row>
    <row r="1299" spans="1:14" s="434" customFormat="1" ht="18" customHeight="1">
      <c r="A1299" s="351">
        <v>1293</v>
      </c>
      <c r="B1299" s="107" t="s">
        <v>42</v>
      </c>
      <c r="C1299" s="108">
        <v>43769</v>
      </c>
      <c r="D1299" s="416" t="s">
        <v>16254</v>
      </c>
      <c r="E1299" s="324" t="s">
        <v>16410</v>
      </c>
      <c r="F1299" s="126">
        <v>8616.5300000000007</v>
      </c>
      <c r="G1299" s="107" t="str">
        <f t="shared" si="20"/>
        <v>SH19-11516</v>
      </c>
      <c r="H1299" s="430"/>
      <c r="I1299" s="428"/>
      <c r="J1299" s="431"/>
      <c r="K1299" s="432"/>
      <c r="L1299" s="429"/>
      <c r="M1299" s="433"/>
      <c r="N1299" s="429"/>
    </row>
    <row r="1300" spans="1:14" s="434" customFormat="1" ht="18" customHeight="1">
      <c r="A1300" s="351">
        <v>1294</v>
      </c>
      <c r="B1300" s="107" t="s">
        <v>42</v>
      </c>
      <c r="C1300" s="108">
        <v>43769</v>
      </c>
      <c r="D1300" s="416" t="s">
        <v>16255</v>
      </c>
      <c r="E1300" s="324" t="s">
        <v>16410</v>
      </c>
      <c r="F1300" s="126">
        <v>2599.16</v>
      </c>
      <c r="G1300" s="107" t="str">
        <f t="shared" si="20"/>
        <v>SH19-11517</v>
      </c>
      <c r="H1300" s="430"/>
      <c r="I1300" s="428"/>
      <c r="J1300" s="431"/>
      <c r="K1300" s="432"/>
      <c r="L1300" s="429"/>
      <c r="M1300" s="433"/>
      <c r="N1300" s="429"/>
    </row>
    <row r="1301" spans="1:14" s="434" customFormat="1" ht="18" customHeight="1">
      <c r="A1301" s="351">
        <v>1295</v>
      </c>
      <c r="B1301" s="107" t="s">
        <v>42</v>
      </c>
      <c r="C1301" s="108">
        <v>43769</v>
      </c>
      <c r="D1301" s="416" t="s">
        <v>16256</v>
      </c>
      <c r="E1301" s="324" t="s">
        <v>16410</v>
      </c>
      <c r="F1301" s="126">
        <v>11920.57</v>
      </c>
      <c r="G1301" s="107" t="str">
        <f t="shared" si="20"/>
        <v>SH19-11518</v>
      </c>
      <c r="H1301" s="430"/>
      <c r="I1301" s="428"/>
      <c r="J1301" s="431"/>
      <c r="K1301" s="432"/>
      <c r="L1301" s="429"/>
      <c r="M1301" s="433"/>
      <c r="N1301" s="429"/>
    </row>
    <row r="1302" spans="1:14" s="434" customFormat="1" ht="18" customHeight="1">
      <c r="A1302" s="351">
        <v>1296</v>
      </c>
      <c r="B1302" s="107" t="s">
        <v>42</v>
      </c>
      <c r="C1302" s="108">
        <v>43769</v>
      </c>
      <c r="D1302" s="416" t="s">
        <v>16257</v>
      </c>
      <c r="E1302" s="324" t="s">
        <v>16410</v>
      </c>
      <c r="F1302" s="126">
        <v>7018.89</v>
      </c>
      <c r="G1302" s="107" t="str">
        <f t="shared" si="20"/>
        <v>SH19-11519</v>
      </c>
      <c r="H1302" s="430"/>
      <c r="I1302" s="428"/>
      <c r="J1302" s="431"/>
      <c r="K1302" s="432"/>
      <c r="L1302" s="429"/>
      <c r="M1302" s="433"/>
      <c r="N1302" s="429"/>
    </row>
    <row r="1303" spans="1:14" s="434" customFormat="1" ht="18" customHeight="1">
      <c r="A1303" s="351">
        <v>1297</v>
      </c>
      <c r="B1303" s="107" t="s">
        <v>42</v>
      </c>
      <c r="C1303" s="108">
        <v>43769</v>
      </c>
      <c r="D1303" s="416" t="s">
        <v>16258</v>
      </c>
      <c r="E1303" s="324" t="s">
        <v>16410</v>
      </c>
      <c r="F1303" s="126">
        <v>14575.06</v>
      </c>
      <c r="G1303" s="107" t="str">
        <f t="shared" si="20"/>
        <v>SH19-11520</v>
      </c>
      <c r="H1303" s="430"/>
      <c r="I1303" s="428"/>
      <c r="J1303" s="431"/>
      <c r="K1303" s="432"/>
      <c r="L1303" s="429"/>
      <c r="M1303" s="433"/>
      <c r="N1303" s="429"/>
    </row>
    <row r="1304" spans="1:14" s="434" customFormat="1" ht="18" customHeight="1">
      <c r="A1304" s="351">
        <v>1298</v>
      </c>
      <c r="B1304" s="107" t="s">
        <v>42</v>
      </c>
      <c r="C1304" s="108">
        <v>43769</v>
      </c>
      <c r="D1304" s="416" t="s">
        <v>16259</v>
      </c>
      <c r="E1304" s="324" t="s">
        <v>16410</v>
      </c>
      <c r="F1304" s="126">
        <v>2517.29</v>
      </c>
      <c r="G1304" s="107" t="str">
        <f t="shared" si="20"/>
        <v>SH19-11521</v>
      </c>
      <c r="H1304" s="430"/>
      <c r="I1304" s="428"/>
      <c r="J1304" s="431"/>
      <c r="K1304" s="432"/>
      <c r="L1304" s="429"/>
      <c r="M1304" s="433"/>
      <c r="N1304" s="429"/>
    </row>
    <row r="1305" spans="1:14" s="434" customFormat="1" ht="18" customHeight="1">
      <c r="A1305" s="351">
        <v>1299</v>
      </c>
      <c r="B1305" s="107" t="s">
        <v>42</v>
      </c>
      <c r="C1305" s="108">
        <v>43769</v>
      </c>
      <c r="D1305" s="416" t="s">
        <v>16260</v>
      </c>
      <c r="E1305" s="324" t="s">
        <v>16410</v>
      </c>
      <c r="F1305" s="126">
        <v>2308.67</v>
      </c>
      <c r="G1305" s="107" t="str">
        <f t="shared" ref="G1305:G1368" si="21">D1305</f>
        <v>SH19-11522</v>
      </c>
      <c r="H1305" s="430"/>
      <c r="I1305" s="428"/>
      <c r="J1305" s="431"/>
      <c r="K1305" s="432"/>
      <c r="L1305" s="429"/>
      <c r="M1305" s="433"/>
      <c r="N1305" s="429"/>
    </row>
    <row r="1306" spans="1:14" s="434" customFormat="1" ht="18" customHeight="1">
      <c r="A1306" s="351">
        <v>1300</v>
      </c>
      <c r="B1306" s="107" t="s">
        <v>42</v>
      </c>
      <c r="C1306" s="108">
        <v>43769</v>
      </c>
      <c r="D1306" s="416" t="s">
        <v>16261</v>
      </c>
      <c r="E1306" s="324" t="s">
        <v>16410</v>
      </c>
      <c r="F1306" s="126">
        <v>2317.42</v>
      </c>
      <c r="G1306" s="107" t="str">
        <f t="shared" si="21"/>
        <v>SH19-11523</v>
      </c>
      <c r="H1306" s="430"/>
      <c r="I1306" s="428"/>
      <c r="J1306" s="431"/>
      <c r="K1306" s="432"/>
      <c r="L1306" s="429"/>
      <c r="M1306" s="433"/>
      <c r="N1306" s="429"/>
    </row>
    <row r="1307" spans="1:14" s="434" customFormat="1" ht="18" customHeight="1">
      <c r="A1307" s="351">
        <v>1301</v>
      </c>
      <c r="B1307" s="107" t="s">
        <v>42</v>
      </c>
      <c r="C1307" s="108">
        <v>43769</v>
      </c>
      <c r="D1307" s="416" t="s">
        <v>16262</v>
      </c>
      <c r="E1307" s="324" t="s">
        <v>16410</v>
      </c>
      <c r="F1307" s="126">
        <v>1852.36</v>
      </c>
      <c r="G1307" s="107" t="str">
        <f t="shared" si="21"/>
        <v>SH19-11524</v>
      </c>
      <c r="H1307" s="430"/>
      <c r="I1307" s="428"/>
      <c r="J1307" s="431"/>
      <c r="K1307" s="432"/>
      <c r="L1307" s="429"/>
      <c r="M1307" s="433"/>
      <c r="N1307" s="429"/>
    </row>
    <row r="1308" spans="1:14" s="434" customFormat="1" ht="18" customHeight="1">
      <c r="A1308" s="351">
        <v>1302</v>
      </c>
      <c r="B1308" s="107" t="s">
        <v>42</v>
      </c>
      <c r="C1308" s="108">
        <v>43769</v>
      </c>
      <c r="D1308" s="416" t="s">
        <v>16263</v>
      </c>
      <c r="E1308" s="324" t="s">
        <v>16410</v>
      </c>
      <c r="F1308" s="126">
        <v>8913.6299999999992</v>
      </c>
      <c r="G1308" s="107" t="str">
        <f t="shared" si="21"/>
        <v>SH19-11525</v>
      </c>
      <c r="H1308" s="430"/>
      <c r="I1308" s="428"/>
      <c r="J1308" s="431"/>
      <c r="K1308" s="432"/>
      <c r="L1308" s="429"/>
      <c r="M1308" s="433"/>
      <c r="N1308" s="429"/>
    </row>
    <row r="1309" spans="1:14" s="434" customFormat="1" ht="18" customHeight="1">
      <c r="A1309" s="351">
        <v>1303</v>
      </c>
      <c r="B1309" s="107" t="s">
        <v>42</v>
      </c>
      <c r="C1309" s="108">
        <v>43769</v>
      </c>
      <c r="D1309" s="416" t="s">
        <v>16264</v>
      </c>
      <c r="E1309" s="324" t="s">
        <v>16410</v>
      </c>
      <c r="F1309" s="126">
        <v>12631.92</v>
      </c>
      <c r="G1309" s="107" t="str">
        <f t="shared" si="21"/>
        <v>SH19-11526</v>
      </c>
      <c r="H1309" s="430"/>
      <c r="I1309" s="428"/>
      <c r="J1309" s="431"/>
      <c r="K1309" s="432"/>
      <c r="L1309" s="429"/>
      <c r="M1309" s="433"/>
      <c r="N1309" s="429"/>
    </row>
    <row r="1310" spans="1:14" s="434" customFormat="1" ht="18" customHeight="1">
      <c r="A1310" s="351">
        <v>1304</v>
      </c>
      <c r="B1310" s="107" t="s">
        <v>42</v>
      </c>
      <c r="C1310" s="108">
        <v>43769</v>
      </c>
      <c r="D1310" s="416" t="s">
        <v>16265</v>
      </c>
      <c r="E1310" s="324" t="s">
        <v>16410</v>
      </c>
      <c r="F1310" s="126">
        <v>7511.92</v>
      </c>
      <c r="G1310" s="107" t="str">
        <f t="shared" si="21"/>
        <v>SH19-11527</v>
      </c>
      <c r="H1310" s="430"/>
      <c r="I1310" s="428"/>
      <c r="J1310" s="431"/>
      <c r="K1310" s="432"/>
      <c r="L1310" s="429"/>
      <c r="M1310" s="433"/>
      <c r="N1310" s="429"/>
    </row>
    <row r="1311" spans="1:14" s="434" customFormat="1" ht="18" customHeight="1">
      <c r="A1311" s="351">
        <v>1305</v>
      </c>
      <c r="B1311" s="107" t="s">
        <v>42</v>
      </c>
      <c r="C1311" s="108">
        <v>43769</v>
      </c>
      <c r="D1311" s="416" t="s">
        <v>16266</v>
      </c>
      <c r="E1311" s="324" t="s">
        <v>16410</v>
      </c>
      <c r="F1311" s="126">
        <v>5029.6000000000004</v>
      </c>
      <c r="G1311" s="107" t="str">
        <f t="shared" si="21"/>
        <v>SH19-11528</v>
      </c>
      <c r="H1311" s="430"/>
      <c r="I1311" s="428"/>
      <c r="J1311" s="431"/>
      <c r="K1311" s="432"/>
      <c r="L1311" s="429"/>
      <c r="M1311" s="433"/>
      <c r="N1311" s="429"/>
    </row>
    <row r="1312" spans="1:14" s="434" customFormat="1" ht="18" customHeight="1">
      <c r="A1312" s="351">
        <v>1306</v>
      </c>
      <c r="B1312" s="107" t="s">
        <v>42</v>
      </c>
      <c r="C1312" s="108">
        <v>43769</v>
      </c>
      <c r="D1312" s="416" t="s">
        <v>16267</v>
      </c>
      <c r="E1312" s="324" t="s">
        <v>16410</v>
      </c>
      <c r="F1312" s="126">
        <v>6656.14</v>
      </c>
      <c r="G1312" s="107" t="str">
        <f t="shared" si="21"/>
        <v>SH19-11529</v>
      </c>
      <c r="H1312" s="430"/>
      <c r="I1312" s="428"/>
      <c r="J1312" s="431"/>
      <c r="K1312" s="432"/>
      <c r="L1312" s="429"/>
      <c r="M1312" s="433"/>
      <c r="N1312" s="429"/>
    </row>
    <row r="1313" spans="1:14" s="434" customFormat="1" ht="18" customHeight="1">
      <c r="A1313" s="351">
        <v>1307</v>
      </c>
      <c r="B1313" s="107" t="s">
        <v>139</v>
      </c>
      <c r="C1313" s="108">
        <v>43768</v>
      </c>
      <c r="D1313" s="416" t="s">
        <v>16268</v>
      </c>
      <c r="E1313" s="324" t="s">
        <v>1709</v>
      </c>
      <c r="F1313" s="126">
        <v>1419.3</v>
      </c>
      <c r="G1313" s="107" t="str">
        <f t="shared" si="21"/>
        <v>SH19-11530</v>
      </c>
      <c r="H1313" s="430"/>
      <c r="I1313" s="428"/>
      <c r="J1313" s="431"/>
      <c r="K1313" s="432"/>
      <c r="L1313" s="429"/>
      <c r="M1313" s="433"/>
      <c r="N1313" s="429"/>
    </row>
    <row r="1314" spans="1:14" s="434" customFormat="1" ht="18" customHeight="1">
      <c r="A1314" s="351">
        <v>1308</v>
      </c>
      <c r="B1314" s="107" t="s">
        <v>43</v>
      </c>
      <c r="C1314" s="108">
        <v>43768</v>
      </c>
      <c r="D1314" s="416" t="s">
        <v>16269</v>
      </c>
      <c r="E1314" s="324" t="s">
        <v>1709</v>
      </c>
      <c r="F1314" s="126">
        <v>5802.82</v>
      </c>
      <c r="G1314" s="107" t="str">
        <f t="shared" si="21"/>
        <v>SH19-11531</v>
      </c>
      <c r="H1314" s="430"/>
      <c r="I1314" s="428"/>
      <c r="J1314" s="431"/>
      <c r="K1314" s="432"/>
      <c r="L1314" s="429"/>
      <c r="M1314" s="433"/>
      <c r="N1314" s="429"/>
    </row>
    <row r="1315" spans="1:14" s="434" customFormat="1" ht="18" customHeight="1">
      <c r="A1315" s="351">
        <v>1309</v>
      </c>
      <c r="B1315" s="107" t="s">
        <v>55</v>
      </c>
      <c r="C1315" s="108">
        <v>43768</v>
      </c>
      <c r="D1315" s="416" t="s">
        <v>16270</v>
      </c>
      <c r="E1315" s="324" t="s">
        <v>1709</v>
      </c>
      <c r="F1315" s="126">
        <v>435.63</v>
      </c>
      <c r="G1315" s="107" t="str">
        <f t="shared" si="21"/>
        <v>SH19-11532</v>
      </c>
      <c r="H1315" s="430"/>
      <c r="I1315" s="428"/>
      <c r="J1315" s="431"/>
      <c r="K1315" s="432"/>
      <c r="L1315" s="429"/>
      <c r="M1315" s="433"/>
      <c r="N1315" s="429"/>
    </row>
    <row r="1316" spans="1:14" s="434" customFormat="1" ht="18" customHeight="1">
      <c r="A1316" s="351">
        <v>1310</v>
      </c>
      <c r="B1316" s="107" t="s">
        <v>55</v>
      </c>
      <c r="C1316" s="108">
        <v>43768</v>
      </c>
      <c r="D1316" s="416" t="s">
        <v>16271</v>
      </c>
      <c r="E1316" s="324" t="s">
        <v>1709</v>
      </c>
      <c r="F1316" s="126">
        <v>462.15</v>
      </c>
      <c r="G1316" s="107" t="str">
        <f t="shared" si="21"/>
        <v>SH19-11533</v>
      </c>
      <c r="H1316" s="430"/>
      <c r="I1316" s="428"/>
      <c r="J1316" s="431"/>
      <c r="K1316" s="432"/>
      <c r="L1316" s="429"/>
      <c r="M1316" s="433"/>
      <c r="N1316" s="429"/>
    </row>
    <row r="1317" spans="1:14" s="434" customFormat="1" ht="18" customHeight="1">
      <c r="A1317" s="351">
        <v>1311</v>
      </c>
      <c r="B1317" s="107" t="s">
        <v>139</v>
      </c>
      <c r="C1317" s="108">
        <v>43768</v>
      </c>
      <c r="D1317" s="416" t="s">
        <v>16272</v>
      </c>
      <c r="E1317" s="324" t="s">
        <v>1709</v>
      </c>
      <c r="F1317" s="126">
        <v>1479</v>
      </c>
      <c r="G1317" s="107" t="str">
        <f t="shared" si="21"/>
        <v>SH19-11534</v>
      </c>
      <c r="H1317" s="430"/>
      <c r="I1317" s="428"/>
      <c r="J1317" s="431"/>
      <c r="K1317" s="432"/>
      <c r="L1317" s="429"/>
      <c r="M1317" s="433"/>
      <c r="N1317" s="429"/>
    </row>
    <row r="1318" spans="1:14" s="434" customFormat="1" ht="18" customHeight="1">
      <c r="A1318" s="351">
        <v>1312</v>
      </c>
      <c r="B1318" s="107" t="s">
        <v>142</v>
      </c>
      <c r="C1318" s="108">
        <v>43768</v>
      </c>
      <c r="D1318" s="416" t="s">
        <v>16273</v>
      </c>
      <c r="E1318" s="324" t="s">
        <v>1709</v>
      </c>
      <c r="F1318" s="126">
        <v>1438.14</v>
      </c>
      <c r="G1318" s="107" t="str">
        <f t="shared" si="21"/>
        <v>SH19-11535</v>
      </c>
      <c r="H1318" s="430"/>
      <c r="I1318" s="428"/>
      <c r="J1318" s="431"/>
      <c r="K1318" s="432"/>
      <c r="L1318" s="429"/>
      <c r="M1318" s="433"/>
      <c r="N1318" s="429"/>
    </row>
    <row r="1319" spans="1:14" s="434" customFormat="1" ht="18" customHeight="1">
      <c r="A1319" s="351">
        <v>1313</v>
      </c>
      <c r="B1319" s="107" t="s">
        <v>142</v>
      </c>
      <c r="C1319" s="108">
        <v>43768</v>
      </c>
      <c r="D1319" s="416" t="s">
        <v>16274</v>
      </c>
      <c r="E1319" s="324" t="s">
        <v>1709</v>
      </c>
      <c r="F1319" s="126">
        <v>280.14</v>
      </c>
      <c r="G1319" s="107" t="str">
        <f t="shared" si="21"/>
        <v>SH19-11536</v>
      </c>
      <c r="H1319" s="430"/>
      <c r="I1319" s="428"/>
      <c r="J1319" s="431"/>
      <c r="K1319" s="432"/>
      <c r="L1319" s="429"/>
      <c r="M1319" s="433"/>
      <c r="N1319" s="429"/>
    </row>
    <row r="1320" spans="1:14" s="434" customFormat="1" ht="18" customHeight="1">
      <c r="A1320" s="351">
        <v>1314</v>
      </c>
      <c r="B1320" s="107" t="s">
        <v>237</v>
      </c>
      <c r="C1320" s="108">
        <v>43768</v>
      </c>
      <c r="D1320" s="416" t="s">
        <v>16275</v>
      </c>
      <c r="E1320" s="324" t="s">
        <v>1709</v>
      </c>
      <c r="F1320" s="126">
        <v>6507.6</v>
      </c>
      <c r="G1320" s="107" t="str">
        <f t="shared" si="21"/>
        <v>SH19-11537</v>
      </c>
      <c r="H1320" s="430"/>
      <c r="I1320" s="428"/>
      <c r="J1320" s="431"/>
      <c r="K1320" s="432"/>
      <c r="L1320" s="429"/>
      <c r="M1320" s="433"/>
      <c r="N1320" s="429"/>
    </row>
    <row r="1321" spans="1:14" s="434" customFormat="1" ht="18" customHeight="1">
      <c r="A1321" s="351">
        <v>1315</v>
      </c>
      <c r="B1321" s="107" t="s">
        <v>141</v>
      </c>
      <c r="C1321" s="108">
        <v>43768</v>
      </c>
      <c r="D1321" s="416" t="s">
        <v>16276</v>
      </c>
      <c r="E1321" s="324" t="s">
        <v>1709</v>
      </c>
      <c r="F1321" s="126">
        <v>1083</v>
      </c>
      <c r="G1321" s="107" t="str">
        <f t="shared" si="21"/>
        <v>SH19-11538</v>
      </c>
      <c r="H1321" s="430"/>
      <c r="I1321" s="428"/>
      <c r="J1321" s="431"/>
      <c r="K1321" s="432"/>
      <c r="L1321" s="429"/>
      <c r="M1321" s="433"/>
      <c r="N1321" s="429"/>
    </row>
    <row r="1322" spans="1:14" s="434" customFormat="1" ht="18" customHeight="1">
      <c r="A1322" s="351">
        <v>1316</v>
      </c>
      <c r="B1322" s="107" t="s">
        <v>291</v>
      </c>
      <c r="C1322" s="108">
        <v>43768</v>
      </c>
      <c r="D1322" s="416" t="s">
        <v>16277</v>
      </c>
      <c r="E1322" s="324" t="s">
        <v>1709</v>
      </c>
      <c r="F1322" s="126">
        <v>3183.51</v>
      </c>
      <c r="G1322" s="107" t="str">
        <f t="shared" si="21"/>
        <v>SH19-11539</v>
      </c>
      <c r="H1322" s="430"/>
      <c r="I1322" s="428"/>
      <c r="J1322" s="431"/>
      <c r="K1322" s="432"/>
      <c r="L1322" s="429"/>
      <c r="M1322" s="433"/>
      <c r="N1322" s="429"/>
    </row>
    <row r="1323" spans="1:14" s="434" customFormat="1" ht="18" customHeight="1">
      <c r="A1323" s="351">
        <v>1317</v>
      </c>
      <c r="B1323" s="107" t="s">
        <v>329</v>
      </c>
      <c r="C1323" s="108">
        <v>43768</v>
      </c>
      <c r="D1323" s="416" t="s">
        <v>16278</v>
      </c>
      <c r="E1323" s="324" t="s">
        <v>1709</v>
      </c>
      <c r="F1323" s="126">
        <v>2863.04</v>
      </c>
      <c r="G1323" s="107" t="str">
        <f t="shared" si="21"/>
        <v>SH19-11540</v>
      </c>
      <c r="H1323" s="430"/>
      <c r="I1323" s="428"/>
      <c r="J1323" s="431"/>
      <c r="K1323" s="432"/>
      <c r="L1323" s="429"/>
      <c r="M1323" s="433"/>
      <c r="N1323" s="429"/>
    </row>
    <row r="1324" spans="1:14" s="434" customFormat="1" ht="18" customHeight="1">
      <c r="A1324" s="351">
        <v>1318</v>
      </c>
      <c r="B1324" s="107" t="s">
        <v>142</v>
      </c>
      <c r="C1324" s="108">
        <v>43768</v>
      </c>
      <c r="D1324" s="416" t="s">
        <v>16279</v>
      </c>
      <c r="E1324" s="324" t="s">
        <v>1709</v>
      </c>
      <c r="F1324" s="126">
        <f>274.64+154.8+473.04+293.63+651.7+1151.75</f>
        <v>2999.5600000000004</v>
      </c>
      <c r="G1324" s="107" t="str">
        <f t="shared" si="21"/>
        <v>SH19-11541</v>
      </c>
      <c r="H1324" s="430"/>
      <c r="I1324" s="428"/>
      <c r="J1324" s="431"/>
      <c r="K1324" s="432"/>
      <c r="L1324" s="429"/>
      <c r="M1324" s="433"/>
      <c r="N1324" s="429"/>
    </row>
    <row r="1325" spans="1:14" s="434" customFormat="1" ht="18" customHeight="1">
      <c r="A1325" s="351">
        <v>1319</v>
      </c>
      <c r="B1325" s="107" t="s">
        <v>55</v>
      </c>
      <c r="C1325" s="108">
        <v>43768</v>
      </c>
      <c r="D1325" s="416" t="s">
        <v>16280</v>
      </c>
      <c r="E1325" s="324" t="s">
        <v>1709</v>
      </c>
      <c r="F1325" s="126">
        <v>1586.7</v>
      </c>
      <c r="G1325" s="107" t="str">
        <f t="shared" si="21"/>
        <v>SH19-11542</v>
      </c>
      <c r="H1325" s="430"/>
      <c r="I1325" s="428"/>
      <c r="J1325" s="431"/>
      <c r="K1325" s="432"/>
      <c r="L1325" s="429"/>
      <c r="M1325" s="433"/>
      <c r="N1325" s="429"/>
    </row>
    <row r="1326" spans="1:14" s="434" customFormat="1" ht="18" customHeight="1">
      <c r="A1326" s="351">
        <v>1320</v>
      </c>
      <c r="B1326" s="107" t="s">
        <v>55</v>
      </c>
      <c r="C1326" s="108">
        <v>43768</v>
      </c>
      <c r="D1326" s="416" t="s">
        <v>16281</v>
      </c>
      <c r="E1326" s="324" t="s">
        <v>1709</v>
      </c>
      <c r="F1326" s="126">
        <v>1404.36</v>
      </c>
      <c r="G1326" s="107" t="str">
        <f t="shared" si="21"/>
        <v>SH19-11543</v>
      </c>
      <c r="H1326" s="430"/>
      <c r="I1326" s="428"/>
      <c r="J1326" s="431"/>
      <c r="K1326" s="432"/>
      <c r="L1326" s="429"/>
      <c r="M1326" s="433"/>
      <c r="N1326" s="429"/>
    </row>
    <row r="1327" spans="1:14" s="434" customFormat="1" ht="18" customHeight="1">
      <c r="A1327" s="351">
        <v>1321</v>
      </c>
      <c r="B1327" s="107" t="s">
        <v>12962</v>
      </c>
      <c r="C1327" s="108">
        <v>43768</v>
      </c>
      <c r="D1327" s="416" t="s">
        <v>16282</v>
      </c>
      <c r="E1327" s="324" t="s">
        <v>1709</v>
      </c>
      <c r="F1327" s="126">
        <v>1246.7</v>
      </c>
      <c r="G1327" s="107" t="str">
        <f t="shared" si="21"/>
        <v>SH19-11544</v>
      </c>
      <c r="H1327" s="430"/>
      <c r="I1327" s="428"/>
      <c r="J1327" s="431"/>
      <c r="K1327" s="432"/>
      <c r="L1327" s="429"/>
      <c r="M1327" s="433"/>
      <c r="N1327" s="429"/>
    </row>
    <row r="1328" spans="1:14" s="434" customFormat="1" ht="18" customHeight="1">
      <c r="A1328" s="351">
        <v>1322</v>
      </c>
      <c r="B1328" s="107" t="s">
        <v>42</v>
      </c>
      <c r="C1328" s="108">
        <v>43769</v>
      </c>
      <c r="D1328" s="416" t="s">
        <v>16283</v>
      </c>
      <c r="E1328" s="324" t="s">
        <v>16410</v>
      </c>
      <c r="F1328" s="126">
        <v>7767.55</v>
      </c>
      <c r="G1328" s="107" t="str">
        <f t="shared" si="21"/>
        <v>SH19-11545</v>
      </c>
      <c r="H1328" s="430"/>
      <c r="I1328" s="428"/>
      <c r="J1328" s="431"/>
      <c r="K1328" s="432"/>
      <c r="L1328" s="429"/>
      <c r="M1328" s="433"/>
      <c r="N1328" s="429"/>
    </row>
    <row r="1329" spans="1:14" s="434" customFormat="1" ht="18" customHeight="1">
      <c r="A1329" s="351">
        <v>1323</v>
      </c>
      <c r="B1329" s="107" t="s">
        <v>291</v>
      </c>
      <c r="C1329" s="108">
        <v>43768</v>
      </c>
      <c r="D1329" s="416" t="s">
        <v>16284</v>
      </c>
      <c r="E1329" s="324" t="s">
        <v>1709</v>
      </c>
      <c r="F1329" s="126">
        <v>4085.74</v>
      </c>
      <c r="G1329" s="107" t="str">
        <f t="shared" si="21"/>
        <v>SH19-11546</v>
      </c>
      <c r="H1329" s="430"/>
      <c r="I1329" s="428"/>
      <c r="J1329" s="431"/>
      <c r="K1329" s="432"/>
      <c r="L1329" s="429"/>
      <c r="M1329" s="433"/>
      <c r="N1329" s="429"/>
    </row>
    <row r="1330" spans="1:14" s="434" customFormat="1" ht="18" customHeight="1">
      <c r="A1330" s="351">
        <v>1324</v>
      </c>
      <c r="B1330" s="107" t="s">
        <v>291</v>
      </c>
      <c r="C1330" s="108">
        <v>43768</v>
      </c>
      <c r="D1330" s="416" t="s">
        <v>16285</v>
      </c>
      <c r="E1330" s="324" t="s">
        <v>1709</v>
      </c>
      <c r="F1330" s="126">
        <v>138.01</v>
      </c>
      <c r="G1330" s="107" t="str">
        <f t="shared" si="21"/>
        <v>SH19-11547</v>
      </c>
      <c r="H1330" s="430"/>
      <c r="I1330" s="428"/>
      <c r="J1330" s="431"/>
      <c r="K1330" s="432"/>
      <c r="L1330" s="429"/>
      <c r="M1330" s="433"/>
      <c r="N1330" s="429"/>
    </row>
    <row r="1331" spans="1:14" s="434" customFormat="1" ht="18" customHeight="1">
      <c r="A1331" s="351">
        <v>1325</v>
      </c>
      <c r="B1331" s="200" t="s">
        <v>1746</v>
      </c>
      <c r="C1331" s="108"/>
      <c r="D1331" s="402" t="s">
        <v>16286</v>
      </c>
      <c r="E1331" s="324" t="s">
        <v>1709</v>
      </c>
      <c r="F1331" s="126">
        <v>0</v>
      </c>
      <c r="G1331" s="107" t="str">
        <f t="shared" si="21"/>
        <v>SH19-11548</v>
      </c>
      <c r="H1331" s="430"/>
      <c r="I1331" s="428"/>
      <c r="J1331" s="431"/>
      <c r="K1331" s="432"/>
      <c r="L1331" s="429"/>
      <c r="M1331" s="433"/>
      <c r="N1331" s="429"/>
    </row>
    <row r="1332" spans="1:14" s="434" customFormat="1" ht="18" customHeight="1">
      <c r="A1332" s="351">
        <v>1326</v>
      </c>
      <c r="B1332" s="107" t="s">
        <v>42</v>
      </c>
      <c r="C1332" s="108">
        <v>43769</v>
      </c>
      <c r="D1332" s="416" t="s">
        <v>16287</v>
      </c>
      <c r="E1332" s="324" t="s">
        <v>16410</v>
      </c>
      <c r="F1332" s="126">
        <v>15390.44</v>
      </c>
      <c r="G1332" s="107" t="str">
        <f t="shared" si="21"/>
        <v>SH19-11549</v>
      </c>
      <c r="H1332" s="430"/>
      <c r="I1332" s="428"/>
      <c r="J1332" s="431"/>
      <c r="K1332" s="432"/>
      <c r="L1332" s="429"/>
      <c r="M1332" s="433"/>
      <c r="N1332" s="429"/>
    </row>
    <row r="1333" spans="1:14" s="434" customFormat="1" ht="18" customHeight="1">
      <c r="A1333" s="351">
        <v>1327</v>
      </c>
      <c r="B1333" s="107" t="s">
        <v>42</v>
      </c>
      <c r="C1333" s="108">
        <v>43769</v>
      </c>
      <c r="D1333" s="416" t="s">
        <v>16288</v>
      </c>
      <c r="E1333" s="324" t="s">
        <v>16410</v>
      </c>
      <c r="F1333" s="126">
        <v>7378.73</v>
      </c>
      <c r="G1333" s="107" t="str">
        <f t="shared" si="21"/>
        <v>SH19-11550</v>
      </c>
      <c r="H1333" s="430"/>
      <c r="I1333" s="428"/>
      <c r="J1333" s="431"/>
      <c r="K1333" s="432"/>
      <c r="L1333" s="429"/>
      <c r="M1333" s="433"/>
      <c r="N1333" s="429"/>
    </row>
    <row r="1334" spans="1:14" s="434" customFormat="1" ht="18" customHeight="1">
      <c r="A1334" s="351">
        <v>1328</v>
      </c>
      <c r="B1334" s="107" t="s">
        <v>42</v>
      </c>
      <c r="C1334" s="108">
        <v>43769</v>
      </c>
      <c r="D1334" s="416" t="s">
        <v>16289</v>
      </c>
      <c r="E1334" s="324" t="s">
        <v>16410</v>
      </c>
      <c r="F1334" s="126">
        <v>5289.37</v>
      </c>
      <c r="G1334" s="107" t="str">
        <f t="shared" si="21"/>
        <v>SH19-11551</v>
      </c>
      <c r="H1334" s="430"/>
      <c r="I1334" s="428"/>
      <c r="J1334" s="431"/>
      <c r="K1334" s="432"/>
      <c r="L1334" s="429"/>
      <c r="M1334" s="433"/>
      <c r="N1334" s="429"/>
    </row>
    <row r="1335" spans="1:14" s="434" customFormat="1" ht="18" customHeight="1">
      <c r="A1335" s="351">
        <v>1329</v>
      </c>
      <c r="B1335" s="107" t="s">
        <v>1746</v>
      </c>
      <c r="C1335" s="108"/>
      <c r="D1335" s="402" t="s">
        <v>16290</v>
      </c>
      <c r="E1335" s="324" t="s">
        <v>1709</v>
      </c>
      <c r="F1335" s="126">
        <v>0</v>
      </c>
      <c r="G1335" s="107" t="str">
        <f t="shared" si="21"/>
        <v>SH19-11552</v>
      </c>
      <c r="H1335" s="430"/>
      <c r="I1335" s="428"/>
      <c r="J1335" s="431"/>
      <c r="K1335" s="432"/>
      <c r="L1335" s="429"/>
      <c r="M1335" s="433"/>
      <c r="N1335" s="429"/>
    </row>
    <row r="1336" spans="1:14" s="434" customFormat="1" ht="18" customHeight="1">
      <c r="A1336" s="351">
        <v>1330</v>
      </c>
      <c r="B1336" s="107" t="s">
        <v>42</v>
      </c>
      <c r="C1336" s="108">
        <v>43769</v>
      </c>
      <c r="D1336" s="416" t="s">
        <v>16291</v>
      </c>
      <c r="E1336" s="324" t="s">
        <v>16410</v>
      </c>
      <c r="F1336" s="126">
        <v>3278.29</v>
      </c>
      <c r="G1336" s="107" t="str">
        <f t="shared" si="21"/>
        <v>SH19-11553</v>
      </c>
      <c r="H1336" s="430"/>
      <c r="I1336" s="428"/>
      <c r="J1336" s="431"/>
      <c r="K1336" s="432"/>
      <c r="L1336" s="429"/>
      <c r="M1336" s="433"/>
      <c r="N1336" s="429"/>
    </row>
    <row r="1337" spans="1:14" s="434" customFormat="1" ht="18" customHeight="1">
      <c r="A1337" s="351">
        <v>1331</v>
      </c>
      <c r="B1337" s="107" t="s">
        <v>42</v>
      </c>
      <c r="C1337" s="108">
        <v>43769</v>
      </c>
      <c r="D1337" s="416" t="s">
        <v>16292</v>
      </c>
      <c r="E1337" s="324" t="s">
        <v>16410</v>
      </c>
      <c r="F1337" s="126">
        <v>2401.06</v>
      </c>
      <c r="G1337" s="107" t="str">
        <f t="shared" si="21"/>
        <v>SH19-11554</v>
      </c>
      <c r="H1337" s="430"/>
      <c r="I1337" s="428"/>
      <c r="J1337" s="431"/>
      <c r="K1337" s="432"/>
      <c r="L1337" s="429"/>
      <c r="M1337" s="433"/>
      <c r="N1337" s="429"/>
    </row>
    <row r="1338" spans="1:14" s="434" customFormat="1" ht="18" customHeight="1">
      <c r="A1338" s="351">
        <v>1332</v>
      </c>
      <c r="B1338" s="107" t="s">
        <v>42</v>
      </c>
      <c r="C1338" s="108">
        <v>43769</v>
      </c>
      <c r="D1338" s="416" t="s">
        <v>16293</v>
      </c>
      <c r="E1338" s="324" t="s">
        <v>16410</v>
      </c>
      <c r="F1338" s="126">
        <v>7363.81</v>
      </c>
      <c r="G1338" s="107" t="str">
        <f t="shared" si="21"/>
        <v>SH19-11555</v>
      </c>
      <c r="H1338" s="430"/>
      <c r="I1338" s="428"/>
      <c r="J1338" s="431"/>
      <c r="K1338" s="432"/>
      <c r="L1338" s="429"/>
      <c r="M1338" s="433"/>
      <c r="N1338" s="429"/>
    </row>
    <row r="1339" spans="1:14" s="434" customFormat="1" ht="18" customHeight="1">
      <c r="A1339" s="351">
        <v>1333</v>
      </c>
      <c r="B1339" s="107" t="s">
        <v>42</v>
      </c>
      <c r="C1339" s="108">
        <v>43768</v>
      </c>
      <c r="D1339" s="416" t="s">
        <v>16294</v>
      </c>
      <c r="E1339" s="324" t="s">
        <v>16409</v>
      </c>
      <c r="F1339" s="126">
        <v>56.92</v>
      </c>
      <c r="G1339" s="107" t="str">
        <f t="shared" si="21"/>
        <v>SH19-11556</v>
      </c>
      <c r="H1339" s="430"/>
      <c r="I1339" s="428"/>
      <c r="J1339" s="431"/>
      <c r="K1339" s="432"/>
      <c r="L1339" s="429"/>
      <c r="M1339" s="433"/>
      <c r="N1339" s="429"/>
    </row>
    <row r="1340" spans="1:14" s="434" customFormat="1" ht="18" customHeight="1">
      <c r="A1340" s="351">
        <v>1334</v>
      </c>
      <c r="B1340" s="107" t="s">
        <v>238</v>
      </c>
      <c r="C1340" s="108">
        <v>43768</v>
      </c>
      <c r="D1340" s="416" t="s">
        <v>16295</v>
      </c>
      <c r="E1340" s="324" t="s">
        <v>1709</v>
      </c>
      <c r="F1340" s="126">
        <v>382.8</v>
      </c>
      <c r="G1340" s="107" t="str">
        <f t="shared" si="21"/>
        <v>SH19-11557</v>
      </c>
      <c r="H1340" s="430"/>
      <c r="I1340" s="428"/>
      <c r="J1340" s="431"/>
      <c r="K1340" s="432"/>
      <c r="L1340" s="429"/>
      <c r="M1340" s="433"/>
      <c r="N1340" s="429"/>
    </row>
    <row r="1341" spans="1:14" s="434" customFormat="1" ht="18" customHeight="1">
      <c r="A1341" s="351">
        <v>1335</v>
      </c>
      <c r="B1341" s="107" t="s">
        <v>42</v>
      </c>
      <c r="C1341" s="108">
        <v>43769</v>
      </c>
      <c r="D1341" s="416" t="s">
        <v>16296</v>
      </c>
      <c r="E1341" s="324" t="s">
        <v>16410</v>
      </c>
      <c r="F1341" s="126">
        <v>11412.87</v>
      </c>
      <c r="G1341" s="107" t="str">
        <f t="shared" si="21"/>
        <v>SH19-11558</v>
      </c>
      <c r="H1341" s="430"/>
      <c r="I1341" s="428"/>
      <c r="J1341" s="431"/>
      <c r="K1341" s="432"/>
      <c r="L1341" s="429"/>
      <c r="M1341" s="433"/>
      <c r="N1341" s="429"/>
    </row>
    <row r="1342" spans="1:14" s="434" customFormat="1" ht="18" customHeight="1">
      <c r="A1342" s="351">
        <v>1336</v>
      </c>
      <c r="B1342" s="107" t="s">
        <v>42</v>
      </c>
      <c r="C1342" s="108">
        <v>43769</v>
      </c>
      <c r="D1342" s="416" t="s">
        <v>16297</v>
      </c>
      <c r="E1342" s="324" t="s">
        <v>16410</v>
      </c>
      <c r="F1342" s="126">
        <v>3276.48</v>
      </c>
      <c r="G1342" s="107" t="str">
        <f t="shared" si="21"/>
        <v>SH19-11559</v>
      </c>
      <c r="H1342" s="430"/>
      <c r="I1342" s="428"/>
      <c r="J1342" s="431"/>
      <c r="K1342" s="432"/>
      <c r="L1342" s="429"/>
      <c r="M1342" s="433"/>
      <c r="N1342" s="429"/>
    </row>
    <row r="1343" spans="1:14" s="434" customFormat="1" ht="18" customHeight="1">
      <c r="A1343" s="351">
        <v>1337</v>
      </c>
      <c r="B1343" s="107" t="s">
        <v>42</v>
      </c>
      <c r="C1343" s="108">
        <v>43769</v>
      </c>
      <c r="D1343" s="416" t="s">
        <v>16298</v>
      </c>
      <c r="E1343" s="324" t="s">
        <v>16410</v>
      </c>
      <c r="F1343" s="126">
        <v>5962.01</v>
      </c>
      <c r="G1343" s="107" t="str">
        <f t="shared" si="21"/>
        <v>SH19-11560</v>
      </c>
      <c r="H1343" s="430"/>
      <c r="I1343" s="428"/>
      <c r="J1343" s="431"/>
      <c r="K1343" s="432"/>
      <c r="L1343" s="429"/>
      <c r="M1343" s="433"/>
      <c r="N1343" s="429"/>
    </row>
    <row r="1344" spans="1:14" s="434" customFormat="1" ht="18" customHeight="1">
      <c r="A1344" s="351">
        <v>1338</v>
      </c>
      <c r="B1344" s="107" t="s">
        <v>42</v>
      </c>
      <c r="C1344" s="108">
        <v>43769</v>
      </c>
      <c r="D1344" s="416" t="s">
        <v>16299</v>
      </c>
      <c r="E1344" s="324" t="s">
        <v>16410</v>
      </c>
      <c r="F1344" s="126">
        <v>3798.26</v>
      </c>
      <c r="G1344" s="107" t="str">
        <f t="shared" si="21"/>
        <v>SH19-11561</v>
      </c>
      <c r="H1344" s="430"/>
      <c r="I1344" s="428"/>
      <c r="J1344" s="431"/>
      <c r="K1344" s="432"/>
      <c r="L1344" s="429"/>
      <c r="M1344" s="433"/>
      <c r="N1344" s="429"/>
    </row>
    <row r="1345" spans="1:14" s="434" customFormat="1" ht="18" customHeight="1">
      <c r="A1345" s="351">
        <v>1339</v>
      </c>
      <c r="B1345" s="107" t="s">
        <v>42</v>
      </c>
      <c r="C1345" s="108">
        <v>43769</v>
      </c>
      <c r="D1345" s="416" t="s">
        <v>16300</v>
      </c>
      <c r="E1345" s="324" t="s">
        <v>16410</v>
      </c>
      <c r="F1345" s="126">
        <v>3397.45</v>
      </c>
      <c r="G1345" s="107" t="str">
        <f t="shared" si="21"/>
        <v>SH19-11562</v>
      </c>
      <c r="H1345" s="430"/>
      <c r="I1345" s="428"/>
      <c r="J1345" s="431"/>
      <c r="K1345" s="432"/>
      <c r="L1345" s="429"/>
      <c r="M1345" s="433"/>
      <c r="N1345" s="429"/>
    </row>
    <row r="1346" spans="1:14" s="434" customFormat="1" ht="18" customHeight="1">
      <c r="A1346" s="351">
        <v>1340</v>
      </c>
      <c r="B1346" s="107" t="s">
        <v>53</v>
      </c>
      <c r="C1346" s="108">
        <v>43768</v>
      </c>
      <c r="D1346" s="416" t="s">
        <v>16301</v>
      </c>
      <c r="E1346" s="324" t="s">
        <v>1709</v>
      </c>
      <c r="F1346" s="126">
        <v>2038.65</v>
      </c>
      <c r="G1346" s="107" t="str">
        <f t="shared" si="21"/>
        <v>SH19-11563</v>
      </c>
      <c r="H1346" s="430"/>
      <c r="I1346" s="428"/>
      <c r="J1346" s="431"/>
      <c r="K1346" s="432"/>
      <c r="L1346" s="429"/>
      <c r="M1346" s="433"/>
      <c r="N1346" s="429"/>
    </row>
    <row r="1347" spans="1:14" s="434" customFormat="1" ht="18" customHeight="1">
      <c r="A1347" s="351">
        <v>1341</v>
      </c>
      <c r="B1347" s="107" t="s">
        <v>43</v>
      </c>
      <c r="C1347" s="108">
        <v>43768</v>
      </c>
      <c r="D1347" s="416" t="s">
        <v>16302</v>
      </c>
      <c r="E1347" s="324" t="s">
        <v>1709</v>
      </c>
      <c r="F1347" s="126">
        <v>1426.25</v>
      </c>
      <c r="G1347" s="107" t="str">
        <f t="shared" si="21"/>
        <v>SH19-11564</v>
      </c>
      <c r="H1347" s="430"/>
      <c r="I1347" s="428"/>
      <c r="J1347" s="431"/>
      <c r="K1347" s="432"/>
      <c r="L1347" s="429"/>
      <c r="M1347" s="433"/>
      <c r="N1347" s="429"/>
    </row>
    <row r="1348" spans="1:14" s="434" customFormat="1" ht="18" customHeight="1">
      <c r="A1348" s="351">
        <v>1342</v>
      </c>
      <c r="B1348" s="107" t="s">
        <v>329</v>
      </c>
      <c r="C1348" s="108">
        <v>43768</v>
      </c>
      <c r="D1348" s="416" t="s">
        <v>16303</v>
      </c>
      <c r="E1348" s="324" t="s">
        <v>1709</v>
      </c>
      <c r="F1348" s="126">
        <v>384</v>
      </c>
      <c r="G1348" s="107" t="str">
        <f t="shared" si="21"/>
        <v>SH19-11565</v>
      </c>
      <c r="H1348" s="430"/>
      <c r="I1348" s="428"/>
      <c r="J1348" s="431"/>
      <c r="K1348" s="432"/>
      <c r="L1348" s="429"/>
      <c r="M1348" s="433"/>
      <c r="N1348" s="429"/>
    </row>
    <row r="1349" spans="1:14" s="434" customFormat="1" ht="18" customHeight="1">
      <c r="A1349" s="351">
        <v>1343</v>
      </c>
      <c r="B1349" s="107" t="s">
        <v>142</v>
      </c>
      <c r="C1349" s="108">
        <v>43768</v>
      </c>
      <c r="D1349" s="416" t="s">
        <v>16304</v>
      </c>
      <c r="E1349" s="324" t="s">
        <v>1709</v>
      </c>
      <c r="F1349" s="126">
        <v>1595.63</v>
      </c>
      <c r="G1349" s="107" t="str">
        <f t="shared" si="21"/>
        <v>SH19-11566</v>
      </c>
      <c r="H1349" s="430"/>
      <c r="I1349" s="428"/>
      <c r="J1349" s="431"/>
      <c r="K1349" s="432"/>
      <c r="L1349" s="429"/>
      <c r="M1349" s="433"/>
      <c r="N1349" s="429"/>
    </row>
    <row r="1350" spans="1:14" s="434" customFormat="1" ht="18" customHeight="1">
      <c r="A1350" s="351">
        <v>1344</v>
      </c>
      <c r="B1350" s="107" t="s">
        <v>142</v>
      </c>
      <c r="C1350" s="108">
        <v>43768</v>
      </c>
      <c r="D1350" s="416" t="s">
        <v>16305</v>
      </c>
      <c r="E1350" s="324" t="s">
        <v>1709</v>
      </c>
      <c r="F1350" s="126">
        <v>881.89</v>
      </c>
      <c r="G1350" s="107" t="str">
        <f t="shared" si="21"/>
        <v>SH19-11567</v>
      </c>
      <c r="H1350" s="430"/>
      <c r="I1350" s="428"/>
      <c r="J1350" s="431"/>
      <c r="K1350" s="432"/>
      <c r="L1350" s="429"/>
      <c r="M1350" s="433"/>
      <c r="N1350" s="429"/>
    </row>
    <row r="1351" spans="1:14" s="434" customFormat="1" ht="18" customHeight="1">
      <c r="A1351" s="351">
        <v>1345</v>
      </c>
      <c r="B1351" s="107" t="s">
        <v>42</v>
      </c>
      <c r="C1351" s="108">
        <v>43770</v>
      </c>
      <c r="D1351" s="399" t="s">
        <v>16306</v>
      </c>
      <c r="E1351" s="324" t="s">
        <v>1709</v>
      </c>
      <c r="F1351" s="126">
        <v>11227.09</v>
      </c>
      <c r="G1351" s="107" t="str">
        <f t="shared" si="21"/>
        <v>SH19-11568</v>
      </c>
      <c r="H1351" s="430"/>
      <c r="I1351" s="428"/>
      <c r="J1351" s="431"/>
      <c r="K1351" s="432"/>
      <c r="L1351" s="429"/>
      <c r="M1351" s="433"/>
      <c r="N1351" s="429"/>
    </row>
    <row r="1352" spans="1:14" s="434" customFormat="1" ht="18" customHeight="1">
      <c r="A1352" s="351">
        <v>1346</v>
      </c>
      <c r="B1352" s="107" t="s">
        <v>1727</v>
      </c>
      <c r="C1352" s="108">
        <v>43768</v>
      </c>
      <c r="D1352" s="416" t="s">
        <v>16307</v>
      </c>
      <c r="E1352" s="324" t="s">
        <v>1709</v>
      </c>
      <c r="F1352" s="126">
        <v>1948.5</v>
      </c>
      <c r="G1352" s="107" t="str">
        <f t="shared" si="21"/>
        <v>SH19-11569</v>
      </c>
      <c r="H1352" s="430"/>
      <c r="I1352" s="428"/>
      <c r="J1352" s="431"/>
      <c r="K1352" s="432"/>
      <c r="L1352" s="429"/>
      <c r="M1352" s="433"/>
      <c r="N1352" s="429"/>
    </row>
    <row r="1353" spans="1:14" s="434" customFormat="1" ht="18" customHeight="1">
      <c r="A1353" s="351">
        <v>1347</v>
      </c>
      <c r="B1353" s="107" t="s">
        <v>1727</v>
      </c>
      <c r="C1353" s="108">
        <v>43768</v>
      </c>
      <c r="D1353" s="416" t="s">
        <v>16308</v>
      </c>
      <c r="E1353" s="324" t="s">
        <v>1709</v>
      </c>
      <c r="F1353" s="126">
        <v>985.5</v>
      </c>
      <c r="G1353" s="107" t="str">
        <f t="shared" si="21"/>
        <v>SH19-11570</v>
      </c>
      <c r="H1353" s="430"/>
      <c r="I1353" s="428"/>
      <c r="J1353" s="431"/>
      <c r="K1353" s="432"/>
      <c r="L1353" s="429"/>
      <c r="M1353" s="433"/>
      <c r="N1353" s="429"/>
    </row>
    <row r="1354" spans="1:14" s="434" customFormat="1" ht="18" customHeight="1">
      <c r="A1354" s="351">
        <v>1348</v>
      </c>
      <c r="B1354" s="107" t="s">
        <v>55</v>
      </c>
      <c r="C1354" s="108">
        <v>43768</v>
      </c>
      <c r="D1354" s="416" t="s">
        <v>16309</v>
      </c>
      <c r="E1354" s="324" t="s">
        <v>1709</v>
      </c>
      <c r="F1354" s="126">
        <v>3191.04</v>
      </c>
      <c r="G1354" s="107" t="str">
        <f t="shared" si="21"/>
        <v>SH19-11571</v>
      </c>
      <c r="H1354" s="430"/>
      <c r="I1354" s="428"/>
      <c r="J1354" s="431"/>
      <c r="K1354" s="432"/>
      <c r="L1354" s="429"/>
      <c r="M1354" s="433"/>
      <c r="N1354" s="429"/>
    </row>
    <row r="1355" spans="1:14" s="434" customFormat="1" ht="18" customHeight="1">
      <c r="A1355" s="351">
        <v>1349</v>
      </c>
      <c r="B1355" s="107" t="s">
        <v>55</v>
      </c>
      <c r="C1355" s="108">
        <v>43768</v>
      </c>
      <c r="D1355" s="416" t="s">
        <v>16310</v>
      </c>
      <c r="E1355" s="324" t="s">
        <v>1709</v>
      </c>
      <c r="F1355" s="126">
        <v>2915.64</v>
      </c>
      <c r="G1355" s="107" t="str">
        <f t="shared" si="21"/>
        <v>SH19-11572</v>
      </c>
      <c r="H1355" s="430"/>
      <c r="I1355" s="428"/>
      <c r="J1355" s="431"/>
      <c r="K1355" s="432"/>
      <c r="L1355" s="429"/>
      <c r="M1355" s="433"/>
      <c r="N1355" s="429"/>
    </row>
    <row r="1356" spans="1:14" s="434" customFormat="1" ht="18" customHeight="1">
      <c r="A1356" s="351">
        <v>1350</v>
      </c>
      <c r="B1356" s="107" t="s">
        <v>337</v>
      </c>
      <c r="C1356" s="108">
        <v>43768</v>
      </c>
      <c r="D1356" s="416" t="s">
        <v>16311</v>
      </c>
      <c r="E1356" s="324" t="s">
        <v>1709</v>
      </c>
      <c r="F1356" s="126">
        <v>3808</v>
      </c>
      <c r="G1356" s="107" t="str">
        <f t="shared" si="21"/>
        <v>SH19-11573</v>
      </c>
      <c r="H1356" s="430"/>
      <c r="I1356" s="428"/>
      <c r="J1356" s="431"/>
      <c r="K1356" s="432"/>
      <c r="L1356" s="429"/>
      <c r="M1356" s="433"/>
      <c r="N1356" s="429"/>
    </row>
    <row r="1357" spans="1:14" s="434" customFormat="1" ht="18" customHeight="1">
      <c r="A1357" s="351">
        <v>1351</v>
      </c>
      <c r="B1357" s="107" t="s">
        <v>42</v>
      </c>
      <c r="C1357" s="108">
        <v>43768</v>
      </c>
      <c r="D1357" s="416" t="s">
        <v>16312</v>
      </c>
      <c r="E1357" s="324" t="s">
        <v>16409</v>
      </c>
      <c r="F1357" s="126">
        <v>651.59</v>
      </c>
      <c r="G1357" s="107" t="str">
        <f t="shared" si="21"/>
        <v>SH19-11574</v>
      </c>
      <c r="H1357" s="430"/>
      <c r="I1357" s="428"/>
      <c r="J1357" s="431"/>
      <c r="K1357" s="432"/>
      <c r="L1357" s="429"/>
      <c r="M1357" s="433"/>
      <c r="N1357" s="429"/>
    </row>
    <row r="1358" spans="1:14" s="434" customFormat="1" ht="18" customHeight="1">
      <c r="A1358" s="351">
        <v>1352</v>
      </c>
      <c r="B1358" s="107" t="s">
        <v>42</v>
      </c>
      <c r="C1358" s="108">
        <v>43768</v>
      </c>
      <c r="D1358" s="416" t="s">
        <v>16313</v>
      </c>
      <c r="E1358" s="324" t="s">
        <v>16409</v>
      </c>
      <c r="F1358" s="126">
        <v>2063.36</v>
      </c>
      <c r="G1358" s="107" t="str">
        <f t="shared" si="21"/>
        <v>SH19-11575</v>
      </c>
      <c r="H1358" s="430"/>
      <c r="I1358" s="428"/>
      <c r="J1358" s="431"/>
      <c r="K1358" s="432"/>
      <c r="L1358" s="429"/>
      <c r="M1358" s="433"/>
      <c r="N1358" s="429"/>
    </row>
    <row r="1359" spans="1:14" s="434" customFormat="1" ht="18" customHeight="1">
      <c r="A1359" s="351">
        <v>1353</v>
      </c>
      <c r="B1359" s="107" t="s">
        <v>42</v>
      </c>
      <c r="C1359" s="108">
        <v>43768</v>
      </c>
      <c r="D1359" s="416" t="s">
        <v>16314</v>
      </c>
      <c r="E1359" s="324" t="s">
        <v>16409</v>
      </c>
      <c r="F1359" s="126">
        <v>52.24</v>
      </c>
      <c r="G1359" s="107" t="str">
        <f t="shared" si="21"/>
        <v>SH19-11576</v>
      </c>
      <c r="H1359" s="430"/>
      <c r="I1359" s="428"/>
      <c r="J1359" s="431"/>
      <c r="K1359" s="432"/>
      <c r="L1359" s="429"/>
      <c r="M1359" s="433"/>
      <c r="N1359" s="429"/>
    </row>
    <row r="1360" spans="1:14" s="434" customFormat="1" ht="18" customHeight="1">
      <c r="A1360" s="351">
        <v>1354</v>
      </c>
      <c r="B1360" s="200" t="s">
        <v>1746</v>
      </c>
      <c r="C1360" s="108"/>
      <c r="D1360" s="402" t="s">
        <v>16315</v>
      </c>
      <c r="E1360" s="324" t="s">
        <v>1709</v>
      </c>
      <c r="F1360" s="126">
        <v>0</v>
      </c>
      <c r="G1360" s="107" t="str">
        <f t="shared" si="21"/>
        <v>SH19-11577</v>
      </c>
      <c r="H1360" s="430"/>
      <c r="I1360" s="428"/>
      <c r="J1360" s="431"/>
      <c r="K1360" s="432"/>
      <c r="L1360" s="429"/>
      <c r="M1360" s="433"/>
      <c r="N1360" s="429"/>
    </row>
    <row r="1361" spans="1:14" s="434" customFormat="1" ht="18" customHeight="1">
      <c r="A1361" s="351">
        <v>1355</v>
      </c>
      <c r="B1361" s="107" t="s">
        <v>42</v>
      </c>
      <c r="C1361" s="108">
        <v>43769</v>
      </c>
      <c r="D1361" s="416" t="s">
        <v>16316</v>
      </c>
      <c r="E1361" s="324" t="s">
        <v>16410</v>
      </c>
      <c r="F1361" s="126">
        <v>5242.5600000000004</v>
      </c>
      <c r="G1361" s="107" t="str">
        <f t="shared" si="21"/>
        <v>SH19-11578</v>
      </c>
      <c r="H1361" s="430"/>
      <c r="I1361" s="428"/>
      <c r="J1361" s="431"/>
      <c r="K1361" s="432"/>
      <c r="L1361" s="429"/>
      <c r="M1361" s="433"/>
      <c r="N1361" s="429"/>
    </row>
    <row r="1362" spans="1:14" s="434" customFormat="1" ht="18" customHeight="1">
      <c r="A1362" s="351">
        <v>1356</v>
      </c>
      <c r="B1362" s="107" t="s">
        <v>42</v>
      </c>
      <c r="C1362" s="108">
        <v>43769</v>
      </c>
      <c r="D1362" s="416" t="s">
        <v>16317</v>
      </c>
      <c r="E1362" s="324" t="s">
        <v>16410</v>
      </c>
      <c r="F1362" s="126">
        <v>10832.44</v>
      </c>
      <c r="G1362" s="107" t="str">
        <f t="shared" si="21"/>
        <v>SH19-11579</v>
      </c>
      <c r="H1362" s="430"/>
      <c r="I1362" s="428"/>
      <c r="J1362" s="431"/>
      <c r="K1362" s="432"/>
      <c r="L1362" s="429"/>
      <c r="M1362" s="433"/>
      <c r="N1362" s="429"/>
    </row>
    <row r="1363" spans="1:14" s="434" customFormat="1" ht="18" customHeight="1">
      <c r="A1363" s="351">
        <v>1357</v>
      </c>
      <c r="B1363" s="107" t="s">
        <v>42</v>
      </c>
      <c r="C1363" s="108">
        <v>43768</v>
      </c>
      <c r="D1363" s="416" t="s">
        <v>16318</v>
      </c>
      <c r="E1363" s="324" t="s">
        <v>16409</v>
      </c>
      <c r="F1363" s="126">
        <v>608.15</v>
      </c>
      <c r="G1363" s="107" t="str">
        <f t="shared" si="21"/>
        <v>SH19-11580</v>
      </c>
      <c r="H1363" s="430"/>
      <c r="I1363" s="428"/>
      <c r="J1363" s="431"/>
      <c r="K1363" s="432"/>
      <c r="L1363" s="429"/>
      <c r="M1363" s="433"/>
      <c r="N1363" s="429"/>
    </row>
    <row r="1364" spans="1:14" s="434" customFormat="1" ht="18" customHeight="1">
      <c r="A1364" s="351">
        <v>1358</v>
      </c>
      <c r="B1364" s="107" t="s">
        <v>42</v>
      </c>
      <c r="C1364" s="108">
        <v>43769</v>
      </c>
      <c r="D1364" s="416" t="s">
        <v>16319</v>
      </c>
      <c r="E1364" s="324" t="s">
        <v>16410</v>
      </c>
      <c r="F1364" s="126">
        <v>2921.97</v>
      </c>
      <c r="G1364" s="107" t="str">
        <f t="shared" si="21"/>
        <v>SH19-11581</v>
      </c>
      <c r="H1364" s="430"/>
      <c r="I1364" s="428"/>
      <c r="J1364" s="431"/>
      <c r="K1364" s="432"/>
      <c r="L1364" s="429"/>
      <c r="M1364" s="433"/>
      <c r="N1364" s="429"/>
    </row>
    <row r="1365" spans="1:14" s="434" customFormat="1" ht="18" customHeight="1">
      <c r="A1365" s="351">
        <v>1359</v>
      </c>
      <c r="B1365" s="107" t="s">
        <v>42</v>
      </c>
      <c r="C1365" s="108">
        <v>43769</v>
      </c>
      <c r="D1365" s="416" t="s">
        <v>16320</v>
      </c>
      <c r="E1365" s="324" t="s">
        <v>16410</v>
      </c>
      <c r="F1365" s="126">
        <v>5167.07</v>
      </c>
      <c r="G1365" s="107" t="str">
        <f t="shared" si="21"/>
        <v>SH19-11582</v>
      </c>
      <c r="H1365" s="430"/>
      <c r="I1365" s="428"/>
      <c r="J1365" s="431"/>
      <c r="K1365" s="432"/>
      <c r="L1365" s="429"/>
      <c r="M1365" s="433"/>
      <c r="N1365" s="429"/>
    </row>
    <row r="1366" spans="1:14" s="434" customFormat="1" ht="18" customHeight="1">
      <c r="A1366" s="351">
        <v>1360</v>
      </c>
      <c r="B1366" s="107" t="s">
        <v>42</v>
      </c>
      <c r="C1366" s="108">
        <v>43769</v>
      </c>
      <c r="D1366" s="416" t="s">
        <v>16321</v>
      </c>
      <c r="E1366" s="324" t="s">
        <v>16410</v>
      </c>
      <c r="F1366" s="126">
        <v>2576.75</v>
      </c>
      <c r="G1366" s="107" t="str">
        <f t="shared" si="21"/>
        <v>SH19-11583</v>
      </c>
      <c r="H1366" s="430"/>
      <c r="I1366" s="428"/>
      <c r="J1366" s="431"/>
      <c r="K1366" s="432"/>
      <c r="L1366" s="429"/>
      <c r="M1366" s="433"/>
      <c r="N1366" s="429"/>
    </row>
    <row r="1367" spans="1:14" s="434" customFormat="1" ht="18" customHeight="1">
      <c r="A1367" s="351">
        <v>1361</v>
      </c>
      <c r="B1367" s="107" t="s">
        <v>42</v>
      </c>
      <c r="C1367" s="108">
        <v>43769</v>
      </c>
      <c r="D1367" s="416" t="s">
        <v>16322</v>
      </c>
      <c r="E1367" s="324" t="s">
        <v>16410</v>
      </c>
      <c r="F1367" s="126">
        <v>10216.299999999999</v>
      </c>
      <c r="G1367" s="107" t="str">
        <f t="shared" si="21"/>
        <v>SH19-11584</v>
      </c>
      <c r="H1367" s="430"/>
      <c r="I1367" s="428"/>
      <c r="J1367" s="431"/>
      <c r="K1367" s="432"/>
      <c r="L1367" s="429"/>
      <c r="M1367" s="433"/>
      <c r="N1367" s="429"/>
    </row>
    <row r="1368" spans="1:14" s="434" customFormat="1" ht="18" customHeight="1">
      <c r="A1368" s="351">
        <v>1362</v>
      </c>
      <c r="B1368" s="107" t="s">
        <v>42</v>
      </c>
      <c r="C1368" s="108">
        <v>43769</v>
      </c>
      <c r="D1368" s="416" t="s">
        <v>16323</v>
      </c>
      <c r="E1368" s="324" t="s">
        <v>16410</v>
      </c>
      <c r="F1368" s="126">
        <v>2697.2</v>
      </c>
      <c r="G1368" s="107" t="str">
        <f t="shared" si="21"/>
        <v>SH19-11585</v>
      </c>
      <c r="H1368" s="430"/>
      <c r="I1368" s="428"/>
      <c r="J1368" s="431"/>
      <c r="K1368" s="432"/>
      <c r="L1368" s="429"/>
      <c r="M1368" s="433"/>
      <c r="N1368" s="429"/>
    </row>
    <row r="1369" spans="1:14" s="434" customFormat="1" ht="18" customHeight="1">
      <c r="A1369" s="351">
        <v>1363</v>
      </c>
      <c r="B1369" s="107" t="s">
        <v>42</v>
      </c>
      <c r="C1369" s="108">
        <v>43769</v>
      </c>
      <c r="D1369" s="416" t="s">
        <v>16324</v>
      </c>
      <c r="E1369" s="324" t="s">
        <v>16410</v>
      </c>
      <c r="F1369" s="126">
        <v>2950.81</v>
      </c>
      <c r="G1369" s="107" t="str">
        <f t="shared" ref="G1369:G1429" si="22">D1369</f>
        <v>SH19-11586</v>
      </c>
      <c r="H1369" s="430"/>
      <c r="I1369" s="428"/>
      <c r="J1369" s="431"/>
      <c r="K1369" s="432"/>
      <c r="L1369" s="429"/>
      <c r="M1369" s="433"/>
      <c r="N1369" s="429"/>
    </row>
    <row r="1370" spans="1:14" s="434" customFormat="1" ht="18" customHeight="1">
      <c r="A1370" s="351">
        <v>1364</v>
      </c>
      <c r="B1370" s="107" t="s">
        <v>142</v>
      </c>
      <c r="C1370" s="108">
        <v>43769</v>
      </c>
      <c r="D1370" s="416" t="s">
        <v>16325</v>
      </c>
      <c r="E1370" s="324" t="s">
        <v>1709</v>
      </c>
      <c r="F1370" s="126">
        <v>679.55</v>
      </c>
      <c r="G1370" s="107" t="str">
        <f t="shared" si="22"/>
        <v>SH19-11587</v>
      </c>
      <c r="H1370" s="430"/>
      <c r="I1370" s="428"/>
      <c r="J1370" s="431"/>
      <c r="K1370" s="432"/>
      <c r="L1370" s="429"/>
      <c r="M1370" s="433"/>
      <c r="N1370" s="429"/>
    </row>
    <row r="1371" spans="1:14" s="434" customFormat="1" ht="18" customHeight="1">
      <c r="A1371" s="351">
        <v>1365</v>
      </c>
      <c r="B1371" s="107" t="s">
        <v>142</v>
      </c>
      <c r="C1371" s="108">
        <v>43769</v>
      </c>
      <c r="D1371" s="416" t="s">
        <v>16326</v>
      </c>
      <c r="E1371" s="324" t="s">
        <v>1709</v>
      </c>
      <c r="F1371" s="126">
        <v>109.13</v>
      </c>
      <c r="G1371" s="107" t="str">
        <f t="shared" si="22"/>
        <v>SH19-11588</v>
      </c>
      <c r="H1371" s="430"/>
      <c r="I1371" s="428"/>
      <c r="J1371" s="431"/>
      <c r="K1371" s="432"/>
      <c r="L1371" s="429"/>
      <c r="M1371" s="433"/>
      <c r="N1371" s="429"/>
    </row>
    <row r="1372" spans="1:14" s="434" customFormat="1" ht="18" customHeight="1">
      <c r="A1372" s="351">
        <v>1366</v>
      </c>
      <c r="B1372" s="200" t="s">
        <v>1746</v>
      </c>
      <c r="C1372" s="108"/>
      <c r="D1372" s="402" t="s">
        <v>16327</v>
      </c>
      <c r="E1372" s="324" t="s">
        <v>1709</v>
      </c>
      <c r="F1372" s="126">
        <v>0</v>
      </c>
      <c r="G1372" s="107" t="str">
        <f t="shared" si="22"/>
        <v>SH19-11589</v>
      </c>
      <c r="H1372" s="430"/>
      <c r="I1372" s="428"/>
      <c r="J1372" s="431"/>
      <c r="K1372" s="432"/>
      <c r="L1372" s="429"/>
      <c r="M1372" s="433"/>
      <c r="N1372" s="429"/>
    </row>
    <row r="1373" spans="1:14" s="434" customFormat="1" ht="18" customHeight="1">
      <c r="A1373" s="351">
        <v>1367</v>
      </c>
      <c r="B1373" s="107" t="s">
        <v>237</v>
      </c>
      <c r="C1373" s="108">
        <v>43769</v>
      </c>
      <c r="D1373" s="416" t="s">
        <v>16328</v>
      </c>
      <c r="E1373" s="324" t="s">
        <v>1709</v>
      </c>
      <c r="F1373" s="126">
        <v>2431.8000000000002</v>
      </c>
      <c r="G1373" s="107" t="str">
        <f t="shared" si="22"/>
        <v>SH19-11590</v>
      </c>
      <c r="H1373" s="430"/>
      <c r="I1373" s="428"/>
      <c r="J1373" s="431"/>
      <c r="K1373" s="432"/>
      <c r="L1373" s="429"/>
      <c r="M1373" s="433"/>
      <c r="N1373" s="429"/>
    </row>
    <row r="1374" spans="1:14" s="434" customFormat="1" ht="18" customHeight="1">
      <c r="A1374" s="351">
        <v>1368</v>
      </c>
      <c r="B1374" s="107" t="s">
        <v>1727</v>
      </c>
      <c r="C1374" s="108">
        <v>43768</v>
      </c>
      <c r="D1374" s="416" t="s">
        <v>16329</v>
      </c>
      <c r="E1374" s="324" t="s">
        <v>1709</v>
      </c>
      <c r="F1374" s="126">
        <v>7501.8</v>
      </c>
      <c r="G1374" s="107" t="str">
        <f t="shared" si="22"/>
        <v>SH19-11591</v>
      </c>
      <c r="H1374" s="430"/>
      <c r="I1374" s="428"/>
      <c r="J1374" s="431"/>
      <c r="K1374" s="432"/>
      <c r="L1374" s="429"/>
      <c r="M1374" s="433"/>
      <c r="N1374" s="429"/>
    </row>
    <row r="1375" spans="1:14" s="434" customFormat="1" ht="18" customHeight="1">
      <c r="A1375" s="351">
        <v>1369</v>
      </c>
      <c r="B1375" s="107" t="s">
        <v>42</v>
      </c>
      <c r="C1375" s="108">
        <v>43770</v>
      </c>
      <c r="D1375" s="399" t="s">
        <v>16330</v>
      </c>
      <c r="E1375" s="324" t="s">
        <v>16412</v>
      </c>
      <c r="F1375" s="126">
        <v>5232.41</v>
      </c>
      <c r="G1375" s="107" t="str">
        <f t="shared" si="22"/>
        <v>SH19-11592</v>
      </c>
      <c r="H1375" s="430"/>
      <c r="I1375" s="428"/>
      <c r="J1375" s="431"/>
      <c r="K1375" s="432"/>
      <c r="L1375" s="429"/>
      <c r="M1375" s="433"/>
      <c r="N1375" s="429"/>
    </row>
    <row r="1376" spans="1:14" s="434" customFormat="1" ht="18" customHeight="1">
      <c r="A1376" s="351">
        <v>1370</v>
      </c>
      <c r="B1376" s="107" t="s">
        <v>42</v>
      </c>
      <c r="C1376" s="108">
        <v>43770</v>
      </c>
      <c r="D1376" s="399" t="s">
        <v>16331</v>
      </c>
      <c r="E1376" s="324" t="s">
        <v>16412</v>
      </c>
      <c r="F1376" s="126">
        <v>12878.67</v>
      </c>
      <c r="G1376" s="107" t="str">
        <f t="shared" si="22"/>
        <v>SH19-11593</v>
      </c>
      <c r="H1376" s="430"/>
      <c r="I1376" s="428"/>
      <c r="J1376" s="431"/>
      <c r="K1376" s="432"/>
      <c r="L1376" s="429"/>
      <c r="M1376" s="433"/>
      <c r="N1376" s="429"/>
    </row>
    <row r="1377" spans="1:14" s="434" customFormat="1" ht="18" customHeight="1">
      <c r="A1377" s="351">
        <v>1371</v>
      </c>
      <c r="B1377" s="107" t="s">
        <v>42</v>
      </c>
      <c r="C1377" s="108">
        <v>43770</v>
      </c>
      <c r="D1377" s="399" t="s">
        <v>16332</v>
      </c>
      <c r="E1377" s="324" t="s">
        <v>16412</v>
      </c>
      <c r="F1377" s="126">
        <v>2194.85</v>
      </c>
      <c r="G1377" s="107" t="str">
        <f t="shared" si="22"/>
        <v>SH19-11594</v>
      </c>
      <c r="H1377" s="430"/>
      <c r="I1377" s="428"/>
      <c r="J1377" s="431"/>
      <c r="K1377" s="432"/>
      <c r="L1377" s="429"/>
      <c r="M1377" s="433"/>
      <c r="N1377" s="429"/>
    </row>
    <row r="1378" spans="1:14" s="434" customFormat="1" ht="18" customHeight="1">
      <c r="A1378" s="351">
        <v>1372</v>
      </c>
      <c r="B1378" s="107" t="s">
        <v>42</v>
      </c>
      <c r="C1378" s="108">
        <v>43770</v>
      </c>
      <c r="D1378" s="399" t="s">
        <v>16333</v>
      </c>
      <c r="E1378" s="324" t="s">
        <v>16412</v>
      </c>
      <c r="F1378" s="126">
        <v>1100.82</v>
      </c>
      <c r="G1378" s="107" t="str">
        <f t="shared" si="22"/>
        <v>SH19-11595</v>
      </c>
      <c r="H1378" s="430"/>
      <c r="I1378" s="428"/>
      <c r="J1378" s="431"/>
      <c r="K1378" s="432"/>
      <c r="L1378" s="429"/>
      <c r="M1378" s="433"/>
      <c r="N1378" s="429"/>
    </row>
    <row r="1379" spans="1:14" s="434" customFormat="1" ht="18" customHeight="1">
      <c r="A1379" s="351">
        <v>1373</v>
      </c>
      <c r="B1379" s="107" t="s">
        <v>42</v>
      </c>
      <c r="C1379" s="108">
        <v>43770</v>
      </c>
      <c r="D1379" s="399" t="s">
        <v>16334</v>
      </c>
      <c r="E1379" s="324" t="s">
        <v>16412</v>
      </c>
      <c r="F1379" s="126">
        <v>2469.7199999999998</v>
      </c>
      <c r="G1379" s="107" t="str">
        <f t="shared" si="22"/>
        <v>SH19-11596</v>
      </c>
      <c r="H1379" s="430"/>
      <c r="I1379" s="428"/>
      <c r="J1379" s="431"/>
      <c r="K1379" s="432"/>
      <c r="L1379" s="429"/>
      <c r="M1379" s="433"/>
      <c r="N1379" s="429"/>
    </row>
    <row r="1380" spans="1:14" s="434" customFormat="1" ht="18" customHeight="1">
      <c r="A1380" s="351">
        <v>1374</v>
      </c>
      <c r="B1380" s="107" t="s">
        <v>42</v>
      </c>
      <c r="C1380" s="108">
        <v>43770</v>
      </c>
      <c r="D1380" s="399" t="s">
        <v>16335</v>
      </c>
      <c r="E1380" s="324" t="s">
        <v>16412</v>
      </c>
      <c r="F1380" s="126">
        <v>1851.18</v>
      </c>
      <c r="G1380" s="107" t="str">
        <f t="shared" si="22"/>
        <v>SH19-11597</v>
      </c>
      <c r="H1380" s="430"/>
      <c r="I1380" s="428"/>
      <c r="J1380" s="431"/>
      <c r="K1380" s="432"/>
      <c r="L1380" s="429"/>
      <c r="M1380" s="433"/>
      <c r="N1380" s="429"/>
    </row>
    <row r="1381" spans="1:14" s="434" customFormat="1" ht="18" customHeight="1">
      <c r="A1381" s="351">
        <v>1375</v>
      </c>
      <c r="B1381" s="107" t="s">
        <v>42</v>
      </c>
      <c r="C1381" s="108">
        <v>43770</v>
      </c>
      <c r="D1381" s="399" t="s">
        <v>16336</v>
      </c>
      <c r="E1381" s="324" t="s">
        <v>16412</v>
      </c>
      <c r="F1381" s="126">
        <v>4985.58</v>
      </c>
      <c r="G1381" s="107" t="str">
        <f t="shared" si="22"/>
        <v>SH19-11598</v>
      </c>
      <c r="H1381" s="430"/>
      <c r="I1381" s="428"/>
      <c r="J1381" s="431"/>
      <c r="K1381" s="432"/>
      <c r="L1381" s="429"/>
      <c r="M1381" s="433"/>
      <c r="N1381" s="429"/>
    </row>
    <row r="1382" spans="1:14" s="434" customFormat="1" ht="18" customHeight="1">
      <c r="A1382" s="351">
        <v>1376</v>
      </c>
      <c r="B1382" s="107" t="s">
        <v>42</v>
      </c>
      <c r="C1382" s="108">
        <v>43770</v>
      </c>
      <c r="D1382" s="399" t="s">
        <v>16337</v>
      </c>
      <c r="E1382" s="324" t="s">
        <v>16412</v>
      </c>
      <c r="F1382" s="126">
        <v>14419.89</v>
      </c>
      <c r="G1382" s="107" t="str">
        <f t="shared" si="22"/>
        <v>SH19-11599</v>
      </c>
      <c r="H1382" s="430"/>
      <c r="I1382" s="428"/>
      <c r="J1382" s="431"/>
      <c r="K1382" s="432"/>
      <c r="L1382" s="429"/>
      <c r="M1382" s="433"/>
      <c r="N1382" s="429"/>
    </row>
    <row r="1383" spans="1:14" s="434" customFormat="1" ht="18" customHeight="1">
      <c r="A1383" s="351">
        <v>1377</v>
      </c>
      <c r="B1383" s="107" t="s">
        <v>42</v>
      </c>
      <c r="C1383" s="108">
        <v>43770</v>
      </c>
      <c r="D1383" s="399" t="s">
        <v>16338</v>
      </c>
      <c r="E1383" s="324" t="s">
        <v>16412</v>
      </c>
      <c r="F1383" s="126">
        <v>642.63</v>
      </c>
      <c r="G1383" s="107" t="str">
        <f t="shared" si="22"/>
        <v>SH19-11600</v>
      </c>
      <c r="H1383" s="430"/>
      <c r="I1383" s="428"/>
      <c r="J1383" s="431"/>
      <c r="K1383" s="432"/>
      <c r="L1383" s="429"/>
      <c r="M1383" s="433"/>
      <c r="N1383" s="429"/>
    </row>
    <row r="1384" spans="1:14" s="434" customFormat="1" ht="18" customHeight="1">
      <c r="A1384" s="351">
        <v>1378</v>
      </c>
      <c r="B1384" s="107" t="s">
        <v>42</v>
      </c>
      <c r="C1384" s="108">
        <v>43770</v>
      </c>
      <c r="D1384" s="399" t="s">
        <v>16339</v>
      </c>
      <c r="E1384" s="324" t="s">
        <v>16412</v>
      </c>
      <c r="F1384" s="126">
        <v>2476.98</v>
      </c>
      <c r="G1384" s="107" t="str">
        <f t="shared" si="22"/>
        <v>SH19-11601</v>
      </c>
      <c r="H1384" s="430"/>
      <c r="I1384" s="428"/>
      <c r="J1384" s="431"/>
      <c r="K1384" s="432"/>
      <c r="L1384" s="429"/>
      <c r="M1384" s="433"/>
      <c r="N1384" s="429"/>
    </row>
    <row r="1385" spans="1:14" s="434" customFormat="1" ht="18" customHeight="1">
      <c r="A1385" s="351">
        <v>1379</v>
      </c>
      <c r="B1385" s="107" t="s">
        <v>42</v>
      </c>
      <c r="C1385" s="108">
        <v>43770</v>
      </c>
      <c r="D1385" s="399" t="s">
        <v>16340</v>
      </c>
      <c r="E1385" s="324" t="s">
        <v>16412</v>
      </c>
      <c r="F1385" s="126">
        <v>3404.46</v>
      </c>
      <c r="G1385" s="107" t="str">
        <f t="shared" si="22"/>
        <v>SH19-11602</v>
      </c>
      <c r="H1385" s="430"/>
      <c r="I1385" s="428"/>
      <c r="J1385" s="431"/>
      <c r="K1385" s="432"/>
      <c r="L1385" s="429"/>
      <c r="M1385" s="433"/>
      <c r="N1385" s="429"/>
    </row>
    <row r="1386" spans="1:14" s="434" customFormat="1" ht="18" customHeight="1">
      <c r="A1386" s="351">
        <v>1380</v>
      </c>
      <c r="B1386" s="107" t="s">
        <v>42</v>
      </c>
      <c r="C1386" s="108">
        <v>43770</v>
      </c>
      <c r="D1386" s="399" t="s">
        <v>16341</v>
      </c>
      <c r="E1386" s="324" t="s">
        <v>16412</v>
      </c>
      <c r="F1386" s="126">
        <v>13767.77</v>
      </c>
      <c r="G1386" s="107" t="str">
        <f t="shared" si="22"/>
        <v>SH19-11603</v>
      </c>
      <c r="H1386" s="430"/>
      <c r="I1386" s="428"/>
      <c r="J1386" s="431"/>
      <c r="K1386" s="432"/>
      <c r="L1386" s="429"/>
      <c r="M1386" s="433"/>
      <c r="N1386" s="429"/>
    </row>
    <row r="1387" spans="1:14" s="434" customFormat="1" ht="18" customHeight="1">
      <c r="A1387" s="351">
        <v>1381</v>
      </c>
      <c r="B1387" s="107" t="s">
        <v>42</v>
      </c>
      <c r="C1387" s="108">
        <v>43770</v>
      </c>
      <c r="D1387" s="399" t="s">
        <v>16342</v>
      </c>
      <c r="E1387" s="324" t="s">
        <v>16412</v>
      </c>
      <c r="F1387" s="126">
        <v>2311.54</v>
      </c>
      <c r="G1387" s="107" t="str">
        <f t="shared" si="22"/>
        <v>SH19-11604</v>
      </c>
      <c r="H1387" s="430"/>
      <c r="I1387" s="428"/>
      <c r="J1387" s="431"/>
      <c r="K1387" s="432"/>
      <c r="L1387" s="429"/>
      <c r="M1387" s="433"/>
      <c r="N1387" s="429"/>
    </row>
    <row r="1388" spans="1:14" s="434" customFormat="1" ht="18" customHeight="1">
      <c r="A1388" s="351">
        <v>1382</v>
      </c>
      <c r="B1388" s="107" t="s">
        <v>42</v>
      </c>
      <c r="C1388" s="108">
        <v>43770</v>
      </c>
      <c r="D1388" s="399" t="s">
        <v>16343</v>
      </c>
      <c r="E1388" s="324" t="s">
        <v>16412</v>
      </c>
      <c r="F1388" s="126">
        <v>518.64</v>
      </c>
      <c r="G1388" s="107" t="str">
        <f t="shared" si="22"/>
        <v>SH19-11605</v>
      </c>
      <c r="H1388" s="430"/>
      <c r="I1388" s="428"/>
      <c r="J1388" s="431"/>
      <c r="K1388" s="432"/>
      <c r="L1388" s="429"/>
      <c r="M1388" s="433"/>
      <c r="N1388" s="429"/>
    </row>
    <row r="1389" spans="1:14" s="434" customFormat="1" ht="18" customHeight="1">
      <c r="A1389" s="351">
        <v>1383</v>
      </c>
      <c r="B1389" s="107" t="s">
        <v>42</v>
      </c>
      <c r="C1389" s="108">
        <v>43770</v>
      </c>
      <c r="D1389" s="399" t="s">
        <v>16344</v>
      </c>
      <c r="E1389" s="324" t="s">
        <v>16412</v>
      </c>
      <c r="F1389" s="126">
        <v>1120.04</v>
      </c>
      <c r="G1389" s="107" t="str">
        <f t="shared" si="22"/>
        <v>SH19-11606</v>
      </c>
      <c r="H1389" s="430"/>
      <c r="I1389" s="428"/>
      <c r="J1389" s="431"/>
      <c r="K1389" s="432"/>
      <c r="L1389" s="429"/>
      <c r="M1389" s="433"/>
      <c r="N1389" s="429"/>
    </row>
    <row r="1390" spans="1:14" s="434" customFormat="1" ht="18" customHeight="1">
      <c r="A1390" s="351">
        <v>1384</v>
      </c>
      <c r="B1390" s="107" t="s">
        <v>42</v>
      </c>
      <c r="C1390" s="108">
        <v>43770</v>
      </c>
      <c r="D1390" s="399" t="s">
        <v>16345</v>
      </c>
      <c r="E1390" s="324" t="s">
        <v>16412</v>
      </c>
      <c r="F1390" s="126">
        <v>5164.7299999999996</v>
      </c>
      <c r="G1390" s="107" t="str">
        <f t="shared" si="22"/>
        <v>SH19-11607</v>
      </c>
      <c r="H1390" s="430"/>
      <c r="I1390" s="428"/>
      <c r="J1390" s="431"/>
      <c r="K1390" s="432"/>
      <c r="L1390" s="429"/>
      <c r="M1390" s="433"/>
      <c r="N1390" s="429"/>
    </row>
    <row r="1391" spans="1:14" s="434" customFormat="1" ht="18" customHeight="1">
      <c r="A1391" s="351">
        <v>1385</v>
      </c>
      <c r="B1391" s="107" t="s">
        <v>42</v>
      </c>
      <c r="C1391" s="108">
        <v>43770</v>
      </c>
      <c r="D1391" s="399" t="s">
        <v>16346</v>
      </c>
      <c r="E1391" s="324" t="s">
        <v>16412</v>
      </c>
      <c r="F1391" s="126">
        <v>14179.34</v>
      </c>
      <c r="G1391" s="107" t="str">
        <f t="shared" si="22"/>
        <v>SH19-11608</v>
      </c>
      <c r="H1391" s="430"/>
      <c r="I1391" s="428"/>
      <c r="J1391" s="431"/>
      <c r="K1391" s="432"/>
      <c r="L1391" s="429"/>
      <c r="M1391" s="433"/>
      <c r="N1391" s="429"/>
    </row>
    <row r="1392" spans="1:14" s="434" customFormat="1" ht="18" customHeight="1">
      <c r="A1392" s="351">
        <v>1386</v>
      </c>
      <c r="B1392" s="107" t="s">
        <v>42</v>
      </c>
      <c r="C1392" s="108">
        <v>43770</v>
      </c>
      <c r="D1392" s="399" t="s">
        <v>16347</v>
      </c>
      <c r="E1392" s="324" t="s">
        <v>16412</v>
      </c>
      <c r="F1392" s="126">
        <v>2885.08</v>
      </c>
      <c r="G1392" s="107" t="str">
        <f t="shared" si="22"/>
        <v>SH19-11609</v>
      </c>
      <c r="H1392" s="430"/>
      <c r="I1392" s="428"/>
      <c r="J1392" s="431"/>
      <c r="K1392" s="432"/>
      <c r="L1392" s="429"/>
      <c r="M1392" s="433"/>
      <c r="N1392" s="429"/>
    </row>
    <row r="1393" spans="1:14" s="434" customFormat="1" ht="18" customHeight="1">
      <c r="A1393" s="351">
        <v>1387</v>
      </c>
      <c r="B1393" s="107" t="s">
        <v>42</v>
      </c>
      <c r="C1393" s="108">
        <v>43770</v>
      </c>
      <c r="D1393" s="399" t="s">
        <v>16348</v>
      </c>
      <c r="E1393" s="324" t="s">
        <v>16412</v>
      </c>
      <c r="F1393" s="126">
        <v>3661.26</v>
      </c>
      <c r="G1393" s="107" t="str">
        <f t="shared" si="22"/>
        <v>SH19-11610</v>
      </c>
      <c r="H1393" s="430"/>
      <c r="I1393" s="428"/>
      <c r="J1393" s="431"/>
      <c r="K1393" s="432"/>
      <c r="L1393" s="429"/>
      <c r="M1393" s="433"/>
      <c r="N1393" s="429"/>
    </row>
    <row r="1394" spans="1:14" s="434" customFormat="1" ht="18" customHeight="1">
      <c r="A1394" s="351">
        <v>1388</v>
      </c>
      <c r="B1394" s="107" t="s">
        <v>43</v>
      </c>
      <c r="C1394" s="108">
        <v>43769</v>
      </c>
      <c r="D1394" s="416" t="s">
        <v>16349</v>
      </c>
      <c r="E1394" s="324" t="s">
        <v>1709</v>
      </c>
      <c r="F1394" s="126">
        <v>5362.5</v>
      </c>
      <c r="G1394" s="107" t="str">
        <f t="shared" si="22"/>
        <v>SH19-11611</v>
      </c>
      <c r="H1394" s="430"/>
      <c r="I1394" s="428"/>
      <c r="J1394" s="431"/>
      <c r="K1394" s="432"/>
      <c r="L1394" s="429"/>
      <c r="M1394" s="433"/>
      <c r="N1394" s="429"/>
    </row>
    <row r="1395" spans="1:14" s="434" customFormat="1" ht="18" customHeight="1">
      <c r="A1395" s="351">
        <v>1389</v>
      </c>
      <c r="B1395" s="107" t="s">
        <v>139</v>
      </c>
      <c r="C1395" s="108">
        <v>43769</v>
      </c>
      <c r="D1395" s="416" t="s">
        <v>16350</v>
      </c>
      <c r="E1395" s="324" t="s">
        <v>1709</v>
      </c>
      <c r="F1395" s="126">
        <v>2472</v>
      </c>
      <c r="G1395" s="107" t="str">
        <f t="shared" si="22"/>
        <v>SH19-11612</v>
      </c>
      <c r="H1395" s="430"/>
      <c r="I1395" s="428"/>
      <c r="J1395" s="431"/>
      <c r="K1395" s="432"/>
      <c r="L1395" s="429"/>
      <c r="M1395" s="433"/>
      <c r="N1395" s="429"/>
    </row>
    <row r="1396" spans="1:14" s="434" customFormat="1" ht="18" customHeight="1">
      <c r="A1396" s="351">
        <v>1390</v>
      </c>
      <c r="B1396" s="107" t="s">
        <v>7777</v>
      </c>
      <c r="C1396" s="108">
        <v>43769</v>
      </c>
      <c r="D1396" s="416" t="s">
        <v>16351</v>
      </c>
      <c r="E1396" s="324" t="s">
        <v>1709</v>
      </c>
      <c r="F1396" s="126">
        <v>5922.88</v>
      </c>
      <c r="G1396" s="107" t="str">
        <f t="shared" si="22"/>
        <v>SH19-11613</v>
      </c>
      <c r="H1396" s="430"/>
      <c r="I1396" s="428"/>
      <c r="J1396" s="431"/>
      <c r="K1396" s="432"/>
      <c r="L1396" s="429"/>
      <c r="M1396" s="433"/>
      <c r="N1396" s="429"/>
    </row>
    <row r="1397" spans="1:14" s="434" customFormat="1" ht="18" customHeight="1">
      <c r="A1397" s="351">
        <v>1391</v>
      </c>
      <c r="B1397" s="107" t="s">
        <v>329</v>
      </c>
      <c r="C1397" s="108">
        <v>43769</v>
      </c>
      <c r="D1397" s="416" t="s">
        <v>16352</v>
      </c>
      <c r="E1397" s="324" t="s">
        <v>1709</v>
      </c>
      <c r="F1397" s="126">
        <v>5729.95</v>
      </c>
      <c r="G1397" s="107" t="str">
        <f t="shared" si="22"/>
        <v>SH19-11614</v>
      </c>
      <c r="H1397" s="430"/>
      <c r="I1397" s="428"/>
      <c r="J1397" s="431"/>
      <c r="K1397" s="432"/>
      <c r="L1397" s="429"/>
      <c r="M1397" s="433"/>
      <c r="N1397" s="429"/>
    </row>
    <row r="1398" spans="1:14" s="434" customFormat="1" ht="18" customHeight="1">
      <c r="A1398" s="351">
        <v>1392</v>
      </c>
      <c r="B1398" s="107" t="s">
        <v>1754</v>
      </c>
      <c r="C1398" s="108">
        <v>43769</v>
      </c>
      <c r="D1398" s="416" t="s">
        <v>16353</v>
      </c>
      <c r="E1398" s="324" t="s">
        <v>1709</v>
      </c>
      <c r="F1398" s="126">
        <v>4020.5</v>
      </c>
      <c r="G1398" s="107" t="str">
        <f t="shared" si="22"/>
        <v>SH19-11615</v>
      </c>
      <c r="H1398" s="430"/>
      <c r="I1398" s="428"/>
      <c r="J1398" s="431"/>
      <c r="K1398" s="432"/>
      <c r="L1398" s="429"/>
      <c r="M1398" s="433"/>
      <c r="N1398" s="429"/>
    </row>
    <row r="1399" spans="1:14" s="434" customFormat="1" ht="18" customHeight="1">
      <c r="A1399" s="351">
        <v>1393</v>
      </c>
      <c r="B1399" s="107" t="s">
        <v>42</v>
      </c>
      <c r="C1399" s="108">
        <v>43770</v>
      </c>
      <c r="D1399" s="399" t="s">
        <v>16354</v>
      </c>
      <c r="E1399" s="324" t="s">
        <v>16412</v>
      </c>
      <c r="F1399" s="126">
        <v>4597.75</v>
      </c>
      <c r="G1399" s="107" t="str">
        <f t="shared" si="22"/>
        <v>SH19-11616</v>
      </c>
      <c r="H1399" s="430"/>
      <c r="I1399" s="428"/>
      <c r="J1399" s="431"/>
      <c r="K1399" s="432"/>
      <c r="L1399" s="429"/>
      <c r="M1399" s="433"/>
      <c r="N1399" s="429"/>
    </row>
    <row r="1400" spans="1:14" s="434" customFormat="1" ht="18" customHeight="1">
      <c r="A1400" s="351">
        <v>1394</v>
      </c>
      <c r="B1400" s="107" t="s">
        <v>42</v>
      </c>
      <c r="C1400" s="108">
        <v>43770</v>
      </c>
      <c r="D1400" s="399" t="s">
        <v>16355</v>
      </c>
      <c r="E1400" s="324" t="s">
        <v>16412</v>
      </c>
      <c r="F1400" s="126">
        <v>13143.37</v>
      </c>
      <c r="G1400" s="107" t="str">
        <f t="shared" si="22"/>
        <v>SH19-11617</v>
      </c>
      <c r="H1400" s="430"/>
      <c r="I1400" s="428"/>
      <c r="J1400" s="431"/>
      <c r="K1400" s="432"/>
      <c r="L1400" s="429"/>
      <c r="M1400" s="433"/>
      <c r="N1400" s="429"/>
    </row>
    <row r="1401" spans="1:14" s="434" customFormat="1" ht="18" customHeight="1">
      <c r="A1401" s="351">
        <v>1395</v>
      </c>
      <c r="B1401" s="107" t="s">
        <v>42</v>
      </c>
      <c r="C1401" s="108">
        <v>43770</v>
      </c>
      <c r="D1401" s="399" t="s">
        <v>16356</v>
      </c>
      <c r="E1401" s="324" t="s">
        <v>16412</v>
      </c>
      <c r="F1401" s="126">
        <v>3823.6</v>
      </c>
      <c r="G1401" s="107" t="str">
        <f t="shared" si="22"/>
        <v>SH19-11618</v>
      </c>
      <c r="H1401" s="430"/>
      <c r="I1401" s="428"/>
      <c r="J1401" s="431"/>
      <c r="K1401" s="432"/>
      <c r="L1401" s="429"/>
      <c r="M1401" s="433"/>
      <c r="N1401" s="429"/>
    </row>
    <row r="1402" spans="1:14" s="434" customFormat="1" ht="18" customHeight="1">
      <c r="A1402" s="351">
        <v>1396</v>
      </c>
      <c r="B1402" s="107" t="s">
        <v>42</v>
      </c>
      <c r="C1402" s="108">
        <v>43770</v>
      </c>
      <c r="D1402" s="399" t="s">
        <v>16357</v>
      </c>
      <c r="E1402" s="324" t="s">
        <v>16412</v>
      </c>
      <c r="F1402" s="126">
        <v>1308.95</v>
      </c>
      <c r="G1402" s="107" t="str">
        <f t="shared" si="22"/>
        <v>SH19-11619</v>
      </c>
      <c r="H1402" s="430"/>
      <c r="I1402" s="428"/>
      <c r="J1402" s="431"/>
      <c r="K1402" s="432"/>
      <c r="L1402" s="429"/>
      <c r="M1402" s="433"/>
      <c r="N1402" s="429"/>
    </row>
    <row r="1403" spans="1:14" s="434" customFormat="1" ht="18" customHeight="1">
      <c r="A1403" s="351">
        <v>1397</v>
      </c>
      <c r="B1403" s="107" t="s">
        <v>42</v>
      </c>
      <c r="C1403" s="108">
        <v>43770</v>
      </c>
      <c r="D1403" s="399" t="s">
        <v>16358</v>
      </c>
      <c r="E1403" s="324" t="s">
        <v>16412</v>
      </c>
      <c r="F1403" s="126">
        <v>3087.63</v>
      </c>
      <c r="G1403" s="107" t="str">
        <f t="shared" si="22"/>
        <v>SH19-11620</v>
      </c>
      <c r="H1403" s="430"/>
      <c r="I1403" s="428"/>
      <c r="J1403" s="431"/>
      <c r="K1403" s="432"/>
      <c r="L1403" s="429"/>
      <c r="M1403" s="433"/>
      <c r="N1403" s="429"/>
    </row>
    <row r="1404" spans="1:14" s="434" customFormat="1" ht="18" customHeight="1">
      <c r="A1404" s="351">
        <v>1398</v>
      </c>
      <c r="B1404" s="107" t="s">
        <v>42</v>
      </c>
      <c r="C1404" s="108">
        <v>43770</v>
      </c>
      <c r="D1404" s="399" t="s">
        <v>16359</v>
      </c>
      <c r="E1404" s="324" t="s">
        <v>16412</v>
      </c>
      <c r="F1404" s="126">
        <v>12810.02</v>
      </c>
      <c r="G1404" s="107" t="str">
        <f t="shared" si="22"/>
        <v>SH19-11621</v>
      </c>
      <c r="H1404" s="430"/>
      <c r="I1404" s="428"/>
      <c r="J1404" s="431"/>
      <c r="K1404" s="432"/>
      <c r="L1404" s="429"/>
      <c r="M1404" s="433"/>
      <c r="N1404" s="429"/>
    </row>
    <row r="1405" spans="1:14" s="434" customFormat="1" ht="18" customHeight="1">
      <c r="A1405" s="351">
        <v>1399</v>
      </c>
      <c r="B1405" s="107" t="s">
        <v>42</v>
      </c>
      <c r="C1405" s="108">
        <v>43770</v>
      </c>
      <c r="D1405" s="399" t="s">
        <v>16360</v>
      </c>
      <c r="E1405" s="324" t="s">
        <v>16412</v>
      </c>
      <c r="F1405" s="126">
        <v>3380.41</v>
      </c>
      <c r="G1405" s="107" t="str">
        <f t="shared" si="22"/>
        <v>SH19-11622</v>
      </c>
      <c r="H1405" s="430"/>
      <c r="I1405" s="428"/>
      <c r="J1405" s="431"/>
      <c r="K1405" s="432"/>
      <c r="L1405" s="429"/>
      <c r="M1405" s="433"/>
      <c r="N1405" s="429"/>
    </row>
    <row r="1406" spans="1:14" s="434" customFormat="1" ht="18" customHeight="1">
      <c r="A1406" s="351">
        <v>1400</v>
      </c>
      <c r="B1406" s="107" t="s">
        <v>329</v>
      </c>
      <c r="C1406" s="108">
        <v>43769</v>
      </c>
      <c r="D1406" s="416" t="s">
        <v>16361</v>
      </c>
      <c r="E1406" s="324" t="s">
        <v>1709</v>
      </c>
      <c r="F1406" s="126">
        <v>436.8</v>
      </c>
      <c r="G1406" s="107" t="str">
        <f t="shared" si="22"/>
        <v>SH19-11623</v>
      </c>
      <c r="H1406" s="430"/>
      <c r="I1406" s="428"/>
      <c r="J1406" s="431"/>
      <c r="K1406" s="432"/>
      <c r="L1406" s="429"/>
      <c r="M1406" s="433"/>
      <c r="N1406" s="429"/>
    </row>
    <row r="1407" spans="1:14" s="434" customFormat="1" ht="18" customHeight="1">
      <c r="A1407" s="351">
        <v>1401</v>
      </c>
      <c r="B1407" s="107" t="s">
        <v>43</v>
      </c>
      <c r="C1407" s="108">
        <v>43769</v>
      </c>
      <c r="D1407" s="416" t="s">
        <v>16362</v>
      </c>
      <c r="E1407" s="324" t="s">
        <v>1709</v>
      </c>
      <c r="F1407" s="126">
        <v>1127.33</v>
      </c>
      <c r="G1407" s="107" t="str">
        <f t="shared" si="22"/>
        <v>SH19-11624</v>
      </c>
      <c r="H1407" s="430"/>
      <c r="I1407" s="428"/>
      <c r="J1407" s="431"/>
      <c r="K1407" s="432"/>
      <c r="L1407" s="429"/>
      <c r="M1407" s="433"/>
      <c r="N1407" s="429"/>
    </row>
    <row r="1408" spans="1:14" s="434" customFormat="1" ht="18" customHeight="1">
      <c r="A1408" s="351">
        <v>1402</v>
      </c>
      <c r="B1408" s="107" t="s">
        <v>238</v>
      </c>
      <c r="C1408" s="108">
        <v>43769</v>
      </c>
      <c r="D1408" s="416" t="s">
        <v>16363</v>
      </c>
      <c r="E1408" s="324" t="s">
        <v>1709</v>
      </c>
      <c r="F1408" s="126">
        <v>2407.2199999999998</v>
      </c>
      <c r="G1408" s="107" t="str">
        <f t="shared" si="22"/>
        <v>SH19-11625</v>
      </c>
      <c r="H1408" s="430"/>
      <c r="I1408" s="428"/>
      <c r="J1408" s="431"/>
      <c r="K1408" s="432"/>
      <c r="L1408" s="429"/>
      <c r="M1408" s="433"/>
      <c r="N1408" s="429"/>
    </row>
    <row r="1409" spans="1:14" s="434" customFormat="1" ht="18" customHeight="1">
      <c r="A1409" s="351">
        <v>1403</v>
      </c>
      <c r="B1409" s="107" t="s">
        <v>49</v>
      </c>
      <c r="C1409" s="108">
        <v>43769</v>
      </c>
      <c r="D1409" s="416" t="s">
        <v>16364</v>
      </c>
      <c r="E1409" s="324" t="s">
        <v>1709</v>
      </c>
      <c r="F1409" s="126">
        <v>13983.84</v>
      </c>
      <c r="G1409" s="107" t="str">
        <f t="shared" si="22"/>
        <v>SH19-11626</v>
      </c>
      <c r="H1409" s="430"/>
      <c r="I1409" s="428"/>
      <c r="J1409" s="431"/>
      <c r="K1409" s="432"/>
      <c r="L1409" s="429"/>
      <c r="M1409" s="433"/>
      <c r="N1409" s="429"/>
    </row>
    <row r="1410" spans="1:14" s="434" customFormat="1" ht="18" customHeight="1">
      <c r="A1410" s="351">
        <v>1404</v>
      </c>
      <c r="B1410" s="107" t="s">
        <v>142</v>
      </c>
      <c r="C1410" s="108">
        <v>43769</v>
      </c>
      <c r="D1410" s="416" t="s">
        <v>16365</v>
      </c>
      <c r="E1410" s="324" t="s">
        <v>1709</v>
      </c>
      <c r="F1410" s="126">
        <f>227.3+205.34+74.06+576.73+436.88+202.49</f>
        <v>1722.8</v>
      </c>
      <c r="G1410" s="107" t="str">
        <f t="shared" si="22"/>
        <v>SH19-11627</v>
      </c>
      <c r="H1410" s="430"/>
      <c r="I1410" s="428"/>
      <c r="J1410" s="431"/>
      <c r="K1410" s="432"/>
      <c r="L1410" s="429"/>
      <c r="M1410" s="433"/>
      <c r="N1410" s="429"/>
    </row>
    <row r="1411" spans="1:14" s="434" customFormat="1" ht="18" customHeight="1">
      <c r="A1411" s="351">
        <v>1405</v>
      </c>
      <c r="B1411" s="107" t="s">
        <v>142</v>
      </c>
      <c r="C1411" s="108">
        <v>43769</v>
      </c>
      <c r="D1411" s="416" t="s">
        <v>16366</v>
      </c>
      <c r="E1411" s="324" t="s">
        <v>1709</v>
      </c>
      <c r="F1411" s="126">
        <v>1542.34</v>
      </c>
      <c r="G1411" s="107" t="str">
        <f t="shared" si="22"/>
        <v>SH19-11628</v>
      </c>
      <c r="H1411" s="430"/>
      <c r="I1411" s="428"/>
      <c r="J1411" s="431"/>
      <c r="K1411" s="432"/>
      <c r="L1411" s="429"/>
      <c r="M1411" s="433"/>
      <c r="N1411" s="429"/>
    </row>
    <row r="1412" spans="1:14" s="434" customFormat="1" ht="18" customHeight="1">
      <c r="A1412" s="351">
        <v>1406</v>
      </c>
      <c r="B1412" s="107" t="s">
        <v>142</v>
      </c>
      <c r="C1412" s="108">
        <v>43769</v>
      </c>
      <c r="D1412" s="416" t="s">
        <v>16367</v>
      </c>
      <c r="E1412" s="324" t="s">
        <v>1709</v>
      </c>
      <c r="F1412" s="126">
        <v>2427.88</v>
      </c>
      <c r="G1412" s="107" t="str">
        <f t="shared" si="22"/>
        <v>SH19-11629</v>
      </c>
      <c r="H1412" s="430"/>
      <c r="I1412" s="428"/>
      <c r="J1412" s="431"/>
      <c r="K1412" s="432"/>
      <c r="L1412" s="429"/>
      <c r="M1412" s="433"/>
      <c r="N1412" s="429"/>
    </row>
    <row r="1413" spans="1:14" s="434" customFormat="1" ht="18" customHeight="1">
      <c r="A1413" s="351">
        <v>1407</v>
      </c>
      <c r="B1413" s="107" t="s">
        <v>142</v>
      </c>
      <c r="C1413" s="108">
        <v>43769</v>
      </c>
      <c r="D1413" s="416" t="s">
        <v>16368</v>
      </c>
      <c r="E1413" s="324" t="s">
        <v>1709</v>
      </c>
      <c r="F1413" s="126">
        <v>87.38</v>
      </c>
      <c r="G1413" s="107" t="str">
        <f t="shared" si="22"/>
        <v>SH19-11630</v>
      </c>
      <c r="H1413" s="430"/>
      <c r="I1413" s="428"/>
      <c r="J1413" s="431"/>
      <c r="K1413" s="432"/>
      <c r="L1413" s="429"/>
      <c r="M1413" s="433"/>
      <c r="N1413" s="429"/>
    </row>
    <row r="1414" spans="1:14" s="434" customFormat="1" ht="18" customHeight="1">
      <c r="A1414" s="351">
        <v>1408</v>
      </c>
      <c r="B1414" s="107" t="s">
        <v>337</v>
      </c>
      <c r="C1414" s="108">
        <v>43769</v>
      </c>
      <c r="D1414" s="416" t="s">
        <v>16369</v>
      </c>
      <c r="E1414" s="324" t="s">
        <v>1709</v>
      </c>
      <c r="F1414" s="126">
        <v>8227.2800000000007</v>
      </c>
      <c r="G1414" s="107" t="str">
        <f t="shared" si="22"/>
        <v>SH19-11631</v>
      </c>
      <c r="H1414" s="430"/>
      <c r="I1414" s="428"/>
      <c r="J1414" s="431"/>
      <c r="K1414" s="432"/>
      <c r="L1414" s="429"/>
      <c r="M1414" s="433"/>
      <c r="N1414" s="429"/>
    </row>
    <row r="1415" spans="1:14" s="434" customFormat="1" ht="18" customHeight="1">
      <c r="A1415" s="351">
        <v>1409</v>
      </c>
      <c r="B1415" s="107" t="s">
        <v>16413</v>
      </c>
      <c r="C1415" s="108">
        <v>43769</v>
      </c>
      <c r="D1415" s="416" t="s">
        <v>16370</v>
      </c>
      <c r="E1415" s="324" t="s">
        <v>1709</v>
      </c>
      <c r="F1415" s="126">
        <v>3245</v>
      </c>
      <c r="G1415" s="107" t="str">
        <f t="shared" si="22"/>
        <v>SH19-11632</v>
      </c>
      <c r="H1415" s="430"/>
      <c r="I1415" s="428"/>
      <c r="J1415" s="431"/>
      <c r="K1415" s="432"/>
      <c r="L1415" s="429"/>
      <c r="M1415" s="433"/>
      <c r="N1415" s="429"/>
    </row>
    <row r="1416" spans="1:14" s="434" customFormat="1" ht="18" customHeight="1">
      <c r="A1416" s="351">
        <v>1410</v>
      </c>
      <c r="B1416" s="107" t="s">
        <v>42</v>
      </c>
      <c r="C1416" s="108">
        <v>43769</v>
      </c>
      <c r="D1416" s="416" t="s">
        <v>16371</v>
      </c>
      <c r="E1416" s="324" t="s">
        <v>16410</v>
      </c>
      <c r="F1416" s="126">
        <v>186.87</v>
      </c>
      <c r="G1416" s="107" t="str">
        <f t="shared" si="22"/>
        <v>SH19-11633</v>
      </c>
      <c r="H1416" s="430"/>
      <c r="I1416" s="428"/>
      <c r="J1416" s="431"/>
      <c r="K1416" s="432"/>
      <c r="L1416" s="429"/>
      <c r="M1416" s="433"/>
      <c r="N1416" s="429"/>
    </row>
    <row r="1417" spans="1:14" s="434" customFormat="1" ht="18" customHeight="1">
      <c r="A1417" s="351">
        <v>1411</v>
      </c>
      <c r="B1417" s="107" t="s">
        <v>55</v>
      </c>
      <c r="C1417" s="108">
        <v>43769</v>
      </c>
      <c r="D1417" s="416" t="s">
        <v>16372</v>
      </c>
      <c r="E1417" s="324" t="s">
        <v>1709</v>
      </c>
      <c r="F1417" s="126">
        <v>2790.33</v>
      </c>
      <c r="G1417" s="107" t="str">
        <f t="shared" si="22"/>
        <v>SH19-11634</v>
      </c>
      <c r="H1417" s="430"/>
      <c r="I1417" s="428"/>
      <c r="J1417" s="431"/>
      <c r="K1417" s="432"/>
      <c r="L1417" s="429"/>
      <c r="M1417" s="433"/>
      <c r="N1417" s="429"/>
    </row>
    <row r="1418" spans="1:14" s="434" customFormat="1" ht="18" customHeight="1">
      <c r="A1418" s="351">
        <v>1412</v>
      </c>
      <c r="B1418" s="107" t="s">
        <v>142</v>
      </c>
      <c r="C1418" s="108">
        <v>43769</v>
      </c>
      <c r="D1418" s="416" t="s">
        <v>16373</v>
      </c>
      <c r="E1418" s="324" t="s">
        <v>1709</v>
      </c>
      <c r="F1418" s="126">
        <v>936</v>
      </c>
      <c r="G1418" s="107" t="str">
        <f t="shared" si="22"/>
        <v>SH19-11635</v>
      </c>
      <c r="H1418" s="430"/>
      <c r="I1418" s="428"/>
      <c r="J1418" s="431"/>
      <c r="K1418" s="432"/>
      <c r="L1418" s="429"/>
      <c r="M1418" s="433"/>
      <c r="N1418" s="429"/>
    </row>
    <row r="1419" spans="1:14" s="434" customFormat="1" ht="18" customHeight="1">
      <c r="A1419" s="351">
        <v>1413</v>
      </c>
      <c r="B1419" s="107" t="s">
        <v>1727</v>
      </c>
      <c r="C1419" s="108">
        <v>43769</v>
      </c>
      <c r="D1419" s="416" t="s">
        <v>16374</v>
      </c>
      <c r="E1419" s="324" t="s">
        <v>1709</v>
      </c>
      <c r="F1419" s="126">
        <v>2300.41</v>
      </c>
      <c r="G1419" s="107" t="str">
        <f t="shared" si="22"/>
        <v>SH19-11636</v>
      </c>
      <c r="H1419" s="430"/>
      <c r="I1419" s="428"/>
      <c r="J1419" s="431"/>
      <c r="K1419" s="432"/>
      <c r="L1419" s="429"/>
      <c r="M1419" s="433"/>
      <c r="N1419" s="429"/>
    </row>
    <row r="1420" spans="1:14" s="434" customFormat="1" ht="18" customHeight="1">
      <c r="A1420" s="351">
        <v>1414</v>
      </c>
      <c r="B1420" s="107" t="s">
        <v>55</v>
      </c>
      <c r="C1420" s="108">
        <v>43769</v>
      </c>
      <c r="D1420" s="416" t="s">
        <v>16375</v>
      </c>
      <c r="E1420" s="324" t="s">
        <v>1709</v>
      </c>
      <c r="F1420" s="126">
        <v>3191.04</v>
      </c>
      <c r="G1420" s="107" t="str">
        <f t="shared" si="22"/>
        <v>SH19-11637</v>
      </c>
      <c r="H1420" s="430"/>
      <c r="I1420" s="428"/>
      <c r="J1420" s="431"/>
      <c r="K1420" s="432"/>
      <c r="L1420" s="429"/>
      <c r="M1420" s="433"/>
      <c r="N1420" s="429"/>
    </row>
    <row r="1421" spans="1:14" s="434" customFormat="1" ht="18" customHeight="1">
      <c r="A1421" s="351">
        <v>1415</v>
      </c>
      <c r="B1421" s="107" t="s">
        <v>55</v>
      </c>
      <c r="C1421" s="108">
        <v>43769</v>
      </c>
      <c r="D1421" s="416" t="s">
        <v>16376</v>
      </c>
      <c r="E1421" s="324" t="s">
        <v>1709</v>
      </c>
      <c r="F1421" s="126">
        <v>2915.64</v>
      </c>
      <c r="G1421" s="107" t="str">
        <f t="shared" si="22"/>
        <v>SH19-11638</v>
      </c>
      <c r="H1421" s="430"/>
      <c r="I1421" s="428"/>
      <c r="J1421" s="431"/>
      <c r="K1421" s="432"/>
      <c r="L1421" s="429"/>
      <c r="M1421" s="433"/>
      <c r="N1421" s="429"/>
    </row>
    <row r="1422" spans="1:14" s="434" customFormat="1" ht="18" customHeight="1">
      <c r="A1422" s="351">
        <v>1416</v>
      </c>
      <c r="B1422" s="107" t="s">
        <v>55</v>
      </c>
      <c r="C1422" s="108">
        <v>43769</v>
      </c>
      <c r="D1422" s="416" t="s">
        <v>16377</v>
      </c>
      <c r="E1422" s="324" t="s">
        <v>1709</v>
      </c>
      <c r="F1422" s="126">
        <v>1609.02</v>
      </c>
      <c r="G1422" s="107" t="str">
        <f t="shared" si="22"/>
        <v>SH19-11639</v>
      </c>
      <c r="H1422" s="430"/>
      <c r="I1422" s="428"/>
      <c r="J1422" s="431"/>
      <c r="K1422" s="432"/>
      <c r="L1422" s="429"/>
      <c r="M1422" s="433"/>
      <c r="N1422" s="429"/>
    </row>
    <row r="1423" spans="1:14" s="434" customFormat="1" ht="18" customHeight="1">
      <c r="A1423" s="351">
        <v>1417</v>
      </c>
      <c r="B1423" s="107" t="s">
        <v>55</v>
      </c>
      <c r="C1423" s="108">
        <v>43769</v>
      </c>
      <c r="D1423" s="416" t="s">
        <v>16378</v>
      </c>
      <c r="E1423" s="324" t="s">
        <v>1709</v>
      </c>
      <c r="F1423" s="126">
        <v>705.75</v>
      </c>
      <c r="G1423" s="107" t="str">
        <f t="shared" si="22"/>
        <v>SH19-11640</v>
      </c>
      <c r="H1423" s="430"/>
      <c r="I1423" s="428"/>
      <c r="J1423" s="431"/>
      <c r="K1423" s="432"/>
      <c r="L1423" s="429"/>
      <c r="M1423" s="433"/>
      <c r="N1423" s="429"/>
    </row>
    <row r="1424" spans="1:14" s="434" customFormat="1" ht="18" customHeight="1">
      <c r="A1424" s="351">
        <v>1418</v>
      </c>
      <c r="B1424" s="107" t="s">
        <v>55</v>
      </c>
      <c r="C1424" s="108">
        <v>43769</v>
      </c>
      <c r="D1424" s="416" t="s">
        <v>16379</v>
      </c>
      <c r="E1424" s="324" t="s">
        <v>1709</v>
      </c>
      <c r="F1424" s="126">
        <v>586.95000000000005</v>
      </c>
      <c r="G1424" s="107" t="str">
        <f t="shared" si="22"/>
        <v>SH19-11641</v>
      </c>
      <c r="H1424" s="430"/>
      <c r="I1424" s="428"/>
      <c r="J1424" s="431"/>
      <c r="K1424" s="432"/>
      <c r="L1424" s="429"/>
      <c r="M1424" s="433"/>
      <c r="N1424" s="429"/>
    </row>
    <row r="1425" spans="1:15" s="434" customFormat="1" ht="18" customHeight="1">
      <c r="A1425" s="351">
        <v>1419</v>
      </c>
      <c r="B1425" s="107" t="s">
        <v>55</v>
      </c>
      <c r="C1425" s="108">
        <v>43769</v>
      </c>
      <c r="D1425" s="416" t="s">
        <v>16380</v>
      </c>
      <c r="E1425" s="324" t="s">
        <v>1709</v>
      </c>
      <c r="F1425" s="126">
        <v>1586.7</v>
      </c>
      <c r="G1425" s="107" t="str">
        <f t="shared" si="22"/>
        <v>SH19-11642</v>
      </c>
      <c r="H1425" s="430"/>
      <c r="I1425" s="428"/>
      <c r="J1425" s="431"/>
      <c r="K1425" s="432"/>
      <c r="L1425" s="429"/>
      <c r="M1425" s="433"/>
      <c r="N1425" s="429"/>
    </row>
    <row r="1426" spans="1:15" s="434" customFormat="1" ht="18" customHeight="1">
      <c r="A1426" s="351">
        <v>1420</v>
      </c>
      <c r="B1426" s="107" t="s">
        <v>42</v>
      </c>
      <c r="C1426" s="108">
        <v>43770</v>
      </c>
      <c r="D1426" s="399" t="s">
        <v>16381</v>
      </c>
      <c r="E1426" s="324" t="s">
        <v>16412</v>
      </c>
      <c r="F1426" s="126">
        <v>302.73</v>
      </c>
      <c r="G1426" s="107" t="str">
        <f t="shared" si="22"/>
        <v>SH19-11643</v>
      </c>
      <c r="H1426" s="430"/>
      <c r="I1426" s="428"/>
      <c r="J1426" s="431"/>
      <c r="K1426" s="432"/>
      <c r="L1426" s="429"/>
      <c r="M1426" s="433"/>
      <c r="N1426" s="429"/>
    </row>
    <row r="1427" spans="1:15" s="434" customFormat="1" ht="18" customHeight="1">
      <c r="A1427" s="351">
        <v>1421</v>
      </c>
      <c r="B1427" s="107" t="s">
        <v>42</v>
      </c>
      <c r="C1427" s="108">
        <v>43770</v>
      </c>
      <c r="D1427" s="399" t="s">
        <v>16382</v>
      </c>
      <c r="E1427" s="324" t="s">
        <v>16412</v>
      </c>
      <c r="F1427" s="126">
        <v>39.96</v>
      </c>
      <c r="G1427" s="107" t="str">
        <f t="shared" si="22"/>
        <v>SH19-11644</v>
      </c>
      <c r="H1427" s="430"/>
      <c r="I1427" s="428"/>
      <c r="J1427" s="431"/>
      <c r="K1427" s="432"/>
      <c r="L1427" s="429"/>
      <c r="M1427" s="433"/>
      <c r="N1427" s="429"/>
    </row>
    <row r="1428" spans="1:15" s="434" customFormat="1" ht="18" customHeight="1">
      <c r="A1428" s="351">
        <v>1422</v>
      </c>
      <c r="B1428" s="107"/>
      <c r="C1428" s="108"/>
      <c r="D1428" s="416" t="s">
        <v>16383</v>
      </c>
      <c r="E1428" s="324" t="s">
        <v>1709</v>
      </c>
      <c r="F1428" s="126">
        <v>0</v>
      </c>
      <c r="G1428" s="107" t="str">
        <f t="shared" si="22"/>
        <v>SH19-11645</v>
      </c>
      <c r="H1428" s="430"/>
      <c r="I1428" s="428"/>
      <c r="J1428" s="431"/>
      <c r="K1428" s="432"/>
      <c r="L1428" s="429"/>
      <c r="M1428" s="433"/>
      <c r="N1428" s="429" t="s">
        <v>7781</v>
      </c>
    </row>
    <row r="1429" spans="1:15" s="434" customFormat="1" ht="18" customHeight="1">
      <c r="A1429" s="351">
        <v>1423</v>
      </c>
      <c r="B1429" s="107" t="s">
        <v>42</v>
      </c>
      <c r="C1429" s="108">
        <v>43770</v>
      </c>
      <c r="D1429" s="399" t="s">
        <v>16384</v>
      </c>
      <c r="E1429" s="324" t="s">
        <v>16412</v>
      </c>
      <c r="F1429" s="126">
        <v>157.49</v>
      </c>
      <c r="G1429" s="107" t="str">
        <f t="shared" si="22"/>
        <v>SH19-11646</v>
      </c>
      <c r="H1429" s="430"/>
      <c r="I1429" s="428"/>
      <c r="J1429" s="431"/>
      <c r="K1429" s="432"/>
      <c r="L1429" s="429"/>
      <c r="M1429" s="433"/>
      <c r="N1429" s="429"/>
    </row>
    <row r="1430" spans="1:15" s="434" customFormat="1" ht="18" customHeight="1">
      <c r="A1430" s="351">
        <v>1424</v>
      </c>
      <c r="B1430" s="107" t="s">
        <v>43</v>
      </c>
      <c r="C1430" s="108">
        <v>43769</v>
      </c>
      <c r="D1430" s="416" t="s">
        <v>16385</v>
      </c>
      <c r="E1430" s="324" t="s">
        <v>1709</v>
      </c>
      <c r="F1430" s="126">
        <v>5909.1</v>
      </c>
      <c r="G1430" s="107"/>
      <c r="H1430" s="430"/>
      <c r="I1430" s="428"/>
      <c r="J1430" s="431"/>
      <c r="K1430" s="432"/>
      <c r="L1430" s="429"/>
      <c r="M1430" s="433"/>
      <c r="N1430" s="429"/>
    </row>
    <row r="1431" spans="1:15" s="434" customFormat="1" ht="18" customHeight="1">
      <c r="A1431" s="351">
        <v>1425</v>
      </c>
      <c r="B1431" s="107" t="s">
        <v>223</v>
      </c>
      <c r="C1431" s="108">
        <v>43769</v>
      </c>
      <c r="D1431" s="416" t="s">
        <v>16386</v>
      </c>
      <c r="E1431" s="324" t="s">
        <v>1709</v>
      </c>
      <c r="F1431" s="126">
        <v>3902.3</v>
      </c>
      <c r="G1431" s="107"/>
      <c r="H1431" s="430"/>
      <c r="I1431" s="428"/>
      <c r="J1431" s="431"/>
      <c r="K1431" s="432"/>
      <c r="L1431" s="429"/>
      <c r="M1431" s="433"/>
      <c r="N1431" s="429"/>
    </row>
    <row r="1432" spans="1:15" s="434" customFormat="1" ht="18" customHeight="1" thickBot="1">
      <c r="A1432" s="351">
        <v>1426</v>
      </c>
      <c r="B1432" s="107" t="s">
        <v>291</v>
      </c>
      <c r="C1432" s="108">
        <v>43756</v>
      </c>
      <c r="D1432" s="416" t="s">
        <v>16387</v>
      </c>
      <c r="E1432" s="324" t="s">
        <v>1709</v>
      </c>
      <c r="F1432" s="126">
        <v>1219.96</v>
      </c>
      <c r="G1432" s="107"/>
      <c r="H1432" s="430"/>
      <c r="I1432" s="428"/>
      <c r="J1432" s="431"/>
      <c r="K1432" s="432"/>
      <c r="L1432" s="429"/>
      <c r="M1432" s="433"/>
      <c r="N1432" s="429"/>
    </row>
    <row r="1433" spans="1:15" s="117" customFormat="1" ht="20.25" customHeight="1" thickTop="1" thickBot="1">
      <c r="A1433" s="496" t="s">
        <v>16</v>
      </c>
      <c r="B1433" s="497"/>
      <c r="C1433" s="497"/>
      <c r="D1433" s="498"/>
      <c r="E1433" s="424"/>
      <c r="F1433" s="128">
        <f>SUM(F7:F1432)</f>
        <v>6371420.6100000013</v>
      </c>
      <c r="G1433" s="128"/>
      <c r="H1433" s="423"/>
      <c r="I1433" s="128" t="e">
        <f>SUM(#REF!)</f>
        <v>#REF!</v>
      </c>
      <c r="J1433" s="128">
        <f>SUM(J8:J983)</f>
        <v>0</v>
      </c>
      <c r="K1433" s="114"/>
      <c r="L1433" s="115"/>
      <c r="M1433" s="116"/>
      <c r="N1433" s="113"/>
    </row>
    <row r="1434" spans="1:15" ht="18" customHeight="1" thickTop="1">
      <c r="C1434" s="118"/>
      <c r="D1434" s="119"/>
      <c r="F1434" s="128">
        <f>+F1433+owsh10!E78+vboard10!E105+'SG10'!E66</f>
        <v>7204780.7100000009</v>
      </c>
      <c r="G1434"/>
      <c r="H1434"/>
      <c r="I1434"/>
      <c r="J1434"/>
    </row>
    <row r="1435" spans="1:15" ht="18" customHeight="1">
      <c r="H1435" s="90"/>
    </row>
    <row r="1436" spans="1:15" ht="18" customHeight="1">
      <c r="H1436" s="90"/>
    </row>
    <row r="1437" spans="1:15" ht="18" customHeight="1">
      <c r="H1437" s="90"/>
    </row>
    <row r="1438" spans="1:15" ht="18" customHeight="1">
      <c r="H1438" s="90"/>
    </row>
    <row r="1440" spans="1:15" ht="18" customHeight="1">
      <c r="O1440" s="350"/>
    </row>
    <row r="1441" spans="1:15" s="121" customFormat="1" ht="18" customHeight="1">
      <c r="A1441" s="89"/>
      <c r="B1441" s="89"/>
      <c r="C1441" s="90"/>
      <c r="D1441" s="89"/>
      <c r="E1441" s="89"/>
      <c r="F1441" s="121" t="s">
        <v>3189</v>
      </c>
      <c r="H1441" s="89"/>
      <c r="J1441" s="89"/>
      <c r="K1441" s="90"/>
      <c r="L1441" s="89"/>
      <c r="M1441" s="93"/>
      <c r="N1441" s="89"/>
      <c r="O1441" s="89"/>
    </row>
  </sheetData>
  <autoFilter ref="A6:N1435" xr:uid="{00000000-0009-0000-0000-000006000000}"/>
  <mergeCells count="3">
    <mergeCell ref="A5:G5"/>
    <mergeCell ref="H5:M5"/>
    <mergeCell ref="A1433:D1433"/>
  </mergeCells>
  <phoneticPr fontId="38" type="noConversion"/>
  <pageMargins left="0.55118110236220497" right="0.35433070866141703" top="0.39370078740157499" bottom="0.39370078740157499" header="0.511811023622047" footer="0.511811023622047"/>
  <pageSetup scale="1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02498-C27B-4FAC-B24E-EE253AE8D1D3}">
  <dimension ref="A1:J82"/>
  <sheetViews>
    <sheetView showGridLines="0" zoomScale="80" zoomScaleNormal="80" workbookViewId="0">
      <pane xSplit="2" ySplit="6" topLeftCell="C7" activePane="bottomRight" state="frozen"/>
      <selection activeCell="F1435" sqref="F1435"/>
      <selection pane="topRight" activeCell="F1435" sqref="F1435"/>
      <selection pane="bottomLeft" activeCell="F1435" sqref="F1435"/>
      <selection pane="bottomRight" activeCell="B76" sqref="B76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426" t="s">
        <v>488</v>
      </c>
      <c r="E1" s="197"/>
      <c r="F1" s="426"/>
    </row>
    <row r="3" spans="1:10" ht="23.25" customHeight="1">
      <c r="A3" s="134" t="s">
        <v>14750</v>
      </c>
      <c r="B3" s="134"/>
      <c r="C3" s="135"/>
      <c r="D3" s="136"/>
      <c r="J3" s="137"/>
    </row>
    <row r="4" spans="1:10" ht="7.5" customHeight="1"/>
    <row r="5" spans="1:10" ht="18" customHeight="1">
      <c r="A5" s="499" t="s">
        <v>82</v>
      </c>
      <c r="B5" s="500"/>
      <c r="C5" s="500"/>
      <c r="D5" s="500"/>
      <c r="E5" s="500"/>
      <c r="F5" s="501"/>
      <c r="G5" s="486" t="s">
        <v>83</v>
      </c>
      <c r="H5" s="487"/>
      <c r="I5" s="487"/>
      <c r="J5" s="421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142</v>
      </c>
      <c r="C7" s="348">
        <v>43739</v>
      </c>
      <c r="D7" s="169" t="s">
        <v>15725</v>
      </c>
      <c r="E7" s="209">
        <v>4358</v>
      </c>
      <c r="F7" s="209" t="str">
        <f t="shared" ref="F7:F70" si="0">D7</f>
        <v>OWSH19-0647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142</v>
      </c>
      <c r="C8" s="348">
        <v>43739</v>
      </c>
      <c r="D8" s="169" t="s">
        <v>15726</v>
      </c>
      <c r="E8" s="209">
        <v>2854.57</v>
      </c>
      <c r="F8" s="209" t="str">
        <f t="shared" si="0"/>
        <v>OWSH19-0648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141</v>
      </c>
      <c r="C9" s="348">
        <v>43739</v>
      </c>
      <c r="D9" s="169" t="s">
        <v>15727</v>
      </c>
      <c r="E9" s="209">
        <v>4928</v>
      </c>
      <c r="F9" s="209" t="str">
        <f t="shared" si="0"/>
        <v>OWSH19-0649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43740</v>
      </c>
      <c r="D10" s="169" t="s">
        <v>15728</v>
      </c>
      <c r="E10" s="209">
        <v>4750.7</v>
      </c>
      <c r="F10" s="209" t="str">
        <f t="shared" si="0"/>
        <v>OWSH19-0650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142</v>
      </c>
      <c r="C11" s="348">
        <v>43741</v>
      </c>
      <c r="D11" s="169" t="s">
        <v>15729</v>
      </c>
      <c r="E11" s="209">
        <v>1763.6</v>
      </c>
      <c r="F11" s="209" t="str">
        <f t="shared" si="0"/>
        <v>OWSH19-0651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141</v>
      </c>
      <c r="C12" s="348">
        <v>43741</v>
      </c>
      <c r="D12" s="169" t="s">
        <v>15730</v>
      </c>
      <c r="E12" s="209">
        <v>2679.98</v>
      </c>
      <c r="F12" s="209" t="str">
        <f t="shared" si="0"/>
        <v>OWSH19-0652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142</v>
      </c>
      <c r="C13" s="348">
        <v>43741</v>
      </c>
      <c r="D13" s="169" t="s">
        <v>15731</v>
      </c>
      <c r="E13" s="209">
        <v>3214.41</v>
      </c>
      <c r="F13" s="209" t="str">
        <f t="shared" si="0"/>
        <v>OWSH19-0653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142</v>
      </c>
      <c r="C14" s="348">
        <v>43742</v>
      </c>
      <c r="D14" s="169" t="s">
        <v>15732</v>
      </c>
      <c r="E14" s="209">
        <v>6284.89</v>
      </c>
      <c r="F14" s="209" t="str">
        <f t="shared" si="0"/>
        <v>OWSH19-0654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346</v>
      </c>
      <c r="C15" s="348">
        <v>43742</v>
      </c>
      <c r="D15" s="169" t="s">
        <v>15733</v>
      </c>
      <c r="E15" s="209">
        <v>3646.72</v>
      </c>
      <c r="F15" s="209" t="str">
        <f t="shared" si="0"/>
        <v>OWSH19-0655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00" t="s">
        <v>1746</v>
      </c>
      <c r="C16" s="348"/>
      <c r="D16" s="355" t="s">
        <v>15734</v>
      </c>
      <c r="E16" s="209">
        <v>0</v>
      </c>
      <c r="F16" s="209" t="str">
        <f t="shared" si="0"/>
        <v>OWSH19-0656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43742</v>
      </c>
      <c r="D17" s="169" t="s">
        <v>15735</v>
      </c>
      <c r="E17" s="209">
        <v>4886.49</v>
      </c>
      <c r="F17" s="209" t="str">
        <f t="shared" si="0"/>
        <v>OWSH19-0657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142</v>
      </c>
      <c r="C18" s="348">
        <v>43743</v>
      </c>
      <c r="D18" s="169" t="s">
        <v>15736</v>
      </c>
      <c r="E18" s="209">
        <v>2804.96</v>
      </c>
      <c r="F18" s="209" t="str">
        <f t="shared" si="0"/>
        <v>OWSH19-0658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141</v>
      </c>
      <c r="C19" s="348">
        <v>43745</v>
      </c>
      <c r="D19" s="169" t="s">
        <v>15737</v>
      </c>
      <c r="E19" s="209">
        <v>11088</v>
      </c>
      <c r="F19" s="209" t="str">
        <f t="shared" si="0"/>
        <v>OWSH19-0659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142</v>
      </c>
      <c r="C20" s="348">
        <v>43745</v>
      </c>
      <c r="D20" s="169" t="s">
        <v>15738</v>
      </c>
      <c r="E20" s="209">
        <v>2198.08</v>
      </c>
      <c r="F20" s="209" t="str">
        <f t="shared" si="0"/>
        <v>OWSH19-0660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142</v>
      </c>
      <c r="C21" s="348">
        <v>43746</v>
      </c>
      <c r="D21" s="169" t="s">
        <v>15739</v>
      </c>
      <c r="E21" s="209">
        <v>2025.6</v>
      </c>
      <c r="F21" s="209" t="str">
        <f t="shared" si="0"/>
        <v>OWSH19-0661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298</v>
      </c>
      <c r="C22" s="348">
        <v>43746</v>
      </c>
      <c r="D22" s="169" t="s">
        <v>15740</v>
      </c>
      <c r="E22" s="209">
        <v>3046.53</v>
      </c>
      <c r="F22" s="209" t="str">
        <f t="shared" si="0"/>
        <v>OWSH19-0662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142</v>
      </c>
      <c r="C23" s="348">
        <v>43746</v>
      </c>
      <c r="D23" s="169" t="s">
        <v>15741</v>
      </c>
      <c r="E23" s="209">
        <v>2927.3</v>
      </c>
      <c r="F23" s="209" t="str">
        <f t="shared" si="0"/>
        <v>OWSH19-0663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142</v>
      </c>
      <c r="C24" s="348">
        <v>43747</v>
      </c>
      <c r="D24" s="169" t="s">
        <v>15742</v>
      </c>
      <c r="E24" s="209">
        <v>3505.2</v>
      </c>
      <c r="F24" s="209" t="str">
        <f t="shared" si="0"/>
        <v>OWSH19-0664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141</v>
      </c>
      <c r="C25" s="348">
        <v>43747</v>
      </c>
      <c r="D25" s="169" t="s">
        <v>15743</v>
      </c>
      <c r="E25" s="209">
        <v>4403</v>
      </c>
      <c r="F25" s="209" t="str">
        <f t="shared" si="0"/>
        <v>OWSH19-0665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43747</v>
      </c>
      <c r="D26" s="169" t="s">
        <v>15744</v>
      </c>
      <c r="E26" s="209">
        <v>2274.16</v>
      </c>
      <c r="F26" s="209" t="str">
        <f t="shared" si="0"/>
        <v>OWSH19-0666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346</v>
      </c>
      <c r="C27" s="348">
        <v>43747</v>
      </c>
      <c r="D27" s="169" t="s">
        <v>15745</v>
      </c>
      <c r="E27" s="209">
        <v>7053</v>
      </c>
      <c r="F27" s="209" t="str">
        <f t="shared" si="0"/>
        <v>OWSH19-0667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142</v>
      </c>
      <c r="C28" s="348">
        <v>43748</v>
      </c>
      <c r="D28" s="169" t="s">
        <v>15746</v>
      </c>
      <c r="E28" s="209">
        <v>1685.6</v>
      </c>
      <c r="F28" s="209" t="str">
        <f t="shared" si="0"/>
        <v>OWSH19-0668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142</v>
      </c>
      <c r="C29" s="348">
        <v>43748</v>
      </c>
      <c r="D29" s="169" t="s">
        <v>15747</v>
      </c>
      <c r="E29" s="209">
        <v>4367.29</v>
      </c>
      <c r="F29" s="209" t="str">
        <f t="shared" si="0"/>
        <v>OWSH19-0669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194</v>
      </c>
      <c r="C30" s="348">
        <v>43749</v>
      </c>
      <c r="D30" s="169" t="s">
        <v>15748</v>
      </c>
      <c r="E30" s="209">
        <v>1547.64</v>
      </c>
      <c r="F30" s="209" t="str">
        <f t="shared" si="0"/>
        <v>OWSH19-0670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194</v>
      </c>
      <c r="C31" s="348">
        <v>43749</v>
      </c>
      <c r="D31" s="169" t="s">
        <v>15749</v>
      </c>
      <c r="E31" s="209">
        <v>792.45</v>
      </c>
      <c r="F31" s="209" t="str">
        <f t="shared" si="0"/>
        <v>OWSH19-0671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142</v>
      </c>
      <c r="C32" s="348">
        <v>43749</v>
      </c>
      <c r="D32" s="169" t="s">
        <v>15750</v>
      </c>
      <c r="E32" s="209">
        <v>4878.62</v>
      </c>
      <c r="F32" s="209" t="str">
        <f t="shared" si="0"/>
        <v>OWSH19-0672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142</v>
      </c>
      <c r="C33" s="348">
        <v>43750</v>
      </c>
      <c r="D33" s="169" t="s">
        <v>15751</v>
      </c>
      <c r="E33" s="209">
        <v>1292.2</v>
      </c>
      <c r="F33" s="209" t="str">
        <f t="shared" si="0"/>
        <v>OWSH19-0673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298</v>
      </c>
      <c r="C34" s="348">
        <v>43752</v>
      </c>
      <c r="D34" s="169" t="s">
        <v>15752</v>
      </c>
      <c r="E34" s="209">
        <v>350.28</v>
      </c>
      <c r="F34" s="209" t="str">
        <f t="shared" si="0"/>
        <v>OWSH19-0674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142</v>
      </c>
      <c r="C35" s="348">
        <v>43752</v>
      </c>
      <c r="D35" s="169" t="s">
        <v>15753</v>
      </c>
      <c r="E35" s="209">
        <v>1835.2</v>
      </c>
      <c r="F35" s="209" t="str">
        <f t="shared" si="0"/>
        <v>OWSH19-0675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346</v>
      </c>
      <c r="C36" s="348">
        <v>43753</v>
      </c>
      <c r="D36" s="169" t="s">
        <v>15754</v>
      </c>
      <c r="E36" s="209">
        <v>3577.76</v>
      </c>
      <c r="F36" s="209" t="str">
        <f t="shared" si="0"/>
        <v>OWSH19-0676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43753</v>
      </c>
      <c r="D37" s="169" t="s">
        <v>15755</v>
      </c>
      <c r="E37" s="209">
        <v>525.6</v>
      </c>
      <c r="F37" s="209" t="str">
        <f t="shared" si="0"/>
        <v>OWSH19-0677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142</v>
      </c>
      <c r="C38" s="348">
        <v>43753</v>
      </c>
      <c r="D38" s="169" t="s">
        <v>15756</v>
      </c>
      <c r="E38" s="209">
        <v>3664.88</v>
      </c>
      <c r="F38" s="209" t="str">
        <f t="shared" si="0"/>
        <v>OWSH19-0678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43754</v>
      </c>
      <c r="D39" s="169" t="s">
        <v>15757</v>
      </c>
      <c r="E39" s="209">
        <v>1386</v>
      </c>
      <c r="F39" s="209" t="str">
        <f t="shared" si="0"/>
        <v>OWSH19-0679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141</v>
      </c>
      <c r="C40" s="348">
        <v>43754</v>
      </c>
      <c r="D40" s="169" t="s">
        <v>15758</v>
      </c>
      <c r="E40" s="209">
        <v>4435.2</v>
      </c>
      <c r="F40" s="209" t="str">
        <f t="shared" si="0"/>
        <v>OWSH19-0680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142</v>
      </c>
      <c r="C41" s="348">
        <v>43754</v>
      </c>
      <c r="D41" s="169" t="s">
        <v>15759</v>
      </c>
      <c r="E41" s="209">
        <v>2777.04</v>
      </c>
      <c r="F41" s="209" t="str">
        <f t="shared" si="0"/>
        <v>OWSH19-0681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142</v>
      </c>
      <c r="C42" s="348">
        <v>43755</v>
      </c>
      <c r="D42" s="169" t="s">
        <v>15760</v>
      </c>
      <c r="E42" s="209">
        <v>2590.62</v>
      </c>
      <c r="F42" s="209" t="str">
        <f t="shared" si="0"/>
        <v>OWSH19-0682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47</v>
      </c>
      <c r="C43" s="348">
        <v>43755</v>
      </c>
      <c r="D43" s="169" t="s">
        <v>15761</v>
      </c>
      <c r="E43" s="209">
        <v>2285.5</v>
      </c>
      <c r="F43" s="209" t="str">
        <f t="shared" si="0"/>
        <v>OWSH19-0683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142</v>
      </c>
      <c r="C44" s="348">
        <v>43755</v>
      </c>
      <c r="D44" s="169" t="s">
        <v>15762</v>
      </c>
      <c r="E44" s="209">
        <v>6709.82</v>
      </c>
      <c r="F44" s="209" t="str">
        <f t="shared" si="0"/>
        <v>OWSH19-0684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142</v>
      </c>
      <c r="C45" s="348">
        <v>43756</v>
      </c>
      <c r="D45" s="169" t="s">
        <v>15763</v>
      </c>
      <c r="E45" s="209">
        <v>1576.8</v>
      </c>
      <c r="F45" s="209" t="str">
        <f t="shared" si="0"/>
        <v>OWSH19-0685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346</v>
      </c>
      <c r="C46" s="348">
        <v>43759</v>
      </c>
      <c r="D46" s="169" t="s">
        <v>15764</v>
      </c>
      <c r="E46" s="209">
        <v>8537.1200000000008</v>
      </c>
      <c r="F46" s="209" t="str">
        <f t="shared" si="0"/>
        <v>OWSH19-0686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142</v>
      </c>
      <c r="C47" s="348">
        <v>43759</v>
      </c>
      <c r="D47" s="169" t="s">
        <v>15765</v>
      </c>
      <c r="E47" s="209">
        <v>3910.64</v>
      </c>
      <c r="F47" s="209" t="str">
        <f t="shared" si="0"/>
        <v>OWSH19-0687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142</v>
      </c>
      <c r="C48" s="348">
        <v>43760</v>
      </c>
      <c r="D48" s="169" t="s">
        <v>15766</v>
      </c>
      <c r="E48" s="209">
        <v>2859.6</v>
      </c>
      <c r="F48" s="209" t="str">
        <f t="shared" si="0"/>
        <v>OWSH19-0688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142</v>
      </c>
      <c r="C49" s="348">
        <v>43760</v>
      </c>
      <c r="D49" s="169" t="s">
        <v>15767</v>
      </c>
      <c r="E49" s="209">
        <v>809.65</v>
      </c>
      <c r="F49" s="209" t="str">
        <f t="shared" si="0"/>
        <v>OWSH19-0689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142</v>
      </c>
      <c r="C50" s="348">
        <v>43760</v>
      </c>
      <c r="D50" s="169" t="s">
        <v>15768</v>
      </c>
      <c r="E50" s="209">
        <v>5812.15</v>
      </c>
      <c r="F50" s="209" t="str">
        <f t="shared" si="0"/>
        <v>OWSH19-0690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142</v>
      </c>
      <c r="C51" s="348">
        <v>43761</v>
      </c>
      <c r="D51" s="169" t="s">
        <v>15769</v>
      </c>
      <c r="E51" s="209">
        <v>1394.4</v>
      </c>
      <c r="F51" s="209" t="str">
        <f t="shared" si="0"/>
        <v>OWSH19-0691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142</v>
      </c>
      <c r="C52" s="348">
        <v>43761</v>
      </c>
      <c r="D52" s="169" t="s">
        <v>15770</v>
      </c>
      <c r="E52" s="209">
        <v>1805.08</v>
      </c>
      <c r="F52" s="209" t="str">
        <f t="shared" si="0"/>
        <v>OWSH19-0692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142</v>
      </c>
      <c r="C53" s="348">
        <v>43762</v>
      </c>
      <c r="D53" s="169" t="s">
        <v>15771</v>
      </c>
      <c r="E53" s="209">
        <v>1846.96</v>
      </c>
      <c r="F53" s="209" t="str">
        <f t="shared" si="0"/>
        <v>OWSH19-0693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298</v>
      </c>
      <c r="C54" s="348">
        <v>43762</v>
      </c>
      <c r="D54" s="169" t="s">
        <v>15772</v>
      </c>
      <c r="E54" s="209">
        <v>319.56</v>
      </c>
      <c r="F54" s="209" t="str">
        <f t="shared" si="0"/>
        <v>OWSH19-0694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1710</v>
      </c>
      <c r="C55" s="348">
        <v>43762</v>
      </c>
      <c r="D55" s="169" t="s">
        <v>15773</v>
      </c>
      <c r="E55" s="209">
        <v>665.61</v>
      </c>
      <c r="F55" s="209" t="str">
        <f t="shared" si="0"/>
        <v>OWSH19-0695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142</v>
      </c>
      <c r="C56" s="348">
        <v>43763</v>
      </c>
      <c r="D56" s="169" t="s">
        <v>15774</v>
      </c>
      <c r="E56" s="209">
        <v>11657.8</v>
      </c>
      <c r="F56" s="209" t="str">
        <f t="shared" si="0"/>
        <v>OWSH19-0696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142</v>
      </c>
      <c r="C57" s="348">
        <v>43762</v>
      </c>
      <c r="D57" s="169" t="s">
        <v>15775</v>
      </c>
      <c r="E57" s="209">
        <v>2393.14</v>
      </c>
      <c r="F57" s="209" t="str">
        <f t="shared" si="0"/>
        <v>OWSH19-0697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142</v>
      </c>
      <c r="C58" s="348">
        <v>43763</v>
      </c>
      <c r="D58" s="169" t="s">
        <v>15776</v>
      </c>
      <c r="E58" s="209">
        <v>590.41999999999996</v>
      </c>
      <c r="F58" s="209" t="str">
        <f t="shared" si="0"/>
        <v>OWSH19-0698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141</v>
      </c>
      <c r="C59" s="348">
        <v>43763</v>
      </c>
      <c r="D59" s="169" t="s">
        <v>15777</v>
      </c>
      <c r="E59" s="209">
        <v>4679.3999999999996</v>
      </c>
      <c r="F59" s="209" t="str">
        <f t="shared" si="0"/>
        <v>OWSH19-0699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142</v>
      </c>
      <c r="C60" s="348">
        <v>43763</v>
      </c>
      <c r="D60" s="169" t="s">
        <v>15778</v>
      </c>
      <c r="E60" s="209">
        <v>11657.8</v>
      </c>
      <c r="F60" s="209" t="str">
        <f t="shared" si="0"/>
        <v>OWSH19-0700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232</v>
      </c>
      <c r="C61" s="348">
        <v>43763</v>
      </c>
      <c r="D61" s="169" t="s">
        <v>15779</v>
      </c>
      <c r="E61" s="209">
        <v>484.2</v>
      </c>
      <c r="F61" s="209" t="str">
        <f t="shared" si="0"/>
        <v>OWSH19-0701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B62" s="215" t="s">
        <v>142</v>
      </c>
      <c r="C62" s="348">
        <v>43763</v>
      </c>
      <c r="D62" s="169" t="s">
        <v>15780</v>
      </c>
      <c r="E62" s="209">
        <v>4250.3100000000004</v>
      </c>
      <c r="F62" s="209" t="str">
        <f t="shared" si="0"/>
        <v>OWSH19-0702</v>
      </c>
      <c r="G62" s="349"/>
      <c r="H62" s="209"/>
      <c r="I62" s="220"/>
      <c r="J62" s="249"/>
    </row>
    <row r="63" spans="1:10" s="215" customFormat="1" ht="18" customHeight="1">
      <c r="A63" s="169">
        <v>57</v>
      </c>
      <c r="B63" s="215" t="s">
        <v>142</v>
      </c>
      <c r="C63" s="348">
        <v>43764</v>
      </c>
      <c r="D63" s="169" t="s">
        <v>15781</v>
      </c>
      <c r="E63" s="209">
        <v>2797.2</v>
      </c>
      <c r="F63" s="209" t="str">
        <f t="shared" si="0"/>
        <v>OWSH19-0703</v>
      </c>
      <c r="G63" s="349"/>
      <c r="H63" s="209"/>
      <c r="I63" s="220"/>
      <c r="J63" s="249"/>
    </row>
    <row r="64" spans="1:10" s="215" customFormat="1" ht="18" customHeight="1">
      <c r="A64" s="169">
        <v>58</v>
      </c>
      <c r="B64" s="215" t="s">
        <v>43</v>
      </c>
      <c r="C64" s="348">
        <v>43766</v>
      </c>
      <c r="D64" s="169" t="s">
        <v>15782</v>
      </c>
      <c r="E64" s="209">
        <v>419</v>
      </c>
      <c r="F64" s="209" t="str">
        <f t="shared" si="0"/>
        <v>OWSH19-0704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142</v>
      </c>
      <c r="C65" s="348">
        <v>43766</v>
      </c>
      <c r="D65" s="169" t="s">
        <v>15783</v>
      </c>
      <c r="E65" s="209">
        <v>7267.96</v>
      </c>
      <c r="F65" s="209" t="str">
        <f t="shared" si="0"/>
        <v>OWSH19-0705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142</v>
      </c>
      <c r="C66" s="348">
        <v>43766</v>
      </c>
      <c r="D66" s="169" t="s">
        <v>15784</v>
      </c>
      <c r="E66" s="209">
        <v>3814.64</v>
      </c>
      <c r="F66" s="209" t="str">
        <f t="shared" si="0"/>
        <v>OWSH19-0706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142</v>
      </c>
      <c r="C67" s="348">
        <v>43767</v>
      </c>
      <c r="D67" s="169" t="s">
        <v>15785</v>
      </c>
      <c r="E67" s="209">
        <v>3165.48</v>
      </c>
      <c r="F67" s="209" t="str">
        <f t="shared" si="0"/>
        <v>OWSH19-0707</v>
      </c>
      <c r="G67" s="349"/>
      <c r="H67" s="209"/>
      <c r="I67" s="220"/>
      <c r="J67" s="249"/>
    </row>
    <row r="68" spans="1:10" s="215" customFormat="1" ht="18" customHeight="1">
      <c r="A68" s="169">
        <v>62</v>
      </c>
      <c r="B68" s="215" t="s">
        <v>346</v>
      </c>
      <c r="C68" s="348">
        <v>43767</v>
      </c>
      <c r="D68" s="169" t="s">
        <v>15786</v>
      </c>
      <c r="E68" s="209">
        <v>6257.48</v>
      </c>
      <c r="F68" s="209" t="str">
        <f t="shared" si="0"/>
        <v>OWSH19-0708</v>
      </c>
      <c r="G68" s="349"/>
      <c r="H68" s="209"/>
      <c r="I68" s="220"/>
      <c r="J68" s="249"/>
    </row>
    <row r="69" spans="1:10" s="215" customFormat="1" ht="18" customHeight="1">
      <c r="A69" s="169">
        <v>63</v>
      </c>
      <c r="B69" s="215" t="s">
        <v>142</v>
      </c>
      <c r="C69" s="348">
        <v>43767</v>
      </c>
      <c r="D69" s="169" t="s">
        <v>15787</v>
      </c>
      <c r="E69" s="209">
        <v>537.6</v>
      </c>
      <c r="F69" s="209" t="str">
        <f t="shared" si="0"/>
        <v>OWSH19-0709</v>
      </c>
      <c r="G69" s="349"/>
      <c r="H69" s="209"/>
      <c r="I69" s="220"/>
      <c r="J69" s="249"/>
    </row>
    <row r="70" spans="1:10" s="215" customFormat="1" ht="18" customHeight="1">
      <c r="A70" s="169">
        <v>64</v>
      </c>
      <c r="B70" s="215" t="s">
        <v>142</v>
      </c>
      <c r="C70" s="348">
        <v>43768</v>
      </c>
      <c r="D70" s="169" t="s">
        <v>15788</v>
      </c>
      <c r="E70" s="209">
        <v>1915.52</v>
      </c>
      <c r="F70" s="209" t="str">
        <f t="shared" si="0"/>
        <v>OWSH19-0710</v>
      </c>
      <c r="G70" s="349"/>
      <c r="H70" s="209"/>
      <c r="I70" s="220"/>
      <c r="J70" s="249"/>
    </row>
    <row r="71" spans="1:10" s="215" customFormat="1" ht="18" customHeight="1">
      <c r="A71" s="169">
        <v>65</v>
      </c>
      <c r="B71" s="215" t="s">
        <v>141</v>
      </c>
      <c r="C71" s="348">
        <v>43768</v>
      </c>
      <c r="D71" s="169" t="s">
        <v>15789</v>
      </c>
      <c r="E71" s="209">
        <v>2616.9</v>
      </c>
      <c r="F71" s="209" t="str">
        <f t="shared" ref="F71:F76" si="1">D71</f>
        <v>OWSH19-0711</v>
      </c>
      <c r="G71" s="349"/>
      <c r="H71" s="209"/>
      <c r="I71" s="220"/>
      <c r="J71" s="249"/>
    </row>
    <row r="72" spans="1:10" s="215" customFormat="1" ht="18" customHeight="1">
      <c r="A72" s="169">
        <v>66</v>
      </c>
      <c r="B72" s="215" t="s">
        <v>43</v>
      </c>
      <c r="C72" s="348">
        <v>43768</v>
      </c>
      <c r="D72" s="169" t="s">
        <v>15790</v>
      </c>
      <c r="E72" s="209">
        <v>419</v>
      </c>
      <c r="F72" s="209" t="str">
        <f t="shared" si="1"/>
        <v>OWSH19-0712</v>
      </c>
      <c r="G72" s="349"/>
      <c r="H72" s="209"/>
      <c r="I72" s="220"/>
      <c r="J72" s="249"/>
    </row>
    <row r="73" spans="1:10" s="215" customFormat="1" ht="18" customHeight="1">
      <c r="A73" s="169">
        <v>67</v>
      </c>
      <c r="B73" s="215" t="s">
        <v>142</v>
      </c>
      <c r="C73" s="348">
        <v>43768</v>
      </c>
      <c r="D73" s="169" t="s">
        <v>15791</v>
      </c>
      <c r="E73" s="209">
        <v>5206.49</v>
      </c>
      <c r="F73" s="209" t="str">
        <f t="shared" si="1"/>
        <v>OWSH19-0713</v>
      </c>
      <c r="G73" s="349"/>
      <c r="H73" s="209"/>
      <c r="I73" s="220"/>
      <c r="J73" s="249"/>
    </row>
    <row r="74" spans="1:10" s="215" customFormat="1" ht="18" customHeight="1">
      <c r="A74" s="169">
        <v>68</v>
      </c>
      <c r="B74" s="215" t="s">
        <v>142</v>
      </c>
      <c r="C74" s="348">
        <v>43769</v>
      </c>
      <c r="D74" s="169" t="s">
        <v>15792</v>
      </c>
      <c r="E74" s="209">
        <v>2459.2199999999998</v>
      </c>
      <c r="F74" s="209" t="str">
        <f t="shared" si="1"/>
        <v>OWSH19-0714</v>
      </c>
      <c r="G74" s="349"/>
      <c r="H74" s="209"/>
      <c r="I74" s="220"/>
      <c r="J74" s="249"/>
    </row>
    <row r="75" spans="1:10" s="215" customFormat="1" ht="18" customHeight="1">
      <c r="A75" s="169">
        <v>69</v>
      </c>
      <c r="B75" s="215" t="s">
        <v>142</v>
      </c>
      <c r="C75" s="348">
        <v>43769</v>
      </c>
      <c r="D75" s="169" t="s">
        <v>15793</v>
      </c>
      <c r="E75" s="209">
        <f>1094.4+1881.9+891+278.75+1689.12</f>
        <v>5835.17</v>
      </c>
      <c r="F75" s="209" t="str">
        <f t="shared" si="1"/>
        <v>OWSH19-0715</v>
      </c>
      <c r="G75" s="349"/>
      <c r="H75" s="209"/>
      <c r="I75" s="220"/>
      <c r="J75" s="249"/>
    </row>
    <row r="76" spans="1:10" s="215" customFormat="1" ht="18" customHeight="1" thickBot="1">
      <c r="A76" s="169">
        <v>70</v>
      </c>
      <c r="B76" s="215" t="s">
        <v>142</v>
      </c>
      <c r="C76" s="348">
        <v>43769</v>
      </c>
      <c r="D76" s="169" t="s">
        <v>15794</v>
      </c>
      <c r="E76" s="209">
        <v>364.8</v>
      </c>
      <c r="F76" s="209" t="str">
        <f t="shared" si="1"/>
        <v>OWSH19-0716</v>
      </c>
      <c r="G76" s="349"/>
      <c r="H76" s="209"/>
      <c r="I76" s="220"/>
      <c r="J76" s="249"/>
    </row>
    <row r="77" spans="1:10" s="150" customFormat="1" ht="20.25" customHeight="1" thickTop="1">
      <c r="A77" s="489"/>
      <c r="B77" s="490"/>
      <c r="C77" s="490"/>
      <c r="D77" s="492"/>
      <c r="E77" s="148">
        <f>SUM(E7:E76)</f>
        <v>233721.99</v>
      </c>
      <c r="F77" s="148">
        <f>D77</f>
        <v>0</v>
      </c>
      <c r="G77" s="422"/>
      <c r="H77" s="148">
        <f>SUM(H7:H76)</f>
        <v>0</v>
      </c>
      <c r="I77" s="148">
        <f>SUM(I7:I76)</f>
        <v>0</v>
      </c>
      <c r="J77" s="149"/>
    </row>
    <row r="78" spans="1:10" ht="18" customHeight="1">
      <c r="C78" s="151"/>
      <c r="D78" s="152"/>
      <c r="E78" s="385">
        <f>+E77+'osh10'!E53</f>
        <v>386908.43</v>
      </c>
      <c r="F78"/>
      <c r="G78"/>
    </row>
    <row r="82" spans="7:8" ht="18" customHeight="1">
      <c r="G82" s="132"/>
      <c r="H82" s="196"/>
    </row>
  </sheetData>
  <autoFilter ref="A6:J78" xr:uid="{00000000-0009-0000-0000-000007000000}"/>
  <mergeCells count="3">
    <mergeCell ref="A5:F5"/>
    <mergeCell ref="G5:I5"/>
    <mergeCell ref="A77:D77"/>
  </mergeCells>
  <phoneticPr fontId="38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9">
    <pageSetUpPr fitToPage="1"/>
  </sheetPr>
  <dimension ref="A1:P57"/>
  <sheetViews>
    <sheetView showGridLines="0" zoomScale="70" zoomScaleNormal="70" workbookViewId="0">
      <pane ySplit="5" topLeftCell="A27" activePane="bottomLeft" state="frozen"/>
      <selection activeCell="K13" sqref="K13"/>
      <selection pane="bottomLeft" activeCell="F43" sqref="F43"/>
    </sheetView>
  </sheetViews>
  <sheetFormatPr baseColWidth="10" defaultColWidth="9.140625" defaultRowHeight="18" customHeight="1"/>
  <cols>
    <col min="1" max="1" width="10.28515625" style="6" customWidth="1"/>
    <col min="2" max="2" width="18.140625" style="6" customWidth="1"/>
    <col min="3" max="3" width="14.140625" style="6" customWidth="1"/>
    <col min="4" max="4" width="13.28515625" style="3" customWidth="1"/>
    <col min="5" max="5" width="12" style="7" customWidth="1"/>
    <col min="6" max="6" width="13" style="156" customWidth="1"/>
    <col min="7" max="7" width="11.85546875" style="6" customWidth="1"/>
    <col min="8" max="8" width="13.140625" style="3" customWidth="1"/>
    <col min="9" max="9" width="12.42578125" style="6" customWidth="1"/>
    <col min="10" max="10" width="12.140625" style="7" customWidth="1"/>
    <col min="11" max="11" width="11.5703125" style="155" customWidth="1"/>
    <col min="12" max="12" width="21.42578125" style="6" bestFit="1" customWidth="1"/>
    <col min="13" max="13" width="12.28515625" style="6" customWidth="1"/>
    <col min="14" max="14" width="12.28515625" style="6" bestFit="1" customWidth="1"/>
    <col min="15" max="15" width="9.140625" style="6"/>
    <col min="16" max="16" width="11.28515625" style="6" bestFit="1" customWidth="1"/>
    <col min="17" max="16384" width="9.140625" style="6"/>
  </cols>
  <sheetData>
    <row r="1" spans="1:16" ht="18" customHeight="1">
      <c r="D1" s="4"/>
      <c r="E1" s="153" t="s">
        <v>487</v>
      </c>
      <c r="F1" s="154"/>
    </row>
    <row r="2" spans="1:16" ht="18" customHeight="1">
      <c r="L2" s="9">
        <f ca="1">NOW()</f>
        <v>43908.406174421296</v>
      </c>
    </row>
    <row r="3" spans="1:16" ht="7.5" customHeight="1"/>
    <row r="4" spans="1:16" ht="18" customHeight="1">
      <c r="A4" s="476" t="s">
        <v>82</v>
      </c>
      <c r="B4" s="477"/>
      <c r="C4" s="477"/>
      <c r="D4" s="477"/>
      <c r="E4" s="477"/>
      <c r="F4" s="478"/>
      <c r="G4" s="476" t="s">
        <v>83</v>
      </c>
      <c r="H4" s="477"/>
      <c r="I4" s="477"/>
      <c r="J4" s="477"/>
      <c r="K4" s="478"/>
      <c r="L4" s="479" t="s">
        <v>17</v>
      </c>
    </row>
    <row r="5" spans="1:16" ht="18" customHeight="1">
      <c r="A5" s="10" t="s">
        <v>1</v>
      </c>
      <c r="B5" s="157" t="s">
        <v>75</v>
      </c>
      <c r="C5" s="10" t="s">
        <v>85</v>
      </c>
      <c r="D5" s="158" t="s">
        <v>86</v>
      </c>
      <c r="E5" s="159" t="s">
        <v>84</v>
      </c>
      <c r="F5" s="160" t="s">
        <v>95</v>
      </c>
      <c r="G5" s="161" t="s">
        <v>88</v>
      </c>
      <c r="H5" s="162" t="s">
        <v>86</v>
      </c>
      <c r="I5" s="161" t="s">
        <v>89</v>
      </c>
      <c r="J5" s="163" t="s">
        <v>91</v>
      </c>
      <c r="K5" s="164" t="s">
        <v>92</v>
      </c>
      <c r="L5" s="480"/>
    </row>
    <row r="6" spans="1:16" ht="18" customHeight="1">
      <c r="A6" s="165">
        <v>1</v>
      </c>
      <c r="B6" s="250" t="s">
        <v>1943</v>
      </c>
      <c r="C6" s="251" t="s">
        <v>1944</v>
      </c>
      <c r="D6" s="252">
        <v>5344.9</v>
      </c>
      <c r="E6" s="253">
        <v>43504</v>
      </c>
      <c r="F6" s="254">
        <f>17313+27737+18423</f>
        <v>63473</v>
      </c>
      <c r="G6" s="253"/>
      <c r="H6" s="252"/>
      <c r="I6" s="255"/>
      <c r="J6" s="250"/>
      <c r="K6" s="250"/>
      <c r="L6" s="256" t="s">
        <v>1947</v>
      </c>
    </row>
    <row r="7" spans="1:16" ht="18" customHeight="1">
      <c r="A7" s="165">
        <f t="shared" ref="A7:A41" si="0">A6+1</f>
        <v>2</v>
      </c>
      <c r="B7" s="250" t="s">
        <v>1943</v>
      </c>
      <c r="C7" s="251" t="s">
        <v>1945</v>
      </c>
      <c r="D7" s="252">
        <v>43039.18</v>
      </c>
      <c r="E7" s="253">
        <v>43504</v>
      </c>
      <c r="F7" s="254">
        <f>131805+401747.11+3320+1155</f>
        <v>538027.11</v>
      </c>
      <c r="G7" s="253"/>
      <c r="H7" s="253"/>
      <c r="I7" s="255"/>
      <c r="J7" s="250"/>
      <c r="K7" s="250"/>
      <c r="L7" s="256" t="s">
        <v>1947</v>
      </c>
    </row>
    <row r="8" spans="1:16" ht="18" customHeight="1">
      <c r="A8" s="165">
        <f t="shared" si="0"/>
        <v>3</v>
      </c>
      <c r="B8" s="250" t="s">
        <v>1943</v>
      </c>
      <c r="C8" s="251" t="s">
        <v>1946</v>
      </c>
      <c r="D8" s="252">
        <v>30304.41</v>
      </c>
      <c r="E8" s="253">
        <v>43504</v>
      </c>
      <c r="F8" s="252">
        <f>146185+242155.04+2740</f>
        <v>391080.04000000004</v>
      </c>
      <c r="G8" s="253"/>
      <c r="H8" s="252"/>
      <c r="I8" s="255"/>
      <c r="J8" s="250"/>
      <c r="K8" s="250"/>
      <c r="L8" s="256" t="s">
        <v>1947</v>
      </c>
    </row>
    <row r="9" spans="1:16" ht="18" customHeight="1">
      <c r="A9" s="165">
        <f t="shared" si="0"/>
        <v>4</v>
      </c>
      <c r="B9" s="354" t="s">
        <v>1943</v>
      </c>
      <c r="C9" s="107" t="s">
        <v>3185</v>
      </c>
      <c r="D9" s="66">
        <v>5901.52</v>
      </c>
      <c r="E9" s="166">
        <v>43529</v>
      </c>
      <c r="F9" s="167">
        <f>57900+15099+24961+310+830</f>
        <v>99100</v>
      </c>
      <c r="G9" s="166"/>
      <c r="H9" s="66"/>
      <c r="I9" s="168"/>
      <c r="J9" s="165"/>
      <c r="K9" s="165"/>
      <c r="L9" s="165" t="s">
        <v>3186</v>
      </c>
      <c r="P9" s="205"/>
    </row>
    <row r="10" spans="1:16" ht="18" customHeight="1">
      <c r="A10" s="165">
        <f t="shared" si="0"/>
        <v>5</v>
      </c>
      <c r="B10" s="354" t="s">
        <v>1943</v>
      </c>
      <c r="C10" s="107" t="s">
        <v>3187</v>
      </c>
      <c r="D10" s="126">
        <v>33658.620000000003</v>
      </c>
      <c r="E10" s="166">
        <v>43529</v>
      </c>
      <c r="F10" s="167">
        <f>188305+314743.52</f>
        <v>503048.52</v>
      </c>
      <c r="G10" s="166"/>
      <c r="H10" s="66"/>
      <c r="I10" s="168"/>
      <c r="J10" s="165"/>
      <c r="K10" s="165"/>
      <c r="L10" s="165" t="s">
        <v>3186</v>
      </c>
    </row>
    <row r="11" spans="1:16" ht="18" customHeight="1">
      <c r="A11" s="165">
        <f t="shared" si="0"/>
        <v>6</v>
      </c>
      <c r="B11" s="354" t="s">
        <v>1943</v>
      </c>
      <c r="C11" s="125" t="s">
        <v>3188</v>
      </c>
      <c r="D11" s="109">
        <v>15845.73</v>
      </c>
      <c r="E11" s="166">
        <v>43529</v>
      </c>
      <c r="F11" s="167">
        <f>95745+145286.68</f>
        <v>241031.67999999999</v>
      </c>
      <c r="G11" s="166"/>
      <c r="H11" s="66"/>
      <c r="I11" s="168"/>
      <c r="J11" s="165"/>
      <c r="K11" s="165"/>
      <c r="L11" s="165" t="s">
        <v>3186</v>
      </c>
    </row>
    <row r="12" spans="1:16" ht="18" customHeight="1">
      <c r="A12" s="165">
        <f t="shared" si="0"/>
        <v>7</v>
      </c>
      <c r="B12" s="250" t="s">
        <v>1943</v>
      </c>
      <c r="C12" s="257" t="s">
        <v>4789</v>
      </c>
      <c r="D12" s="311">
        <v>4936.26</v>
      </c>
      <c r="E12" s="258">
        <v>43567</v>
      </c>
      <c r="F12" s="254">
        <f>28494+14051+65915</f>
        <v>108460</v>
      </c>
      <c r="G12" s="253"/>
      <c r="H12" s="252"/>
      <c r="I12" s="255"/>
      <c r="J12" s="250"/>
      <c r="K12" s="250"/>
      <c r="L12" s="256" t="s">
        <v>4788</v>
      </c>
    </row>
    <row r="13" spans="1:16" ht="18" customHeight="1">
      <c r="A13" s="165">
        <f t="shared" si="0"/>
        <v>8</v>
      </c>
      <c r="B13" s="250" t="s">
        <v>1943</v>
      </c>
      <c r="C13" s="257" t="s">
        <v>4790</v>
      </c>
      <c r="D13" s="311">
        <v>37621.06</v>
      </c>
      <c r="E13" s="258">
        <v>43567</v>
      </c>
      <c r="F13" s="254">
        <f>372771.64+147705+2130+3580</f>
        <v>526186.64</v>
      </c>
      <c r="G13" s="253"/>
      <c r="H13" s="252"/>
      <c r="I13" s="255"/>
      <c r="J13" s="250"/>
      <c r="K13" s="250"/>
      <c r="L13" s="256" t="s">
        <v>4788</v>
      </c>
    </row>
    <row r="14" spans="1:16" ht="18" customHeight="1">
      <c r="A14" s="165">
        <f t="shared" si="0"/>
        <v>9</v>
      </c>
      <c r="B14" s="250" t="s">
        <v>1943</v>
      </c>
      <c r="C14" s="257" t="s">
        <v>4791</v>
      </c>
      <c r="D14" s="311">
        <v>18044.29</v>
      </c>
      <c r="E14" s="258">
        <v>43567</v>
      </c>
      <c r="F14" s="254">
        <f>182444.11+67260</f>
        <v>249704.11</v>
      </c>
      <c r="G14" s="253"/>
      <c r="H14" s="252"/>
      <c r="I14" s="255"/>
      <c r="J14" s="259"/>
      <c r="K14" s="250"/>
      <c r="L14" s="256" t="s">
        <v>4788</v>
      </c>
    </row>
    <row r="15" spans="1:16" ht="18" customHeight="1">
      <c r="A15" s="165">
        <f t="shared" si="0"/>
        <v>10</v>
      </c>
      <c r="B15" s="354" t="s">
        <v>1943</v>
      </c>
      <c r="C15" s="169" t="s">
        <v>6452</v>
      </c>
      <c r="D15" s="66">
        <v>5270.29</v>
      </c>
      <c r="E15" s="166">
        <v>43595</v>
      </c>
      <c r="F15" s="167">
        <f>19251+9131+69418+1605</f>
        <v>99405</v>
      </c>
      <c r="G15" s="166"/>
      <c r="H15" s="66"/>
      <c r="I15" s="168"/>
      <c r="J15" s="70"/>
      <c r="K15" s="165"/>
      <c r="L15" s="70" t="s">
        <v>6453</v>
      </c>
    </row>
    <row r="16" spans="1:16" ht="18" customHeight="1">
      <c r="A16" s="165">
        <f t="shared" si="0"/>
        <v>11</v>
      </c>
      <c r="B16" s="354" t="s">
        <v>1943</v>
      </c>
      <c r="C16" s="54" t="s">
        <v>6454</v>
      </c>
      <c r="D16" s="66">
        <v>45550.23</v>
      </c>
      <c r="E16" s="166">
        <v>43595</v>
      </c>
      <c r="F16" s="167">
        <f>549065.53+152850</f>
        <v>701915.53</v>
      </c>
      <c r="G16" s="166"/>
      <c r="H16" s="66"/>
      <c r="I16" s="168"/>
      <c r="J16" s="70"/>
      <c r="K16" s="165"/>
      <c r="L16" s="70" t="s">
        <v>6453</v>
      </c>
    </row>
    <row r="17" spans="1:13" ht="18" customHeight="1">
      <c r="A17" s="165">
        <f t="shared" si="0"/>
        <v>12</v>
      </c>
      <c r="B17" s="354" t="s">
        <v>1943</v>
      </c>
      <c r="C17" s="54" t="s">
        <v>6455</v>
      </c>
      <c r="D17" s="66">
        <v>11258.19</v>
      </c>
      <c r="E17" s="166">
        <v>43595</v>
      </c>
      <c r="F17" s="167">
        <f>86472.93+187450</f>
        <v>273922.93</v>
      </c>
      <c r="G17" s="166"/>
      <c r="H17" s="66"/>
      <c r="I17" s="168"/>
      <c r="J17" s="70"/>
      <c r="K17" s="165"/>
      <c r="L17" s="70" t="s">
        <v>6453</v>
      </c>
    </row>
    <row r="18" spans="1:13" ht="18" customHeight="1">
      <c r="A18" s="165">
        <f t="shared" si="0"/>
        <v>13</v>
      </c>
      <c r="B18" s="250" t="s">
        <v>1943</v>
      </c>
      <c r="C18" s="257" t="s">
        <v>7782</v>
      </c>
      <c r="D18" s="252">
        <v>3572.62</v>
      </c>
      <c r="E18" s="253">
        <v>43628</v>
      </c>
      <c r="F18" s="254">
        <f>17258+19720+67957+7520</f>
        <v>112455</v>
      </c>
      <c r="G18" s="253"/>
      <c r="H18" s="252"/>
      <c r="I18" s="255"/>
      <c r="J18" s="250"/>
      <c r="K18" s="250"/>
      <c r="L18" s="256" t="s">
        <v>9463</v>
      </c>
    </row>
    <row r="19" spans="1:13" ht="18" customHeight="1">
      <c r="A19" s="165">
        <f t="shared" si="0"/>
        <v>14</v>
      </c>
      <c r="B19" s="250" t="s">
        <v>1943</v>
      </c>
      <c r="C19" s="257" t="s">
        <v>7783</v>
      </c>
      <c r="D19" s="252">
        <v>19090.41</v>
      </c>
      <c r="E19" s="253">
        <v>43628</v>
      </c>
      <c r="F19" s="254">
        <f>526888.32+164188</f>
        <v>691076.32</v>
      </c>
      <c r="G19" s="253"/>
      <c r="H19" s="252"/>
      <c r="I19" s="255"/>
      <c r="J19" s="250"/>
      <c r="K19" s="250"/>
      <c r="L19" s="256" t="s">
        <v>9463</v>
      </c>
    </row>
    <row r="20" spans="1:13" ht="18" customHeight="1">
      <c r="A20" s="165">
        <f t="shared" si="0"/>
        <v>15</v>
      </c>
      <c r="B20" s="250" t="s">
        <v>1943</v>
      </c>
      <c r="C20" s="257" t="s">
        <v>7784</v>
      </c>
      <c r="D20" s="260">
        <v>11581.74</v>
      </c>
      <c r="E20" s="253">
        <v>43628</v>
      </c>
      <c r="F20" s="260">
        <f>323895.3+93244</f>
        <v>417139.3</v>
      </c>
      <c r="G20" s="253"/>
      <c r="H20" s="252"/>
      <c r="I20" s="255"/>
      <c r="J20" s="250"/>
      <c r="K20" s="250"/>
      <c r="L20" s="256" t="s">
        <v>9463</v>
      </c>
    </row>
    <row r="21" spans="1:13" ht="18" customHeight="1">
      <c r="A21" s="165">
        <f t="shared" si="0"/>
        <v>16</v>
      </c>
      <c r="B21" s="354" t="s">
        <v>1943</v>
      </c>
      <c r="C21" s="66" t="s">
        <v>9460</v>
      </c>
      <c r="D21" s="3">
        <v>3075.51</v>
      </c>
      <c r="E21" s="166">
        <v>43654</v>
      </c>
      <c r="F21" s="167">
        <f>64935+18185+19605</f>
        <v>102725</v>
      </c>
      <c r="G21" s="166"/>
      <c r="H21" s="66"/>
      <c r="I21" s="168"/>
      <c r="J21" s="165"/>
      <c r="K21" s="165"/>
      <c r="L21" s="70" t="s">
        <v>9464</v>
      </c>
    </row>
    <row r="22" spans="1:13" ht="18" customHeight="1">
      <c r="A22" s="165">
        <f t="shared" si="0"/>
        <v>17</v>
      </c>
      <c r="B22" s="354" t="s">
        <v>1943</v>
      </c>
      <c r="C22" s="125" t="s">
        <v>9462</v>
      </c>
      <c r="D22" s="109">
        <v>16641.12</v>
      </c>
      <c r="E22" s="166">
        <v>43654</v>
      </c>
      <c r="F22" s="167">
        <f>460863.9+140760</f>
        <v>601623.9</v>
      </c>
      <c r="G22" s="166"/>
      <c r="H22" s="66"/>
      <c r="I22" s="168"/>
      <c r="J22" s="165"/>
      <c r="K22" s="165"/>
      <c r="L22" s="70" t="s">
        <v>9464</v>
      </c>
    </row>
    <row r="23" spans="1:13" ht="18" customHeight="1">
      <c r="A23" s="165">
        <f t="shared" si="0"/>
        <v>18</v>
      </c>
      <c r="B23" s="354" t="s">
        <v>1943</v>
      </c>
      <c r="C23" s="125" t="s">
        <v>9461</v>
      </c>
      <c r="D23" s="212">
        <v>8574.5</v>
      </c>
      <c r="E23" s="166">
        <v>43654</v>
      </c>
      <c r="F23" s="167">
        <f>234293.29+77285</f>
        <v>311578.29000000004</v>
      </c>
      <c r="G23" s="166"/>
      <c r="H23" s="66"/>
      <c r="I23" s="168"/>
      <c r="J23" s="165"/>
      <c r="K23" s="165"/>
      <c r="L23" s="70" t="s">
        <v>9464</v>
      </c>
    </row>
    <row r="24" spans="1:13" ht="18" customHeight="1">
      <c r="A24" s="165">
        <f t="shared" si="0"/>
        <v>19</v>
      </c>
      <c r="B24" s="250" t="s">
        <v>1943</v>
      </c>
      <c r="C24" s="251" t="s">
        <v>11075</v>
      </c>
      <c r="D24" s="263">
        <v>8586.66</v>
      </c>
      <c r="E24" s="264">
        <v>43689</v>
      </c>
      <c r="F24" s="265">
        <v>136871.66</v>
      </c>
      <c r="G24" s="253"/>
      <c r="H24" s="252"/>
      <c r="I24" s="255"/>
      <c r="J24" s="259"/>
      <c r="K24" s="250"/>
      <c r="L24" s="250" t="s">
        <v>11078</v>
      </c>
    </row>
    <row r="25" spans="1:13" ht="18" customHeight="1">
      <c r="A25" s="165">
        <f t="shared" si="0"/>
        <v>20</v>
      </c>
      <c r="B25" s="250" t="s">
        <v>1943</v>
      </c>
      <c r="C25" s="251" t="s">
        <v>11076</v>
      </c>
      <c r="D25" s="266">
        <v>23795.9</v>
      </c>
      <c r="E25" s="264">
        <v>43689</v>
      </c>
      <c r="F25" s="265">
        <v>738916.36</v>
      </c>
      <c r="G25" s="253"/>
      <c r="H25" s="252"/>
      <c r="I25" s="255"/>
      <c r="J25" s="259"/>
      <c r="K25" s="250"/>
      <c r="L25" s="250" t="s">
        <v>11078</v>
      </c>
      <c r="M25" s="312"/>
    </row>
    <row r="26" spans="1:13" s="131" customFormat="1" ht="18" customHeight="1">
      <c r="A26" s="165">
        <f t="shared" si="0"/>
        <v>21</v>
      </c>
      <c r="B26" s="250" t="s">
        <v>1943</v>
      </c>
      <c r="C26" s="257" t="s">
        <v>11077</v>
      </c>
      <c r="D26" s="267">
        <v>13977.86</v>
      </c>
      <c r="E26" s="264">
        <v>43689</v>
      </c>
      <c r="F26" s="265">
        <v>423591.63</v>
      </c>
      <c r="G26" s="253"/>
      <c r="H26" s="258"/>
      <c r="I26" s="255"/>
      <c r="J26" s="258"/>
      <c r="K26" s="250"/>
      <c r="L26" s="250" t="s">
        <v>11078</v>
      </c>
      <c r="M26" s="313"/>
    </row>
    <row r="27" spans="1:13" ht="18" customHeight="1">
      <c r="A27" s="165">
        <f t="shared" si="0"/>
        <v>22</v>
      </c>
      <c r="B27" s="354" t="s">
        <v>1943</v>
      </c>
      <c r="C27" s="107" t="s">
        <v>12966</v>
      </c>
      <c r="D27" s="170">
        <v>5414.7</v>
      </c>
      <c r="E27" s="166">
        <v>43714</v>
      </c>
      <c r="F27" s="167">
        <f>39792+35760+54088</f>
        <v>129640</v>
      </c>
      <c r="G27" s="166"/>
      <c r="H27" s="66"/>
      <c r="I27" s="168"/>
      <c r="J27" s="70"/>
      <c r="K27" s="165"/>
      <c r="L27" s="70" t="s">
        <v>14525</v>
      </c>
    </row>
    <row r="28" spans="1:13" ht="18" customHeight="1">
      <c r="A28" s="165">
        <f t="shared" si="0"/>
        <v>23</v>
      </c>
      <c r="B28" s="354" t="s">
        <v>1943</v>
      </c>
      <c r="C28" s="107" t="s">
        <v>12967</v>
      </c>
      <c r="D28" s="66">
        <v>33178.959999999999</v>
      </c>
      <c r="E28" s="166">
        <v>43714</v>
      </c>
      <c r="F28" s="167">
        <f>624626.97+169025</f>
        <v>793651.97</v>
      </c>
      <c r="G28" s="166"/>
      <c r="H28" s="66"/>
      <c r="I28" s="168"/>
      <c r="J28" s="165"/>
      <c r="K28" s="165"/>
      <c r="L28" s="70" t="s">
        <v>14525</v>
      </c>
    </row>
    <row r="29" spans="1:13" ht="18" customHeight="1">
      <c r="A29" s="165">
        <f t="shared" si="0"/>
        <v>24</v>
      </c>
      <c r="B29" s="354" t="s">
        <v>1943</v>
      </c>
      <c r="C29" s="107" t="s">
        <v>12968</v>
      </c>
      <c r="D29" s="66">
        <v>17895.23</v>
      </c>
      <c r="E29" s="166">
        <v>43714</v>
      </c>
      <c r="F29" s="167">
        <f>193069.5+297920+5390</f>
        <v>496379.5</v>
      </c>
      <c r="G29" s="166"/>
      <c r="H29" s="66"/>
      <c r="I29" s="168"/>
      <c r="J29" s="165"/>
      <c r="K29" s="165"/>
      <c r="L29" s="70" t="s">
        <v>14525</v>
      </c>
    </row>
    <row r="30" spans="1:13" ht="18" customHeight="1">
      <c r="A30" s="165">
        <f t="shared" si="0"/>
        <v>25</v>
      </c>
      <c r="B30" s="250" t="s">
        <v>1943</v>
      </c>
      <c r="C30" s="251" t="s">
        <v>14604</v>
      </c>
      <c r="D30" s="263">
        <v>3458.62</v>
      </c>
      <c r="E30" s="264">
        <v>43745</v>
      </c>
      <c r="F30" s="265">
        <v>114135</v>
      </c>
      <c r="G30" s="253"/>
      <c r="H30" s="252"/>
      <c r="I30" s="255"/>
      <c r="J30" s="259"/>
      <c r="K30" s="250"/>
      <c r="L30" s="269" t="s">
        <v>14605</v>
      </c>
    </row>
    <row r="31" spans="1:13" ht="18" customHeight="1">
      <c r="A31" s="165">
        <f t="shared" si="0"/>
        <v>26</v>
      </c>
      <c r="B31" s="250" t="s">
        <v>1943</v>
      </c>
      <c r="C31" s="251" t="s">
        <v>14606</v>
      </c>
      <c r="D31" s="266">
        <v>30526.52</v>
      </c>
      <c r="E31" s="264">
        <v>43745</v>
      </c>
      <c r="F31" s="265">
        <v>841672.92</v>
      </c>
      <c r="G31" s="253"/>
      <c r="H31" s="252"/>
      <c r="I31" s="255"/>
      <c r="J31" s="259"/>
      <c r="K31" s="250"/>
      <c r="L31" s="269" t="s">
        <v>14605</v>
      </c>
    </row>
    <row r="32" spans="1:13" ht="12.75">
      <c r="A32" s="165">
        <f t="shared" si="0"/>
        <v>27</v>
      </c>
      <c r="B32" s="250" t="s">
        <v>1943</v>
      </c>
      <c r="C32" s="257" t="s">
        <v>14607</v>
      </c>
      <c r="D32" s="267">
        <v>17959.82</v>
      </c>
      <c r="E32" s="264">
        <v>43745</v>
      </c>
      <c r="F32" s="265">
        <v>540465.38</v>
      </c>
      <c r="G32" s="253"/>
      <c r="H32" s="258"/>
      <c r="I32" s="255"/>
      <c r="J32" s="258"/>
      <c r="K32" s="250"/>
      <c r="L32" s="269" t="s">
        <v>14605</v>
      </c>
    </row>
    <row r="33" spans="1:14" ht="18" customHeight="1">
      <c r="A33" s="165">
        <f t="shared" si="0"/>
        <v>28</v>
      </c>
      <c r="B33" s="354" t="s">
        <v>1943</v>
      </c>
      <c r="C33" s="107" t="s">
        <v>16416</v>
      </c>
      <c r="D33" s="170">
        <v>6072.17</v>
      </c>
      <c r="E33" s="166">
        <v>43776</v>
      </c>
      <c r="F33" s="167">
        <v>144053</v>
      </c>
      <c r="G33" s="166"/>
      <c r="H33" s="66"/>
      <c r="I33" s="168"/>
      <c r="J33" s="70"/>
      <c r="K33" s="165"/>
      <c r="L33" s="70" t="s">
        <v>16419</v>
      </c>
    </row>
    <row r="34" spans="1:14" ht="18" customHeight="1">
      <c r="A34" s="165">
        <f t="shared" si="0"/>
        <v>29</v>
      </c>
      <c r="B34" s="354" t="s">
        <v>1943</v>
      </c>
      <c r="C34" s="107" t="s">
        <v>16418</v>
      </c>
      <c r="D34" s="66">
        <v>31001.78</v>
      </c>
      <c r="E34" s="166">
        <v>43776</v>
      </c>
      <c r="F34" s="167">
        <v>946045.82</v>
      </c>
      <c r="G34" s="166"/>
      <c r="H34" s="66"/>
      <c r="I34" s="168"/>
      <c r="J34" s="165"/>
      <c r="K34" s="165"/>
      <c r="L34" s="70" t="s">
        <v>16419</v>
      </c>
    </row>
    <row r="35" spans="1:14" ht="18" customHeight="1">
      <c r="A35" s="165">
        <f t="shared" si="0"/>
        <v>30</v>
      </c>
      <c r="B35" s="354" t="s">
        <v>1943</v>
      </c>
      <c r="C35" s="107" t="s">
        <v>16417</v>
      </c>
      <c r="D35" s="66">
        <v>14115.01</v>
      </c>
      <c r="E35" s="166">
        <v>43776</v>
      </c>
      <c r="F35" s="167">
        <v>533993.76</v>
      </c>
      <c r="G35" s="166"/>
      <c r="H35" s="66"/>
      <c r="I35" s="168"/>
      <c r="J35" s="165"/>
      <c r="K35" s="165"/>
      <c r="L35" s="70" t="s">
        <v>16419</v>
      </c>
    </row>
    <row r="36" spans="1:14" ht="18" customHeight="1">
      <c r="A36" s="165">
        <f t="shared" si="0"/>
        <v>31</v>
      </c>
      <c r="B36" s="250" t="s">
        <v>1943</v>
      </c>
      <c r="C36" s="251" t="s">
        <v>18220</v>
      </c>
      <c r="D36" s="263">
        <v>5429.02</v>
      </c>
      <c r="E36" s="268">
        <v>43812</v>
      </c>
      <c r="F36" s="265">
        <f>49883+33818+54569+1445</f>
        <v>139715</v>
      </c>
      <c r="G36" s="253"/>
      <c r="H36" s="252"/>
      <c r="I36" s="255"/>
      <c r="J36" s="468"/>
      <c r="K36" s="250"/>
      <c r="L36" s="468" t="s">
        <v>19172</v>
      </c>
    </row>
    <row r="37" spans="1:14" ht="18" customHeight="1">
      <c r="A37" s="165">
        <f t="shared" si="0"/>
        <v>32</v>
      </c>
      <c r="B37" s="250" t="s">
        <v>1943</v>
      </c>
      <c r="C37" s="251" t="s">
        <v>18221</v>
      </c>
      <c r="D37" s="266">
        <v>22768.959999999999</v>
      </c>
      <c r="E37" s="268">
        <v>43812</v>
      </c>
      <c r="F37" s="265">
        <f>694493.74+128943</f>
        <v>823436.74</v>
      </c>
      <c r="G37" s="253"/>
      <c r="H37" s="252"/>
      <c r="I37" s="255"/>
      <c r="J37" s="259"/>
      <c r="K37" s="250"/>
      <c r="L37" s="468" t="s">
        <v>19172</v>
      </c>
    </row>
    <row r="38" spans="1:14" ht="18" customHeight="1">
      <c r="A38" s="165">
        <f t="shared" si="0"/>
        <v>33</v>
      </c>
      <c r="B38" s="250" t="s">
        <v>1943</v>
      </c>
      <c r="C38" s="257" t="s">
        <v>18222</v>
      </c>
      <c r="D38" s="267">
        <v>9913.01</v>
      </c>
      <c r="E38" s="268">
        <v>43812</v>
      </c>
      <c r="F38" s="265">
        <f>252891.59+155084</f>
        <v>407975.58999999997</v>
      </c>
      <c r="G38" s="253"/>
      <c r="H38" s="252"/>
      <c r="I38" s="255"/>
      <c r="J38" s="258"/>
      <c r="K38" s="250"/>
      <c r="L38" s="468" t="s">
        <v>19172</v>
      </c>
    </row>
    <row r="39" spans="1:14" ht="18" customHeight="1">
      <c r="A39" s="165">
        <f t="shared" si="0"/>
        <v>34</v>
      </c>
      <c r="B39" s="320" t="s">
        <v>1943</v>
      </c>
      <c r="C39" s="107" t="s">
        <v>19404</v>
      </c>
      <c r="D39" s="66">
        <v>3305.41</v>
      </c>
      <c r="E39" s="166">
        <v>43844</v>
      </c>
      <c r="F39" s="167">
        <f>54827+27287+29286</f>
        <v>111400</v>
      </c>
      <c r="G39" s="166"/>
      <c r="H39" s="66"/>
      <c r="I39" s="168"/>
      <c r="J39" s="165"/>
      <c r="K39" s="165"/>
      <c r="L39" s="70" t="s">
        <v>19407</v>
      </c>
    </row>
    <row r="40" spans="1:14" ht="18" customHeight="1">
      <c r="A40" s="165">
        <f t="shared" si="0"/>
        <v>35</v>
      </c>
      <c r="B40" s="320" t="s">
        <v>1943</v>
      </c>
      <c r="C40" s="107" t="s">
        <v>19405</v>
      </c>
      <c r="D40" s="66">
        <v>15183.76</v>
      </c>
      <c r="E40" s="166">
        <v>43844</v>
      </c>
      <c r="F40" s="167">
        <f>517247.21+171486+2180</f>
        <v>690913.21</v>
      </c>
      <c r="G40" s="166"/>
      <c r="H40" s="66"/>
      <c r="I40" s="168"/>
      <c r="J40" s="165"/>
      <c r="K40" s="165"/>
      <c r="L40" s="70" t="s">
        <v>19407</v>
      </c>
    </row>
    <row r="41" spans="1:14" ht="18" customHeight="1" thickBot="1">
      <c r="A41" s="165">
        <f t="shared" si="0"/>
        <v>36</v>
      </c>
      <c r="B41" s="320" t="s">
        <v>1943</v>
      </c>
      <c r="C41" s="107" t="s">
        <v>19406</v>
      </c>
      <c r="D41" s="66">
        <v>7283.93</v>
      </c>
      <c r="E41" s="166">
        <v>43844</v>
      </c>
      <c r="F41" s="167">
        <f>236536.06+109642</f>
        <v>346178.06</v>
      </c>
      <c r="G41" s="166"/>
      <c r="H41" s="66"/>
      <c r="I41" s="168"/>
      <c r="J41" s="165"/>
      <c r="K41" s="165"/>
      <c r="L41" s="70" t="s">
        <v>19407</v>
      </c>
    </row>
    <row r="42" spans="1:14" ht="18" customHeight="1" thickTop="1">
      <c r="A42" s="481" t="s">
        <v>16</v>
      </c>
      <c r="B42" s="482"/>
      <c r="C42" s="483"/>
      <c r="D42" s="171">
        <f>SUM(D6:D41)</f>
        <v>589177.90000000014</v>
      </c>
      <c r="E42" s="172"/>
      <c r="F42" s="173">
        <f>SUM(F6:F41)</f>
        <v>14390987.970000001</v>
      </c>
      <c r="G42" s="174" t="s">
        <v>16</v>
      </c>
      <c r="H42" s="171">
        <f>SUM(H6:H41)</f>
        <v>0</v>
      </c>
      <c r="I42" s="175">
        <f>SUM(I6:I41)</f>
        <v>0</v>
      </c>
      <c r="J42" s="172"/>
      <c r="K42" s="176"/>
      <c r="L42" s="177"/>
    </row>
    <row r="43" spans="1:14" ht="18" customHeight="1">
      <c r="F43" s="314">
        <f>F42/1000</f>
        <v>14390.98797</v>
      </c>
      <c r="H43" s="3" t="s">
        <v>70</v>
      </c>
    </row>
    <row r="46" spans="1:14" ht="18" customHeight="1">
      <c r="A46" s="178" t="s">
        <v>96</v>
      </c>
      <c r="B46" s="178" t="s">
        <v>97</v>
      </c>
      <c r="C46" s="179" t="s">
        <v>98</v>
      </c>
      <c r="D46" s="180" t="s">
        <v>99</v>
      </c>
      <c r="E46" s="181" t="s">
        <v>100</v>
      </c>
      <c r="F46" s="182" t="s">
        <v>101</v>
      </c>
      <c r="G46" s="183" t="s">
        <v>102</v>
      </c>
      <c r="H46" s="184" t="s">
        <v>103</v>
      </c>
      <c r="I46" s="185" t="s">
        <v>104</v>
      </c>
      <c r="J46" s="277" t="s">
        <v>308</v>
      </c>
      <c r="K46" s="178" t="s">
        <v>105</v>
      </c>
      <c r="L46" s="186" t="s">
        <v>106</v>
      </c>
      <c r="M46" s="187" t="s">
        <v>107</v>
      </c>
      <c r="N46" s="11" t="s">
        <v>16</v>
      </c>
    </row>
    <row r="47" spans="1:14" ht="18" customHeight="1">
      <c r="A47" s="188" t="s">
        <v>108</v>
      </c>
      <c r="B47" s="188">
        <f>+F6</f>
        <v>63473</v>
      </c>
      <c r="C47" s="188">
        <f>+F9</f>
        <v>99100</v>
      </c>
      <c r="D47" s="189">
        <f>+F12</f>
        <v>108460</v>
      </c>
      <c r="E47" s="167">
        <f>F15</f>
        <v>99405</v>
      </c>
      <c r="F47" s="167">
        <f>F18</f>
        <v>112455</v>
      </c>
      <c r="G47" s="189">
        <f>F21</f>
        <v>102725</v>
      </c>
      <c r="H47" s="189">
        <f>+F24</f>
        <v>136871.66</v>
      </c>
      <c r="I47" s="167">
        <f>+F27</f>
        <v>129640</v>
      </c>
      <c r="J47" s="167">
        <f>+F30</f>
        <v>114135</v>
      </c>
      <c r="K47" s="167">
        <f>+F33</f>
        <v>144053</v>
      </c>
      <c r="L47" s="167">
        <f>+F36</f>
        <v>139715</v>
      </c>
      <c r="M47" s="167">
        <f>+F39</f>
        <v>111400</v>
      </c>
      <c r="N47" s="189">
        <f>SUM(B47:M47)</f>
        <v>1361432.6600000001</v>
      </c>
    </row>
    <row r="48" spans="1:14" ht="18" customHeight="1">
      <c r="A48" s="190" t="s">
        <v>234</v>
      </c>
      <c r="B48" s="188">
        <f>+F7</f>
        <v>538027.11</v>
      </c>
      <c r="C48" s="188">
        <f>+F10</f>
        <v>503048.52</v>
      </c>
      <c r="D48" s="189">
        <f>+F13</f>
        <v>526186.64</v>
      </c>
      <c r="E48" s="189">
        <f>F16</f>
        <v>701915.53</v>
      </c>
      <c r="F48" s="191">
        <f>F19</f>
        <v>691076.32</v>
      </c>
      <c r="G48" s="189">
        <f>F22</f>
        <v>601623.9</v>
      </c>
      <c r="H48" s="189">
        <f>+F25</f>
        <v>738916.36</v>
      </c>
      <c r="I48" s="189">
        <f>+F28</f>
        <v>793651.97</v>
      </c>
      <c r="J48" s="189">
        <f>+F31</f>
        <v>841672.92</v>
      </c>
      <c r="K48" s="189">
        <f>+F34</f>
        <v>946045.82</v>
      </c>
      <c r="L48" s="189">
        <f>+F37</f>
        <v>823436.74</v>
      </c>
      <c r="M48" s="189">
        <f>+F40</f>
        <v>690913.21</v>
      </c>
      <c r="N48" s="189">
        <f>SUM(B48:M48)</f>
        <v>8396515.0399999991</v>
      </c>
    </row>
    <row r="49" spans="1:14" ht="18" customHeight="1" thickBot="1">
      <c r="A49" s="262" t="s">
        <v>235</v>
      </c>
      <c r="B49" s="188">
        <f>+F8</f>
        <v>391080.04000000004</v>
      </c>
      <c r="C49" s="188">
        <f>+F11</f>
        <v>241031.67999999999</v>
      </c>
      <c r="D49" s="261">
        <f>+F14</f>
        <v>249704.11</v>
      </c>
      <c r="E49" s="261">
        <f>F17</f>
        <v>273922.93</v>
      </c>
      <c r="F49" s="167">
        <f>F20</f>
        <v>417139.3</v>
      </c>
      <c r="G49" s="261">
        <f>F23</f>
        <v>311578.29000000004</v>
      </c>
      <c r="H49" s="261">
        <f>+F26</f>
        <v>423591.63</v>
      </c>
      <c r="I49" s="261">
        <f>+F29</f>
        <v>496379.5</v>
      </c>
      <c r="J49" s="261">
        <f>+F32</f>
        <v>540465.38</v>
      </c>
      <c r="K49" s="261">
        <f>+F35</f>
        <v>533993.76</v>
      </c>
      <c r="L49" s="261">
        <f>+F38</f>
        <v>407975.58999999997</v>
      </c>
      <c r="M49" s="261">
        <f>+F41</f>
        <v>346178.06</v>
      </c>
      <c r="N49" s="261">
        <f>SUM(B49:M49)</f>
        <v>4633040.2699999996</v>
      </c>
    </row>
    <row r="50" spans="1:14" ht="22.5" customHeight="1" thickTop="1">
      <c r="A50" s="10"/>
      <c r="B50" s="192">
        <f>SUM(B47:B49)</f>
        <v>992580.15</v>
      </c>
      <c r="C50" s="192">
        <f t="shared" ref="C50:K50" si="1">SUM(C47:C49)</f>
        <v>843180.2</v>
      </c>
      <c r="D50" s="192">
        <f t="shared" si="1"/>
        <v>884350.75</v>
      </c>
      <c r="E50" s="192">
        <f>SUM(E47:E49)</f>
        <v>1075243.46</v>
      </c>
      <c r="F50" s="192">
        <f>SUM(F47:F49)</f>
        <v>1220670.6199999999</v>
      </c>
      <c r="G50" s="192">
        <f>SUM(G47:G49)</f>
        <v>1015927.1900000001</v>
      </c>
      <c r="H50" s="192">
        <f t="shared" si="1"/>
        <v>1299379.6499999999</v>
      </c>
      <c r="I50" s="192">
        <f t="shared" si="1"/>
        <v>1419671.47</v>
      </c>
      <c r="J50" s="192">
        <f t="shared" si="1"/>
        <v>1496273.3</v>
      </c>
      <c r="K50" s="192">
        <f t="shared" si="1"/>
        <v>1624092.5799999998</v>
      </c>
      <c r="L50" s="192">
        <f>SUM(L47:L49)</f>
        <v>1371127.33</v>
      </c>
      <c r="M50" s="192">
        <f>SUM(M47:M49)</f>
        <v>1148491.27</v>
      </c>
      <c r="N50" s="192">
        <f>SUM(N47:N49)</f>
        <v>14390987.969999999</v>
      </c>
    </row>
    <row r="52" spans="1:14" ht="18" customHeight="1">
      <c r="F52" s="270"/>
    </row>
    <row r="53" spans="1:14" ht="18" customHeight="1">
      <c r="A53" s="62"/>
      <c r="B53" s="427"/>
      <c r="C53" s="427"/>
      <c r="D53" s="427"/>
      <c r="E53" s="427"/>
      <c r="F53" s="427"/>
      <c r="G53" s="427"/>
      <c r="H53" s="427"/>
      <c r="I53" s="427"/>
      <c r="J53" s="427"/>
    </row>
    <row r="54" spans="1:14" ht="18" customHeight="1">
      <c r="B54" s="205"/>
      <c r="C54" s="205"/>
      <c r="E54" s="3"/>
      <c r="G54" s="205"/>
      <c r="I54" s="205"/>
      <c r="J54" s="205"/>
    </row>
    <row r="57" spans="1:14" ht="18" customHeight="1">
      <c r="H57" s="3">
        <v>0</v>
      </c>
    </row>
  </sheetData>
  <autoFilter ref="A5:L43" xr:uid="{00000000-0009-0000-0000-000001000000}"/>
  <mergeCells count="4">
    <mergeCell ref="A4:F4"/>
    <mergeCell ref="G4:K4"/>
    <mergeCell ref="L4:L5"/>
    <mergeCell ref="A42:C42"/>
  </mergeCells>
  <pageMargins left="0.55118110236220474" right="0.35433070866141736" top="0.98425196850393704" bottom="0.98425196850393704" header="0.51181102362204722" footer="0.51181102362204722"/>
  <pageSetup scale="9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9B7E8-072C-4472-9659-ADDE1F9D2510}">
  <dimension ref="A1:J58"/>
  <sheetViews>
    <sheetView showGridLines="0" zoomScale="90" zoomScaleNormal="90" workbookViewId="0">
      <pane xSplit="2" ySplit="6" topLeftCell="C40" activePane="bottomRight" state="frozen"/>
      <selection activeCell="F1435" sqref="F1435"/>
      <selection pane="topRight" activeCell="F1435" sqref="F1435"/>
      <selection pane="bottomLeft" activeCell="F1435" sqref="F1435"/>
      <selection pane="bottomRight" activeCell="B51" sqref="B51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425"/>
    </row>
    <row r="3" spans="1:10" ht="23.25" customHeight="1">
      <c r="A3" s="94" t="s">
        <v>15840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142</v>
      </c>
      <c r="C7" s="90">
        <v>43739</v>
      </c>
      <c r="D7" s="125" t="s">
        <v>15795</v>
      </c>
      <c r="E7" s="109">
        <v>537.6</v>
      </c>
      <c r="F7" s="107" t="str">
        <f t="shared" ref="F7:F52" si="0">D7</f>
        <v>OSH19-0380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358</v>
      </c>
      <c r="C8" s="90">
        <v>43739</v>
      </c>
      <c r="D8" s="125" t="s">
        <v>15796</v>
      </c>
      <c r="E8" s="109">
        <v>16745.849999999999</v>
      </c>
      <c r="F8" s="107" t="str">
        <f t="shared" si="0"/>
        <v>OSH19-0381</v>
      </c>
      <c r="G8" s="318"/>
      <c r="H8" s="109"/>
      <c r="I8" s="110"/>
      <c r="J8" s="107"/>
    </row>
    <row r="9" spans="1:10" ht="18" customHeight="1">
      <c r="A9" s="324">
        <v>3</v>
      </c>
      <c r="B9" s="200" t="s">
        <v>53</v>
      </c>
      <c r="C9" s="90">
        <v>43739</v>
      </c>
      <c r="D9" s="125" t="s">
        <v>15797</v>
      </c>
      <c r="E9" s="109">
        <v>139.84</v>
      </c>
      <c r="F9" s="107" t="str">
        <f t="shared" si="0"/>
        <v>OSH19-0382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142</v>
      </c>
      <c r="C10" s="90">
        <v>43739</v>
      </c>
      <c r="D10" s="125" t="s">
        <v>15798</v>
      </c>
      <c r="E10" s="109">
        <v>1213.75</v>
      </c>
      <c r="F10" s="107" t="str">
        <f t="shared" si="0"/>
        <v>OSH19-0383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47</v>
      </c>
      <c r="C11" s="90">
        <v>43740</v>
      </c>
      <c r="D11" s="125" t="s">
        <v>15799</v>
      </c>
      <c r="E11" s="109">
        <v>1777.79</v>
      </c>
      <c r="F11" s="107" t="str">
        <f t="shared" si="0"/>
        <v>OSH19-0384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142</v>
      </c>
      <c r="C12" s="90">
        <v>43740</v>
      </c>
      <c r="D12" s="125" t="s">
        <v>15800</v>
      </c>
      <c r="E12" s="109">
        <v>1487.06</v>
      </c>
      <c r="F12" s="107" t="str">
        <f t="shared" si="0"/>
        <v>OSH19-0385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346</v>
      </c>
      <c r="C13" s="90">
        <v>43742</v>
      </c>
      <c r="D13" s="125" t="s">
        <v>15801</v>
      </c>
      <c r="E13" s="109">
        <v>2112</v>
      </c>
      <c r="F13" s="107" t="str">
        <f t="shared" si="0"/>
        <v>OSH19-0386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14583</v>
      </c>
      <c r="C14" s="90">
        <v>43745</v>
      </c>
      <c r="D14" s="125" t="s">
        <v>15802</v>
      </c>
      <c r="E14" s="109">
        <v>25958.400000000001</v>
      </c>
      <c r="F14" s="107" t="str">
        <f t="shared" si="0"/>
        <v>OSH19-0387</v>
      </c>
      <c r="G14" s="318"/>
      <c r="H14" s="109"/>
      <c r="I14" s="110"/>
      <c r="J14" s="107"/>
    </row>
    <row r="15" spans="1:10" ht="18" customHeight="1">
      <c r="A15" s="324">
        <v>9</v>
      </c>
      <c r="B15" s="200" t="s">
        <v>358</v>
      </c>
      <c r="C15" s="90">
        <v>43745</v>
      </c>
      <c r="D15" s="125" t="s">
        <v>15803</v>
      </c>
      <c r="E15" s="109">
        <v>7708.09</v>
      </c>
      <c r="F15" s="107" t="str">
        <f t="shared" si="0"/>
        <v>OSH19-0388</v>
      </c>
      <c r="G15" s="318"/>
      <c r="H15" s="109"/>
      <c r="I15" s="110"/>
      <c r="J15" s="107"/>
    </row>
    <row r="16" spans="1:10" ht="18" customHeight="1">
      <c r="A16" s="324">
        <v>10</v>
      </c>
      <c r="B16" s="200"/>
      <c r="D16" s="347" t="s">
        <v>14604</v>
      </c>
      <c r="E16" s="109">
        <v>0</v>
      </c>
      <c r="F16" s="107" t="str">
        <f t="shared" si="0"/>
        <v>OSH19-0389</v>
      </c>
      <c r="G16" s="318"/>
      <c r="H16" s="109"/>
      <c r="I16" s="110"/>
      <c r="J16" s="107" t="s">
        <v>7781</v>
      </c>
    </row>
    <row r="17" spans="1:10" ht="18" customHeight="1">
      <c r="A17" s="324">
        <v>11</v>
      </c>
      <c r="B17" s="200" t="s">
        <v>142</v>
      </c>
      <c r="C17" s="90">
        <v>43746</v>
      </c>
      <c r="D17" s="125" t="s">
        <v>15804</v>
      </c>
      <c r="E17" s="109">
        <v>796.95</v>
      </c>
      <c r="F17" s="107" t="str">
        <f t="shared" si="0"/>
        <v>OSH19-0390</v>
      </c>
      <c r="G17" s="318"/>
      <c r="H17" s="109"/>
      <c r="I17" s="110"/>
      <c r="J17" s="107"/>
    </row>
    <row r="18" spans="1:10" ht="18" customHeight="1">
      <c r="A18" s="324">
        <v>12</v>
      </c>
      <c r="B18" s="200" t="s">
        <v>298</v>
      </c>
      <c r="C18" s="90">
        <v>43746</v>
      </c>
      <c r="D18" s="125" t="s">
        <v>15805</v>
      </c>
      <c r="E18" s="109">
        <v>3783.02</v>
      </c>
      <c r="F18" s="107" t="str">
        <f t="shared" si="0"/>
        <v>OSH19-0391</v>
      </c>
      <c r="G18" s="318"/>
      <c r="H18" s="109"/>
      <c r="I18" s="110"/>
      <c r="J18" s="107"/>
    </row>
    <row r="19" spans="1:10" ht="18" customHeight="1">
      <c r="A19" s="324">
        <v>13</v>
      </c>
      <c r="B19" s="200" t="s">
        <v>142</v>
      </c>
      <c r="C19" s="90">
        <v>43746</v>
      </c>
      <c r="D19" s="125" t="s">
        <v>15806</v>
      </c>
      <c r="E19" s="109">
        <v>544.79999999999995</v>
      </c>
      <c r="F19" s="107" t="str">
        <f t="shared" si="0"/>
        <v>OSH19-0392</v>
      </c>
      <c r="G19" s="318"/>
      <c r="H19" s="109"/>
      <c r="I19" s="110"/>
      <c r="J19" s="107"/>
    </row>
    <row r="20" spans="1:10" ht="18" customHeight="1">
      <c r="A20" s="324">
        <v>14</v>
      </c>
      <c r="B20" s="200" t="s">
        <v>142</v>
      </c>
      <c r="C20" s="90">
        <v>43747</v>
      </c>
      <c r="D20" s="125" t="s">
        <v>15807</v>
      </c>
      <c r="E20" s="109">
        <v>504</v>
      </c>
      <c r="F20" s="107" t="str">
        <f t="shared" si="0"/>
        <v>OSH19-0393</v>
      </c>
      <c r="G20" s="318"/>
      <c r="H20" s="109"/>
      <c r="I20" s="110"/>
      <c r="J20" s="107"/>
    </row>
    <row r="21" spans="1:10" ht="18" customHeight="1">
      <c r="A21" s="324">
        <v>15</v>
      </c>
      <c r="B21" s="200" t="s">
        <v>346</v>
      </c>
      <c r="C21" s="90">
        <v>43747</v>
      </c>
      <c r="D21" s="125" t="s">
        <v>15808</v>
      </c>
      <c r="E21" s="109">
        <v>5246</v>
      </c>
      <c r="F21" s="107" t="str">
        <f t="shared" si="0"/>
        <v>OSH19-0394</v>
      </c>
      <c r="G21" s="318"/>
      <c r="H21" s="109"/>
      <c r="I21" s="110"/>
      <c r="J21" s="107"/>
    </row>
    <row r="22" spans="1:10" ht="18" customHeight="1">
      <c r="A22" s="324">
        <v>16</v>
      </c>
      <c r="B22" s="200" t="s">
        <v>142</v>
      </c>
      <c r="C22" s="90">
        <v>43748</v>
      </c>
      <c r="D22" s="125" t="s">
        <v>15809</v>
      </c>
      <c r="E22" s="109">
        <v>1474.8</v>
      </c>
      <c r="F22" s="107" t="str">
        <f t="shared" si="0"/>
        <v>OSH19-0395</v>
      </c>
      <c r="G22" s="318"/>
      <c r="H22" s="109"/>
      <c r="I22" s="110"/>
      <c r="J22" s="107"/>
    </row>
    <row r="23" spans="1:10" ht="18" customHeight="1">
      <c r="A23" s="324">
        <v>17</v>
      </c>
      <c r="B23" s="200" t="s">
        <v>142</v>
      </c>
      <c r="C23" s="90">
        <v>43749</v>
      </c>
      <c r="D23" s="125" t="s">
        <v>15810</v>
      </c>
      <c r="E23" s="109">
        <v>1585.92</v>
      </c>
      <c r="F23" s="107" t="str">
        <f t="shared" si="0"/>
        <v>OSH19-0396</v>
      </c>
      <c r="G23" s="318"/>
      <c r="H23" s="109"/>
      <c r="I23" s="110"/>
      <c r="J23" s="107"/>
    </row>
    <row r="24" spans="1:10" ht="18" customHeight="1">
      <c r="A24" s="324">
        <v>18</v>
      </c>
      <c r="B24" s="200" t="s">
        <v>298</v>
      </c>
      <c r="C24" s="90">
        <v>43752</v>
      </c>
      <c r="D24" s="125" t="s">
        <v>15811</v>
      </c>
      <c r="E24" s="109">
        <v>8161.96</v>
      </c>
      <c r="F24" s="107" t="str">
        <f t="shared" si="0"/>
        <v>OSH19-0397</v>
      </c>
      <c r="G24" s="318"/>
      <c r="H24" s="109"/>
      <c r="I24" s="110"/>
      <c r="J24" s="107"/>
    </row>
    <row r="25" spans="1:10" ht="18" customHeight="1">
      <c r="A25" s="324">
        <v>19</v>
      </c>
      <c r="B25" s="200" t="s">
        <v>1746</v>
      </c>
      <c r="D25" s="327" t="s">
        <v>15812</v>
      </c>
      <c r="E25" s="109">
        <v>0</v>
      </c>
      <c r="F25" s="107" t="str">
        <f t="shared" si="0"/>
        <v>OSH19-0398</v>
      </c>
      <c r="G25" s="318"/>
      <c r="H25" s="109"/>
      <c r="I25" s="110"/>
      <c r="J25" s="107"/>
    </row>
    <row r="26" spans="1:10" ht="18" customHeight="1">
      <c r="A26" s="324">
        <v>20</v>
      </c>
      <c r="B26" s="200" t="s">
        <v>358</v>
      </c>
      <c r="C26" s="90">
        <v>43753</v>
      </c>
      <c r="D26" s="125" t="s">
        <v>15813</v>
      </c>
      <c r="E26" s="109">
        <v>5202.75</v>
      </c>
      <c r="F26" s="107" t="str">
        <f t="shared" si="0"/>
        <v>OSH19-0399</v>
      </c>
      <c r="G26" s="318"/>
      <c r="H26" s="109"/>
      <c r="I26" s="110"/>
      <c r="J26" s="107"/>
    </row>
    <row r="27" spans="1:10" ht="18" customHeight="1">
      <c r="A27" s="324">
        <v>21</v>
      </c>
      <c r="B27" s="200" t="s">
        <v>142</v>
      </c>
      <c r="C27" s="90">
        <v>43753</v>
      </c>
      <c r="D27" s="125" t="s">
        <v>15814</v>
      </c>
      <c r="E27" s="109">
        <v>894.6</v>
      </c>
      <c r="F27" s="107" t="str">
        <f t="shared" si="0"/>
        <v>OSH19-0400</v>
      </c>
      <c r="G27" s="318"/>
      <c r="H27" s="109"/>
      <c r="I27" s="110"/>
      <c r="J27" s="107"/>
    </row>
    <row r="28" spans="1:10" ht="18" customHeight="1">
      <c r="A28" s="324">
        <v>22</v>
      </c>
      <c r="B28" s="200" t="s">
        <v>142</v>
      </c>
      <c r="C28" s="90">
        <v>43754</v>
      </c>
      <c r="D28" s="125" t="s">
        <v>15815</v>
      </c>
      <c r="E28" s="109">
        <v>595.46</v>
      </c>
      <c r="F28" s="107" t="str">
        <f t="shared" si="0"/>
        <v>OSH19-0401</v>
      </c>
      <c r="G28" s="318"/>
      <c r="H28" s="109"/>
      <c r="I28" s="110"/>
      <c r="J28" s="107"/>
    </row>
    <row r="29" spans="1:10" ht="18" customHeight="1">
      <c r="A29" s="324">
        <v>23</v>
      </c>
      <c r="B29" s="200" t="s">
        <v>142</v>
      </c>
      <c r="C29" s="90">
        <v>43755</v>
      </c>
      <c r="D29" s="125" t="s">
        <v>15816</v>
      </c>
      <c r="E29" s="109">
        <v>707</v>
      </c>
      <c r="F29" s="107" t="str">
        <f t="shared" si="0"/>
        <v>OSH19-0402</v>
      </c>
      <c r="G29" s="318"/>
      <c r="H29" s="109"/>
      <c r="I29" s="110"/>
      <c r="J29" s="107"/>
    </row>
    <row r="30" spans="1:10" ht="18" customHeight="1">
      <c r="A30" s="324">
        <v>24</v>
      </c>
      <c r="B30" s="200" t="s">
        <v>346</v>
      </c>
      <c r="C30" s="90">
        <v>43755</v>
      </c>
      <c r="D30" s="125" t="s">
        <v>15817</v>
      </c>
      <c r="E30" s="109">
        <v>5420.8</v>
      </c>
      <c r="F30" s="107" t="str">
        <f t="shared" si="0"/>
        <v>OSH19-0403</v>
      </c>
      <c r="G30" s="318"/>
      <c r="H30" s="109"/>
      <c r="I30" s="110"/>
      <c r="J30" s="107"/>
    </row>
    <row r="31" spans="1:10" ht="18" customHeight="1">
      <c r="A31" s="324">
        <v>25</v>
      </c>
      <c r="B31" s="200" t="s">
        <v>12962</v>
      </c>
      <c r="C31" s="90">
        <v>43755</v>
      </c>
      <c r="D31" s="125" t="s">
        <v>15818</v>
      </c>
      <c r="E31" s="109">
        <v>434.24</v>
      </c>
      <c r="F31" s="107" t="str">
        <f t="shared" si="0"/>
        <v>OSH19-0404</v>
      </c>
      <c r="G31" s="318"/>
      <c r="H31" s="109"/>
      <c r="I31" s="110"/>
      <c r="J31" s="107"/>
    </row>
    <row r="32" spans="1:10" ht="18" customHeight="1">
      <c r="A32" s="324">
        <v>26</v>
      </c>
      <c r="B32" s="200" t="s">
        <v>142</v>
      </c>
      <c r="C32" s="90">
        <v>43755</v>
      </c>
      <c r="D32" s="125" t="s">
        <v>15819</v>
      </c>
      <c r="E32" s="109">
        <v>969.6</v>
      </c>
      <c r="F32" s="107" t="str">
        <f t="shared" si="0"/>
        <v>OSH19-0405</v>
      </c>
      <c r="G32" s="318"/>
      <c r="H32" s="109"/>
      <c r="I32" s="110"/>
      <c r="J32" s="107"/>
    </row>
    <row r="33" spans="1:10" ht="18" customHeight="1">
      <c r="A33" s="324">
        <v>27</v>
      </c>
      <c r="B33" s="200" t="s">
        <v>142</v>
      </c>
      <c r="C33" s="90">
        <v>43756</v>
      </c>
      <c r="D33" s="125" t="s">
        <v>15820</v>
      </c>
      <c r="E33" s="109">
        <v>272.39999999999998</v>
      </c>
      <c r="F33" s="107" t="str">
        <f t="shared" si="0"/>
        <v>OSH19-0406</v>
      </c>
      <c r="G33" s="318"/>
      <c r="H33" s="109"/>
      <c r="I33" s="110"/>
      <c r="J33" s="107"/>
    </row>
    <row r="34" spans="1:10" ht="18" customHeight="1">
      <c r="A34" s="324">
        <v>28</v>
      </c>
      <c r="B34" s="200" t="s">
        <v>47</v>
      </c>
      <c r="C34" s="90">
        <v>43756</v>
      </c>
      <c r="D34" s="125" t="s">
        <v>15821</v>
      </c>
      <c r="E34" s="109">
        <v>1296</v>
      </c>
      <c r="F34" s="107" t="str">
        <f t="shared" si="0"/>
        <v>OSH19-0407</v>
      </c>
      <c r="G34" s="318"/>
      <c r="H34" s="109"/>
      <c r="I34" s="110"/>
      <c r="J34" s="107"/>
    </row>
    <row r="35" spans="1:10" ht="18" customHeight="1">
      <c r="A35" s="324">
        <v>29</v>
      </c>
      <c r="B35" s="200" t="s">
        <v>346</v>
      </c>
      <c r="C35" s="90">
        <v>43759</v>
      </c>
      <c r="D35" s="125" t="s">
        <v>15822</v>
      </c>
      <c r="E35" s="109">
        <v>1960</v>
      </c>
      <c r="F35" s="107" t="str">
        <f t="shared" si="0"/>
        <v>OSH19-0408</v>
      </c>
      <c r="G35" s="318"/>
      <c r="H35" s="109"/>
      <c r="I35" s="110"/>
      <c r="J35" s="107"/>
    </row>
    <row r="36" spans="1:10" ht="18" customHeight="1">
      <c r="A36" s="324">
        <v>30</v>
      </c>
      <c r="B36" s="200" t="s">
        <v>358</v>
      </c>
      <c r="C36" s="90">
        <v>43759</v>
      </c>
      <c r="D36" s="125" t="s">
        <v>15823</v>
      </c>
      <c r="E36" s="109">
        <v>7285.31</v>
      </c>
      <c r="F36" s="107" t="str">
        <f t="shared" si="0"/>
        <v>OSH19-0409</v>
      </c>
      <c r="G36" s="318"/>
      <c r="H36" s="109"/>
      <c r="I36" s="110"/>
      <c r="J36" s="107"/>
    </row>
    <row r="37" spans="1:10" ht="18" customHeight="1">
      <c r="A37" s="324">
        <v>31</v>
      </c>
      <c r="B37" s="200" t="s">
        <v>358</v>
      </c>
      <c r="C37" s="90">
        <v>43761</v>
      </c>
      <c r="D37" s="125" t="s">
        <v>15824</v>
      </c>
      <c r="E37" s="109">
        <v>3531.42</v>
      </c>
      <c r="F37" s="107" t="str">
        <f t="shared" si="0"/>
        <v>OSH19-0410</v>
      </c>
      <c r="G37" s="318"/>
      <c r="H37" s="109"/>
      <c r="I37" s="110"/>
      <c r="J37" s="107"/>
    </row>
    <row r="38" spans="1:10" ht="18" customHeight="1">
      <c r="A38" s="324">
        <v>32</v>
      </c>
      <c r="B38" s="200" t="s">
        <v>298</v>
      </c>
      <c r="C38" s="90">
        <v>43762</v>
      </c>
      <c r="D38" s="125" t="s">
        <v>15825</v>
      </c>
      <c r="E38" s="109">
        <v>4533.96</v>
      </c>
      <c r="F38" s="107" t="str">
        <f t="shared" si="0"/>
        <v>OSH19-0411</v>
      </c>
      <c r="G38" s="318"/>
      <c r="H38" s="109"/>
      <c r="I38" s="110"/>
      <c r="J38" s="107"/>
    </row>
    <row r="39" spans="1:10" ht="18" customHeight="1">
      <c r="A39" s="324">
        <v>33</v>
      </c>
      <c r="B39" s="200" t="s">
        <v>1710</v>
      </c>
      <c r="C39" s="90">
        <v>43762</v>
      </c>
      <c r="D39" s="125" t="s">
        <v>15826</v>
      </c>
      <c r="E39" s="109">
        <v>866.64</v>
      </c>
      <c r="F39" s="107" t="str">
        <f t="shared" si="0"/>
        <v>OSH19-0412</v>
      </c>
      <c r="G39" s="318"/>
      <c r="H39" s="109"/>
      <c r="I39" s="110"/>
      <c r="J39" s="107"/>
    </row>
    <row r="40" spans="1:10" ht="18" customHeight="1">
      <c r="A40" s="324">
        <v>34</v>
      </c>
      <c r="B40" s="200" t="s">
        <v>142</v>
      </c>
      <c r="C40" s="90">
        <v>43762</v>
      </c>
      <c r="D40" s="125" t="s">
        <v>15827</v>
      </c>
      <c r="E40" s="109">
        <v>86.8</v>
      </c>
      <c r="F40" s="107" t="str">
        <f t="shared" si="0"/>
        <v>OSH19-0413</v>
      </c>
      <c r="G40" s="318"/>
      <c r="H40" s="109"/>
      <c r="I40" s="110"/>
      <c r="J40" s="107"/>
    </row>
    <row r="41" spans="1:10" ht="18" customHeight="1">
      <c r="A41" s="324">
        <v>35</v>
      </c>
      <c r="B41" s="200" t="s">
        <v>355</v>
      </c>
      <c r="C41" s="90">
        <v>43763</v>
      </c>
      <c r="D41" s="125" t="s">
        <v>15828</v>
      </c>
      <c r="E41" s="109">
        <v>8899.7199999999993</v>
      </c>
      <c r="F41" s="107" t="str">
        <f t="shared" si="0"/>
        <v>OSH19-0414</v>
      </c>
      <c r="G41" s="318"/>
      <c r="H41" s="109"/>
      <c r="I41" s="110"/>
      <c r="J41" s="107"/>
    </row>
    <row r="42" spans="1:10" ht="18" customHeight="1">
      <c r="A42" s="324">
        <v>36</v>
      </c>
      <c r="B42" s="200" t="s">
        <v>358</v>
      </c>
      <c r="C42" s="90">
        <v>43766</v>
      </c>
      <c r="D42" s="125" t="s">
        <v>15829</v>
      </c>
      <c r="E42" s="109">
        <v>5104.2</v>
      </c>
      <c r="F42" s="107" t="str">
        <f t="shared" si="0"/>
        <v>OSH19-0415</v>
      </c>
      <c r="G42" s="318"/>
      <c r="H42" s="109"/>
      <c r="I42" s="110"/>
      <c r="J42" s="107"/>
    </row>
    <row r="43" spans="1:10" ht="18" customHeight="1">
      <c r="A43" s="324">
        <v>37</v>
      </c>
      <c r="B43" s="200" t="s">
        <v>232</v>
      </c>
      <c r="C43" s="90">
        <v>43766</v>
      </c>
      <c r="D43" s="125" t="s">
        <v>15830</v>
      </c>
      <c r="E43" s="109">
        <v>5084.1000000000004</v>
      </c>
      <c r="F43" s="107" t="str">
        <f t="shared" si="0"/>
        <v>OSH19-0416</v>
      </c>
      <c r="G43" s="318"/>
      <c r="H43" s="109"/>
      <c r="I43" s="110"/>
      <c r="J43" s="107"/>
    </row>
    <row r="44" spans="1:10" ht="18" customHeight="1">
      <c r="A44" s="324">
        <v>38</v>
      </c>
      <c r="B44" s="200" t="s">
        <v>355</v>
      </c>
      <c r="C44" s="90">
        <v>43766</v>
      </c>
      <c r="D44" s="125" t="s">
        <v>15831</v>
      </c>
      <c r="E44" s="109">
        <v>1025.28</v>
      </c>
      <c r="F44" s="107" t="str">
        <f t="shared" si="0"/>
        <v>OSH19-0417</v>
      </c>
      <c r="G44" s="318"/>
      <c r="H44" s="109"/>
      <c r="I44" s="110"/>
      <c r="J44" s="107"/>
    </row>
    <row r="45" spans="1:10" ht="18" customHeight="1">
      <c r="A45" s="324">
        <v>39</v>
      </c>
      <c r="B45" s="200" t="s">
        <v>142</v>
      </c>
      <c r="C45" s="90">
        <v>43767</v>
      </c>
      <c r="D45" s="125" t="s">
        <v>15832</v>
      </c>
      <c r="E45" s="109">
        <v>591.20000000000005</v>
      </c>
      <c r="F45" s="107" t="str">
        <f t="shared" si="0"/>
        <v>OSH19-0418</v>
      </c>
      <c r="G45" s="318"/>
      <c r="H45" s="109"/>
      <c r="I45" s="110"/>
      <c r="J45" s="107"/>
    </row>
    <row r="46" spans="1:10" ht="18" customHeight="1">
      <c r="A46" s="324">
        <v>40</v>
      </c>
      <c r="B46" s="200" t="s">
        <v>142</v>
      </c>
      <c r="C46" s="90">
        <v>43767</v>
      </c>
      <c r="D46" s="125" t="s">
        <v>15833</v>
      </c>
      <c r="E46" s="109">
        <v>1458</v>
      </c>
      <c r="F46" s="107" t="str">
        <f t="shared" si="0"/>
        <v>OSH19-0419</v>
      </c>
      <c r="G46" s="318"/>
      <c r="H46" s="109"/>
      <c r="I46" s="110"/>
      <c r="J46" s="107"/>
    </row>
    <row r="47" spans="1:10" ht="18" customHeight="1">
      <c r="A47" s="324">
        <v>41</v>
      </c>
      <c r="B47" s="200" t="s">
        <v>298</v>
      </c>
      <c r="C47" s="90">
        <v>43768</v>
      </c>
      <c r="D47" s="125" t="s">
        <v>15834</v>
      </c>
      <c r="E47" s="109">
        <v>9203.08</v>
      </c>
      <c r="F47" s="107" t="str">
        <f t="shared" si="0"/>
        <v>OSH19-0420</v>
      </c>
      <c r="G47" s="318"/>
      <c r="H47" s="109"/>
      <c r="I47" s="110"/>
      <c r="J47" s="107"/>
    </row>
    <row r="48" spans="1:10" ht="18" customHeight="1">
      <c r="A48" s="324">
        <v>42</v>
      </c>
      <c r="B48" s="200" t="s">
        <v>142</v>
      </c>
      <c r="C48" s="90">
        <v>43768</v>
      </c>
      <c r="D48" s="125" t="s">
        <v>15835</v>
      </c>
      <c r="E48" s="109">
        <v>469.65</v>
      </c>
      <c r="F48" s="107" t="str">
        <f t="shared" si="0"/>
        <v>OSH19-0421</v>
      </c>
      <c r="G48" s="318"/>
      <c r="H48" s="109"/>
      <c r="I48" s="110"/>
      <c r="J48" s="107"/>
    </row>
    <row r="49" spans="1:10" ht="18" customHeight="1">
      <c r="A49" s="324">
        <v>43</v>
      </c>
      <c r="B49" s="200" t="s">
        <v>346</v>
      </c>
      <c r="C49" s="90">
        <v>43768</v>
      </c>
      <c r="D49" s="125" t="s">
        <v>15836</v>
      </c>
      <c r="E49" s="109">
        <v>3780</v>
      </c>
      <c r="F49" s="107" t="str">
        <f t="shared" si="0"/>
        <v>OSH19-0422</v>
      </c>
      <c r="G49" s="318"/>
      <c r="H49" s="109"/>
      <c r="I49" s="110"/>
      <c r="J49" s="107"/>
    </row>
    <row r="50" spans="1:10" ht="18" customHeight="1">
      <c r="A50" s="324">
        <v>44</v>
      </c>
      <c r="B50" s="200" t="s">
        <v>142</v>
      </c>
      <c r="C50" s="90">
        <v>43768</v>
      </c>
      <c r="D50" s="125" t="s">
        <v>15837</v>
      </c>
      <c r="E50" s="109">
        <v>1384.4</v>
      </c>
      <c r="F50" s="107" t="str">
        <f t="shared" si="0"/>
        <v>OSH19-0423</v>
      </c>
      <c r="G50" s="318"/>
      <c r="H50" s="109"/>
      <c r="I50" s="110"/>
      <c r="J50" s="107"/>
    </row>
    <row r="51" spans="1:10" ht="18" customHeight="1">
      <c r="A51" s="324">
        <v>45</v>
      </c>
      <c r="B51" s="200" t="s">
        <v>142</v>
      </c>
      <c r="C51" s="90">
        <v>43769</v>
      </c>
      <c r="D51" s="125" t="s">
        <v>15838</v>
      </c>
      <c r="E51" s="109">
        <v>565.6</v>
      </c>
      <c r="F51" s="107" t="str">
        <f t="shared" si="0"/>
        <v>OSH19-0424</v>
      </c>
      <c r="G51" s="318"/>
      <c r="H51" s="109"/>
      <c r="I51" s="110"/>
      <c r="J51" s="107"/>
    </row>
    <row r="52" spans="1:10" ht="18" customHeight="1" thickBot="1">
      <c r="A52" s="324">
        <v>46</v>
      </c>
      <c r="B52" s="200" t="s">
        <v>141</v>
      </c>
      <c r="C52" s="90">
        <v>43769</v>
      </c>
      <c r="D52" s="125" t="s">
        <v>15839</v>
      </c>
      <c r="E52" s="109">
        <v>1786.4</v>
      </c>
      <c r="F52" s="107" t="str">
        <f t="shared" si="0"/>
        <v>OSH19-0425</v>
      </c>
      <c r="G52" s="318"/>
      <c r="H52" s="109"/>
      <c r="I52" s="110"/>
      <c r="J52" s="107"/>
    </row>
    <row r="53" spans="1:10" s="117" customFormat="1" ht="20.25" customHeight="1" thickTop="1">
      <c r="A53" s="111"/>
      <c r="B53" s="111"/>
      <c r="C53" s="111"/>
      <c r="D53" s="111"/>
      <c r="E53" s="111">
        <f>SUM(E7:E52)</f>
        <v>153186.44</v>
      </c>
      <c r="F53" s="423"/>
      <c r="G53" s="423"/>
      <c r="H53" s="111">
        <f>SUM(H26:H52)</f>
        <v>0</v>
      </c>
      <c r="I53" s="111">
        <f>SUM(I26:I52)</f>
        <v>0</v>
      </c>
      <c r="J53" s="113"/>
    </row>
    <row r="54" spans="1:10" ht="18" customHeight="1">
      <c r="A54" s="119"/>
      <c r="C54" s="118"/>
      <c r="D54"/>
      <c r="E54"/>
      <c r="F54"/>
      <c r="G54"/>
      <c r="H54"/>
      <c r="I54"/>
    </row>
    <row r="58" spans="1:10" s="92" customFormat="1" ht="18" customHeight="1">
      <c r="A58" s="89"/>
      <c r="B58" s="89"/>
      <c r="C58" s="90"/>
      <c r="D58" s="89"/>
      <c r="G58" s="90"/>
      <c r="I58" s="89"/>
      <c r="J58" s="89"/>
    </row>
  </sheetData>
  <autoFilter ref="A6:J54" xr:uid="{00000000-0009-0000-0000-000008000000}"/>
  <mergeCells count="3">
    <mergeCell ref="C1:E1"/>
    <mergeCell ref="A5:F5"/>
    <mergeCell ref="G5:I5"/>
  </mergeCells>
  <phoneticPr fontId="38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AE932-6296-4BDF-8BF7-0338EF5FC8FB}">
  <dimension ref="A1:J110"/>
  <sheetViews>
    <sheetView showGridLines="0" zoomScale="90" zoomScaleNormal="90" workbookViewId="0">
      <pane xSplit="2" ySplit="6" topLeftCell="C65" activePane="bottomRight" state="frozen"/>
      <selection activeCell="F1435" sqref="F1435"/>
      <selection pane="topRight" activeCell="F1435" sqref="F1435"/>
      <selection pane="bottomLeft" activeCell="F1435" sqref="F1435"/>
      <selection pane="bottomRight" activeCell="B73" sqref="B73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426"/>
    </row>
    <row r="3" spans="1:10" ht="23.25" customHeight="1">
      <c r="A3" s="134" t="s">
        <v>15841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421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42</v>
      </c>
      <c r="C7" s="132">
        <v>43739</v>
      </c>
      <c r="D7" s="54" t="s">
        <v>15842</v>
      </c>
      <c r="E7" s="146">
        <v>3003</v>
      </c>
      <c r="F7" s="54" t="str">
        <f t="shared" ref="F7:F70" si="0">D7</f>
        <v>SHV19-0546</v>
      </c>
      <c r="G7" s="145">
        <f t="shared" ref="G7:G70" si="1">C7+60</f>
        <v>43799</v>
      </c>
      <c r="H7" s="146"/>
      <c r="I7" s="147"/>
      <c r="J7" s="54"/>
    </row>
    <row r="8" spans="1:10" ht="18" customHeight="1">
      <c r="A8" s="54">
        <v>2</v>
      </c>
      <c r="B8" s="131" t="s">
        <v>42</v>
      </c>
      <c r="C8" s="132">
        <v>43739</v>
      </c>
      <c r="D8" s="54" t="s">
        <v>15843</v>
      </c>
      <c r="E8" s="146">
        <v>1910.17</v>
      </c>
      <c r="F8" s="54" t="str">
        <f t="shared" si="0"/>
        <v>SHV19-0547</v>
      </c>
      <c r="G8" s="145">
        <f t="shared" si="1"/>
        <v>43799</v>
      </c>
      <c r="H8" s="146"/>
      <c r="I8" s="147"/>
      <c r="J8" s="54"/>
    </row>
    <row r="9" spans="1:10" ht="18" customHeight="1">
      <c r="A9" s="54">
        <v>3</v>
      </c>
      <c r="B9" s="131" t="s">
        <v>42</v>
      </c>
      <c r="C9" s="132">
        <v>43739</v>
      </c>
      <c r="D9" s="54" t="s">
        <v>15844</v>
      </c>
      <c r="E9" s="146">
        <v>1875.55</v>
      </c>
      <c r="F9" s="54" t="str">
        <f t="shared" si="0"/>
        <v>SHV19-0548</v>
      </c>
      <c r="G9" s="145">
        <f t="shared" si="1"/>
        <v>43799</v>
      </c>
      <c r="H9" s="146"/>
      <c r="I9" s="147"/>
      <c r="J9" s="54"/>
    </row>
    <row r="10" spans="1:10" ht="18" customHeight="1">
      <c r="A10" s="54">
        <v>4</v>
      </c>
      <c r="B10" s="131" t="s">
        <v>42</v>
      </c>
      <c r="C10" s="132">
        <v>43739</v>
      </c>
      <c r="D10" s="54" t="s">
        <v>15845</v>
      </c>
      <c r="E10" s="146">
        <v>1982.23</v>
      </c>
      <c r="F10" s="54" t="str">
        <f t="shared" si="0"/>
        <v>SHV19-0549</v>
      </c>
      <c r="G10" s="145">
        <f t="shared" si="1"/>
        <v>43799</v>
      </c>
      <c r="H10" s="146"/>
      <c r="I10" s="147"/>
      <c r="J10" s="54"/>
    </row>
    <row r="11" spans="1:10" ht="18" customHeight="1">
      <c r="A11" s="54">
        <v>5</v>
      </c>
      <c r="B11" s="131" t="s">
        <v>42</v>
      </c>
      <c r="C11" s="132">
        <v>43739</v>
      </c>
      <c r="D11" s="54" t="s">
        <v>15846</v>
      </c>
      <c r="E11" s="146">
        <v>1742.83</v>
      </c>
      <c r="F11" s="54" t="str">
        <f t="shared" si="0"/>
        <v>SHV19-0550</v>
      </c>
      <c r="G11" s="145">
        <f t="shared" si="1"/>
        <v>43799</v>
      </c>
      <c r="H11" s="146"/>
      <c r="I11" s="147"/>
      <c r="J11" s="54"/>
    </row>
    <row r="12" spans="1:10" ht="18" customHeight="1">
      <c r="A12" s="54">
        <v>6</v>
      </c>
      <c r="B12" s="131" t="s">
        <v>288</v>
      </c>
      <c r="C12" s="132">
        <v>43740</v>
      </c>
      <c r="D12" s="54" t="s">
        <v>15847</v>
      </c>
      <c r="E12" s="146">
        <v>4847</v>
      </c>
      <c r="F12" s="54" t="str">
        <f t="shared" si="0"/>
        <v>SHV19-0551</v>
      </c>
      <c r="G12" s="145">
        <f t="shared" si="1"/>
        <v>43800</v>
      </c>
      <c r="H12" s="146"/>
      <c r="I12" s="147"/>
      <c r="J12" s="54"/>
    </row>
    <row r="13" spans="1:10" ht="18" customHeight="1">
      <c r="A13" s="54">
        <v>7</v>
      </c>
      <c r="B13" s="131" t="s">
        <v>42</v>
      </c>
      <c r="C13" s="132">
        <v>43740</v>
      </c>
      <c r="D13" s="54" t="s">
        <v>15848</v>
      </c>
      <c r="E13" s="146">
        <v>2989.9</v>
      </c>
      <c r="F13" s="54" t="str">
        <f t="shared" si="0"/>
        <v>SHV19-0552</v>
      </c>
      <c r="G13" s="145">
        <f t="shared" si="1"/>
        <v>43800</v>
      </c>
      <c r="H13" s="146"/>
      <c r="I13" s="147"/>
      <c r="J13" s="54"/>
    </row>
    <row r="14" spans="1:10" ht="18" customHeight="1">
      <c r="A14" s="54">
        <v>8</v>
      </c>
      <c r="B14" s="131" t="s">
        <v>42</v>
      </c>
      <c r="C14" s="132">
        <v>43740</v>
      </c>
      <c r="D14" s="54" t="s">
        <v>15849</v>
      </c>
      <c r="E14" s="146">
        <v>2658.44</v>
      </c>
      <c r="F14" s="54" t="str">
        <f t="shared" si="0"/>
        <v>SHV19-0553</v>
      </c>
      <c r="G14" s="145">
        <f t="shared" si="1"/>
        <v>43800</v>
      </c>
      <c r="H14" s="146"/>
      <c r="I14" s="147"/>
      <c r="J14" s="54"/>
    </row>
    <row r="15" spans="1:10" ht="18" customHeight="1">
      <c r="A15" s="54">
        <v>9</v>
      </c>
      <c r="B15" s="131" t="s">
        <v>42</v>
      </c>
      <c r="C15" s="132">
        <v>43740</v>
      </c>
      <c r="D15" s="54" t="s">
        <v>15850</v>
      </c>
      <c r="E15" s="146">
        <v>1161.8800000000001</v>
      </c>
      <c r="F15" s="54" t="str">
        <f t="shared" si="0"/>
        <v>SHV19-0554</v>
      </c>
      <c r="G15" s="145">
        <f t="shared" si="1"/>
        <v>43800</v>
      </c>
      <c r="H15" s="146"/>
      <c r="I15" s="147"/>
      <c r="J15" s="54"/>
    </row>
    <row r="16" spans="1:10" ht="18" customHeight="1">
      <c r="A16" s="54">
        <v>10</v>
      </c>
      <c r="B16" s="131" t="s">
        <v>42</v>
      </c>
      <c r="C16" s="132">
        <v>43740</v>
      </c>
      <c r="D16" s="54" t="s">
        <v>15851</v>
      </c>
      <c r="E16" s="146">
        <v>1306.03</v>
      </c>
      <c r="F16" s="54" t="str">
        <f t="shared" si="0"/>
        <v>SHV19-0555</v>
      </c>
      <c r="G16" s="145">
        <f t="shared" si="1"/>
        <v>43800</v>
      </c>
      <c r="H16" s="146"/>
      <c r="I16" s="147"/>
      <c r="J16" s="54"/>
    </row>
    <row r="17" spans="1:10" ht="18" customHeight="1">
      <c r="A17" s="54">
        <v>11</v>
      </c>
      <c r="B17" s="131" t="s">
        <v>42</v>
      </c>
      <c r="C17" s="132">
        <v>43741</v>
      </c>
      <c r="D17" s="54" t="s">
        <v>15852</v>
      </c>
      <c r="E17" s="146">
        <v>2586.36</v>
      </c>
      <c r="F17" s="54" t="str">
        <f t="shared" si="0"/>
        <v>SHV19-0556</v>
      </c>
      <c r="G17" s="145">
        <f t="shared" si="1"/>
        <v>43801</v>
      </c>
      <c r="H17" s="146"/>
      <c r="I17" s="147"/>
      <c r="J17" s="54"/>
    </row>
    <row r="18" spans="1:10" ht="18" customHeight="1">
      <c r="A18" s="54">
        <v>12</v>
      </c>
      <c r="B18" s="131" t="s">
        <v>42</v>
      </c>
      <c r="C18" s="132">
        <v>43741</v>
      </c>
      <c r="D18" s="54" t="s">
        <v>15853</v>
      </c>
      <c r="E18" s="146">
        <v>580.94000000000005</v>
      </c>
      <c r="F18" s="54" t="str">
        <f t="shared" si="0"/>
        <v>SHV19-0557</v>
      </c>
      <c r="G18" s="145">
        <f t="shared" si="1"/>
        <v>43801</v>
      </c>
      <c r="H18" s="146"/>
      <c r="I18" s="147"/>
      <c r="J18" s="54"/>
    </row>
    <row r="19" spans="1:10" ht="18" customHeight="1">
      <c r="A19" s="54">
        <v>13</v>
      </c>
      <c r="B19" s="131" t="s">
        <v>42</v>
      </c>
      <c r="C19" s="132">
        <v>43742</v>
      </c>
      <c r="D19" s="54" t="s">
        <v>15854</v>
      </c>
      <c r="E19" s="146">
        <v>4618.1499999999996</v>
      </c>
      <c r="F19" s="54" t="str">
        <f t="shared" si="0"/>
        <v>SHV19-0558</v>
      </c>
      <c r="G19" s="145">
        <f t="shared" si="1"/>
        <v>43802</v>
      </c>
      <c r="H19" s="146"/>
      <c r="I19" s="147"/>
      <c r="J19" s="54"/>
    </row>
    <row r="20" spans="1:10" ht="18" customHeight="1">
      <c r="A20" s="54">
        <v>14</v>
      </c>
      <c r="B20" s="131" t="s">
        <v>42</v>
      </c>
      <c r="C20" s="132">
        <v>43742</v>
      </c>
      <c r="D20" s="54" t="s">
        <v>15855</v>
      </c>
      <c r="E20" s="146">
        <v>1910.16</v>
      </c>
      <c r="F20" s="54" t="str">
        <f t="shared" si="0"/>
        <v>SHV19-0559</v>
      </c>
      <c r="G20" s="145">
        <f t="shared" si="1"/>
        <v>43802</v>
      </c>
      <c r="H20" s="146"/>
      <c r="I20" s="147"/>
      <c r="J20" s="54"/>
    </row>
    <row r="21" spans="1:10" ht="18" customHeight="1">
      <c r="A21" s="54">
        <v>15</v>
      </c>
      <c r="B21" s="131" t="s">
        <v>42</v>
      </c>
      <c r="C21" s="132">
        <v>43742</v>
      </c>
      <c r="D21" s="54" t="s">
        <v>15856</v>
      </c>
      <c r="E21" s="146">
        <v>1352.4</v>
      </c>
      <c r="F21" s="54" t="str">
        <f t="shared" si="0"/>
        <v>SHV19-0560</v>
      </c>
      <c r="G21" s="145">
        <f t="shared" si="1"/>
        <v>43802</v>
      </c>
      <c r="H21" s="146"/>
      <c r="I21" s="147"/>
      <c r="J21" s="54"/>
    </row>
    <row r="22" spans="1:10" ht="18" customHeight="1">
      <c r="A22" s="54">
        <v>16</v>
      </c>
      <c r="B22" s="131" t="s">
        <v>288</v>
      </c>
      <c r="C22" s="132">
        <v>43743</v>
      </c>
      <c r="D22" s="54" t="s">
        <v>15857</v>
      </c>
      <c r="E22" s="146">
        <v>1729</v>
      </c>
      <c r="F22" s="54" t="str">
        <f t="shared" si="0"/>
        <v>SHV19-0561</v>
      </c>
      <c r="G22" s="145">
        <f t="shared" si="1"/>
        <v>43803</v>
      </c>
      <c r="H22" s="146"/>
      <c r="I22" s="147"/>
      <c r="J22" s="54"/>
    </row>
    <row r="23" spans="1:10" ht="18" customHeight="1">
      <c r="A23" s="54">
        <v>17</v>
      </c>
      <c r="B23" s="131" t="s">
        <v>330</v>
      </c>
      <c r="C23" s="132">
        <v>43745</v>
      </c>
      <c r="D23" s="54" t="s">
        <v>15858</v>
      </c>
      <c r="E23" s="146">
        <v>5012.16</v>
      </c>
      <c r="F23" s="54" t="str">
        <f t="shared" si="0"/>
        <v>SHV19-0562</v>
      </c>
      <c r="G23" s="145">
        <f t="shared" si="1"/>
        <v>43805</v>
      </c>
      <c r="H23" s="146"/>
      <c r="I23" s="147"/>
      <c r="J23" s="54"/>
    </row>
    <row r="24" spans="1:10" ht="18" customHeight="1">
      <c r="A24" s="54">
        <v>18</v>
      </c>
      <c r="B24" s="131" t="s">
        <v>42</v>
      </c>
      <c r="C24" s="132">
        <v>43745</v>
      </c>
      <c r="D24" s="54" t="s">
        <v>15859</v>
      </c>
      <c r="E24" s="146">
        <v>2669.35</v>
      </c>
      <c r="F24" s="54" t="str">
        <f t="shared" si="0"/>
        <v>SHV19-0563</v>
      </c>
      <c r="G24" s="145">
        <f t="shared" si="1"/>
        <v>43805</v>
      </c>
      <c r="H24" s="146"/>
      <c r="I24" s="147"/>
      <c r="J24" s="54"/>
    </row>
    <row r="25" spans="1:10" ht="18" customHeight="1">
      <c r="A25" s="54">
        <v>19</v>
      </c>
      <c r="B25" s="131" t="s">
        <v>42</v>
      </c>
      <c r="C25" s="132">
        <v>43745</v>
      </c>
      <c r="D25" s="54" t="s">
        <v>15860</v>
      </c>
      <c r="E25" s="146">
        <v>1151.81</v>
      </c>
      <c r="F25" s="54" t="str">
        <f t="shared" si="0"/>
        <v>SHV19-0564</v>
      </c>
      <c r="G25" s="145">
        <f t="shared" si="1"/>
        <v>43805</v>
      </c>
      <c r="H25" s="146"/>
      <c r="I25" s="147"/>
      <c r="J25" s="54"/>
    </row>
    <row r="26" spans="1:10" ht="18" customHeight="1">
      <c r="A26" s="54">
        <v>20</v>
      </c>
      <c r="B26" s="131" t="s">
        <v>42</v>
      </c>
      <c r="C26" s="132">
        <v>43745</v>
      </c>
      <c r="D26" s="54" t="s">
        <v>15861</v>
      </c>
      <c r="E26" s="146">
        <v>1151.81</v>
      </c>
      <c r="F26" s="54" t="str">
        <f t="shared" si="0"/>
        <v>SHV19-0565</v>
      </c>
      <c r="G26" s="145">
        <f t="shared" si="1"/>
        <v>43805</v>
      </c>
      <c r="H26" s="146"/>
      <c r="I26" s="147"/>
      <c r="J26" s="54"/>
    </row>
    <row r="27" spans="1:10" ht="18" customHeight="1">
      <c r="A27" s="54">
        <v>21</v>
      </c>
      <c r="B27" s="131" t="s">
        <v>42</v>
      </c>
      <c r="C27" s="132">
        <v>43746</v>
      </c>
      <c r="D27" s="54" t="s">
        <v>15862</v>
      </c>
      <c r="E27" s="146">
        <v>2408.9499999999998</v>
      </c>
      <c r="F27" s="54" t="str">
        <f t="shared" si="0"/>
        <v>SHV19-0566</v>
      </c>
      <c r="G27" s="145">
        <f t="shared" si="1"/>
        <v>43806</v>
      </c>
      <c r="H27" s="146"/>
      <c r="I27" s="147"/>
      <c r="J27" s="54"/>
    </row>
    <row r="28" spans="1:10" ht="18" customHeight="1">
      <c r="A28" s="54">
        <v>22</v>
      </c>
      <c r="B28" s="131" t="s">
        <v>42</v>
      </c>
      <c r="C28" s="132">
        <v>43746</v>
      </c>
      <c r="D28" s="54" t="s">
        <v>15863</v>
      </c>
      <c r="E28" s="146">
        <v>1828</v>
      </c>
      <c r="F28" s="54" t="str">
        <f t="shared" si="0"/>
        <v>SHV19-0567</v>
      </c>
      <c r="G28" s="145">
        <f t="shared" si="1"/>
        <v>43806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43746</v>
      </c>
      <c r="D29" s="54" t="s">
        <v>15864</v>
      </c>
      <c r="E29" s="146">
        <v>1306.03</v>
      </c>
      <c r="F29" s="54" t="str">
        <f t="shared" si="0"/>
        <v>SHV19-0568</v>
      </c>
      <c r="G29" s="145">
        <f t="shared" si="1"/>
        <v>43806</v>
      </c>
      <c r="H29" s="146"/>
      <c r="I29" s="147"/>
      <c r="J29" s="54"/>
    </row>
    <row r="30" spans="1:10" ht="18" customHeight="1">
      <c r="A30" s="54">
        <v>24</v>
      </c>
      <c r="B30" s="131" t="s">
        <v>42</v>
      </c>
      <c r="C30" s="132">
        <v>43747</v>
      </c>
      <c r="D30" s="54" t="s">
        <v>15865</v>
      </c>
      <c r="E30" s="146">
        <v>1329.21</v>
      </c>
      <c r="F30" s="54" t="str">
        <f t="shared" si="0"/>
        <v>SHV19-0569</v>
      </c>
      <c r="G30" s="145">
        <f t="shared" si="1"/>
        <v>43807</v>
      </c>
      <c r="H30" s="146"/>
      <c r="I30" s="147"/>
      <c r="J30" s="54"/>
    </row>
    <row r="31" spans="1:10" ht="18" customHeight="1">
      <c r="A31" s="54">
        <v>25</v>
      </c>
      <c r="B31" s="131" t="s">
        <v>42</v>
      </c>
      <c r="C31" s="132">
        <v>43747</v>
      </c>
      <c r="D31" s="54" t="s">
        <v>15866</v>
      </c>
      <c r="E31" s="146">
        <v>1875.55</v>
      </c>
      <c r="F31" s="54" t="str">
        <f t="shared" si="0"/>
        <v>SHV19-0570</v>
      </c>
      <c r="G31" s="145">
        <f t="shared" si="1"/>
        <v>43807</v>
      </c>
      <c r="H31" s="146"/>
      <c r="I31" s="147"/>
      <c r="J31" s="54"/>
    </row>
    <row r="32" spans="1:10" ht="18" customHeight="1">
      <c r="A32" s="54">
        <v>26</v>
      </c>
      <c r="B32" s="131" t="s">
        <v>42</v>
      </c>
      <c r="C32" s="132">
        <v>43747</v>
      </c>
      <c r="D32" s="54" t="s">
        <v>15867</v>
      </c>
      <c r="E32" s="146">
        <v>2408.94</v>
      </c>
      <c r="F32" s="54" t="str">
        <f t="shared" si="0"/>
        <v>SHV19-0571</v>
      </c>
      <c r="G32" s="145">
        <f t="shared" si="1"/>
        <v>43807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43748</v>
      </c>
      <c r="D33" s="54" t="s">
        <v>15868</v>
      </c>
      <c r="E33" s="146">
        <v>1875.54</v>
      </c>
      <c r="F33" s="54" t="str">
        <f t="shared" si="0"/>
        <v>SHV19-0572</v>
      </c>
      <c r="G33" s="145">
        <f t="shared" si="1"/>
        <v>43808</v>
      </c>
      <c r="H33" s="146"/>
      <c r="I33" s="147"/>
      <c r="J33" s="54"/>
    </row>
    <row r="34" spans="1:10" ht="18" customHeight="1">
      <c r="A34" s="54">
        <v>28</v>
      </c>
      <c r="B34" s="131" t="s">
        <v>42</v>
      </c>
      <c r="C34" s="132">
        <v>43748</v>
      </c>
      <c r="D34" s="54" t="s">
        <v>15869</v>
      </c>
      <c r="E34" s="146">
        <v>1257.1400000000001</v>
      </c>
      <c r="F34" s="54" t="str">
        <f t="shared" si="0"/>
        <v>SHV19-0573</v>
      </c>
      <c r="G34" s="145">
        <f t="shared" si="1"/>
        <v>43808</v>
      </c>
      <c r="H34" s="146"/>
      <c r="I34" s="147"/>
      <c r="J34" s="54"/>
    </row>
    <row r="35" spans="1:10" ht="18" customHeight="1">
      <c r="A35" s="54">
        <v>29</v>
      </c>
      <c r="B35" s="131" t="s">
        <v>42</v>
      </c>
      <c r="C35" s="132">
        <v>43748</v>
      </c>
      <c r="D35" s="54" t="s">
        <v>15870</v>
      </c>
      <c r="E35" s="146">
        <v>997.58</v>
      </c>
      <c r="F35" s="54" t="str">
        <f t="shared" si="0"/>
        <v>SHV19-0574</v>
      </c>
      <c r="G35" s="145">
        <f t="shared" si="1"/>
        <v>43808</v>
      </c>
      <c r="H35" s="146"/>
      <c r="I35" s="147"/>
      <c r="J35" s="54"/>
    </row>
    <row r="36" spans="1:10" ht="18" customHeight="1">
      <c r="A36" s="54">
        <v>30</v>
      </c>
      <c r="B36" s="131" t="s">
        <v>330</v>
      </c>
      <c r="C36" s="132">
        <v>43749</v>
      </c>
      <c r="D36" s="54" t="s">
        <v>15871</v>
      </c>
      <c r="E36" s="146">
        <v>4400.6400000000003</v>
      </c>
      <c r="F36" s="54" t="str">
        <f t="shared" si="0"/>
        <v>SHV19-0575</v>
      </c>
      <c r="G36" s="145">
        <f t="shared" si="1"/>
        <v>43809</v>
      </c>
      <c r="H36" s="146"/>
      <c r="I36" s="147"/>
      <c r="J36" s="54"/>
    </row>
    <row r="37" spans="1:10" ht="18" customHeight="1">
      <c r="A37" s="54">
        <v>31</v>
      </c>
      <c r="B37" s="131" t="s">
        <v>42</v>
      </c>
      <c r="C37" s="132">
        <v>43749</v>
      </c>
      <c r="D37" s="54" t="s">
        <v>15872</v>
      </c>
      <c r="E37" s="146">
        <v>2645.33</v>
      </c>
      <c r="F37" s="54" t="str">
        <f t="shared" si="0"/>
        <v>SHV19-0576</v>
      </c>
      <c r="G37" s="145">
        <f t="shared" si="1"/>
        <v>43809</v>
      </c>
      <c r="H37" s="146"/>
      <c r="I37" s="147"/>
      <c r="J37" s="54"/>
    </row>
    <row r="38" spans="1:10" ht="18" customHeight="1">
      <c r="A38" s="54">
        <v>32</v>
      </c>
      <c r="B38" s="131" t="s">
        <v>42</v>
      </c>
      <c r="C38" s="132">
        <v>43749</v>
      </c>
      <c r="D38" s="54" t="s">
        <v>15873</v>
      </c>
      <c r="E38" s="146">
        <v>1823.99</v>
      </c>
      <c r="F38" s="54" t="str">
        <f t="shared" si="0"/>
        <v>SHV19-0577</v>
      </c>
      <c r="G38" s="145">
        <f t="shared" si="1"/>
        <v>43809</v>
      </c>
      <c r="H38" s="146"/>
      <c r="I38" s="147"/>
      <c r="J38" s="54"/>
    </row>
    <row r="39" spans="1:10" ht="18" customHeight="1">
      <c r="A39" s="54">
        <v>33</v>
      </c>
      <c r="B39" s="131" t="s">
        <v>42</v>
      </c>
      <c r="C39" s="132">
        <v>43749</v>
      </c>
      <c r="D39" s="54" t="s">
        <v>15874</v>
      </c>
      <c r="E39" s="146">
        <v>676.2</v>
      </c>
      <c r="F39" s="54" t="str">
        <f t="shared" si="0"/>
        <v>SHV19-0578</v>
      </c>
      <c r="G39" s="145">
        <f t="shared" si="1"/>
        <v>43809</v>
      </c>
      <c r="H39" s="146"/>
      <c r="I39" s="147"/>
      <c r="J39" s="54"/>
    </row>
    <row r="40" spans="1:10" ht="18" customHeight="1">
      <c r="A40" s="54">
        <v>34</v>
      </c>
      <c r="B40" s="131" t="s">
        <v>42</v>
      </c>
      <c r="C40" s="132">
        <v>43749</v>
      </c>
      <c r="D40" s="54" t="s">
        <v>15875</v>
      </c>
      <c r="E40" s="146">
        <v>498.79</v>
      </c>
      <c r="F40" s="54" t="str">
        <f t="shared" si="0"/>
        <v>SHV19-0579</v>
      </c>
      <c r="G40" s="145">
        <f t="shared" si="1"/>
        <v>43809</v>
      </c>
      <c r="H40" s="146"/>
      <c r="I40" s="147"/>
      <c r="J40" s="54"/>
    </row>
    <row r="41" spans="1:10" ht="18" customHeight="1">
      <c r="A41" s="54">
        <v>35</v>
      </c>
      <c r="B41" s="131" t="s">
        <v>42</v>
      </c>
      <c r="C41" s="132">
        <v>43752</v>
      </c>
      <c r="D41" s="54" t="s">
        <v>15876</v>
      </c>
      <c r="E41" s="146">
        <v>3223.91</v>
      </c>
      <c r="F41" s="54" t="str">
        <f t="shared" si="0"/>
        <v>SHV19-0580</v>
      </c>
      <c r="G41" s="145">
        <f t="shared" si="1"/>
        <v>43812</v>
      </c>
      <c r="H41" s="146"/>
      <c r="I41" s="147"/>
      <c r="J41" s="54"/>
    </row>
    <row r="42" spans="1:10" ht="18" customHeight="1">
      <c r="A42" s="54">
        <v>36</v>
      </c>
      <c r="B42" s="131" t="s">
        <v>42</v>
      </c>
      <c r="C42" s="132">
        <v>43752</v>
      </c>
      <c r="D42" s="54" t="s">
        <v>15877</v>
      </c>
      <c r="E42" s="146">
        <v>1998.86</v>
      </c>
      <c r="F42" s="54" t="str">
        <f t="shared" si="0"/>
        <v>SHV19-0581</v>
      </c>
      <c r="G42" s="145">
        <f t="shared" si="1"/>
        <v>43812</v>
      </c>
      <c r="H42" s="146"/>
      <c r="I42" s="147"/>
      <c r="J42" s="54"/>
    </row>
    <row r="43" spans="1:10" ht="18" customHeight="1">
      <c r="A43" s="54">
        <v>37</v>
      </c>
      <c r="B43" s="131" t="s">
        <v>42</v>
      </c>
      <c r="C43" s="132">
        <v>43753</v>
      </c>
      <c r="D43" s="54" t="s">
        <v>15878</v>
      </c>
      <c r="E43" s="146">
        <v>3036.09</v>
      </c>
      <c r="F43" s="54" t="str">
        <f t="shared" si="0"/>
        <v>SHV19-0582</v>
      </c>
      <c r="G43" s="145">
        <f t="shared" si="1"/>
        <v>43813</v>
      </c>
      <c r="H43" s="146"/>
      <c r="I43" s="147"/>
      <c r="J43" s="54"/>
    </row>
    <row r="44" spans="1:10" ht="18" customHeight="1">
      <c r="A44" s="54">
        <v>38</v>
      </c>
      <c r="B44" s="131" t="s">
        <v>42</v>
      </c>
      <c r="C44" s="132">
        <v>43753</v>
      </c>
      <c r="D44" s="54" t="s">
        <v>15879</v>
      </c>
      <c r="E44" s="146">
        <v>1168.0999999999999</v>
      </c>
      <c r="F44" s="54" t="str">
        <f t="shared" si="0"/>
        <v>SHV19-0583</v>
      </c>
      <c r="G44" s="145">
        <f t="shared" si="1"/>
        <v>43813</v>
      </c>
      <c r="H44" s="146"/>
      <c r="I44" s="147"/>
      <c r="J44" s="54"/>
    </row>
    <row r="45" spans="1:10" ht="18" customHeight="1">
      <c r="A45" s="54">
        <v>39</v>
      </c>
      <c r="B45" s="131" t="s">
        <v>42</v>
      </c>
      <c r="C45" s="132">
        <v>43753</v>
      </c>
      <c r="D45" s="54" t="s">
        <v>15880</v>
      </c>
      <c r="E45" s="146">
        <v>1155.56</v>
      </c>
      <c r="F45" s="54" t="str">
        <f t="shared" si="0"/>
        <v>SHV19-0584</v>
      </c>
      <c r="G45" s="145">
        <f t="shared" si="1"/>
        <v>43813</v>
      </c>
      <c r="H45" s="146"/>
      <c r="I45" s="147"/>
      <c r="J45" s="54"/>
    </row>
    <row r="46" spans="1:10" ht="18" customHeight="1">
      <c r="A46" s="54">
        <v>40</v>
      </c>
      <c r="B46" s="131" t="s">
        <v>42</v>
      </c>
      <c r="C46" s="132">
        <v>43753</v>
      </c>
      <c r="D46" s="54" t="s">
        <v>15881</v>
      </c>
      <c r="E46" s="146">
        <v>2789.31</v>
      </c>
      <c r="F46" s="54" t="str">
        <f t="shared" si="0"/>
        <v>SHV19-0585</v>
      </c>
      <c r="G46" s="145">
        <f t="shared" si="1"/>
        <v>43813</v>
      </c>
      <c r="H46" s="146"/>
      <c r="I46" s="147"/>
      <c r="J46" s="54"/>
    </row>
    <row r="47" spans="1:10" ht="18" customHeight="1">
      <c r="A47" s="54">
        <v>41</v>
      </c>
      <c r="B47" s="131" t="s">
        <v>42</v>
      </c>
      <c r="C47" s="132">
        <v>43753</v>
      </c>
      <c r="D47" s="54" t="s">
        <v>15882</v>
      </c>
      <c r="E47" s="146">
        <v>669.31</v>
      </c>
      <c r="F47" s="54" t="str">
        <f t="shared" si="0"/>
        <v>SHV19-0586</v>
      </c>
      <c r="G47" s="145">
        <f t="shared" si="1"/>
        <v>43813</v>
      </c>
      <c r="H47" s="146"/>
      <c r="I47" s="147"/>
      <c r="J47" s="54"/>
    </row>
    <row r="48" spans="1:10" ht="18" customHeight="1">
      <c r="A48" s="54">
        <v>42</v>
      </c>
      <c r="B48" s="131" t="s">
        <v>288</v>
      </c>
      <c r="C48" s="132">
        <v>43753</v>
      </c>
      <c r="D48" s="54" t="s">
        <v>15883</v>
      </c>
      <c r="E48" s="146">
        <v>985</v>
      </c>
      <c r="F48" s="54" t="str">
        <f t="shared" si="0"/>
        <v>SHV19-0587</v>
      </c>
      <c r="G48" s="145">
        <f t="shared" si="1"/>
        <v>43813</v>
      </c>
      <c r="H48" s="146"/>
      <c r="I48" s="147"/>
      <c r="J48" s="54"/>
    </row>
    <row r="49" spans="1:10" ht="18" customHeight="1">
      <c r="A49" s="54">
        <v>43</v>
      </c>
      <c r="B49" s="131" t="s">
        <v>42</v>
      </c>
      <c r="C49" s="132">
        <v>43754</v>
      </c>
      <c r="D49" s="54" t="s">
        <v>15884</v>
      </c>
      <c r="E49" s="146">
        <v>2389.62</v>
      </c>
      <c r="F49" s="54" t="str">
        <f t="shared" si="0"/>
        <v>SHV19-0588</v>
      </c>
      <c r="G49" s="145">
        <f t="shared" si="1"/>
        <v>43814</v>
      </c>
      <c r="H49" s="146"/>
      <c r="I49" s="147"/>
      <c r="J49" s="54"/>
    </row>
    <row r="50" spans="1:10" ht="18" customHeight="1">
      <c r="A50" s="54">
        <v>44</v>
      </c>
      <c r="B50" s="131" t="s">
        <v>42</v>
      </c>
      <c r="C50" s="132">
        <v>43754</v>
      </c>
      <c r="D50" s="54" t="s">
        <v>15885</v>
      </c>
      <c r="E50" s="146">
        <v>2631.54</v>
      </c>
      <c r="F50" s="54" t="str">
        <f t="shared" si="0"/>
        <v>SHV19-0589</v>
      </c>
      <c r="G50" s="145">
        <f t="shared" si="1"/>
        <v>43814</v>
      </c>
      <c r="H50" s="146"/>
      <c r="I50" s="147"/>
      <c r="J50" s="54"/>
    </row>
    <row r="51" spans="1:10" ht="18" customHeight="1">
      <c r="A51" s="54">
        <v>45</v>
      </c>
      <c r="B51" s="131" t="s">
        <v>42</v>
      </c>
      <c r="C51" s="132">
        <v>43754</v>
      </c>
      <c r="D51" s="54" t="s">
        <v>15886</v>
      </c>
      <c r="E51" s="146">
        <v>1292.93</v>
      </c>
      <c r="F51" s="54" t="str">
        <f t="shared" si="0"/>
        <v>SHV19-0590</v>
      </c>
      <c r="G51" s="145">
        <f t="shared" si="1"/>
        <v>43814</v>
      </c>
      <c r="H51" s="146"/>
      <c r="I51" s="147"/>
      <c r="J51" s="54"/>
    </row>
    <row r="52" spans="1:10" ht="18" customHeight="1">
      <c r="A52" s="54">
        <v>46</v>
      </c>
      <c r="B52" s="131" t="s">
        <v>288</v>
      </c>
      <c r="C52" s="132">
        <v>43755</v>
      </c>
      <c r="D52" s="54" t="s">
        <v>15887</v>
      </c>
      <c r="E52" s="146">
        <v>4485.8</v>
      </c>
      <c r="F52" s="54" t="str">
        <f t="shared" si="0"/>
        <v>SHV19-0591</v>
      </c>
      <c r="G52" s="145">
        <f t="shared" si="1"/>
        <v>43815</v>
      </c>
      <c r="H52" s="146"/>
      <c r="I52" s="147"/>
      <c r="J52" s="54"/>
    </row>
    <row r="53" spans="1:10" ht="18" customHeight="1">
      <c r="A53" s="54">
        <v>47</v>
      </c>
      <c r="B53" s="131" t="s">
        <v>42</v>
      </c>
      <c r="C53" s="132">
        <v>43755</v>
      </c>
      <c r="D53" s="54" t="s">
        <v>15888</v>
      </c>
      <c r="E53" s="146">
        <v>4280.47</v>
      </c>
      <c r="F53" s="54" t="str">
        <f t="shared" si="0"/>
        <v>SHV19-0592</v>
      </c>
      <c r="G53" s="145">
        <f t="shared" si="1"/>
        <v>43815</v>
      </c>
      <c r="H53" s="146"/>
      <c r="I53" s="147"/>
      <c r="J53" s="54"/>
    </row>
    <row r="54" spans="1:10" ht="18" customHeight="1">
      <c r="A54" s="54">
        <v>48</v>
      </c>
      <c r="B54" s="131" t="s">
        <v>42</v>
      </c>
      <c r="C54" s="132">
        <v>43755</v>
      </c>
      <c r="D54" s="54" t="s">
        <v>15889</v>
      </c>
      <c r="E54" s="146">
        <v>1837.41</v>
      </c>
      <c r="F54" s="54" t="str">
        <f t="shared" si="0"/>
        <v>SHV19-0593</v>
      </c>
      <c r="G54" s="145">
        <f t="shared" si="1"/>
        <v>43815</v>
      </c>
      <c r="H54" s="146"/>
      <c r="I54" s="147"/>
      <c r="J54" s="54"/>
    </row>
    <row r="55" spans="1:10" ht="18" customHeight="1">
      <c r="A55" s="54">
        <v>49</v>
      </c>
      <c r="B55" s="131" t="s">
        <v>42</v>
      </c>
      <c r="C55" s="132">
        <v>43755</v>
      </c>
      <c r="D55" s="54" t="s">
        <v>15890</v>
      </c>
      <c r="E55" s="146">
        <v>2789.31</v>
      </c>
      <c r="F55" s="54" t="str">
        <f t="shared" si="0"/>
        <v>SHV19-0594</v>
      </c>
      <c r="G55" s="145">
        <f t="shared" si="1"/>
        <v>43815</v>
      </c>
      <c r="H55" s="146"/>
      <c r="I55" s="147"/>
      <c r="J55" s="54"/>
    </row>
    <row r="56" spans="1:10" ht="18" customHeight="1">
      <c r="A56" s="54">
        <v>50</v>
      </c>
      <c r="B56" s="131" t="s">
        <v>42</v>
      </c>
      <c r="C56" s="132">
        <v>43755</v>
      </c>
      <c r="D56" s="54" t="s">
        <v>15891</v>
      </c>
      <c r="E56" s="146">
        <v>498.79</v>
      </c>
      <c r="F56" s="54" t="str">
        <f t="shared" si="0"/>
        <v>SHV19-0595</v>
      </c>
      <c r="G56" s="145">
        <f t="shared" si="1"/>
        <v>43815</v>
      </c>
      <c r="H56" s="146"/>
      <c r="I56" s="147"/>
      <c r="J56" s="54"/>
    </row>
    <row r="57" spans="1:10" ht="18" customHeight="1">
      <c r="A57" s="54">
        <v>51</v>
      </c>
      <c r="B57" s="131" t="s">
        <v>330</v>
      </c>
      <c r="C57" s="132">
        <v>43756</v>
      </c>
      <c r="D57" s="54" t="s">
        <v>15892</v>
      </c>
      <c r="E57" s="146">
        <v>3133.44</v>
      </c>
      <c r="F57" s="54" t="str">
        <f t="shared" si="0"/>
        <v>SHV19-0596</v>
      </c>
      <c r="G57" s="145">
        <f t="shared" si="1"/>
        <v>43816</v>
      </c>
      <c r="H57" s="146"/>
      <c r="I57" s="147"/>
      <c r="J57" s="54"/>
    </row>
    <row r="58" spans="1:10" ht="18" customHeight="1">
      <c r="A58" s="54">
        <v>52</v>
      </c>
      <c r="B58" s="131" t="s">
        <v>288</v>
      </c>
      <c r="C58" s="132">
        <v>43756</v>
      </c>
      <c r="D58" s="54" t="s">
        <v>15893</v>
      </c>
      <c r="E58" s="146">
        <v>3718</v>
      </c>
      <c r="F58" s="54" t="str">
        <f t="shared" si="0"/>
        <v>SHV19-0597</v>
      </c>
      <c r="G58" s="145">
        <f t="shared" si="1"/>
        <v>43816</v>
      </c>
      <c r="H58" s="146"/>
      <c r="I58" s="147"/>
      <c r="J58" s="54"/>
    </row>
    <row r="59" spans="1:10" ht="18" customHeight="1">
      <c r="A59" s="54">
        <v>53</v>
      </c>
      <c r="B59" s="131" t="s">
        <v>42</v>
      </c>
      <c r="C59" s="132">
        <v>43756</v>
      </c>
      <c r="D59" s="54" t="s">
        <v>15894</v>
      </c>
      <c r="E59" s="146">
        <v>2389.62</v>
      </c>
      <c r="F59" s="54" t="str">
        <f t="shared" si="0"/>
        <v>SHV19-0598</v>
      </c>
      <c r="G59" s="145">
        <f t="shared" si="1"/>
        <v>43816</v>
      </c>
      <c r="H59" s="146"/>
      <c r="I59" s="147"/>
      <c r="J59" s="54"/>
    </row>
    <row r="60" spans="1:10" ht="18" customHeight="1">
      <c r="A60" s="54">
        <v>54</v>
      </c>
      <c r="B60" s="131" t="s">
        <v>42</v>
      </c>
      <c r="C60" s="132">
        <v>43756</v>
      </c>
      <c r="D60" s="54" t="s">
        <v>15895</v>
      </c>
      <c r="E60" s="146">
        <v>1292.93</v>
      </c>
      <c r="F60" s="54" t="str">
        <f t="shared" si="0"/>
        <v>SHV19-0599</v>
      </c>
      <c r="G60" s="145">
        <f t="shared" si="1"/>
        <v>43816</v>
      </c>
      <c r="H60" s="146"/>
      <c r="I60" s="147"/>
      <c r="J60" s="54"/>
    </row>
    <row r="61" spans="1:10" ht="18" customHeight="1">
      <c r="A61" s="54">
        <v>55</v>
      </c>
      <c r="B61" s="131" t="s">
        <v>42</v>
      </c>
      <c r="C61" s="132">
        <v>43756</v>
      </c>
      <c r="D61" s="54" t="s">
        <v>15896</v>
      </c>
      <c r="E61" s="146">
        <v>669.31</v>
      </c>
      <c r="F61" s="54" t="str">
        <f t="shared" si="0"/>
        <v>SHV19-0600</v>
      </c>
      <c r="G61" s="145">
        <f t="shared" si="1"/>
        <v>43816</v>
      </c>
      <c r="H61" s="146"/>
      <c r="I61" s="147"/>
      <c r="J61" s="54"/>
    </row>
    <row r="62" spans="1:10" ht="18" customHeight="1">
      <c r="A62" s="54">
        <v>56</v>
      </c>
      <c r="B62" s="131" t="s">
        <v>288</v>
      </c>
      <c r="C62" s="132">
        <v>43759</v>
      </c>
      <c r="D62" s="54" t="s">
        <v>15897</v>
      </c>
      <c r="E62" s="146">
        <v>1545.2</v>
      </c>
      <c r="F62" s="54" t="str">
        <f t="shared" si="0"/>
        <v>SHV19-0601</v>
      </c>
      <c r="G62" s="145">
        <f t="shared" si="1"/>
        <v>43819</v>
      </c>
      <c r="H62" s="146"/>
      <c r="I62" s="147"/>
      <c r="J62" s="54"/>
    </row>
    <row r="63" spans="1:10" ht="18" customHeight="1">
      <c r="A63" s="54">
        <v>57</v>
      </c>
      <c r="B63" s="131" t="s">
        <v>42</v>
      </c>
      <c r="C63" s="132">
        <v>43759</v>
      </c>
      <c r="D63" s="54" t="s">
        <v>15898</v>
      </c>
      <c r="E63" s="146">
        <v>997.58</v>
      </c>
      <c r="F63" s="54" t="str">
        <f t="shared" si="0"/>
        <v>SHV19-0602</v>
      </c>
      <c r="G63" s="145">
        <f t="shared" si="1"/>
        <v>43819</v>
      </c>
      <c r="H63" s="146"/>
      <c r="I63" s="147"/>
      <c r="J63" s="54"/>
    </row>
    <row r="64" spans="1:10" ht="18" customHeight="1">
      <c r="A64" s="54">
        <v>58</v>
      </c>
      <c r="B64" s="131" t="s">
        <v>42</v>
      </c>
      <c r="C64" s="132">
        <v>43759</v>
      </c>
      <c r="D64" s="54" t="s">
        <v>15899</v>
      </c>
      <c r="E64" s="146">
        <v>3630.3</v>
      </c>
      <c r="F64" s="54" t="str">
        <f t="shared" si="0"/>
        <v>SHV19-0603</v>
      </c>
      <c r="G64" s="145">
        <f t="shared" si="1"/>
        <v>43819</v>
      </c>
      <c r="H64" s="146"/>
      <c r="I64" s="147"/>
      <c r="J64" s="54"/>
    </row>
    <row r="65" spans="1:10" ht="18" customHeight="1">
      <c r="A65" s="54">
        <v>59</v>
      </c>
      <c r="B65" s="131" t="s">
        <v>42</v>
      </c>
      <c r="C65" s="132">
        <v>43759</v>
      </c>
      <c r="D65" s="54" t="s">
        <v>15900</v>
      </c>
      <c r="E65" s="146">
        <v>1073.8499999999999</v>
      </c>
      <c r="F65" s="54" t="str">
        <f t="shared" si="0"/>
        <v>SHV19-0604</v>
      </c>
      <c r="G65" s="145">
        <f t="shared" si="1"/>
        <v>43819</v>
      </c>
      <c r="H65" s="146"/>
      <c r="I65" s="147"/>
      <c r="J65" s="54"/>
    </row>
    <row r="66" spans="1:10" ht="18" customHeight="1">
      <c r="A66" s="54">
        <v>60</v>
      </c>
      <c r="B66" s="131" t="s">
        <v>42</v>
      </c>
      <c r="C66" s="132">
        <v>43759</v>
      </c>
      <c r="D66" s="54" t="s">
        <v>15901</v>
      </c>
      <c r="E66" s="146">
        <v>575.05999999999995</v>
      </c>
      <c r="F66" s="54" t="str">
        <f t="shared" si="0"/>
        <v>SHV19-0605</v>
      </c>
      <c r="G66" s="145">
        <f t="shared" si="1"/>
        <v>43819</v>
      </c>
      <c r="H66" s="146"/>
      <c r="I66" s="147"/>
      <c r="J66" s="54"/>
    </row>
    <row r="67" spans="1:10" ht="18" customHeight="1">
      <c r="A67" s="54">
        <v>61</v>
      </c>
      <c r="B67" s="131" t="s">
        <v>42</v>
      </c>
      <c r="C67" s="132">
        <v>43759</v>
      </c>
      <c r="D67" s="54" t="s">
        <v>15902</v>
      </c>
      <c r="E67" s="146">
        <v>498.79</v>
      </c>
      <c r="F67" s="54" t="str">
        <f t="shared" si="0"/>
        <v>SHV19-0606</v>
      </c>
      <c r="G67" s="145">
        <f t="shared" si="1"/>
        <v>43819</v>
      </c>
      <c r="H67" s="146"/>
      <c r="I67" s="147"/>
      <c r="J67" s="54"/>
    </row>
    <row r="68" spans="1:10" ht="18" customHeight="1">
      <c r="A68" s="54">
        <v>62</v>
      </c>
      <c r="B68" s="131" t="s">
        <v>330</v>
      </c>
      <c r="C68" s="132">
        <v>43760</v>
      </c>
      <c r="D68" s="54" t="s">
        <v>15903</v>
      </c>
      <c r="E68" s="146">
        <v>2380.8000000000002</v>
      </c>
      <c r="F68" s="54" t="str">
        <f t="shared" si="0"/>
        <v>SHV19-0607</v>
      </c>
      <c r="G68" s="145">
        <f t="shared" si="1"/>
        <v>43820</v>
      </c>
      <c r="H68" s="146"/>
      <c r="I68" s="147"/>
      <c r="J68" s="54"/>
    </row>
    <row r="69" spans="1:10" ht="18" customHeight="1">
      <c r="A69" s="54">
        <v>63</v>
      </c>
      <c r="B69" s="131" t="s">
        <v>42</v>
      </c>
      <c r="C69" s="132">
        <v>43760</v>
      </c>
      <c r="D69" s="54" t="s">
        <v>15904</v>
      </c>
      <c r="E69" s="146">
        <v>997.58</v>
      </c>
      <c r="F69" s="54" t="str">
        <f t="shared" si="0"/>
        <v>SHV19-0608</v>
      </c>
      <c r="G69" s="145">
        <f t="shared" si="1"/>
        <v>43820</v>
      </c>
      <c r="H69" s="146"/>
      <c r="I69" s="147"/>
      <c r="J69" s="54"/>
    </row>
    <row r="70" spans="1:10" ht="18" customHeight="1">
      <c r="A70" s="54">
        <v>64</v>
      </c>
      <c r="B70" s="131" t="s">
        <v>42</v>
      </c>
      <c r="C70" s="132">
        <v>43760</v>
      </c>
      <c r="D70" s="54" t="s">
        <v>15905</v>
      </c>
      <c r="E70" s="146">
        <v>2389.63</v>
      </c>
      <c r="F70" s="54" t="str">
        <f t="shared" si="0"/>
        <v>SHV19-0609</v>
      </c>
      <c r="G70" s="145">
        <f t="shared" si="1"/>
        <v>43820</v>
      </c>
      <c r="H70" s="146"/>
      <c r="I70" s="147"/>
      <c r="J70" s="54"/>
    </row>
    <row r="71" spans="1:10" ht="18" customHeight="1">
      <c r="A71" s="54">
        <v>65</v>
      </c>
      <c r="B71" s="131" t="s">
        <v>42</v>
      </c>
      <c r="C71" s="132">
        <v>43760</v>
      </c>
      <c r="D71" s="54" t="s">
        <v>15906</v>
      </c>
      <c r="E71" s="146">
        <v>1939.39</v>
      </c>
      <c r="F71" s="54" t="str">
        <f t="shared" ref="F71:F104" si="2">D71</f>
        <v>SHV19-0610</v>
      </c>
      <c r="G71" s="145">
        <f t="shared" ref="G71:G104" si="3">C71+60</f>
        <v>43820</v>
      </c>
      <c r="H71" s="146"/>
      <c r="I71" s="147"/>
      <c r="J71" s="54"/>
    </row>
    <row r="72" spans="1:10" ht="18" customHeight="1">
      <c r="A72" s="54">
        <v>66</v>
      </c>
      <c r="B72" s="131" t="s">
        <v>42</v>
      </c>
      <c r="C72" s="132">
        <v>43760</v>
      </c>
      <c r="D72" s="54" t="s">
        <v>15907</v>
      </c>
      <c r="E72" s="146">
        <v>669.31</v>
      </c>
      <c r="F72" s="54" t="str">
        <f t="shared" si="2"/>
        <v>SHV19-0611</v>
      </c>
      <c r="G72" s="145">
        <f t="shared" si="3"/>
        <v>43820</v>
      </c>
      <c r="H72" s="146"/>
      <c r="I72" s="147"/>
      <c r="J72" s="54"/>
    </row>
    <row r="73" spans="1:10" ht="18" customHeight="1">
      <c r="A73" s="54">
        <v>67</v>
      </c>
      <c r="B73" s="131" t="s">
        <v>288</v>
      </c>
      <c r="C73" s="132">
        <v>43761</v>
      </c>
      <c r="D73" s="54" t="s">
        <v>15908</v>
      </c>
      <c r="E73" s="146">
        <v>1656.5</v>
      </c>
      <c r="F73" s="54" t="str">
        <f t="shared" si="2"/>
        <v>SHV19-0612</v>
      </c>
      <c r="G73" s="145">
        <f t="shared" si="3"/>
        <v>43821</v>
      </c>
      <c r="H73" s="146"/>
      <c r="I73" s="147"/>
      <c r="J73" s="54"/>
    </row>
    <row r="74" spans="1:10" ht="18" customHeight="1">
      <c r="A74" s="54">
        <v>68</v>
      </c>
      <c r="B74" s="131" t="s">
        <v>42</v>
      </c>
      <c r="C74" s="132">
        <v>43761</v>
      </c>
      <c r="D74" s="54" t="s">
        <v>15909</v>
      </c>
      <c r="E74" s="146">
        <v>493.75</v>
      </c>
      <c r="F74" s="54" t="str">
        <f t="shared" si="2"/>
        <v>SHV19-0613</v>
      </c>
      <c r="G74" s="145">
        <f t="shared" si="3"/>
        <v>43821</v>
      </c>
      <c r="H74" s="146"/>
      <c r="I74" s="147"/>
      <c r="J74" s="54"/>
    </row>
    <row r="75" spans="1:10" ht="18" customHeight="1">
      <c r="A75" s="54">
        <v>69</v>
      </c>
      <c r="B75" s="131" t="s">
        <v>42</v>
      </c>
      <c r="C75" s="132">
        <v>43761</v>
      </c>
      <c r="D75" s="54" t="s">
        <v>15910</v>
      </c>
      <c r="E75" s="146">
        <v>4946.07</v>
      </c>
      <c r="F75" s="54" t="str">
        <f t="shared" si="2"/>
        <v>SHV19-0614</v>
      </c>
      <c r="G75" s="145">
        <f t="shared" si="3"/>
        <v>43821</v>
      </c>
      <c r="H75" s="146"/>
      <c r="I75" s="147"/>
      <c r="J75" s="54"/>
    </row>
    <row r="76" spans="1:10" ht="18" customHeight="1">
      <c r="A76" s="54">
        <v>70</v>
      </c>
      <c r="B76" s="131" t="s">
        <v>42</v>
      </c>
      <c r="C76" s="132">
        <v>43761</v>
      </c>
      <c r="D76" s="54" t="s">
        <v>15911</v>
      </c>
      <c r="E76" s="146">
        <v>669.31</v>
      </c>
      <c r="F76" s="54" t="str">
        <f t="shared" si="2"/>
        <v>SHV19-0615</v>
      </c>
      <c r="G76" s="145">
        <f t="shared" si="3"/>
        <v>43821</v>
      </c>
      <c r="H76" s="146"/>
      <c r="I76" s="147"/>
      <c r="J76" s="54"/>
    </row>
    <row r="77" spans="1:10" ht="18" customHeight="1">
      <c r="A77" s="54">
        <v>71</v>
      </c>
      <c r="B77" s="131" t="s">
        <v>42</v>
      </c>
      <c r="C77" s="132">
        <v>43761</v>
      </c>
      <c r="D77" s="54" t="s">
        <v>15912</v>
      </c>
      <c r="E77" s="146">
        <v>2389.62</v>
      </c>
      <c r="F77" s="54" t="str">
        <f t="shared" si="2"/>
        <v>SHV19-0616</v>
      </c>
      <c r="G77" s="145">
        <f t="shared" si="3"/>
        <v>43821</v>
      </c>
      <c r="H77" s="146"/>
      <c r="I77" s="147"/>
      <c r="J77" s="54"/>
    </row>
    <row r="78" spans="1:10" ht="18" customHeight="1">
      <c r="A78" s="54">
        <v>72</v>
      </c>
      <c r="B78" s="131" t="s">
        <v>42</v>
      </c>
      <c r="C78" s="132">
        <v>43761</v>
      </c>
      <c r="D78" s="54" t="s">
        <v>15913</v>
      </c>
      <c r="E78" s="146">
        <v>1338.62</v>
      </c>
      <c r="F78" s="54" t="str">
        <f t="shared" si="2"/>
        <v>SHV19-0617</v>
      </c>
      <c r="G78" s="145">
        <f t="shared" si="3"/>
        <v>43821</v>
      </c>
      <c r="H78" s="146"/>
      <c r="I78" s="147"/>
      <c r="J78" s="54"/>
    </row>
    <row r="79" spans="1:10" ht="18" customHeight="1">
      <c r="A79" s="54">
        <v>73</v>
      </c>
      <c r="B79" s="131" t="s">
        <v>42</v>
      </c>
      <c r="C79" s="132">
        <v>43762</v>
      </c>
      <c r="D79" s="54" t="s">
        <v>15914</v>
      </c>
      <c r="E79" s="146">
        <v>2389.62</v>
      </c>
      <c r="F79" s="54" t="str">
        <f t="shared" si="2"/>
        <v>SHV19-0618</v>
      </c>
      <c r="G79" s="145">
        <f t="shared" si="3"/>
        <v>43822</v>
      </c>
      <c r="H79" s="146"/>
      <c r="I79" s="147"/>
      <c r="J79" s="54"/>
    </row>
    <row r="80" spans="1:10" ht="18" customHeight="1">
      <c r="A80" s="54">
        <v>74</v>
      </c>
      <c r="B80" s="131" t="s">
        <v>42</v>
      </c>
      <c r="C80" s="132">
        <v>43762</v>
      </c>
      <c r="D80" s="54" t="s">
        <v>15915</v>
      </c>
      <c r="E80" s="146">
        <v>646.46</v>
      </c>
      <c r="F80" s="54" t="str">
        <f t="shared" si="2"/>
        <v>SHV19-0619</v>
      </c>
      <c r="G80" s="145">
        <f t="shared" si="3"/>
        <v>43822</v>
      </c>
      <c r="H80" s="146"/>
      <c r="I80" s="147"/>
      <c r="J80" s="54"/>
    </row>
    <row r="81" spans="1:10" ht="18" customHeight="1">
      <c r="A81" s="54">
        <v>75</v>
      </c>
      <c r="B81" s="131" t="s">
        <v>42</v>
      </c>
      <c r="C81" s="132">
        <v>43762</v>
      </c>
      <c r="D81" s="54" t="s">
        <v>15916</v>
      </c>
      <c r="E81" s="146">
        <v>669.31</v>
      </c>
      <c r="F81" s="54" t="str">
        <f t="shared" si="2"/>
        <v>SHV19-0620</v>
      </c>
      <c r="G81" s="145">
        <f t="shared" si="3"/>
        <v>43822</v>
      </c>
      <c r="H81" s="146"/>
      <c r="I81" s="147"/>
      <c r="J81" s="54"/>
    </row>
    <row r="82" spans="1:10" ht="18" customHeight="1">
      <c r="A82" s="54">
        <v>76</v>
      </c>
      <c r="B82" s="131" t="s">
        <v>288</v>
      </c>
      <c r="C82" s="132">
        <v>43762</v>
      </c>
      <c r="D82" s="54" t="s">
        <v>15917</v>
      </c>
      <c r="E82" s="146">
        <v>4640.7</v>
      </c>
      <c r="F82" s="54" t="str">
        <f t="shared" si="2"/>
        <v>SHV19-0621</v>
      </c>
      <c r="G82" s="145">
        <f t="shared" si="3"/>
        <v>43822</v>
      </c>
      <c r="H82" s="146"/>
      <c r="I82" s="147"/>
      <c r="J82" s="54"/>
    </row>
    <row r="83" spans="1:10" ht="18" customHeight="1">
      <c r="A83" s="54">
        <v>77</v>
      </c>
      <c r="B83" s="131" t="s">
        <v>288</v>
      </c>
      <c r="C83" s="132">
        <v>43763</v>
      </c>
      <c r="D83" s="54" t="s">
        <v>15918</v>
      </c>
      <c r="E83" s="146">
        <v>540</v>
      </c>
      <c r="F83" s="54" t="str">
        <f t="shared" si="2"/>
        <v>SHV19-0622</v>
      </c>
      <c r="G83" s="145">
        <f t="shared" si="3"/>
        <v>43823</v>
      </c>
      <c r="H83" s="146"/>
      <c r="I83" s="147"/>
      <c r="J83" s="54"/>
    </row>
    <row r="84" spans="1:10" ht="18" customHeight="1">
      <c r="A84" s="54">
        <v>78</v>
      </c>
      <c r="B84" s="131" t="s">
        <v>42</v>
      </c>
      <c r="C84" s="132">
        <v>43763</v>
      </c>
      <c r="D84" s="54" t="s">
        <v>15919</v>
      </c>
      <c r="E84" s="146">
        <v>2631.56</v>
      </c>
      <c r="F84" s="54" t="str">
        <f t="shared" si="2"/>
        <v>SHV19-0623</v>
      </c>
      <c r="G84" s="145">
        <f t="shared" si="3"/>
        <v>43823</v>
      </c>
      <c r="H84" s="146"/>
      <c r="I84" s="147"/>
      <c r="J84" s="54"/>
    </row>
    <row r="85" spans="1:10" ht="18" customHeight="1">
      <c r="A85" s="54">
        <v>79</v>
      </c>
      <c r="B85" s="131" t="s">
        <v>42</v>
      </c>
      <c r="C85" s="132">
        <v>43763</v>
      </c>
      <c r="D85" s="54" t="s">
        <v>15920</v>
      </c>
      <c r="E85" s="146">
        <v>1163.06</v>
      </c>
      <c r="F85" s="54" t="str">
        <f t="shared" si="2"/>
        <v>SHV19-0624</v>
      </c>
      <c r="G85" s="145">
        <f t="shared" si="3"/>
        <v>43823</v>
      </c>
      <c r="H85" s="146"/>
      <c r="I85" s="147"/>
      <c r="J85" s="54"/>
    </row>
    <row r="86" spans="1:10" ht="18" customHeight="1">
      <c r="A86" s="54">
        <v>80</v>
      </c>
      <c r="B86" s="131" t="s">
        <v>42</v>
      </c>
      <c r="C86" s="132">
        <v>43763</v>
      </c>
      <c r="D86" s="54" t="s">
        <v>15921</v>
      </c>
      <c r="E86" s="146">
        <v>1150.1199999999999</v>
      </c>
      <c r="F86" s="54" t="str">
        <f t="shared" si="2"/>
        <v>SHV19-0625</v>
      </c>
      <c r="G86" s="145">
        <f t="shared" si="3"/>
        <v>43823</v>
      </c>
      <c r="H86" s="146"/>
      <c r="I86" s="147"/>
      <c r="J86" s="54"/>
    </row>
    <row r="87" spans="1:10" ht="18" customHeight="1">
      <c r="A87" s="54">
        <v>81</v>
      </c>
      <c r="B87" s="131" t="s">
        <v>42</v>
      </c>
      <c r="C87" s="132">
        <v>43763</v>
      </c>
      <c r="D87" s="54" t="s">
        <v>15922</v>
      </c>
      <c r="E87" s="146">
        <v>4752.72</v>
      </c>
      <c r="F87" s="54" t="str">
        <f t="shared" si="2"/>
        <v>SHV19-0626</v>
      </c>
      <c r="G87" s="145">
        <f t="shared" si="3"/>
        <v>43823</v>
      </c>
      <c r="H87" s="146"/>
      <c r="I87" s="147"/>
      <c r="J87" s="54"/>
    </row>
    <row r="88" spans="1:10" ht="18" customHeight="1">
      <c r="A88" s="54">
        <v>82</v>
      </c>
      <c r="B88" s="131" t="s">
        <v>42</v>
      </c>
      <c r="C88" s="132">
        <v>43766</v>
      </c>
      <c r="D88" s="54" t="s">
        <v>15923</v>
      </c>
      <c r="E88" s="146">
        <v>1150.1300000000001</v>
      </c>
      <c r="F88" s="54" t="str">
        <f t="shared" si="2"/>
        <v>SHV19-0627</v>
      </c>
      <c r="G88" s="145">
        <f t="shared" si="3"/>
        <v>43826</v>
      </c>
      <c r="H88" s="146"/>
      <c r="I88" s="147"/>
      <c r="J88" s="54"/>
    </row>
    <row r="89" spans="1:10" ht="18" customHeight="1">
      <c r="A89" s="54">
        <v>83</v>
      </c>
      <c r="B89" s="131" t="s">
        <v>42</v>
      </c>
      <c r="C89" s="132">
        <v>43766</v>
      </c>
      <c r="D89" s="54" t="s">
        <v>15924</v>
      </c>
      <c r="E89" s="146">
        <v>498.79</v>
      </c>
      <c r="F89" s="54" t="str">
        <f t="shared" si="2"/>
        <v>SHV19-0628</v>
      </c>
      <c r="G89" s="145">
        <f t="shared" si="3"/>
        <v>43826</v>
      </c>
      <c r="H89" s="146"/>
      <c r="I89" s="147"/>
      <c r="J89" s="54"/>
    </row>
    <row r="90" spans="1:10" ht="18" customHeight="1">
      <c r="A90" s="54">
        <v>84</v>
      </c>
      <c r="B90" s="131" t="s">
        <v>42</v>
      </c>
      <c r="C90" s="132">
        <v>43766</v>
      </c>
      <c r="D90" s="54" t="s">
        <v>15925</v>
      </c>
      <c r="E90" s="146">
        <v>498.79</v>
      </c>
      <c r="F90" s="54" t="str">
        <f t="shared" si="2"/>
        <v>SHV19-0629</v>
      </c>
      <c r="G90" s="145">
        <f t="shared" si="3"/>
        <v>43826</v>
      </c>
      <c r="H90" s="146"/>
      <c r="I90" s="147"/>
      <c r="J90" s="54"/>
    </row>
    <row r="91" spans="1:10" ht="18" customHeight="1">
      <c r="A91" s="54">
        <v>85</v>
      </c>
      <c r="B91" s="131" t="s">
        <v>42</v>
      </c>
      <c r="C91" s="132">
        <v>43767</v>
      </c>
      <c r="D91" s="54" t="s">
        <v>15926</v>
      </c>
      <c r="E91" s="146">
        <v>4752.72</v>
      </c>
      <c r="F91" s="54" t="str">
        <f t="shared" si="2"/>
        <v>SHV19-0630</v>
      </c>
      <c r="G91" s="145">
        <f t="shared" si="3"/>
        <v>43827</v>
      </c>
      <c r="H91" s="146"/>
      <c r="I91" s="147"/>
      <c r="J91" s="54"/>
    </row>
    <row r="92" spans="1:10" ht="18" customHeight="1">
      <c r="A92" s="54">
        <v>86</v>
      </c>
      <c r="B92" s="131" t="s">
        <v>42</v>
      </c>
      <c r="C92" s="132">
        <v>43767</v>
      </c>
      <c r="D92" s="54" t="s">
        <v>15927</v>
      </c>
      <c r="E92" s="146">
        <v>646.46</v>
      </c>
      <c r="F92" s="54" t="str">
        <f t="shared" si="2"/>
        <v>SHV19-0631</v>
      </c>
      <c r="G92" s="145">
        <f t="shared" si="3"/>
        <v>43827</v>
      </c>
      <c r="H92" s="146"/>
      <c r="I92" s="147"/>
      <c r="J92" s="54"/>
    </row>
    <row r="93" spans="1:10" ht="18" customHeight="1">
      <c r="A93" s="54">
        <v>87</v>
      </c>
      <c r="B93" s="131" t="s">
        <v>42</v>
      </c>
      <c r="C93" s="132">
        <v>43767</v>
      </c>
      <c r="D93" s="54" t="s">
        <v>15928</v>
      </c>
      <c r="E93" s="146">
        <v>3629.14</v>
      </c>
      <c r="F93" s="54" t="str">
        <f t="shared" si="2"/>
        <v>SHV19-0632</v>
      </c>
      <c r="G93" s="145">
        <f t="shared" si="3"/>
        <v>43827</v>
      </c>
      <c r="H93" s="146"/>
      <c r="I93" s="147"/>
      <c r="J93" s="54"/>
    </row>
    <row r="94" spans="1:10" ht="18" customHeight="1">
      <c r="A94" s="54">
        <v>88</v>
      </c>
      <c r="B94" s="131" t="s">
        <v>42</v>
      </c>
      <c r="C94" s="132">
        <v>43767</v>
      </c>
      <c r="D94" s="54" t="s">
        <v>15929</v>
      </c>
      <c r="E94" s="146">
        <v>2631.56</v>
      </c>
      <c r="F94" s="54" t="str">
        <f t="shared" si="2"/>
        <v>SHV19-0633</v>
      </c>
      <c r="G94" s="145">
        <f t="shared" si="3"/>
        <v>43827</v>
      </c>
      <c r="H94" s="146"/>
      <c r="I94" s="147"/>
      <c r="J94" s="54"/>
    </row>
    <row r="95" spans="1:10" ht="18" customHeight="1">
      <c r="A95" s="54">
        <v>89</v>
      </c>
      <c r="B95" s="131" t="s">
        <v>330</v>
      </c>
      <c r="C95" s="132">
        <v>43767</v>
      </c>
      <c r="D95" s="54" t="s">
        <v>15930</v>
      </c>
      <c r="E95" s="146">
        <v>4354.5600000000004</v>
      </c>
      <c r="F95" s="54" t="str">
        <f t="shared" si="2"/>
        <v>SHV19-0634</v>
      </c>
      <c r="G95" s="145">
        <f t="shared" si="3"/>
        <v>43827</v>
      </c>
      <c r="H95" s="146"/>
      <c r="I95" s="147"/>
      <c r="J95" s="54"/>
    </row>
    <row r="96" spans="1:10" ht="18" customHeight="1">
      <c r="A96" s="54">
        <v>90</v>
      </c>
      <c r="B96" s="131" t="s">
        <v>42</v>
      </c>
      <c r="C96" s="132">
        <v>43768</v>
      </c>
      <c r="D96" s="54" t="s">
        <v>15931</v>
      </c>
      <c r="E96" s="146">
        <v>2631.55</v>
      </c>
      <c r="F96" s="54" t="str">
        <f t="shared" si="2"/>
        <v>SHV19-0635</v>
      </c>
      <c r="G96" s="145">
        <f t="shared" si="3"/>
        <v>43828</v>
      </c>
      <c r="H96" s="146"/>
      <c r="I96" s="147"/>
      <c r="J96" s="54"/>
    </row>
    <row r="97" spans="1:10" ht="18" customHeight="1">
      <c r="A97" s="54">
        <v>91</v>
      </c>
      <c r="B97" s="131" t="s">
        <v>42</v>
      </c>
      <c r="C97" s="132">
        <v>43768</v>
      </c>
      <c r="D97" s="54" t="s">
        <v>15932</v>
      </c>
      <c r="E97" s="146">
        <v>1150.1300000000001</v>
      </c>
      <c r="F97" s="54" t="str">
        <f t="shared" si="2"/>
        <v>SHV19-0636</v>
      </c>
      <c r="G97" s="145">
        <f t="shared" si="3"/>
        <v>43828</v>
      </c>
      <c r="H97" s="146"/>
      <c r="I97" s="147"/>
      <c r="J97" s="54"/>
    </row>
    <row r="98" spans="1:10" ht="18" customHeight="1">
      <c r="A98" s="54">
        <v>92</v>
      </c>
      <c r="B98" s="131" t="s">
        <v>42</v>
      </c>
      <c r="C98" s="132">
        <v>43768</v>
      </c>
      <c r="D98" s="54" t="s">
        <v>15933</v>
      </c>
      <c r="E98" s="146">
        <v>498.79</v>
      </c>
      <c r="F98" s="54" t="str">
        <f t="shared" si="2"/>
        <v>SHV19-0637</v>
      </c>
      <c r="G98" s="145">
        <f t="shared" si="3"/>
        <v>43828</v>
      </c>
      <c r="H98" s="146"/>
      <c r="I98" s="147"/>
      <c r="J98" s="54"/>
    </row>
    <row r="99" spans="1:10" ht="18" customHeight="1">
      <c r="A99" s="54">
        <v>93</v>
      </c>
      <c r="B99" s="131" t="s">
        <v>42</v>
      </c>
      <c r="C99" s="132">
        <v>43768</v>
      </c>
      <c r="D99" s="54" t="s">
        <v>15934</v>
      </c>
      <c r="E99" s="146">
        <v>646.47</v>
      </c>
      <c r="F99" s="54" t="str">
        <f t="shared" si="2"/>
        <v>SHV19-0638</v>
      </c>
      <c r="G99" s="145">
        <f t="shared" si="3"/>
        <v>43828</v>
      </c>
      <c r="H99" s="146"/>
      <c r="I99" s="147"/>
      <c r="J99" s="54"/>
    </row>
    <row r="100" spans="1:10" ht="18" customHeight="1">
      <c r="A100" s="54">
        <v>94</v>
      </c>
      <c r="B100" s="131" t="s">
        <v>42</v>
      </c>
      <c r="C100" s="132">
        <v>43769</v>
      </c>
      <c r="D100" s="54" t="s">
        <v>15935</v>
      </c>
      <c r="E100" s="146">
        <v>5444.88</v>
      </c>
      <c r="F100" s="54" t="str">
        <f t="shared" si="2"/>
        <v>SHV19-0639</v>
      </c>
      <c r="G100" s="145">
        <f t="shared" si="3"/>
        <v>43829</v>
      </c>
      <c r="H100" s="146"/>
      <c r="I100" s="147"/>
      <c r="J100" s="54"/>
    </row>
    <row r="101" spans="1:10" ht="18" customHeight="1">
      <c r="A101" s="54">
        <v>95</v>
      </c>
      <c r="B101" s="131" t="s">
        <v>42</v>
      </c>
      <c r="C101" s="132">
        <v>43769</v>
      </c>
      <c r="D101" s="54" t="s">
        <v>15936</v>
      </c>
      <c r="E101" s="146">
        <v>1150.1300000000001</v>
      </c>
      <c r="F101" s="54" t="str">
        <f t="shared" si="2"/>
        <v>SHV19-0640</v>
      </c>
      <c r="G101" s="145">
        <f t="shared" si="3"/>
        <v>43829</v>
      </c>
      <c r="H101" s="146"/>
      <c r="I101" s="147"/>
      <c r="J101" s="54"/>
    </row>
    <row r="102" spans="1:10" ht="18" customHeight="1">
      <c r="A102" s="54">
        <v>96</v>
      </c>
      <c r="B102" s="131" t="s">
        <v>42</v>
      </c>
      <c r="C102" s="132">
        <v>43769</v>
      </c>
      <c r="D102" s="54" t="s">
        <v>15937</v>
      </c>
      <c r="E102" s="146">
        <v>2911.26</v>
      </c>
      <c r="F102" s="54" t="str">
        <f t="shared" si="2"/>
        <v>SHV19-0641</v>
      </c>
      <c r="G102" s="145">
        <f t="shared" si="3"/>
        <v>43829</v>
      </c>
      <c r="H102" s="146"/>
      <c r="I102" s="147"/>
      <c r="J102" s="54"/>
    </row>
    <row r="103" spans="1:10" ht="18" customHeight="1">
      <c r="A103" s="54">
        <v>97</v>
      </c>
      <c r="B103" s="131" t="s">
        <v>42</v>
      </c>
      <c r="C103" s="132">
        <v>43769</v>
      </c>
      <c r="D103" s="54" t="s">
        <v>15938</v>
      </c>
      <c r="E103" s="146">
        <v>1890.84</v>
      </c>
      <c r="F103" s="54" t="str">
        <f t="shared" si="2"/>
        <v>SHV19-0642</v>
      </c>
      <c r="G103" s="145">
        <f t="shared" si="3"/>
        <v>43829</v>
      </c>
      <c r="H103" s="146"/>
      <c r="I103" s="147"/>
      <c r="J103" s="54"/>
    </row>
    <row r="104" spans="1:10" ht="18" customHeight="1" thickBot="1">
      <c r="A104" s="54">
        <v>98</v>
      </c>
      <c r="D104" s="346" t="s">
        <v>15939</v>
      </c>
      <c r="E104" s="146">
        <v>0</v>
      </c>
      <c r="F104" s="54" t="str">
        <f t="shared" si="2"/>
        <v>SHV19-0643</v>
      </c>
      <c r="G104" s="145">
        <f t="shared" si="3"/>
        <v>60</v>
      </c>
      <c r="H104" s="146"/>
      <c r="I104" s="147"/>
      <c r="J104" s="54"/>
    </row>
    <row r="105" spans="1:10" s="150" customFormat="1" ht="20.25" customHeight="1" thickTop="1">
      <c r="A105" s="489"/>
      <c r="B105" s="490"/>
      <c r="C105" s="490"/>
      <c r="D105" s="492"/>
      <c r="E105" s="148">
        <f>SUM(E7:E104)</f>
        <v>199267.48</v>
      </c>
      <c r="F105" s="148"/>
      <c r="G105" s="422"/>
      <c r="H105" s="148">
        <f>SUM(H7:H104)</f>
        <v>0</v>
      </c>
      <c r="I105" s="148">
        <f>SUM(I7:I104)</f>
        <v>0</v>
      </c>
      <c r="J105" s="149"/>
    </row>
    <row r="106" spans="1:10" ht="18" customHeight="1">
      <c r="C106" s="151"/>
      <c r="D106" s="152"/>
    </row>
    <row r="110" spans="1:10" s="133" customFormat="1" ht="18" customHeight="1">
      <c r="A110" s="131"/>
      <c r="B110" s="131"/>
      <c r="C110" s="132"/>
      <c r="D110" s="131"/>
      <c r="G110" s="132"/>
      <c r="I110" s="131"/>
      <c r="J110" s="131"/>
    </row>
  </sheetData>
  <autoFilter ref="A6:J105" xr:uid="{00000000-0009-0000-0000-000009000000}"/>
  <mergeCells count="4">
    <mergeCell ref="C1:E1"/>
    <mergeCell ref="A5:F5"/>
    <mergeCell ref="G5:I5"/>
    <mergeCell ref="A105:D105"/>
  </mergeCells>
  <phoneticPr fontId="38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8D7E-DE90-4717-9806-B237E7813D09}">
  <sheetPr filterMode="1">
    <tabColor rgb="FF00B050"/>
  </sheetPr>
  <dimension ref="A1:XFB58"/>
  <sheetViews>
    <sheetView showGridLines="0" zoomScale="80" zoomScaleNormal="80" workbookViewId="0">
      <pane ySplit="6" topLeftCell="A7" activePane="bottomLeft" state="frozen"/>
      <selection pane="bottomLeft" activeCell="N87" sqref="N87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419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14608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417" t="s">
        <v>1758</v>
      </c>
      <c r="N5" s="420" t="s">
        <v>17</v>
      </c>
    </row>
    <row r="6" spans="1:17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hidden="1" customHeight="1">
      <c r="A7" s="54">
        <v>1</v>
      </c>
      <c r="B7" s="131" t="s">
        <v>1898</v>
      </c>
      <c r="C7" s="374">
        <v>43710</v>
      </c>
      <c r="D7" s="54" t="s">
        <v>14609</v>
      </c>
      <c r="E7" s="375">
        <v>2712</v>
      </c>
      <c r="F7" s="310"/>
      <c r="G7" s="54"/>
      <c r="H7" s="131"/>
      <c r="J7" s="131"/>
      <c r="L7" s="131"/>
      <c r="M7" s="131" t="s">
        <v>14610</v>
      </c>
      <c r="N7" s="335" t="s">
        <v>14611</v>
      </c>
    </row>
    <row r="8" spans="1:17 16378:16382" ht="18" hidden="1" customHeight="1">
      <c r="A8" s="54">
        <v>2</v>
      </c>
      <c r="B8" s="131" t="s">
        <v>28</v>
      </c>
      <c r="C8" s="374">
        <v>43738</v>
      </c>
      <c r="D8" s="54" t="s">
        <v>14612</v>
      </c>
      <c r="E8" s="375">
        <v>2164.8000000000002</v>
      </c>
      <c r="F8" s="131"/>
      <c r="H8" s="131"/>
      <c r="J8" s="131"/>
      <c r="L8" s="131"/>
      <c r="M8" s="131" t="s">
        <v>14613</v>
      </c>
      <c r="N8" s="54" t="s">
        <v>14614</v>
      </c>
      <c r="XEX8" s="54"/>
      <c r="XEZ8" s="145"/>
      <c r="XFA8" s="54"/>
      <c r="XFB8" s="146"/>
    </row>
    <row r="9" spans="1:17 16378:16382" ht="18" hidden="1" customHeight="1">
      <c r="A9" s="54">
        <v>3</v>
      </c>
      <c r="B9" s="131" t="s">
        <v>36</v>
      </c>
      <c r="C9" s="374">
        <v>43738</v>
      </c>
      <c r="D9" s="54" t="s">
        <v>14615</v>
      </c>
      <c r="E9" s="375">
        <f>33535.8/19</f>
        <v>1765.042105263158</v>
      </c>
      <c r="F9" s="54"/>
      <c r="G9" s="336"/>
      <c r="H9" s="146"/>
      <c r="I9" s="147"/>
      <c r="J9" s="145"/>
      <c r="K9" s="54"/>
      <c r="L9" s="310"/>
      <c r="M9" s="54" t="s">
        <v>14616</v>
      </c>
      <c r="N9" s="54" t="s">
        <v>14617</v>
      </c>
      <c r="XEX9" s="54"/>
      <c r="XEZ9" s="145"/>
      <c r="XFA9" s="54"/>
      <c r="XFB9" s="146"/>
    </row>
    <row r="10" spans="1:17 16378:16382" ht="18" hidden="1" customHeight="1">
      <c r="A10" s="54">
        <v>4</v>
      </c>
      <c r="B10" s="131" t="s">
        <v>36</v>
      </c>
      <c r="C10" s="374">
        <v>43738</v>
      </c>
      <c r="D10" s="54" t="s">
        <v>14618</v>
      </c>
      <c r="E10" s="375">
        <f>112342.88/19</f>
        <v>5912.7831578947371</v>
      </c>
      <c r="F10" s="54"/>
      <c r="G10" s="336"/>
      <c r="H10" s="146"/>
      <c r="I10" s="147"/>
      <c r="J10" s="145"/>
      <c r="K10" s="54"/>
      <c r="L10" s="310"/>
      <c r="M10" s="54" t="s">
        <v>14619</v>
      </c>
      <c r="N10" s="54" t="s">
        <v>14620</v>
      </c>
    </row>
    <row r="11" spans="1:17 16378:16382" ht="18" hidden="1" customHeight="1">
      <c r="A11" s="54">
        <v>5</v>
      </c>
      <c r="B11" s="131" t="s">
        <v>36</v>
      </c>
      <c r="C11" s="374">
        <v>43738</v>
      </c>
      <c r="D11" s="54" t="s">
        <v>14621</v>
      </c>
      <c r="E11" s="375">
        <f>18494.99/19</f>
        <v>973.42052631578952</v>
      </c>
      <c r="F11" s="54"/>
      <c r="G11" s="336"/>
      <c r="H11" s="146"/>
      <c r="I11" s="147"/>
      <c r="J11" s="145"/>
      <c r="K11" s="54"/>
      <c r="L11" s="310"/>
      <c r="M11" s="54" t="s">
        <v>14622</v>
      </c>
      <c r="N11" s="54" t="s">
        <v>14623</v>
      </c>
    </row>
    <row r="12" spans="1:17 16378:16382" ht="18" hidden="1" customHeight="1">
      <c r="A12" s="54">
        <v>6</v>
      </c>
      <c r="B12" s="131" t="s">
        <v>36</v>
      </c>
      <c r="C12" s="374">
        <v>43738</v>
      </c>
      <c r="D12" s="54" t="s">
        <v>14624</v>
      </c>
      <c r="E12" s="375">
        <f>92962.71/19</f>
        <v>4892.774210526316</v>
      </c>
      <c r="F12" s="54"/>
      <c r="G12" s="336"/>
      <c r="H12" s="146"/>
      <c r="I12" s="147"/>
      <c r="J12" s="145"/>
      <c r="K12" s="54"/>
      <c r="L12" s="310"/>
      <c r="M12" s="54" t="s">
        <v>14625</v>
      </c>
      <c r="N12" s="54" t="s">
        <v>14626</v>
      </c>
    </row>
    <row r="13" spans="1:17 16378:16382" ht="18" hidden="1" customHeight="1">
      <c r="A13" s="54">
        <v>7</v>
      </c>
      <c r="B13" s="131" t="s">
        <v>39</v>
      </c>
      <c r="C13" s="374">
        <v>43738</v>
      </c>
      <c r="D13" s="54" t="s">
        <v>14627</v>
      </c>
      <c r="E13" s="375">
        <v>6998.4</v>
      </c>
      <c r="F13" s="54"/>
      <c r="G13" s="336"/>
      <c r="H13" s="146"/>
      <c r="I13" s="147"/>
      <c r="J13" s="145"/>
      <c r="K13" s="54"/>
      <c r="L13" s="310"/>
      <c r="M13" s="54" t="s">
        <v>14628</v>
      </c>
      <c r="N13" s="54" t="s">
        <v>14629</v>
      </c>
    </row>
    <row r="14" spans="1:17 16378:16382" ht="18" hidden="1" customHeight="1">
      <c r="A14" s="54">
        <v>8</v>
      </c>
      <c r="B14" s="131" t="s">
        <v>22</v>
      </c>
      <c r="C14" s="374">
        <v>43738</v>
      </c>
      <c r="D14" s="54" t="s">
        <v>14630</v>
      </c>
      <c r="E14" s="375">
        <v>10220.85</v>
      </c>
      <c r="F14" s="54"/>
      <c r="G14" s="336"/>
      <c r="H14" s="146"/>
      <c r="I14" s="147"/>
      <c r="J14" s="145"/>
      <c r="K14" s="54"/>
      <c r="L14" s="310"/>
      <c r="M14" s="54" t="s">
        <v>14631</v>
      </c>
      <c r="N14" s="54" t="s">
        <v>14632</v>
      </c>
    </row>
    <row r="15" spans="1:17 16378:16382" ht="18" hidden="1" customHeight="1">
      <c r="A15" s="54">
        <v>9</v>
      </c>
      <c r="B15" s="131" t="s">
        <v>334</v>
      </c>
      <c r="C15" s="374">
        <v>43738</v>
      </c>
      <c r="D15" s="54" t="s">
        <v>14633</v>
      </c>
      <c r="E15" s="375">
        <v>691.5</v>
      </c>
      <c r="F15" s="54"/>
      <c r="G15" s="336"/>
      <c r="H15" s="146"/>
      <c r="I15" s="147"/>
      <c r="J15" s="145"/>
      <c r="K15" s="54"/>
      <c r="L15" s="310"/>
      <c r="M15" s="54" t="s">
        <v>14634</v>
      </c>
      <c r="N15" s="54" t="s">
        <v>14635</v>
      </c>
    </row>
    <row r="16" spans="1:17 16378:16382" ht="18" hidden="1" customHeight="1">
      <c r="A16" s="54">
        <v>10</v>
      </c>
      <c r="B16" s="131" t="s">
        <v>11246</v>
      </c>
      <c r="C16" s="374">
        <v>43738</v>
      </c>
      <c r="D16" s="54" t="s">
        <v>14636</v>
      </c>
      <c r="E16" s="375">
        <v>2021.1</v>
      </c>
      <c r="F16" s="54"/>
      <c r="G16" s="336"/>
      <c r="H16" s="146"/>
      <c r="I16" s="147"/>
      <c r="J16" s="145"/>
      <c r="K16" s="54"/>
      <c r="L16" s="310"/>
      <c r="M16" s="54" t="s">
        <v>14637</v>
      </c>
      <c r="N16" s="54" t="s">
        <v>14638</v>
      </c>
    </row>
    <row r="17" spans="1:14" ht="18" hidden="1" customHeight="1">
      <c r="A17" s="54">
        <v>11</v>
      </c>
      <c r="B17" s="131" t="s">
        <v>33</v>
      </c>
      <c r="C17" s="374">
        <v>43739</v>
      </c>
      <c r="D17" s="54" t="s">
        <v>14639</v>
      </c>
      <c r="E17" s="375">
        <v>2219.25</v>
      </c>
      <c r="F17" s="54"/>
      <c r="G17" s="336"/>
      <c r="H17" s="146"/>
      <c r="I17" s="147"/>
      <c r="J17" s="145"/>
      <c r="K17" s="54"/>
      <c r="L17" s="310"/>
      <c r="M17" s="54" t="s">
        <v>14640</v>
      </c>
      <c r="N17" s="54" t="s">
        <v>14641</v>
      </c>
    </row>
    <row r="18" spans="1:14" ht="18" hidden="1" customHeight="1">
      <c r="A18" s="54">
        <v>12</v>
      </c>
      <c r="B18" s="131" t="s">
        <v>309</v>
      </c>
      <c r="C18" s="374">
        <v>43714</v>
      </c>
      <c r="D18" s="54" t="s">
        <v>14642</v>
      </c>
      <c r="E18" s="375">
        <v>138</v>
      </c>
      <c r="F18" s="54"/>
      <c r="G18" s="336"/>
      <c r="H18" s="146"/>
      <c r="I18" s="147"/>
      <c r="J18" s="145"/>
      <c r="K18" s="54"/>
      <c r="L18" s="310"/>
      <c r="M18" s="54" t="s">
        <v>13151</v>
      </c>
      <c r="N18" s="54" t="s">
        <v>14643</v>
      </c>
    </row>
    <row r="19" spans="1:14" ht="18" hidden="1" customHeight="1">
      <c r="A19" s="54">
        <v>13</v>
      </c>
      <c r="B19" s="131" t="s">
        <v>22</v>
      </c>
      <c r="C19" s="374">
        <v>43739</v>
      </c>
      <c r="D19" s="54" t="s">
        <v>14644</v>
      </c>
      <c r="E19" s="375">
        <v>7943.4</v>
      </c>
      <c r="F19" s="54"/>
      <c r="G19" s="336"/>
      <c r="H19" s="146"/>
      <c r="I19" s="147"/>
      <c r="J19" s="145"/>
      <c r="K19" s="54"/>
      <c r="L19" s="310"/>
      <c r="M19" s="54" t="s">
        <v>14645</v>
      </c>
      <c r="N19" s="54" t="s">
        <v>14646</v>
      </c>
    </row>
    <row r="20" spans="1:14" ht="18" hidden="1" customHeight="1">
      <c r="A20" s="54">
        <v>14</v>
      </c>
      <c r="B20" s="131" t="s">
        <v>28</v>
      </c>
      <c r="C20" s="374">
        <v>43739</v>
      </c>
      <c r="D20" s="54" t="s">
        <v>14647</v>
      </c>
      <c r="E20" s="375">
        <v>2689.24</v>
      </c>
      <c r="F20" s="54"/>
      <c r="G20" s="336"/>
      <c r="H20" s="146"/>
      <c r="I20" s="147"/>
      <c r="J20" s="145"/>
      <c r="K20" s="54"/>
      <c r="L20" s="310"/>
      <c r="M20" s="54" t="s">
        <v>14648</v>
      </c>
      <c r="N20" s="54" t="s">
        <v>14649</v>
      </c>
    </row>
    <row r="21" spans="1:14" ht="18" hidden="1" customHeight="1">
      <c r="A21" s="54">
        <v>15</v>
      </c>
      <c r="B21" s="131" t="s">
        <v>23</v>
      </c>
      <c r="C21" s="374">
        <v>43739</v>
      </c>
      <c r="D21" s="54" t="s">
        <v>14650</v>
      </c>
      <c r="E21" s="375">
        <v>3140.95</v>
      </c>
      <c r="F21" s="54"/>
      <c r="G21" s="336"/>
      <c r="H21" s="146"/>
      <c r="I21" s="147"/>
      <c r="J21" s="145"/>
      <c r="K21" s="54"/>
      <c r="L21" s="310"/>
      <c r="M21" s="54" t="s">
        <v>14651</v>
      </c>
      <c r="N21" s="54" t="s">
        <v>14652</v>
      </c>
    </row>
    <row r="22" spans="1:14" ht="18" hidden="1" customHeight="1">
      <c r="A22" s="54">
        <v>16</v>
      </c>
      <c r="B22" s="131" t="s">
        <v>36</v>
      </c>
      <c r="C22" s="374">
        <v>43738</v>
      </c>
      <c r="D22" s="54" t="s">
        <v>14653</v>
      </c>
      <c r="E22" s="375">
        <f>170013.59/19</f>
        <v>8948.0836842105255</v>
      </c>
      <c r="F22" s="54"/>
      <c r="G22" s="336"/>
      <c r="H22" s="146"/>
      <c r="I22" s="147"/>
      <c r="J22" s="145"/>
      <c r="K22" s="54"/>
      <c r="L22" s="310"/>
      <c r="M22" s="54" t="s">
        <v>14654</v>
      </c>
      <c r="N22" s="54" t="s">
        <v>14655</v>
      </c>
    </row>
    <row r="23" spans="1:14" ht="18" hidden="1" customHeight="1">
      <c r="A23" s="275">
        <v>17</v>
      </c>
      <c r="B23" s="376" t="s">
        <v>6352</v>
      </c>
      <c r="C23" s="377"/>
      <c r="D23" s="275" t="s">
        <v>14656</v>
      </c>
      <c r="E23" s="378"/>
      <c r="F23" s="54"/>
      <c r="G23" s="336"/>
      <c r="H23" s="146"/>
      <c r="I23" s="147"/>
      <c r="J23" s="145"/>
      <c r="K23" s="54"/>
      <c r="L23" s="310"/>
      <c r="M23" s="275"/>
      <c r="N23" s="376" t="s">
        <v>6352</v>
      </c>
    </row>
    <row r="24" spans="1:14" ht="18" hidden="1" customHeight="1">
      <c r="A24" s="54">
        <v>18</v>
      </c>
      <c r="B24" s="131" t="s">
        <v>311</v>
      </c>
      <c r="C24" s="374">
        <v>43739</v>
      </c>
      <c r="D24" s="54" t="s">
        <v>14657</v>
      </c>
      <c r="E24" s="375">
        <v>1825</v>
      </c>
      <c r="F24" s="54"/>
      <c r="G24" s="336"/>
      <c r="H24" s="146"/>
      <c r="I24" s="147"/>
      <c r="J24" s="145"/>
      <c r="K24" s="54"/>
      <c r="L24" s="310"/>
      <c r="M24" s="54" t="s">
        <v>14658</v>
      </c>
      <c r="N24" s="54" t="s">
        <v>14659</v>
      </c>
    </row>
    <row r="25" spans="1:14" ht="18" hidden="1" customHeight="1">
      <c r="A25" s="54">
        <v>19</v>
      </c>
      <c r="B25" s="131" t="s">
        <v>311</v>
      </c>
      <c r="C25" s="374">
        <v>43739</v>
      </c>
      <c r="D25" s="54" t="s">
        <v>14660</v>
      </c>
      <c r="E25" s="375">
        <v>321.38</v>
      </c>
      <c r="F25" s="54"/>
      <c r="G25" s="336"/>
      <c r="H25" s="146"/>
      <c r="I25" s="147"/>
      <c r="J25" s="145"/>
      <c r="K25" s="54"/>
      <c r="L25" s="310"/>
      <c r="M25" s="54" t="s">
        <v>14661</v>
      </c>
      <c r="N25" s="54" t="s">
        <v>14662</v>
      </c>
    </row>
    <row r="26" spans="1:14" ht="18" hidden="1" customHeight="1">
      <c r="A26" s="54">
        <v>20</v>
      </c>
      <c r="B26" s="131" t="s">
        <v>11107</v>
      </c>
      <c r="C26" s="374">
        <v>43739</v>
      </c>
      <c r="D26" s="54" t="s">
        <v>14663</v>
      </c>
      <c r="E26" s="375">
        <v>6249.6</v>
      </c>
      <c r="F26" s="54"/>
      <c r="G26" s="336"/>
      <c r="H26" s="146"/>
      <c r="I26" s="147"/>
      <c r="J26" s="145"/>
      <c r="K26" s="54"/>
      <c r="L26" s="310"/>
      <c r="M26" s="54" t="s">
        <v>13223</v>
      </c>
      <c r="N26" s="54" t="s">
        <v>14664</v>
      </c>
    </row>
    <row r="27" spans="1:14" ht="18" hidden="1" customHeight="1">
      <c r="A27" s="54">
        <v>21</v>
      </c>
      <c r="B27" s="131" t="s">
        <v>20</v>
      </c>
      <c r="C27" s="374">
        <v>43739</v>
      </c>
      <c r="D27" s="54" t="s">
        <v>14665</v>
      </c>
      <c r="E27" s="375">
        <v>2607</v>
      </c>
      <c r="F27" s="54"/>
      <c r="G27" s="336"/>
      <c r="H27" s="146"/>
      <c r="I27" s="147"/>
      <c r="J27" s="145"/>
      <c r="K27" s="54"/>
      <c r="L27" s="310"/>
      <c r="M27" s="54" t="s">
        <v>14666</v>
      </c>
      <c r="N27" s="54" t="s">
        <v>14667</v>
      </c>
    </row>
    <row r="28" spans="1:14" ht="18" hidden="1" customHeight="1">
      <c r="A28" s="54">
        <v>22</v>
      </c>
      <c r="B28" s="131" t="s">
        <v>309</v>
      </c>
      <c r="C28" s="374">
        <v>43719</v>
      </c>
      <c r="D28" s="54" t="s">
        <v>14668</v>
      </c>
      <c r="E28" s="375">
        <v>138</v>
      </c>
      <c r="F28" s="54"/>
      <c r="G28" s="336"/>
      <c r="H28" s="146"/>
      <c r="I28" s="147"/>
      <c r="J28" s="145"/>
      <c r="K28" s="54"/>
      <c r="L28" s="310"/>
      <c r="M28" s="54" t="s">
        <v>14669</v>
      </c>
      <c r="N28" s="54" t="s">
        <v>14670</v>
      </c>
    </row>
    <row r="29" spans="1:14" ht="18" hidden="1" customHeight="1">
      <c r="A29" s="54">
        <v>23</v>
      </c>
      <c r="B29" s="131" t="s">
        <v>37</v>
      </c>
      <c r="C29" s="374">
        <v>43739</v>
      </c>
      <c r="D29" s="54" t="s">
        <v>14671</v>
      </c>
      <c r="E29" s="375">
        <v>8995.2000000000007</v>
      </c>
      <c r="F29" s="54"/>
      <c r="G29" s="336"/>
      <c r="H29" s="146"/>
      <c r="I29" s="147"/>
      <c r="J29" s="145"/>
      <c r="K29" s="54"/>
      <c r="L29" s="310"/>
      <c r="M29" s="54" t="s">
        <v>14672</v>
      </c>
      <c r="N29" s="54" t="s">
        <v>14673</v>
      </c>
    </row>
    <row r="30" spans="1:14" ht="18" hidden="1" customHeight="1">
      <c r="A30" s="54">
        <v>24</v>
      </c>
      <c r="B30" s="131" t="s">
        <v>37</v>
      </c>
      <c r="C30" s="374">
        <v>43739</v>
      </c>
      <c r="D30" s="54" t="s">
        <v>14674</v>
      </c>
      <c r="E30" s="375">
        <v>8823.68</v>
      </c>
      <c r="F30" s="54"/>
      <c r="G30" s="336"/>
      <c r="H30" s="146"/>
      <c r="I30" s="147"/>
      <c r="J30" s="145"/>
      <c r="K30" s="54"/>
      <c r="L30" s="310"/>
      <c r="M30" s="54" t="s">
        <v>14675</v>
      </c>
      <c r="N30" s="54" t="s">
        <v>14676</v>
      </c>
    </row>
    <row r="31" spans="1:14" ht="18" hidden="1" customHeight="1">
      <c r="A31" s="54">
        <v>25</v>
      </c>
      <c r="B31" s="131" t="s">
        <v>22</v>
      </c>
      <c r="C31" s="374">
        <v>43747</v>
      </c>
      <c r="D31" s="54" t="s">
        <v>14677</v>
      </c>
      <c r="E31" s="375">
        <v>8814.15</v>
      </c>
      <c r="F31" s="54"/>
      <c r="G31" s="336"/>
      <c r="H31" s="146"/>
      <c r="I31" s="147"/>
      <c r="J31" s="145"/>
      <c r="K31" s="54"/>
      <c r="L31" s="310"/>
      <c r="M31" s="54" t="s">
        <v>14678</v>
      </c>
      <c r="N31" s="54" t="s">
        <v>14679</v>
      </c>
    </row>
    <row r="32" spans="1:14" ht="18" hidden="1" customHeight="1">
      <c r="A32" s="54">
        <v>26</v>
      </c>
      <c r="B32" s="131" t="s">
        <v>28</v>
      </c>
      <c r="C32" s="374">
        <v>43747</v>
      </c>
      <c r="D32" s="54" t="s">
        <v>14680</v>
      </c>
      <c r="E32" s="375">
        <v>3749.77</v>
      </c>
      <c r="F32" s="54"/>
      <c r="G32" s="336"/>
      <c r="H32" s="146"/>
      <c r="I32" s="147"/>
      <c r="J32" s="145"/>
      <c r="K32" s="54"/>
      <c r="L32" s="310"/>
      <c r="M32" s="54" t="s">
        <v>14681</v>
      </c>
      <c r="N32" s="54" t="s">
        <v>14682</v>
      </c>
    </row>
    <row r="33" spans="1:14" ht="18" hidden="1" customHeight="1">
      <c r="A33" s="54">
        <v>27</v>
      </c>
      <c r="B33" s="131" t="s">
        <v>309</v>
      </c>
      <c r="C33" s="374">
        <v>43726</v>
      </c>
      <c r="D33" s="54" t="s">
        <v>14683</v>
      </c>
      <c r="E33" s="375">
        <v>621</v>
      </c>
      <c r="F33" s="54"/>
      <c r="G33" s="336"/>
      <c r="H33" s="146"/>
      <c r="I33" s="147"/>
      <c r="J33" s="145"/>
      <c r="K33" s="54"/>
      <c r="L33" s="310"/>
      <c r="M33" s="54" t="s">
        <v>13195</v>
      </c>
      <c r="N33" s="54" t="s">
        <v>14684</v>
      </c>
    </row>
    <row r="34" spans="1:14" ht="18" hidden="1" customHeight="1">
      <c r="A34" s="54">
        <v>28</v>
      </c>
      <c r="B34" s="131" t="s">
        <v>39</v>
      </c>
      <c r="C34" s="374">
        <v>43747</v>
      </c>
      <c r="D34" s="54" t="s">
        <v>14685</v>
      </c>
      <c r="E34" s="375">
        <v>6505.3</v>
      </c>
      <c r="F34" s="54"/>
      <c r="G34" s="336"/>
      <c r="H34" s="146"/>
      <c r="I34" s="147"/>
      <c r="J34" s="145"/>
      <c r="K34" s="54"/>
      <c r="L34" s="310"/>
      <c r="M34" s="54" t="s">
        <v>14686</v>
      </c>
      <c r="N34" s="54" t="s">
        <v>14687</v>
      </c>
    </row>
    <row r="35" spans="1:14" ht="18" hidden="1" customHeight="1">
      <c r="A35" s="54">
        <v>29</v>
      </c>
      <c r="B35" s="131" t="s">
        <v>22</v>
      </c>
      <c r="C35" s="374">
        <v>43747</v>
      </c>
      <c r="D35" s="54" t="s">
        <v>14688</v>
      </c>
      <c r="E35" s="375">
        <v>6910.65</v>
      </c>
      <c r="F35" s="54"/>
      <c r="G35" s="336"/>
      <c r="H35" s="146"/>
      <c r="I35" s="147"/>
      <c r="J35" s="145"/>
      <c r="K35" s="54"/>
      <c r="L35" s="310"/>
      <c r="M35" s="54" t="s">
        <v>14689</v>
      </c>
      <c r="N35" s="54" t="s">
        <v>14690</v>
      </c>
    </row>
    <row r="36" spans="1:14" ht="18" hidden="1" customHeight="1">
      <c r="A36" s="54">
        <v>30</v>
      </c>
      <c r="B36" s="131" t="s">
        <v>36</v>
      </c>
      <c r="C36" s="374">
        <v>43747</v>
      </c>
      <c r="D36" s="54" t="s">
        <v>14691</v>
      </c>
      <c r="E36" s="375">
        <f>36744.02/19</f>
        <v>1933.8957894736841</v>
      </c>
      <c r="F36" s="54"/>
      <c r="G36" s="336"/>
      <c r="H36" s="146"/>
      <c r="I36" s="147"/>
      <c r="J36" s="145"/>
      <c r="K36" s="54"/>
      <c r="L36" s="310"/>
      <c r="M36" s="54" t="s">
        <v>14692</v>
      </c>
      <c r="N36" s="54" t="s">
        <v>14693</v>
      </c>
    </row>
    <row r="37" spans="1:14" ht="18" hidden="1" customHeight="1">
      <c r="A37" s="54">
        <v>31</v>
      </c>
      <c r="B37" s="131" t="s">
        <v>300</v>
      </c>
      <c r="C37" s="374">
        <v>43747</v>
      </c>
      <c r="D37" s="54" t="s">
        <v>14694</v>
      </c>
      <c r="E37" s="375">
        <f>172463.04/19</f>
        <v>9077.0021052631582</v>
      </c>
      <c r="F37" s="54"/>
      <c r="G37" s="336"/>
      <c r="H37" s="146"/>
      <c r="I37" s="147"/>
      <c r="J37" s="145"/>
      <c r="K37" s="54"/>
      <c r="L37" s="310"/>
      <c r="M37" s="54" t="s">
        <v>13245</v>
      </c>
      <c r="N37" s="54" t="s">
        <v>14695</v>
      </c>
    </row>
    <row r="38" spans="1:14" ht="18" hidden="1" customHeight="1">
      <c r="A38" s="54">
        <v>32</v>
      </c>
      <c r="B38" s="131" t="s">
        <v>1858</v>
      </c>
      <c r="C38" s="374">
        <v>43747</v>
      </c>
      <c r="D38" s="54" t="s">
        <v>14696</v>
      </c>
      <c r="E38" s="375">
        <v>6265.65</v>
      </c>
      <c r="F38" s="54"/>
      <c r="G38" s="336"/>
      <c r="H38" s="146"/>
      <c r="I38" s="147"/>
      <c r="J38" s="145"/>
      <c r="K38" s="54"/>
      <c r="L38" s="310"/>
      <c r="M38" s="54" t="s">
        <v>14697</v>
      </c>
      <c r="N38" s="54" t="s">
        <v>14698</v>
      </c>
    </row>
    <row r="39" spans="1:14" ht="18" hidden="1" customHeight="1">
      <c r="A39" s="54">
        <v>33</v>
      </c>
      <c r="B39" s="131" t="s">
        <v>22</v>
      </c>
      <c r="C39" s="374">
        <v>43747</v>
      </c>
      <c r="D39" s="54" t="s">
        <v>14699</v>
      </c>
      <c r="E39" s="375">
        <v>8640.65</v>
      </c>
      <c r="F39" s="54"/>
      <c r="G39" s="336"/>
      <c r="H39" s="146"/>
      <c r="I39" s="147"/>
      <c r="J39" s="145"/>
      <c r="K39" s="54"/>
      <c r="L39" s="310"/>
      <c r="M39" s="54" t="s">
        <v>14700</v>
      </c>
      <c r="N39" s="54" t="s">
        <v>14701</v>
      </c>
    </row>
    <row r="40" spans="1:14" ht="18" hidden="1" customHeight="1">
      <c r="A40" s="54">
        <v>34</v>
      </c>
      <c r="B40" s="131" t="s">
        <v>28</v>
      </c>
      <c r="C40" s="374">
        <v>43747</v>
      </c>
      <c r="D40" s="54" t="s">
        <v>14702</v>
      </c>
      <c r="E40" s="375">
        <v>4563.6000000000004</v>
      </c>
      <c r="F40" s="54"/>
      <c r="G40" s="336"/>
      <c r="H40" s="146"/>
      <c r="I40" s="147"/>
      <c r="J40" s="145"/>
      <c r="K40" s="54"/>
      <c r="L40" s="310"/>
      <c r="M40" s="54" t="s">
        <v>14703</v>
      </c>
      <c r="N40" s="54" t="s">
        <v>14704</v>
      </c>
    </row>
    <row r="41" spans="1:14" ht="18" hidden="1" customHeight="1">
      <c r="A41" s="54">
        <v>35</v>
      </c>
      <c r="B41" s="131" t="s">
        <v>36</v>
      </c>
      <c r="C41" s="374">
        <v>43747</v>
      </c>
      <c r="D41" s="54" t="s">
        <v>14705</v>
      </c>
      <c r="E41" s="375">
        <f>177373.84/19</f>
        <v>9335.4652631578938</v>
      </c>
      <c r="F41" s="54"/>
      <c r="G41" s="336"/>
      <c r="H41" s="146"/>
      <c r="I41" s="147"/>
      <c r="J41" s="145"/>
      <c r="K41" s="54"/>
      <c r="L41" s="310"/>
      <c r="M41" s="54" t="s">
        <v>14706</v>
      </c>
      <c r="N41" s="54" t="s">
        <v>14707</v>
      </c>
    </row>
    <row r="42" spans="1:14" ht="18" hidden="1" customHeight="1">
      <c r="A42" s="54">
        <v>36</v>
      </c>
      <c r="B42" s="131" t="s">
        <v>192</v>
      </c>
      <c r="C42" s="374">
        <v>43747</v>
      </c>
      <c r="D42" s="54" t="s">
        <v>14708</v>
      </c>
      <c r="E42" s="375">
        <v>783</v>
      </c>
      <c r="F42" s="54"/>
      <c r="G42" s="336"/>
      <c r="H42" s="146"/>
      <c r="I42" s="147"/>
      <c r="J42" s="145"/>
      <c r="K42" s="54"/>
      <c r="L42" s="310"/>
      <c r="M42" s="54" t="s">
        <v>14709</v>
      </c>
      <c r="N42" s="54" t="s">
        <v>14710</v>
      </c>
    </row>
    <row r="43" spans="1:14" ht="18" hidden="1" customHeight="1">
      <c r="A43" s="54">
        <v>37</v>
      </c>
      <c r="B43" s="131" t="s">
        <v>147</v>
      </c>
      <c r="C43" s="374">
        <v>43747</v>
      </c>
      <c r="D43" s="54" t="s">
        <v>14711</v>
      </c>
      <c r="E43" s="375">
        <v>7544.81</v>
      </c>
      <c r="F43" s="54"/>
      <c r="G43" s="336"/>
      <c r="H43" s="146"/>
      <c r="I43" s="147"/>
      <c r="J43" s="145"/>
      <c r="K43" s="54"/>
      <c r="L43" s="310"/>
      <c r="M43" s="54" t="s">
        <v>14712</v>
      </c>
      <c r="N43" s="54" t="s">
        <v>14713</v>
      </c>
    </row>
    <row r="44" spans="1:14" ht="18" hidden="1" customHeight="1">
      <c r="A44" s="54">
        <v>38</v>
      </c>
      <c r="B44" s="131" t="s">
        <v>39</v>
      </c>
      <c r="C44" s="374">
        <v>43747</v>
      </c>
      <c r="D44" s="54" t="s">
        <v>14714</v>
      </c>
      <c r="E44" s="375">
        <v>7128</v>
      </c>
      <c r="F44" s="54"/>
      <c r="G44" s="336"/>
      <c r="H44" s="146"/>
      <c r="I44" s="147"/>
      <c r="J44" s="145"/>
      <c r="K44" s="54"/>
      <c r="L44" s="310"/>
      <c r="M44" s="54" t="s">
        <v>14715</v>
      </c>
      <c r="N44" s="54" t="s">
        <v>14716</v>
      </c>
    </row>
    <row r="45" spans="1:14" ht="18" hidden="1" customHeight="1">
      <c r="A45" s="54">
        <v>39</v>
      </c>
      <c r="B45" s="131" t="s">
        <v>22</v>
      </c>
      <c r="C45" s="374">
        <v>43747</v>
      </c>
      <c r="D45" s="54" t="s">
        <v>14717</v>
      </c>
      <c r="E45" s="375">
        <v>6414.01</v>
      </c>
      <c r="F45" s="54"/>
      <c r="G45" s="336"/>
      <c r="H45" s="146"/>
      <c r="I45" s="147"/>
      <c r="J45" s="145"/>
      <c r="K45" s="54"/>
      <c r="L45" s="310"/>
      <c r="M45" s="54" t="s">
        <v>14718</v>
      </c>
      <c r="N45" s="54" t="s">
        <v>14719</v>
      </c>
    </row>
    <row r="46" spans="1:14" ht="18" hidden="1" customHeight="1">
      <c r="A46" s="54">
        <v>40</v>
      </c>
      <c r="B46" s="131" t="s">
        <v>37</v>
      </c>
      <c r="C46" s="374">
        <v>43747</v>
      </c>
      <c r="D46" s="54" t="s">
        <v>14720</v>
      </c>
      <c r="E46" s="375">
        <v>5873.92</v>
      </c>
      <c r="F46" s="54"/>
      <c r="G46" s="336"/>
      <c r="H46" s="146"/>
      <c r="I46" s="147"/>
      <c r="J46" s="145"/>
      <c r="K46" s="54"/>
      <c r="L46" s="310"/>
      <c r="M46" s="54" t="s">
        <v>14721</v>
      </c>
      <c r="N46" s="54" t="s">
        <v>14722</v>
      </c>
    </row>
    <row r="47" spans="1:14" ht="18" hidden="1" customHeight="1">
      <c r="A47" s="54">
        <v>41</v>
      </c>
      <c r="B47" s="131" t="s">
        <v>20</v>
      </c>
      <c r="C47" s="374">
        <v>43747</v>
      </c>
      <c r="D47" s="54" t="s">
        <v>14723</v>
      </c>
      <c r="E47" s="375">
        <v>7509.6</v>
      </c>
      <c r="F47" s="54"/>
      <c r="G47" s="336"/>
      <c r="H47" s="146"/>
      <c r="I47" s="147"/>
      <c r="J47" s="145"/>
      <c r="K47" s="54"/>
      <c r="L47" s="310"/>
      <c r="M47" s="54" t="s">
        <v>14724</v>
      </c>
      <c r="N47" s="54" t="s">
        <v>14725</v>
      </c>
    </row>
    <row r="48" spans="1:14" ht="18" hidden="1" customHeight="1">
      <c r="A48" s="54">
        <v>42</v>
      </c>
      <c r="B48" s="131" t="s">
        <v>23</v>
      </c>
      <c r="C48" s="374">
        <v>43755</v>
      </c>
      <c r="D48" s="54" t="s">
        <v>14726</v>
      </c>
      <c r="E48" s="375">
        <v>4898.7</v>
      </c>
      <c r="F48" s="54"/>
      <c r="G48" s="336"/>
      <c r="H48" s="146"/>
      <c r="I48" s="147"/>
      <c r="J48" s="145"/>
      <c r="K48" s="54"/>
      <c r="L48" s="310"/>
      <c r="M48" s="54" t="s">
        <v>14727</v>
      </c>
      <c r="N48" s="54" t="s">
        <v>14728</v>
      </c>
    </row>
    <row r="49" spans="1:14" ht="18" hidden="1" customHeight="1">
      <c r="A49" s="54">
        <v>43</v>
      </c>
      <c r="B49" s="131" t="s">
        <v>23</v>
      </c>
      <c r="C49" s="374">
        <v>43755</v>
      </c>
      <c r="D49" s="54" t="s">
        <v>14729</v>
      </c>
      <c r="E49" s="375">
        <v>4155.53</v>
      </c>
      <c r="F49" s="54"/>
      <c r="G49" s="336"/>
      <c r="H49" s="146"/>
      <c r="I49" s="147"/>
      <c r="J49" s="145"/>
      <c r="K49" s="54"/>
      <c r="L49" s="310"/>
      <c r="M49" s="54" t="s">
        <v>14730</v>
      </c>
      <c r="N49" s="54" t="s">
        <v>14731</v>
      </c>
    </row>
    <row r="50" spans="1:14" ht="18" hidden="1" customHeight="1">
      <c r="A50" s="54">
        <v>44</v>
      </c>
      <c r="B50" s="131" t="s">
        <v>311</v>
      </c>
      <c r="C50" s="374">
        <v>43755</v>
      </c>
      <c r="D50" s="54" t="s">
        <v>14732</v>
      </c>
      <c r="E50" s="375">
        <v>3164.4</v>
      </c>
      <c r="F50" s="54"/>
      <c r="G50" s="336"/>
      <c r="H50" s="146"/>
      <c r="I50" s="147"/>
      <c r="J50" s="145"/>
      <c r="K50" s="54"/>
      <c r="L50" s="310"/>
      <c r="M50" s="54" t="s">
        <v>14733</v>
      </c>
      <c r="N50" s="54" t="s">
        <v>14734</v>
      </c>
    </row>
    <row r="51" spans="1:14" ht="18" hidden="1" customHeight="1">
      <c r="A51" s="54">
        <v>45</v>
      </c>
      <c r="B51" s="131" t="s">
        <v>28</v>
      </c>
      <c r="C51" s="374">
        <v>43755</v>
      </c>
      <c r="D51" s="54" t="s">
        <v>14735</v>
      </c>
      <c r="E51" s="375">
        <v>3054.4</v>
      </c>
      <c r="F51" s="54"/>
      <c r="G51" s="336"/>
      <c r="H51" s="146"/>
      <c r="I51" s="147"/>
      <c r="J51" s="145"/>
      <c r="K51" s="54"/>
      <c r="L51" s="310"/>
      <c r="M51" s="54" t="s">
        <v>14736</v>
      </c>
      <c r="N51" s="54" t="s">
        <v>14737</v>
      </c>
    </row>
    <row r="52" spans="1:14" ht="18" hidden="1" customHeight="1">
      <c r="A52" s="54">
        <v>51</v>
      </c>
      <c r="B52" s="131" t="s">
        <v>13126</v>
      </c>
      <c r="C52" s="374">
        <v>43739</v>
      </c>
      <c r="D52" s="341" t="s">
        <v>14738</v>
      </c>
      <c r="E52" s="375">
        <v>86</v>
      </c>
      <c r="F52" s="54"/>
      <c r="G52" s="336"/>
      <c r="H52" s="146"/>
      <c r="I52" s="147"/>
      <c r="J52" s="145"/>
      <c r="K52" s="54"/>
      <c r="L52" s="310"/>
      <c r="M52" s="54"/>
      <c r="N52" s="54" t="s">
        <v>14739</v>
      </c>
    </row>
    <row r="53" spans="1:14" ht="18" hidden="1" customHeight="1">
      <c r="A53" s="54">
        <v>57</v>
      </c>
      <c r="B53" s="131" t="s">
        <v>13126</v>
      </c>
      <c r="C53" s="374">
        <v>43739</v>
      </c>
      <c r="D53" s="341" t="s">
        <v>14740</v>
      </c>
      <c r="E53" s="375">
        <v>148</v>
      </c>
      <c r="F53" s="54"/>
      <c r="G53" s="336"/>
      <c r="H53" s="146"/>
      <c r="I53" s="147"/>
      <c r="J53" s="145"/>
      <c r="K53" s="54"/>
      <c r="L53" s="310"/>
      <c r="M53" s="54"/>
      <c r="N53" s="54" t="s">
        <v>14741</v>
      </c>
    </row>
    <row r="54" spans="1:14" ht="18" hidden="1" customHeight="1">
      <c r="A54" s="54">
        <v>63</v>
      </c>
      <c r="B54" s="131" t="s">
        <v>13126</v>
      </c>
      <c r="C54" s="374">
        <v>43739</v>
      </c>
      <c r="D54" s="341" t="s">
        <v>14742</v>
      </c>
      <c r="E54" s="375">
        <v>630</v>
      </c>
      <c r="F54" s="54"/>
      <c r="G54" s="336"/>
      <c r="H54" s="146"/>
      <c r="I54" s="147"/>
      <c r="J54" s="145"/>
      <c r="K54" s="54"/>
      <c r="L54" s="310"/>
      <c r="M54" s="54"/>
      <c r="N54" s="54" t="s">
        <v>14743</v>
      </c>
    </row>
    <row r="55" spans="1:14" ht="18" hidden="1" customHeight="1">
      <c r="A55" s="54">
        <v>69</v>
      </c>
      <c r="B55" s="131" t="s">
        <v>13126</v>
      </c>
      <c r="C55" s="374">
        <v>43739</v>
      </c>
      <c r="D55" s="341" t="s">
        <v>14744</v>
      </c>
      <c r="E55" s="375">
        <v>306</v>
      </c>
      <c r="F55" s="54"/>
      <c r="G55" s="336"/>
      <c r="H55" s="146"/>
      <c r="I55" s="147"/>
      <c r="J55" s="145"/>
      <c r="K55" s="54"/>
      <c r="L55" s="310"/>
      <c r="M55" s="54"/>
      <c r="N55" s="54" t="s">
        <v>14745</v>
      </c>
    </row>
    <row r="56" spans="1:14" ht="18" hidden="1" customHeight="1">
      <c r="A56" s="54">
        <v>75</v>
      </c>
      <c r="B56" s="131" t="s">
        <v>13126</v>
      </c>
      <c r="C56" s="374">
        <v>43739</v>
      </c>
      <c r="D56" s="341" t="s">
        <v>14746</v>
      </c>
      <c r="E56" s="375">
        <v>202</v>
      </c>
      <c r="F56" s="54"/>
      <c r="G56" s="336"/>
      <c r="H56" s="146"/>
      <c r="I56" s="147"/>
      <c r="J56" s="145"/>
      <c r="K56" s="54"/>
      <c r="L56" s="310"/>
      <c r="M56" s="54"/>
      <c r="N56" s="54" t="s">
        <v>14747</v>
      </c>
    </row>
    <row r="57" spans="1:14" ht="18" hidden="1" customHeight="1" thickBot="1">
      <c r="A57" s="54">
        <v>81</v>
      </c>
      <c r="B57" s="131" t="s">
        <v>13126</v>
      </c>
      <c r="C57" s="384">
        <v>43740</v>
      </c>
      <c r="D57" s="341" t="s">
        <v>14748</v>
      </c>
      <c r="E57" s="375">
        <v>674</v>
      </c>
      <c r="F57" s="54"/>
      <c r="G57" s="336"/>
      <c r="H57" s="146"/>
      <c r="I57" s="147"/>
      <c r="J57" s="145"/>
      <c r="K57" s="54"/>
      <c r="L57" s="310"/>
      <c r="M57" s="54"/>
      <c r="N57" s="54" t="s">
        <v>14749</v>
      </c>
    </row>
    <row r="58" spans="1:14" ht="18" customHeight="1" thickTop="1">
      <c r="A58" s="489"/>
      <c r="B58" s="490"/>
      <c r="C58" s="491"/>
      <c r="D58" s="492"/>
      <c r="E58" s="148">
        <f>SUM(E7:E57)</f>
        <v>211380.95684210528</v>
      </c>
      <c r="F58" s="148"/>
      <c r="G58" s="418"/>
      <c r="H58" s="148">
        <f>SUM(H9:H51)</f>
        <v>0</v>
      </c>
      <c r="I58" s="148">
        <f>SUM(I9:I51)</f>
        <v>0</v>
      </c>
      <c r="J58" s="343"/>
      <c r="K58" s="344"/>
      <c r="L58" s="345"/>
      <c r="M58" s="345"/>
      <c r="N58" s="149"/>
    </row>
  </sheetData>
  <autoFilter ref="A6:N58" xr:uid="{00000000-0009-0000-0000-000008000000}">
    <filterColumn colId="13">
      <filters blank="1"/>
    </filterColumn>
  </autoFilter>
  <mergeCells count="4">
    <mergeCell ref="C1:E1"/>
    <mergeCell ref="A5:F5"/>
    <mergeCell ref="G5:L5"/>
    <mergeCell ref="A58:D58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247"/>
  <sheetViews>
    <sheetView showGridLines="0" zoomScale="110" zoomScaleNormal="110" workbookViewId="0">
      <pane ySplit="6" topLeftCell="A1118" activePane="bottomLeft" state="frozen"/>
      <selection activeCell="F915" sqref="F915"/>
      <selection pane="bottomLeft" activeCell="D1124" sqref="D1124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414" t="s">
        <v>488</v>
      </c>
    </row>
    <row r="3" spans="1:14" ht="18" customHeight="1">
      <c r="A3" s="94" t="s">
        <v>13135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351">
        <v>1</v>
      </c>
      <c r="B7" s="107" t="s">
        <v>12962</v>
      </c>
      <c r="C7" s="108">
        <v>43710</v>
      </c>
      <c r="D7" s="324" t="s">
        <v>13293</v>
      </c>
      <c r="E7" s="324" t="s">
        <v>1709</v>
      </c>
      <c r="F7" s="126">
        <v>1331.7</v>
      </c>
      <c r="G7" s="107" t="str">
        <f>D7</f>
        <v>SH19-08992</v>
      </c>
      <c r="H7" s="318"/>
      <c r="I7" s="126"/>
      <c r="J7" s="110"/>
      <c r="K7" s="108"/>
      <c r="L7" s="107"/>
      <c r="M7" s="319"/>
      <c r="N7" s="107"/>
    </row>
    <row r="8" spans="1:14" ht="18" customHeight="1">
      <c r="A8" s="351">
        <v>2</v>
      </c>
      <c r="B8" s="107" t="s">
        <v>43</v>
      </c>
      <c r="C8" s="108">
        <v>43710</v>
      </c>
      <c r="D8" s="324" t="s">
        <v>13294</v>
      </c>
      <c r="E8" s="324" t="s">
        <v>1709</v>
      </c>
      <c r="F8" s="126">
        <v>4358.7</v>
      </c>
      <c r="G8" s="107" t="str">
        <f t="shared" ref="G8:G71" si="0">D8</f>
        <v>SH19-08993</v>
      </c>
      <c r="H8" s="318"/>
      <c r="I8" s="126"/>
      <c r="J8" s="110"/>
      <c r="K8" s="108"/>
      <c r="L8" s="107"/>
      <c r="M8" s="319"/>
      <c r="N8" s="107"/>
    </row>
    <row r="9" spans="1:14" ht="18" customHeight="1">
      <c r="A9" s="351">
        <v>3</v>
      </c>
      <c r="B9" s="107" t="s">
        <v>1746</v>
      </c>
      <c r="C9" s="108"/>
      <c r="D9" s="402" t="s">
        <v>13295</v>
      </c>
      <c r="E9" s="324" t="s">
        <v>1709</v>
      </c>
      <c r="F9" s="126">
        <v>0</v>
      </c>
      <c r="G9" s="107" t="str">
        <f t="shared" si="0"/>
        <v>SH19-08994</v>
      </c>
      <c r="H9" s="318"/>
      <c r="I9" s="126"/>
      <c r="J9" s="110"/>
      <c r="K9" s="108"/>
      <c r="L9" s="107"/>
      <c r="M9" s="319"/>
      <c r="N9" s="107"/>
    </row>
    <row r="10" spans="1:14" ht="18" customHeight="1">
      <c r="A10" s="351">
        <v>4</v>
      </c>
      <c r="B10" s="107" t="s">
        <v>42</v>
      </c>
      <c r="C10" s="108">
        <v>43710</v>
      </c>
      <c r="D10" s="324" t="s">
        <v>13296</v>
      </c>
      <c r="E10" s="416" t="s">
        <v>12963</v>
      </c>
      <c r="F10" s="126">
        <v>613.02</v>
      </c>
      <c r="G10" s="107" t="str">
        <f t="shared" si="0"/>
        <v>SH19-08995</v>
      </c>
      <c r="H10" s="318"/>
      <c r="I10" s="126"/>
      <c r="J10" s="110"/>
      <c r="K10" s="108"/>
      <c r="L10" s="107"/>
      <c r="M10" s="319"/>
      <c r="N10" s="107"/>
    </row>
    <row r="11" spans="1:14" ht="18" customHeight="1">
      <c r="A11" s="351">
        <v>5</v>
      </c>
      <c r="B11" s="107" t="s">
        <v>43</v>
      </c>
      <c r="C11" s="108">
        <v>43710</v>
      </c>
      <c r="D11" s="324" t="s">
        <v>13297</v>
      </c>
      <c r="E11" s="324" t="s">
        <v>1709</v>
      </c>
      <c r="F11" s="126">
        <v>158.75</v>
      </c>
      <c r="G11" s="107" t="str">
        <f t="shared" si="0"/>
        <v>SH19-08996</v>
      </c>
      <c r="H11" s="318"/>
      <c r="I11" s="126"/>
      <c r="J11" s="110"/>
      <c r="K11" s="108"/>
      <c r="L11" s="107"/>
      <c r="M11" s="319"/>
      <c r="N11" s="107"/>
    </row>
    <row r="12" spans="1:14" ht="18" customHeight="1">
      <c r="A12" s="351">
        <v>6</v>
      </c>
      <c r="B12" s="107" t="s">
        <v>329</v>
      </c>
      <c r="C12" s="108">
        <v>43710</v>
      </c>
      <c r="D12" s="324" t="s">
        <v>13298</v>
      </c>
      <c r="E12" s="324" t="s">
        <v>1709</v>
      </c>
      <c r="F12" s="126">
        <v>2624.16</v>
      </c>
      <c r="G12" s="107" t="str">
        <f t="shared" si="0"/>
        <v>SH19-08997</v>
      </c>
      <c r="H12" s="318"/>
      <c r="I12" s="126"/>
      <c r="J12" s="110"/>
      <c r="K12" s="108"/>
      <c r="L12" s="107"/>
      <c r="M12" s="319"/>
      <c r="N12" s="107"/>
    </row>
    <row r="13" spans="1:14" ht="18" customHeight="1">
      <c r="A13" s="351">
        <v>7</v>
      </c>
      <c r="B13" s="107" t="s">
        <v>42</v>
      </c>
      <c r="C13" s="108">
        <v>43710</v>
      </c>
      <c r="D13" s="324" t="s">
        <v>13299</v>
      </c>
      <c r="E13" s="416" t="s">
        <v>12963</v>
      </c>
      <c r="F13" s="126">
        <v>60.79</v>
      </c>
      <c r="G13" s="107" t="str">
        <f t="shared" si="0"/>
        <v>SH19-08998</v>
      </c>
      <c r="H13" s="318"/>
      <c r="I13" s="126"/>
      <c r="J13" s="110"/>
      <c r="K13" s="108"/>
      <c r="L13" s="107"/>
      <c r="M13" s="319"/>
      <c r="N13" s="107"/>
    </row>
    <row r="14" spans="1:14" ht="18" customHeight="1">
      <c r="A14" s="351">
        <v>8</v>
      </c>
      <c r="B14" s="107" t="s">
        <v>291</v>
      </c>
      <c r="C14" s="108">
        <v>43710</v>
      </c>
      <c r="D14" s="324" t="s">
        <v>13300</v>
      </c>
      <c r="E14" s="324" t="s">
        <v>1709</v>
      </c>
      <c r="F14" s="126">
        <v>5543.86</v>
      </c>
      <c r="G14" s="107" t="str">
        <f t="shared" si="0"/>
        <v>SH19-08999</v>
      </c>
      <c r="H14" s="318"/>
      <c r="I14" s="126"/>
      <c r="J14" s="110"/>
      <c r="K14" s="108"/>
      <c r="L14" s="107"/>
      <c r="M14" s="319"/>
      <c r="N14" s="107"/>
    </row>
    <row r="15" spans="1:14" ht="18" customHeight="1">
      <c r="A15" s="351">
        <v>9</v>
      </c>
      <c r="B15" s="107" t="s">
        <v>1754</v>
      </c>
      <c r="C15" s="108">
        <v>43710</v>
      </c>
      <c r="D15" s="324" t="s">
        <v>13301</v>
      </c>
      <c r="E15" s="324" t="s">
        <v>1709</v>
      </c>
      <c r="F15" s="126">
        <v>3213.6</v>
      </c>
      <c r="G15" s="107" t="str">
        <f t="shared" si="0"/>
        <v>SH19-09000</v>
      </c>
      <c r="H15" s="318"/>
      <c r="I15" s="126"/>
      <c r="J15" s="110"/>
      <c r="K15" s="108"/>
      <c r="L15" s="107"/>
      <c r="M15" s="319"/>
      <c r="N15" s="107"/>
    </row>
    <row r="16" spans="1:14" ht="18" customHeight="1">
      <c r="A16" s="351">
        <v>10</v>
      </c>
      <c r="B16" s="107" t="s">
        <v>139</v>
      </c>
      <c r="C16" s="108">
        <v>43710</v>
      </c>
      <c r="D16" s="324" t="s">
        <v>13302</v>
      </c>
      <c r="E16" s="324" t="s">
        <v>1709</v>
      </c>
      <c r="F16" s="126">
        <v>1453.65</v>
      </c>
      <c r="G16" s="107" t="str">
        <f t="shared" si="0"/>
        <v>SH19-09001</v>
      </c>
      <c r="H16" s="318"/>
      <c r="I16" s="126"/>
      <c r="J16" s="110"/>
      <c r="K16" s="108"/>
      <c r="L16" s="107"/>
      <c r="M16" s="319"/>
      <c r="N16" s="107"/>
    </row>
    <row r="17" spans="1:14" ht="18" customHeight="1">
      <c r="A17" s="351">
        <v>11</v>
      </c>
      <c r="B17" s="107" t="s">
        <v>42</v>
      </c>
      <c r="C17" s="108">
        <v>43710</v>
      </c>
      <c r="D17" s="324" t="s">
        <v>13303</v>
      </c>
      <c r="E17" s="416" t="s">
        <v>12963</v>
      </c>
      <c r="F17" s="126">
        <v>2310.88</v>
      </c>
      <c r="G17" s="107" t="str">
        <f t="shared" si="0"/>
        <v>SH19-09002</v>
      </c>
      <c r="H17" s="318"/>
      <c r="I17" s="126"/>
      <c r="J17" s="110"/>
      <c r="K17" s="108"/>
      <c r="L17" s="107"/>
      <c r="M17" s="319"/>
      <c r="N17" s="107"/>
    </row>
    <row r="18" spans="1:14" ht="18" customHeight="1">
      <c r="A18" s="351">
        <v>12</v>
      </c>
      <c r="B18" s="107" t="s">
        <v>238</v>
      </c>
      <c r="C18" s="108">
        <v>43710</v>
      </c>
      <c r="D18" s="324" t="s">
        <v>13304</v>
      </c>
      <c r="E18" s="324" t="s">
        <v>1709</v>
      </c>
      <c r="F18" s="126">
        <v>3742.56</v>
      </c>
      <c r="G18" s="107" t="str">
        <f t="shared" si="0"/>
        <v>SH19-09003</v>
      </c>
      <c r="H18" s="318"/>
      <c r="I18" s="126"/>
      <c r="J18" s="110"/>
      <c r="K18" s="108"/>
      <c r="L18" s="107"/>
      <c r="M18" s="319"/>
      <c r="N18" s="107"/>
    </row>
    <row r="19" spans="1:14" ht="18" customHeight="1">
      <c r="A19" s="351">
        <v>13</v>
      </c>
      <c r="B19" s="107" t="s">
        <v>1746</v>
      </c>
      <c r="C19" s="108"/>
      <c r="D19" s="402" t="s">
        <v>13305</v>
      </c>
      <c r="E19" s="324" t="s">
        <v>1709</v>
      </c>
      <c r="F19" s="126">
        <v>0</v>
      </c>
      <c r="G19" s="107" t="str">
        <f t="shared" si="0"/>
        <v>SH19-09004</v>
      </c>
      <c r="H19" s="318"/>
      <c r="I19" s="126"/>
      <c r="J19" s="110"/>
      <c r="K19" s="108"/>
      <c r="L19" s="107"/>
      <c r="M19" s="319"/>
      <c r="N19" s="107"/>
    </row>
    <row r="20" spans="1:14" ht="18" customHeight="1">
      <c r="A20" s="351">
        <v>14</v>
      </c>
      <c r="B20" s="107" t="s">
        <v>42</v>
      </c>
      <c r="C20" s="108">
        <v>43710</v>
      </c>
      <c r="D20" s="324" t="s">
        <v>13306</v>
      </c>
      <c r="E20" s="416" t="s">
        <v>12963</v>
      </c>
      <c r="F20" s="126">
        <v>3265.42</v>
      </c>
      <c r="G20" s="107" t="str">
        <f t="shared" si="0"/>
        <v>SH19-09005</v>
      </c>
      <c r="H20" s="318"/>
      <c r="I20" s="126"/>
      <c r="J20" s="110"/>
      <c r="K20" s="108"/>
      <c r="L20" s="107"/>
      <c r="M20" s="319"/>
      <c r="N20" s="107"/>
    </row>
    <row r="21" spans="1:14" ht="18" customHeight="1">
      <c r="A21" s="351">
        <v>15</v>
      </c>
      <c r="B21" s="107" t="s">
        <v>355</v>
      </c>
      <c r="C21" s="108">
        <v>43710</v>
      </c>
      <c r="D21" s="324" t="s">
        <v>13307</v>
      </c>
      <c r="E21" s="324" t="s">
        <v>1709</v>
      </c>
      <c r="F21" s="126">
        <v>2498.64</v>
      </c>
      <c r="G21" s="107" t="str">
        <f t="shared" si="0"/>
        <v>SH19-09006</v>
      </c>
      <c r="H21" s="318"/>
      <c r="I21" s="126"/>
      <c r="J21" s="110"/>
      <c r="K21" s="108"/>
      <c r="L21" s="107"/>
      <c r="M21" s="319"/>
      <c r="N21" s="107"/>
    </row>
    <row r="22" spans="1:14" ht="18" customHeight="1">
      <c r="A22" s="351">
        <v>16</v>
      </c>
      <c r="B22" s="107" t="s">
        <v>42</v>
      </c>
      <c r="C22" s="108">
        <v>43710</v>
      </c>
      <c r="D22" s="324" t="s">
        <v>13308</v>
      </c>
      <c r="E22" s="416" t="s">
        <v>12963</v>
      </c>
      <c r="F22" s="126">
        <v>91.19</v>
      </c>
      <c r="G22" s="107" t="str">
        <f t="shared" si="0"/>
        <v>SH19-09007</v>
      </c>
      <c r="H22" s="318"/>
      <c r="I22" s="126"/>
      <c r="J22" s="110"/>
      <c r="K22" s="108"/>
      <c r="L22" s="107"/>
      <c r="M22" s="319"/>
      <c r="N22" s="107"/>
    </row>
    <row r="23" spans="1:14" ht="18" customHeight="1">
      <c r="A23" s="351">
        <v>17</v>
      </c>
      <c r="B23" s="107"/>
      <c r="C23" s="108"/>
      <c r="D23" s="401" t="s">
        <v>13309</v>
      </c>
      <c r="E23" s="324" t="s">
        <v>1709</v>
      </c>
      <c r="F23" s="126">
        <v>0</v>
      </c>
      <c r="G23" s="107" t="str">
        <f t="shared" si="0"/>
        <v>SH19-09008</v>
      </c>
      <c r="H23" s="318"/>
      <c r="I23" s="126"/>
      <c r="J23" s="110"/>
      <c r="K23" s="108"/>
      <c r="L23" s="107"/>
      <c r="M23" s="319"/>
      <c r="N23" s="107" t="s">
        <v>14601</v>
      </c>
    </row>
    <row r="24" spans="1:14" ht="18" customHeight="1">
      <c r="A24" s="351">
        <v>18</v>
      </c>
      <c r="B24" s="107" t="s">
        <v>43</v>
      </c>
      <c r="C24" s="108">
        <v>43710</v>
      </c>
      <c r="D24" s="324" t="s">
        <v>13310</v>
      </c>
      <c r="E24" s="324" t="s">
        <v>1709</v>
      </c>
      <c r="F24" s="126">
        <v>1790.2</v>
      </c>
      <c r="G24" s="107" t="str">
        <f t="shared" si="0"/>
        <v>SH19-09009</v>
      </c>
      <c r="H24" s="318"/>
      <c r="I24" s="126"/>
      <c r="J24" s="110"/>
      <c r="K24" s="108"/>
      <c r="L24" s="107"/>
      <c r="M24" s="319"/>
      <c r="N24" s="107"/>
    </row>
    <row r="25" spans="1:14" ht="18" customHeight="1">
      <c r="A25" s="351">
        <v>19</v>
      </c>
      <c r="B25" s="107" t="s">
        <v>288</v>
      </c>
      <c r="C25" s="108">
        <v>43710</v>
      </c>
      <c r="D25" s="324" t="s">
        <v>13311</v>
      </c>
      <c r="E25" s="324" t="s">
        <v>1709</v>
      </c>
      <c r="F25" s="126">
        <v>952.2</v>
      </c>
      <c r="G25" s="107" t="str">
        <f t="shared" si="0"/>
        <v>SH19-09010</v>
      </c>
      <c r="H25" s="318"/>
      <c r="I25" s="126"/>
      <c r="J25" s="110"/>
      <c r="K25" s="108"/>
      <c r="L25" s="107"/>
      <c r="M25" s="319"/>
      <c r="N25" s="107"/>
    </row>
    <row r="26" spans="1:14" ht="18" customHeight="1">
      <c r="A26" s="351">
        <v>20</v>
      </c>
      <c r="B26" s="107" t="s">
        <v>42</v>
      </c>
      <c r="C26" s="108">
        <v>43710</v>
      </c>
      <c r="D26" s="324" t="s">
        <v>13312</v>
      </c>
      <c r="E26" s="416" t="s">
        <v>12963</v>
      </c>
      <c r="F26" s="126">
        <v>148.19</v>
      </c>
      <c r="G26" s="107" t="str">
        <f t="shared" si="0"/>
        <v>SH19-09011</v>
      </c>
      <c r="H26" s="318"/>
      <c r="I26" s="126"/>
      <c r="J26" s="110"/>
      <c r="K26" s="108"/>
      <c r="L26" s="107"/>
      <c r="M26" s="319"/>
      <c r="N26" s="107"/>
    </row>
    <row r="27" spans="1:14" ht="18" customHeight="1">
      <c r="A27" s="351">
        <v>21</v>
      </c>
      <c r="B27" s="107" t="s">
        <v>142</v>
      </c>
      <c r="C27" s="108">
        <v>43710</v>
      </c>
      <c r="D27" s="324" t="s">
        <v>13313</v>
      </c>
      <c r="E27" s="324" t="s">
        <v>1709</v>
      </c>
      <c r="F27" s="126">
        <v>1870.19</v>
      </c>
      <c r="G27" s="107" t="str">
        <f t="shared" si="0"/>
        <v>SH19-09012</v>
      </c>
      <c r="H27" s="318"/>
      <c r="I27" s="126"/>
      <c r="J27" s="110"/>
      <c r="K27" s="108"/>
      <c r="L27" s="107"/>
      <c r="M27" s="319"/>
      <c r="N27" s="107"/>
    </row>
    <row r="28" spans="1:14" ht="18" customHeight="1">
      <c r="A28" s="351">
        <v>22</v>
      </c>
      <c r="B28" s="107" t="s">
        <v>142</v>
      </c>
      <c r="C28" s="108">
        <v>43710</v>
      </c>
      <c r="D28" s="324" t="s">
        <v>13314</v>
      </c>
      <c r="E28" s="324" t="s">
        <v>1709</v>
      </c>
      <c r="F28" s="126">
        <v>1068.8900000000001</v>
      </c>
      <c r="G28" s="107" t="str">
        <f t="shared" si="0"/>
        <v>SH19-09013</v>
      </c>
      <c r="H28" s="318"/>
      <c r="I28" s="126"/>
      <c r="J28" s="110"/>
      <c r="K28" s="108"/>
      <c r="L28" s="107"/>
      <c r="M28" s="319"/>
      <c r="N28" s="107"/>
    </row>
    <row r="29" spans="1:14" ht="18" customHeight="1">
      <c r="A29" s="351">
        <v>23</v>
      </c>
      <c r="B29" s="107" t="s">
        <v>42</v>
      </c>
      <c r="C29" s="108">
        <v>43711</v>
      </c>
      <c r="D29" s="324" t="s">
        <v>13315</v>
      </c>
      <c r="E29" s="324" t="s">
        <v>12964</v>
      </c>
      <c r="F29" s="126">
        <v>10223.81</v>
      </c>
      <c r="G29" s="107" t="str">
        <f t="shared" si="0"/>
        <v>SH19-09014</v>
      </c>
      <c r="H29" s="318"/>
      <c r="I29" s="126"/>
      <c r="J29" s="110"/>
      <c r="K29" s="108"/>
      <c r="L29" s="107"/>
      <c r="M29" s="319"/>
      <c r="N29" s="107"/>
    </row>
    <row r="30" spans="1:14" ht="18" customHeight="1">
      <c r="A30" s="351">
        <v>24</v>
      </c>
      <c r="B30" s="107" t="s">
        <v>42</v>
      </c>
      <c r="C30" s="108">
        <v>43711</v>
      </c>
      <c r="D30" s="324" t="s">
        <v>13316</v>
      </c>
      <c r="E30" s="324" t="s">
        <v>12964</v>
      </c>
      <c r="F30" s="126">
        <v>8765.68</v>
      </c>
      <c r="G30" s="107" t="str">
        <f t="shared" si="0"/>
        <v>SH19-09015</v>
      </c>
      <c r="H30" s="318"/>
      <c r="I30" s="126"/>
      <c r="J30" s="110"/>
      <c r="K30" s="108"/>
      <c r="L30" s="107"/>
      <c r="M30" s="319"/>
      <c r="N30" s="107"/>
    </row>
    <row r="31" spans="1:14" ht="18" customHeight="1">
      <c r="A31" s="351">
        <v>25</v>
      </c>
      <c r="B31" s="107" t="s">
        <v>42</v>
      </c>
      <c r="C31" s="108">
        <v>43711</v>
      </c>
      <c r="D31" s="324" t="s">
        <v>13317</v>
      </c>
      <c r="E31" s="324" t="s">
        <v>12964</v>
      </c>
      <c r="F31" s="126">
        <v>3173.58</v>
      </c>
      <c r="G31" s="107" t="str">
        <f t="shared" si="0"/>
        <v>SH19-09016</v>
      </c>
      <c r="H31" s="318"/>
      <c r="I31" s="126"/>
      <c r="J31" s="110"/>
      <c r="K31" s="108"/>
      <c r="L31" s="107"/>
      <c r="M31" s="319"/>
      <c r="N31" s="107"/>
    </row>
    <row r="32" spans="1:14" ht="18" customHeight="1">
      <c r="A32" s="351">
        <v>26</v>
      </c>
      <c r="B32" s="107" t="s">
        <v>1746</v>
      </c>
      <c r="C32" s="108"/>
      <c r="D32" s="402" t="s">
        <v>13318</v>
      </c>
      <c r="E32" s="324" t="s">
        <v>1709</v>
      </c>
      <c r="F32" s="126">
        <v>0</v>
      </c>
      <c r="G32" s="107" t="str">
        <f t="shared" si="0"/>
        <v>SH19-09017</v>
      </c>
      <c r="H32" s="318"/>
      <c r="I32" s="126"/>
      <c r="J32" s="110"/>
      <c r="K32" s="108"/>
      <c r="L32" s="107"/>
      <c r="M32" s="319"/>
      <c r="N32" s="107"/>
    </row>
    <row r="33" spans="1:14" ht="18" customHeight="1">
      <c r="A33" s="351">
        <v>27</v>
      </c>
      <c r="B33" s="107" t="s">
        <v>55</v>
      </c>
      <c r="C33" s="108">
        <v>43710</v>
      </c>
      <c r="D33" s="324" t="s">
        <v>13319</v>
      </c>
      <c r="E33" s="324" t="s">
        <v>1709</v>
      </c>
      <c r="F33" s="126">
        <v>1595.52</v>
      </c>
      <c r="G33" s="107" t="str">
        <f t="shared" si="0"/>
        <v>SH19-09018</v>
      </c>
      <c r="H33" s="318"/>
      <c r="I33" s="126"/>
      <c r="J33" s="110"/>
      <c r="K33" s="108"/>
      <c r="L33" s="107"/>
      <c r="M33" s="319"/>
      <c r="N33" s="107"/>
    </row>
    <row r="34" spans="1:14" ht="18" customHeight="1">
      <c r="A34" s="351">
        <v>28</v>
      </c>
      <c r="B34" s="107" t="s">
        <v>55</v>
      </c>
      <c r="C34" s="108">
        <v>43710</v>
      </c>
      <c r="D34" s="324" t="s">
        <v>13320</v>
      </c>
      <c r="E34" s="324" t="s">
        <v>1709</v>
      </c>
      <c r="F34" s="126">
        <v>2915.64</v>
      </c>
      <c r="G34" s="107" t="str">
        <f t="shared" si="0"/>
        <v>SH19-09019</v>
      </c>
      <c r="H34" s="318"/>
      <c r="I34" s="126"/>
      <c r="J34" s="110"/>
      <c r="K34" s="108"/>
      <c r="L34" s="107"/>
      <c r="M34" s="319"/>
      <c r="N34" s="107"/>
    </row>
    <row r="35" spans="1:14" ht="18" customHeight="1">
      <c r="A35" s="351">
        <v>29</v>
      </c>
      <c r="B35" s="107" t="s">
        <v>55</v>
      </c>
      <c r="C35" s="108">
        <v>43710</v>
      </c>
      <c r="D35" s="324" t="s">
        <v>13321</v>
      </c>
      <c r="E35" s="324" t="s">
        <v>1709</v>
      </c>
      <c r="F35" s="126">
        <v>705.75</v>
      </c>
      <c r="G35" s="107" t="str">
        <f t="shared" si="0"/>
        <v>SH19-09020</v>
      </c>
      <c r="H35" s="318"/>
      <c r="I35" s="126"/>
      <c r="J35" s="110"/>
      <c r="K35" s="108"/>
      <c r="L35" s="107"/>
      <c r="M35" s="319"/>
      <c r="N35" s="107"/>
    </row>
    <row r="36" spans="1:14" ht="18" customHeight="1">
      <c r="A36" s="351">
        <v>30</v>
      </c>
      <c r="B36" s="107" t="s">
        <v>55</v>
      </c>
      <c r="C36" s="108">
        <v>43710</v>
      </c>
      <c r="D36" s="324" t="s">
        <v>13322</v>
      </c>
      <c r="E36" s="324" t="s">
        <v>1709</v>
      </c>
      <c r="F36" s="126">
        <v>586.95000000000005</v>
      </c>
      <c r="G36" s="107" t="str">
        <f t="shared" si="0"/>
        <v>SH19-09021</v>
      </c>
      <c r="H36" s="318"/>
      <c r="I36" s="126"/>
      <c r="J36" s="110"/>
      <c r="K36" s="108"/>
      <c r="L36" s="107"/>
      <c r="M36" s="319"/>
      <c r="N36" s="107"/>
    </row>
    <row r="37" spans="1:14" ht="18" customHeight="1">
      <c r="A37" s="351">
        <v>31</v>
      </c>
      <c r="B37" s="107" t="s">
        <v>139</v>
      </c>
      <c r="C37" s="108">
        <v>43710</v>
      </c>
      <c r="D37" s="324" t="s">
        <v>13323</v>
      </c>
      <c r="E37" s="324" t="s">
        <v>1709</v>
      </c>
      <c r="F37" s="126">
        <v>1952.5</v>
      </c>
      <c r="G37" s="107" t="str">
        <f t="shared" si="0"/>
        <v>SH19-09022</v>
      </c>
      <c r="H37" s="318"/>
      <c r="I37" s="126"/>
      <c r="J37" s="110"/>
      <c r="K37" s="108"/>
      <c r="L37" s="107"/>
      <c r="M37" s="319"/>
      <c r="N37" s="107"/>
    </row>
    <row r="38" spans="1:14" ht="18" customHeight="1">
      <c r="A38" s="351">
        <v>32</v>
      </c>
      <c r="B38" s="107" t="s">
        <v>42</v>
      </c>
      <c r="C38" s="108">
        <v>43710</v>
      </c>
      <c r="D38" s="324" t="s">
        <v>13324</v>
      </c>
      <c r="E38" s="416" t="s">
        <v>12963</v>
      </c>
      <c r="F38" s="126">
        <v>301.83</v>
      </c>
      <c r="G38" s="107" t="str">
        <f t="shared" si="0"/>
        <v>SH19-09023</v>
      </c>
      <c r="H38" s="318"/>
      <c r="I38" s="126"/>
      <c r="J38" s="110"/>
      <c r="K38" s="108"/>
      <c r="L38" s="107"/>
      <c r="M38" s="319"/>
      <c r="N38" s="107"/>
    </row>
    <row r="39" spans="1:14" ht="18" customHeight="1">
      <c r="A39" s="351">
        <v>33</v>
      </c>
      <c r="B39" s="107" t="s">
        <v>42</v>
      </c>
      <c r="C39" s="108">
        <v>43711</v>
      </c>
      <c r="D39" s="324" t="s">
        <v>13325</v>
      </c>
      <c r="E39" s="324" t="s">
        <v>12964</v>
      </c>
      <c r="F39" s="126">
        <v>4736.71</v>
      </c>
      <c r="G39" s="107" t="str">
        <f t="shared" si="0"/>
        <v>SH19-09024</v>
      </c>
      <c r="H39" s="318"/>
      <c r="I39" s="126"/>
      <c r="J39" s="110"/>
      <c r="K39" s="108"/>
      <c r="L39" s="107"/>
      <c r="M39" s="319"/>
      <c r="N39" s="107"/>
    </row>
    <row r="40" spans="1:14" ht="18" customHeight="1">
      <c r="A40" s="351">
        <v>34</v>
      </c>
      <c r="B40" s="107"/>
      <c r="C40" s="108"/>
      <c r="D40" s="401" t="s">
        <v>13326</v>
      </c>
      <c r="E40" s="324" t="s">
        <v>1709</v>
      </c>
      <c r="F40" s="126">
        <v>0</v>
      </c>
      <c r="G40" s="107" t="str">
        <f t="shared" si="0"/>
        <v>SH19-09025</v>
      </c>
      <c r="H40" s="318"/>
      <c r="I40" s="126"/>
      <c r="J40" s="110"/>
      <c r="K40" s="108"/>
      <c r="L40" s="107"/>
      <c r="M40" s="319"/>
      <c r="N40" s="107"/>
    </row>
    <row r="41" spans="1:14" ht="18" customHeight="1">
      <c r="A41" s="351">
        <v>35</v>
      </c>
      <c r="B41" s="107" t="s">
        <v>1727</v>
      </c>
      <c r="C41" s="108">
        <v>43710</v>
      </c>
      <c r="D41" s="324" t="s">
        <v>13327</v>
      </c>
      <c r="E41" s="324" t="s">
        <v>1709</v>
      </c>
      <c r="F41" s="126">
        <v>2517.5</v>
      </c>
      <c r="G41" s="107" t="str">
        <f t="shared" si="0"/>
        <v>SH19-09026</v>
      </c>
      <c r="H41" s="318"/>
      <c r="I41" s="126"/>
      <c r="J41" s="110"/>
      <c r="K41" s="108"/>
      <c r="L41" s="107"/>
      <c r="M41" s="319"/>
      <c r="N41" s="107"/>
    </row>
    <row r="42" spans="1:14" ht="18" customHeight="1">
      <c r="A42" s="351">
        <v>36</v>
      </c>
      <c r="B42" s="107" t="s">
        <v>1727</v>
      </c>
      <c r="C42" s="108">
        <v>43710</v>
      </c>
      <c r="D42" s="324" t="s">
        <v>13328</v>
      </c>
      <c r="E42" s="324" t="s">
        <v>1709</v>
      </c>
      <c r="F42" s="126">
        <v>138</v>
      </c>
      <c r="G42" s="107" t="str">
        <f t="shared" si="0"/>
        <v>SH19-09027</v>
      </c>
      <c r="H42" s="318"/>
      <c r="I42" s="126"/>
      <c r="J42" s="110"/>
      <c r="K42" s="108"/>
      <c r="L42" s="107"/>
      <c r="M42" s="319"/>
      <c r="N42" s="107"/>
    </row>
    <row r="43" spans="1:14" ht="18" customHeight="1">
      <c r="A43" s="351">
        <v>37</v>
      </c>
      <c r="B43" s="107" t="s">
        <v>42</v>
      </c>
      <c r="C43" s="108">
        <v>43712</v>
      </c>
      <c r="D43" s="324" t="s">
        <v>13329</v>
      </c>
      <c r="E43" s="324" t="s">
        <v>14526</v>
      </c>
      <c r="F43" s="126">
        <v>10708.61</v>
      </c>
      <c r="G43" s="107" t="str">
        <f t="shared" si="0"/>
        <v>SH19-09028</v>
      </c>
      <c r="H43" s="318"/>
      <c r="I43" s="126"/>
      <c r="J43" s="110"/>
      <c r="K43" s="108"/>
      <c r="L43" s="107"/>
      <c r="M43" s="319"/>
      <c r="N43" s="107"/>
    </row>
    <row r="44" spans="1:14" ht="18" customHeight="1">
      <c r="A44" s="351">
        <v>38</v>
      </c>
      <c r="B44" s="107" t="s">
        <v>42</v>
      </c>
      <c r="C44" s="108">
        <v>43712</v>
      </c>
      <c r="D44" s="324" t="s">
        <v>13330</v>
      </c>
      <c r="E44" s="324" t="s">
        <v>14526</v>
      </c>
      <c r="F44" s="126">
        <v>10849.18</v>
      </c>
      <c r="G44" s="107" t="str">
        <f t="shared" si="0"/>
        <v>SH19-09029</v>
      </c>
      <c r="H44" s="318"/>
      <c r="I44" s="126"/>
      <c r="J44" s="110"/>
      <c r="K44" s="108"/>
      <c r="L44" s="107"/>
      <c r="M44" s="319"/>
      <c r="N44" s="107"/>
    </row>
    <row r="45" spans="1:14" ht="18" customHeight="1">
      <c r="A45" s="351">
        <v>39</v>
      </c>
      <c r="B45" s="107" t="s">
        <v>42</v>
      </c>
      <c r="C45" s="108">
        <v>43712</v>
      </c>
      <c r="D45" s="324" t="s">
        <v>13331</v>
      </c>
      <c r="E45" s="324" t="s">
        <v>14526</v>
      </c>
      <c r="F45" s="126">
        <v>10522.07</v>
      </c>
      <c r="G45" s="107" t="str">
        <f t="shared" si="0"/>
        <v>SH19-09030</v>
      </c>
      <c r="H45" s="318"/>
      <c r="I45" s="126"/>
      <c r="J45" s="110"/>
      <c r="K45" s="108"/>
      <c r="L45" s="107"/>
      <c r="M45" s="319"/>
      <c r="N45" s="107"/>
    </row>
    <row r="46" spans="1:14" ht="18" customHeight="1">
      <c r="A46" s="351">
        <v>40</v>
      </c>
      <c r="B46" s="107" t="s">
        <v>42</v>
      </c>
      <c r="C46" s="108">
        <v>43712</v>
      </c>
      <c r="D46" s="324" t="s">
        <v>13332</v>
      </c>
      <c r="E46" s="324" t="s">
        <v>14526</v>
      </c>
      <c r="F46" s="126">
        <v>3041.87</v>
      </c>
      <c r="G46" s="107" t="str">
        <f t="shared" si="0"/>
        <v>SH19-09031</v>
      </c>
      <c r="H46" s="318"/>
      <c r="I46" s="126"/>
      <c r="J46" s="110"/>
      <c r="K46" s="108"/>
      <c r="L46" s="107"/>
      <c r="M46" s="319"/>
      <c r="N46" s="107"/>
    </row>
    <row r="47" spans="1:14" ht="18" customHeight="1">
      <c r="A47" s="351">
        <v>41</v>
      </c>
      <c r="B47" s="107" t="s">
        <v>42</v>
      </c>
      <c r="C47" s="108">
        <v>43712</v>
      </c>
      <c r="D47" s="324" t="s">
        <v>13333</v>
      </c>
      <c r="E47" s="324" t="s">
        <v>14526</v>
      </c>
      <c r="F47" s="126">
        <v>12684.04</v>
      </c>
      <c r="G47" s="107" t="str">
        <f t="shared" si="0"/>
        <v>SH19-09032</v>
      </c>
      <c r="H47" s="318"/>
      <c r="I47" s="126"/>
      <c r="J47" s="110"/>
      <c r="K47" s="108"/>
      <c r="L47" s="107"/>
      <c r="M47" s="319"/>
      <c r="N47" s="107"/>
    </row>
    <row r="48" spans="1:14" ht="18" customHeight="1">
      <c r="A48" s="351">
        <v>42</v>
      </c>
      <c r="B48" s="107" t="s">
        <v>42</v>
      </c>
      <c r="C48" s="108">
        <v>43712</v>
      </c>
      <c r="D48" s="324" t="s">
        <v>13334</v>
      </c>
      <c r="E48" s="324" t="s">
        <v>14526</v>
      </c>
      <c r="F48" s="126">
        <v>10834.47</v>
      </c>
      <c r="G48" s="107" t="str">
        <f t="shared" si="0"/>
        <v>SH19-09033</v>
      </c>
      <c r="H48" s="318"/>
      <c r="I48" s="126"/>
      <c r="J48" s="110"/>
      <c r="K48" s="108"/>
      <c r="L48" s="107"/>
      <c r="M48" s="319"/>
      <c r="N48" s="107"/>
    </row>
    <row r="49" spans="1:14" ht="18" customHeight="1">
      <c r="A49" s="351">
        <v>43</v>
      </c>
      <c r="B49" s="107" t="s">
        <v>42</v>
      </c>
      <c r="C49" s="108">
        <v>43712</v>
      </c>
      <c r="D49" s="324" t="s">
        <v>13335</v>
      </c>
      <c r="E49" s="324" t="s">
        <v>14526</v>
      </c>
      <c r="F49" s="126">
        <v>7859.17</v>
      </c>
      <c r="G49" s="107" t="str">
        <f t="shared" si="0"/>
        <v>SH19-09034</v>
      </c>
      <c r="H49" s="318"/>
      <c r="I49" s="126"/>
      <c r="J49" s="110"/>
      <c r="K49" s="108"/>
      <c r="L49" s="107"/>
      <c r="M49" s="319"/>
      <c r="N49" s="107"/>
    </row>
    <row r="50" spans="1:14" ht="18" customHeight="1">
      <c r="A50" s="351">
        <v>44</v>
      </c>
      <c r="B50" s="107" t="s">
        <v>42</v>
      </c>
      <c r="C50" s="108">
        <v>43712</v>
      </c>
      <c r="D50" s="324" t="s">
        <v>13336</v>
      </c>
      <c r="E50" s="324" t="s">
        <v>14526</v>
      </c>
      <c r="F50" s="126">
        <v>1373.52</v>
      </c>
      <c r="G50" s="107" t="str">
        <f t="shared" si="0"/>
        <v>SH19-09035</v>
      </c>
      <c r="H50" s="318"/>
      <c r="I50" s="126"/>
      <c r="J50" s="110"/>
      <c r="K50" s="108"/>
      <c r="L50" s="107"/>
      <c r="M50" s="319"/>
      <c r="N50" s="107"/>
    </row>
    <row r="51" spans="1:14" ht="18" customHeight="1">
      <c r="A51" s="351">
        <v>45</v>
      </c>
      <c r="B51" s="107" t="s">
        <v>42</v>
      </c>
      <c r="C51" s="108">
        <v>43712</v>
      </c>
      <c r="D51" s="324" t="s">
        <v>13337</v>
      </c>
      <c r="E51" s="324" t="s">
        <v>14526</v>
      </c>
      <c r="F51" s="126">
        <v>4931.37</v>
      </c>
      <c r="G51" s="107" t="str">
        <f t="shared" si="0"/>
        <v>SH19-09036</v>
      </c>
      <c r="H51" s="318"/>
      <c r="I51" s="126"/>
      <c r="J51" s="110"/>
      <c r="K51" s="108"/>
      <c r="L51" s="107"/>
      <c r="M51" s="319"/>
      <c r="N51" s="107"/>
    </row>
    <row r="52" spans="1:14" ht="18" customHeight="1">
      <c r="A52" s="351">
        <v>46</v>
      </c>
      <c r="B52" s="107" t="s">
        <v>42</v>
      </c>
      <c r="C52" s="108">
        <v>43712</v>
      </c>
      <c r="D52" s="324" t="s">
        <v>13338</v>
      </c>
      <c r="E52" s="324" t="s">
        <v>14526</v>
      </c>
      <c r="F52" s="126">
        <v>8781.49</v>
      </c>
      <c r="G52" s="107" t="str">
        <f t="shared" si="0"/>
        <v>SH19-09037</v>
      </c>
      <c r="H52" s="318"/>
      <c r="I52" s="126"/>
      <c r="J52" s="110"/>
      <c r="K52" s="108"/>
      <c r="L52" s="107"/>
      <c r="M52" s="319"/>
      <c r="N52" s="107"/>
    </row>
    <row r="53" spans="1:14" ht="18" customHeight="1">
      <c r="A53" s="351">
        <v>47</v>
      </c>
      <c r="B53" s="107" t="s">
        <v>42</v>
      </c>
      <c r="C53" s="108">
        <v>43712</v>
      </c>
      <c r="D53" s="324" t="s">
        <v>13339</v>
      </c>
      <c r="E53" s="324" t="s">
        <v>14526</v>
      </c>
      <c r="F53" s="126">
        <v>10709.28</v>
      </c>
      <c r="G53" s="107" t="str">
        <f t="shared" si="0"/>
        <v>SH19-09038</v>
      </c>
      <c r="H53" s="318"/>
      <c r="I53" s="126"/>
      <c r="J53" s="110"/>
      <c r="K53" s="108"/>
      <c r="L53" s="107"/>
      <c r="M53" s="319"/>
      <c r="N53" s="107"/>
    </row>
    <row r="54" spans="1:14" ht="18" customHeight="1">
      <c r="A54" s="351">
        <v>48</v>
      </c>
      <c r="B54" s="107" t="s">
        <v>42</v>
      </c>
      <c r="C54" s="108">
        <v>43712</v>
      </c>
      <c r="D54" s="324" t="s">
        <v>13340</v>
      </c>
      <c r="E54" s="324" t="s">
        <v>14526</v>
      </c>
      <c r="F54" s="126">
        <v>5661.2</v>
      </c>
      <c r="G54" s="107" t="str">
        <f t="shared" si="0"/>
        <v>SH19-09039</v>
      </c>
      <c r="H54" s="318"/>
      <c r="I54" s="126"/>
      <c r="J54" s="110"/>
      <c r="K54" s="108"/>
      <c r="L54" s="107"/>
      <c r="M54" s="319"/>
      <c r="N54" s="107"/>
    </row>
    <row r="55" spans="1:14" ht="18" customHeight="1">
      <c r="A55" s="351">
        <v>49</v>
      </c>
      <c r="B55" s="107" t="s">
        <v>42</v>
      </c>
      <c r="C55" s="108">
        <v>43712</v>
      </c>
      <c r="D55" s="324" t="s">
        <v>13341</v>
      </c>
      <c r="E55" s="324" t="s">
        <v>14526</v>
      </c>
      <c r="F55" s="126">
        <v>7629.33</v>
      </c>
      <c r="G55" s="107" t="str">
        <f t="shared" si="0"/>
        <v>SH19-09040</v>
      </c>
      <c r="H55" s="318"/>
      <c r="I55" s="126"/>
      <c r="J55" s="110"/>
      <c r="K55" s="108"/>
      <c r="L55" s="107"/>
      <c r="M55" s="319"/>
      <c r="N55" s="107"/>
    </row>
    <row r="56" spans="1:14" ht="18" customHeight="1">
      <c r="A56" s="351">
        <v>50</v>
      </c>
      <c r="B56" s="107" t="s">
        <v>42</v>
      </c>
      <c r="C56" s="108">
        <v>43712</v>
      </c>
      <c r="D56" s="324" t="s">
        <v>13342</v>
      </c>
      <c r="E56" s="324" t="s">
        <v>14526</v>
      </c>
      <c r="F56" s="126">
        <v>4282.5</v>
      </c>
      <c r="G56" s="107" t="str">
        <f t="shared" si="0"/>
        <v>SH19-09041</v>
      </c>
      <c r="H56" s="318"/>
      <c r="I56" s="126"/>
      <c r="J56" s="110"/>
      <c r="K56" s="108"/>
      <c r="L56" s="107"/>
      <c r="M56" s="319"/>
      <c r="N56" s="107"/>
    </row>
    <row r="57" spans="1:14" ht="18" customHeight="1">
      <c r="A57" s="351">
        <v>51</v>
      </c>
      <c r="B57" s="107" t="s">
        <v>42</v>
      </c>
      <c r="C57" s="108">
        <v>43712</v>
      </c>
      <c r="D57" s="324" t="s">
        <v>13343</v>
      </c>
      <c r="E57" s="324" t="s">
        <v>14526</v>
      </c>
      <c r="F57" s="126">
        <v>10934.57</v>
      </c>
      <c r="G57" s="107" t="str">
        <f t="shared" si="0"/>
        <v>SH19-09042</v>
      </c>
      <c r="H57" s="318"/>
      <c r="I57" s="126"/>
      <c r="J57" s="110"/>
      <c r="K57" s="108"/>
      <c r="L57" s="107"/>
      <c r="M57" s="319"/>
      <c r="N57" s="107"/>
    </row>
    <row r="58" spans="1:14" ht="18" customHeight="1">
      <c r="A58" s="351">
        <v>52</v>
      </c>
      <c r="B58" s="107" t="s">
        <v>42</v>
      </c>
      <c r="C58" s="108">
        <v>43712</v>
      </c>
      <c r="D58" s="324" t="s">
        <v>13344</v>
      </c>
      <c r="E58" s="324" t="s">
        <v>14526</v>
      </c>
      <c r="F58" s="126">
        <v>11542.95</v>
      </c>
      <c r="G58" s="107" t="str">
        <f t="shared" si="0"/>
        <v>SH19-09043</v>
      </c>
      <c r="H58" s="318"/>
      <c r="I58" s="126"/>
      <c r="J58" s="110"/>
      <c r="K58" s="108"/>
      <c r="L58" s="107"/>
      <c r="M58" s="319"/>
      <c r="N58" s="107"/>
    </row>
    <row r="59" spans="1:14" ht="18" customHeight="1">
      <c r="A59" s="351">
        <v>53</v>
      </c>
      <c r="B59" s="107" t="s">
        <v>42</v>
      </c>
      <c r="C59" s="108">
        <v>43712</v>
      </c>
      <c r="D59" s="324" t="s">
        <v>13345</v>
      </c>
      <c r="E59" s="324" t="s">
        <v>14526</v>
      </c>
      <c r="F59" s="126">
        <v>11778.42</v>
      </c>
      <c r="G59" s="107" t="str">
        <f t="shared" si="0"/>
        <v>SH19-09044</v>
      </c>
      <c r="H59" s="318"/>
      <c r="I59" s="126"/>
      <c r="J59" s="110"/>
      <c r="K59" s="108"/>
      <c r="L59" s="107"/>
      <c r="M59" s="319"/>
      <c r="N59" s="107"/>
    </row>
    <row r="60" spans="1:14" ht="18" customHeight="1">
      <c r="A60" s="351">
        <v>54</v>
      </c>
      <c r="B60" s="107" t="s">
        <v>43</v>
      </c>
      <c r="C60" s="108">
        <v>43711</v>
      </c>
      <c r="D60" s="324" t="s">
        <v>13346</v>
      </c>
      <c r="E60" s="324" t="s">
        <v>1709</v>
      </c>
      <c r="F60" s="126">
        <v>7413</v>
      </c>
      <c r="G60" s="107" t="str">
        <f t="shared" si="0"/>
        <v>SH19-09045</v>
      </c>
      <c r="H60" s="318"/>
      <c r="I60" s="126"/>
      <c r="J60" s="110"/>
      <c r="K60" s="108"/>
      <c r="L60" s="107"/>
      <c r="M60" s="319"/>
      <c r="N60" s="107"/>
    </row>
    <row r="61" spans="1:14" ht="18" customHeight="1">
      <c r="A61" s="351">
        <v>55</v>
      </c>
      <c r="B61" s="107" t="s">
        <v>142</v>
      </c>
      <c r="C61" s="108">
        <v>43711</v>
      </c>
      <c r="D61" s="324" t="s">
        <v>13347</v>
      </c>
      <c r="E61" s="324" t="s">
        <v>1709</v>
      </c>
      <c r="F61" s="126">
        <v>746.32</v>
      </c>
      <c r="G61" s="107" t="str">
        <f t="shared" si="0"/>
        <v>SH19-09046</v>
      </c>
      <c r="H61" s="318"/>
      <c r="I61" s="126"/>
      <c r="J61" s="110"/>
      <c r="K61" s="108"/>
      <c r="L61" s="107"/>
      <c r="M61" s="319"/>
      <c r="N61" s="107"/>
    </row>
    <row r="62" spans="1:14" ht="18" customHeight="1">
      <c r="A62" s="351">
        <v>56</v>
      </c>
      <c r="B62" s="107" t="s">
        <v>142</v>
      </c>
      <c r="C62" s="108">
        <v>43711</v>
      </c>
      <c r="D62" s="324" t="s">
        <v>13348</v>
      </c>
      <c r="E62" s="324" t="s">
        <v>1709</v>
      </c>
      <c r="F62" s="126">
        <v>87.38</v>
      </c>
      <c r="G62" s="107" t="str">
        <f t="shared" si="0"/>
        <v>SH19-09047</v>
      </c>
      <c r="H62" s="318"/>
      <c r="I62" s="126"/>
      <c r="J62" s="110"/>
      <c r="K62" s="108"/>
      <c r="L62" s="107"/>
      <c r="M62" s="319"/>
      <c r="N62" s="107"/>
    </row>
    <row r="63" spans="1:14" ht="18" customHeight="1">
      <c r="A63" s="351">
        <v>57</v>
      </c>
      <c r="B63" s="107" t="s">
        <v>139</v>
      </c>
      <c r="C63" s="108">
        <v>43711</v>
      </c>
      <c r="D63" s="324" t="s">
        <v>13349</v>
      </c>
      <c r="E63" s="324" t="s">
        <v>1709</v>
      </c>
      <c r="F63" s="126">
        <v>1479</v>
      </c>
      <c r="G63" s="107" t="str">
        <f t="shared" si="0"/>
        <v>SH19-09048</v>
      </c>
      <c r="H63" s="318"/>
      <c r="I63" s="126"/>
      <c r="J63" s="110"/>
      <c r="K63" s="108"/>
      <c r="L63" s="107"/>
      <c r="M63" s="319"/>
      <c r="N63" s="107"/>
    </row>
    <row r="64" spans="1:14" ht="18" customHeight="1">
      <c r="A64" s="351">
        <v>58</v>
      </c>
      <c r="B64" s="107" t="s">
        <v>223</v>
      </c>
      <c r="C64" s="108">
        <v>43711</v>
      </c>
      <c r="D64" s="324" t="s">
        <v>13350</v>
      </c>
      <c r="E64" s="324" t="s">
        <v>1709</v>
      </c>
      <c r="F64" s="126">
        <v>4024.6</v>
      </c>
      <c r="G64" s="107" t="str">
        <f t="shared" si="0"/>
        <v>SH19-09049</v>
      </c>
      <c r="H64" s="318"/>
      <c r="I64" s="126"/>
      <c r="J64" s="110"/>
      <c r="K64" s="108"/>
      <c r="L64" s="107"/>
      <c r="M64" s="319"/>
      <c r="N64" s="107"/>
    </row>
    <row r="65" spans="1:14" ht="18" customHeight="1">
      <c r="A65" s="351">
        <v>59</v>
      </c>
      <c r="B65" s="107" t="s">
        <v>42</v>
      </c>
      <c r="C65" s="108">
        <v>43711</v>
      </c>
      <c r="D65" s="324" t="s">
        <v>13351</v>
      </c>
      <c r="E65" s="324" t="s">
        <v>12964</v>
      </c>
      <c r="F65" s="126">
        <v>662.89</v>
      </c>
      <c r="G65" s="107" t="str">
        <f t="shared" si="0"/>
        <v>SH19-09050</v>
      </c>
      <c r="H65" s="318"/>
      <c r="I65" s="126"/>
      <c r="J65" s="110"/>
      <c r="K65" s="108"/>
      <c r="L65" s="107"/>
      <c r="M65" s="319"/>
      <c r="N65" s="107"/>
    </row>
    <row r="66" spans="1:14" ht="18" customHeight="1">
      <c r="A66" s="351">
        <v>60</v>
      </c>
      <c r="B66" s="107" t="s">
        <v>55</v>
      </c>
      <c r="C66" s="108">
        <v>43711</v>
      </c>
      <c r="D66" s="324" t="s">
        <v>13352</v>
      </c>
      <c r="E66" s="324" t="s">
        <v>1709</v>
      </c>
      <c r="F66" s="126">
        <v>1404.36</v>
      </c>
      <c r="G66" s="107" t="str">
        <f t="shared" si="0"/>
        <v>SH19-09051</v>
      </c>
      <c r="H66" s="318"/>
      <c r="I66" s="126"/>
      <c r="J66" s="110"/>
      <c r="K66" s="108"/>
      <c r="L66" s="107"/>
      <c r="M66" s="319"/>
      <c r="N66" s="107"/>
    </row>
    <row r="67" spans="1:14" ht="18" customHeight="1">
      <c r="A67" s="351">
        <v>61</v>
      </c>
      <c r="B67" s="107" t="s">
        <v>55</v>
      </c>
      <c r="C67" s="108">
        <v>43711</v>
      </c>
      <c r="D67" s="324" t="s">
        <v>13353</v>
      </c>
      <c r="E67" s="324" t="s">
        <v>1709</v>
      </c>
      <c r="F67" s="126">
        <v>1595.52</v>
      </c>
      <c r="G67" s="107" t="str">
        <f t="shared" si="0"/>
        <v>SH19-09052</v>
      </c>
      <c r="H67" s="318"/>
      <c r="I67" s="126"/>
      <c r="J67" s="110"/>
      <c r="K67" s="108"/>
      <c r="L67" s="107"/>
      <c r="M67" s="319"/>
      <c r="N67" s="107"/>
    </row>
    <row r="68" spans="1:14" ht="18" customHeight="1">
      <c r="A68" s="351">
        <v>62</v>
      </c>
      <c r="B68" s="107" t="s">
        <v>238</v>
      </c>
      <c r="C68" s="108">
        <v>43711</v>
      </c>
      <c r="D68" s="324" t="s">
        <v>13354</v>
      </c>
      <c r="E68" s="324" t="s">
        <v>1709</v>
      </c>
      <c r="F68" s="126">
        <v>3073.5</v>
      </c>
      <c r="G68" s="107" t="str">
        <f t="shared" si="0"/>
        <v>SH19-09053</v>
      </c>
      <c r="H68" s="318"/>
      <c r="I68" s="126"/>
      <c r="J68" s="110"/>
      <c r="K68" s="108"/>
      <c r="L68" s="107"/>
      <c r="M68" s="319"/>
      <c r="N68" s="107"/>
    </row>
    <row r="69" spans="1:14" ht="18" customHeight="1">
      <c r="A69" s="351">
        <v>63</v>
      </c>
      <c r="B69" s="107" t="s">
        <v>291</v>
      </c>
      <c r="C69" s="108">
        <v>43711</v>
      </c>
      <c r="D69" s="324" t="s">
        <v>13355</v>
      </c>
      <c r="E69" s="324" t="s">
        <v>1709</v>
      </c>
      <c r="F69" s="126">
        <f>137.46+1385.41</f>
        <v>1522.8700000000001</v>
      </c>
      <c r="G69" s="107" t="str">
        <f t="shared" si="0"/>
        <v>SH19-09054</v>
      </c>
      <c r="H69" s="318"/>
      <c r="I69" s="126"/>
      <c r="J69" s="110"/>
      <c r="K69" s="108"/>
      <c r="L69" s="107"/>
      <c r="M69" s="319"/>
      <c r="N69" s="107"/>
    </row>
    <row r="70" spans="1:14" ht="18" customHeight="1">
      <c r="A70" s="351">
        <v>64</v>
      </c>
      <c r="B70" s="107" t="s">
        <v>335</v>
      </c>
      <c r="C70" s="108">
        <v>43711</v>
      </c>
      <c r="D70" s="324" t="s">
        <v>13356</v>
      </c>
      <c r="E70" s="324" t="s">
        <v>1709</v>
      </c>
      <c r="F70" s="126">
        <v>2915.61</v>
      </c>
      <c r="G70" s="107" t="str">
        <f t="shared" si="0"/>
        <v>SH19-09055</v>
      </c>
      <c r="H70" s="318"/>
      <c r="I70" s="126"/>
      <c r="J70" s="110"/>
      <c r="K70" s="108"/>
      <c r="L70" s="107"/>
      <c r="M70" s="319"/>
      <c r="N70" s="107"/>
    </row>
    <row r="71" spans="1:14" ht="18" customHeight="1">
      <c r="A71" s="351">
        <v>65</v>
      </c>
      <c r="B71" s="107" t="s">
        <v>50</v>
      </c>
      <c r="C71" s="108">
        <v>43711</v>
      </c>
      <c r="D71" s="324" t="s">
        <v>13357</v>
      </c>
      <c r="E71" s="324" t="s">
        <v>1709</v>
      </c>
      <c r="F71" s="126">
        <v>0</v>
      </c>
      <c r="G71" s="107" t="str">
        <f t="shared" si="0"/>
        <v>SH19-09056</v>
      </c>
      <c r="H71" s="318"/>
      <c r="I71" s="126"/>
      <c r="J71" s="110"/>
      <c r="K71" s="108"/>
      <c r="L71" s="107"/>
      <c r="M71" s="319"/>
      <c r="N71" s="107" t="s">
        <v>1753</v>
      </c>
    </row>
    <row r="72" spans="1:14" ht="18" customHeight="1">
      <c r="A72" s="351">
        <v>66</v>
      </c>
      <c r="B72" s="107" t="s">
        <v>1746</v>
      </c>
      <c r="C72" s="108"/>
      <c r="D72" s="402" t="s">
        <v>13358</v>
      </c>
      <c r="E72" s="324" t="s">
        <v>1709</v>
      </c>
      <c r="F72" s="126">
        <v>0</v>
      </c>
      <c r="G72" s="107" t="str">
        <f t="shared" ref="G72:G135" si="1">D72</f>
        <v>SH19-09057</v>
      </c>
      <c r="H72" s="318"/>
      <c r="I72" s="126"/>
      <c r="J72" s="110"/>
      <c r="K72" s="108"/>
      <c r="L72" s="107"/>
      <c r="M72" s="319"/>
      <c r="N72" s="107"/>
    </row>
    <row r="73" spans="1:14" ht="18" customHeight="1">
      <c r="A73" s="351">
        <v>67</v>
      </c>
      <c r="B73" s="107" t="s">
        <v>12962</v>
      </c>
      <c r="C73" s="108">
        <v>43711</v>
      </c>
      <c r="D73" s="324" t="s">
        <v>13359</v>
      </c>
      <c r="E73" s="324" t="s">
        <v>1709</v>
      </c>
      <c r="F73" s="126">
        <v>1238.4000000000001</v>
      </c>
      <c r="G73" s="107" t="str">
        <f t="shared" si="1"/>
        <v>SH19-09058</v>
      </c>
      <c r="H73" s="318"/>
      <c r="I73" s="126"/>
      <c r="J73" s="110"/>
      <c r="K73" s="108"/>
      <c r="L73" s="107"/>
      <c r="M73" s="319"/>
      <c r="N73" s="107"/>
    </row>
    <row r="74" spans="1:14" ht="18" customHeight="1">
      <c r="A74" s="351">
        <v>68</v>
      </c>
      <c r="B74" s="107" t="s">
        <v>1746</v>
      </c>
      <c r="C74" s="108"/>
      <c r="D74" s="402" t="s">
        <v>13360</v>
      </c>
      <c r="E74" s="324" t="s">
        <v>1709</v>
      </c>
      <c r="F74" s="126">
        <v>0</v>
      </c>
      <c r="G74" s="107" t="str">
        <f t="shared" si="1"/>
        <v>SH19-09059</v>
      </c>
      <c r="H74" s="318"/>
      <c r="I74" s="126"/>
      <c r="J74" s="110"/>
      <c r="K74" s="108"/>
      <c r="L74" s="107"/>
      <c r="M74" s="319"/>
      <c r="N74" s="107"/>
    </row>
    <row r="75" spans="1:14" ht="18" customHeight="1">
      <c r="A75" s="351">
        <v>69</v>
      </c>
      <c r="B75" s="107" t="s">
        <v>42</v>
      </c>
      <c r="C75" s="108">
        <v>43711</v>
      </c>
      <c r="D75" s="324" t="s">
        <v>13361</v>
      </c>
      <c r="E75" s="324" t="s">
        <v>12964</v>
      </c>
      <c r="F75" s="126">
        <v>9.4499999999999993</v>
      </c>
      <c r="G75" s="107" t="str">
        <f t="shared" si="1"/>
        <v>SH19-09060</v>
      </c>
      <c r="H75" s="318"/>
      <c r="I75" s="126"/>
      <c r="J75" s="110"/>
      <c r="K75" s="108"/>
      <c r="L75" s="107"/>
      <c r="M75" s="319"/>
      <c r="N75" s="107"/>
    </row>
    <row r="76" spans="1:14" ht="18" customHeight="1">
      <c r="A76" s="351">
        <v>70</v>
      </c>
      <c r="B76" s="107" t="s">
        <v>42</v>
      </c>
      <c r="C76" s="108">
        <v>43712</v>
      </c>
      <c r="D76" s="324" t="s">
        <v>13362</v>
      </c>
      <c r="E76" s="324" t="s">
        <v>14526</v>
      </c>
      <c r="F76" s="126">
        <v>11284.99</v>
      </c>
      <c r="G76" s="107" t="str">
        <f t="shared" si="1"/>
        <v>SH19-09061</v>
      </c>
      <c r="H76" s="318"/>
      <c r="I76" s="126"/>
      <c r="J76" s="110"/>
      <c r="K76" s="108"/>
      <c r="L76" s="107"/>
      <c r="M76" s="319"/>
      <c r="N76" s="107"/>
    </row>
    <row r="77" spans="1:14" ht="18" customHeight="1">
      <c r="A77" s="351">
        <v>71</v>
      </c>
      <c r="B77" s="107" t="s">
        <v>42</v>
      </c>
      <c r="C77" s="108">
        <v>43712</v>
      </c>
      <c r="D77" s="324" t="s">
        <v>13363</v>
      </c>
      <c r="E77" s="324" t="s">
        <v>14526</v>
      </c>
      <c r="F77" s="126">
        <v>13115.39</v>
      </c>
      <c r="G77" s="107" t="str">
        <f t="shared" si="1"/>
        <v>SH19-09062</v>
      </c>
      <c r="H77" s="318"/>
      <c r="I77" s="126"/>
      <c r="J77" s="110"/>
      <c r="K77" s="108"/>
      <c r="L77" s="107"/>
      <c r="M77" s="319"/>
      <c r="N77" s="107"/>
    </row>
    <row r="78" spans="1:14" ht="18" customHeight="1">
      <c r="A78" s="351">
        <v>72</v>
      </c>
      <c r="B78" s="107" t="s">
        <v>42</v>
      </c>
      <c r="C78" s="108">
        <v>43712</v>
      </c>
      <c r="D78" s="324" t="s">
        <v>13364</v>
      </c>
      <c r="E78" s="324" t="s">
        <v>14526</v>
      </c>
      <c r="F78" s="126">
        <v>6992.71</v>
      </c>
      <c r="G78" s="107" t="str">
        <f t="shared" si="1"/>
        <v>SH19-09063</v>
      </c>
      <c r="H78" s="318"/>
      <c r="I78" s="126"/>
      <c r="J78" s="110"/>
      <c r="K78" s="108"/>
      <c r="L78" s="107"/>
      <c r="M78" s="319"/>
      <c r="N78" s="107"/>
    </row>
    <row r="79" spans="1:14" ht="18" customHeight="1">
      <c r="A79" s="351">
        <v>73</v>
      </c>
      <c r="B79" s="107" t="s">
        <v>42</v>
      </c>
      <c r="C79" s="108">
        <v>43712</v>
      </c>
      <c r="D79" s="324" t="s">
        <v>13365</v>
      </c>
      <c r="E79" s="324" t="s">
        <v>14526</v>
      </c>
      <c r="F79" s="126">
        <v>7776.55</v>
      </c>
      <c r="G79" s="107" t="str">
        <f t="shared" si="1"/>
        <v>SH19-09064</v>
      </c>
      <c r="H79" s="318"/>
      <c r="I79" s="126"/>
      <c r="J79" s="110"/>
      <c r="K79" s="108"/>
      <c r="L79" s="107"/>
      <c r="M79" s="319"/>
      <c r="N79" s="107"/>
    </row>
    <row r="80" spans="1:14" ht="18" customHeight="1">
      <c r="A80" s="351">
        <v>74</v>
      </c>
      <c r="B80" s="107" t="s">
        <v>42</v>
      </c>
      <c r="C80" s="108">
        <v>43712</v>
      </c>
      <c r="D80" s="324" t="s">
        <v>13366</v>
      </c>
      <c r="E80" s="324" t="s">
        <v>14526</v>
      </c>
      <c r="F80" s="126">
        <v>2406.06</v>
      </c>
      <c r="G80" s="107" t="str">
        <f t="shared" si="1"/>
        <v>SH19-09065</v>
      </c>
      <c r="H80" s="318"/>
      <c r="I80" s="126"/>
      <c r="J80" s="110"/>
      <c r="K80" s="108"/>
      <c r="L80" s="107"/>
      <c r="M80" s="319"/>
      <c r="N80" s="107"/>
    </row>
    <row r="81" spans="1:14" ht="18" customHeight="1">
      <c r="A81" s="351">
        <v>75</v>
      </c>
      <c r="B81" s="107" t="s">
        <v>42</v>
      </c>
      <c r="C81" s="108">
        <v>43712</v>
      </c>
      <c r="D81" s="324" t="s">
        <v>13367</v>
      </c>
      <c r="E81" s="324" t="s">
        <v>14526</v>
      </c>
      <c r="F81" s="126">
        <v>11985.09</v>
      </c>
      <c r="G81" s="107" t="str">
        <f t="shared" si="1"/>
        <v>SH19-09066</v>
      </c>
      <c r="H81" s="318"/>
      <c r="I81" s="126"/>
      <c r="J81" s="110"/>
      <c r="K81" s="108"/>
      <c r="L81" s="107"/>
      <c r="M81" s="319"/>
      <c r="N81" s="107"/>
    </row>
    <row r="82" spans="1:14" ht="18" customHeight="1">
      <c r="A82" s="351">
        <v>76</v>
      </c>
      <c r="B82" s="107" t="s">
        <v>42</v>
      </c>
      <c r="C82" s="108">
        <v>43712</v>
      </c>
      <c r="D82" s="324" t="s">
        <v>13368</v>
      </c>
      <c r="E82" s="324" t="s">
        <v>14526</v>
      </c>
      <c r="F82" s="126">
        <v>13785.83</v>
      </c>
      <c r="G82" s="107" t="str">
        <f t="shared" si="1"/>
        <v>SH19-09067</v>
      </c>
      <c r="H82" s="318"/>
      <c r="I82" s="126"/>
      <c r="J82" s="110"/>
      <c r="K82" s="108"/>
      <c r="L82" s="107"/>
      <c r="M82" s="319"/>
      <c r="N82" s="107"/>
    </row>
    <row r="83" spans="1:14" ht="18" customHeight="1">
      <c r="A83" s="351">
        <v>77</v>
      </c>
      <c r="B83" s="107" t="s">
        <v>42</v>
      </c>
      <c r="C83" s="108">
        <v>43712</v>
      </c>
      <c r="D83" s="324" t="s">
        <v>13369</v>
      </c>
      <c r="E83" s="324" t="s">
        <v>14526</v>
      </c>
      <c r="F83" s="126">
        <v>3964.89</v>
      </c>
      <c r="G83" s="107" t="str">
        <f t="shared" si="1"/>
        <v>SH19-09068</v>
      </c>
      <c r="H83" s="318"/>
      <c r="I83" s="126"/>
      <c r="J83" s="110"/>
      <c r="K83" s="108"/>
      <c r="L83" s="107"/>
      <c r="M83" s="319"/>
      <c r="N83" s="107"/>
    </row>
    <row r="84" spans="1:14" ht="18" customHeight="1">
      <c r="A84" s="351">
        <v>78</v>
      </c>
      <c r="B84" s="107" t="s">
        <v>42</v>
      </c>
      <c r="C84" s="108">
        <v>43712</v>
      </c>
      <c r="D84" s="324" t="s">
        <v>13370</v>
      </c>
      <c r="E84" s="324" t="s">
        <v>14526</v>
      </c>
      <c r="F84" s="126">
        <v>1266.1500000000001</v>
      </c>
      <c r="G84" s="107" t="str">
        <f t="shared" si="1"/>
        <v>SH19-09069</v>
      </c>
      <c r="H84" s="318"/>
      <c r="I84" s="126"/>
      <c r="J84" s="110"/>
      <c r="K84" s="108"/>
      <c r="L84" s="107"/>
      <c r="M84" s="319"/>
      <c r="N84" s="107"/>
    </row>
    <row r="85" spans="1:14" ht="18" customHeight="1">
      <c r="A85" s="351">
        <v>79</v>
      </c>
      <c r="B85" s="107" t="s">
        <v>42</v>
      </c>
      <c r="C85" s="108">
        <v>43712</v>
      </c>
      <c r="D85" s="324" t="s">
        <v>13371</v>
      </c>
      <c r="E85" s="324" t="s">
        <v>14526</v>
      </c>
      <c r="F85" s="126">
        <v>10800.64</v>
      </c>
      <c r="G85" s="107" t="str">
        <f t="shared" si="1"/>
        <v>SH19-09070</v>
      </c>
      <c r="H85" s="318"/>
      <c r="I85" s="126"/>
      <c r="J85" s="110"/>
      <c r="K85" s="108"/>
      <c r="L85" s="107"/>
      <c r="M85" s="319"/>
      <c r="N85" s="107"/>
    </row>
    <row r="86" spans="1:14" ht="18" customHeight="1">
      <c r="A86" s="351">
        <v>80</v>
      </c>
      <c r="B86" s="107" t="s">
        <v>42</v>
      </c>
      <c r="C86" s="108">
        <v>43712</v>
      </c>
      <c r="D86" s="324" t="s">
        <v>13372</v>
      </c>
      <c r="E86" s="324" t="s">
        <v>14526</v>
      </c>
      <c r="F86" s="126">
        <v>7596.64</v>
      </c>
      <c r="G86" s="107" t="str">
        <f t="shared" si="1"/>
        <v>SH19-09071</v>
      </c>
      <c r="H86" s="318"/>
      <c r="I86" s="126"/>
      <c r="J86" s="110"/>
      <c r="K86" s="108"/>
      <c r="L86" s="107"/>
      <c r="M86" s="319"/>
      <c r="N86" s="107"/>
    </row>
    <row r="87" spans="1:14" ht="18" customHeight="1">
      <c r="A87" s="351">
        <v>81</v>
      </c>
      <c r="B87" s="107" t="s">
        <v>42</v>
      </c>
      <c r="C87" s="108">
        <v>43712</v>
      </c>
      <c r="D87" s="324" t="s">
        <v>13373</v>
      </c>
      <c r="E87" s="324" t="s">
        <v>14526</v>
      </c>
      <c r="F87" s="126">
        <v>4874.01</v>
      </c>
      <c r="G87" s="107" t="str">
        <f t="shared" si="1"/>
        <v>SH19-09072</v>
      </c>
      <c r="H87" s="318"/>
      <c r="I87" s="126"/>
      <c r="J87" s="110"/>
      <c r="K87" s="108"/>
      <c r="L87" s="107"/>
      <c r="M87" s="319"/>
      <c r="N87" s="107"/>
    </row>
    <row r="88" spans="1:14" ht="18" customHeight="1">
      <c r="A88" s="351">
        <v>82</v>
      </c>
      <c r="B88" s="107" t="s">
        <v>42</v>
      </c>
      <c r="C88" s="108">
        <v>43712</v>
      </c>
      <c r="D88" s="324" t="s">
        <v>13374</v>
      </c>
      <c r="E88" s="324" t="s">
        <v>14526</v>
      </c>
      <c r="F88" s="126">
        <v>3863.5</v>
      </c>
      <c r="G88" s="107" t="str">
        <f t="shared" si="1"/>
        <v>SH19-09073</v>
      </c>
      <c r="H88" s="318"/>
      <c r="I88" s="126"/>
      <c r="J88" s="110"/>
      <c r="K88" s="108"/>
      <c r="L88" s="107"/>
      <c r="M88" s="319"/>
      <c r="N88" s="107"/>
    </row>
    <row r="89" spans="1:14" ht="18" customHeight="1">
      <c r="A89" s="351">
        <v>83</v>
      </c>
      <c r="B89" s="107" t="s">
        <v>42</v>
      </c>
      <c r="C89" s="108">
        <v>43712</v>
      </c>
      <c r="D89" s="324" t="s">
        <v>13375</v>
      </c>
      <c r="E89" s="324" t="s">
        <v>14526</v>
      </c>
      <c r="F89" s="126">
        <v>7260.62</v>
      </c>
      <c r="G89" s="107" t="str">
        <f t="shared" si="1"/>
        <v>SH19-09074</v>
      </c>
      <c r="H89" s="318"/>
      <c r="I89" s="126"/>
      <c r="J89" s="110"/>
      <c r="K89" s="108"/>
      <c r="L89" s="107"/>
      <c r="M89" s="319"/>
      <c r="N89" s="107"/>
    </row>
    <row r="90" spans="1:14" ht="18" customHeight="1">
      <c r="A90" s="351">
        <v>84</v>
      </c>
      <c r="B90" s="107" t="s">
        <v>42</v>
      </c>
      <c r="C90" s="108">
        <v>43712</v>
      </c>
      <c r="D90" s="324" t="s">
        <v>13376</v>
      </c>
      <c r="E90" s="324" t="s">
        <v>14526</v>
      </c>
      <c r="F90" s="126">
        <v>12048.87</v>
      </c>
      <c r="G90" s="107" t="str">
        <f t="shared" si="1"/>
        <v>SH19-09075</v>
      </c>
      <c r="H90" s="318"/>
      <c r="I90" s="126"/>
      <c r="J90" s="110"/>
      <c r="K90" s="108"/>
      <c r="L90" s="107"/>
      <c r="M90" s="319"/>
      <c r="N90" s="107"/>
    </row>
    <row r="91" spans="1:14" ht="18" customHeight="1">
      <c r="A91" s="351">
        <v>85</v>
      </c>
      <c r="B91" s="107" t="s">
        <v>42</v>
      </c>
      <c r="C91" s="108">
        <v>43712</v>
      </c>
      <c r="D91" s="324" t="s">
        <v>13377</v>
      </c>
      <c r="E91" s="324" t="s">
        <v>14526</v>
      </c>
      <c r="F91" s="126">
        <v>2962.86</v>
      </c>
      <c r="G91" s="107" t="str">
        <f t="shared" si="1"/>
        <v>SH19-09076</v>
      </c>
      <c r="H91" s="318"/>
      <c r="I91" s="126"/>
      <c r="J91" s="110"/>
      <c r="K91" s="108"/>
      <c r="L91" s="107"/>
      <c r="M91" s="319"/>
      <c r="N91" s="107"/>
    </row>
    <row r="92" spans="1:14" ht="18" customHeight="1">
      <c r="A92" s="351">
        <v>86</v>
      </c>
      <c r="B92" s="107" t="s">
        <v>42</v>
      </c>
      <c r="C92" s="108">
        <v>43712</v>
      </c>
      <c r="D92" s="324" t="s">
        <v>13378</v>
      </c>
      <c r="E92" s="324" t="s">
        <v>14526</v>
      </c>
      <c r="F92" s="126">
        <v>2021.91</v>
      </c>
      <c r="G92" s="107" t="str">
        <f t="shared" si="1"/>
        <v>SH19-09077</v>
      </c>
      <c r="H92" s="318"/>
      <c r="I92" s="126"/>
      <c r="J92" s="110"/>
      <c r="K92" s="108"/>
      <c r="L92" s="107"/>
      <c r="M92" s="319"/>
      <c r="N92" s="107"/>
    </row>
    <row r="93" spans="1:14" ht="18" customHeight="1">
      <c r="A93" s="351">
        <v>87</v>
      </c>
      <c r="B93" s="107" t="s">
        <v>55</v>
      </c>
      <c r="C93" s="108">
        <v>43711</v>
      </c>
      <c r="D93" s="324" t="s">
        <v>13379</v>
      </c>
      <c r="E93" s="324" t="s">
        <v>1709</v>
      </c>
      <c r="F93" s="126">
        <v>1586.7</v>
      </c>
      <c r="G93" s="107" t="str">
        <f t="shared" si="1"/>
        <v>SH19-09078</v>
      </c>
      <c r="H93" s="318"/>
      <c r="I93" s="126"/>
      <c r="J93" s="110"/>
      <c r="K93" s="108"/>
      <c r="L93" s="107"/>
      <c r="M93" s="319"/>
      <c r="N93" s="107"/>
    </row>
    <row r="94" spans="1:14" ht="18" customHeight="1">
      <c r="A94" s="351">
        <v>88</v>
      </c>
      <c r="B94" s="107" t="s">
        <v>55</v>
      </c>
      <c r="C94" s="108">
        <v>43711</v>
      </c>
      <c r="D94" s="324" t="s">
        <v>13380</v>
      </c>
      <c r="E94" s="324" t="s">
        <v>1709</v>
      </c>
      <c r="F94" s="126">
        <v>3191.04</v>
      </c>
      <c r="G94" s="107" t="str">
        <f t="shared" si="1"/>
        <v>SH19-09079</v>
      </c>
      <c r="H94" s="318"/>
      <c r="I94" s="126"/>
      <c r="J94" s="110"/>
      <c r="K94" s="108"/>
      <c r="L94" s="107"/>
      <c r="M94" s="319"/>
      <c r="N94" s="107"/>
    </row>
    <row r="95" spans="1:14" ht="18" customHeight="1">
      <c r="A95" s="351">
        <v>89</v>
      </c>
      <c r="B95" s="107" t="s">
        <v>1754</v>
      </c>
      <c r="C95" s="108">
        <v>43711</v>
      </c>
      <c r="D95" s="324" t="s">
        <v>13381</v>
      </c>
      <c r="E95" s="324" t="s">
        <v>1709</v>
      </c>
      <c r="F95" s="126">
        <v>1929.83</v>
      </c>
      <c r="G95" s="107" t="str">
        <f t="shared" si="1"/>
        <v>SH19-09080</v>
      </c>
      <c r="H95" s="318"/>
      <c r="I95" s="126"/>
      <c r="J95" s="110"/>
      <c r="K95" s="108"/>
      <c r="L95" s="107"/>
      <c r="M95" s="319"/>
      <c r="N95" s="107"/>
    </row>
    <row r="96" spans="1:14" ht="18" customHeight="1">
      <c r="A96" s="351">
        <v>90</v>
      </c>
      <c r="B96" s="107" t="s">
        <v>42</v>
      </c>
      <c r="C96" s="108">
        <v>43711</v>
      </c>
      <c r="D96" s="324" t="s">
        <v>13382</v>
      </c>
      <c r="E96" s="324" t="s">
        <v>1709</v>
      </c>
      <c r="F96" s="126">
        <v>1814.99</v>
      </c>
      <c r="G96" s="107" t="str">
        <f t="shared" si="1"/>
        <v>SH19-09081</v>
      </c>
      <c r="H96" s="318"/>
      <c r="I96" s="126"/>
      <c r="J96" s="110"/>
      <c r="K96" s="108"/>
      <c r="L96" s="107"/>
      <c r="M96" s="319"/>
      <c r="N96" s="107"/>
    </row>
    <row r="97" spans="1:14" ht="18" customHeight="1">
      <c r="A97" s="351">
        <v>91</v>
      </c>
      <c r="B97" s="107" t="s">
        <v>141</v>
      </c>
      <c r="C97" s="108">
        <v>43711</v>
      </c>
      <c r="D97" s="324" t="s">
        <v>13383</v>
      </c>
      <c r="E97" s="324" t="s">
        <v>1709</v>
      </c>
      <c r="F97" s="126">
        <v>3967.65</v>
      </c>
      <c r="G97" s="107" t="str">
        <f t="shared" si="1"/>
        <v>SH19-09082</v>
      </c>
      <c r="H97" s="318"/>
      <c r="I97" s="126"/>
      <c r="J97" s="110"/>
      <c r="K97" s="108"/>
      <c r="L97" s="107"/>
      <c r="M97" s="319"/>
      <c r="N97" s="107"/>
    </row>
    <row r="98" spans="1:14" ht="18" customHeight="1">
      <c r="A98" s="351">
        <v>92</v>
      </c>
      <c r="B98" s="107" t="s">
        <v>224</v>
      </c>
      <c r="C98" s="108">
        <v>43711</v>
      </c>
      <c r="D98" s="324" t="s">
        <v>13384</v>
      </c>
      <c r="E98" s="324" t="s">
        <v>1709</v>
      </c>
      <c r="F98" s="126">
        <v>3892.21</v>
      </c>
      <c r="G98" s="107" t="str">
        <f t="shared" si="1"/>
        <v>SH19-09083</v>
      </c>
      <c r="H98" s="318"/>
      <c r="I98" s="126"/>
      <c r="J98" s="110"/>
      <c r="K98" s="108"/>
      <c r="L98" s="107"/>
      <c r="M98" s="319"/>
      <c r="N98" s="107"/>
    </row>
    <row r="99" spans="1:14" ht="18" customHeight="1">
      <c r="A99" s="351">
        <v>93</v>
      </c>
      <c r="B99" s="107" t="s">
        <v>142</v>
      </c>
      <c r="C99" s="108">
        <v>43711</v>
      </c>
      <c r="D99" s="324" t="s">
        <v>13385</v>
      </c>
      <c r="E99" s="324" t="s">
        <v>1709</v>
      </c>
      <c r="F99" s="126">
        <v>2251.81</v>
      </c>
      <c r="G99" s="107" t="str">
        <f t="shared" si="1"/>
        <v>SH19-09084</v>
      </c>
      <c r="H99" s="318"/>
      <c r="I99" s="126"/>
      <c r="J99" s="110"/>
      <c r="K99" s="108"/>
      <c r="L99" s="107"/>
      <c r="M99" s="319"/>
      <c r="N99" s="107"/>
    </row>
    <row r="100" spans="1:14" ht="18" customHeight="1">
      <c r="A100" s="351">
        <v>94</v>
      </c>
      <c r="B100" s="107" t="s">
        <v>42</v>
      </c>
      <c r="C100" s="108">
        <v>43711</v>
      </c>
      <c r="D100" s="324" t="s">
        <v>13386</v>
      </c>
      <c r="E100" s="324" t="s">
        <v>12964</v>
      </c>
      <c r="F100" s="126">
        <v>41.55</v>
      </c>
      <c r="G100" s="107" t="str">
        <f t="shared" si="1"/>
        <v>SH19-09085</v>
      </c>
      <c r="H100" s="318"/>
      <c r="I100" s="126"/>
      <c r="J100" s="110"/>
      <c r="K100" s="108"/>
      <c r="L100" s="107"/>
      <c r="M100" s="319"/>
      <c r="N100" s="107"/>
    </row>
    <row r="101" spans="1:14" ht="18" customHeight="1">
      <c r="A101" s="351">
        <v>95</v>
      </c>
      <c r="B101" s="107" t="s">
        <v>1746</v>
      </c>
      <c r="C101" s="108"/>
      <c r="D101" s="402" t="s">
        <v>13387</v>
      </c>
      <c r="E101" s="324" t="s">
        <v>1709</v>
      </c>
      <c r="F101" s="126">
        <v>0</v>
      </c>
      <c r="G101" s="107" t="str">
        <f t="shared" si="1"/>
        <v>SH19-09086</v>
      </c>
      <c r="H101" s="318"/>
      <c r="I101" s="126"/>
      <c r="J101" s="110"/>
      <c r="K101" s="108"/>
      <c r="L101" s="107"/>
      <c r="M101" s="319"/>
      <c r="N101" s="107"/>
    </row>
    <row r="102" spans="1:14" ht="18" customHeight="1">
      <c r="A102" s="351">
        <v>96</v>
      </c>
      <c r="B102" s="107" t="s">
        <v>1727</v>
      </c>
      <c r="C102" s="108">
        <v>43711</v>
      </c>
      <c r="D102" s="324" t="s">
        <v>13388</v>
      </c>
      <c r="E102" s="324" t="s">
        <v>1709</v>
      </c>
      <c r="F102" s="126">
        <v>1100.9100000000001</v>
      </c>
      <c r="G102" s="107" t="str">
        <f t="shared" si="1"/>
        <v>SH19-09087</v>
      </c>
      <c r="H102" s="318"/>
      <c r="I102" s="126"/>
      <c r="J102" s="110"/>
      <c r="K102" s="108"/>
      <c r="L102" s="107"/>
      <c r="M102" s="319"/>
      <c r="N102" s="107"/>
    </row>
    <row r="103" spans="1:14" ht="18" customHeight="1">
      <c r="A103" s="351">
        <v>97</v>
      </c>
      <c r="B103" s="107" t="s">
        <v>49</v>
      </c>
      <c r="C103" s="108">
        <v>43711</v>
      </c>
      <c r="D103" s="324" t="s">
        <v>13389</v>
      </c>
      <c r="E103" s="324" t="s">
        <v>1709</v>
      </c>
      <c r="F103" s="126">
        <v>13983.84</v>
      </c>
      <c r="G103" s="107" t="str">
        <f t="shared" si="1"/>
        <v>SH19-09088</v>
      </c>
      <c r="H103" s="318"/>
      <c r="I103" s="126"/>
      <c r="J103" s="110"/>
      <c r="K103" s="108"/>
      <c r="L103" s="107"/>
      <c r="M103" s="319"/>
      <c r="N103" s="107"/>
    </row>
    <row r="104" spans="1:14" ht="18" customHeight="1">
      <c r="A104" s="351">
        <v>98</v>
      </c>
      <c r="B104" s="107" t="s">
        <v>237</v>
      </c>
      <c r="C104" s="108">
        <v>43712</v>
      </c>
      <c r="D104" s="324" t="s">
        <v>13390</v>
      </c>
      <c r="E104" s="324" t="s">
        <v>1709</v>
      </c>
      <c r="F104" s="126">
        <v>3073.5</v>
      </c>
      <c r="G104" s="107" t="str">
        <f t="shared" si="1"/>
        <v>SH19-09089</v>
      </c>
      <c r="H104" s="318"/>
      <c r="I104" s="126"/>
      <c r="J104" s="110"/>
      <c r="K104" s="108"/>
      <c r="L104" s="107"/>
      <c r="M104" s="319"/>
      <c r="N104" s="107"/>
    </row>
    <row r="105" spans="1:14" ht="18" customHeight="1">
      <c r="A105" s="351">
        <v>99</v>
      </c>
      <c r="B105" s="107" t="s">
        <v>55</v>
      </c>
      <c r="C105" s="108">
        <v>43711</v>
      </c>
      <c r="D105" s="324" t="s">
        <v>13391</v>
      </c>
      <c r="E105" s="324" t="s">
        <v>1709</v>
      </c>
      <c r="F105" s="126">
        <v>1457.82</v>
      </c>
      <c r="G105" s="107" t="str">
        <f t="shared" si="1"/>
        <v>SH19-09090</v>
      </c>
      <c r="H105" s="318"/>
      <c r="I105" s="126"/>
      <c r="J105" s="110"/>
      <c r="K105" s="108"/>
      <c r="L105" s="107"/>
      <c r="M105" s="319"/>
      <c r="N105" s="107"/>
    </row>
    <row r="106" spans="1:14" ht="18" customHeight="1">
      <c r="A106" s="351">
        <v>100</v>
      </c>
      <c r="B106" s="107" t="s">
        <v>53</v>
      </c>
      <c r="C106" s="108">
        <v>43712</v>
      </c>
      <c r="D106" s="324" t="s">
        <v>13392</v>
      </c>
      <c r="E106" s="324" t="s">
        <v>1709</v>
      </c>
      <c r="F106" s="126">
        <v>1595.3</v>
      </c>
      <c r="G106" s="107" t="str">
        <f t="shared" si="1"/>
        <v>SH19-09091</v>
      </c>
      <c r="H106" s="318"/>
      <c r="I106" s="126"/>
      <c r="J106" s="110"/>
      <c r="K106" s="108"/>
      <c r="L106" s="107"/>
      <c r="M106" s="319"/>
      <c r="N106" s="107"/>
    </row>
    <row r="107" spans="1:14" ht="18" customHeight="1">
      <c r="A107" s="351">
        <v>101</v>
      </c>
      <c r="B107" s="107"/>
      <c r="C107" s="108"/>
      <c r="D107" s="401" t="s">
        <v>13393</v>
      </c>
      <c r="E107" s="324" t="s">
        <v>1709</v>
      </c>
      <c r="F107" s="126">
        <v>0</v>
      </c>
      <c r="G107" s="107" t="str">
        <f t="shared" si="1"/>
        <v>SH19-09092</v>
      </c>
      <c r="H107" s="318"/>
      <c r="I107" s="126"/>
      <c r="J107" s="110"/>
      <c r="K107" s="108"/>
      <c r="L107" s="107"/>
      <c r="M107" s="319"/>
      <c r="N107" s="107"/>
    </row>
    <row r="108" spans="1:14" ht="18" customHeight="1">
      <c r="A108" s="351">
        <v>102</v>
      </c>
      <c r="B108" s="107" t="s">
        <v>1727</v>
      </c>
      <c r="C108" s="108">
        <v>43711</v>
      </c>
      <c r="D108" s="324" t="s">
        <v>13394</v>
      </c>
      <c r="E108" s="324" t="s">
        <v>1709</v>
      </c>
      <c r="F108" s="126">
        <v>4489.26</v>
      </c>
      <c r="G108" s="107" t="str">
        <f t="shared" si="1"/>
        <v>SH19-09093</v>
      </c>
      <c r="H108" s="318"/>
      <c r="I108" s="126"/>
      <c r="J108" s="110"/>
      <c r="K108" s="108"/>
      <c r="L108" s="107"/>
      <c r="M108" s="319"/>
      <c r="N108" s="107"/>
    </row>
    <row r="109" spans="1:14" ht="18" customHeight="1">
      <c r="A109" s="351">
        <v>103</v>
      </c>
      <c r="B109" s="107" t="s">
        <v>42</v>
      </c>
      <c r="C109" s="108">
        <v>43713</v>
      </c>
      <c r="D109" s="324" t="s">
        <v>13395</v>
      </c>
      <c r="E109" s="324" t="s">
        <v>14527</v>
      </c>
      <c r="F109" s="126">
        <v>8371.77</v>
      </c>
      <c r="G109" s="107" t="str">
        <f t="shared" si="1"/>
        <v>SH19-09094</v>
      </c>
      <c r="H109" s="318"/>
      <c r="I109" s="126"/>
      <c r="J109" s="110"/>
      <c r="K109" s="108"/>
      <c r="L109" s="107"/>
      <c r="M109" s="319"/>
      <c r="N109" s="107"/>
    </row>
    <row r="110" spans="1:14" ht="18" customHeight="1">
      <c r="A110" s="351">
        <v>104</v>
      </c>
      <c r="B110" s="107" t="s">
        <v>42</v>
      </c>
      <c r="C110" s="108">
        <v>43713</v>
      </c>
      <c r="D110" s="324" t="s">
        <v>13396</v>
      </c>
      <c r="E110" s="324" t="s">
        <v>14527</v>
      </c>
      <c r="F110" s="126">
        <v>13803.43</v>
      </c>
      <c r="G110" s="107" t="str">
        <f t="shared" si="1"/>
        <v>SH19-09095</v>
      </c>
      <c r="H110" s="318"/>
      <c r="I110" s="126"/>
      <c r="J110" s="110"/>
      <c r="K110" s="108"/>
      <c r="L110" s="107"/>
      <c r="M110" s="319"/>
      <c r="N110" s="107"/>
    </row>
    <row r="111" spans="1:14" ht="18" customHeight="1">
      <c r="A111" s="351">
        <v>105</v>
      </c>
      <c r="B111" s="107" t="s">
        <v>42</v>
      </c>
      <c r="C111" s="108">
        <v>43713</v>
      </c>
      <c r="D111" s="324" t="s">
        <v>13397</v>
      </c>
      <c r="E111" s="324" t="s">
        <v>14527</v>
      </c>
      <c r="F111" s="126">
        <v>3095.38</v>
      </c>
      <c r="G111" s="107" t="str">
        <f t="shared" si="1"/>
        <v>SH19-09096</v>
      </c>
      <c r="H111" s="318"/>
      <c r="I111" s="126"/>
      <c r="J111" s="110"/>
      <c r="K111" s="108"/>
      <c r="L111" s="107"/>
      <c r="M111" s="319"/>
      <c r="N111" s="107"/>
    </row>
    <row r="112" spans="1:14" ht="18" customHeight="1">
      <c r="A112" s="351">
        <v>106</v>
      </c>
      <c r="B112" s="107" t="s">
        <v>42</v>
      </c>
      <c r="C112" s="108">
        <v>43711</v>
      </c>
      <c r="D112" s="324" t="s">
        <v>13398</v>
      </c>
      <c r="E112" s="324" t="s">
        <v>12964</v>
      </c>
      <c r="F112" s="126">
        <v>88.92</v>
      </c>
      <c r="G112" s="107" t="str">
        <f t="shared" si="1"/>
        <v>SH19-09097</v>
      </c>
      <c r="H112" s="318"/>
      <c r="I112" s="126"/>
      <c r="J112" s="110"/>
      <c r="K112" s="108"/>
      <c r="L112" s="107"/>
      <c r="M112" s="319"/>
      <c r="N112" s="107"/>
    </row>
    <row r="113" spans="1:14" ht="18" customHeight="1">
      <c r="A113" s="351">
        <v>107</v>
      </c>
      <c r="B113" s="107" t="s">
        <v>42</v>
      </c>
      <c r="C113" s="108">
        <v>43713</v>
      </c>
      <c r="D113" s="324" t="s">
        <v>13399</v>
      </c>
      <c r="E113" s="324" t="s">
        <v>14527</v>
      </c>
      <c r="F113" s="126">
        <v>1749.51</v>
      </c>
      <c r="G113" s="107" t="str">
        <f t="shared" si="1"/>
        <v>SH19-09098</v>
      </c>
      <c r="H113" s="318"/>
      <c r="I113" s="126"/>
      <c r="J113" s="110"/>
      <c r="K113" s="108"/>
      <c r="L113" s="107"/>
      <c r="M113" s="319"/>
      <c r="N113" s="107"/>
    </row>
    <row r="114" spans="1:14" ht="18" customHeight="1">
      <c r="A114" s="351">
        <v>108</v>
      </c>
      <c r="B114" s="107" t="s">
        <v>42</v>
      </c>
      <c r="C114" s="108">
        <v>43713</v>
      </c>
      <c r="D114" s="324" t="s">
        <v>13400</v>
      </c>
      <c r="E114" s="324" t="s">
        <v>14527</v>
      </c>
      <c r="F114" s="126">
        <v>2984.9</v>
      </c>
      <c r="G114" s="107" t="str">
        <f t="shared" si="1"/>
        <v>SH19-09099</v>
      </c>
      <c r="H114" s="318"/>
      <c r="I114" s="126"/>
      <c r="J114" s="110"/>
      <c r="K114" s="108"/>
      <c r="L114" s="107"/>
      <c r="M114" s="319"/>
      <c r="N114" s="107"/>
    </row>
    <row r="115" spans="1:14" ht="18" customHeight="1">
      <c r="A115" s="351">
        <v>109</v>
      </c>
      <c r="B115" s="107" t="s">
        <v>42</v>
      </c>
      <c r="C115" s="108">
        <v>43713</v>
      </c>
      <c r="D115" s="324" t="s">
        <v>13401</v>
      </c>
      <c r="E115" s="324" t="s">
        <v>14527</v>
      </c>
      <c r="F115" s="126">
        <v>6581.08</v>
      </c>
      <c r="G115" s="107" t="str">
        <f t="shared" si="1"/>
        <v>SH19-09100</v>
      </c>
      <c r="H115" s="318"/>
      <c r="I115" s="126"/>
      <c r="J115" s="110"/>
      <c r="K115" s="108"/>
      <c r="L115" s="107"/>
      <c r="M115" s="319"/>
      <c r="N115" s="107"/>
    </row>
    <row r="116" spans="1:14" ht="18" customHeight="1">
      <c r="A116" s="351">
        <v>110</v>
      </c>
      <c r="B116" s="107" t="s">
        <v>42</v>
      </c>
      <c r="C116" s="108">
        <v>43713</v>
      </c>
      <c r="D116" s="324" t="s">
        <v>13402</v>
      </c>
      <c r="E116" s="324" t="s">
        <v>14527</v>
      </c>
      <c r="F116" s="126">
        <v>9742.0300000000007</v>
      </c>
      <c r="G116" s="107" t="str">
        <f t="shared" si="1"/>
        <v>SH19-09101</v>
      </c>
      <c r="H116" s="318"/>
      <c r="I116" s="126"/>
      <c r="J116" s="110"/>
      <c r="K116" s="108"/>
      <c r="L116" s="107"/>
      <c r="M116" s="319"/>
      <c r="N116" s="107"/>
    </row>
    <row r="117" spans="1:14" ht="18" customHeight="1">
      <c r="A117" s="351">
        <v>111</v>
      </c>
      <c r="B117" s="107" t="s">
        <v>42</v>
      </c>
      <c r="C117" s="108">
        <v>43713</v>
      </c>
      <c r="D117" s="324" t="s">
        <v>13403</v>
      </c>
      <c r="E117" s="324" t="s">
        <v>14527</v>
      </c>
      <c r="F117" s="126">
        <v>3693.25</v>
      </c>
      <c r="G117" s="107" t="str">
        <f t="shared" si="1"/>
        <v>SH19-09102</v>
      </c>
      <c r="H117" s="318"/>
      <c r="I117" s="126"/>
      <c r="J117" s="110"/>
      <c r="K117" s="108"/>
      <c r="L117" s="107"/>
      <c r="M117" s="319"/>
      <c r="N117" s="107"/>
    </row>
    <row r="118" spans="1:14" ht="18" customHeight="1">
      <c r="A118" s="351">
        <v>112</v>
      </c>
      <c r="B118" s="107" t="s">
        <v>42</v>
      </c>
      <c r="C118" s="108">
        <v>43713</v>
      </c>
      <c r="D118" s="324" t="s">
        <v>13404</v>
      </c>
      <c r="E118" s="324" t="s">
        <v>14527</v>
      </c>
      <c r="F118" s="126">
        <v>7131.42</v>
      </c>
      <c r="G118" s="107" t="str">
        <f t="shared" si="1"/>
        <v>SH19-09103</v>
      </c>
      <c r="H118" s="318"/>
      <c r="I118" s="126"/>
      <c r="J118" s="110"/>
      <c r="K118" s="108"/>
      <c r="L118" s="107"/>
      <c r="M118" s="319"/>
      <c r="N118" s="107"/>
    </row>
    <row r="119" spans="1:14" ht="18" customHeight="1">
      <c r="A119" s="351">
        <v>113</v>
      </c>
      <c r="B119" s="107" t="s">
        <v>42</v>
      </c>
      <c r="C119" s="108">
        <v>43713</v>
      </c>
      <c r="D119" s="324" t="s">
        <v>13405</v>
      </c>
      <c r="E119" s="324" t="s">
        <v>14527</v>
      </c>
      <c r="F119" s="126">
        <v>4092.76</v>
      </c>
      <c r="G119" s="107" t="str">
        <f t="shared" si="1"/>
        <v>SH19-09104</v>
      </c>
      <c r="H119" s="318"/>
      <c r="I119" s="126"/>
      <c r="J119" s="110"/>
      <c r="K119" s="108"/>
      <c r="L119" s="107"/>
      <c r="M119" s="319"/>
      <c r="N119" s="107"/>
    </row>
    <row r="120" spans="1:14" ht="18" customHeight="1">
      <c r="A120" s="351">
        <v>114</v>
      </c>
      <c r="B120" s="107" t="s">
        <v>42</v>
      </c>
      <c r="C120" s="108">
        <v>43713</v>
      </c>
      <c r="D120" s="324" t="s">
        <v>13406</v>
      </c>
      <c r="E120" s="324" t="s">
        <v>14527</v>
      </c>
      <c r="F120" s="126">
        <v>12477.66</v>
      </c>
      <c r="G120" s="107" t="str">
        <f t="shared" si="1"/>
        <v>SH19-09105</v>
      </c>
      <c r="H120" s="318"/>
      <c r="I120" s="126"/>
      <c r="J120" s="110"/>
      <c r="K120" s="108"/>
      <c r="L120" s="107"/>
      <c r="M120" s="319"/>
      <c r="N120" s="107"/>
    </row>
    <row r="121" spans="1:14" ht="18" customHeight="1">
      <c r="A121" s="351">
        <v>115</v>
      </c>
      <c r="B121" s="107" t="s">
        <v>42</v>
      </c>
      <c r="C121" s="108">
        <v>43713</v>
      </c>
      <c r="D121" s="324" t="s">
        <v>13407</v>
      </c>
      <c r="E121" s="324" t="s">
        <v>14527</v>
      </c>
      <c r="F121" s="126">
        <v>1199.22</v>
      </c>
      <c r="G121" s="107" t="str">
        <f t="shared" si="1"/>
        <v>SH19-09106</v>
      </c>
      <c r="H121" s="318"/>
      <c r="I121" s="126"/>
      <c r="J121" s="110"/>
      <c r="K121" s="108"/>
      <c r="L121" s="107"/>
      <c r="M121" s="319"/>
      <c r="N121" s="107"/>
    </row>
    <row r="122" spans="1:14" ht="18" customHeight="1">
      <c r="A122" s="351">
        <v>116</v>
      </c>
      <c r="B122" s="107" t="s">
        <v>42</v>
      </c>
      <c r="C122" s="108">
        <v>43713</v>
      </c>
      <c r="D122" s="324" t="s">
        <v>13408</v>
      </c>
      <c r="E122" s="324" t="s">
        <v>14527</v>
      </c>
      <c r="F122" s="126">
        <v>2458.89</v>
      </c>
      <c r="G122" s="107" t="str">
        <f t="shared" si="1"/>
        <v>SH19-09107</v>
      </c>
      <c r="H122" s="318"/>
      <c r="I122" s="126"/>
      <c r="J122" s="110"/>
      <c r="K122" s="108"/>
      <c r="L122" s="107"/>
      <c r="M122" s="319"/>
      <c r="N122" s="107"/>
    </row>
    <row r="123" spans="1:14" ht="18" customHeight="1">
      <c r="A123" s="351">
        <v>117</v>
      </c>
      <c r="B123" s="107" t="s">
        <v>43</v>
      </c>
      <c r="C123" s="108">
        <v>43712</v>
      </c>
      <c r="D123" s="324" t="s">
        <v>13409</v>
      </c>
      <c r="E123" s="324" t="s">
        <v>1709</v>
      </c>
      <c r="F123" s="126">
        <v>4687.67</v>
      </c>
      <c r="G123" s="107" t="str">
        <f t="shared" si="1"/>
        <v>SH19-09108</v>
      </c>
      <c r="H123" s="318"/>
      <c r="I123" s="126"/>
      <c r="J123" s="110"/>
      <c r="K123" s="108"/>
      <c r="L123" s="107"/>
      <c r="M123" s="319"/>
      <c r="N123" s="107"/>
    </row>
    <row r="124" spans="1:14" ht="18" customHeight="1">
      <c r="A124" s="351">
        <v>118</v>
      </c>
      <c r="B124" s="107" t="s">
        <v>139</v>
      </c>
      <c r="C124" s="108">
        <v>43712</v>
      </c>
      <c r="D124" s="324" t="s">
        <v>13410</v>
      </c>
      <c r="E124" s="324" t="s">
        <v>1709</v>
      </c>
      <c r="F124" s="126">
        <v>2124.5</v>
      </c>
      <c r="G124" s="107" t="str">
        <f t="shared" si="1"/>
        <v>SH19-09109</v>
      </c>
      <c r="H124" s="318"/>
      <c r="I124" s="126"/>
      <c r="J124" s="110"/>
      <c r="K124" s="108"/>
      <c r="L124" s="107"/>
      <c r="M124" s="319"/>
      <c r="N124" s="107"/>
    </row>
    <row r="125" spans="1:14" ht="18" customHeight="1">
      <c r="A125" s="351">
        <v>119</v>
      </c>
      <c r="B125" s="107" t="s">
        <v>142</v>
      </c>
      <c r="C125" s="108">
        <v>43712</v>
      </c>
      <c r="D125" s="324" t="s">
        <v>13411</v>
      </c>
      <c r="E125" s="324" t="s">
        <v>1709</v>
      </c>
      <c r="F125" s="126">
        <v>854.75</v>
      </c>
      <c r="G125" s="107" t="str">
        <f t="shared" si="1"/>
        <v>SH19-09110</v>
      </c>
      <c r="H125" s="318"/>
      <c r="I125" s="126"/>
      <c r="J125" s="110"/>
      <c r="K125" s="108"/>
      <c r="L125" s="107"/>
      <c r="M125" s="319"/>
      <c r="N125" s="107"/>
    </row>
    <row r="126" spans="1:14" ht="18" customHeight="1">
      <c r="A126" s="351">
        <v>120</v>
      </c>
      <c r="B126" s="107" t="s">
        <v>142</v>
      </c>
      <c r="C126" s="108">
        <v>43712</v>
      </c>
      <c r="D126" s="324" t="s">
        <v>13412</v>
      </c>
      <c r="E126" s="324" t="s">
        <v>1709</v>
      </c>
      <c r="F126" s="126">
        <v>109.13</v>
      </c>
      <c r="G126" s="107" t="str">
        <f t="shared" si="1"/>
        <v>SH19-09111</v>
      </c>
      <c r="H126" s="318"/>
      <c r="I126" s="126"/>
      <c r="J126" s="110"/>
      <c r="K126" s="108"/>
      <c r="L126" s="107"/>
      <c r="M126" s="319"/>
      <c r="N126" s="107"/>
    </row>
    <row r="127" spans="1:14" ht="18" customHeight="1">
      <c r="A127" s="351">
        <v>121</v>
      </c>
      <c r="B127" s="107" t="s">
        <v>223</v>
      </c>
      <c r="C127" s="108">
        <v>43712</v>
      </c>
      <c r="D127" s="324" t="s">
        <v>13413</v>
      </c>
      <c r="E127" s="324" t="s">
        <v>1709</v>
      </c>
      <c r="F127" s="126">
        <v>909.91</v>
      </c>
      <c r="G127" s="107" t="str">
        <f t="shared" si="1"/>
        <v>SH19-09112</v>
      </c>
      <c r="H127" s="318"/>
      <c r="I127" s="126"/>
      <c r="J127" s="110"/>
      <c r="K127" s="108"/>
      <c r="L127" s="107"/>
      <c r="M127" s="319"/>
      <c r="N127" s="107"/>
    </row>
    <row r="128" spans="1:14" ht="18" customHeight="1">
      <c r="A128" s="351">
        <v>122</v>
      </c>
      <c r="B128" s="107" t="s">
        <v>42</v>
      </c>
      <c r="C128" s="108">
        <v>43713</v>
      </c>
      <c r="D128" s="324" t="s">
        <v>13414</v>
      </c>
      <c r="E128" s="324" t="s">
        <v>14527</v>
      </c>
      <c r="F128" s="126">
        <v>15.2</v>
      </c>
      <c r="G128" s="107" t="str">
        <f t="shared" si="1"/>
        <v>SH19-09113</v>
      </c>
      <c r="H128" s="318"/>
      <c r="I128" s="126"/>
      <c r="J128" s="110"/>
      <c r="K128" s="108"/>
      <c r="L128" s="107"/>
      <c r="M128" s="319"/>
      <c r="N128" s="107"/>
    </row>
    <row r="129" spans="1:14" ht="18" customHeight="1">
      <c r="A129" s="351">
        <v>123</v>
      </c>
      <c r="B129" s="107" t="s">
        <v>237</v>
      </c>
      <c r="C129" s="108">
        <v>43712</v>
      </c>
      <c r="D129" s="324" t="s">
        <v>13415</v>
      </c>
      <c r="E129" s="324" t="s">
        <v>1709</v>
      </c>
      <c r="F129" s="126">
        <v>328</v>
      </c>
      <c r="G129" s="107" t="str">
        <f t="shared" si="1"/>
        <v>SH19-09114</v>
      </c>
      <c r="H129" s="318"/>
      <c r="I129" s="126"/>
      <c r="J129" s="110"/>
      <c r="K129" s="108"/>
      <c r="L129" s="107"/>
      <c r="M129" s="319"/>
      <c r="N129" s="107"/>
    </row>
    <row r="130" spans="1:14" ht="18" customHeight="1">
      <c r="A130" s="351">
        <v>124</v>
      </c>
      <c r="B130" s="107" t="s">
        <v>329</v>
      </c>
      <c r="C130" s="108">
        <v>43712</v>
      </c>
      <c r="D130" s="324" t="s">
        <v>13416</v>
      </c>
      <c r="E130" s="324" t="s">
        <v>1709</v>
      </c>
      <c r="F130" s="126">
        <v>1546.8</v>
      </c>
      <c r="G130" s="107" t="str">
        <f t="shared" si="1"/>
        <v>SH19-09115</v>
      </c>
      <c r="H130" s="318"/>
      <c r="I130" s="126"/>
      <c r="J130" s="110"/>
      <c r="K130" s="108"/>
      <c r="L130" s="107"/>
      <c r="M130" s="319"/>
      <c r="N130" s="107"/>
    </row>
    <row r="131" spans="1:14" ht="18" customHeight="1">
      <c r="A131" s="351">
        <v>125</v>
      </c>
      <c r="B131" s="107" t="s">
        <v>42</v>
      </c>
      <c r="C131" s="108">
        <v>43713</v>
      </c>
      <c r="D131" s="324" t="s">
        <v>13417</v>
      </c>
      <c r="E131" s="324" t="s">
        <v>14527</v>
      </c>
      <c r="F131" s="126">
        <v>4185.3999999999996</v>
      </c>
      <c r="G131" s="107" t="str">
        <f t="shared" si="1"/>
        <v>SH19-09116</v>
      </c>
      <c r="H131" s="318"/>
      <c r="I131" s="126"/>
      <c r="J131" s="110"/>
      <c r="K131" s="108"/>
      <c r="L131" s="107"/>
      <c r="M131" s="319"/>
      <c r="N131" s="107"/>
    </row>
    <row r="132" spans="1:14" ht="18" customHeight="1">
      <c r="A132" s="351">
        <v>126</v>
      </c>
      <c r="B132" s="107" t="s">
        <v>42</v>
      </c>
      <c r="C132" s="108">
        <v>43713</v>
      </c>
      <c r="D132" s="324" t="s">
        <v>13418</v>
      </c>
      <c r="E132" s="324" t="s">
        <v>14527</v>
      </c>
      <c r="F132" s="126">
        <v>10007.99</v>
      </c>
      <c r="G132" s="107" t="str">
        <f t="shared" si="1"/>
        <v>SH19-09117</v>
      </c>
      <c r="H132" s="318"/>
      <c r="I132" s="126"/>
      <c r="J132" s="110"/>
      <c r="K132" s="108"/>
      <c r="L132" s="107"/>
      <c r="M132" s="319"/>
      <c r="N132" s="107"/>
    </row>
    <row r="133" spans="1:14" ht="18" customHeight="1">
      <c r="A133" s="351">
        <v>127</v>
      </c>
      <c r="B133" s="107" t="s">
        <v>42</v>
      </c>
      <c r="C133" s="108">
        <v>43713</v>
      </c>
      <c r="D133" s="324" t="s">
        <v>13419</v>
      </c>
      <c r="E133" s="324" t="s">
        <v>14527</v>
      </c>
      <c r="F133" s="126">
        <v>14149.49</v>
      </c>
      <c r="G133" s="107" t="str">
        <f t="shared" si="1"/>
        <v>SH19-09118</v>
      </c>
      <c r="H133" s="318"/>
      <c r="I133" s="126"/>
      <c r="J133" s="110"/>
      <c r="K133" s="108"/>
      <c r="L133" s="107"/>
      <c r="M133" s="319"/>
      <c r="N133" s="107"/>
    </row>
    <row r="134" spans="1:14" ht="18" customHeight="1">
      <c r="A134" s="351">
        <v>128</v>
      </c>
      <c r="B134" s="107" t="s">
        <v>42</v>
      </c>
      <c r="C134" s="108">
        <v>43713</v>
      </c>
      <c r="D134" s="324" t="s">
        <v>13420</v>
      </c>
      <c r="E134" s="324" t="s">
        <v>14527</v>
      </c>
      <c r="F134" s="126">
        <v>2763.06</v>
      </c>
      <c r="G134" s="107" t="str">
        <f t="shared" si="1"/>
        <v>SH19-09119</v>
      </c>
      <c r="H134" s="318"/>
      <c r="I134" s="126"/>
      <c r="J134" s="110"/>
      <c r="K134" s="108"/>
      <c r="L134" s="107"/>
      <c r="M134" s="319"/>
      <c r="N134" s="107"/>
    </row>
    <row r="135" spans="1:14" ht="18" customHeight="1">
      <c r="A135" s="351">
        <v>129</v>
      </c>
      <c r="B135" s="107" t="s">
        <v>42</v>
      </c>
      <c r="C135" s="108">
        <v>43713</v>
      </c>
      <c r="D135" s="324" t="s">
        <v>13421</v>
      </c>
      <c r="E135" s="324" t="s">
        <v>14527</v>
      </c>
      <c r="F135" s="126">
        <v>8621.91</v>
      </c>
      <c r="G135" s="107" t="str">
        <f t="shared" si="1"/>
        <v>SH19-09120</v>
      </c>
      <c r="H135" s="318"/>
      <c r="I135" s="126"/>
      <c r="J135" s="110"/>
      <c r="K135" s="108"/>
      <c r="L135" s="107"/>
      <c r="M135" s="319"/>
      <c r="N135" s="107"/>
    </row>
    <row r="136" spans="1:14" ht="18" customHeight="1">
      <c r="A136" s="351">
        <v>130</v>
      </c>
      <c r="B136" s="107" t="s">
        <v>42</v>
      </c>
      <c r="C136" s="108">
        <v>43713</v>
      </c>
      <c r="D136" s="324" t="s">
        <v>13422</v>
      </c>
      <c r="E136" s="324" t="s">
        <v>14527</v>
      </c>
      <c r="F136" s="126">
        <v>16573.490000000002</v>
      </c>
      <c r="G136" s="107" t="str">
        <f t="shared" ref="G136:G199" si="2">D136</f>
        <v>SH19-09121</v>
      </c>
      <c r="H136" s="318"/>
      <c r="I136" s="126"/>
      <c r="J136" s="110"/>
      <c r="K136" s="108"/>
      <c r="L136" s="107"/>
      <c r="M136" s="319"/>
      <c r="N136" s="107"/>
    </row>
    <row r="137" spans="1:14" ht="18" customHeight="1">
      <c r="A137" s="351">
        <v>131</v>
      </c>
      <c r="B137" s="107" t="s">
        <v>42</v>
      </c>
      <c r="C137" s="108">
        <v>43713</v>
      </c>
      <c r="D137" s="324" t="s">
        <v>13423</v>
      </c>
      <c r="E137" s="324" t="s">
        <v>14527</v>
      </c>
      <c r="F137" s="126">
        <v>2778.71</v>
      </c>
      <c r="G137" s="107" t="str">
        <f t="shared" si="2"/>
        <v>SH19-09122</v>
      </c>
      <c r="H137" s="318"/>
      <c r="I137" s="126"/>
      <c r="J137" s="110"/>
      <c r="K137" s="108"/>
      <c r="L137" s="107"/>
      <c r="M137" s="319"/>
      <c r="N137" s="107"/>
    </row>
    <row r="138" spans="1:14" ht="18" customHeight="1">
      <c r="A138" s="351">
        <v>132</v>
      </c>
      <c r="B138" s="107" t="s">
        <v>42</v>
      </c>
      <c r="C138" s="108">
        <v>43713</v>
      </c>
      <c r="D138" s="324" t="s">
        <v>13424</v>
      </c>
      <c r="E138" s="324" t="s">
        <v>14527</v>
      </c>
      <c r="F138" s="126">
        <v>11663.26</v>
      </c>
      <c r="G138" s="107" t="str">
        <f t="shared" si="2"/>
        <v>SH19-09123</v>
      </c>
      <c r="H138" s="318"/>
      <c r="I138" s="126"/>
      <c r="J138" s="110"/>
      <c r="K138" s="108"/>
      <c r="L138" s="107"/>
      <c r="M138" s="319"/>
      <c r="N138" s="107"/>
    </row>
    <row r="139" spans="1:14" ht="18" customHeight="1">
      <c r="A139" s="351">
        <v>133</v>
      </c>
      <c r="B139" s="107" t="s">
        <v>42</v>
      </c>
      <c r="C139" s="108">
        <v>43713</v>
      </c>
      <c r="D139" s="324" t="s">
        <v>13425</v>
      </c>
      <c r="E139" s="324" t="s">
        <v>14527</v>
      </c>
      <c r="F139" s="126">
        <v>11998.48</v>
      </c>
      <c r="G139" s="107" t="str">
        <f t="shared" si="2"/>
        <v>SH19-09124</v>
      </c>
      <c r="H139" s="318"/>
      <c r="I139" s="126"/>
      <c r="J139" s="110"/>
      <c r="K139" s="108"/>
      <c r="L139" s="107"/>
      <c r="M139" s="319"/>
      <c r="N139" s="107"/>
    </row>
    <row r="140" spans="1:14" ht="18" customHeight="1">
      <c r="A140" s="351">
        <v>134</v>
      </c>
      <c r="B140" s="107" t="s">
        <v>42</v>
      </c>
      <c r="C140" s="108">
        <v>43713</v>
      </c>
      <c r="D140" s="324" t="s">
        <v>13426</v>
      </c>
      <c r="E140" s="324" t="s">
        <v>14527</v>
      </c>
      <c r="F140" s="126">
        <v>1746.43</v>
      </c>
      <c r="G140" s="107" t="str">
        <f t="shared" si="2"/>
        <v>SH19-09125</v>
      </c>
      <c r="H140" s="318"/>
      <c r="I140" s="126"/>
      <c r="J140" s="110"/>
      <c r="K140" s="108"/>
      <c r="L140" s="107"/>
      <c r="M140" s="319"/>
      <c r="N140" s="107"/>
    </row>
    <row r="141" spans="1:14" ht="18" customHeight="1">
      <c r="A141" s="351">
        <v>135</v>
      </c>
      <c r="B141" s="107" t="s">
        <v>42</v>
      </c>
      <c r="C141" s="108">
        <v>43713</v>
      </c>
      <c r="D141" s="324" t="s">
        <v>13427</v>
      </c>
      <c r="E141" s="324" t="s">
        <v>14527</v>
      </c>
      <c r="F141" s="126">
        <v>16157.19</v>
      </c>
      <c r="G141" s="107" t="str">
        <f t="shared" si="2"/>
        <v>SH19-09126</v>
      </c>
      <c r="H141" s="318"/>
      <c r="I141" s="126"/>
      <c r="J141" s="110"/>
      <c r="K141" s="108"/>
      <c r="L141" s="107"/>
      <c r="M141" s="319"/>
      <c r="N141" s="107"/>
    </row>
    <row r="142" spans="1:14" ht="18" customHeight="1">
      <c r="A142" s="351">
        <v>136</v>
      </c>
      <c r="B142" s="107" t="s">
        <v>42</v>
      </c>
      <c r="C142" s="108">
        <v>43713</v>
      </c>
      <c r="D142" s="324" t="s">
        <v>13428</v>
      </c>
      <c r="E142" s="324" t="s">
        <v>14527</v>
      </c>
      <c r="F142" s="126">
        <v>1130.92</v>
      </c>
      <c r="G142" s="107" t="str">
        <f t="shared" si="2"/>
        <v>SH19-09127</v>
      </c>
      <c r="H142" s="318"/>
      <c r="I142" s="126"/>
      <c r="J142" s="110"/>
      <c r="K142" s="108"/>
      <c r="L142" s="107"/>
      <c r="M142" s="319"/>
      <c r="N142" s="107"/>
    </row>
    <row r="143" spans="1:14" ht="18" customHeight="1">
      <c r="A143" s="351">
        <v>137</v>
      </c>
      <c r="B143" s="107" t="s">
        <v>42</v>
      </c>
      <c r="C143" s="108">
        <v>43712</v>
      </c>
      <c r="D143" s="324" t="s">
        <v>13429</v>
      </c>
      <c r="E143" s="324" t="s">
        <v>14526</v>
      </c>
      <c r="F143" s="126">
        <v>1891.3</v>
      </c>
      <c r="G143" s="107" t="str">
        <f t="shared" si="2"/>
        <v>SH19-09128</v>
      </c>
      <c r="H143" s="318"/>
      <c r="I143" s="126"/>
      <c r="J143" s="110"/>
      <c r="K143" s="108"/>
      <c r="L143" s="107"/>
      <c r="M143" s="319"/>
      <c r="N143" s="107"/>
    </row>
    <row r="144" spans="1:14" ht="18" customHeight="1">
      <c r="A144" s="351">
        <v>138</v>
      </c>
      <c r="B144" s="107" t="s">
        <v>1754</v>
      </c>
      <c r="C144" s="108">
        <v>43712</v>
      </c>
      <c r="D144" s="324" t="s">
        <v>13430</v>
      </c>
      <c r="E144" s="324" t="s">
        <v>1709</v>
      </c>
      <c r="F144" s="126">
        <v>2540.2399999999998</v>
      </c>
      <c r="G144" s="107" t="str">
        <f t="shared" si="2"/>
        <v>SH19-09129</v>
      </c>
      <c r="H144" s="318"/>
      <c r="I144" s="126"/>
      <c r="J144" s="110"/>
      <c r="K144" s="108"/>
      <c r="L144" s="107"/>
      <c r="M144" s="319"/>
      <c r="N144" s="107"/>
    </row>
    <row r="145" spans="1:14" ht="18" customHeight="1">
      <c r="A145" s="351">
        <v>139</v>
      </c>
      <c r="B145" s="107" t="s">
        <v>291</v>
      </c>
      <c r="C145" s="108">
        <v>43712</v>
      </c>
      <c r="D145" s="324" t="s">
        <v>13431</v>
      </c>
      <c r="E145" s="324" t="s">
        <v>1709</v>
      </c>
      <c r="F145" s="126">
        <v>1163.97</v>
      </c>
      <c r="G145" s="107" t="str">
        <f t="shared" si="2"/>
        <v>SH19-09130</v>
      </c>
      <c r="H145" s="318"/>
      <c r="I145" s="126"/>
      <c r="J145" s="110"/>
      <c r="K145" s="108"/>
      <c r="L145" s="107"/>
      <c r="M145" s="319"/>
      <c r="N145" s="107"/>
    </row>
    <row r="146" spans="1:14" ht="18" customHeight="1">
      <c r="A146" s="351">
        <v>140</v>
      </c>
      <c r="B146" s="107" t="s">
        <v>42</v>
      </c>
      <c r="C146" s="108">
        <v>43712</v>
      </c>
      <c r="D146" s="324" t="s">
        <v>13432</v>
      </c>
      <c r="E146" s="324" t="s">
        <v>14526</v>
      </c>
      <c r="F146" s="126">
        <v>37.520000000000003</v>
      </c>
      <c r="G146" s="107" t="str">
        <f t="shared" si="2"/>
        <v>SH19-09131</v>
      </c>
      <c r="H146" s="318"/>
      <c r="I146" s="126"/>
      <c r="J146" s="110"/>
      <c r="K146" s="108"/>
      <c r="L146" s="107"/>
      <c r="M146" s="319"/>
      <c r="N146" s="107"/>
    </row>
    <row r="147" spans="1:14" ht="18" customHeight="1">
      <c r="A147" s="351">
        <v>141</v>
      </c>
      <c r="B147" s="107" t="s">
        <v>238</v>
      </c>
      <c r="C147" s="108">
        <v>43712</v>
      </c>
      <c r="D147" s="324" t="s">
        <v>13433</v>
      </c>
      <c r="E147" s="324" t="s">
        <v>1709</v>
      </c>
      <c r="F147" s="126">
        <v>3073.5</v>
      </c>
      <c r="G147" s="107" t="str">
        <f t="shared" si="2"/>
        <v>SH19-09132</v>
      </c>
      <c r="H147" s="318"/>
      <c r="I147" s="126"/>
      <c r="J147" s="110"/>
      <c r="K147" s="108"/>
      <c r="L147" s="107"/>
      <c r="M147" s="319"/>
      <c r="N147" s="107"/>
    </row>
    <row r="148" spans="1:14" ht="18" customHeight="1">
      <c r="A148" s="351">
        <v>142</v>
      </c>
      <c r="B148" s="107" t="s">
        <v>42</v>
      </c>
      <c r="C148" s="108">
        <v>43712</v>
      </c>
      <c r="D148" s="324" t="s">
        <v>13434</v>
      </c>
      <c r="E148" s="324" t="s">
        <v>14526</v>
      </c>
      <c r="F148" s="126">
        <v>34.9</v>
      </c>
      <c r="G148" s="107" t="str">
        <f t="shared" si="2"/>
        <v>SH19-09133</v>
      </c>
      <c r="H148" s="318"/>
      <c r="I148" s="126"/>
      <c r="J148" s="110"/>
      <c r="K148" s="108"/>
      <c r="L148" s="107"/>
      <c r="M148" s="319"/>
      <c r="N148" s="107"/>
    </row>
    <row r="149" spans="1:14" ht="18" customHeight="1">
      <c r="A149" s="351">
        <v>143</v>
      </c>
      <c r="B149" s="107" t="s">
        <v>238</v>
      </c>
      <c r="C149" s="108">
        <v>43712</v>
      </c>
      <c r="D149" s="324" t="s">
        <v>13435</v>
      </c>
      <c r="E149" s="324" t="s">
        <v>1709</v>
      </c>
      <c r="F149" s="126">
        <v>3230.1</v>
      </c>
      <c r="G149" s="107" t="str">
        <f t="shared" si="2"/>
        <v>SH19-09134</v>
      </c>
      <c r="H149" s="318"/>
      <c r="I149" s="126"/>
      <c r="J149" s="110"/>
      <c r="K149" s="108"/>
      <c r="L149" s="107"/>
      <c r="M149" s="319"/>
      <c r="N149" s="107"/>
    </row>
    <row r="150" spans="1:14" ht="18" customHeight="1">
      <c r="A150" s="351">
        <v>144</v>
      </c>
      <c r="B150" s="107" t="s">
        <v>141</v>
      </c>
      <c r="C150" s="108">
        <v>43712</v>
      </c>
      <c r="D150" s="324" t="s">
        <v>13436</v>
      </c>
      <c r="E150" s="324" t="s">
        <v>1709</v>
      </c>
      <c r="F150" s="126">
        <v>2493.23</v>
      </c>
      <c r="G150" s="107" t="str">
        <f t="shared" si="2"/>
        <v>SH19-09135</v>
      </c>
      <c r="H150" s="318"/>
      <c r="I150" s="126"/>
      <c r="J150" s="110"/>
      <c r="K150" s="108"/>
      <c r="L150" s="107"/>
      <c r="M150" s="319"/>
      <c r="N150" s="107"/>
    </row>
    <row r="151" spans="1:14" ht="18" customHeight="1">
      <c r="A151" s="351">
        <v>145</v>
      </c>
      <c r="B151" s="107" t="s">
        <v>142</v>
      </c>
      <c r="C151" s="108">
        <v>43712</v>
      </c>
      <c r="D151" s="324" t="s">
        <v>13437</v>
      </c>
      <c r="E151" s="324" t="s">
        <v>1709</v>
      </c>
      <c r="F151" s="126">
        <v>697.18</v>
      </c>
      <c r="G151" s="107" t="str">
        <f t="shared" si="2"/>
        <v>SH19-09136</v>
      </c>
      <c r="H151" s="318"/>
      <c r="I151" s="126"/>
      <c r="J151" s="110"/>
      <c r="K151" s="108"/>
      <c r="L151" s="107"/>
      <c r="M151" s="319"/>
      <c r="N151" s="107"/>
    </row>
    <row r="152" spans="1:14" ht="18" customHeight="1">
      <c r="A152" s="351">
        <v>146</v>
      </c>
      <c r="B152" s="107" t="s">
        <v>142</v>
      </c>
      <c r="C152" s="108">
        <v>43712</v>
      </c>
      <c r="D152" s="324" t="s">
        <v>13438</v>
      </c>
      <c r="E152" s="324" t="s">
        <v>1709</v>
      </c>
      <c r="F152" s="126">
        <v>2669.58</v>
      </c>
      <c r="G152" s="107" t="str">
        <f t="shared" si="2"/>
        <v>SH19-09137</v>
      </c>
      <c r="H152" s="318"/>
      <c r="I152" s="126"/>
      <c r="J152" s="110"/>
      <c r="K152" s="108"/>
      <c r="L152" s="107"/>
      <c r="M152" s="319"/>
      <c r="N152" s="107"/>
    </row>
    <row r="153" spans="1:14" ht="18" customHeight="1">
      <c r="A153" s="351">
        <v>147</v>
      </c>
      <c r="B153" s="107" t="s">
        <v>42</v>
      </c>
      <c r="C153" s="108">
        <v>43712</v>
      </c>
      <c r="D153" s="324" t="s">
        <v>13439</v>
      </c>
      <c r="E153" s="324" t="s">
        <v>14526</v>
      </c>
      <c r="F153" s="126">
        <v>1917.94</v>
      </c>
      <c r="G153" s="107" t="str">
        <f t="shared" si="2"/>
        <v>SH19-09138</v>
      </c>
      <c r="H153" s="318"/>
      <c r="I153" s="126"/>
      <c r="J153" s="110"/>
      <c r="K153" s="108"/>
      <c r="L153" s="107"/>
      <c r="M153" s="319"/>
      <c r="N153" s="107"/>
    </row>
    <row r="154" spans="1:14" ht="18" customHeight="1">
      <c r="A154" s="351">
        <v>148</v>
      </c>
      <c r="B154" s="107" t="s">
        <v>43</v>
      </c>
      <c r="C154" s="108">
        <v>43712</v>
      </c>
      <c r="D154" s="324" t="s">
        <v>13440</v>
      </c>
      <c r="E154" s="324" t="s">
        <v>1709</v>
      </c>
      <c r="F154" s="126">
        <v>3196.66</v>
      </c>
      <c r="G154" s="107" t="str">
        <f t="shared" si="2"/>
        <v>SH19-09139</v>
      </c>
      <c r="H154" s="318"/>
      <c r="I154" s="126"/>
      <c r="J154" s="110"/>
      <c r="K154" s="108"/>
      <c r="L154" s="107"/>
      <c r="M154" s="319"/>
      <c r="N154" s="107"/>
    </row>
    <row r="155" spans="1:14" ht="18" customHeight="1">
      <c r="A155" s="351">
        <v>149</v>
      </c>
      <c r="B155" s="107" t="s">
        <v>42</v>
      </c>
      <c r="C155" s="108">
        <v>43713</v>
      </c>
      <c r="D155" s="324" t="s">
        <v>13441</v>
      </c>
      <c r="E155" s="324" t="s">
        <v>14527</v>
      </c>
      <c r="F155" s="126">
        <v>1115.08</v>
      </c>
      <c r="G155" s="107" t="str">
        <f t="shared" si="2"/>
        <v>SH19-09140</v>
      </c>
      <c r="H155" s="318"/>
      <c r="I155" s="126"/>
      <c r="J155" s="110"/>
      <c r="K155" s="108"/>
      <c r="L155" s="107"/>
      <c r="M155" s="319"/>
      <c r="N155" s="107"/>
    </row>
    <row r="156" spans="1:14" ht="18" customHeight="1">
      <c r="A156" s="351">
        <v>150</v>
      </c>
      <c r="B156" s="107" t="s">
        <v>42</v>
      </c>
      <c r="C156" s="108">
        <v>43712</v>
      </c>
      <c r="D156" s="324" t="s">
        <v>13442</v>
      </c>
      <c r="E156" s="324" t="s">
        <v>14526</v>
      </c>
      <c r="F156" s="126">
        <v>181.88</v>
      </c>
      <c r="G156" s="107" t="str">
        <f t="shared" si="2"/>
        <v>SH19-09141</v>
      </c>
      <c r="H156" s="318"/>
      <c r="I156" s="126"/>
      <c r="J156" s="110"/>
      <c r="K156" s="108"/>
      <c r="L156" s="107"/>
      <c r="M156" s="319"/>
      <c r="N156" s="107"/>
    </row>
    <row r="157" spans="1:14" ht="18" customHeight="1">
      <c r="A157" s="351">
        <v>151</v>
      </c>
      <c r="B157" s="107" t="s">
        <v>42</v>
      </c>
      <c r="C157" s="108">
        <v>43713</v>
      </c>
      <c r="D157" s="324" t="s">
        <v>13443</v>
      </c>
      <c r="E157" s="324" t="s">
        <v>14527</v>
      </c>
      <c r="F157" s="126">
        <v>999.91</v>
      </c>
      <c r="G157" s="107" t="str">
        <f t="shared" si="2"/>
        <v>SH19-09142</v>
      </c>
      <c r="H157" s="318"/>
      <c r="I157" s="126"/>
      <c r="J157" s="110"/>
      <c r="K157" s="108"/>
      <c r="L157" s="107"/>
      <c r="M157" s="319"/>
      <c r="N157" s="107"/>
    </row>
    <row r="158" spans="1:14" ht="18" customHeight="1">
      <c r="A158" s="351">
        <v>152</v>
      </c>
      <c r="B158" s="107" t="s">
        <v>55</v>
      </c>
      <c r="C158" s="108">
        <v>43712</v>
      </c>
      <c r="D158" s="324" t="s">
        <v>13444</v>
      </c>
      <c r="E158" s="324" t="s">
        <v>1709</v>
      </c>
      <c r="F158" s="126">
        <v>2915.64</v>
      </c>
      <c r="G158" s="107" t="str">
        <f t="shared" si="2"/>
        <v>SH19-09143</v>
      </c>
      <c r="H158" s="318"/>
      <c r="I158" s="126"/>
      <c r="J158" s="110"/>
      <c r="K158" s="108"/>
      <c r="L158" s="107"/>
      <c r="M158" s="319"/>
      <c r="N158" s="107"/>
    </row>
    <row r="159" spans="1:14" ht="18" customHeight="1">
      <c r="A159" s="351">
        <v>153</v>
      </c>
      <c r="B159" s="107" t="s">
        <v>42</v>
      </c>
      <c r="C159" s="108">
        <v>43713</v>
      </c>
      <c r="D159" s="324" t="s">
        <v>13445</v>
      </c>
      <c r="E159" s="324" t="s">
        <v>14527</v>
      </c>
      <c r="F159" s="126">
        <v>5042.62</v>
      </c>
      <c r="G159" s="107" t="str">
        <f t="shared" si="2"/>
        <v>SH19-09144</v>
      </c>
      <c r="H159" s="318"/>
      <c r="I159" s="126"/>
      <c r="J159" s="110"/>
      <c r="K159" s="108"/>
      <c r="L159" s="107"/>
      <c r="M159" s="319"/>
      <c r="N159" s="107"/>
    </row>
    <row r="160" spans="1:14" ht="18" customHeight="1">
      <c r="A160" s="351">
        <v>154</v>
      </c>
      <c r="B160" s="107" t="s">
        <v>42</v>
      </c>
      <c r="C160" s="108">
        <v>43713</v>
      </c>
      <c r="D160" s="324" t="s">
        <v>13446</v>
      </c>
      <c r="E160" s="324" t="s">
        <v>14527</v>
      </c>
      <c r="F160" s="126">
        <v>9743.7900000000009</v>
      </c>
      <c r="G160" s="107" t="str">
        <f t="shared" si="2"/>
        <v>SH19-09145</v>
      </c>
      <c r="H160" s="318"/>
      <c r="I160" s="126"/>
      <c r="J160" s="110"/>
      <c r="K160" s="108"/>
      <c r="L160" s="107"/>
      <c r="M160" s="319"/>
      <c r="N160" s="107"/>
    </row>
    <row r="161" spans="1:14" ht="18" customHeight="1">
      <c r="A161" s="351">
        <v>155</v>
      </c>
      <c r="B161" s="107" t="s">
        <v>238</v>
      </c>
      <c r="C161" s="108">
        <v>43712</v>
      </c>
      <c r="D161" s="324" t="s">
        <v>13447</v>
      </c>
      <c r="E161" s="324" t="s">
        <v>1709</v>
      </c>
      <c r="F161" s="126">
        <v>4887.68</v>
      </c>
      <c r="G161" s="107" t="str">
        <f t="shared" si="2"/>
        <v>SH19-09146</v>
      </c>
      <c r="H161" s="318"/>
      <c r="I161" s="126"/>
      <c r="J161" s="110"/>
      <c r="K161" s="108"/>
      <c r="L161" s="107"/>
      <c r="M161" s="319"/>
      <c r="N161" s="107"/>
    </row>
    <row r="162" spans="1:14" ht="18" customHeight="1">
      <c r="A162" s="351">
        <v>156</v>
      </c>
      <c r="B162" s="107" t="s">
        <v>291</v>
      </c>
      <c r="C162" s="108">
        <v>43712</v>
      </c>
      <c r="D162" s="324" t="s">
        <v>13448</v>
      </c>
      <c r="E162" s="324" t="s">
        <v>1709</v>
      </c>
      <c r="F162" s="126">
        <v>6624.24</v>
      </c>
      <c r="G162" s="107" t="str">
        <f t="shared" si="2"/>
        <v>SH19-09147</v>
      </c>
      <c r="H162" s="318"/>
      <c r="I162" s="126"/>
      <c r="J162" s="110"/>
      <c r="K162" s="108"/>
      <c r="L162" s="107"/>
      <c r="M162" s="319"/>
      <c r="N162" s="107"/>
    </row>
    <row r="163" spans="1:14" ht="18" customHeight="1">
      <c r="A163" s="351">
        <v>157</v>
      </c>
      <c r="B163" s="107" t="s">
        <v>42</v>
      </c>
      <c r="C163" s="108">
        <v>43714</v>
      </c>
      <c r="D163" s="324" t="s">
        <v>13449</v>
      </c>
      <c r="E163" s="324" t="s">
        <v>14528</v>
      </c>
      <c r="F163" s="126">
        <v>5843.35</v>
      </c>
      <c r="G163" s="107" t="str">
        <f t="shared" si="2"/>
        <v>SH19-09148</v>
      </c>
      <c r="H163" s="318"/>
      <c r="I163" s="126"/>
      <c r="J163" s="110"/>
      <c r="K163" s="108"/>
      <c r="L163" s="107"/>
      <c r="M163" s="319"/>
      <c r="N163" s="107"/>
    </row>
    <row r="164" spans="1:14" ht="18" customHeight="1">
      <c r="A164" s="351">
        <v>158</v>
      </c>
      <c r="B164" s="107" t="s">
        <v>42</v>
      </c>
      <c r="C164" s="108">
        <v>43714</v>
      </c>
      <c r="D164" s="324" t="s">
        <v>13450</v>
      </c>
      <c r="E164" s="324" t="s">
        <v>14528</v>
      </c>
      <c r="F164" s="126">
        <v>8457.08</v>
      </c>
      <c r="G164" s="107" t="str">
        <f t="shared" si="2"/>
        <v>SH19-09149</v>
      </c>
      <c r="H164" s="318"/>
      <c r="I164" s="126"/>
      <c r="J164" s="110"/>
      <c r="K164" s="108"/>
      <c r="L164" s="107"/>
      <c r="M164" s="319"/>
      <c r="N164" s="107"/>
    </row>
    <row r="165" spans="1:14" ht="18" customHeight="1">
      <c r="A165" s="351">
        <v>159</v>
      </c>
      <c r="B165" s="107" t="s">
        <v>42</v>
      </c>
      <c r="C165" s="108">
        <v>43714</v>
      </c>
      <c r="D165" s="324" t="s">
        <v>13451</v>
      </c>
      <c r="E165" s="324" t="s">
        <v>14528</v>
      </c>
      <c r="F165" s="126">
        <v>1543.96</v>
      </c>
      <c r="G165" s="107" t="str">
        <f t="shared" si="2"/>
        <v>SH19-09150</v>
      </c>
      <c r="H165" s="318"/>
      <c r="I165" s="126"/>
      <c r="J165" s="110"/>
      <c r="K165" s="108"/>
      <c r="L165" s="107"/>
      <c r="M165" s="319"/>
      <c r="N165" s="107"/>
    </row>
    <row r="166" spans="1:14" ht="18" customHeight="1">
      <c r="A166" s="351">
        <v>160</v>
      </c>
      <c r="B166" s="107" t="s">
        <v>42</v>
      </c>
      <c r="C166" s="108">
        <v>43714</v>
      </c>
      <c r="D166" s="324" t="s">
        <v>13452</v>
      </c>
      <c r="E166" s="324" t="s">
        <v>14528</v>
      </c>
      <c r="F166" s="126">
        <v>7095.61</v>
      </c>
      <c r="G166" s="107" t="str">
        <f t="shared" si="2"/>
        <v>SH19-09151</v>
      </c>
      <c r="H166" s="318"/>
      <c r="I166" s="126"/>
      <c r="J166" s="110"/>
      <c r="K166" s="108"/>
      <c r="L166" s="107"/>
      <c r="M166" s="319"/>
      <c r="N166" s="107"/>
    </row>
    <row r="167" spans="1:14" ht="18" customHeight="1">
      <c r="A167" s="351">
        <v>161</v>
      </c>
      <c r="B167" s="107" t="s">
        <v>42</v>
      </c>
      <c r="C167" s="108">
        <v>43714</v>
      </c>
      <c r="D167" s="324" t="s">
        <v>13453</v>
      </c>
      <c r="E167" s="324" t="s">
        <v>14528</v>
      </c>
      <c r="F167" s="126">
        <v>13186.73</v>
      </c>
      <c r="G167" s="107" t="str">
        <f t="shared" si="2"/>
        <v>SH19-09152</v>
      </c>
      <c r="H167" s="318"/>
      <c r="I167" s="126"/>
      <c r="J167" s="110"/>
      <c r="K167" s="108"/>
      <c r="L167" s="107"/>
      <c r="M167" s="319"/>
      <c r="N167" s="107"/>
    </row>
    <row r="168" spans="1:14" ht="18" customHeight="1">
      <c r="A168" s="351">
        <v>162</v>
      </c>
      <c r="B168" s="107" t="s">
        <v>42</v>
      </c>
      <c r="C168" s="108">
        <v>43714</v>
      </c>
      <c r="D168" s="324" t="s">
        <v>13454</v>
      </c>
      <c r="E168" s="324" t="s">
        <v>14528</v>
      </c>
      <c r="F168" s="126">
        <v>2480</v>
      </c>
      <c r="G168" s="107" t="str">
        <f t="shared" si="2"/>
        <v>SH19-09153</v>
      </c>
      <c r="H168" s="318"/>
      <c r="I168" s="126"/>
      <c r="J168" s="110"/>
      <c r="K168" s="108"/>
      <c r="L168" s="107"/>
      <c r="M168" s="319"/>
      <c r="N168" s="107"/>
    </row>
    <row r="169" spans="1:14" ht="18" customHeight="1">
      <c r="A169" s="351">
        <v>163</v>
      </c>
      <c r="B169" s="107" t="s">
        <v>42</v>
      </c>
      <c r="C169" s="108">
        <v>43714</v>
      </c>
      <c r="D169" s="324" t="s">
        <v>13455</v>
      </c>
      <c r="E169" s="324" t="s">
        <v>14528</v>
      </c>
      <c r="F169" s="126">
        <v>6302.25</v>
      </c>
      <c r="G169" s="107" t="str">
        <f t="shared" si="2"/>
        <v>SH19-09154</v>
      </c>
      <c r="H169" s="318"/>
      <c r="I169" s="126"/>
      <c r="J169" s="110"/>
      <c r="K169" s="108"/>
      <c r="L169" s="107"/>
      <c r="M169" s="319"/>
      <c r="N169" s="107"/>
    </row>
    <row r="170" spans="1:14" ht="18" customHeight="1">
      <c r="A170" s="351">
        <v>164</v>
      </c>
      <c r="B170" s="107" t="s">
        <v>42</v>
      </c>
      <c r="C170" s="108">
        <v>43714</v>
      </c>
      <c r="D170" s="324" t="s">
        <v>13456</v>
      </c>
      <c r="E170" s="324" t="s">
        <v>14528</v>
      </c>
      <c r="F170" s="126">
        <v>7521.2</v>
      </c>
      <c r="G170" s="107" t="str">
        <f t="shared" si="2"/>
        <v>SH19-09155</v>
      </c>
      <c r="H170" s="318"/>
      <c r="I170" s="126"/>
      <c r="J170" s="110"/>
      <c r="K170" s="108"/>
      <c r="L170" s="107"/>
      <c r="M170" s="319"/>
      <c r="N170" s="107"/>
    </row>
    <row r="171" spans="1:14" ht="18" customHeight="1">
      <c r="A171" s="351">
        <v>165</v>
      </c>
      <c r="B171" s="107" t="s">
        <v>42</v>
      </c>
      <c r="C171" s="108">
        <v>43714</v>
      </c>
      <c r="D171" s="324" t="s">
        <v>13457</v>
      </c>
      <c r="E171" s="324" t="s">
        <v>14528</v>
      </c>
      <c r="F171" s="126">
        <v>1970.87</v>
      </c>
      <c r="G171" s="107" t="str">
        <f t="shared" si="2"/>
        <v>SH19-09156</v>
      </c>
      <c r="H171" s="318"/>
      <c r="I171" s="126"/>
      <c r="J171" s="110"/>
      <c r="K171" s="108"/>
      <c r="L171" s="107"/>
      <c r="M171" s="319"/>
      <c r="N171" s="107"/>
    </row>
    <row r="172" spans="1:14" ht="18" customHeight="1">
      <c r="A172" s="351">
        <v>166</v>
      </c>
      <c r="B172" s="107" t="s">
        <v>42</v>
      </c>
      <c r="C172" s="108">
        <v>43714</v>
      </c>
      <c r="D172" s="324" t="s">
        <v>13458</v>
      </c>
      <c r="E172" s="324" t="s">
        <v>14528</v>
      </c>
      <c r="F172" s="126">
        <v>10621.7</v>
      </c>
      <c r="G172" s="107" t="str">
        <f t="shared" si="2"/>
        <v>SH19-09157</v>
      </c>
      <c r="H172" s="318"/>
      <c r="I172" s="126"/>
      <c r="J172" s="110"/>
      <c r="K172" s="108"/>
      <c r="L172" s="107"/>
      <c r="M172" s="319"/>
      <c r="N172" s="107"/>
    </row>
    <row r="173" spans="1:14" ht="18" customHeight="1">
      <c r="A173" s="351">
        <v>167</v>
      </c>
      <c r="B173" s="107" t="s">
        <v>42</v>
      </c>
      <c r="C173" s="108">
        <v>43714</v>
      </c>
      <c r="D173" s="324" t="s">
        <v>13459</v>
      </c>
      <c r="E173" s="324" t="s">
        <v>14528</v>
      </c>
      <c r="F173" s="126">
        <v>13135.96</v>
      </c>
      <c r="G173" s="107" t="str">
        <f t="shared" si="2"/>
        <v>SH19-09158</v>
      </c>
      <c r="H173" s="318"/>
      <c r="I173" s="126"/>
      <c r="J173" s="110"/>
      <c r="K173" s="108"/>
      <c r="L173" s="107"/>
      <c r="M173" s="319"/>
      <c r="N173" s="107"/>
    </row>
    <row r="174" spans="1:14" ht="18" customHeight="1">
      <c r="A174" s="351">
        <v>168</v>
      </c>
      <c r="B174" s="107" t="s">
        <v>42</v>
      </c>
      <c r="C174" s="108">
        <v>43714</v>
      </c>
      <c r="D174" s="324" t="s">
        <v>13460</v>
      </c>
      <c r="E174" s="324" t="s">
        <v>14528</v>
      </c>
      <c r="F174" s="126">
        <v>2967.13</v>
      </c>
      <c r="G174" s="107" t="str">
        <f t="shared" si="2"/>
        <v>SH19-09159</v>
      </c>
      <c r="H174" s="318"/>
      <c r="I174" s="126"/>
      <c r="J174" s="110"/>
      <c r="K174" s="108"/>
      <c r="L174" s="107"/>
      <c r="M174" s="319"/>
      <c r="N174" s="107"/>
    </row>
    <row r="175" spans="1:14" ht="18" customHeight="1">
      <c r="A175" s="351">
        <v>169</v>
      </c>
      <c r="B175" s="107" t="s">
        <v>42</v>
      </c>
      <c r="C175" s="108">
        <v>43714</v>
      </c>
      <c r="D175" s="324" t="s">
        <v>13461</v>
      </c>
      <c r="E175" s="324" t="s">
        <v>14528</v>
      </c>
      <c r="F175" s="126">
        <v>9434.2800000000007</v>
      </c>
      <c r="G175" s="107" t="str">
        <f t="shared" si="2"/>
        <v>SH19-09160</v>
      </c>
      <c r="H175" s="318"/>
      <c r="I175" s="126"/>
      <c r="J175" s="110"/>
      <c r="K175" s="108"/>
      <c r="L175" s="107"/>
      <c r="M175" s="319"/>
      <c r="N175" s="107"/>
    </row>
    <row r="176" spans="1:14" ht="18" customHeight="1">
      <c r="A176" s="351">
        <v>170</v>
      </c>
      <c r="B176" s="107" t="s">
        <v>42</v>
      </c>
      <c r="C176" s="108">
        <v>43714</v>
      </c>
      <c r="D176" s="324" t="s">
        <v>13462</v>
      </c>
      <c r="E176" s="324" t="s">
        <v>14528</v>
      </c>
      <c r="F176" s="126">
        <v>14203.7</v>
      </c>
      <c r="G176" s="107" t="str">
        <f t="shared" si="2"/>
        <v>SH19-09161</v>
      </c>
      <c r="H176" s="318"/>
      <c r="I176" s="126"/>
      <c r="J176" s="110"/>
      <c r="K176" s="108"/>
      <c r="L176" s="107"/>
      <c r="M176" s="319"/>
      <c r="N176" s="107"/>
    </row>
    <row r="177" spans="1:14" ht="18" customHeight="1">
      <c r="A177" s="351">
        <v>171</v>
      </c>
      <c r="B177" s="107" t="s">
        <v>42</v>
      </c>
      <c r="C177" s="108">
        <v>43714</v>
      </c>
      <c r="D177" s="324" t="s">
        <v>13463</v>
      </c>
      <c r="E177" s="324" t="s">
        <v>14528</v>
      </c>
      <c r="F177" s="126">
        <v>10023.76</v>
      </c>
      <c r="G177" s="107" t="str">
        <f t="shared" si="2"/>
        <v>SH19-09162</v>
      </c>
      <c r="H177" s="318"/>
      <c r="I177" s="126"/>
      <c r="J177" s="110"/>
      <c r="K177" s="108"/>
      <c r="L177" s="107"/>
      <c r="M177" s="319"/>
      <c r="N177" s="107"/>
    </row>
    <row r="178" spans="1:14" ht="18" customHeight="1">
      <c r="A178" s="351">
        <v>172</v>
      </c>
      <c r="B178" s="107" t="s">
        <v>42</v>
      </c>
      <c r="C178" s="108">
        <v>43714</v>
      </c>
      <c r="D178" s="324" t="s">
        <v>13464</v>
      </c>
      <c r="E178" s="324" t="s">
        <v>14528</v>
      </c>
      <c r="F178" s="126">
        <v>168.76</v>
      </c>
      <c r="G178" s="107" t="str">
        <f t="shared" si="2"/>
        <v>SH19-09163</v>
      </c>
      <c r="H178" s="318"/>
      <c r="I178" s="126"/>
      <c r="J178" s="110"/>
      <c r="K178" s="108"/>
      <c r="L178" s="107"/>
      <c r="M178" s="319"/>
      <c r="N178" s="107"/>
    </row>
    <row r="179" spans="1:14" ht="18" customHeight="1">
      <c r="A179" s="351">
        <v>173</v>
      </c>
      <c r="B179" s="107" t="s">
        <v>42</v>
      </c>
      <c r="C179" s="108">
        <v>43714</v>
      </c>
      <c r="D179" s="324" t="s">
        <v>13465</v>
      </c>
      <c r="E179" s="324" t="s">
        <v>14528</v>
      </c>
      <c r="F179" s="126">
        <v>1656.62</v>
      </c>
      <c r="G179" s="107" t="str">
        <f t="shared" si="2"/>
        <v>SH19-09164</v>
      </c>
      <c r="H179" s="318"/>
      <c r="I179" s="126"/>
      <c r="J179" s="110"/>
      <c r="K179" s="108"/>
      <c r="L179" s="107"/>
      <c r="M179" s="319"/>
      <c r="N179" s="107"/>
    </row>
    <row r="180" spans="1:14" ht="18" customHeight="1">
      <c r="A180" s="351">
        <v>174</v>
      </c>
      <c r="B180" s="107" t="s">
        <v>42</v>
      </c>
      <c r="C180" s="108">
        <v>43714</v>
      </c>
      <c r="D180" s="324" t="s">
        <v>13466</v>
      </c>
      <c r="E180" s="324" t="s">
        <v>14528</v>
      </c>
      <c r="F180" s="126">
        <v>2952.21</v>
      </c>
      <c r="G180" s="107" t="str">
        <f t="shared" si="2"/>
        <v>SH19-09165</v>
      </c>
      <c r="H180" s="318"/>
      <c r="I180" s="126"/>
      <c r="J180" s="110"/>
      <c r="K180" s="108"/>
      <c r="L180" s="107"/>
      <c r="M180" s="319"/>
      <c r="N180" s="107"/>
    </row>
    <row r="181" spans="1:14" ht="18" customHeight="1">
      <c r="A181" s="351">
        <v>175</v>
      </c>
      <c r="B181" s="107" t="s">
        <v>42</v>
      </c>
      <c r="C181" s="108">
        <v>43714</v>
      </c>
      <c r="D181" s="324" t="s">
        <v>13467</v>
      </c>
      <c r="E181" s="324" t="s">
        <v>14528</v>
      </c>
      <c r="F181" s="126">
        <v>1175.71</v>
      </c>
      <c r="G181" s="107" t="str">
        <f t="shared" si="2"/>
        <v>SH19-09166</v>
      </c>
      <c r="H181" s="318"/>
      <c r="I181" s="126"/>
      <c r="J181" s="110"/>
      <c r="K181" s="108"/>
      <c r="L181" s="107"/>
      <c r="M181" s="319"/>
      <c r="N181" s="107"/>
    </row>
    <row r="182" spans="1:14" ht="18" customHeight="1">
      <c r="A182" s="351">
        <v>176</v>
      </c>
      <c r="B182" s="107" t="s">
        <v>238</v>
      </c>
      <c r="C182" s="108">
        <v>43713</v>
      </c>
      <c r="D182" s="324" t="s">
        <v>13468</v>
      </c>
      <c r="E182" s="324" t="s">
        <v>1709</v>
      </c>
      <c r="F182" s="126">
        <v>4503.6499999999996</v>
      </c>
      <c r="G182" s="107" t="str">
        <f t="shared" si="2"/>
        <v>SH19-09167</v>
      </c>
      <c r="H182" s="318"/>
      <c r="I182" s="126"/>
      <c r="J182" s="110"/>
      <c r="K182" s="108"/>
      <c r="L182" s="107"/>
      <c r="M182" s="319"/>
      <c r="N182" s="107"/>
    </row>
    <row r="183" spans="1:14" ht="18" customHeight="1">
      <c r="A183" s="351">
        <v>177</v>
      </c>
      <c r="B183" s="107" t="s">
        <v>43</v>
      </c>
      <c r="C183" s="108">
        <v>43713</v>
      </c>
      <c r="D183" s="324" t="s">
        <v>13469</v>
      </c>
      <c r="E183" s="324" t="s">
        <v>1709</v>
      </c>
      <c r="F183" s="126">
        <v>7937.32</v>
      </c>
      <c r="G183" s="107" t="str">
        <f t="shared" si="2"/>
        <v>SH19-09168</v>
      </c>
      <c r="H183" s="318"/>
      <c r="I183" s="126"/>
      <c r="J183" s="110"/>
      <c r="K183" s="108"/>
      <c r="L183" s="107"/>
      <c r="M183" s="319"/>
      <c r="N183" s="107"/>
    </row>
    <row r="184" spans="1:14" ht="18" customHeight="1">
      <c r="A184" s="351">
        <v>178</v>
      </c>
      <c r="B184" s="107" t="s">
        <v>329</v>
      </c>
      <c r="C184" s="108">
        <v>43713</v>
      </c>
      <c r="D184" s="324" t="s">
        <v>13470</v>
      </c>
      <c r="E184" s="324" t="s">
        <v>1709</v>
      </c>
      <c r="F184" s="126">
        <v>3810</v>
      </c>
      <c r="G184" s="107" t="str">
        <f t="shared" si="2"/>
        <v>SH19-09169</v>
      </c>
      <c r="H184" s="318"/>
      <c r="I184" s="126"/>
      <c r="J184" s="110"/>
      <c r="K184" s="108"/>
      <c r="L184" s="107"/>
      <c r="M184" s="319"/>
      <c r="N184" s="107"/>
    </row>
    <row r="185" spans="1:14" ht="18" customHeight="1">
      <c r="A185" s="351">
        <v>179</v>
      </c>
      <c r="B185" s="107" t="s">
        <v>139</v>
      </c>
      <c r="C185" s="108">
        <v>43713</v>
      </c>
      <c r="D185" s="324" t="s">
        <v>13471</v>
      </c>
      <c r="E185" s="324" t="s">
        <v>1709</v>
      </c>
      <c r="F185" s="126">
        <v>2451</v>
      </c>
      <c r="G185" s="107" t="str">
        <f t="shared" si="2"/>
        <v>SH19-09170</v>
      </c>
      <c r="H185" s="318"/>
      <c r="I185" s="126"/>
      <c r="J185" s="110"/>
      <c r="K185" s="108"/>
      <c r="L185" s="107"/>
      <c r="M185" s="319"/>
      <c r="N185" s="107"/>
    </row>
    <row r="186" spans="1:14" ht="18" customHeight="1">
      <c r="A186" s="351">
        <v>180</v>
      </c>
      <c r="B186" s="107" t="s">
        <v>142</v>
      </c>
      <c r="C186" s="108">
        <v>43713</v>
      </c>
      <c r="D186" s="324" t="s">
        <v>13472</v>
      </c>
      <c r="E186" s="324" t="s">
        <v>1709</v>
      </c>
      <c r="F186" s="126">
        <v>844.2</v>
      </c>
      <c r="G186" s="107" t="str">
        <f t="shared" si="2"/>
        <v>SH19-09171</v>
      </c>
      <c r="H186" s="318"/>
      <c r="I186" s="126"/>
      <c r="J186" s="110"/>
      <c r="K186" s="108"/>
      <c r="L186" s="107"/>
      <c r="M186" s="319"/>
      <c r="N186" s="107"/>
    </row>
    <row r="187" spans="1:14" ht="18" customHeight="1">
      <c r="A187" s="351">
        <v>181</v>
      </c>
      <c r="B187" s="107" t="s">
        <v>142</v>
      </c>
      <c r="C187" s="108">
        <v>43713</v>
      </c>
      <c r="D187" s="324" t="s">
        <v>13473</v>
      </c>
      <c r="E187" s="324" t="s">
        <v>1709</v>
      </c>
      <c r="F187" s="126">
        <v>109.13</v>
      </c>
      <c r="G187" s="107" t="str">
        <f t="shared" si="2"/>
        <v>SH19-09172</v>
      </c>
      <c r="H187" s="318"/>
      <c r="I187" s="126"/>
      <c r="J187" s="110"/>
      <c r="K187" s="108"/>
      <c r="L187" s="107"/>
      <c r="M187" s="319"/>
      <c r="N187" s="107"/>
    </row>
    <row r="188" spans="1:14" ht="18" customHeight="1">
      <c r="A188" s="351">
        <v>182</v>
      </c>
      <c r="B188" s="107" t="s">
        <v>1746</v>
      </c>
      <c r="C188" s="108"/>
      <c r="D188" s="402" t="s">
        <v>13474</v>
      </c>
      <c r="E188" s="324" t="s">
        <v>1709</v>
      </c>
      <c r="F188" s="126">
        <v>0</v>
      </c>
      <c r="G188" s="107" t="str">
        <f t="shared" si="2"/>
        <v>SH19-09173</v>
      </c>
      <c r="H188" s="318"/>
      <c r="I188" s="126"/>
      <c r="J188" s="110"/>
      <c r="K188" s="108"/>
      <c r="L188" s="107"/>
      <c r="M188" s="319"/>
      <c r="N188" s="107"/>
    </row>
    <row r="189" spans="1:14" ht="18" customHeight="1">
      <c r="A189" s="351">
        <v>183</v>
      </c>
      <c r="B189" s="107" t="s">
        <v>42</v>
      </c>
      <c r="C189" s="108">
        <v>43714</v>
      </c>
      <c r="D189" s="324" t="s">
        <v>13475</v>
      </c>
      <c r="E189" s="324" t="s">
        <v>14528</v>
      </c>
      <c r="F189" s="126">
        <v>8302.02</v>
      </c>
      <c r="G189" s="107" t="str">
        <f t="shared" si="2"/>
        <v>SH19-09174</v>
      </c>
      <c r="H189" s="318"/>
      <c r="I189" s="126"/>
      <c r="J189" s="110"/>
      <c r="K189" s="108"/>
      <c r="L189" s="107"/>
      <c r="M189" s="319"/>
      <c r="N189" s="107"/>
    </row>
    <row r="190" spans="1:14" ht="18" customHeight="1">
      <c r="A190" s="351">
        <v>184</v>
      </c>
      <c r="B190" s="107" t="s">
        <v>42</v>
      </c>
      <c r="C190" s="108">
        <v>43714</v>
      </c>
      <c r="D190" s="324" t="s">
        <v>13476</v>
      </c>
      <c r="E190" s="324" t="s">
        <v>14528</v>
      </c>
      <c r="F190" s="126">
        <v>13758.15</v>
      </c>
      <c r="G190" s="107" t="str">
        <f t="shared" si="2"/>
        <v>SH19-09175</v>
      </c>
      <c r="H190" s="318"/>
      <c r="I190" s="126"/>
      <c r="J190" s="110"/>
      <c r="K190" s="108"/>
      <c r="L190" s="107"/>
      <c r="M190" s="319"/>
      <c r="N190" s="107"/>
    </row>
    <row r="191" spans="1:14" ht="18" customHeight="1">
      <c r="A191" s="351">
        <v>185</v>
      </c>
      <c r="B191" s="107" t="s">
        <v>42</v>
      </c>
      <c r="C191" s="108">
        <v>43714</v>
      </c>
      <c r="D191" s="324" t="s">
        <v>13477</v>
      </c>
      <c r="E191" s="324" t="s">
        <v>14528</v>
      </c>
      <c r="F191" s="126">
        <v>5223.79</v>
      </c>
      <c r="G191" s="107" t="str">
        <f t="shared" si="2"/>
        <v>SH19-09176</v>
      </c>
      <c r="H191" s="318"/>
      <c r="I191" s="126"/>
      <c r="J191" s="110"/>
      <c r="K191" s="108"/>
      <c r="L191" s="107"/>
      <c r="M191" s="319"/>
      <c r="N191" s="107"/>
    </row>
    <row r="192" spans="1:14" ht="18" customHeight="1">
      <c r="A192" s="351">
        <v>186</v>
      </c>
      <c r="B192" s="107" t="s">
        <v>1754</v>
      </c>
      <c r="C192" s="108">
        <v>43713</v>
      </c>
      <c r="D192" s="324" t="s">
        <v>13478</v>
      </c>
      <c r="E192" s="324" t="s">
        <v>1709</v>
      </c>
      <c r="F192" s="126">
        <v>2846.32</v>
      </c>
      <c r="G192" s="107" t="str">
        <f t="shared" si="2"/>
        <v>SH19-09177</v>
      </c>
      <c r="H192" s="318"/>
      <c r="I192" s="126"/>
      <c r="J192" s="110"/>
      <c r="K192" s="108"/>
      <c r="L192" s="107"/>
      <c r="M192" s="319"/>
      <c r="N192" s="107"/>
    </row>
    <row r="193" spans="1:14" ht="18" customHeight="1">
      <c r="A193" s="351">
        <v>187</v>
      </c>
      <c r="B193" s="107" t="s">
        <v>42</v>
      </c>
      <c r="C193" s="108">
        <v>43714</v>
      </c>
      <c r="D193" s="324" t="s">
        <v>13479</v>
      </c>
      <c r="E193" s="324" t="s">
        <v>14528</v>
      </c>
      <c r="F193" s="126">
        <v>3057.23</v>
      </c>
      <c r="G193" s="107" t="str">
        <f t="shared" si="2"/>
        <v>SH19-09178</v>
      </c>
      <c r="H193" s="318"/>
      <c r="I193" s="126"/>
      <c r="J193" s="110"/>
      <c r="K193" s="108"/>
      <c r="L193" s="107"/>
      <c r="M193" s="319"/>
      <c r="N193" s="107"/>
    </row>
    <row r="194" spans="1:14" ht="18" customHeight="1">
      <c r="A194" s="351">
        <v>188</v>
      </c>
      <c r="B194" s="107" t="s">
        <v>1727</v>
      </c>
      <c r="C194" s="108">
        <v>43713</v>
      </c>
      <c r="D194" s="324" t="s">
        <v>13480</v>
      </c>
      <c r="E194" s="324" t="s">
        <v>1709</v>
      </c>
      <c r="F194" s="126">
        <v>4107.3599999999997</v>
      </c>
      <c r="G194" s="107" t="str">
        <f t="shared" si="2"/>
        <v>SH19-09179</v>
      </c>
      <c r="H194" s="318"/>
      <c r="I194" s="126"/>
      <c r="J194" s="110"/>
      <c r="K194" s="108"/>
      <c r="L194" s="107"/>
      <c r="M194" s="319"/>
      <c r="N194" s="107"/>
    </row>
    <row r="195" spans="1:14" ht="18" customHeight="1">
      <c r="A195" s="351">
        <v>189</v>
      </c>
      <c r="B195" s="107" t="s">
        <v>288</v>
      </c>
      <c r="C195" s="108">
        <v>43713</v>
      </c>
      <c r="D195" s="324" t="s">
        <v>13481</v>
      </c>
      <c r="E195" s="324" t="s">
        <v>1709</v>
      </c>
      <c r="F195" s="126">
        <v>5964.8</v>
      </c>
      <c r="G195" s="107" t="str">
        <f t="shared" si="2"/>
        <v>SH19-09180</v>
      </c>
      <c r="H195" s="318"/>
      <c r="I195" s="126"/>
      <c r="J195" s="110"/>
      <c r="K195" s="108"/>
      <c r="L195" s="107"/>
      <c r="M195" s="319"/>
      <c r="N195" s="107"/>
    </row>
    <row r="196" spans="1:14" ht="18" customHeight="1">
      <c r="A196" s="351">
        <v>190</v>
      </c>
      <c r="B196" s="107" t="s">
        <v>291</v>
      </c>
      <c r="C196" s="108">
        <v>43713</v>
      </c>
      <c r="D196" s="324" t="s">
        <v>13482</v>
      </c>
      <c r="E196" s="324" t="s">
        <v>1709</v>
      </c>
      <c r="F196" s="126">
        <v>3632.67</v>
      </c>
      <c r="G196" s="107" t="str">
        <f t="shared" si="2"/>
        <v>SH19-09181</v>
      </c>
      <c r="H196" s="318"/>
      <c r="I196" s="126"/>
      <c r="J196" s="110"/>
      <c r="K196" s="108"/>
      <c r="L196" s="107"/>
      <c r="M196" s="319"/>
      <c r="N196" s="107"/>
    </row>
    <row r="197" spans="1:14" ht="18" customHeight="1">
      <c r="A197" s="351">
        <v>191</v>
      </c>
      <c r="B197" s="107" t="s">
        <v>291</v>
      </c>
      <c r="C197" s="108">
        <v>43713</v>
      </c>
      <c r="D197" s="324" t="s">
        <v>13483</v>
      </c>
      <c r="E197" s="324" t="s">
        <v>1709</v>
      </c>
      <c r="F197" s="126">
        <v>2129.2199999999998</v>
      </c>
      <c r="G197" s="107" t="str">
        <f t="shared" si="2"/>
        <v>SH19-09182</v>
      </c>
      <c r="H197" s="318"/>
      <c r="I197" s="126"/>
      <c r="J197" s="110"/>
      <c r="K197" s="108"/>
      <c r="L197" s="107"/>
      <c r="M197" s="319"/>
      <c r="N197" s="107"/>
    </row>
    <row r="198" spans="1:14" ht="18" customHeight="1">
      <c r="A198" s="351">
        <v>192</v>
      </c>
      <c r="B198" s="107" t="s">
        <v>53</v>
      </c>
      <c r="C198" s="108">
        <v>43713</v>
      </c>
      <c r="D198" s="324" t="s">
        <v>13484</v>
      </c>
      <c r="E198" s="324" t="s">
        <v>1709</v>
      </c>
      <c r="F198" s="126">
        <v>2709.63</v>
      </c>
      <c r="G198" s="107" t="str">
        <f t="shared" si="2"/>
        <v>SH19-09183</v>
      </c>
      <c r="H198" s="318"/>
      <c r="I198" s="126"/>
      <c r="J198" s="110"/>
      <c r="K198" s="108"/>
      <c r="L198" s="107"/>
      <c r="M198" s="319"/>
      <c r="N198" s="107"/>
    </row>
    <row r="199" spans="1:14" ht="18" customHeight="1">
      <c r="A199" s="351">
        <v>193</v>
      </c>
      <c r="B199" s="107" t="s">
        <v>1746</v>
      </c>
      <c r="C199" s="108"/>
      <c r="D199" s="402" t="s">
        <v>13485</v>
      </c>
      <c r="E199" s="324" t="s">
        <v>1709</v>
      </c>
      <c r="F199" s="126">
        <v>0</v>
      </c>
      <c r="G199" s="107" t="str">
        <f t="shared" si="2"/>
        <v>SH19-09184</v>
      </c>
      <c r="H199" s="318"/>
      <c r="I199" s="126"/>
      <c r="J199" s="110"/>
      <c r="K199" s="108"/>
      <c r="L199" s="107"/>
      <c r="M199" s="319"/>
      <c r="N199" s="107"/>
    </row>
    <row r="200" spans="1:14" ht="18" customHeight="1">
      <c r="A200" s="351">
        <v>194</v>
      </c>
      <c r="B200" s="107" t="s">
        <v>224</v>
      </c>
      <c r="C200" s="108">
        <v>43713</v>
      </c>
      <c r="D200" s="324" t="s">
        <v>13486</v>
      </c>
      <c r="E200" s="324" t="s">
        <v>1709</v>
      </c>
      <c r="F200" s="126">
        <v>8523.94</v>
      </c>
      <c r="G200" s="107" t="str">
        <f t="shared" ref="G200:G261" si="3">D200</f>
        <v>SH19-09185</v>
      </c>
      <c r="H200" s="318"/>
      <c r="I200" s="126"/>
      <c r="J200" s="110"/>
      <c r="K200" s="108"/>
      <c r="L200" s="107"/>
      <c r="M200" s="319"/>
      <c r="N200" s="107"/>
    </row>
    <row r="201" spans="1:14" ht="18" customHeight="1">
      <c r="A201" s="351">
        <v>195</v>
      </c>
      <c r="B201" s="107" t="s">
        <v>50</v>
      </c>
      <c r="C201" s="108">
        <v>43713</v>
      </c>
      <c r="D201" s="324" t="s">
        <v>13487</v>
      </c>
      <c r="E201" s="324" t="s">
        <v>1709</v>
      </c>
      <c r="F201" s="126">
        <v>539.36</v>
      </c>
      <c r="G201" s="107" t="str">
        <f t="shared" si="3"/>
        <v>SH19-09186</v>
      </c>
      <c r="H201" s="318"/>
      <c r="I201" s="126"/>
      <c r="J201" s="110"/>
      <c r="K201" s="108"/>
      <c r="L201" s="107"/>
      <c r="M201" s="319"/>
      <c r="N201" s="107"/>
    </row>
    <row r="202" spans="1:14" ht="18" customHeight="1">
      <c r="A202" s="351">
        <v>196</v>
      </c>
      <c r="B202" s="107" t="s">
        <v>288</v>
      </c>
      <c r="C202" s="108">
        <v>43713</v>
      </c>
      <c r="D202" s="324" t="s">
        <v>13488</v>
      </c>
      <c r="E202" s="324" t="s">
        <v>1709</v>
      </c>
      <c r="F202" s="126">
        <v>5130.66</v>
      </c>
      <c r="G202" s="107" t="str">
        <f t="shared" si="3"/>
        <v>SH19-09187</v>
      </c>
      <c r="H202" s="318"/>
      <c r="I202" s="126"/>
      <c r="J202" s="110"/>
      <c r="K202" s="108"/>
      <c r="L202" s="107"/>
      <c r="M202" s="319"/>
      <c r="N202" s="107"/>
    </row>
    <row r="203" spans="1:14" ht="18" customHeight="1">
      <c r="A203" s="351">
        <v>197</v>
      </c>
      <c r="B203" s="107" t="s">
        <v>224</v>
      </c>
      <c r="C203" s="108">
        <v>43713</v>
      </c>
      <c r="D203" s="324" t="s">
        <v>13489</v>
      </c>
      <c r="E203" s="324" t="s">
        <v>1709</v>
      </c>
      <c r="F203" s="126">
        <v>8194</v>
      </c>
      <c r="G203" s="107" t="str">
        <f t="shared" si="3"/>
        <v>SH19-09188</v>
      </c>
      <c r="H203" s="318"/>
      <c r="I203" s="126"/>
      <c r="J203" s="110"/>
      <c r="K203" s="108"/>
      <c r="L203" s="107"/>
      <c r="M203" s="319"/>
      <c r="N203" s="107"/>
    </row>
    <row r="204" spans="1:14" ht="18" customHeight="1">
      <c r="A204" s="351">
        <v>198</v>
      </c>
      <c r="B204" s="107" t="s">
        <v>42</v>
      </c>
      <c r="C204" s="108">
        <v>43714</v>
      </c>
      <c r="D204" s="324" t="s">
        <v>13490</v>
      </c>
      <c r="E204" s="324" t="s">
        <v>14528</v>
      </c>
      <c r="F204" s="126">
        <v>487.74</v>
      </c>
      <c r="G204" s="107" t="str">
        <f t="shared" si="3"/>
        <v>SH19-09189</v>
      </c>
      <c r="H204" s="318"/>
      <c r="I204" s="126"/>
      <c r="J204" s="110"/>
      <c r="K204" s="108"/>
      <c r="L204" s="107"/>
      <c r="M204" s="319"/>
      <c r="N204" s="107"/>
    </row>
    <row r="205" spans="1:14" ht="18" customHeight="1">
      <c r="A205" s="351">
        <v>199</v>
      </c>
      <c r="B205" s="107" t="s">
        <v>225</v>
      </c>
      <c r="C205" s="108">
        <v>43713</v>
      </c>
      <c r="D205" s="324" t="s">
        <v>13491</v>
      </c>
      <c r="E205" s="324" t="s">
        <v>1709</v>
      </c>
      <c r="F205" s="126">
        <v>1767.12</v>
      </c>
      <c r="G205" s="107" t="str">
        <f t="shared" si="3"/>
        <v>SH19-09190</v>
      </c>
      <c r="H205" s="318"/>
      <c r="I205" s="126"/>
      <c r="J205" s="110"/>
      <c r="K205" s="108"/>
      <c r="L205" s="107"/>
      <c r="M205" s="319"/>
      <c r="N205" s="107"/>
    </row>
    <row r="206" spans="1:14" ht="18" customHeight="1">
      <c r="A206" s="351">
        <v>200</v>
      </c>
      <c r="B206" s="107" t="s">
        <v>43</v>
      </c>
      <c r="C206" s="108">
        <v>43713</v>
      </c>
      <c r="D206" s="324" t="s">
        <v>13492</v>
      </c>
      <c r="E206" s="324" t="s">
        <v>1709</v>
      </c>
      <c r="F206" s="126">
        <v>3424.05</v>
      </c>
      <c r="G206" s="107" t="str">
        <f t="shared" si="3"/>
        <v>SH19-09191</v>
      </c>
      <c r="H206" s="318"/>
      <c r="I206" s="126"/>
      <c r="J206" s="110"/>
      <c r="K206" s="108"/>
      <c r="L206" s="107"/>
      <c r="M206" s="319"/>
      <c r="N206" s="107"/>
    </row>
    <row r="207" spans="1:14" ht="18" customHeight="1">
      <c r="A207" s="351">
        <v>201</v>
      </c>
      <c r="B207" s="107" t="s">
        <v>238</v>
      </c>
      <c r="C207" s="108">
        <v>43713</v>
      </c>
      <c r="D207" s="324" t="s">
        <v>13493</v>
      </c>
      <c r="E207" s="324" t="s">
        <v>1709</v>
      </c>
      <c r="F207" s="126">
        <v>5063.03</v>
      </c>
      <c r="G207" s="107" t="str">
        <f t="shared" si="3"/>
        <v>SH19-09192</v>
      </c>
      <c r="H207" s="318"/>
      <c r="I207" s="126"/>
      <c r="J207" s="110"/>
      <c r="K207" s="108"/>
      <c r="L207" s="107"/>
      <c r="M207" s="319"/>
      <c r="N207" s="107"/>
    </row>
    <row r="208" spans="1:14" ht="18" customHeight="1">
      <c r="A208" s="351">
        <v>202</v>
      </c>
      <c r="B208" s="107" t="s">
        <v>291</v>
      </c>
      <c r="C208" s="108">
        <v>43713</v>
      </c>
      <c r="D208" s="324" t="s">
        <v>13494</v>
      </c>
      <c r="E208" s="324" t="s">
        <v>1709</v>
      </c>
      <c r="F208" s="126">
        <v>1017.29</v>
      </c>
      <c r="G208" s="107" t="str">
        <f t="shared" si="3"/>
        <v>SH19-09193</v>
      </c>
      <c r="H208" s="318"/>
      <c r="I208" s="126"/>
      <c r="J208" s="110"/>
      <c r="K208" s="108"/>
      <c r="L208" s="107"/>
      <c r="M208" s="319"/>
      <c r="N208" s="107"/>
    </row>
    <row r="209" spans="1:14" ht="18" customHeight="1">
      <c r="A209" s="351">
        <v>203</v>
      </c>
      <c r="B209" s="107" t="s">
        <v>224</v>
      </c>
      <c r="C209" s="108">
        <v>43713</v>
      </c>
      <c r="D209" s="324" t="s">
        <v>13495</v>
      </c>
      <c r="E209" s="324" t="s">
        <v>1709</v>
      </c>
      <c r="F209" s="126">
        <v>2324.75</v>
      </c>
      <c r="G209" s="107" t="str">
        <f t="shared" si="3"/>
        <v>SH19-09194</v>
      </c>
      <c r="H209" s="318"/>
      <c r="I209" s="126"/>
      <c r="J209" s="110"/>
      <c r="K209" s="108"/>
      <c r="L209" s="107"/>
      <c r="M209" s="319"/>
      <c r="N209" s="107"/>
    </row>
    <row r="210" spans="1:14" ht="18" customHeight="1">
      <c r="A210" s="351">
        <v>204</v>
      </c>
      <c r="B210" s="107" t="s">
        <v>42</v>
      </c>
      <c r="C210" s="108">
        <v>43714</v>
      </c>
      <c r="D210" s="324" t="s">
        <v>13496</v>
      </c>
      <c r="E210" s="324" t="s">
        <v>14528</v>
      </c>
      <c r="F210" s="126">
        <v>3407.77</v>
      </c>
      <c r="G210" s="107" t="str">
        <f t="shared" si="3"/>
        <v>SH19-09195</v>
      </c>
      <c r="H210" s="318"/>
      <c r="I210" s="126"/>
      <c r="J210" s="110"/>
      <c r="K210" s="108"/>
      <c r="L210" s="107"/>
      <c r="M210" s="319"/>
      <c r="N210" s="107"/>
    </row>
    <row r="211" spans="1:14" ht="18" customHeight="1">
      <c r="A211" s="351">
        <v>205</v>
      </c>
      <c r="B211" s="107" t="s">
        <v>42</v>
      </c>
      <c r="C211" s="108">
        <v>43714</v>
      </c>
      <c r="D211" s="324" t="s">
        <v>13497</v>
      </c>
      <c r="E211" s="324" t="s">
        <v>14528</v>
      </c>
      <c r="F211" s="126">
        <v>14453.7</v>
      </c>
      <c r="G211" s="107" t="str">
        <f t="shared" si="3"/>
        <v>SH19-09196</v>
      </c>
      <c r="H211" s="318"/>
      <c r="I211" s="126"/>
      <c r="J211" s="110"/>
      <c r="K211" s="108"/>
      <c r="L211" s="107"/>
      <c r="M211" s="319"/>
      <c r="N211" s="107"/>
    </row>
    <row r="212" spans="1:14" ht="18" customHeight="1">
      <c r="A212" s="351">
        <v>206</v>
      </c>
      <c r="B212" s="107" t="s">
        <v>42</v>
      </c>
      <c r="C212" s="108">
        <v>43714</v>
      </c>
      <c r="D212" s="324" t="s">
        <v>13498</v>
      </c>
      <c r="E212" s="324" t="s">
        <v>14528</v>
      </c>
      <c r="F212" s="126">
        <v>4164.88</v>
      </c>
      <c r="G212" s="107" t="str">
        <f t="shared" si="3"/>
        <v>SH19-09197</v>
      </c>
      <c r="H212" s="318"/>
      <c r="I212" s="126"/>
      <c r="J212" s="110"/>
      <c r="K212" s="108"/>
      <c r="L212" s="107"/>
      <c r="M212" s="319"/>
      <c r="N212" s="107"/>
    </row>
    <row r="213" spans="1:14" ht="18" customHeight="1">
      <c r="A213" s="351">
        <v>207</v>
      </c>
      <c r="B213" s="107" t="s">
        <v>42</v>
      </c>
      <c r="C213" s="108">
        <v>43714</v>
      </c>
      <c r="D213" s="324" t="s">
        <v>13499</v>
      </c>
      <c r="E213" s="324" t="s">
        <v>14528</v>
      </c>
      <c r="F213" s="126">
        <v>5485.26</v>
      </c>
      <c r="G213" s="107" t="str">
        <f t="shared" si="3"/>
        <v>SH19-09198</v>
      </c>
      <c r="H213" s="318"/>
      <c r="I213" s="126"/>
      <c r="J213" s="110"/>
      <c r="K213" s="108"/>
      <c r="L213" s="107"/>
      <c r="M213" s="319"/>
      <c r="N213" s="107"/>
    </row>
    <row r="214" spans="1:14" ht="18" customHeight="1">
      <c r="A214" s="351">
        <v>208</v>
      </c>
      <c r="B214" s="107" t="s">
        <v>42</v>
      </c>
      <c r="C214" s="108">
        <v>43714</v>
      </c>
      <c r="D214" s="324" t="s">
        <v>13500</v>
      </c>
      <c r="E214" s="324" t="s">
        <v>14528</v>
      </c>
      <c r="F214" s="126">
        <v>997.83</v>
      </c>
      <c r="G214" s="107" t="str">
        <f t="shared" si="3"/>
        <v>SH19-09199</v>
      </c>
      <c r="H214" s="318"/>
      <c r="I214" s="126"/>
      <c r="J214" s="110"/>
      <c r="K214" s="108"/>
      <c r="L214" s="107"/>
      <c r="M214" s="319"/>
      <c r="N214" s="107"/>
    </row>
    <row r="215" spans="1:14" ht="18" customHeight="1">
      <c r="A215" s="351">
        <v>209</v>
      </c>
      <c r="B215" s="107" t="s">
        <v>42</v>
      </c>
      <c r="C215" s="108">
        <v>43714</v>
      </c>
      <c r="D215" s="324" t="s">
        <v>13501</v>
      </c>
      <c r="E215" s="324" t="s">
        <v>14528</v>
      </c>
      <c r="F215" s="126">
        <v>8995.4500000000007</v>
      </c>
      <c r="G215" s="107" t="str">
        <f t="shared" si="3"/>
        <v>SH19-09200</v>
      </c>
      <c r="H215" s="318"/>
      <c r="I215" s="126"/>
      <c r="J215" s="110"/>
      <c r="K215" s="108"/>
      <c r="L215" s="107"/>
      <c r="M215" s="319"/>
      <c r="N215" s="107"/>
    </row>
    <row r="216" spans="1:14" ht="18" customHeight="1">
      <c r="A216" s="351">
        <v>210</v>
      </c>
      <c r="B216" s="107" t="s">
        <v>42</v>
      </c>
      <c r="C216" s="108">
        <v>43714</v>
      </c>
      <c r="D216" s="324" t="s">
        <v>13502</v>
      </c>
      <c r="E216" s="324" t="s">
        <v>14528</v>
      </c>
      <c r="F216" s="126">
        <v>5516.2</v>
      </c>
      <c r="G216" s="107" t="str">
        <f t="shared" si="3"/>
        <v>SH19-09201</v>
      </c>
      <c r="H216" s="318"/>
      <c r="I216" s="126"/>
      <c r="J216" s="110"/>
      <c r="K216" s="108"/>
      <c r="L216" s="107"/>
      <c r="M216" s="319"/>
      <c r="N216" s="107"/>
    </row>
    <row r="217" spans="1:14" ht="18" customHeight="1">
      <c r="A217" s="351">
        <v>211</v>
      </c>
      <c r="B217" s="107" t="s">
        <v>42</v>
      </c>
      <c r="C217" s="108">
        <v>43714</v>
      </c>
      <c r="D217" s="324" t="s">
        <v>13503</v>
      </c>
      <c r="E217" s="324" t="s">
        <v>14528</v>
      </c>
      <c r="F217" s="126">
        <v>2644.5</v>
      </c>
      <c r="G217" s="107" t="str">
        <f t="shared" si="3"/>
        <v>SH19-09202</v>
      </c>
      <c r="H217" s="318"/>
      <c r="I217" s="126"/>
      <c r="J217" s="110"/>
      <c r="K217" s="108"/>
      <c r="L217" s="107"/>
      <c r="M217" s="319"/>
      <c r="N217" s="107"/>
    </row>
    <row r="218" spans="1:14" ht="18" customHeight="1">
      <c r="A218" s="351">
        <v>212</v>
      </c>
      <c r="B218" s="107" t="s">
        <v>50</v>
      </c>
      <c r="C218" s="108">
        <v>43713</v>
      </c>
      <c r="D218" s="324" t="s">
        <v>13504</v>
      </c>
      <c r="E218" s="324" t="s">
        <v>1709</v>
      </c>
      <c r="F218" s="126">
        <v>539.36</v>
      </c>
      <c r="G218" s="107" t="str">
        <f t="shared" si="3"/>
        <v>SH19-09203</v>
      </c>
      <c r="H218" s="318"/>
      <c r="I218" s="126"/>
      <c r="J218" s="110"/>
      <c r="K218" s="108"/>
      <c r="L218" s="107"/>
      <c r="M218" s="319"/>
      <c r="N218" s="107"/>
    </row>
    <row r="219" spans="1:14" ht="18" customHeight="1">
      <c r="A219" s="351">
        <v>213</v>
      </c>
      <c r="B219" s="107" t="s">
        <v>42</v>
      </c>
      <c r="C219" s="108">
        <v>43713</v>
      </c>
      <c r="D219" s="324" t="s">
        <v>13505</v>
      </c>
      <c r="E219" s="324" t="s">
        <v>14527</v>
      </c>
      <c r="F219" s="126">
        <v>199.85</v>
      </c>
      <c r="G219" s="107" t="str">
        <f t="shared" si="3"/>
        <v>SH19-09204</v>
      </c>
      <c r="H219" s="318"/>
      <c r="I219" s="126"/>
      <c r="J219" s="110"/>
      <c r="K219" s="108"/>
      <c r="L219" s="107"/>
      <c r="M219" s="319"/>
      <c r="N219" s="107"/>
    </row>
    <row r="220" spans="1:14" ht="18" customHeight="1">
      <c r="A220" s="351">
        <v>214</v>
      </c>
      <c r="B220" s="107" t="s">
        <v>141</v>
      </c>
      <c r="C220" s="108">
        <v>43713</v>
      </c>
      <c r="D220" s="324" t="s">
        <v>13506</v>
      </c>
      <c r="E220" s="324" t="s">
        <v>1709</v>
      </c>
      <c r="F220" s="126">
        <v>2124.2800000000002</v>
      </c>
      <c r="G220" s="107" t="str">
        <f t="shared" si="3"/>
        <v>SH19-09205</v>
      </c>
      <c r="H220" s="318"/>
      <c r="I220" s="126"/>
      <c r="J220" s="110"/>
      <c r="K220" s="108"/>
      <c r="L220" s="107"/>
      <c r="M220" s="319"/>
      <c r="N220" s="107"/>
    </row>
    <row r="221" spans="1:14" ht="18" customHeight="1">
      <c r="A221" s="351">
        <v>215</v>
      </c>
      <c r="B221" s="107" t="s">
        <v>47</v>
      </c>
      <c r="C221" s="108">
        <v>43713</v>
      </c>
      <c r="D221" s="324" t="s">
        <v>13507</v>
      </c>
      <c r="E221" s="324" t="s">
        <v>1709</v>
      </c>
      <c r="F221" s="126">
        <v>2904</v>
      </c>
      <c r="G221" s="107" t="str">
        <f t="shared" si="3"/>
        <v>SH19-09206</v>
      </c>
      <c r="H221" s="318"/>
      <c r="I221" s="126"/>
      <c r="J221" s="110"/>
      <c r="K221" s="108"/>
      <c r="L221" s="107"/>
      <c r="M221" s="319"/>
      <c r="N221" s="107"/>
    </row>
    <row r="222" spans="1:14" ht="18" customHeight="1">
      <c r="A222" s="351">
        <v>216</v>
      </c>
      <c r="B222" s="107" t="s">
        <v>142</v>
      </c>
      <c r="C222" s="108">
        <v>43713</v>
      </c>
      <c r="D222" s="324" t="s">
        <v>13508</v>
      </c>
      <c r="E222" s="324" t="s">
        <v>1709</v>
      </c>
      <c r="F222" s="126">
        <v>2466.7399999999998</v>
      </c>
      <c r="G222" s="107" t="str">
        <f t="shared" si="3"/>
        <v>SH19-09207</v>
      </c>
      <c r="H222" s="318"/>
      <c r="I222" s="126"/>
      <c r="J222" s="110"/>
      <c r="K222" s="108"/>
      <c r="L222" s="107"/>
      <c r="M222" s="319"/>
      <c r="N222" s="107"/>
    </row>
    <row r="223" spans="1:14" ht="18" customHeight="1">
      <c r="A223" s="351">
        <v>217</v>
      </c>
      <c r="B223" s="107" t="s">
        <v>142</v>
      </c>
      <c r="C223" s="108">
        <v>43713</v>
      </c>
      <c r="D223" s="324" t="s">
        <v>13509</v>
      </c>
      <c r="E223" s="324" t="s">
        <v>1709</v>
      </c>
      <c r="F223" s="126">
        <v>1041.92</v>
      </c>
      <c r="G223" s="107" t="str">
        <f t="shared" si="3"/>
        <v>SH19-09208</v>
      </c>
      <c r="H223" s="318"/>
      <c r="I223" s="126"/>
      <c r="J223" s="110"/>
      <c r="K223" s="108"/>
      <c r="L223" s="107"/>
      <c r="M223" s="319"/>
      <c r="N223" s="107"/>
    </row>
    <row r="224" spans="1:14" ht="18" customHeight="1">
      <c r="A224" s="351">
        <v>218</v>
      </c>
      <c r="B224" s="107" t="s">
        <v>329</v>
      </c>
      <c r="C224" s="108">
        <v>43713</v>
      </c>
      <c r="D224" s="324" t="s">
        <v>13510</v>
      </c>
      <c r="E224" s="324" t="s">
        <v>1709</v>
      </c>
      <c r="F224" s="126">
        <v>2794.74</v>
      </c>
      <c r="G224" s="107" t="str">
        <f t="shared" si="3"/>
        <v>SH19-09209</v>
      </c>
      <c r="H224" s="318"/>
      <c r="I224" s="126"/>
      <c r="J224" s="110"/>
      <c r="K224" s="108"/>
      <c r="L224" s="107"/>
      <c r="M224" s="319"/>
      <c r="N224" s="107"/>
    </row>
    <row r="225" spans="1:14" ht="18" customHeight="1">
      <c r="A225" s="351">
        <v>219</v>
      </c>
      <c r="B225" s="107" t="s">
        <v>238</v>
      </c>
      <c r="C225" s="108">
        <v>43713</v>
      </c>
      <c r="D225" s="324" t="s">
        <v>13511</v>
      </c>
      <c r="E225" s="324" t="s">
        <v>1709</v>
      </c>
      <c r="F225" s="126">
        <v>5094.84</v>
      </c>
      <c r="G225" s="107" t="str">
        <f t="shared" si="3"/>
        <v>SH19-09210</v>
      </c>
      <c r="H225" s="318"/>
      <c r="I225" s="126"/>
      <c r="J225" s="110"/>
      <c r="K225" s="108"/>
      <c r="L225" s="107"/>
      <c r="M225" s="319"/>
      <c r="N225" s="107"/>
    </row>
    <row r="226" spans="1:14" ht="18" customHeight="1">
      <c r="A226" s="351">
        <v>220</v>
      </c>
      <c r="B226" s="107" t="s">
        <v>141</v>
      </c>
      <c r="C226" s="108">
        <v>43713</v>
      </c>
      <c r="D226" s="324" t="s">
        <v>13512</v>
      </c>
      <c r="E226" s="324" t="s">
        <v>1709</v>
      </c>
      <c r="F226" s="126">
        <v>2386.12</v>
      </c>
      <c r="G226" s="107" t="str">
        <f t="shared" si="3"/>
        <v>SH19-09211</v>
      </c>
      <c r="H226" s="318"/>
      <c r="I226" s="126"/>
      <c r="J226" s="110"/>
      <c r="K226" s="108"/>
      <c r="L226" s="107"/>
      <c r="M226" s="319"/>
      <c r="N226" s="107"/>
    </row>
    <row r="227" spans="1:14" ht="18" customHeight="1">
      <c r="A227" s="351">
        <v>221</v>
      </c>
      <c r="B227" s="107" t="s">
        <v>47</v>
      </c>
      <c r="C227" s="108">
        <v>43713</v>
      </c>
      <c r="D227" s="324" t="s">
        <v>13513</v>
      </c>
      <c r="E227" s="324" t="s">
        <v>1709</v>
      </c>
      <c r="F227" s="126">
        <v>797.13</v>
      </c>
      <c r="G227" s="107" t="str">
        <f t="shared" si="3"/>
        <v>SH19-09212</v>
      </c>
      <c r="H227" s="318"/>
      <c r="I227" s="126"/>
      <c r="J227" s="110"/>
      <c r="K227" s="108"/>
      <c r="L227" s="107"/>
      <c r="M227" s="319"/>
      <c r="N227" s="107"/>
    </row>
    <row r="228" spans="1:14" ht="18" customHeight="1">
      <c r="A228" s="351">
        <v>222</v>
      </c>
      <c r="B228" s="107" t="s">
        <v>47</v>
      </c>
      <c r="C228" s="108">
        <v>43713</v>
      </c>
      <c r="D228" s="324" t="s">
        <v>13514</v>
      </c>
      <c r="E228" s="324" t="s">
        <v>1709</v>
      </c>
      <c r="F228" s="126">
        <v>450</v>
      </c>
      <c r="G228" s="107" t="str">
        <f t="shared" si="3"/>
        <v>SH19-09213</v>
      </c>
      <c r="H228" s="318"/>
      <c r="I228" s="126"/>
      <c r="J228" s="110"/>
      <c r="K228" s="108"/>
      <c r="L228" s="107"/>
      <c r="M228" s="319"/>
      <c r="N228" s="107"/>
    </row>
    <row r="229" spans="1:14" ht="18" customHeight="1">
      <c r="A229" s="351">
        <v>223</v>
      </c>
      <c r="B229" s="107" t="s">
        <v>1746</v>
      </c>
      <c r="C229" s="108"/>
      <c r="D229" s="402" t="s">
        <v>13515</v>
      </c>
      <c r="E229" s="324" t="s">
        <v>1709</v>
      </c>
      <c r="F229" s="126">
        <v>0</v>
      </c>
      <c r="G229" s="107" t="str">
        <f t="shared" si="3"/>
        <v>SH19-09214</v>
      </c>
      <c r="H229" s="318"/>
      <c r="I229" s="126"/>
      <c r="J229" s="110"/>
      <c r="K229" s="108"/>
      <c r="L229" s="107"/>
      <c r="M229" s="319"/>
      <c r="N229" s="107"/>
    </row>
    <row r="230" spans="1:14" ht="18" customHeight="1">
      <c r="A230" s="351">
        <v>224</v>
      </c>
      <c r="B230" s="107" t="s">
        <v>142</v>
      </c>
      <c r="C230" s="108">
        <v>43713</v>
      </c>
      <c r="D230" s="324" t="s">
        <v>13516</v>
      </c>
      <c r="E230" s="324" t="s">
        <v>1709</v>
      </c>
      <c r="F230" s="126">
        <v>1010.88</v>
      </c>
      <c r="G230" s="107" t="str">
        <f t="shared" si="3"/>
        <v>SH19-09215</v>
      </c>
      <c r="H230" s="318"/>
      <c r="I230" s="126"/>
      <c r="J230" s="110"/>
      <c r="K230" s="108"/>
      <c r="L230" s="107"/>
      <c r="M230" s="319"/>
      <c r="N230" s="107"/>
    </row>
    <row r="231" spans="1:14" ht="18" customHeight="1">
      <c r="A231" s="351">
        <v>225</v>
      </c>
      <c r="B231" s="107" t="s">
        <v>49</v>
      </c>
      <c r="C231" s="108">
        <v>43713</v>
      </c>
      <c r="D231" s="324" t="s">
        <v>13517</v>
      </c>
      <c r="E231" s="324" t="s">
        <v>1709</v>
      </c>
      <c r="F231" s="126">
        <v>13983.84</v>
      </c>
      <c r="G231" s="107" t="str">
        <f t="shared" si="3"/>
        <v>SH19-09216</v>
      </c>
      <c r="H231" s="318"/>
      <c r="I231" s="126"/>
      <c r="J231" s="110"/>
      <c r="K231" s="108"/>
      <c r="L231" s="107"/>
      <c r="M231" s="319"/>
      <c r="N231" s="107"/>
    </row>
    <row r="232" spans="1:14" ht="18" customHeight="1">
      <c r="A232" s="351">
        <v>226</v>
      </c>
      <c r="B232" s="107" t="s">
        <v>42</v>
      </c>
      <c r="C232" s="108">
        <v>43713</v>
      </c>
      <c r="D232" s="324" t="s">
        <v>13518</v>
      </c>
      <c r="E232" s="324" t="s">
        <v>14527</v>
      </c>
      <c r="F232" s="126">
        <v>356.87</v>
      </c>
      <c r="G232" s="107" t="str">
        <f t="shared" si="3"/>
        <v>SH19-09217</v>
      </c>
      <c r="H232" s="318"/>
      <c r="I232" s="126"/>
      <c r="J232" s="110"/>
      <c r="K232" s="108"/>
      <c r="L232" s="107"/>
      <c r="M232" s="319"/>
      <c r="N232" s="107"/>
    </row>
    <row r="233" spans="1:14" ht="18" customHeight="1">
      <c r="A233" s="351">
        <v>227</v>
      </c>
      <c r="B233" s="107" t="s">
        <v>1727</v>
      </c>
      <c r="C233" s="108">
        <v>43713</v>
      </c>
      <c r="D233" s="324" t="s">
        <v>13519</v>
      </c>
      <c r="E233" s="324" t="s">
        <v>1709</v>
      </c>
      <c r="F233" s="126">
        <v>1361.46</v>
      </c>
      <c r="G233" s="107" t="str">
        <f t="shared" si="3"/>
        <v>SH19-09218</v>
      </c>
      <c r="H233" s="318"/>
      <c r="I233" s="126"/>
      <c r="J233" s="110"/>
      <c r="K233" s="108"/>
      <c r="L233" s="107"/>
      <c r="M233" s="319"/>
      <c r="N233" s="107"/>
    </row>
    <row r="234" spans="1:14" ht="18" customHeight="1">
      <c r="A234" s="351">
        <v>228</v>
      </c>
      <c r="B234" s="107" t="s">
        <v>332</v>
      </c>
      <c r="C234" s="108">
        <v>43714</v>
      </c>
      <c r="D234" s="324" t="s">
        <v>13520</v>
      </c>
      <c r="E234" s="324" t="s">
        <v>1709</v>
      </c>
      <c r="F234" s="126">
        <v>2331</v>
      </c>
      <c r="G234" s="107" t="str">
        <f t="shared" si="3"/>
        <v>SH19-09219</v>
      </c>
      <c r="H234" s="318"/>
      <c r="I234" s="126"/>
      <c r="J234" s="110"/>
      <c r="K234" s="108"/>
      <c r="L234" s="107"/>
      <c r="M234" s="319"/>
      <c r="N234" s="107"/>
    </row>
    <row r="235" spans="1:14" ht="18" customHeight="1">
      <c r="A235" s="351">
        <v>229</v>
      </c>
      <c r="B235" s="107" t="s">
        <v>139</v>
      </c>
      <c r="C235" s="108">
        <v>43714</v>
      </c>
      <c r="D235" s="324" t="s">
        <v>13521</v>
      </c>
      <c r="E235" s="324" t="s">
        <v>1709</v>
      </c>
      <c r="F235" s="126">
        <v>2958</v>
      </c>
      <c r="G235" s="107" t="str">
        <f t="shared" si="3"/>
        <v>SH19-09220</v>
      </c>
      <c r="H235" s="318"/>
      <c r="I235" s="126"/>
      <c r="J235" s="110"/>
      <c r="K235" s="108"/>
      <c r="L235" s="107"/>
      <c r="M235" s="319"/>
      <c r="N235" s="107"/>
    </row>
    <row r="236" spans="1:14" ht="18" customHeight="1">
      <c r="A236" s="351">
        <v>230</v>
      </c>
      <c r="B236" s="107" t="s">
        <v>298</v>
      </c>
      <c r="C236" s="108">
        <v>43714</v>
      </c>
      <c r="D236" s="324" t="s">
        <v>13522</v>
      </c>
      <c r="E236" s="324" t="s">
        <v>1709</v>
      </c>
      <c r="F236" s="126">
        <v>1270.1500000000001</v>
      </c>
      <c r="G236" s="107" t="str">
        <f t="shared" si="3"/>
        <v>SH19-09221</v>
      </c>
      <c r="H236" s="318"/>
      <c r="I236" s="126"/>
      <c r="J236" s="110"/>
      <c r="K236" s="108"/>
      <c r="L236" s="107"/>
      <c r="M236" s="319"/>
      <c r="N236" s="107"/>
    </row>
    <row r="237" spans="1:14" ht="18" customHeight="1">
      <c r="A237" s="351">
        <v>231</v>
      </c>
      <c r="B237" s="107" t="s">
        <v>291</v>
      </c>
      <c r="C237" s="108">
        <v>43714</v>
      </c>
      <c r="D237" s="324" t="s">
        <v>13523</v>
      </c>
      <c r="E237" s="324" t="s">
        <v>1709</v>
      </c>
      <c r="F237" s="126">
        <v>7313.01</v>
      </c>
      <c r="G237" s="107" t="str">
        <f t="shared" si="3"/>
        <v>SH19-09222</v>
      </c>
      <c r="H237" s="318"/>
      <c r="I237" s="126"/>
      <c r="J237" s="110"/>
      <c r="K237" s="108"/>
      <c r="L237" s="107"/>
      <c r="M237" s="319"/>
      <c r="N237" s="107"/>
    </row>
    <row r="238" spans="1:14" ht="18" customHeight="1">
      <c r="A238" s="351">
        <v>232</v>
      </c>
      <c r="B238" s="107" t="s">
        <v>42</v>
      </c>
      <c r="C238" s="108">
        <v>43714</v>
      </c>
      <c r="D238" s="324" t="s">
        <v>13524</v>
      </c>
      <c r="E238" s="324" t="s">
        <v>14528</v>
      </c>
      <c r="F238" s="126">
        <v>1934.73</v>
      </c>
      <c r="G238" s="107" t="str">
        <f t="shared" si="3"/>
        <v>SH19-09223</v>
      </c>
      <c r="H238" s="318"/>
      <c r="I238" s="126"/>
      <c r="J238" s="110"/>
      <c r="K238" s="108"/>
      <c r="L238" s="107"/>
      <c r="M238" s="319"/>
      <c r="N238" s="107"/>
    </row>
    <row r="239" spans="1:14" ht="18" customHeight="1">
      <c r="A239" s="351">
        <v>233</v>
      </c>
      <c r="B239" s="107" t="s">
        <v>42</v>
      </c>
      <c r="C239" s="108">
        <v>43717</v>
      </c>
      <c r="D239" s="324" t="s">
        <v>13525</v>
      </c>
      <c r="E239" s="324" t="s">
        <v>14529</v>
      </c>
      <c r="F239" s="126">
        <v>932.23</v>
      </c>
      <c r="G239" s="107" t="str">
        <f t="shared" si="3"/>
        <v>SH19-09224</v>
      </c>
      <c r="H239" s="318"/>
      <c r="I239" s="126"/>
      <c r="J239" s="110"/>
      <c r="K239" s="108"/>
      <c r="L239" s="107"/>
      <c r="M239" s="319"/>
      <c r="N239" s="107"/>
    </row>
    <row r="240" spans="1:14" ht="18" customHeight="1">
      <c r="A240" s="351">
        <v>234</v>
      </c>
      <c r="B240" s="107" t="s">
        <v>42</v>
      </c>
      <c r="C240" s="108">
        <v>43717</v>
      </c>
      <c r="D240" s="324" t="s">
        <v>13526</v>
      </c>
      <c r="E240" s="324" t="s">
        <v>14529</v>
      </c>
      <c r="F240" s="126">
        <v>13166.87</v>
      </c>
      <c r="G240" s="107" t="str">
        <f t="shared" si="3"/>
        <v>SH19-09225</v>
      </c>
      <c r="H240" s="318"/>
      <c r="I240" s="126"/>
      <c r="J240" s="110"/>
      <c r="K240" s="108"/>
      <c r="L240" s="107"/>
      <c r="M240" s="319"/>
      <c r="N240" s="107"/>
    </row>
    <row r="241" spans="1:14" ht="18" customHeight="1">
      <c r="A241" s="351">
        <v>235</v>
      </c>
      <c r="B241" s="107" t="s">
        <v>42</v>
      </c>
      <c r="C241" s="108">
        <v>43717</v>
      </c>
      <c r="D241" s="324" t="s">
        <v>13527</v>
      </c>
      <c r="E241" s="324" t="s">
        <v>14529</v>
      </c>
      <c r="F241" s="126">
        <v>8631.58</v>
      </c>
      <c r="G241" s="107" t="str">
        <f t="shared" si="3"/>
        <v>SH19-09226</v>
      </c>
      <c r="H241" s="318"/>
      <c r="I241" s="126"/>
      <c r="J241" s="110"/>
      <c r="K241" s="108"/>
      <c r="L241" s="107"/>
      <c r="M241" s="319"/>
      <c r="N241" s="107"/>
    </row>
    <row r="242" spans="1:14" ht="18" customHeight="1">
      <c r="A242" s="351">
        <v>236</v>
      </c>
      <c r="B242" s="107" t="s">
        <v>42</v>
      </c>
      <c r="C242" s="108">
        <v>43717</v>
      </c>
      <c r="D242" s="324" t="s">
        <v>13528</v>
      </c>
      <c r="E242" s="324" t="s">
        <v>14529</v>
      </c>
      <c r="F242" s="126">
        <v>5590.45</v>
      </c>
      <c r="G242" s="107" t="str">
        <f t="shared" si="3"/>
        <v>SH19-09227</v>
      </c>
      <c r="H242" s="318"/>
      <c r="I242" s="126"/>
      <c r="J242" s="110"/>
      <c r="K242" s="108"/>
      <c r="L242" s="107"/>
      <c r="M242" s="319"/>
      <c r="N242" s="107"/>
    </row>
    <row r="243" spans="1:14" ht="18" customHeight="1">
      <c r="A243" s="351">
        <v>237</v>
      </c>
      <c r="B243" s="107" t="s">
        <v>42</v>
      </c>
      <c r="C243" s="108">
        <v>43717</v>
      </c>
      <c r="D243" s="324" t="s">
        <v>13529</v>
      </c>
      <c r="E243" s="324" t="s">
        <v>14529</v>
      </c>
      <c r="F243" s="126">
        <v>1194.6300000000001</v>
      </c>
      <c r="G243" s="107" t="str">
        <f t="shared" si="3"/>
        <v>SH19-09228</v>
      </c>
      <c r="H243" s="318"/>
      <c r="I243" s="126"/>
      <c r="J243" s="110"/>
      <c r="K243" s="108"/>
      <c r="L243" s="107"/>
      <c r="M243" s="319"/>
      <c r="N243" s="107"/>
    </row>
    <row r="244" spans="1:14" ht="18" customHeight="1">
      <c r="A244" s="351">
        <v>238</v>
      </c>
      <c r="B244" s="107" t="s">
        <v>42</v>
      </c>
      <c r="C244" s="108">
        <v>43717</v>
      </c>
      <c r="D244" s="324" t="s">
        <v>13530</v>
      </c>
      <c r="E244" s="324" t="s">
        <v>14529</v>
      </c>
      <c r="F244" s="126">
        <v>7109.14</v>
      </c>
      <c r="G244" s="107" t="str">
        <f t="shared" si="3"/>
        <v>SH19-09229</v>
      </c>
      <c r="H244" s="318"/>
      <c r="I244" s="126"/>
      <c r="J244" s="110"/>
      <c r="K244" s="108"/>
      <c r="L244" s="107"/>
      <c r="M244" s="319"/>
      <c r="N244" s="107"/>
    </row>
    <row r="245" spans="1:14" ht="18" customHeight="1">
      <c r="A245" s="351">
        <v>239</v>
      </c>
      <c r="B245" s="107" t="s">
        <v>42</v>
      </c>
      <c r="C245" s="108">
        <v>43717</v>
      </c>
      <c r="D245" s="324" t="s">
        <v>13531</v>
      </c>
      <c r="E245" s="324" t="s">
        <v>14529</v>
      </c>
      <c r="F245" s="126">
        <v>7232.33</v>
      </c>
      <c r="G245" s="107" t="str">
        <f t="shared" si="3"/>
        <v>SH19-09230</v>
      </c>
      <c r="H245" s="318"/>
      <c r="I245" s="126"/>
      <c r="J245" s="110"/>
      <c r="K245" s="108"/>
      <c r="L245" s="107"/>
      <c r="M245" s="319"/>
      <c r="N245" s="107"/>
    </row>
    <row r="246" spans="1:14" ht="18" customHeight="1">
      <c r="A246" s="351">
        <v>240</v>
      </c>
      <c r="B246" s="107" t="s">
        <v>42</v>
      </c>
      <c r="C246" s="108">
        <v>43717</v>
      </c>
      <c r="D246" s="324" t="s">
        <v>13532</v>
      </c>
      <c r="E246" s="324" t="s">
        <v>14529</v>
      </c>
      <c r="F246" s="126">
        <v>9144.1299999999992</v>
      </c>
      <c r="G246" s="107" t="str">
        <f t="shared" si="3"/>
        <v>SH19-09231</v>
      </c>
      <c r="H246" s="318"/>
      <c r="I246" s="126"/>
      <c r="J246" s="110"/>
      <c r="K246" s="108"/>
      <c r="L246" s="107"/>
      <c r="M246" s="319"/>
      <c r="N246" s="107"/>
    </row>
    <row r="247" spans="1:14" ht="18" customHeight="1">
      <c r="A247" s="351">
        <v>241</v>
      </c>
      <c r="B247" s="107" t="s">
        <v>42</v>
      </c>
      <c r="C247" s="108">
        <v>43717</v>
      </c>
      <c r="D247" s="324" t="s">
        <v>13533</v>
      </c>
      <c r="E247" s="324" t="s">
        <v>14529</v>
      </c>
      <c r="F247" s="126">
        <v>797.57</v>
      </c>
      <c r="G247" s="107" t="str">
        <f t="shared" si="3"/>
        <v>SH19-09232</v>
      </c>
      <c r="H247" s="318"/>
      <c r="I247" s="126"/>
      <c r="J247" s="110"/>
      <c r="K247" s="108"/>
      <c r="L247" s="107"/>
      <c r="M247" s="319"/>
      <c r="N247" s="107"/>
    </row>
    <row r="248" spans="1:14" ht="18" customHeight="1">
      <c r="A248" s="351">
        <v>242</v>
      </c>
      <c r="B248" s="107" t="s">
        <v>42</v>
      </c>
      <c r="C248" s="108">
        <v>43717</v>
      </c>
      <c r="D248" s="324" t="s">
        <v>13534</v>
      </c>
      <c r="E248" s="324" t="s">
        <v>14529</v>
      </c>
      <c r="F248" s="126">
        <v>8378.52</v>
      </c>
      <c r="G248" s="107" t="str">
        <f t="shared" si="3"/>
        <v>SH19-09233</v>
      </c>
      <c r="H248" s="318"/>
      <c r="I248" s="126"/>
      <c r="J248" s="110"/>
      <c r="K248" s="108"/>
      <c r="L248" s="107"/>
      <c r="M248" s="319"/>
      <c r="N248" s="107"/>
    </row>
    <row r="249" spans="1:14" ht="18" customHeight="1">
      <c r="A249" s="351">
        <v>243</v>
      </c>
      <c r="B249" s="107" t="s">
        <v>42</v>
      </c>
      <c r="C249" s="108">
        <v>43717</v>
      </c>
      <c r="D249" s="324" t="s">
        <v>13535</v>
      </c>
      <c r="E249" s="324" t="s">
        <v>14529</v>
      </c>
      <c r="F249" s="126">
        <v>7616.98</v>
      </c>
      <c r="G249" s="107" t="str">
        <f t="shared" si="3"/>
        <v>SH19-09234</v>
      </c>
      <c r="H249" s="318"/>
      <c r="I249" s="126"/>
      <c r="J249" s="110"/>
      <c r="K249" s="108"/>
      <c r="L249" s="107"/>
      <c r="M249" s="319"/>
      <c r="N249" s="107"/>
    </row>
    <row r="250" spans="1:14" ht="18" customHeight="1">
      <c r="A250" s="351">
        <v>244</v>
      </c>
      <c r="B250" s="107" t="s">
        <v>42</v>
      </c>
      <c r="C250" s="108">
        <v>43717</v>
      </c>
      <c r="D250" s="324" t="s">
        <v>13536</v>
      </c>
      <c r="E250" s="324" t="s">
        <v>14529</v>
      </c>
      <c r="F250" s="126">
        <v>1852.29</v>
      </c>
      <c r="G250" s="107" t="str">
        <f t="shared" si="3"/>
        <v>SH19-09235</v>
      </c>
      <c r="H250" s="318"/>
      <c r="I250" s="126"/>
      <c r="J250" s="110"/>
      <c r="K250" s="108"/>
      <c r="L250" s="107"/>
      <c r="M250" s="319"/>
      <c r="N250" s="107"/>
    </row>
    <row r="251" spans="1:14" ht="18" customHeight="1">
      <c r="A251" s="351">
        <v>245</v>
      </c>
      <c r="B251" s="107" t="s">
        <v>42</v>
      </c>
      <c r="C251" s="108">
        <v>43717</v>
      </c>
      <c r="D251" s="324" t="s">
        <v>13537</v>
      </c>
      <c r="E251" s="324" t="s">
        <v>14529</v>
      </c>
      <c r="F251" s="126">
        <v>1413.54</v>
      </c>
      <c r="G251" s="107" t="str">
        <f t="shared" si="3"/>
        <v>SH19-09236</v>
      </c>
      <c r="H251" s="318"/>
      <c r="I251" s="126"/>
      <c r="J251" s="110"/>
      <c r="K251" s="108"/>
      <c r="L251" s="107"/>
      <c r="M251" s="319"/>
      <c r="N251" s="107"/>
    </row>
    <row r="252" spans="1:14" ht="18" customHeight="1">
      <c r="A252" s="351">
        <v>246</v>
      </c>
      <c r="B252" s="107" t="s">
        <v>42</v>
      </c>
      <c r="C252" s="108">
        <v>43717</v>
      </c>
      <c r="D252" s="324" t="s">
        <v>13538</v>
      </c>
      <c r="E252" s="324" t="s">
        <v>14529</v>
      </c>
      <c r="F252" s="126">
        <v>7109.14</v>
      </c>
      <c r="G252" s="107" t="str">
        <f t="shared" si="3"/>
        <v>SH19-09237</v>
      </c>
      <c r="H252" s="318"/>
      <c r="I252" s="126"/>
      <c r="J252" s="110"/>
      <c r="K252" s="108"/>
      <c r="L252" s="107"/>
      <c r="M252" s="319"/>
      <c r="N252" s="107"/>
    </row>
    <row r="253" spans="1:14" ht="18" customHeight="1">
      <c r="A253" s="351">
        <v>247</v>
      </c>
      <c r="B253" s="107" t="s">
        <v>42</v>
      </c>
      <c r="C253" s="108">
        <v>43717</v>
      </c>
      <c r="D253" s="324" t="s">
        <v>13539</v>
      </c>
      <c r="E253" s="324" t="s">
        <v>14529</v>
      </c>
      <c r="F253" s="126">
        <v>7808.1</v>
      </c>
      <c r="G253" s="107" t="str">
        <f t="shared" si="3"/>
        <v>SH19-09238</v>
      </c>
      <c r="H253" s="318"/>
      <c r="I253" s="126"/>
      <c r="J253" s="110"/>
      <c r="K253" s="108"/>
      <c r="L253" s="107"/>
      <c r="M253" s="319"/>
      <c r="N253" s="107"/>
    </row>
    <row r="254" spans="1:14" ht="18" customHeight="1">
      <c r="A254" s="351">
        <v>248</v>
      </c>
      <c r="B254" s="107" t="s">
        <v>42</v>
      </c>
      <c r="C254" s="108">
        <v>43714</v>
      </c>
      <c r="D254" s="324" t="s">
        <v>13540</v>
      </c>
      <c r="E254" s="324" t="s">
        <v>14528</v>
      </c>
      <c r="F254" s="126">
        <v>46.88</v>
      </c>
      <c r="G254" s="107" t="str">
        <f t="shared" si="3"/>
        <v>SH19-09239</v>
      </c>
      <c r="H254" s="318"/>
      <c r="I254" s="126"/>
      <c r="J254" s="110"/>
      <c r="K254" s="108"/>
      <c r="L254" s="107"/>
      <c r="M254" s="319"/>
      <c r="N254" s="107"/>
    </row>
    <row r="255" spans="1:14" ht="18" customHeight="1">
      <c r="A255" s="351">
        <v>249</v>
      </c>
      <c r="B255" s="107" t="s">
        <v>238</v>
      </c>
      <c r="C255" s="108">
        <v>43714</v>
      </c>
      <c r="D255" s="324" t="s">
        <v>13541</v>
      </c>
      <c r="E255" s="324" t="s">
        <v>1709</v>
      </c>
      <c r="F255" s="126">
        <v>6454.35</v>
      </c>
      <c r="G255" s="107" t="str">
        <f t="shared" si="3"/>
        <v>SH19-09240</v>
      </c>
      <c r="H255" s="318"/>
      <c r="I255" s="126"/>
      <c r="J255" s="110"/>
      <c r="K255" s="108"/>
      <c r="L255" s="107"/>
      <c r="M255" s="319"/>
      <c r="N255" s="107"/>
    </row>
    <row r="256" spans="1:14" ht="18" customHeight="1">
      <c r="A256" s="351">
        <v>250</v>
      </c>
      <c r="B256" s="107" t="s">
        <v>50</v>
      </c>
      <c r="C256" s="108">
        <v>43714</v>
      </c>
      <c r="D256" s="324" t="s">
        <v>13542</v>
      </c>
      <c r="E256" s="324" t="s">
        <v>1709</v>
      </c>
      <c r="F256" s="126">
        <v>8582.57</v>
      </c>
      <c r="G256" s="107" t="str">
        <f t="shared" si="3"/>
        <v>SH19-09241</v>
      </c>
      <c r="H256" s="318"/>
      <c r="I256" s="126"/>
      <c r="J256" s="110"/>
      <c r="K256" s="108"/>
      <c r="L256" s="107"/>
      <c r="M256" s="319"/>
      <c r="N256" s="107"/>
    </row>
    <row r="257" spans="1:14" ht="18" customHeight="1">
      <c r="A257" s="351">
        <v>251</v>
      </c>
      <c r="B257" s="107" t="s">
        <v>291</v>
      </c>
      <c r="C257" s="108">
        <v>43714</v>
      </c>
      <c r="D257" s="324" t="s">
        <v>13543</v>
      </c>
      <c r="E257" s="324" t="s">
        <v>1709</v>
      </c>
      <c r="F257" s="126">
        <v>1821.67</v>
      </c>
      <c r="G257" s="107" t="str">
        <f t="shared" si="3"/>
        <v>SH19-09242</v>
      </c>
      <c r="H257" s="318"/>
      <c r="I257" s="126"/>
      <c r="J257" s="110"/>
      <c r="K257" s="108"/>
      <c r="L257" s="107"/>
      <c r="M257" s="319"/>
      <c r="N257" s="107"/>
    </row>
    <row r="258" spans="1:14" ht="18" customHeight="1">
      <c r="A258" s="351">
        <v>252</v>
      </c>
      <c r="B258" s="107" t="s">
        <v>291</v>
      </c>
      <c r="C258" s="108">
        <v>43714</v>
      </c>
      <c r="D258" s="324" t="s">
        <v>13544</v>
      </c>
      <c r="E258" s="324" t="s">
        <v>1709</v>
      </c>
      <c r="F258" s="126">
        <v>18.93</v>
      </c>
      <c r="G258" s="107" t="str">
        <f t="shared" si="3"/>
        <v>SH19-09243</v>
      </c>
      <c r="H258" s="318"/>
      <c r="I258" s="126"/>
      <c r="J258" s="110"/>
      <c r="K258" s="108"/>
      <c r="L258" s="107"/>
      <c r="M258" s="319"/>
      <c r="N258" s="107"/>
    </row>
    <row r="259" spans="1:14" ht="18" customHeight="1">
      <c r="A259" s="351">
        <v>253</v>
      </c>
      <c r="B259" s="107" t="s">
        <v>1746</v>
      </c>
      <c r="C259" s="108"/>
      <c r="D259" s="402" t="s">
        <v>13545</v>
      </c>
      <c r="E259" s="324" t="s">
        <v>1709</v>
      </c>
      <c r="F259" s="126">
        <v>0</v>
      </c>
      <c r="G259" s="107" t="str">
        <f t="shared" si="3"/>
        <v>SH19-09244</v>
      </c>
      <c r="H259" s="318"/>
      <c r="I259" s="126"/>
      <c r="J259" s="110"/>
      <c r="K259" s="108"/>
      <c r="L259" s="107"/>
      <c r="M259" s="319"/>
      <c r="N259" s="107"/>
    </row>
    <row r="260" spans="1:14" ht="18" customHeight="1">
      <c r="A260" s="351">
        <v>254</v>
      </c>
      <c r="B260" s="107" t="s">
        <v>238</v>
      </c>
      <c r="C260" s="108">
        <v>43714</v>
      </c>
      <c r="D260" s="324" t="s">
        <v>13546</v>
      </c>
      <c r="E260" s="324" t="s">
        <v>1709</v>
      </c>
      <c r="F260" s="126">
        <v>298.55</v>
      </c>
      <c r="G260" s="107" t="str">
        <f t="shared" si="3"/>
        <v>SH19-09245</v>
      </c>
      <c r="H260" s="318"/>
      <c r="I260" s="126"/>
      <c r="J260" s="110"/>
      <c r="K260" s="108"/>
      <c r="L260" s="107"/>
      <c r="M260" s="319"/>
      <c r="N260" s="107"/>
    </row>
    <row r="261" spans="1:14" ht="18" customHeight="1">
      <c r="A261" s="351">
        <v>255</v>
      </c>
      <c r="B261" s="107" t="s">
        <v>1754</v>
      </c>
      <c r="C261" s="108">
        <v>43714</v>
      </c>
      <c r="D261" s="324" t="s">
        <v>13547</v>
      </c>
      <c r="E261" s="324" t="s">
        <v>1709</v>
      </c>
      <c r="F261" s="126">
        <v>3450.38</v>
      </c>
      <c r="G261" s="107" t="str">
        <f t="shared" si="3"/>
        <v>SH19-09246</v>
      </c>
      <c r="H261" s="318"/>
      <c r="I261" s="126"/>
      <c r="J261" s="110"/>
      <c r="K261" s="108"/>
      <c r="L261" s="107"/>
      <c r="M261" s="319"/>
      <c r="N261" s="107"/>
    </row>
    <row r="262" spans="1:14" ht="18" customHeight="1">
      <c r="A262" s="351">
        <v>258</v>
      </c>
      <c r="B262" s="107" t="s">
        <v>42</v>
      </c>
      <c r="C262" s="108">
        <v>43717</v>
      </c>
      <c r="D262" s="324" t="s">
        <v>13548</v>
      </c>
      <c r="E262" s="324" t="s">
        <v>14529</v>
      </c>
      <c r="F262" s="126">
        <v>1947.47</v>
      </c>
      <c r="G262" s="107" t="str">
        <f t="shared" ref="G262:G325" si="4">D262</f>
        <v>SH19-09249</v>
      </c>
      <c r="H262" s="318"/>
      <c r="I262" s="126"/>
      <c r="J262" s="110"/>
      <c r="K262" s="108"/>
      <c r="L262" s="107"/>
      <c r="M262" s="319"/>
      <c r="N262" s="107"/>
    </row>
    <row r="263" spans="1:14" ht="18" customHeight="1">
      <c r="A263" s="351">
        <v>259</v>
      </c>
      <c r="B263" s="107" t="s">
        <v>53</v>
      </c>
      <c r="C263" s="108">
        <v>43714</v>
      </c>
      <c r="D263" s="324" t="s">
        <v>13549</v>
      </c>
      <c r="E263" s="324" t="s">
        <v>1709</v>
      </c>
      <c r="F263" s="126">
        <v>1520.03</v>
      </c>
      <c r="G263" s="107" t="str">
        <f t="shared" si="4"/>
        <v>SH19-09250</v>
      </c>
      <c r="H263" s="318"/>
      <c r="I263" s="126"/>
      <c r="J263" s="110"/>
      <c r="K263" s="108"/>
      <c r="L263" s="107"/>
      <c r="M263" s="319"/>
      <c r="N263" s="107"/>
    </row>
    <row r="264" spans="1:14" ht="18" customHeight="1">
      <c r="A264" s="351">
        <v>260</v>
      </c>
      <c r="B264" s="107" t="s">
        <v>47</v>
      </c>
      <c r="C264" s="108">
        <v>43714</v>
      </c>
      <c r="D264" s="324" t="s">
        <v>13550</v>
      </c>
      <c r="E264" s="324" t="s">
        <v>1709</v>
      </c>
      <c r="F264" s="126">
        <v>969.6</v>
      </c>
      <c r="G264" s="107" t="str">
        <f t="shared" si="4"/>
        <v>SH19-09251</v>
      </c>
      <c r="H264" s="318"/>
      <c r="I264" s="126"/>
      <c r="J264" s="110"/>
      <c r="K264" s="108"/>
      <c r="L264" s="107"/>
      <c r="M264" s="319"/>
      <c r="N264" s="107"/>
    </row>
    <row r="265" spans="1:14" ht="18" customHeight="1">
      <c r="A265" s="351">
        <v>261</v>
      </c>
      <c r="B265" s="107" t="s">
        <v>1727</v>
      </c>
      <c r="C265" s="108">
        <v>43714</v>
      </c>
      <c r="D265" s="324" t="s">
        <v>13551</v>
      </c>
      <c r="E265" s="324" t="s">
        <v>1709</v>
      </c>
      <c r="F265" s="126">
        <v>5114.07</v>
      </c>
      <c r="G265" s="107" t="str">
        <f t="shared" si="4"/>
        <v>SH19-09252</v>
      </c>
      <c r="H265" s="318"/>
      <c r="I265" s="126"/>
      <c r="J265" s="110"/>
      <c r="K265" s="108"/>
      <c r="L265" s="107"/>
      <c r="M265" s="319"/>
      <c r="N265" s="107"/>
    </row>
    <row r="266" spans="1:14" ht="18" customHeight="1">
      <c r="A266" s="351">
        <v>262</v>
      </c>
      <c r="B266" s="107" t="s">
        <v>142</v>
      </c>
      <c r="C266" s="108">
        <v>43714</v>
      </c>
      <c r="D266" s="324" t="s">
        <v>13552</v>
      </c>
      <c r="E266" s="324" t="s">
        <v>1709</v>
      </c>
      <c r="F266" s="126">
        <v>960.24</v>
      </c>
      <c r="G266" s="107" t="str">
        <f t="shared" si="4"/>
        <v>SH19-09253</v>
      </c>
      <c r="H266" s="318"/>
      <c r="I266" s="126"/>
      <c r="J266" s="110"/>
      <c r="K266" s="108"/>
      <c r="L266" s="107"/>
      <c r="M266" s="319"/>
      <c r="N266" s="107"/>
    </row>
    <row r="267" spans="1:14" ht="18" customHeight="1">
      <c r="A267" s="351">
        <v>263</v>
      </c>
      <c r="B267" s="107" t="s">
        <v>142</v>
      </c>
      <c r="C267" s="108">
        <v>43714</v>
      </c>
      <c r="D267" s="324" t="s">
        <v>13553</v>
      </c>
      <c r="E267" s="324" t="s">
        <v>1709</v>
      </c>
      <c r="F267" s="126">
        <v>510.63</v>
      </c>
      <c r="G267" s="107" t="str">
        <f t="shared" si="4"/>
        <v>SH19-09254</v>
      </c>
      <c r="H267" s="318"/>
      <c r="I267" s="126"/>
      <c r="J267" s="110"/>
      <c r="K267" s="108"/>
      <c r="L267" s="107"/>
      <c r="M267" s="319"/>
      <c r="N267" s="107"/>
    </row>
    <row r="268" spans="1:14" ht="18" customHeight="1">
      <c r="A268" s="351">
        <v>264</v>
      </c>
      <c r="B268" s="107" t="s">
        <v>42</v>
      </c>
      <c r="C268" s="108">
        <v>43717</v>
      </c>
      <c r="D268" s="324" t="s">
        <v>13554</v>
      </c>
      <c r="E268" s="324" t="s">
        <v>14529</v>
      </c>
      <c r="F268" s="126">
        <v>10343.200000000001</v>
      </c>
      <c r="G268" s="107" t="str">
        <f t="shared" si="4"/>
        <v>SH19-09255</v>
      </c>
      <c r="H268" s="318"/>
      <c r="I268" s="126"/>
      <c r="J268" s="110"/>
      <c r="K268" s="108"/>
      <c r="L268" s="107"/>
      <c r="M268" s="319"/>
      <c r="N268" s="107"/>
    </row>
    <row r="269" spans="1:14" ht="18" customHeight="1">
      <c r="A269" s="351">
        <v>265</v>
      </c>
      <c r="B269" s="107" t="s">
        <v>42</v>
      </c>
      <c r="C269" s="108">
        <v>43717</v>
      </c>
      <c r="D269" s="324" t="s">
        <v>13555</v>
      </c>
      <c r="E269" s="324" t="s">
        <v>14529</v>
      </c>
      <c r="F269" s="126">
        <v>8884.44</v>
      </c>
      <c r="G269" s="107" t="str">
        <f t="shared" si="4"/>
        <v>SH19-09256</v>
      </c>
      <c r="H269" s="318"/>
      <c r="I269" s="126"/>
      <c r="J269" s="110"/>
      <c r="K269" s="108"/>
      <c r="L269" s="107"/>
      <c r="M269" s="319"/>
      <c r="N269" s="107"/>
    </row>
    <row r="270" spans="1:14" ht="18" customHeight="1">
      <c r="A270" s="351">
        <v>266</v>
      </c>
      <c r="B270" s="107" t="s">
        <v>42</v>
      </c>
      <c r="C270" s="108">
        <v>43717</v>
      </c>
      <c r="D270" s="324" t="s">
        <v>13556</v>
      </c>
      <c r="E270" s="324" t="s">
        <v>14529</v>
      </c>
      <c r="F270" s="126">
        <v>2099.2600000000002</v>
      </c>
      <c r="G270" s="107" t="str">
        <f t="shared" si="4"/>
        <v>SH19-09257</v>
      </c>
      <c r="H270" s="318"/>
      <c r="I270" s="126"/>
      <c r="J270" s="110"/>
      <c r="K270" s="108"/>
      <c r="L270" s="107"/>
      <c r="M270" s="319"/>
      <c r="N270" s="107"/>
    </row>
    <row r="271" spans="1:14" ht="18" customHeight="1">
      <c r="A271" s="351">
        <v>267</v>
      </c>
      <c r="B271" s="107" t="s">
        <v>355</v>
      </c>
      <c r="C271" s="108">
        <v>43714</v>
      </c>
      <c r="D271" s="324" t="s">
        <v>13557</v>
      </c>
      <c r="E271" s="324" t="s">
        <v>1709</v>
      </c>
      <c r="F271" s="126">
        <v>6336.96</v>
      </c>
      <c r="G271" s="107" t="str">
        <f t="shared" si="4"/>
        <v>SH19-09258</v>
      </c>
      <c r="H271" s="318"/>
      <c r="I271" s="126"/>
      <c r="J271" s="110"/>
      <c r="K271" s="108"/>
      <c r="L271" s="107"/>
      <c r="M271" s="319"/>
      <c r="N271" s="107"/>
    </row>
    <row r="272" spans="1:14" ht="18" customHeight="1">
      <c r="A272" s="351">
        <v>268</v>
      </c>
      <c r="B272" s="107" t="s">
        <v>12962</v>
      </c>
      <c r="C272" s="108">
        <v>43714</v>
      </c>
      <c r="D272" s="324" t="s">
        <v>13558</v>
      </c>
      <c r="E272" s="324" t="s">
        <v>1709</v>
      </c>
      <c r="F272" s="126">
        <v>2270.4</v>
      </c>
      <c r="G272" s="107" t="str">
        <f t="shared" si="4"/>
        <v>SH19-09259</v>
      </c>
      <c r="H272" s="318"/>
      <c r="I272" s="126"/>
      <c r="J272" s="110"/>
      <c r="K272" s="108"/>
      <c r="L272" s="107"/>
      <c r="M272" s="319"/>
      <c r="N272" s="107"/>
    </row>
    <row r="273" spans="1:14" ht="18" customHeight="1">
      <c r="A273" s="351">
        <v>269</v>
      </c>
      <c r="B273" s="107" t="s">
        <v>42</v>
      </c>
      <c r="C273" s="108">
        <v>43714</v>
      </c>
      <c r="D273" s="324" t="s">
        <v>13559</v>
      </c>
      <c r="E273" s="324" t="s">
        <v>14528</v>
      </c>
      <c r="F273" s="126">
        <v>3.23</v>
      </c>
      <c r="G273" s="107" t="str">
        <f t="shared" si="4"/>
        <v>SH19-09260</v>
      </c>
      <c r="H273" s="318"/>
      <c r="I273" s="126"/>
      <c r="J273" s="110"/>
      <c r="K273" s="108"/>
      <c r="L273" s="107"/>
      <c r="M273" s="319"/>
      <c r="N273" s="107"/>
    </row>
    <row r="274" spans="1:14" ht="18" customHeight="1">
      <c r="A274" s="351">
        <v>270</v>
      </c>
      <c r="B274" s="107" t="s">
        <v>238</v>
      </c>
      <c r="C274" s="108">
        <v>43714</v>
      </c>
      <c r="D274" s="324" t="s">
        <v>13560</v>
      </c>
      <c r="E274" s="324" t="s">
        <v>1709</v>
      </c>
      <c r="F274" s="126">
        <v>1793.91</v>
      </c>
      <c r="G274" s="107" t="str">
        <f t="shared" si="4"/>
        <v>SH19-09261</v>
      </c>
      <c r="H274" s="318"/>
      <c r="I274" s="126"/>
      <c r="J274" s="110"/>
      <c r="K274" s="108"/>
      <c r="L274" s="107"/>
      <c r="M274" s="319"/>
      <c r="N274" s="107"/>
    </row>
    <row r="275" spans="1:14" ht="18" customHeight="1">
      <c r="A275" s="351">
        <v>271</v>
      </c>
      <c r="B275" s="107" t="s">
        <v>42</v>
      </c>
      <c r="C275" s="108">
        <v>43714</v>
      </c>
      <c r="D275" s="324" t="s">
        <v>13561</v>
      </c>
      <c r="E275" s="324" t="s">
        <v>14528</v>
      </c>
      <c r="F275" s="126">
        <v>17.559999999999999</v>
      </c>
      <c r="G275" s="107" t="str">
        <f t="shared" si="4"/>
        <v>SH19-09262</v>
      </c>
      <c r="H275" s="318"/>
      <c r="I275" s="126"/>
      <c r="J275" s="110"/>
      <c r="K275" s="108"/>
      <c r="L275" s="107"/>
      <c r="M275" s="319"/>
      <c r="N275" s="107"/>
    </row>
    <row r="276" spans="1:14" ht="18" customHeight="1">
      <c r="A276" s="351">
        <v>272</v>
      </c>
      <c r="B276" s="107" t="s">
        <v>142</v>
      </c>
      <c r="C276" s="108">
        <v>43715</v>
      </c>
      <c r="D276" s="324" t="s">
        <v>13562</v>
      </c>
      <c r="E276" s="324" t="s">
        <v>1709</v>
      </c>
      <c r="F276" s="126">
        <v>1969.05</v>
      </c>
      <c r="G276" s="107" t="str">
        <f t="shared" si="4"/>
        <v>SH19-09263</v>
      </c>
      <c r="H276" s="318"/>
      <c r="I276" s="126"/>
      <c r="J276" s="110"/>
      <c r="K276" s="108"/>
      <c r="L276" s="107"/>
      <c r="M276" s="319"/>
      <c r="N276" s="107"/>
    </row>
    <row r="277" spans="1:14" ht="18" customHeight="1">
      <c r="A277" s="351">
        <v>273</v>
      </c>
      <c r="B277" s="107" t="s">
        <v>142</v>
      </c>
      <c r="C277" s="108">
        <v>43715</v>
      </c>
      <c r="D277" s="324" t="s">
        <v>13563</v>
      </c>
      <c r="E277" s="324" t="s">
        <v>1709</v>
      </c>
      <c r="F277" s="126">
        <v>291.98</v>
      </c>
      <c r="G277" s="107" t="str">
        <f t="shared" si="4"/>
        <v>SH19-09264</v>
      </c>
      <c r="H277" s="318"/>
      <c r="I277" s="126"/>
      <c r="J277" s="110"/>
      <c r="K277" s="108"/>
      <c r="L277" s="107"/>
      <c r="M277" s="319"/>
      <c r="N277" s="107"/>
    </row>
    <row r="278" spans="1:14" ht="18" customHeight="1">
      <c r="A278" s="351">
        <v>274</v>
      </c>
      <c r="B278" s="107" t="s">
        <v>238</v>
      </c>
      <c r="C278" s="108">
        <v>43714</v>
      </c>
      <c r="D278" s="324" t="s">
        <v>13564</v>
      </c>
      <c r="E278" s="324" t="s">
        <v>1709</v>
      </c>
      <c r="F278" s="126">
        <v>1160.82</v>
      </c>
      <c r="G278" s="107" t="str">
        <f t="shared" si="4"/>
        <v>SH19-09265</v>
      </c>
      <c r="H278" s="318"/>
      <c r="I278" s="126"/>
      <c r="J278" s="110"/>
      <c r="K278" s="108"/>
      <c r="L278" s="107"/>
      <c r="M278" s="319"/>
      <c r="N278" s="107"/>
    </row>
    <row r="279" spans="1:14" ht="18" customHeight="1">
      <c r="A279" s="351">
        <v>275</v>
      </c>
      <c r="B279" s="107" t="s">
        <v>43</v>
      </c>
      <c r="C279" s="108">
        <v>43715</v>
      </c>
      <c r="D279" s="324" t="s">
        <v>13565</v>
      </c>
      <c r="E279" s="324" t="s">
        <v>1709</v>
      </c>
      <c r="F279" s="126">
        <v>7946.08</v>
      </c>
      <c r="G279" s="107" t="str">
        <f t="shared" si="4"/>
        <v>SH19-09266</v>
      </c>
      <c r="H279" s="318"/>
      <c r="I279" s="126"/>
      <c r="J279" s="110"/>
      <c r="K279" s="108"/>
      <c r="L279" s="107"/>
      <c r="M279" s="319"/>
      <c r="N279" s="107"/>
    </row>
    <row r="280" spans="1:14" ht="18" customHeight="1">
      <c r="A280" s="351">
        <v>276</v>
      </c>
      <c r="B280" s="107" t="s">
        <v>42</v>
      </c>
      <c r="C280" s="108">
        <v>43717</v>
      </c>
      <c r="D280" s="324" t="s">
        <v>13566</v>
      </c>
      <c r="E280" s="324" t="s">
        <v>14529</v>
      </c>
      <c r="F280" s="126">
        <v>2194.54</v>
      </c>
      <c r="G280" s="107" t="str">
        <f t="shared" si="4"/>
        <v>SH19-09267</v>
      </c>
      <c r="H280" s="318"/>
      <c r="I280" s="126"/>
      <c r="J280" s="110"/>
      <c r="K280" s="108"/>
      <c r="L280" s="107"/>
      <c r="M280" s="319"/>
      <c r="N280" s="107"/>
    </row>
    <row r="281" spans="1:14" ht="18" customHeight="1">
      <c r="A281" s="351">
        <v>277</v>
      </c>
      <c r="B281" s="107" t="s">
        <v>42</v>
      </c>
      <c r="C281" s="108">
        <v>43717</v>
      </c>
      <c r="D281" s="324" t="s">
        <v>13567</v>
      </c>
      <c r="E281" s="324" t="s">
        <v>14529</v>
      </c>
      <c r="F281" s="126">
        <v>9064.93</v>
      </c>
      <c r="G281" s="107" t="str">
        <f t="shared" si="4"/>
        <v>SH19-09268</v>
      </c>
      <c r="H281" s="318"/>
      <c r="I281" s="126"/>
      <c r="J281" s="110"/>
      <c r="K281" s="108"/>
      <c r="L281" s="107"/>
      <c r="M281" s="319"/>
      <c r="N281" s="107"/>
    </row>
    <row r="282" spans="1:14" ht="18" customHeight="1">
      <c r="A282" s="351">
        <v>278</v>
      </c>
      <c r="B282" s="107" t="s">
        <v>42</v>
      </c>
      <c r="C282" s="108">
        <v>43717</v>
      </c>
      <c r="D282" s="324" t="s">
        <v>13568</v>
      </c>
      <c r="E282" s="324" t="s">
        <v>14529</v>
      </c>
      <c r="F282" s="126">
        <v>9640.25</v>
      </c>
      <c r="G282" s="107" t="str">
        <f t="shared" si="4"/>
        <v>SH19-09269</v>
      </c>
      <c r="H282" s="318"/>
      <c r="I282" s="126"/>
      <c r="J282" s="110"/>
      <c r="K282" s="108"/>
      <c r="L282" s="107"/>
      <c r="M282" s="319"/>
      <c r="N282" s="107"/>
    </row>
    <row r="283" spans="1:14" ht="18" customHeight="1">
      <c r="A283" s="351">
        <v>279</v>
      </c>
      <c r="B283" s="107" t="s">
        <v>42</v>
      </c>
      <c r="C283" s="108">
        <v>43717</v>
      </c>
      <c r="D283" s="324" t="s">
        <v>13569</v>
      </c>
      <c r="E283" s="324" t="s">
        <v>14529</v>
      </c>
      <c r="F283" s="126">
        <v>365.35</v>
      </c>
      <c r="G283" s="107" t="str">
        <f t="shared" si="4"/>
        <v>SH19-09270</v>
      </c>
      <c r="H283" s="318"/>
      <c r="I283" s="126"/>
      <c r="J283" s="110"/>
      <c r="K283" s="108"/>
      <c r="L283" s="107"/>
      <c r="M283" s="319"/>
      <c r="N283" s="107"/>
    </row>
    <row r="284" spans="1:14" ht="18" customHeight="1">
      <c r="A284" s="351">
        <v>280</v>
      </c>
      <c r="B284" s="107" t="s">
        <v>42</v>
      </c>
      <c r="C284" s="108">
        <v>43717</v>
      </c>
      <c r="D284" s="324" t="s">
        <v>13570</v>
      </c>
      <c r="E284" s="324" t="s">
        <v>14529</v>
      </c>
      <c r="F284" s="126">
        <v>1873.99</v>
      </c>
      <c r="G284" s="107" t="str">
        <f t="shared" si="4"/>
        <v>SH19-09271</v>
      </c>
      <c r="H284" s="318"/>
      <c r="I284" s="126"/>
      <c r="J284" s="110"/>
      <c r="K284" s="108"/>
      <c r="L284" s="107"/>
      <c r="M284" s="319"/>
      <c r="N284" s="107"/>
    </row>
    <row r="285" spans="1:14" ht="18" customHeight="1">
      <c r="A285" s="351">
        <v>281</v>
      </c>
      <c r="B285" s="107" t="s">
        <v>42</v>
      </c>
      <c r="C285" s="108">
        <v>43717</v>
      </c>
      <c r="D285" s="324" t="s">
        <v>13571</v>
      </c>
      <c r="E285" s="324" t="s">
        <v>14529</v>
      </c>
      <c r="F285" s="126">
        <v>9863.9500000000007</v>
      </c>
      <c r="G285" s="107" t="str">
        <f t="shared" si="4"/>
        <v>SH19-09272</v>
      </c>
      <c r="H285" s="318"/>
      <c r="I285" s="126"/>
      <c r="J285" s="110"/>
      <c r="K285" s="108"/>
      <c r="L285" s="107"/>
      <c r="M285" s="319"/>
      <c r="N285" s="107"/>
    </row>
    <row r="286" spans="1:14" ht="18" customHeight="1">
      <c r="A286" s="351">
        <v>282</v>
      </c>
      <c r="B286" s="107" t="s">
        <v>42</v>
      </c>
      <c r="C286" s="108">
        <v>43717</v>
      </c>
      <c r="D286" s="324" t="s">
        <v>13572</v>
      </c>
      <c r="E286" s="324" t="s">
        <v>14529</v>
      </c>
      <c r="F286" s="126">
        <v>7693.84</v>
      </c>
      <c r="G286" s="107" t="str">
        <f t="shared" si="4"/>
        <v>SH19-09273</v>
      </c>
      <c r="H286" s="318"/>
      <c r="I286" s="126"/>
      <c r="J286" s="110"/>
      <c r="K286" s="108"/>
      <c r="L286" s="107"/>
      <c r="M286" s="319"/>
      <c r="N286" s="107"/>
    </row>
    <row r="287" spans="1:14" ht="18" customHeight="1">
      <c r="A287" s="351">
        <v>283</v>
      </c>
      <c r="B287" s="107" t="s">
        <v>42</v>
      </c>
      <c r="C287" s="108">
        <v>43717</v>
      </c>
      <c r="D287" s="324" t="s">
        <v>13573</v>
      </c>
      <c r="E287" s="324" t="s">
        <v>14529</v>
      </c>
      <c r="F287" s="126">
        <v>2089.66</v>
      </c>
      <c r="G287" s="107" t="str">
        <f t="shared" si="4"/>
        <v>SH19-09274</v>
      </c>
      <c r="H287" s="318"/>
      <c r="I287" s="126"/>
      <c r="J287" s="110"/>
      <c r="K287" s="108"/>
      <c r="L287" s="107"/>
      <c r="M287" s="319"/>
      <c r="N287" s="107"/>
    </row>
    <row r="288" spans="1:14" ht="18" customHeight="1">
      <c r="A288" s="351">
        <v>284</v>
      </c>
      <c r="B288" s="107" t="s">
        <v>42</v>
      </c>
      <c r="C288" s="108">
        <v>43717</v>
      </c>
      <c r="D288" s="324" t="s">
        <v>13574</v>
      </c>
      <c r="E288" s="324" t="s">
        <v>14529</v>
      </c>
      <c r="F288" s="126">
        <v>992.01</v>
      </c>
      <c r="G288" s="107" t="str">
        <f t="shared" si="4"/>
        <v>SH19-09275</v>
      </c>
      <c r="H288" s="318"/>
      <c r="I288" s="126"/>
      <c r="J288" s="110"/>
      <c r="K288" s="108"/>
      <c r="L288" s="107"/>
      <c r="M288" s="319"/>
      <c r="N288" s="107"/>
    </row>
    <row r="289" spans="1:14" ht="18" customHeight="1">
      <c r="A289" s="351">
        <v>285</v>
      </c>
      <c r="B289" s="107" t="s">
        <v>42</v>
      </c>
      <c r="C289" s="108">
        <v>43717</v>
      </c>
      <c r="D289" s="324" t="s">
        <v>13575</v>
      </c>
      <c r="E289" s="324" t="s">
        <v>14529</v>
      </c>
      <c r="F289" s="126">
        <v>1786.29</v>
      </c>
      <c r="G289" s="107" t="str">
        <f t="shared" si="4"/>
        <v>SH19-09276</v>
      </c>
      <c r="H289" s="318"/>
      <c r="I289" s="126"/>
      <c r="J289" s="110"/>
      <c r="K289" s="108"/>
      <c r="L289" s="107"/>
      <c r="M289" s="319"/>
      <c r="N289" s="107"/>
    </row>
    <row r="290" spans="1:14" ht="18" customHeight="1">
      <c r="A290" s="351">
        <v>286</v>
      </c>
      <c r="B290" s="107" t="s">
        <v>42</v>
      </c>
      <c r="C290" s="108">
        <v>43717</v>
      </c>
      <c r="D290" s="324" t="s">
        <v>13576</v>
      </c>
      <c r="E290" s="324" t="s">
        <v>14529</v>
      </c>
      <c r="F290" s="126">
        <v>6586.26</v>
      </c>
      <c r="G290" s="107" t="str">
        <f t="shared" si="4"/>
        <v>SH19-09277</v>
      </c>
      <c r="H290" s="318"/>
      <c r="I290" s="126"/>
      <c r="J290" s="110"/>
      <c r="K290" s="108"/>
      <c r="L290" s="107"/>
      <c r="M290" s="319"/>
      <c r="N290" s="107"/>
    </row>
    <row r="291" spans="1:14" ht="18" customHeight="1">
      <c r="A291" s="351">
        <v>287</v>
      </c>
      <c r="B291" s="107" t="s">
        <v>42</v>
      </c>
      <c r="C291" s="108">
        <v>43717</v>
      </c>
      <c r="D291" s="324" t="s">
        <v>13577</v>
      </c>
      <c r="E291" s="324" t="s">
        <v>14529</v>
      </c>
      <c r="F291" s="126">
        <v>7099.39</v>
      </c>
      <c r="G291" s="107" t="str">
        <f t="shared" si="4"/>
        <v>SH19-09278</v>
      </c>
      <c r="H291" s="318"/>
      <c r="I291" s="126"/>
      <c r="J291" s="110"/>
      <c r="K291" s="108"/>
      <c r="L291" s="107"/>
      <c r="M291" s="319"/>
      <c r="N291" s="107"/>
    </row>
    <row r="292" spans="1:14" ht="18" customHeight="1">
      <c r="A292" s="351">
        <v>288</v>
      </c>
      <c r="B292" s="107" t="s">
        <v>42</v>
      </c>
      <c r="C292" s="108">
        <v>43717</v>
      </c>
      <c r="D292" s="324" t="s">
        <v>13578</v>
      </c>
      <c r="E292" s="324" t="s">
        <v>14529</v>
      </c>
      <c r="F292" s="126">
        <v>2735.71</v>
      </c>
      <c r="G292" s="107" t="str">
        <f t="shared" si="4"/>
        <v>SH19-09279</v>
      </c>
      <c r="H292" s="318"/>
      <c r="I292" s="126"/>
      <c r="J292" s="110"/>
      <c r="K292" s="108"/>
      <c r="L292" s="107"/>
      <c r="M292" s="319"/>
      <c r="N292" s="107"/>
    </row>
    <row r="293" spans="1:14" ht="18" customHeight="1">
      <c r="A293" s="351">
        <v>289</v>
      </c>
      <c r="B293" s="107" t="s">
        <v>55</v>
      </c>
      <c r="C293" s="108">
        <v>43717</v>
      </c>
      <c r="D293" s="324" t="s">
        <v>13579</v>
      </c>
      <c r="E293" s="324" t="s">
        <v>1709</v>
      </c>
      <c r="F293" s="126">
        <v>1595.52</v>
      </c>
      <c r="G293" s="107" t="str">
        <f t="shared" si="4"/>
        <v>SH19-09280</v>
      </c>
      <c r="H293" s="318"/>
      <c r="I293" s="126"/>
      <c r="J293" s="110"/>
      <c r="K293" s="108"/>
      <c r="L293" s="107"/>
      <c r="M293" s="319"/>
      <c r="N293" s="107"/>
    </row>
    <row r="294" spans="1:14" ht="18" customHeight="1">
      <c r="A294" s="351">
        <v>290</v>
      </c>
      <c r="B294" s="107" t="s">
        <v>55</v>
      </c>
      <c r="C294" s="108">
        <v>43717</v>
      </c>
      <c r="D294" s="324" t="s">
        <v>13580</v>
      </c>
      <c r="E294" s="324" t="s">
        <v>1709</v>
      </c>
      <c r="F294" s="126">
        <v>1404.36</v>
      </c>
      <c r="G294" s="107" t="str">
        <f t="shared" si="4"/>
        <v>SH19-09281</v>
      </c>
      <c r="H294" s="318"/>
      <c r="I294" s="126"/>
      <c r="J294" s="110"/>
      <c r="K294" s="108"/>
      <c r="L294" s="107"/>
      <c r="M294" s="319"/>
      <c r="N294" s="107"/>
    </row>
    <row r="295" spans="1:14" ht="18" customHeight="1">
      <c r="A295" s="351">
        <v>291</v>
      </c>
      <c r="B295" s="107" t="s">
        <v>55</v>
      </c>
      <c r="C295" s="108">
        <v>43717</v>
      </c>
      <c r="D295" s="324" t="s">
        <v>13581</v>
      </c>
      <c r="E295" s="324" t="s">
        <v>1709</v>
      </c>
      <c r="F295" s="126">
        <v>1609.02</v>
      </c>
      <c r="G295" s="107" t="str">
        <f t="shared" si="4"/>
        <v>SH19-09282</v>
      </c>
      <c r="H295" s="318"/>
      <c r="I295" s="126"/>
      <c r="J295" s="110"/>
      <c r="K295" s="108"/>
      <c r="L295" s="107"/>
      <c r="M295" s="319"/>
      <c r="N295" s="107"/>
    </row>
    <row r="296" spans="1:14" ht="18" customHeight="1">
      <c r="A296" s="351">
        <v>292</v>
      </c>
      <c r="B296" s="107" t="s">
        <v>55</v>
      </c>
      <c r="C296" s="108">
        <v>43717</v>
      </c>
      <c r="D296" s="324" t="s">
        <v>13582</v>
      </c>
      <c r="E296" s="324" t="s">
        <v>1709</v>
      </c>
      <c r="F296" s="126">
        <v>1457.82</v>
      </c>
      <c r="G296" s="107" t="str">
        <f t="shared" si="4"/>
        <v>SH19-09283</v>
      </c>
      <c r="H296" s="318"/>
      <c r="I296" s="126"/>
      <c r="J296" s="110"/>
      <c r="K296" s="108"/>
      <c r="L296" s="107"/>
      <c r="M296" s="319"/>
      <c r="N296" s="107"/>
    </row>
    <row r="297" spans="1:14" ht="18" customHeight="1">
      <c r="A297" s="351">
        <v>293</v>
      </c>
      <c r="B297" s="107" t="s">
        <v>42</v>
      </c>
      <c r="C297" s="108">
        <v>43718</v>
      </c>
      <c r="D297" s="324" t="s">
        <v>13583</v>
      </c>
      <c r="E297" s="324" t="s">
        <v>14530</v>
      </c>
      <c r="F297" s="126">
        <v>928.78</v>
      </c>
      <c r="G297" s="107" t="str">
        <f t="shared" si="4"/>
        <v>SH19-09284</v>
      </c>
      <c r="H297" s="318"/>
      <c r="I297" s="126"/>
      <c r="J297" s="110"/>
      <c r="K297" s="108"/>
      <c r="L297" s="107"/>
      <c r="M297" s="319"/>
      <c r="N297" s="107"/>
    </row>
    <row r="298" spans="1:14" ht="18" customHeight="1">
      <c r="A298" s="351">
        <v>294</v>
      </c>
      <c r="B298" s="107" t="s">
        <v>42</v>
      </c>
      <c r="C298" s="108">
        <v>43718</v>
      </c>
      <c r="D298" s="324" t="s">
        <v>13584</v>
      </c>
      <c r="E298" s="324" t="s">
        <v>14530</v>
      </c>
      <c r="F298" s="126">
        <v>9554.84</v>
      </c>
      <c r="G298" s="107" t="str">
        <f t="shared" si="4"/>
        <v>SH19-09285</v>
      </c>
      <c r="H298" s="318"/>
      <c r="I298" s="126"/>
      <c r="J298" s="110"/>
      <c r="K298" s="108"/>
      <c r="L298" s="107"/>
      <c r="M298" s="319"/>
      <c r="N298" s="107"/>
    </row>
    <row r="299" spans="1:14" ht="18" customHeight="1">
      <c r="A299" s="351">
        <v>295</v>
      </c>
      <c r="B299" s="107" t="s">
        <v>42</v>
      </c>
      <c r="C299" s="108">
        <v>43718</v>
      </c>
      <c r="D299" s="324" t="s">
        <v>13585</v>
      </c>
      <c r="E299" s="324" t="s">
        <v>14530</v>
      </c>
      <c r="F299" s="126">
        <v>8021.46</v>
      </c>
      <c r="G299" s="107" t="str">
        <f t="shared" si="4"/>
        <v>SH19-09286</v>
      </c>
      <c r="H299" s="318"/>
      <c r="I299" s="126"/>
      <c r="J299" s="110"/>
      <c r="K299" s="108"/>
      <c r="L299" s="107"/>
      <c r="M299" s="319"/>
      <c r="N299" s="107"/>
    </row>
    <row r="300" spans="1:14" ht="18" customHeight="1">
      <c r="A300" s="351">
        <v>296</v>
      </c>
      <c r="B300" s="107" t="s">
        <v>42</v>
      </c>
      <c r="C300" s="108">
        <v>43718</v>
      </c>
      <c r="D300" s="324" t="s">
        <v>13586</v>
      </c>
      <c r="E300" s="324" t="s">
        <v>14530</v>
      </c>
      <c r="F300" s="126">
        <v>1588.97</v>
      </c>
      <c r="G300" s="107" t="str">
        <f t="shared" si="4"/>
        <v>SH19-09287</v>
      </c>
      <c r="H300" s="318"/>
      <c r="I300" s="126"/>
      <c r="J300" s="110"/>
      <c r="K300" s="108"/>
      <c r="L300" s="107"/>
      <c r="M300" s="319"/>
      <c r="N300" s="107"/>
    </row>
    <row r="301" spans="1:14" ht="18" customHeight="1">
      <c r="A301" s="351">
        <v>297</v>
      </c>
      <c r="B301" s="107" t="s">
        <v>42</v>
      </c>
      <c r="C301" s="108">
        <v>43718</v>
      </c>
      <c r="D301" s="324" t="s">
        <v>13587</v>
      </c>
      <c r="E301" s="324" t="s">
        <v>14530</v>
      </c>
      <c r="F301" s="126">
        <v>1578.89</v>
      </c>
      <c r="G301" s="107" t="str">
        <f t="shared" si="4"/>
        <v>SH19-09288</v>
      </c>
      <c r="H301" s="318"/>
      <c r="I301" s="126"/>
      <c r="J301" s="110"/>
      <c r="K301" s="108"/>
      <c r="L301" s="107"/>
      <c r="M301" s="319"/>
      <c r="N301" s="107"/>
    </row>
    <row r="302" spans="1:14" ht="18" customHeight="1">
      <c r="A302" s="351">
        <v>298</v>
      </c>
      <c r="B302" s="107" t="s">
        <v>42</v>
      </c>
      <c r="C302" s="108">
        <v>43718</v>
      </c>
      <c r="D302" s="324" t="s">
        <v>13588</v>
      </c>
      <c r="E302" s="324" t="s">
        <v>14530</v>
      </c>
      <c r="F302" s="126">
        <v>12296.14</v>
      </c>
      <c r="G302" s="107" t="str">
        <f t="shared" si="4"/>
        <v>SH19-09289</v>
      </c>
      <c r="H302" s="318"/>
      <c r="I302" s="126"/>
      <c r="J302" s="110"/>
      <c r="K302" s="108"/>
      <c r="L302" s="107"/>
      <c r="M302" s="319"/>
      <c r="N302" s="107"/>
    </row>
    <row r="303" spans="1:14" ht="18" customHeight="1">
      <c r="A303" s="351">
        <v>299</v>
      </c>
      <c r="B303" s="107" t="s">
        <v>42</v>
      </c>
      <c r="C303" s="108">
        <v>43718</v>
      </c>
      <c r="D303" s="324" t="s">
        <v>13589</v>
      </c>
      <c r="E303" s="324" t="s">
        <v>14530</v>
      </c>
      <c r="F303" s="126">
        <v>12157.07</v>
      </c>
      <c r="G303" s="107" t="str">
        <f t="shared" si="4"/>
        <v>SH19-09290</v>
      </c>
      <c r="H303" s="318"/>
      <c r="I303" s="126"/>
      <c r="J303" s="110"/>
      <c r="K303" s="108"/>
      <c r="L303" s="107"/>
      <c r="M303" s="319"/>
      <c r="N303" s="107"/>
    </row>
    <row r="304" spans="1:14" ht="18" customHeight="1">
      <c r="A304" s="351">
        <v>300</v>
      </c>
      <c r="B304" s="107" t="s">
        <v>42</v>
      </c>
      <c r="C304" s="108">
        <v>43718</v>
      </c>
      <c r="D304" s="324" t="s">
        <v>13590</v>
      </c>
      <c r="E304" s="324" t="s">
        <v>14530</v>
      </c>
      <c r="F304" s="126">
        <v>1225.93</v>
      </c>
      <c r="G304" s="107" t="str">
        <f t="shared" si="4"/>
        <v>SH19-09291</v>
      </c>
      <c r="H304" s="318"/>
      <c r="I304" s="126"/>
      <c r="J304" s="110"/>
      <c r="K304" s="108"/>
      <c r="L304" s="107"/>
      <c r="M304" s="319"/>
      <c r="N304" s="107"/>
    </row>
    <row r="305" spans="1:14" ht="18" customHeight="1">
      <c r="A305" s="351">
        <v>301</v>
      </c>
      <c r="B305" s="107" t="s">
        <v>42</v>
      </c>
      <c r="C305" s="108">
        <v>43718</v>
      </c>
      <c r="D305" s="324" t="s">
        <v>13591</v>
      </c>
      <c r="E305" s="324" t="s">
        <v>14530</v>
      </c>
      <c r="F305" s="126">
        <v>11075.37</v>
      </c>
      <c r="G305" s="107" t="str">
        <f t="shared" si="4"/>
        <v>SH19-09292</v>
      </c>
      <c r="H305" s="318"/>
      <c r="I305" s="126"/>
      <c r="J305" s="110"/>
      <c r="K305" s="108"/>
      <c r="L305" s="107"/>
      <c r="M305" s="319"/>
      <c r="N305" s="107"/>
    </row>
    <row r="306" spans="1:14" ht="18" customHeight="1">
      <c r="A306" s="351">
        <v>302</v>
      </c>
      <c r="B306" s="107" t="s">
        <v>42</v>
      </c>
      <c r="C306" s="108">
        <v>43718</v>
      </c>
      <c r="D306" s="324" t="s">
        <v>13592</v>
      </c>
      <c r="E306" s="324" t="s">
        <v>14530</v>
      </c>
      <c r="F306" s="126">
        <v>8069.68</v>
      </c>
      <c r="G306" s="107" t="str">
        <f t="shared" si="4"/>
        <v>SH19-09293</v>
      </c>
      <c r="H306" s="318"/>
      <c r="I306" s="126"/>
      <c r="J306" s="110"/>
      <c r="K306" s="108"/>
      <c r="L306" s="107"/>
      <c r="M306" s="319"/>
      <c r="N306" s="107"/>
    </row>
    <row r="307" spans="1:14" ht="18" customHeight="1">
      <c r="A307" s="351">
        <v>303</v>
      </c>
      <c r="B307" s="107" t="s">
        <v>42</v>
      </c>
      <c r="C307" s="108">
        <v>43718</v>
      </c>
      <c r="D307" s="324" t="s">
        <v>13593</v>
      </c>
      <c r="E307" s="324" t="s">
        <v>14530</v>
      </c>
      <c r="F307" s="126">
        <v>1777.27</v>
      </c>
      <c r="G307" s="107" t="str">
        <f t="shared" si="4"/>
        <v>SH19-09294</v>
      </c>
      <c r="H307" s="318"/>
      <c r="I307" s="126"/>
      <c r="J307" s="110"/>
      <c r="K307" s="108"/>
      <c r="L307" s="107"/>
      <c r="M307" s="319"/>
      <c r="N307" s="107"/>
    </row>
    <row r="308" spans="1:14" ht="18" customHeight="1">
      <c r="A308" s="351">
        <v>304</v>
      </c>
      <c r="B308" s="107" t="s">
        <v>42</v>
      </c>
      <c r="C308" s="108">
        <v>43718</v>
      </c>
      <c r="D308" s="324" t="s">
        <v>13594</v>
      </c>
      <c r="E308" s="324" t="s">
        <v>14530</v>
      </c>
      <c r="F308" s="126">
        <v>2039.01</v>
      </c>
      <c r="G308" s="107" t="str">
        <f t="shared" si="4"/>
        <v>SH19-09295</v>
      </c>
      <c r="H308" s="318"/>
      <c r="I308" s="126"/>
      <c r="J308" s="110"/>
      <c r="K308" s="108"/>
      <c r="L308" s="107"/>
      <c r="M308" s="319"/>
      <c r="N308" s="107"/>
    </row>
    <row r="309" spans="1:14" ht="18" customHeight="1">
      <c r="A309" s="351">
        <v>305</v>
      </c>
      <c r="B309" s="107" t="s">
        <v>42</v>
      </c>
      <c r="C309" s="108">
        <v>43718</v>
      </c>
      <c r="D309" s="324" t="s">
        <v>13595</v>
      </c>
      <c r="E309" s="324" t="s">
        <v>14530</v>
      </c>
      <c r="F309" s="126">
        <v>8236.07</v>
      </c>
      <c r="G309" s="107" t="str">
        <f t="shared" si="4"/>
        <v>SH19-09296</v>
      </c>
      <c r="H309" s="318"/>
      <c r="I309" s="126"/>
      <c r="J309" s="110"/>
      <c r="K309" s="108"/>
      <c r="L309" s="107"/>
      <c r="M309" s="319"/>
      <c r="N309" s="107"/>
    </row>
    <row r="310" spans="1:14" ht="18" customHeight="1">
      <c r="A310" s="351">
        <v>306</v>
      </c>
      <c r="B310" s="107" t="s">
        <v>42</v>
      </c>
      <c r="C310" s="108">
        <v>43718</v>
      </c>
      <c r="D310" s="324" t="s">
        <v>13596</v>
      </c>
      <c r="E310" s="324" t="s">
        <v>14530</v>
      </c>
      <c r="F310" s="126">
        <v>6182.43</v>
      </c>
      <c r="G310" s="107" t="str">
        <f t="shared" si="4"/>
        <v>SH19-09297</v>
      </c>
      <c r="H310" s="318"/>
      <c r="I310" s="126"/>
      <c r="J310" s="110"/>
      <c r="K310" s="108"/>
      <c r="L310" s="107"/>
      <c r="M310" s="319"/>
      <c r="N310" s="107"/>
    </row>
    <row r="311" spans="1:14" ht="18" customHeight="1">
      <c r="A311" s="351">
        <v>307</v>
      </c>
      <c r="B311" s="107" t="s">
        <v>42</v>
      </c>
      <c r="C311" s="108">
        <v>43718</v>
      </c>
      <c r="D311" s="324" t="s">
        <v>13597</v>
      </c>
      <c r="E311" s="324" t="s">
        <v>14530</v>
      </c>
      <c r="F311" s="126">
        <v>4210.12</v>
      </c>
      <c r="G311" s="107" t="str">
        <f t="shared" si="4"/>
        <v>SH19-09298</v>
      </c>
      <c r="H311" s="318"/>
      <c r="I311" s="126"/>
      <c r="J311" s="110"/>
      <c r="K311" s="108"/>
      <c r="L311" s="107"/>
      <c r="M311" s="319"/>
      <c r="N311" s="107"/>
    </row>
    <row r="312" spans="1:14" ht="18" customHeight="1">
      <c r="A312" s="351">
        <v>308</v>
      </c>
      <c r="B312" s="107" t="s">
        <v>42</v>
      </c>
      <c r="C312" s="108">
        <v>43718</v>
      </c>
      <c r="D312" s="324" t="s">
        <v>13598</v>
      </c>
      <c r="E312" s="324" t="s">
        <v>14530</v>
      </c>
      <c r="F312" s="126">
        <v>8510.8799999999992</v>
      </c>
      <c r="G312" s="107" t="str">
        <f t="shared" si="4"/>
        <v>SH19-09299</v>
      </c>
      <c r="H312" s="318"/>
      <c r="I312" s="126"/>
      <c r="J312" s="110"/>
      <c r="K312" s="108"/>
      <c r="L312" s="107"/>
      <c r="M312" s="319"/>
      <c r="N312" s="107"/>
    </row>
    <row r="313" spans="1:14" ht="18" customHeight="1">
      <c r="A313" s="351">
        <v>309</v>
      </c>
      <c r="B313" s="107" t="s">
        <v>42</v>
      </c>
      <c r="C313" s="108">
        <v>43718</v>
      </c>
      <c r="D313" s="324" t="s">
        <v>13599</v>
      </c>
      <c r="E313" s="324" t="s">
        <v>14530</v>
      </c>
      <c r="F313" s="126">
        <v>8143.74</v>
      </c>
      <c r="G313" s="107" t="str">
        <f t="shared" si="4"/>
        <v>SH19-09300</v>
      </c>
      <c r="H313" s="318"/>
      <c r="I313" s="126"/>
      <c r="J313" s="110"/>
      <c r="K313" s="108"/>
      <c r="L313" s="107"/>
      <c r="M313" s="319"/>
      <c r="N313" s="107"/>
    </row>
    <row r="314" spans="1:14" ht="18" customHeight="1">
      <c r="A314" s="351">
        <v>310</v>
      </c>
      <c r="B314" s="107" t="s">
        <v>42</v>
      </c>
      <c r="C314" s="108">
        <v>43718</v>
      </c>
      <c r="D314" s="324" t="s">
        <v>13600</v>
      </c>
      <c r="E314" s="324" t="s">
        <v>14530</v>
      </c>
      <c r="F314" s="126">
        <v>314.2</v>
      </c>
      <c r="G314" s="107" t="str">
        <f t="shared" si="4"/>
        <v>SH19-09301</v>
      </c>
      <c r="H314" s="318"/>
      <c r="I314" s="126"/>
      <c r="J314" s="110"/>
      <c r="K314" s="108"/>
      <c r="L314" s="107"/>
      <c r="M314" s="319"/>
      <c r="N314" s="107"/>
    </row>
    <row r="315" spans="1:14" ht="18" customHeight="1">
      <c r="A315" s="351">
        <v>311</v>
      </c>
      <c r="B315" s="107" t="s">
        <v>42</v>
      </c>
      <c r="C315" s="108">
        <v>43718</v>
      </c>
      <c r="D315" s="324" t="s">
        <v>13601</v>
      </c>
      <c r="E315" s="324" t="s">
        <v>14530</v>
      </c>
      <c r="F315" s="126">
        <v>3958.62</v>
      </c>
      <c r="G315" s="107" t="str">
        <f t="shared" si="4"/>
        <v>SH19-09302</v>
      </c>
      <c r="H315" s="318"/>
      <c r="I315" s="126"/>
      <c r="J315" s="110"/>
      <c r="K315" s="108"/>
      <c r="L315" s="107"/>
      <c r="M315" s="319"/>
      <c r="N315" s="107"/>
    </row>
    <row r="316" spans="1:14" ht="18" customHeight="1">
      <c r="A316" s="351">
        <v>312</v>
      </c>
      <c r="B316" s="107" t="s">
        <v>42</v>
      </c>
      <c r="C316" s="108">
        <v>43718</v>
      </c>
      <c r="D316" s="324" t="s">
        <v>13602</v>
      </c>
      <c r="E316" s="324" t="s">
        <v>14530</v>
      </c>
      <c r="F316" s="126">
        <v>6448.48</v>
      </c>
      <c r="G316" s="107" t="str">
        <f t="shared" si="4"/>
        <v>SH19-09303</v>
      </c>
      <c r="H316" s="318"/>
      <c r="I316" s="126"/>
      <c r="J316" s="110"/>
      <c r="K316" s="108"/>
      <c r="L316" s="107"/>
      <c r="M316" s="319"/>
      <c r="N316" s="107"/>
    </row>
    <row r="317" spans="1:14" ht="18" customHeight="1">
      <c r="A317" s="351">
        <v>313</v>
      </c>
      <c r="B317" s="107" t="s">
        <v>42</v>
      </c>
      <c r="C317" s="108">
        <v>43718</v>
      </c>
      <c r="D317" s="324" t="s">
        <v>13603</v>
      </c>
      <c r="E317" s="324" t="s">
        <v>14530</v>
      </c>
      <c r="F317" s="126">
        <v>11081.13</v>
      </c>
      <c r="G317" s="107" t="str">
        <f t="shared" si="4"/>
        <v>SH19-09304</v>
      </c>
      <c r="H317" s="318"/>
      <c r="I317" s="126"/>
      <c r="J317" s="110"/>
      <c r="K317" s="108"/>
      <c r="L317" s="107"/>
      <c r="M317" s="319"/>
      <c r="N317" s="107"/>
    </row>
    <row r="318" spans="1:14" ht="18" customHeight="1">
      <c r="A318" s="351">
        <v>314</v>
      </c>
      <c r="B318" s="107" t="s">
        <v>42</v>
      </c>
      <c r="C318" s="108">
        <v>43718</v>
      </c>
      <c r="D318" s="324" t="s">
        <v>13604</v>
      </c>
      <c r="E318" s="324" t="s">
        <v>14530</v>
      </c>
      <c r="F318" s="126">
        <v>4557.4799999999996</v>
      </c>
      <c r="G318" s="107" t="str">
        <f t="shared" si="4"/>
        <v>SH19-09305</v>
      </c>
      <c r="H318" s="318"/>
      <c r="I318" s="126"/>
      <c r="J318" s="110"/>
      <c r="K318" s="108"/>
      <c r="L318" s="107"/>
      <c r="M318" s="319"/>
      <c r="N318" s="107"/>
    </row>
    <row r="319" spans="1:14" ht="18" customHeight="1">
      <c r="A319" s="351">
        <v>315</v>
      </c>
      <c r="B319" s="107" t="s">
        <v>42</v>
      </c>
      <c r="C319" s="108">
        <v>43718</v>
      </c>
      <c r="D319" s="324" t="s">
        <v>13605</v>
      </c>
      <c r="E319" s="324" t="s">
        <v>14530</v>
      </c>
      <c r="F319" s="126">
        <v>10563.54</v>
      </c>
      <c r="G319" s="107" t="str">
        <f t="shared" si="4"/>
        <v>SH19-09306</v>
      </c>
      <c r="H319" s="318"/>
      <c r="I319" s="126"/>
      <c r="J319" s="110"/>
      <c r="K319" s="108"/>
      <c r="L319" s="107"/>
      <c r="M319" s="319"/>
      <c r="N319" s="107"/>
    </row>
    <row r="320" spans="1:14" ht="18" customHeight="1">
      <c r="A320" s="351">
        <v>316</v>
      </c>
      <c r="B320" s="107" t="s">
        <v>42</v>
      </c>
      <c r="C320" s="108">
        <v>43718</v>
      </c>
      <c r="D320" s="324" t="s">
        <v>13606</v>
      </c>
      <c r="E320" s="324" t="s">
        <v>14530</v>
      </c>
      <c r="F320" s="126">
        <v>7214.67</v>
      </c>
      <c r="G320" s="107" t="str">
        <f t="shared" si="4"/>
        <v>SH19-09307</v>
      </c>
      <c r="H320" s="318"/>
      <c r="I320" s="126"/>
      <c r="J320" s="110"/>
      <c r="K320" s="108"/>
      <c r="L320" s="107"/>
      <c r="M320" s="319"/>
      <c r="N320" s="107"/>
    </row>
    <row r="321" spans="1:14" ht="18" customHeight="1">
      <c r="A321" s="351">
        <v>317</v>
      </c>
      <c r="B321" s="107" t="s">
        <v>42</v>
      </c>
      <c r="C321" s="108">
        <v>43718</v>
      </c>
      <c r="D321" s="324" t="s">
        <v>13607</v>
      </c>
      <c r="E321" s="324" t="s">
        <v>14530</v>
      </c>
      <c r="F321" s="126">
        <v>2127.7800000000002</v>
      </c>
      <c r="G321" s="107" t="str">
        <f t="shared" si="4"/>
        <v>SH19-09308</v>
      </c>
      <c r="H321" s="318"/>
      <c r="I321" s="126"/>
      <c r="J321" s="110"/>
      <c r="K321" s="108"/>
      <c r="L321" s="107"/>
      <c r="M321" s="319"/>
      <c r="N321" s="107"/>
    </row>
    <row r="322" spans="1:14" ht="18" customHeight="1">
      <c r="A322" s="351">
        <v>318</v>
      </c>
      <c r="B322" s="107" t="s">
        <v>42</v>
      </c>
      <c r="C322" s="108">
        <v>43718</v>
      </c>
      <c r="D322" s="324" t="s">
        <v>13608</v>
      </c>
      <c r="E322" s="324" t="s">
        <v>14530</v>
      </c>
      <c r="F322" s="126">
        <v>1639.17</v>
      </c>
      <c r="G322" s="107" t="str">
        <f t="shared" si="4"/>
        <v>SH19-09309</v>
      </c>
      <c r="H322" s="318"/>
      <c r="I322" s="126"/>
      <c r="J322" s="110"/>
      <c r="K322" s="108"/>
      <c r="L322" s="107"/>
      <c r="M322" s="319"/>
      <c r="N322" s="107"/>
    </row>
    <row r="323" spans="1:14" ht="18" customHeight="1">
      <c r="A323" s="351">
        <v>319</v>
      </c>
      <c r="B323" s="107" t="s">
        <v>237</v>
      </c>
      <c r="C323" s="108">
        <v>43717</v>
      </c>
      <c r="D323" s="324" t="s">
        <v>13609</v>
      </c>
      <c r="E323" s="324" t="s">
        <v>1709</v>
      </c>
      <c r="F323" s="126">
        <v>8128.53</v>
      </c>
      <c r="G323" s="107" t="str">
        <f t="shared" si="4"/>
        <v>SH19-09310</v>
      </c>
      <c r="H323" s="318"/>
      <c r="I323" s="126"/>
      <c r="J323" s="110"/>
      <c r="K323" s="108"/>
      <c r="L323" s="107"/>
      <c r="M323" s="319"/>
      <c r="N323" s="107"/>
    </row>
    <row r="324" spans="1:14" ht="18" customHeight="1">
      <c r="A324" s="351">
        <v>320</v>
      </c>
      <c r="B324" s="107" t="s">
        <v>42</v>
      </c>
      <c r="C324" s="108">
        <v>43718</v>
      </c>
      <c r="D324" s="324" t="s">
        <v>13610</v>
      </c>
      <c r="E324" s="324" t="s">
        <v>14530</v>
      </c>
      <c r="F324" s="126">
        <v>243.18</v>
      </c>
      <c r="G324" s="107" t="str">
        <f t="shared" si="4"/>
        <v>SH19-09311</v>
      </c>
      <c r="H324" s="318"/>
      <c r="I324" s="126"/>
      <c r="J324" s="110"/>
      <c r="K324" s="108"/>
      <c r="L324" s="107"/>
      <c r="M324" s="319"/>
      <c r="N324" s="107"/>
    </row>
    <row r="325" spans="1:14" ht="18" customHeight="1">
      <c r="A325" s="351">
        <v>321</v>
      </c>
      <c r="B325" s="107" t="s">
        <v>42</v>
      </c>
      <c r="C325" s="108">
        <v>43718</v>
      </c>
      <c r="D325" s="324" t="s">
        <v>13611</v>
      </c>
      <c r="E325" s="324" t="s">
        <v>14530</v>
      </c>
      <c r="F325" s="126">
        <v>9368.7000000000007</v>
      </c>
      <c r="G325" s="107" t="str">
        <f t="shared" si="4"/>
        <v>SH19-09312</v>
      </c>
      <c r="H325" s="318"/>
      <c r="I325" s="126"/>
      <c r="J325" s="110"/>
      <c r="K325" s="108"/>
      <c r="L325" s="107"/>
      <c r="M325" s="319"/>
      <c r="N325" s="107"/>
    </row>
    <row r="326" spans="1:14" ht="18" customHeight="1">
      <c r="A326" s="351">
        <v>322</v>
      </c>
      <c r="B326" s="107" t="s">
        <v>42</v>
      </c>
      <c r="C326" s="108">
        <v>43718</v>
      </c>
      <c r="D326" s="324" t="s">
        <v>13612</v>
      </c>
      <c r="E326" s="324" t="s">
        <v>14530</v>
      </c>
      <c r="F326" s="126">
        <v>9779.1200000000008</v>
      </c>
      <c r="G326" s="107" t="str">
        <f t="shared" ref="G326:G389" si="5">D326</f>
        <v>SH19-09313</v>
      </c>
      <c r="H326" s="318"/>
      <c r="I326" s="126"/>
      <c r="J326" s="110"/>
      <c r="K326" s="108"/>
      <c r="L326" s="107"/>
      <c r="M326" s="319"/>
      <c r="N326" s="107"/>
    </row>
    <row r="327" spans="1:14" ht="18" customHeight="1">
      <c r="A327" s="351">
        <v>323</v>
      </c>
      <c r="B327" s="107" t="s">
        <v>50</v>
      </c>
      <c r="C327" s="108">
        <v>43717</v>
      </c>
      <c r="D327" s="324" t="s">
        <v>13613</v>
      </c>
      <c r="E327" s="324" t="s">
        <v>1709</v>
      </c>
      <c r="F327" s="126">
        <v>2955.44</v>
      </c>
      <c r="G327" s="107" t="str">
        <f t="shared" si="5"/>
        <v>SH19-09314</v>
      </c>
      <c r="H327" s="318"/>
      <c r="I327" s="126"/>
      <c r="J327" s="110"/>
      <c r="K327" s="108"/>
      <c r="L327" s="107"/>
      <c r="M327" s="319"/>
      <c r="N327" s="107"/>
    </row>
    <row r="328" spans="1:14" ht="18" customHeight="1">
      <c r="A328" s="351">
        <v>324</v>
      </c>
      <c r="B328" s="107" t="s">
        <v>329</v>
      </c>
      <c r="C328" s="108">
        <v>43717</v>
      </c>
      <c r="D328" s="324" t="s">
        <v>13614</v>
      </c>
      <c r="E328" s="324" t="s">
        <v>1709</v>
      </c>
      <c r="F328" s="126">
        <v>1772.43</v>
      </c>
      <c r="G328" s="107" t="str">
        <f t="shared" si="5"/>
        <v>SH19-09315</v>
      </c>
      <c r="H328" s="318"/>
      <c r="I328" s="126"/>
      <c r="J328" s="110"/>
      <c r="K328" s="108"/>
      <c r="L328" s="107"/>
      <c r="M328" s="319"/>
      <c r="N328" s="107"/>
    </row>
    <row r="329" spans="1:14" ht="18" customHeight="1">
      <c r="A329" s="351">
        <v>325</v>
      </c>
      <c r="B329" s="107" t="s">
        <v>42</v>
      </c>
      <c r="C329" s="108">
        <v>43718</v>
      </c>
      <c r="D329" s="324" t="s">
        <v>13615</v>
      </c>
      <c r="E329" s="324" t="s">
        <v>14530</v>
      </c>
      <c r="F329" s="126">
        <v>11267.13</v>
      </c>
      <c r="G329" s="107" t="str">
        <f t="shared" si="5"/>
        <v>SH19-09316</v>
      </c>
      <c r="H329" s="318"/>
      <c r="I329" s="126"/>
      <c r="J329" s="110"/>
      <c r="K329" s="108"/>
      <c r="L329" s="107"/>
      <c r="M329" s="319"/>
      <c r="N329" s="107"/>
    </row>
    <row r="330" spans="1:14" ht="18" customHeight="1">
      <c r="A330" s="351">
        <v>326</v>
      </c>
      <c r="B330" s="107" t="s">
        <v>42</v>
      </c>
      <c r="C330" s="108">
        <v>43718</v>
      </c>
      <c r="D330" s="324" t="s">
        <v>13616</v>
      </c>
      <c r="E330" s="324" t="s">
        <v>14530</v>
      </c>
      <c r="F330" s="126">
        <v>70.97</v>
      </c>
      <c r="G330" s="107" t="str">
        <f t="shared" si="5"/>
        <v>SH19-09317</v>
      </c>
      <c r="H330" s="318"/>
      <c r="I330" s="126"/>
      <c r="J330" s="110"/>
      <c r="K330" s="108"/>
      <c r="L330" s="107"/>
      <c r="M330" s="319"/>
      <c r="N330" s="107"/>
    </row>
    <row r="331" spans="1:14" ht="18" customHeight="1">
      <c r="A331" s="351">
        <v>327</v>
      </c>
      <c r="B331" s="107" t="s">
        <v>42</v>
      </c>
      <c r="C331" s="108">
        <v>43718</v>
      </c>
      <c r="D331" s="324" t="s">
        <v>13617</v>
      </c>
      <c r="E331" s="324" t="s">
        <v>14530</v>
      </c>
      <c r="F331" s="126">
        <v>58.84</v>
      </c>
      <c r="G331" s="107" t="str">
        <f t="shared" si="5"/>
        <v>SH19-09318</v>
      </c>
      <c r="H331" s="318"/>
      <c r="I331" s="126"/>
      <c r="J331" s="110"/>
      <c r="K331" s="108"/>
      <c r="L331" s="107"/>
      <c r="M331" s="319"/>
      <c r="N331" s="107"/>
    </row>
    <row r="332" spans="1:14" ht="18" customHeight="1">
      <c r="A332" s="351">
        <v>328</v>
      </c>
      <c r="B332" s="107" t="s">
        <v>43</v>
      </c>
      <c r="C332" s="108">
        <v>43717</v>
      </c>
      <c r="D332" s="324" t="s">
        <v>13618</v>
      </c>
      <c r="E332" s="324" t="s">
        <v>1709</v>
      </c>
      <c r="F332" s="126">
        <v>4616.7</v>
      </c>
      <c r="G332" s="107" t="str">
        <f t="shared" si="5"/>
        <v>SH19-09319</v>
      </c>
      <c r="H332" s="318"/>
      <c r="I332" s="126"/>
      <c r="J332" s="110"/>
      <c r="K332" s="108"/>
      <c r="L332" s="107"/>
      <c r="M332" s="319"/>
      <c r="N332" s="107"/>
    </row>
    <row r="333" spans="1:14" ht="18" customHeight="1">
      <c r="A333" s="351">
        <v>329</v>
      </c>
      <c r="B333" s="107" t="s">
        <v>43</v>
      </c>
      <c r="C333" s="108">
        <v>43715</v>
      </c>
      <c r="D333" s="324" t="s">
        <v>13619</v>
      </c>
      <c r="E333" s="324" t="s">
        <v>1709</v>
      </c>
      <c r="F333" s="126">
        <v>352.5</v>
      </c>
      <c r="G333" s="107" t="str">
        <f t="shared" si="5"/>
        <v>SH19-09320</v>
      </c>
      <c r="H333" s="318"/>
      <c r="I333" s="126"/>
      <c r="J333" s="110"/>
      <c r="K333" s="108"/>
      <c r="L333" s="107"/>
      <c r="M333" s="319"/>
      <c r="N333" s="107"/>
    </row>
    <row r="334" spans="1:14" ht="18" customHeight="1">
      <c r="A334" s="351">
        <v>330</v>
      </c>
      <c r="B334" s="107" t="s">
        <v>330</v>
      </c>
      <c r="C334" s="108">
        <v>43721</v>
      </c>
      <c r="D334" s="324" t="s">
        <v>13620</v>
      </c>
      <c r="E334" s="324" t="s">
        <v>1709</v>
      </c>
      <c r="F334" s="126">
        <f>15.85+3963</f>
        <v>3978.85</v>
      </c>
      <c r="G334" s="107" t="str">
        <f t="shared" si="5"/>
        <v>SH19-09321</v>
      </c>
      <c r="H334" s="318"/>
      <c r="I334" s="126"/>
      <c r="J334" s="110"/>
      <c r="K334" s="108"/>
      <c r="L334" s="107"/>
      <c r="M334" s="319"/>
      <c r="N334" s="107"/>
    </row>
    <row r="335" spans="1:14" ht="18" customHeight="1">
      <c r="A335" s="351">
        <v>331</v>
      </c>
      <c r="B335" s="107" t="s">
        <v>42</v>
      </c>
      <c r="C335" s="108">
        <v>43717</v>
      </c>
      <c r="D335" s="324" t="s">
        <v>13621</v>
      </c>
      <c r="E335" s="324" t="s">
        <v>14529</v>
      </c>
      <c r="F335" s="126">
        <v>442.55</v>
      </c>
      <c r="G335" s="107" t="str">
        <f t="shared" si="5"/>
        <v>SH19-09322</v>
      </c>
      <c r="H335" s="318"/>
      <c r="I335" s="126"/>
      <c r="J335" s="110"/>
      <c r="K335" s="108"/>
      <c r="L335" s="107"/>
      <c r="M335" s="319"/>
      <c r="N335" s="107"/>
    </row>
    <row r="336" spans="1:14" ht="18" customHeight="1">
      <c r="A336" s="351">
        <v>332</v>
      </c>
      <c r="B336" s="107" t="s">
        <v>141</v>
      </c>
      <c r="C336" s="108">
        <v>43717</v>
      </c>
      <c r="D336" s="324" t="s">
        <v>13622</v>
      </c>
      <c r="E336" s="324" t="s">
        <v>1709</v>
      </c>
      <c r="F336" s="126">
        <v>2166</v>
      </c>
      <c r="G336" s="107" t="str">
        <f t="shared" si="5"/>
        <v>SH19-09323</v>
      </c>
      <c r="H336" s="318"/>
      <c r="I336" s="126"/>
      <c r="J336" s="110"/>
      <c r="K336" s="108"/>
      <c r="L336" s="107"/>
      <c r="M336" s="319"/>
      <c r="N336" s="107"/>
    </row>
    <row r="337" spans="1:14" ht="18" customHeight="1">
      <c r="A337" s="351">
        <v>333</v>
      </c>
      <c r="B337" s="107" t="s">
        <v>238</v>
      </c>
      <c r="C337" s="108">
        <v>43717</v>
      </c>
      <c r="D337" s="324" t="s">
        <v>13623</v>
      </c>
      <c r="E337" s="324" t="s">
        <v>1709</v>
      </c>
      <c r="F337" s="126">
        <v>4737.4799999999996</v>
      </c>
      <c r="G337" s="107" t="str">
        <f t="shared" si="5"/>
        <v>SH19-09324</v>
      </c>
      <c r="H337" s="318"/>
      <c r="I337" s="126"/>
      <c r="J337" s="110"/>
      <c r="K337" s="108"/>
      <c r="L337" s="107"/>
      <c r="M337" s="319"/>
      <c r="N337" s="107"/>
    </row>
    <row r="338" spans="1:14" ht="18" customHeight="1">
      <c r="A338" s="351">
        <v>334</v>
      </c>
      <c r="B338" s="107" t="s">
        <v>139</v>
      </c>
      <c r="C338" s="108">
        <v>43717</v>
      </c>
      <c r="D338" s="324" t="s">
        <v>13624</v>
      </c>
      <c r="E338" s="324" t="s">
        <v>1709</v>
      </c>
      <c r="F338" s="126">
        <v>1722</v>
      </c>
      <c r="G338" s="107" t="str">
        <f t="shared" si="5"/>
        <v>SH19-09325</v>
      </c>
      <c r="H338" s="318"/>
      <c r="I338" s="126"/>
      <c r="J338" s="110"/>
      <c r="K338" s="108"/>
      <c r="L338" s="107"/>
      <c r="M338" s="319"/>
      <c r="N338" s="107"/>
    </row>
    <row r="339" spans="1:14" ht="18" customHeight="1">
      <c r="A339" s="351">
        <v>335</v>
      </c>
      <c r="B339" s="107" t="s">
        <v>1727</v>
      </c>
      <c r="C339" s="108">
        <v>43717</v>
      </c>
      <c r="D339" s="324" t="s">
        <v>13625</v>
      </c>
      <c r="E339" s="324" t="s">
        <v>1709</v>
      </c>
      <c r="F339" s="126">
        <v>3865.39</v>
      </c>
      <c r="G339" s="107" t="str">
        <f t="shared" si="5"/>
        <v>SH19-09326</v>
      </c>
      <c r="H339" s="318"/>
      <c r="I339" s="126"/>
      <c r="J339" s="110"/>
      <c r="K339" s="108"/>
      <c r="L339" s="107"/>
      <c r="M339" s="319"/>
      <c r="N339" s="107"/>
    </row>
    <row r="340" spans="1:14" ht="18" customHeight="1">
      <c r="A340" s="351">
        <v>336</v>
      </c>
      <c r="B340" s="107" t="s">
        <v>291</v>
      </c>
      <c r="C340" s="108">
        <v>43717</v>
      </c>
      <c r="D340" s="324" t="s">
        <v>13626</v>
      </c>
      <c r="E340" s="324" t="s">
        <v>1709</v>
      </c>
      <c r="F340" s="126">
        <v>6624.24</v>
      </c>
      <c r="G340" s="107" t="str">
        <f t="shared" si="5"/>
        <v>SH19-09327</v>
      </c>
      <c r="H340" s="318"/>
      <c r="I340" s="126"/>
      <c r="J340" s="110"/>
      <c r="K340" s="108"/>
      <c r="L340" s="107"/>
      <c r="M340" s="319"/>
      <c r="N340" s="107"/>
    </row>
    <row r="341" spans="1:14" ht="18" customHeight="1">
      <c r="A341" s="351">
        <v>337</v>
      </c>
      <c r="B341" s="107" t="s">
        <v>1746</v>
      </c>
      <c r="C341" s="108"/>
      <c r="D341" s="402" t="s">
        <v>13627</v>
      </c>
      <c r="E341" s="324" t="s">
        <v>1709</v>
      </c>
      <c r="F341" s="126">
        <v>0</v>
      </c>
      <c r="G341" s="107" t="str">
        <f t="shared" si="5"/>
        <v>SH19-09328</v>
      </c>
      <c r="H341" s="318"/>
      <c r="I341" s="126"/>
      <c r="J341" s="110"/>
      <c r="K341" s="108"/>
      <c r="L341" s="107"/>
      <c r="M341" s="319"/>
      <c r="N341" s="107"/>
    </row>
    <row r="342" spans="1:14" ht="18" customHeight="1">
      <c r="A342" s="351">
        <v>338</v>
      </c>
      <c r="B342" s="107" t="s">
        <v>142</v>
      </c>
      <c r="C342" s="108">
        <v>43717</v>
      </c>
      <c r="D342" s="324" t="s">
        <v>13628</v>
      </c>
      <c r="E342" s="324" t="s">
        <v>1709</v>
      </c>
      <c r="F342" s="126">
        <v>951.1</v>
      </c>
      <c r="G342" s="107" t="str">
        <f t="shared" si="5"/>
        <v>SH19-09329</v>
      </c>
      <c r="H342" s="318"/>
      <c r="I342" s="126"/>
      <c r="J342" s="110"/>
      <c r="K342" s="108"/>
      <c r="L342" s="107"/>
      <c r="M342" s="319"/>
      <c r="N342" s="107"/>
    </row>
    <row r="343" spans="1:14" ht="18" customHeight="1">
      <c r="A343" s="351">
        <v>339</v>
      </c>
      <c r="B343" s="107" t="s">
        <v>42</v>
      </c>
      <c r="C343" s="108">
        <v>43717</v>
      </c>
      <c r="D343" s="324" t="s">
        <v>13629</v>
      </c>
      <c r="E343" s="324" t="s">
        <v>14529</v>
      </c>
      <c r="F343" s="126">
        <v>494.36</v>
      </c>
      <c r="G343" s="107" t="str">
        <f t="shared" si="5"/>
        <v>SH19-09330</v>
      </c>
      <c r="H343" s="318"/>
      <c r="I343" s="126"/>
      <c r="J343" s="110"/>
      <c r="K343" s="108"/>
      <c r="L343" s="107"/>
      <c r="M343" s="319"/>
      <c r="N343" s="107"/>
    </row>
    <row r="344" spans="1:14" ht="18" customHeight="1">
      <c r="A344" s="351">
        <v>340</v>
      </c>
      <c r="B344" s="107" t="s">
        <v>142</v>
      </c>
      <c r="C344" s="108">
        <v>43717</v>
      </c>
      <c r="D344" s="324" t="s">
        <v>13630</v>
      </c>
      <c r="E344" s="324" t="s">
        <v>1709</v>
      </c>
      <c r="F344" s="126">
        <v>2293.2199999999998</v>
      </c>
      <c r="G344" s="107" t="str">
        <f t="shared" si="5"/>
        <v>SH19-09331</v>
      </c>
      <c r="H344" s="318"/>
      <c r="I344" s="126"/>
      <c r="J344" s="110"/>
      <c r="K344" s="108"/>
      <c r="L344" s="107"/>
      <c r="M344" s="319"/>
      <c r="N344" s="107"/>
    </row>
    <row r="345" spans="1:14" ht="18" customHeight="1">
      <c r="A345" s="351">
        <v>341</v>
      </c>
      <c r="B345" s="107" t="s">
        <v>42</v>
      </c>
      <c r="C345" s="108">
        <v>43717</v>
      </c>
      <c r="D345" s="324" t="s">
        <v>13631</v>
      </c>
      <c r="E345" s="324" t="s">
        <v>14529</v>
      </c>
      <c r="F345" s="126">
        <v>28.05</v>
      </c>
      <c r="G345" s="107" t="str">
        <f t="shared" si="5"/>
        <v>SH19-09332</v>
      </c>
      <c r="H345" s="318"/>
      <c r="I345" s="126"/>
      <c r="J345" s="110"/>
      <c r="K345" s="108"/>
      <c r="L345" s="107"/>
      <c r="M345" s="319"/>
      <c r="N345" s="107"/>
    </row>
    <row r="346" spans="1:14" ht="18" customHeight="1">
      <c r="A346" s="351">
        <v>342</v>
      </c>
      <c r="B346" s="107" t="s">
        <v>42</v>
      </c>
      <c r="C346" s="108">
        <v>43718</v>
      </c>
      <c r="D346" s="324" t="s">
        <v>13632</v>
      </c>
      <c r="E346" s="324" t="s">
        <v>14530</v>
      </c>
      <c r="F346" s="126">
        <v>6753.75</v>
      </c>
      <c r="G346" s="107" t="str">
        <f t="shared" si="5"/>
        <v>SH19-09333</v>
      </c>
      <c r="H346" s="318"/>
      <c r="I346" s="126"/>
      <c r="J346" s="110"/>
      <c r="K346" s="108"/>
      <c r="L346" s="107"/>
      <c r="M346" s="319"/>
      <c r="N346" s="107"/>
    </row>
    <row r="347" spans="1:14" ht="18" customHeight="1">
      <c r="A347" s="351">
        <v>343</v>
      </c>
      <c r="B347" s="107" t="s">
        <v>42</v>
      </c>
      <c r="C347" s="108">
        <v>43718</v>
      </c>
      <c r="D347" s="324" t="s">
        <v>13633</v>
      </c>
      <c r="E347" s="324" t="s">
        <v>14530</v>
      </c>
      <c r="F347" s="126">
        <v>2565.7600000000002</v>
      </c>
      <c r="G347" s="107" t="str">
        <f t="shared" si="5"/>
        <v>SH19-09334</v>
      </c>
      <c r="H347" s="318"/>
      <c r="I347" s="126"/>
      <c r="J347" s="110"/>
      <c r="K347" s="108"/>
      <c r="L347" s="107"/>
      <c r="M347" s="319"/>
      <c r="N347" s="107"/>
    </row>
    <row r="348" spans="1:14" ht="18" customHeight="1">
      <c r="A348" s="351">
        <v>344</v>
      </c>
      <c r="B348" s="107" t="s">
        <v>42</v>
      </c>
      <c r="C348" s="108">
        <v>43718</v>
      </c>
      <c r="D348" s="324" t="s">
        <v>13634</v>
      </c>
      <c r="E348" s="324" t="s">
        <v>14530</v>
      </c>
      <c r="F348" s="126">
        <v>12500.96</v>
      </c>
      <c r="G348" s="107" t="str">
        <f t="shared" si="5"/>
        <v>SH19-09335</v>
      </c>
      <c r="H348" s="318"/>
      <c r="I348" s="126"/>
      <c r="J348" s="110"/>
      <c r="K348" s="108"/>
      <c r="L348" s="107"/>
      <c r="M348" s="319"/>
      <c r="N348" s="107"/>
    </row>
    <row r="349" spans="1:14" ht="18" customHeight="1">
      <c r="A349" s="351">
        <v>345</v>
      </c>
      <c r="B349" s="107" t="s">
        <v>42</v>
      </c>
      <c r="C349" s="108">
        <v>43718</v>
      </c>
      <c r="D349" s="324" t="s">
        <v>13635</v>
      </c>
      <c r="E349" s="324" t="s">
        <v>14530</v>
      </c>
      <c r="F349" s="126">
        <v>7002.79</v>
      </c>
      <c r="G349" s="107" t="str">
        <f t="shared" si="5"/>
        <v>SH19-09336</v>
      </c>
      <c r="H349" s="318"/>
      <c r="I349" s="126"/>
      <c r="J349" s="110"/>
      <c r="K349" s="108"/>
      <c r="L349" s="107"/>
      <c r="M349" s="319"/>
      <c r="N349" s="107"/>
    </row>
    <row r="350" spans="1:14" ht="18" customHeight="1">
      <c r="A350" s="351">
        <v>346</v>
      </c>
      <c r="B350" s="107" t="s">
        <v>42</v>
      </c>
      <c r="C350" s="108">
        <v>43718</v>
      </c>
      <c r="D350" s="324" t="s">
        <v>13636</v>
      </c>
      <c r="E350" s="324" t="s">
        <v>14530</v>
      </c>
      <c r="F350" s="126">
        <v>4623.18</v>
      </c>
      <c r="G350" s="107" t="str">
        <f t="shared" si="5"/>
        <v>SH19-09337</v>
      </c>
      <c r="H350" s="318"/>
      <c r="I350" s="126"/>
      <c r="J350" s="110"/>
      <c r="K350" s="108"/>
      <c r="L350" s="107"/>
      <c r="M350" s="319"/>
      <c r="N350" s="107"/>
    </row>
    <row r="351" spans="1:14" ht="18" customHeight="1">
      <c r="A351" s="351">
        <v>347</v>
      </c>
      <c r="B351" s="107" t="s">
        <v>238</v>
      </c>
      <c r="C351" s="108">
        <v>43717</v>
      </c>
      <c r="D351" s="324" t="s">
        <v>13637</v>
      </c>
      <c r="E351" s="324" t="s">
        <v>1709</v>
      </c>
      <c r="F351" s="126">
        <v>7119.48</v>
      </c>
      <c r="G351" s="107" t="str">
        <f t="shared" si="5"/>
        <v>SH19-09338</v>
      </c>
      <c r="H351" s="318"/>
      <c r="I351" s="126"/>
      <c r="J351" s="110"/>
      <c r="K351" s="108"/>
      <c r="L351" s="107"/>
      <c r="M351" s="319"/>
      <c r="N351" s="107"/>
    </row>
    <row r="352" spans="1:14" ht="18" customHeight="1">
      <c r="A352" s="351">
        <v>348</v>
      </c>
      <c r="B352" s="107" t="s">
        <v>329</v>
      </c>
      <c r="C352" s="108">
        <v>43717</v>
      </c>
      <c r="D352" s="324" t="s">
        <v>13638</v>
      </c>
      <c r="E352" s="324" t="s">
        <v>1709</v>
      </c>
      <c r="F352" s="126">
        <v>2482.15</v>
      </c>
      <c r="G352" s="107" t="str">
        <f t="shared" si="5"/>
        <v>SH19-09339</v>
      </c>
      <c r="H352" s="318"/>
      <c r="I352" s="126"/>
      <c r="J352" s="110"/>
      <c r="K352" s="108"/>
      <c r="L352" s="107"/>
      <c r="M352" s="319"/>
      <c r="N352" s="107"/>
    </row>
    <row r="353" spans="1:14" ht="18" customHeight="1">
      <c r="A353" s="351">
        <v>349</v>
      </c>
      <c r="B353" s="107" t="s">
        <v>1746</v>
      </c>
      <c r="C353" s="108"/>
      <c r="D353" s="402" t="s">
        <v>13639</v>
      </c>
      <c r="E353" s="324" t="s">
        <v>1709</v>
      </c>
      <c r="F353" s="126">
        <v>0</v>
      </c>
      <c r="G353" s="107" t="str">
        <f t="shared" si="5"/>
        <v>SH19-09340</v>
      </c>
      <c r="H353" s="318"/>
      <c r="I353" s="126"/>
      <c r="J353" s="110"/>
      <c r="K353" s="108"/>
      <c r="L353" s="107"/>
      <c r="M353" s="319"/>
      <c r="N353" s="107"/>
    </row>
    <row r="354" spans="1:14" ht="18" customHeight="1">
      <c r="A354" s="351">
        <v>350</v>
      </c>
      <c r="B354" s="107" t="s">
        <v>53</v>
      </c>
      <c r="C354" s="108">
        <v>43717</v>
      </c>
      <c r="D354" s="324" t="s">
        <v>13640</v>
      </c>
      <c r="E354" s="324" t="s">
        <v>1709</v>
      </c>
      <c r="F354" s="126">
        <v>2179.5</v>
      </c>
      <c r="G354" s="107" t="str">
        <f t="shared" si="5"/>
        <v>SH19-09341</v>
      </c>
      <c r="H354" s="318"/>
      <c r="I354" s="126"/>
      <c r="J354" s="110"/>
      <c r="K354" s="108"/>
      <c r="L354" s="107"/>
      <c r="M354" s="319"/>
      <c r="N354" s="107"/>
    </row>
    <row r="355" spans="1:14" ht="18" customHeight="1">
      <c r="A355" s="351">
        <v>351</v>
      </c>
      <c r="B355" s="107" t="s">
        <v>1746</v>
      </c>
      <c r="C355" s="108"/>
      <c r="D355" s="402" t="s">
        <v>13641</v>
      </c>
      <c r="E355" s="324" t="s">
        <v>1709</v>
      </c>
      <c r="F355" s="126">
        <v>0</v>
      </c>
      <c r="G355" s="107" t="str">
        <f t="shared" si="5"/>
        <v>SH19-09342</v>
      </c>
      <c r="H355" s="318"/>
      <c r="I355" s="126"/>
      <c r="J355" s="110"/>
      <c r="K355" s="108"/>
      <c r="L355" s="107"/>
      <c r="M355" s="319"/>
      <c r="N355" s="107"/>
    </row>
    <row r="356" spans="1:14" ht="18" customHeight="1">
      <c r="A356" s="351">
        <v>352</v>
      </c>
      <c r="B356" s="107" t="s">
        <v>42</v>
      </c>
      <c r="C356" s="108">
        <v>43717</v>
      </c>
      <c r="D356" s="324" t="s">
        <v>13642</v>
      </c>
      <c r="E356" s="324" t="s">
        <v>14529</v>
      </c>
      <c r="F356" s="126">
        <v>58.64</v>
      </c>
      <c r="G356" s="107" t="str">
        <f t="shared" si="5"/>
        <v>SH19-09343</v>
      </c>
      <c r="H356" s="318"/>
      <c r="I356" s="126"/>
      <c r="J356" s="110"/>
      <c r="K356" s="108"/>
      <c r="L356" s="107"/>
      <c r="M356" s="319"/>
      <c r="N356" s="107"/>
    </row>
    <row r="357" spans="1:14" ht="18" customHeight="1">
      <c r="A357" s="351">
        <v>353</v>
      </c>
      <c r="B357" s="107" t="s">
        <v>238</v>
      </c>
      <c r="C357" s="108">
        <v>43717</v>
      </c>
      <c r="D357" s="324" t="s">
        <v>13643</v>
      </c>
      <c r="E357" s="324" t="s">
        <v>1709</v>
      </c>
      <c r="F357" s="126">
        <v>13221.54</v>
      </c>
      <c r="G357" s="107" t="str">
        <f t="shared" si="5"/>
        <v>SH19-09344</v>
      </c>
      <c r="H357" s="318"/>
      <c r="I357" s="126"/>
      <c r="J357" s="110"/>
      <c r="K357" s="108"/>
      <c r="L357" s="107"/>
      <c r="M357" s="319"/>
      <c r="N357" s="107"/>
    </row>
    <row r="358" spans="1:14" ht="18" customHeight="1">
      <c r="A358" s="351">
        <v>354</v>
      </c>
      <c r="B358" s="107" t="s">
        <v>42</v>
      </c>
      <c r="C358" s="108">
        <v>43717</v>
      </c>
      <c r="D358" s="324" t="s">
        <v>13644</v>
      </c>
      <c r="E358" s="324" t="s">
        <v>14529</v>
      </c>
      <c r="F358" s="126">
        <v>987.89</v>
      </c>
      <c r="G358" s="107" t="str">
        <f t="shared" si="5"/>
        <v>SH19-09345</v>
      </c>
      <c r="H358" s="318"/>
      <c r="I358" s="126"/>
      <c r="J358" s="110"/>
      <c r="K358" s="108"/>
      <c r="L358" s="107"/>
      <c r="M358" s="319"/>
      <c r="N358" s="107"/>
    </row>
    <row r="359" spans="1:14" ht="18" customHeight="1">
      <c r="A359" s="351">
        <v>355</v>
      </c>
      <c r="B359" s="107" t="s">
        <v>224</v>
      </c>
      <c r="C359" s="108">
        <v>43717</v>
      </c>
      <c r="D359" s="324" t="s">
        <v>13645</v>
      </c>
      <c r="E359" s="324" t="s">
        <v>1709</v>
      </c>
      <c r="F359" s="126">
        <v>1423.49</v>
      </c>
      <c r="G359" s="107" t="str">
        <f t="shared" si="5"/>
        <v>SH19-09346</v>
      </c>
      <c r="H359" s="318"/>
      <c r="I359" s="126"/>
      <c r="J359" s="110"/>
      <c r="K359" s="108"/>
      <c r="L359" s="107"/>
      <c r="M359" s="319"/>
      <c r="N359" s="107"/>
    </row>
    <row r="360" spans="1:14" ht="18" customHeight="1">
      <c r="A360" s="351">
        <v>356</v>
      </c>
      <c r="B360" s="107" t="s">
        <v>55</v>
      </c>
      <c r="C360" s="108">
        <v>43717</v>
      </c>
      <c r="D360" s="324" t="s">
        <v>13646</v>
      </c>
      <c r="E360" s="324" t="s">
        <v>1709</v>
      </c>
      <c r="F360" s="126">
        <v>705.75</v>
      </c>
      <c r="G360" s="107" t="str">
        <f t="shared" si="5"/>
        <v>SH19-09347</v>
      </c>
      <c r="H360" s="318"/>
      <c r="I360" s="126"/>
      <c r="J360" s="110"/>
      <c r="K360" s="108"/>
      <c r="L360" s="107"/>
      <c r="M360" s="319"/>
      <c r="N360" s="107"/>
    </row>
    <row r="361" spans="1:14" ht="18" customHeight="1">
      <c r="A361" s="351">
        <v>357</v>
      </c>
      <c r="B361" s="107" t="s">
        <v>55</v>
      </c>
      <c r="C361" s="108">
        <v>43717</v>
      </c>
      <c r="D361" s="324" t="s">
        <v>13647</v>
      </c>
      <c r="E361" s="324" t="s">
        <v>1709</v>
      </c>
      <c r="F361" s="126">
        <v>1595.52</v>
      </c>
      <c r="G361" s="107" t="str">
        <f t="shared" si="5"/>
        <v>SH19-09348</v>
      </c>
      <c r="H361" s="318"/>
      <c r="I361" s="126"/>
      <c r="J361" s="110"/>
      <c r="K361" s="108"/>
      <c r="L361" s="107"/>
      <c r="M361" s="319"/>
      <c r="N361" s="107"/>
    </row>
    <row r="362" spans="1:14" ht="18" customHeight="1">
      <c r="A362" s="351">
        <v>358</v>
      </c>
      <c r="B362" s="107" t="s">
        <v>55</v>
      </c>
      <c r="C362" s="108">
        <v>43717</v>
      </c>
      <c r="D362" s="324" t="s">
        <v>13648</v>
      </c>
      <c r="E362" s="324" t="s">
        <v>1709</v>
      </c>
      <c r="F362" s="126">
        <v>1586.7</v>
      </c>
      <c r="G362" s="107" t="str">
        <f t="shared" si="5"/>
        <v>SH19-09349</v>
      </c>
      <c r="H362" s="318"/>
      <c r="I362" s="126"/>
      <c r="J362" s="110"/>
      <c r="K362" s="108"/>
      <c r="L362" s="107"/>
      <c r="M362" s="319"/>
      <c r="N362" s="107"/>
    </row>
    <row r="363" spans="1:14" ht="18" customHeight="1">
      <c r="A363" s="351">
        <v>359</v>
      </c>
      <c r="B363" s="107" t="s">
        <v>141</v>
      </c>
      <c r="C363" s="108">
        <v>43717</v>
      </c>
      <c r="D363" s="324" t="s">
        <v>13649</v>
      </c>
      <c r="E363" s="324" t="s">
        <v>1709</v>
      </c>
      <c r="F363" s="126">
        <v>1719.45</v>
      </c>
      <c r="G363" s="107" t="str">
        <f t="shared" si="5"/>
        <v>SH19-09350</v>
      </c>
      <c r="H363" s="318"/>
      <c r="I363" s="126"/>
      <c r="J363" s="110"/>
      <c r="K363" s="108"/>
      <c r="L363" s="107"/>
      <c r="M363" s="319"/>
      <c r="N363" s="107"/>
    </row>
    <row r="364" spans="1:14" ht="18" customHeight="1">
      <c r="A364" s="351">
        <v>360</v>
      </c>
      <c r="B364" s="107"/>
      <c r="C364" s="108"/>
      <c r="D364" s="401" t="s">
        <v>13650</v>
      </c>
      <c r="E364" s="324" t="s">
        <v>1709</v>
      </c>
      <c r="F364" s="126">
        <v>0</v>
      </c>
      <c r="G364" s="107" t="str">
        <f t="shared" si="5"/>
        <v>SH19-09351</v>
      </c>
      <c r="H364" s="318"/>
      <c r="I364" s="126"/>
      <c r="J364" s="110"/>
      <c r="K364" s="108"/>
      <c r="L364" s="107"/>
      <c r="M364" s="319"/>
      <c r="N364" s="107"/>
    </row>
    <row r="365" spans="1:14" ht="18" customHeight="1">
      <c r="A365" s="351">
        <v>361</v>
      </c>
      <c r="B365" s="107" t="s">
        <v>1727</v>
      </c>
      <c r="C365" s="108">
        <v>43717</v>
      </c>
      <c r="D365" s="324" t="s">
        <v>13651</v>
      </c>
      <c r="E365" s="324" t="s">
        <v>1709</v>
      </c>
      <c r="F365" s="126">
        <v>1691.08</v>
      </c>
      <c r="G365" s="107" t="str">
        <f t="shared" si="5"/>
        <v>SH19-09352</v>
      </c>
      <c r="H365" s="318"/>
      <c r="I365" s="126"/>
      <c r="J365" s="110"/>
      <c r="K365" s="108"/>
      <c r="L365" s="107"/>
      <c r="M365" s="319"/>
      <c r="N365" s="107"/>
    </row>
    <row r="366" spans="1:14" ht="18" customHeight="1">
      <c r="A366" s="351">
        <v>362</v>
      </c>
      <c r="B366" s="107" t="s">
        <v>42</v>
      </c>
      <c r="C366" s="108">
        <v>43719</v>
      </c>
      <c r="D366" s="324" t="s">
        <v>13652</v>
      </c>
      <c r="E366" s="324" t="s">
        <v>14531</v>
      </c>
      <c r="F366" s="126">
        <v>7110.31</v>
      </c>
      <c r="G366" s="107" t="str">
        <f t="shared" si="5"/>
        <v>SH19-09353</v>
      </c>
      <c r="H366" s="318"/>
      <c r="I366" s="126"/>
      <c r="J366" s="110"/>
      <c r="K366" s="108"/>
      <c r="L366" s="107"/>
      <c r="M366" s="319"/>
      <c r="N366" s="107"/>
    </row>
    <row r="367" spans="1:14" ht="18" customHeight="1">
      <c r="A367" s="351">
        <v>363</v>
      </c>
      <c r="B367" s="107" t="s">
        <v>42</v>
      </c>
      <c r="C367" s="108">
        <v>43719</v>
      </c>
      <c r="D367" s="324" t="s">
        <v>13653</v>
      </c>
      <c r="E367" s="324" t="s">
        <v>14531</v>
      </c>
      <c r="F367" s="126">
        <v>13379.2</v>
      </c>
      <c r="G367" s="107" t="str">
        <f t="shared" si="5"/>
        <v>SH19-09354</v>
      </c>
      <c r="H367" s="318"/>
      <c r="I367" s="126"/>
      <c r="J367" s="110"/>
      <c r="K367" s="108"/>
      <c r="L367" s="107"/>
      <c r="M367" s="319"/>
      <c r="N367" s="107"/>
    </row>
    <row r="368" spans="1:14" ht="18" customHeight="1">
      <c r="A368" s="351">
        <v>364</v>
      </c>
      <c r="B368" s="107" t="s">
        <v>42</v>
      </c>
      <c r="C368" s="108">
        <v>43719</v>
      </c>
      <c r="D368" s="324" t="s">
        <v>13654</v>
      </c>
      <c r="E368" s="324" t="s">
        <v>14531</v>
      </c>
      <c r="F368" s="126">
        <v>5466.78</v>
      </c>
      <c r="G368" s="107" t="str">
        <f t="shared" si="5"/>
        <v>SH19-09355</v>
      </c>
      <c r="H368" s="318"/>
      <c r="I368" s="126"/>
      <c r="J368" s="110"/>
      <c r="K368" s="108"/>
      <c r="L368" s="107"/>
      <c r="M368" s="319"/>
      <c r="N368" s="107"/>
    </row>
    <row r="369" spans="1:14" ht="18" customHeight="1">
      <c r="A369" s="351">
        <v>365</v>
      </c>
      <c r="B369" s="107" t="s">
        <v>42</v>
      </c>
      <c r="C369" s="108">
        <v>43719</v>
      </c>
      <c r="D369" s="324" t="s">
        <v>13655</v>
      </c>
      <c r="E369" s="324" t="s">
        <v>14531</v>
      </c>
      <c r="F369" s="126">
        <v>4032.35</v>
      </c>
      <c r="G369" s="107" t="str">
        <f t="shared" si="5"/>
        <v>SH19-09356</v>
      </c>
      <c r="H369" s="318"/>
      <c r="I369" s="126"/>
      <c r="J369" s="110"/>
      <c r="K369" s="108"/>
      <c r="L369" s="107"/>
      <c r="M369" s="319"/>
      <c r="N369" s="107"/>
    </row>
    <row r="370" spans="1:14" ht="18" customHeight="1">
      <c r="A370" s="351">
        <v>366</v>
      </c>
      <c r="B370" s="107" t="s">
        <v>42</v>
      </c>
      <c r="C370" s="108">
        <v>43719</v>
      </c>
      <c r="D370" s="324" t="s">
        <v>13656</v>
      </c>
      <c r="E370" s="324" t="s">
        <v>14531</v>
      </c>
      <c r="F370" s="126">
        <v>9175.16</v>
      </c>
      <c r="G370" s="107" t="str">
        <f t="shared" si="5"/>
        <v>SH19-09357</v>
      </c>
      <c r="H370" s="318"/>
      <c r="I370" s="126"/>
      <c r="J370" s="110"/>
      <c r="K370" s="108"/>
      <c r="L370" s="107"/>
      <c r="M370" s="319"/>
      <c r="N370" s="107"/>
    </row>
    <row r="371" spans="1:14" ht="18" customHeight="1">
      <c r="A371" s="351">
        <v>367</v>
      </c>
      <c r="B371" s="107" t="s">
        <v>42</v>
      </c>
      <c r="C371" s="108">
        <v>43719</v>
      </c>
      <c r="D371" s="324" t="s">
        <v>13657</v>
      </c>
      <c r="E371" s="324" t="s">
        <v>14531</v>
      </c>
      <c r="F371" s="126">
        <v>12643.65</v>
      </c>
      <c r="G371" s="107" t="str">
        <f t="shared" si="5"/>
        <v>SH19-09358</v>
      </c>
      <c r="H371" s="318"/>
      <c r="I371" s="126"/>
      <c r="J371" s="110"/>
      <c r="K371" s="108"/>
      <c r="L371" s="107"/>
      <c r="M371" s="319"/>
      <c r="N371" s="107"/>
    </row>
    <row r="372" spans="1:14" ht="18" customHeight="1">
      <c r="A372" s="351">
        <v>368</v>
      </c>
      <c r="B372" s="107" t="s">
        <v>42</v>
      </c>
      <c r="C372" s="108">
        <v>43719</v>
      </c>
      <c r="D372" s="324" t="s">
        <v>13658</v>
      </c>
      <c r="E372" s="324" t="s">
        <v>14531</v>
      </c>
      <c r="F372" s="126">
        <v>6527.17</v>
      </c>
      <c r="G372" s="107" t="str">
        <f t="shared" si="5"/>
        <v>SH19-09359</v>
      </c>
      <c r="H372" s="318"/>
      <c r="I372" s="126"/>
      <c r="J372" s="110"/>
      <c r="K372" s="108"/>
      <c r="L372" s="107"/>
      <c r="M372" s="319"/>
      <c r="N372" s="107"/>
    </row>
    <row r="373" spans="1:14" ht="18" customHeight="1">
      <c r="A373" s="351">
        <v>369</v>
      </c>
      <c r="B373" s="107" t="s">
        <v>42</v>
      </c>
      <c r="C373" s="108">
        <v>43719</v>
      </c>
      <c r="D373" s="324" t="s">
        <v>13659</v>
      </c>
      <c r="E373" s="324" t="s">
        <v>14531</v>
      </c>
      <c r="F373" s="126">
        <v>7833.17</v>
      </c>
      <c r="G373" s="107" t="str">
        <f t="shared" si="5"/>
        <v>SH19-09360</v>
      </c>
      <c r="H373" s="318"/>
      <c r="I373" s="126"/>
      <c r="J373" s="110"/>
      <c r="K373" s="108"/>
      <c r="L373" s="107"/>
      <c r="M373" s="319"/>
      <c r="N373" s="107"/>
    </row>
    <row r="374" spans="1:14" ht="18" customHeight="1">
      <c r="A374" s="351">
        <v>370</v>
      </c>
      <c r="B374" s="107" t="s">
        <v>42</v>
      </c>
      <c r="C374" s="108">
        <v>43719</v>
      </c>
      <c r="D374" s="324" t="s">
        <v>13660</v>
      </c>
      <c r="E374" s="324" t="s">
        <v>14531</v>
      </c>
      <c r="F374" s="126">
        <v>3886.93</v>
      </c>
      <c r="G374" s="107" t="str">
        <f t="shared" si="5"/>
        <v>SH19-09361</v>
      </c>
      <c r="H374" s="318"/>
      <c r="I374" s="126"/>
      <c r="J374" s="110"/>
      <c r="K374" s="108"/>
      <c r="L374" s="107"/>
      <c r="M374" s="319"/>
      <c r="N374" s="107"/>
    </row>
    <row r="375" spans="1:14" ht="18" customHeight="1">
      <c r="A375" s="351">
        <v>371</v>
      </c>
      <c r="B375" s="107" t="s">
        <v>42</v>
      </c>
      <c r="C375" s="108">
        <v>43719</v>
      </c>
      <c r="D375" s="324" t="s">
        <v>13661</v>
      </c>
      <c r="E375" s="324" t="s">
        <v>14531</v>
      </c>
      <c r="F375" s="126">
        <v>12261.8</v>
      </c>
      <c r="G375" s="107" t="str">
        <f t="shared" si="5"/>
        <v>SH19-09362</v>
      </c>
      <c r="H375" s="318"/>
      <c r="I375" s="126"/>
      <c r="J375" s="110"/>
      <c r="K375" s="108"/>
      <c r="L375" s="107"/>
      <c r="M375" s="319"/>
      <c r="N375" s="107"/>
    </row>
    <row r="376" spans="1:14" ht="18" customHeight="1">
      <c r="A376" s="351">
        <v>372</v>
      </c>
      <c r="B376" s="107" t="s">
        <v>42</v>
      </c>
      <c r="C376" s="108">
        <v>43719</v>
      </c>
      <c r="D376" s="324" t="s">
        <v>13662</v>
      </c>
      <c r="E376" s="324" t="s">
        <v>14531</v>
      </c>
      <c r="F376" s="126">
        <v>5034.24</v>
      </c>
      <c r="G376" s="107" t="str">
        <f t="shared" si="5"/>
        <v>SH19-09363</v>
      </c>
      <c r="H376" s="318"/>
      <c r="I376" s="126"/>
      <c r="J376" s="110"/>
      <c r="K376" s="108"/>
      <c r="L376" s="107"/>
      <c r="M376" s="319"/>
      <c r="N376" s="107"/>
    </row>
    <row r="377" spans="1:14" ht="18" customHeight="1">
      <c r="A377" s="351">
        <v>373</v>
      </c>
      <c r="B377" s="107" t="s">
        <v>42</v>
      </c>
      <c r="C377" s="108">
        <v>43719</v>
      </c>
      <c r="D377" s="324" t="s">
        <v>13663</v>
      </c>
      <c r="E377" s="324" t="s">
        <v>14531</v>
      </c>
      <c r="F377" s="126">
        <v>2964.64</v>
      </c>
      <c r="G377" s="107" t="str">
        <f t="shared" si="5"/>
        <v>SH19-09364</v>
      </c>
      <c r="H377" s="318"/>
      <c r="I377" s="126"/>
      <c r="J377" s="110"/>
      <c r="K377" s="108"/>
      <c r="L377" s="107"/>
      <c r="M377" s="319"/>
      <c r="N377" s="107"/>
    </row>
    <row r="378" spans="1:14" ht="18" customHeight="1">
      <c r="A378" s="351">
        <v>374</v>
      </c>
      <c r="B378" s="107" t="s">
        <v>139</v>
      </c>
      <c r="C378" s="108">
        <v>43718</v>
      </c>
      <c r="D378" s="324" t="s">
        <v>13664</v>
      </c>
      <c r="E378" s="324" t="s">
        <v>1709</v>
      </c>
      <c r="F378" s="126">
        <v>1479</v>
      </c>
      <c r="G378" s="107" t="str">
        <f t="shared" si="5"/>
        <v>SH19-09365</v>
      </c>
      <c r="H378" s="318"/>
      <c r="I378" s="126"/>
      <c r="J378" s="110"/>
      <c r="K378" s="108"/>
      <c r="L378" s="107"/>
      <c r="M378" s="319"/>
      <c r="N378" s="107"/>
    </row>
    <row r="379" spans="1:14" ht="18" customHeight="1">
      <c r="A379" s="351">
        <v>375</v>
      </c>
      <c r="B379" s="107" t="s">
        <v>142</v>
      </c>
      <c r="C379" s="108">
        <v>43718</v>
      </c>
      <c r="D379" s="324" t="s">
        <v>13665</v>
      </c>
      <c r="E379" s="324" t="s">
        <v>1709</v>
      </c>
      <c r="F379" s="126">
        <v>1471.12</v>
      </c>
      <c r="G379" s="107" t="str">
        <f t="shared" si="5"/>
        <v>SH19-09366</v>
      </c>
      <c r="H379" s="318"/>
      <c r="I379" s="126"/>
      <c r="J379" s="110"/>
      <c r="K379" s="108"/>
      <c r="L379" s="107"/>
      <c r="M379" s="319"/>
      <c r="N379" s="107"/>
    </row>
    <row r="380" spans="1:14" ht="18" customHeight="1">
      <c r="A380" s="351">
        <v>376</v>
      </c>
      <c r="B380" s="107" t="s">
        <v>43</v>
      </c>
      <c r="C380" s="108">
        <v>43718</v>
      </c>
      <c r="D380" s="324" t="s">
        <v>13666</v>
      </c>
      <c r="E380" s="324" t="s">
        <v>1709</v>
      </c>
      <c r="F380" s="126">
        <v>2218.98</v>
      </c>
      <c r="G380" s="107" t="str">
        <f t="shared" si="5"/>
        <v>SH19-09367</v>
      </c>
      <c r="H380" s="318"/>
      <c r="I380" s="126"/>
      <c r="J380" s="110"/>
      <c r="K380" s="108"/>
      <c r="L380" s="107"/>
      <c r="M380" s="319"/>
      <c r="N380" s="107"/>
    </row>
    <row r="381" spans="1:14" ht="18" customHeight="1">
      <c r="A381" s="351">
        <v>377</v>
      </c>
      <c r="B381" s="107" t="s">
        <v>1746</v>
      </c>
      <c r="C381" s="108"/>
      <c r="D381" s="402" t="s">
        <v>13667</v>
      </c>
      <c r="E381" s="324" t="s">
        <v>1709</v>
      </c>
      <c r="F381" s="126">
        <v>0</v>
      </c>
      <c r="G381" s="107" t="str">
        <f t="shared" si="5"/>
        <v>SH19-09368</v>
      </c>
      <c r="H381" s="318"/>
      <c r="I381" s="126"/>
      <c r="J381" s="110"/>
      <c r="K381" s="108"/>
      <c r="L381" s="107"/>
      <c r="M381" s="319"/>
      <c r="N381" s="107"/>
    </row>
    <row r="382" spans="1:14" ht="18" customHeight="1">
      <c r="A382" s="351">
        <v>378</v>
      </c>
      <c r="B382" s="107" t="s">
        <v>238</v>
      </c>
      <c r="C382" s="108">
        <v>43718</v>
      </c>
      <c r="D382" s="324" t="s">
        <v>13668</v>
      </c>
      <c r="E382" s="324" t="s">
        <v>1709</v>
      </c>
      <c r="F382" s="126">
        <v>3716.4</v>
      </c>
      <c r="G382" s="107" t="str">
        <f t="shared" si="5"/>
        <v>SH19-09369</v>
      </c>
      <c r="H382" s="318"/>
      <c r="I382" s="126"/>
      <c r="J382" s="110"/>
      <c r="K382" s="108"/>
      <c r="L382" s="107"/>
      <c r="M382" s="319"/>
      <c r="N382" s="107"/>
    </row>
    <row r="383" spans="1:14" ht="18" customHeight="1">
      <c r="A383" s="351">
        <v>379</v>
      </c>
      <c r="B383" s="107" t="s">
        <v>238</v>
      </c>
      <c r="C383" s="108">
        <v>43718</v>
      </c>
      <c r="D383" s="324" t="s">
        <v>13669</v>
      </c>
      <c r="E383" s="324" t="s">
        <v>1709</v>
      </c>
      <c r="F383" s="126">
        <v>2231.52</v>
      </c>
      <c r="G383" s="107" t="str">
        <f t="shared" si="5"/>
        <v>SH19-09370</v>
      </c>
      <c r="H383" s="318"/>
      <c r="I383" s="126"/>
      <c r="J383" s="110"/>
      <c r="K383" s="108"/>
      <c r="L383" s="107"/>
      <c r="M383" s="319"/>
      <c r="N383" s="107"/>
    </row>
    <row r="384" spans="1:14" ht="18" customHeight="1">
      <c r="A384" s="351">
        <v>380</v>
      </c>
      <c r="B384" s="107" t="s">
        <v>225</v>
      </c>
      <c r="C384" s="108">
        <v>43718</v>
      </c>
      <c r="D384" s="324" t="s">
        <v>13670</v>
      </c>
      <c r="E384" s="324" t="s">
        <v>1709</v>
      </c>
      <c r="F384" s="126">
        <v>4095</v>
      </c>
      <c r="G384" s="107" t="str">
        <f t="shared" si="5"/>
        <v>SH19-09371</v>
      </c>
      <c r="H384" s="318"/>
      <c r="I384" s="126"/>
      <c r="J384" s="110"/>
      <c r="K384" s="108"/>
      <c r="L384" s="107"/>
      <c r="M384" s="319"/>
      <c r="N384" s="107"/>
    </row>
    <row r="385" spans="1:14" ht="18" customHeight="1">
      <c r="A385" s="351">
        <v>381</v>
      </c>
      <c r="B385" s="107" t="s">
        <v>42</v>
      </c>
      <c r="C385" s="108">
        <v>43718</v>
      </c>
      <c r="D385" s="324" t="s">
        <v>13671</v>
      </c>
      <c r="E385" s="324" t="s">
        <v>14530</v>
      </c>
      <c r="F385" s="126">
        <v>18.14</v>
      </c>
      <c r="G385" s="107" t="str">
        <f t="shared" si="5"/>
        <v>SH19-09372</v>
      </c>
      <c r="H385" s="318"/>
      <c r="I385" s="126"/>
      <c r="J385" s="110"/>
      <c r="K385" s="108"/>
      <c r="L385" s="107"/>
      <c r="M385" s="319"/>
      <c r="N385" s="107"/>
    </row>
    <row r="386" spans="1:14" ht="18" customHeight="1">
      <c r="A386" s="351">
        <v>382</v>
      </c>
      <c r="B386" s="107" t="s">
        <v>42</v>
      </c>
      <c r="C386" s="108">
        <v>43718</v>
      </c>
      <c r="D386" s="324" t="s">
        <v>13672</v>
      </c>
      <c r="E386" s="324" t="s">
        <v>14530</v>
      </c>
      <c r="F386" s="126">
        <v>3.45</v>
      </c>
      <c r="G386" s="107" t="str">
        <f t="shared" si="5"/>
        <v>SH19-09373</v>
      </c>
      <c r="H386" s="318"/>
      <c r="I386" s="126"/>
      <c r="J386" s="110"/>
      <c r="K386" s="108"/>
      <c r="L386" s="107"/>
      <c r="M386" s="319"/>
      <c r="N386" s="107"/>
    </row>
    <row r="387" spans="1:14" ht="18" customHeight="1">
      <c r="A387" s="351">
        <v>383</v>
      </c>
      <c r="B387" s="107" t="s">
        <v>42</v>
      </c>
      <c r="C387" s="108">
        <v>43719</v>
      </c>
      <c r="D387" s="324" t="s">
        <v>13673</v>
      </c>
      <c r="E387" s="324" t="s">
        <v>14531</v>
      </c>
      <c r="F387" s="126">
        <v>5714.91</v>
      </c>
      <c r="G387" s="107" t="str">
        <f t="shared" si="5"/>
        <v>SH19-09374</v>
      </c>
      <c r="H387" s="318"/>
      <c r="I387" s="126"/>
      <c r="J387" s="110"/>
      <c r="K387" s="108"/>
      <c r="L387" s="107"/>
      <c r="M387" s="319"/>
      <c r="N387" s="107"/>
    </row>
    <row r="388" spans="1:14" ht="18" customHeight="1">
      <c r="A388" s="351">
        <v>384</v>
      </c>
      <c r="B388" s="107" t="s">
        <v>42</v>
      </c>
      <c r="C388" s="108">
        <v>43719</v>
      </c>
      <c r="D388" s="324" t="s">
        <v>13674</v>
      </c>
      <c r="E388" s="324" t="s">
        <v>14531</v>
      </c>
      <c r="F388" s="126">
        <v>10398.5</v>
      </c>
      <c r="G388" s="107" t="str">
        <f t="shared" si="5"/>
        <v>SH19-09375</v>
      </c>
      <c r="H388" s="318"/>
      <c r="I388" s="126"/>
      <c r="J388" s="110"/>
      <c r="K388" s="108"/>
      <c r="L388" s="107"/>
      <c r="M388" s="319"/>
      <c r="N388" s="107"/>
    </row>
    <row r="389" spans="1:14" ht="18" customHeight="1">
      <c r="A389" s="351">
        <v>385</v>
      </c>
      <c r="B389" s="107" t="s">
        <v>42</v>
      </c>
      <c r="C389" s="108">
        <v>43719</v>
      </c>
      <c r="D389" s="324" t="s">
        <v>13675</v>
      </c>
      <c r="E389" s="324" t="s">
        <v>14531</v>
      </c>
      <c r="F389" s="126">
        <v>6723.09</v>
      </c>
      <c r="G389" s="107" t="str">
        <f t="shared" si="5"/>
        <v>SH19-09376</v>
      </c>
      <c r="H389" s="318"/>
      <c r="I389" s="126"/>
      <c r="J389" s="110"/>
      <c r="K389" s="108"/>
      <c r="L389" s="107"/>
      <c r="M389" s="319"/>
      <c r="N389" s="107"/>
    </row>
    <row r="390" spans="1:14" ht="18" customHeight="1">
      <c r="A390" s="351">
        <v>386</v>
      </c>
      <c r="B390" s="107" t="s">
        <v>42</v>
      </c>
      <c r="C390" s="108">
        <v>43719</v>
      </c>
      <c r="D390" s="324" t="s">
        <v>13676</v>
      </c>
      <c r="E390" s="324" t="s">
        <v>14531</v>
      </c>
      <c r="F390" s="126">
        <v>5788.21</v>
      </c>
      <c r="G390" s="107" t="str">
        <f t="shared" ref="G390:G453" si="6">D390</f>
        <v>SH19-09377</v>
      </c>
      <c r="H390" s="318"/>
      <c r="I390" s="126"/>
      <c r="J390" s="110"/>
      <c r="K390" s="108"/>
      <c r="L390" s="107"/>
      <c r="M390" s="319"/>
      <c r="N390" s="107"/>
    </row>
    <row r="391" spans="1:14" ht="18" customHeight="1">
      <c r="A391" s="351">
        <v>387</v>
      </c>
      <c r="B391" s="107" t="s">
        <v>42</v>
      </c>
      <c r="C391" s="108">
        <v>43719</v>
      </c>
      <c r="D391" s="324" t="s">
        <v>13677</v>
      </c>
      <c r="E391" s="324" t="s">
        <v>14531</v>
      </c>
      <c r="F391" s="126">
        <v>6525.08</v>
      </c>
      <c r="G391" s="107" t="str">
        <f t="shared" si="6"/>
        <v>SH19-09378</v>
      </c>
      <c r="H391" s="318"/>
      <c r="I391" s="126"/>
      <c r="J391" s="110"/>
      <c r="K391" s="108"/>
      <c r="L391" s="107"/>
      <c r="M391" s="319"/>
      <c r="N391" s="107"/>
    </row>
    <row r="392" spans="1:14" ht="18" customHeight="1">
      <c r="A392" s="351">
        <v>388</v>
      </c>
      <c r="B392" s="107" t="s">
        <v>42</v>
      </c>
      <c r="C392" s="108">
        <v>43719</v>
      </c>
      <c r="D392" s="324" t="s">
        <v>13678</v>
      </c>
      <c r="E392" s="324" t="s">
        <v>14531</v>
      </c>
      <c r="F392" s="126">
        <v>3678.48</v>
      </c>
      <c r="G392" s="107" t="str">
        <f t="shared" si="6"/>
        <v>SH19-09379</v>
      </c>
      <c r="H392" s="318"/>
      <c r="I392" s="126"/>
      <c r="J392" s="110"/>
      <c r="K392" s="108"/>
      <c r="L392" s="107"/>
      <c r="M392" s="319"/>
      <c r="N392" s="107"/>
    </row>
    <row r="393" spans="1:14" ht="18" customHeight="1">
      <c r="A393" s="351">
        <v>389</v>
      </c>
      <c r="B393" s="107" t="s">
        <v>42</v>
      </c>
      <c r="C393" s="108">
        <v>43719</v>
      </c>
      <c r="D393" s="324" t="s">
        <v>13679</v>
      </c>
      <c r="E393" s="324" t="s">
        <v>14531</v>
      </c>
      <c r="F393" s="126">
        <v>545.24</v>
      </c>
      <c r="G393" s="107" t="str">
        <f t="shared" si="6"/>
        <v>SH19-09380</v>
      </c>
      <c r="H393" s="318"/>
      <c r="I393" s="126"/>
      <c r="J393" s="110"/>
      <c r="K393" s="108"/>
      <c r="L393" s="107"/>
      <c r="M393" s="319"/>
      <c r="N393" s="107"/>
    </row>
    <row r="394" spans="1:14" ht="18" customHeight="1">
      <c r="A394" s="351">
        <v>390</v>
      </c>
      <c r="B394" s="107" t="s">
        <v>42</v>
      </c>
      <c r="C394" s="108">
        <v>43719</v>
      </c>
      <c r="D394" s="324" t="s">
        <v>13680</v>
      </c>
      <c r="E394" s="324" t="s">
        <v>14531</v>
      </c>
      <c r="F394" s="126">
        <v>4949.49</v>
      </c>
      <c r="G394" s="107" t="str">
        <f t="shared" si="6"/>
        <v>SH19-09381</v>
      </c>
      <c r="H394" s="318"/>
      <c r="I394" s="126"/>
      <c r="J394" s="110"/>
      <c r="K394" s="108"/>
      <c r="L394" s="107"/>
      <c r="M394" s="319"/>
      <c r="N394" s="107"/>
    </row>
    <row r="395" spans="1:14" ht="18" customHeight="1">
      <c r="A395" s="351">
        <v>391</v>
      </c>
      <c r="B395" s="107" t="s">
        <v>42</v>
      </c>
      <c r="C395" s="108">
        <v>43719</v>
      </c>
      <c r="D395" s="324" t="s">
        <v>13681</v>
      </c>
      <c r="E395" s="324" t="s">
        <v>14531</v>
      </c>
      <c r="F395" s="126">
        <v>13106.39</v>
      </c>
      <c r="G395" s="107" t="str">
        <f t="shared" si="6"/>
        <v>SH19-09382</v>
      </c>
      <c r="H395" s="318"/>
      <c r="I395" s="126"/>
      <c r="J395" s="110"/>
      <c r="K395" s="108"/>
      <c r="L395" s="107"/>
      <c r="M395" s="319"/>
      <c r="N395" s="107"/>
    </row>
    <row r="396" spans="1:14" ht="18" customHeight="1">
      <c r="A396" s="351">
        <v>392</v>
      </c>
      <c r="B396" s="107" t="s">
        <v>42</v>
      </c>
      <c r="C396" s="108">
        <v>43719</v>
      </c>
      <c r="D396" s="324" t="s">
        <v>13682</v>
      </c>
      <c r="E396" s="324" t="s">
        <v>14531</v>
      </c>
      <c r="F396" s="126">
        <v>2931.04</v>
      </c>
      <c r="G396" s="107" t="str">
        <f t="shared" si="6"/>
        <v>SH19-09383</v>
      </c>
      <c r="H396" s="318"/>
      <c r="I396" s="126"/>
      <c r="J396" s="110"/>
      <c r="K396" s="108"/>
      <c r="L396" s="107"/>
      <c r="M396" s="319"/>
      <c r="N396" s="107"/>
    </row>
    <row r="397" spans="1:14" ht="18" customHeight="1">
      <c r="A397" s="351">
        <v>393</v>
      </c>
      <c r="B397" s="107" t="s">
        <v>42</v>
      </c>
      <c r="C397" s="108">
        <v>43719</v>
      </c>
      <c r="D397" s="324" t="s">
        <v>13683</v>
      </c>
      <c r="E397" s="324" t="s">
        <v>14531</v>
      </c>
      <c r="F397" s="126">
        <v>3545.67</v>
      </c>
      <c r="G397" s="107" t="str">
        <f t="shared" si="6"/>
        <v>SH19-09384</v>
      </c>
      <c r="H397" s="318"/>
      <c r="I397" s="126"/>
      <c r="J397" s="110"/>
      <c r="K397" s="108"/>
      <c r="L397" s="107"/>
      <c r="M397" s="319"/>
      <c r="N397" s="107"/>
    </row>
    <row r="398" spans="1:14" ht="18" customHeight="1">
      <c r="A398" s="351">
        <v>394</v>
      </c>
      <c r="B398" s="107" t="s">
        <v>42</v>
      </c>
      <c r="C398" s="108">
        <v>43719</v>
      </c>
      <c r="D398" s="324" t="s">
        <v>13684</v>
      </c>
      <c r="E398" s="324" t="s">
        <v>14531</v>
      </c>
      <c r="F398" s="126">
        <v>7980.33</v>
      </c>
      <c r="G398" s="107" t="str">
        <f t="shared" si="6"/>
        <v>SH19-09385</v>
      </c>
      <c r="H398" s="318"/>
      <c r="I398" s="126"/>
      <c r="J398" s="110"/>
      <c r="K398" s="108"/>
      <c r="L398" s="107"/>
      <c r="M398" s="319"/>
      <c r="N398" s="107"/>
    </row>
    <row r="399" spans="1:14" ht="18" customHeight="1">
      <c r="A399" s="351">
        <v>395</v>
      </c>
      <c r="B399" s="107" t="s">
        <v>42</v>
      </c>
      <c r="C399" s="108">
        <v>43719</v>
      </c>
      <c r="D399" s="324" t="s">
        <v>13685</v>
      </c>
      <c r="E399" s="324" t="s">
        <v>14531</v>
      </c>
      <c r="F399" s="126">
        <v>2512.3200000000002</v>
      </c>
      <c r="G399" s="107" t="str">
        <f t="shared" si="6"/>
        <v>SH19-09386</v>
      </c>
      <c r="H399" s="318"/>
      <c r="I399" s="126"/>
      <c r="J399" s="110"/>
      <c r="K399" s="108"/>
      <c r="L399" s="107"/>
      <c r="M399" s="319"/>
      <c r="N399" s="107"/>
    </row>
    <row r="400" spans="1:14" ht="18" customHeight="1">
      <c r="A400" s="351">
        <v>396</v>
      </c>
      <c r="B400" s="107" t="s">
        <v>42</v>
      </c>
      <c r="C400" s="108">
        <v>43719</v>
      </c>
      <c r="D400" s="324" t="s">
        <v>13686</v>
      </c>
      <c r="E400" s="324" t="s">
        <v>14531</v>
      </c>
      <c r="F400" s="126">
        <v>9360.91</v>
      </c>
      <c r="G400" s="107" t="str">
        <f t="shared" si="6"/>
        <v>SH19-09387</v>
      </c>
      <c r="H400" s="318"/>
      <c r="I400" s="126"/>
      <c r="J400" s="110"/>
      <c r="K400" s="108"/>
      <c r="L400" s="107"/>
      <c r="M400" s="319"/>
      <c r="N400" s="107"/>
    </row>
    <row r="401" spans="1:14" ht="18" customHeight="1">
      <c r="A401" s="351">
        <v>397</v>
      </c>
      <c r="B401" s="107" t="s">
        <v>55</v>
      </c>
      <c r="C401" s="108">
        <v>43718</v>
      </c>
      <c r="D401" s="324" t="s">
        <v>13687</v>
      </c>
      <c r="E401" s="324" t="s">
        <v>1709</v>
      </c>
      <c r="F401" s="126">
        <v>2915.64</v>
      </c>
      <c r="G401" s="107" t="str">
        <f t="shared" si="6"/>
        <v>SH19-09388</v>
      </c>
      <c r="H401" s="318"/>
      <c r="I401" s="126"/>
      <c r="J401" s="110"/>
      <c r="K401" s="108"/>
      <c r="L401" s="107"/>
      <c r="M401" s="319"/>
      <c r="N401" s="107"/>
    </row>
    <row r="402" spans="1:14" ht="18" customHeight="1">
      <c r="A402" s="351">
        <v>398</v>
      </c>
      <c r="B402" s="107" t="s">
        <v>42</v>
      </c>
      <c r="C402" s="108">
        <v>43719</v>
      </c>
      <c r="D402" s="324" t="s">
        <v>13688</v>
      </c>
      <c r="E402" s="324" t="s">
        <v>14531</v>
      </c>
      <c r="F402" s="126">
        <v>12520.62</v>
      </c>
      <c r="G402" s="107" t="str">
        <f t="shared" si="6"/>
        <v>SH19-09389</v>
      </c>
      <c r="H402" s="318"/>
      <c r="I402" s="126"/>
      <c r="J402" s="110"/>
      <c r="K402" s="108"/>
      <c r="L402" s="107"/>
      <c r="M402" s="319"/>
      <c r="N402" s="107"/>
    </row>
    <row r="403" spans="1:14" ht="18" customHeight="1">
      <c r="A403" s="351">
        <v>399</v>
      </c>
      <c r="B403" s="107" t="s">
        <v>288</v>
      </c>
      <c r="C403" s="108">
        <v>43718</v>
      </c>
      <c r="D403" s="324" t="s">
        <v>13689</v>
      </c>
      <c r="E403" s="324" t="s">
        <v>1709</v>
      </c>
      <c r="F403" s="126">
        <v>1016.12</v>
      </c>
      <c r="G403" s="107" t="str">
        <f t="shared" si="6"/>
        <v>SH19-09390</v>
      </c>
      <c r="H403" s="318"/>
      <c r="I403" s="126"/>
      <c r="J403" s="110"/>
      <c r="K403" s="108"/>
      <c r="L403" s="107"/>
      <c r="M403" s="319"/>
      <c r="N403" s="107"/>
    </row>
    <row r="404" spans="1:14" ht="18" customHeight="1">
      <c r="A404" s="351">
        <v>400</v>
      </c>
      <c r="B404" s="107" t="s">
        <v>237</v>
      </c>
      <c r="C404" s="108">
        <v>43718</v>
      </c>
      <c r="D404" s="324" t="s">
        <v>13690</v>
      </c>
      <c r="E404" s="324" t="s">
        <v>1709</v>
      </c>
      <c r="F404" s="126">
        <v>1311.7</v>
      </c>
      <c r="G404" s="107" t="str">
        <f t="shared" si="6"/>
        <v>SH19-09391</v>
      </c>
      <c r="H404" s="318"/>
      <c r="I404" s="126"/>
      <c r="J404" s="110"/>
      <c r="K404" s="108"/>
      <c r="L404" s="107"/>
      <c r="M404" s="319"/>
      <c r="N404" s="107"/>
    </row>
    <row r="405" spans="1:14" ht="18" customHeight="1">
      <c r="A405" s="351">
        <v>401</v>
      </c>
      <c r="B405" s="107" t="s">
        <v>1754</v>
      </c>
      <c r="C405" s="108">
        <v>43718</v>
      </c>
      <c r="D405" s="324" t="s">
        <v>13691</v>
      </c>
      <c r="E405" s="324" t="s">
        <v>1709</v>
      </c>
      <c r="F405" s="126">
        <v>2699.2</v>
      </c>
      <c r="G405" s="107" t="str">
        <f t="shared" si="6"/>
        <v>SH19-09392</v>
      </c>
      <c r="H405" s="318"/>
      <c r="I405" s="126"/>
      <c r="J405" s="110"/>
      <c r="K405" s="108"/>
      <c r="L405" s="107"/>
      <c r="M405" s="319"/>
      <c r="N405" s="107"/>
    </row>
    <row r="406" spans="1:14" ht="18" customHeight="1">
      <c r="A406" s="351">
        <v>402</v>
      </c>
      <c r="B406" s="107" t="s">
        <v>1746</v>
      </c>
      <c r="C406" s="108"/>
      <c r="D406" s="402" t="s">
        <v>13692</v>
      </c>
      <c r="E406" s="324" t="s">
        <v>1709</v>
      </c>
      <c r="F406" s="126">
        <v>0</v>
      </c>
      <c r="G406" s="107" t="str">
        <f t="shared" si="6"/>
        <v>SH19-09393</v>
      </c>
      <c r="H406" s="318"/>
      <c r="I406" s="126"/>
      <c r="J406" s="110"/>
      <c r="K406" s="108"/>
      <c r="L406" s="107"/>
      <c r="M406" s="319"/>
      <c r="N406" s="107"/>
    </row>
    <row r="407" spans="1:14" ht="18" customHeight="1">
      <c r="A407" s="351">
        <v>403</v>
      </c>
      <c r="B407" s="107" t="s">
        <v>42</v>
      </c>
      <c r="C407" s="108">
        <v>43718</v>
      </c>
      <c r="D407" s="324" t="s">
        <v>13693</v>
      </c>
      <c r="E407" s="324" t="s">
        <v>14530</v>
      </c>
      <c r="F407" s="126">
        <v>6.41</v>
      </c>
      <c r="G407" s="107" t="str">
        <f t="shared" si="6"/>
        <v>SH19-09394</v>
      </c>
      <c r="H407" s="318"/>
      <c r="I407" s="126"/>
      <c r="J407" s="110"/>
      <c r="K407" s="108"/>
      <c r="L407" s="107"/>
      <c r="M407" s="319"/>
      <c r="N407" s="107"/>
    </row>
    <row r="408" spans="1:14" ht="18" customHeight="1">
      <c r="A408" s="351">
        <v>404</v>
      </c>
      <c r="B408" s="107" t="s">
        <v>197</v>
      </c>
      <c r="C408" s="108">
        <v>43718</v>
      </c>
      <c r="D408" s="324" t="s">
        <v>13694</v>
      </c>
      <c r="E408" s="324" t="s">
        <v>1709</v>
      </c>
      <c r="F408" s="126">
        <v>5356.5</v>
      </c>
      <c r="G408" s="107" t="str">
        <f t="shared" si="6"/>
        <v>SH19-09395</v>
      </c>
      <c r="H408" s="318"/>
      <c r="I408" s="126"/>
      <c r="J408" s="110"/>
      <c r="K408" s="108"/>
      <c r="L408" s="107"/>
      <c r="M408" s="319"/>
      <c r="N408" s="107"/>
    </row>
    <row r="409" spans="1:14" ht="18" customHeight="1">
      <c r="A409" s="351">
        <v>405</v>
      </c>
      <c r="B409" s="107" t="s">
        <v>1746</v>
      </c>
      <c r="C409" s="108"/>
      <c r="D409" s="402" t="s">
        <v>13695</v>
      </c>
      <c r="E409" s="324" t="s">
        <v>1709</v>
      </c>
      <c r="F409" s="126">
        <v>0</v>
      </c>
      <c r="G409" s="107" t="str">
        <f t="shared" si="6"/>
        <v>SH19-09396</v>
      </c>
      <c r="H409" s="318"/>
      <c r="I409" s="126"/>
      <c r="J409" s="110"/>
      <c r="K409" s="108"/>
      <c r="L409" s="107"/>
      <c r="M409" s="319"/>
      <c r="N409" s="107"/>
    </row>
    <row r="410" spans="1:14" ht="18" customHeight="1">
      <c r="A410" s="351">
        <v>406</v>
      </c>
      <c r="B410" s="107" t="s">
        <v>1746</v>
      </c>
      <c r="C410" s="108"/>
      <c r="D410" s="402" t="s">
        <v>13696</v>
      </c>
      <c r="E410" s="324" t="s">
        <v>1709</v>
      </c>
      <c r="F410" s="126">
        <v>0</v>
      </c>
      <c r="G410" s="107" t="str">
        <f t="shared" si="6"/>
        <v>SH19-09397</v>
      </c>
      <c r="H410" s="318"/>
      <c r="I410" s="126"/>
      <c r="J410" s="110"/>
      <c r="K410" s="108"/>
      <c r="L410" s="107"/>
      <c r="M410" s="319"/>
      <c r="N410" s="107"/>
    </row>
    <row r="411" spans="1:14" ht="18" customHeight="1">
      <c r="A411" s="351">
        <v>407</v>
      </c>
      <c r="B411" s="107" t="s">
        <v>43</v>
      </c>
      <c r="C411" s="108">
        <v>43718</v>
      </c>
      <c r="D411" s="324" t="s">
        <v>13697</v>
      </c>
      <c r="E411" s="324" t="s">
        <v>1709</v>
      </c>
      <c r="F411" s="126">
        <v>1106.3800000000001</v>
      </c>
      <c r="G411" s="107" t="str">
        <f t="shared" si="6"/>
        <v>SH19-09398</v>
      </c>
      <c r="H411" s="318"/>
      <c r="I411" s="126"/>
      <c r="J411" s="110"/>
      <c r="K411" s="108"/>
      <c r="L411" s="107"/>
      <c r="M411" s="319"/>
      <c r="N411" s="107"/>
    </row>
    <row r="412" spans="1:14" ht="18" customHeight="1">
      <c r="A412" s="351">
        <v>408</v>
      </c>
      <c r="B412" s="107" t="s">
        <v>329</v>
      </c>
      <c r="C412" s="108">
        <v>43718</v>
      </c>
      <c r="D412" s="324" t="s">
        <v>13698</v>
      </c>
      <c r="E412" s="324" t="s">
        <v>1709</v>
      </c>
      <c r="F412" s="126">
        <v>4495.37</v>
      </c>
      <c r="G412" s="107" t="str">
        <f t="shared" si="6"/>
        <v>SH19-09399</v>
      </c>
      <c r="H412" s="318"/>
      <c r="I412" s="126"/>
      <c r="J412" s="110"/>
      <c r="K412" s="108"/>
      <c r="L412" s="107"/>
      <c r="M412" s="319"/>
      <c r="N412" s="107"/>
    </row>
    <row r="413" spans="1:14" ht="18" customHeight="1">
      <c r="A413" s="351">
        <v>409</v>
      </c>
      <c r="B413" s="107" t="s">
        <v>42</v>
      </c>
      <c r="C413" s="108">
        <v>43718</v>
      </c>
      <c r="D413" s="324" t="s">
        <v>13699</v>
      </c>
      <c r="E413" s="324" t="s">
        <v>14530</v>
      </c>
      <c r="F413" s="126">
        <v>112.52</v>
      </c>
      <c r="G413" s="107" t="str">
        <f t="shared" si="6"/>
        <v>SH19-09400</v>
      </c>
      <c r="H413" s="318"/>
      <c r="I413" s="126"/>
      <c r="J413" s="110"/>
      <c r="K413" s="108"/>
      <c r="L413" s="107"/>
      <c r="M413" s="319"/>
      <c r="N413" s="107"/>
    </row>
    <row r="414" spans="1:14" ht="18" customHeight="1">
      <c r="A414" s="351">
        <v>410</v>
      </c>
      <c r="B414" s="107" t="s">
        <v>224</v>
      </c>
      <c r="C414" s="108">
        <v>43718</v>
      </c>
      <c r="D414" s="324" t="s">
        <v>13700</v>
      </c>
      <c r="E414" s="324" t="s">
        <v>1709</v>
      </c>
      <c r="F414" s="126">
        <v>10695.46</v>
      </c>
      <c r="G414" s="107" t="str">
        <f t="shared" si="6"/>
        <v>SH19-09401</v>
      </c>
      <c r="H414" s="318"/>
      <c r="I414" s="126"/>
      <c r="J414" s="110"/>
      <c r="K414" s="108"/>
      <c r="L414" s="107"/>
      <c r="M414" s="319"/>
      <c r="N414" s="107"/>
    </row>
    <row r="415" spans="1:14" ht="18" customHeight="1">
      <c r="A415" s="351">
        <v>411</v>
      </c>
      <c r="B415" s="107" t="s">
        <v>142</v>
      </c>
      <c r="C415" s="108">
        <v>43718</v>
      </c>
      <c r="D415" s="324" t="s">
        <v>13701</v>
      </c>
      <c r="E415" s="324" t="s">
        <v>1709</v>
      </c>
      <c r="F415" s="126">
        <v>1291.8599999999999</v>
      </c>
      <c r="G415" s="107" t="str">
        <f t="shared" si="6"/>
        <v>SH19-09402</v>
      </c>
      <c r="H415" s="318"/>
      <c r="I415" s="126"/>
      <c r="J415" s="110"/>
      <c r="K415" s="108"/>
      <c r="L415" s="107"/>
      <c r="M415" s="319"/>
      <c r="N415" s="107"/>
    </row>
    <row r="416" spans="1:14" ht="18" customHeight="1">
      <c r="A416" s="351">
        <v>412</v>
      </c>
      <c r="B416" s="107" t="s">
        <v>142</v>
      </c>
      <c r="C416" s="108">
        <v>43718</v>
      </c>
      <c r="D416" s="324" t="s">
        <v>13702</v>
      </c>
      <c r="E416" s="324" t="s">
        <v>1709</v>
      </c>
      <c r="F416" s="126">
        <v>505.08</v>
      </c>
      <c r="G416" s="107" t="str">
        <f t="shared" si="6"/>
        <v>SH19-09403</v>
      </c>
      <c r="H416" s="318"/>
      <c r="I416" s="126"/>
      <c r="J416" s="110"/>
      <c r="K416" s="108"/>
      <c r="L416" s="107"/>
      <c r="M416" s="319"/>
      <c r="N416" s="107"/>
    </row>
    <row r="417" spans="1:14" ht="18" customHeight="1">
      <c r="A417" s="351">
        <v>413</v>
      </c>
      <c r="B417" s="107" t="s">
        <v>291</v>
      </c>
      <c r="C417" s="108">
        <v>43718</v>
      </c>
      <c r="D417" s="324" t="s">
        <v>13703</v>
      </c>
      <c r="E417" s="324" t="s">
        <v>1709</v>
      </c>
      <c r="F417" s="126">
        <v>5204.76</v>
      </c>
      <c r="G417" s="107" t="str">
        <f t="shared" si="6"/>
        <v>SH19-09404</v>
      </c>
      <c r="H417" s="318"/>
      <c r="I417" s="126"/>
      <c r="J417" s="110"/>
      <c r="K417" s="108"/>
      <c r="L417" s="107"/>
      <c r="M417" s="319"/>
      <c r="N417" s="107"/>
    </row>
    <row r="418" spans="1:14" ht="18" customHeight="1">
      <c r="A418" s="351">
        <v>414</v>
      </c>
      <c r="B418" s="107" t="s">
        <v>42</v>
      </c>
      <c r="C418" s="108">
        <v>43718</v>
      </c>
      <c r="D418" s="324" t="s">
        <v>13704</v>
      </c>
      <c r="E418" s="324" t="s">
        <v>14530</v>
      </c>
      <c r="F418" s="126">
        <v>11.95</v>
      </c>
      <c r="G418" s="107" t="str">
        <f t="shared" si="6"/>
        <v>SH19-09405</v>
      </c>
      <c r="H418" s="318"/>
      <c r="I418" s="126"/>
      <c r="J418" s="110"/>
      <c r="K418" s="108"/>
      <c r="L418" s="107"/>
      <c r="M418" s="319"/>
      <c r="N418" s="107"/>
    </row>
    <row r="419" spans="1:14" ht="18" customHeight="1">
      <c r="A419" s="351">
        <v>415</v>
      </c>
      <c r="B419" s="107" t="s">
        <v>43</v>
      </c>
      <c r="C419" s="108">
        <v>43719</v>
      </c>
      <c r="D419" s="324" t="s">
        <v>13705</v>
      </c>
      <c r="E419" s="324" t="s">
        <v>1709</v>
      </c>
      <c r="F419" s="126">
        <v>780</v>
      </c>
      <c r="G419" s="107" t="str">
        <f t="shared" si="6"/>
        <v>SH19-09406</v>
      </c>
      <c r="H419" s="318"/>
      <c r="I419" s="126"/>
      <c r="J419" s="110"/>
      <c r="K419" s="108"/>
      <c r="L419" s="107"/>
      <c r="M419" s="319"/>
      <c r="N419" s="107"/>
    </row>
    <row r="420" spans="1:14" ht="18" customHeight="1">
      <c r="A420" s="351">
        <v>416</v>
      </c>
      <c r="B420" s="107" t="s">
        <v>43</v>
      </c>
      <c r="C420" s="108">
        <v>43719</v>
      </c>
      <c r="D420" s="324" t="s">
        <v>13706</v>
      </c>
      <c r="E420" s="324" t="s">
        <v>1709</v>
      </c>
      <c r="F420" s="126">
        <v>3305.88</v>
      </c>
      <c r="G420" s="107" t="str">
        <f t="shared" si="6"/>
        <v>SH19-09407</v>
      </c>
      <c r="H420" s="318"/>
      <c r="I420" s="126"/>
      <c r="J420" s="110"/>
      <c r="K420" s="108"/>
      <c r="L420" s="107"/>
      <c r="M420" s="319"/>
      <c r="N420" s="107"/>
    </row>
    <row r="421" spans="1:14" ht="18" customHeight="1">
      <c r="A421" s="351">
        <v>417</v>
      </c>
      <c r="B421" s="107" t="s">
        <v>55</v>
      </c>
      <c r="C421" s="108">
        <v>43718</v>
      </c>
      <c r="D421" s="324" t="s">
        <v>13707</v>
      </c>
      <c r="E421" s="324" t="s">
        <v>1709</v>
      </c>
      <c r="F421" s="126">
        <v>2915.64</v>
      </c>
      <c r="G421" s="107" t="str">
        <f t="shared" si="6"/>
        <v>SH19-09408</v>
      </c>
      <c r="H421" s="318"/>
      <c r="I421" s="126"/>
      <c r="J421" s="110"/>
      <c r="K421" s="108"/>
      <c r="L421" s="107"/>
      <c r="M421" s="319"/>
      <c r="N421" s="107"/>
    </row>
    <row r="422" spans="1:14" ht="18" customHeight="1">
      <c r="A422" s="351">
        <v>418</v>
      </c>
      <c r="B422" s="107" t="s">
        <v>55</v>
      </c>
      <c r="C422" s="108">
        <v>43718</v>
      </c>
      <c r="D422" s="324" t="s">
        <v>13708</v>
      </c>
      <c r="E422" s="324" t="s">
        <v>1709</v>
      </c>
      <c r="F422" s="126">
        <v>3191.04</v>
      </c>
      <c r="G422" s="107" t="str">
        <f t="shared" si="6"/>
        <v>SH19-09409</v>
      </c>
      <c r="H422" s="318"/>
      <c r="I422" s="126"/>
      <c r="J422" s="110"/>
      <c r="K422" s="108"/>
      <c r="L422" s="107"/>
      <c r="M422" s="319"/>
      <c r="N422" s="107"/>
    </row>
    <row r="423" spans="1:14" ht="18" customHeight="1">
      <c r="A423" s="351">
        <v>419</v>
      </c>
      <c r="B423" s="107" t="s">
        <v>330</v>
      </c>
      <c r="C423" s="108"/>
      <c r="D423" s="399" t="s">
        <v>13709</v>
      </c>
      <c r="E423" s="324" t="s">
        <v>1709</v>
      </c>
      <c r="F423" s="126">
        <v>0</v>
      </c>
      <c r="G423" s="107" t="str">
        <f t="shared" si="6"/>
        <v>SH19-09410</v>
      </c>
      <c r="H423" s="318"/>
      <c r="I423" s="126"/>
      <c r="J423" s="110"/>
      <c r="K423" s="108"/>
      <c r="L423" s="107"/>
      <c r="M423" s="319"/>
      <c r="N423" s="107"/>
    </row>
    <row r="424" spans="1:14" ht="18" customHeight="1">
      <c r="A424" s="351">
        <v>420</v>
      </c>
      <c r="B424" s="107" t="s">
        <v>42</v>
      </c>
      <c r="C424" s="108">
        <v>43718</v>
      </c>
      <c r="D424" s="324" t="s">
        <v>13710</v>
      </c>
      <c r="E424" s="324" t="s">
        <v>14530</v>
      </c>
      <c r="F424" s="126">
        <v>126.39</v>
      </c>
      <c r="G424" s="107" t="str">
        <f t="shared" si="6"/>
        <v>SH19-09411</v>
      </c>
      <c r="H424" s="318"/>
      <c r="I424" s="126"/>
      <c r="J424" s="110"/>
      <c r="K424" s="108"/>
      <c r="L424" s="107"/>
      <c r="M424" s="319"/>
      <c r="N424" s="107"/>
    </row>
    <row r="425" spans="1:14" ht="18" customHeight="1">
      <c r="A425" s="351">
        <v>421</v>
      </c>
      <c r="B425" s="107" t="s">
        <v>42</v>
      </c>
      <c r="C425" s="108">
        <v>43719</v>
      </c>
      <c r="D425" s="324" t="s">
        <v>13711</v>
      </c>
      <c r="E425" s="324" t="s">
        <v>14531</v>
      </c>
      <c r="F425" s="126">
        <v>2667.53</v>
      </c>
      <c r="G425" s="107" t="str">
        <f t="shared" si="6"/>
        <v>SH19-09412</v>
      </c>
      <c r="H425" s="318"/>
      <c r="I425" s="126"/>
      <c r="J425" s="110"/>
      <c r="K425" s="108"/>
      <c r="L425" s="107"/>
      <c r="M425" s="319"/>
      <c r="N425" s="107"/>
    </row>
    <row r="426" spans="1:14" ht="18" customHeight="1">
      <c r="A426" s="351">
        <v>422</v>
      </c>
      <c r="B426" s="107" t="s">
        <v>42</v>
      </c>
      <c r="C426" s="108">
        <v>43719</v>
      </c>
      <c r="D426" s="324" t="s">
        <v>13712</v>
      </c>
      <c r="E426" s="324" t="s">
        <v>14531</v>
      </c>
      <c r="F426" s="126">
        <v>4343.97</v>
      </c>
      <c r="G426" s="107" t="str">
        <f t="shared" si="6"/>
        <v>SH19-09413</v>
      </c>
      <c r="H426" s="318"/>
      <c r="I426" s="126"/>
      <c r="J426" s="110"/>
      <c r="K426" s="108"/>
      <c r="L426" s="107"/>
      <c r="M426" s="319"/>
      <c r="N426" s="107"/>
    </row>
    <row r="427" spans="1:14" ht="18" customHeight="1">
      <c r="A427" s="351">
        <v>423</v>
      </c>
      <c r="B427" s="107" t="s">
        <v>42</v>
      </c>
      <c r="C427" s="108">
        <v>43719</v>
      </c>
      <c r="D427" s="324" t="s">
        <v>13713</v>
      </c>
      <c r="E427" s="324" t="s">
        <v>14531</v>
      </c>
      <c r="F427" s="126">
        <v>7600.26</v>
      </c>
      <c r="G427" s="107" t="str">
        <f t="shared" si="6"/>
        <v>SH19-09414</v>
      </c>
      <c r="H427" s="318"/>
      <c r="I427" s="126"/>
      <c r="J427" s="110"/>
      <c r="K427" s="108"/>
      <c r="L427" s="107"/>
      <c r="M427" s="319"/>
      <c r="N427" s="107"/>
    </row>
    <row r="428" spans="1:14" ht="18" customHeight="1">
      <c r="A428" s="351">
        <v>424</v>
      </c>
      <c r="B428" s="107" t="s">
        <v>142</v>
      </c>
      <c r="C428" s="108">
        <v>43719</v>
      </c>
      <c r="D428" s="324" t="s">
        <v>13714</v>
      </c>
      <c r="E428" s="324" t="s">
        <v>1709</v>
      </c>
      <c r="F428" s="126">
        <v>1507.14</v>
      </c>
      <c r="G428" s="107" t="str">
        <f t="shared" si="6"/>
        <v>SH19-09415</v>
      </c>
      <c r="H428" s="318"/>
      <c r="I428" s="126"/>
      <c r="J428" s="110"/>
      <c r="K428" s="108"/>
      <c r="L428" s="107"/>
      <c r="M428" s="319"/>
      <c r="N428" s="107"/>
    </row>
    <row r="429" spans="1:14" ht="18" customHeight="1">
      <c r="A429" s="351">
        <v>425</v>
      </c>
      <c r="B429" s="107" t="s">
        <v>223</v>
      </c>
      <c r="C429" s="108">
        <v>43719</v>
      </c>
      <c r="D429" s="324" t="s">
        <v>13715</v>
      </c>
      <c r="E429" s="324" t="s">
        <v>1709</v>
      </c>
      <c r="F429" s="126">
        <v>1803</v>
      </c>
      <c r="G429" s="107" t="str">
        <f t="shared" si="6"/>
        <v>SH19-09416</v>
      </c>
      <c r="H429" s="318"/>
      <c r="I429" s="126"/>
      <c r="J429" s="110"/>
      <c r="K429" s="108"/>
      <c r="L429" s="107"/>
      <c r="M429" s="319"/>
      <c r="N429" s="107"/>
    </row>
    <row r="430" spans="1:14" ht="18" customHeight="1">
      <c r="A430" s="351">
        <v>426</v>
      </c>
      <c r="B430" s="107" t="s">
        <v>139</v>
      </c>
      <c r="C430" s="108">
        <v>43719</v>
      </c>
      <c r="D430" s="324" t="s">
        <v>13716</v>
      </c>
      <c r="E430" s="324" t="s">
        <v>1709</v>
      </c>
      <c r="F430" s="126">
        <v>1592.4</v>
      </c>
      <c r="G430" s="107" t="str">
        <f t="shared" si="6"/>
        <v>SH19-09417</v>
      </c>
      <c r="H430" s="318"/>
      <c r="I430" s="126"/>
      <c r="J430" s="110"/>
      <c r="K430" s="108"/>
      <c r="L430" s="107"/>
      <c r="M430" s="319"/>
      <c r="N430" s="107"/>
    </row>
    <row r="431" spans="1:14" ht="18" customHeight="1">
      <c r="A431" s="351">
        <v>427</v>
      </c>
      <c r="B431" s="107" t="s">
        <v>329</v>
      </c>
      <c r="C431" s="108">
        <v>43719</v>
      </c>
      <c r="D431" s="324" t="s">
        <v>13717</v>
      </c>
      <c r="E431" s="324" t="s">
        <v>1709</v>
      </c>
      <c r="F431" s="126">
        <v>7331.3</v>
      </c>
      <c r="G431" s="107" t="str">
        <f t="shared" si="6"/>
        <v>SH19-09418</v>
      </c>
      <c r="H431" s="318"/>
      <c r="I431" s="126"/>
      <c r="J431" s="110"/>
      <c r="K431" s="108"/>
      <c r="L431" s="107"/>
      <c r="M431" s="319"/>
      <c r="N431" s="107"/>
    </row>
    <row r="432" spans="1:14" ht="18" customHeight="1">
      <c r="A432" s="351">
        <v>428</v>
      </c>
      <c r="B432" s="107" t="s">
        <v>42</v>
      </c>
      <c r="C432" s="108">
        <v>43720</v>
      </c>
      <c r="D432" s="324" t="s">
        <v>13718</v>
      </c>
      <c r="E432" s="324" t="s">
        <v>14532</v>
      </c>
      <c r="F432" s="126">
        <v>3438.21</v>
      </c>
      <c r="G432" s="107" t="str">
        <f t="shared" si="6"/>
        <v>SH19-09419</v>
      </c>
      <c r="H432" s="318"/>
      <c r="I432" s="126"/>
      <c r="J432" s="110"/>
      <c r="K432" s="108"/>
      <c r="L432" s="107"/>
      <c r="M432" s="319"/>
      <c r="N432" s="107"/>
    </row>
    <row r="433" spans="1:14" ht="18" customHeight="1">
      <c r="A433" s="351">
        <v>429</v>
      </c>
      <c r="B433" s="107" t="s">
        <v>42</v>
      </c>
      <c r="C433" s="108">
        <v>43720</v>
      </c>
      <c r="D433" s="324" t="s">
        <v>13719</v>
      </c>
      <c r="E433" s="324" t="s">
        <v>14532</v>
      </c>
      <c r="F433" s="126">
        <v>4366.83</v>
      </c>
      <c r="G433" s="107" t="str">
        <f t="shared" si="6"/>
        <v>SH19-09420</v>
      </c>
      <c r="H433" s="318"/>
      <c r="I433" s="126"/>
      <c r="J433" s="110"/>
      <c r="K433" s="108"/>
      <c r="L433" s="107"/>
      <c r="M433" s="319"/>
      <c r="N433" s="107"/>
    </row>
    <row r="434" spans="1:14" ht="18" customHeight="1">
      <c r="A434" s="351">
        <v>430</v>
      </c>
      <c r="B434" s="107" t="s">
        <v>42</v>
      </c>
      <c r="C434" s="108">
        <v>43720</v>
      </c>
      <c r="D434" s="324" t="s">
        <v>13720</v>
      </c>
      <c r="E434" s="324" t="s">
        <v>14532</v>
      </c>
      <c r="F434" s="126">
        <v>2651.43</v>
      </c>
      <c r="G434" s="107" t="str">
        <f t="shared" si="6"/>
        <v>SH19-09421</v>
      </c>
      <c r="H434" s="318"/>
      <c r="I434" s="126"/>
      <c r="J434" s="110"/>
      <c r="K434" s="108"/>
      <c r="L434" s="107"/>
      <c r="M434" s="319"/>
      <c r="N434" s="107"/>
    </row>
    <row r="435" spans="1:14" ht="18" customHeight="1">
      <c r="A435" s="351">
        <v>431</v>
      </c>
      <c r="B435" s="107" t="s">
        <v>1727</v>
      </c>
      <c r="C435" s="108">
        <v>43718</v>
      </c>
      <c r="D435" s="324" t="s">
        <v>13721</v>
      </c>
      <c r="E435" s="324" t="s">
        <v>1709</v>
      </c>
      <c r="F435" s="126">
        <v>4083.5</v>
      </c>
      <c r="G435" s="107" t="str">
        <f t="shared" si="6"/>
        <v>SH19-09422</v>
      </c>
      <c r="H435" s="318"/>
      <c r="I435" s="126"/>
      <c r="J435" s="110"/>
      <c r="K435" s="108"/>
      <c r="L435" s="107"/>
      <c r="M435" s="319"/>
      <c r="N435" s="107"/>
    </row>
    <row r="436" spans="1:14" ht="18" customHeight="1">
      <c r="A436" s="351">
        <v>432</v>
      </c>
      <c r="B436" s="107" t="s">
        <v>141</v>
      </c>
      <c r="C436" s="108">
        <v>43719</v>
      </c>
      <c r="D436" s="324" t="s">
        <v>13722</v>
      </c>
      <c r="E436" s="324" t="s">
        <v>1709</v>
      </c>
      <c r="F436" s="126">
        <v>3314.49</v>
      </c>
      <c r="G436" s="107" t="str">
        <f t="shared" si="6"/>
        <v>SH19-09423</v>
      </c>
      <c r="H436" s="318"/>
      <c r="I436" s="126"/>
      <c r="J436" s="110"/>
      <c r="K436" s="108"/>
      <c r="L436" s="107"/>
      <c r="M436" s="319"/>
      <c r="N436" s="107"/>
    </row>
    <row r="437" spans="1:14" ht="18" customHeight="1">
      <c r="A437" s="351">
        <v>433</v>
      </c>
      <c r="B437" s="107" t="s">
        <v>42</v>
      </c>
      <c r="C437" s="108">
        <v>43720</v>
      </c>
      <c r="D437" s="324" t="s">
        <v>13723</v>
      </c>
      <c r="E437" s="324" t="s">
        <v>14532</v>
      </c>
      <c r="F437" s="126">
        <v>6196.96</v>
      </c>
      <c r="G437" s="107" t="str">
        <f t="shared" si="6"/>
        <v>SH19-09424</v>
      </c>
      <c r="H437" s="318"/>
      <c r="I437" s="126"/>
      <c r="J437" s="110"/>
      <c r="K437" s="108"/>
      <c r="L437" s="107"/>
      <c r="M437" s="319"/>
      <c r="N437" s="107"/>
    </row>
    <row r="438" spans="1:14" ht="18" customHeight="1">
      <c r="A438" s="351">
        <v>434</v>
      </c>
      <c r="B438" s="107" t="s">
        <v>42</v>
      </c>
      <c r="C438" s="108">
        <v>43720</v>
      </c>
      <c r="D438" s="324" t="s">
        <v>13724</v>
      </c>
      <c r="E438" s="324" t="s">
        <v>14532</v>
      </c>
      <c r="F438" s="126">
        <v>7925.28</v>
      </c>
      <c r="G438" s="107" t="str">
        <f t="shared" si="6"/>
        <v>SH19-09425</v>
      </c>
      <c r="H438" s="318"/>
      <c r="I438" s="126"/>
      <c r="J438" s="110"/>
      <c r="K438" s="108"/>
      <c r="L438" s="107"/>
      <c r="M438" s="319"/>
      <c r="N438" s="107"/>
    </row>
    <row r="439" spans="1:14" ht="18" customHeight="1">
      <c r="A439" s="351">
        <v>435</v>
      </c>
      <c r="B439" s="107" t="s">
        <v>42</v>
      </c>
      <c r="C439" s="108">
        <v>43720</v>
      </c>
      <c r="D439" s="324" t="s">
        <v>13725</v>
      </c>
      <c r="E439" s="324" t="s">
        <v>14532</v>
      </c>
      <c r="F439" s="126">
        <v>4332.76</v>
      </c>
      <c r="G439" s="107" t="str">
        <f t="shared" si="6"/>
        <v>SH19-09426</v>
      </c>
      <c r="H439" s="318"/>
      <c r="I439" s="126"/>
      <c r="J439" s="110"/>
      <c r="K439" s="108"/>
      <c r="L439" s="107"/>
      <c r="M439" s="319"/>
      <c r="N439" s="107"/>
    </row>
    <row r="440" spans="1:14" ht="18" customHeight="1">
      <c r="A440" s="351">
        <v>436</v>
      </c>
      <c r="B440" s="107" t="s">
        <v>42</v>
      </c>
      <c r="C440" s="108">
        <v>43720</v>
      </c>
      <c r="D440" s="324" t="s">
        <v>13726</v>
      </c>
      <c r="E440" s="324" t="s">
        <v>14532</v>
      </c>
      <c r="F440" s="126">
        <v>3441.05</v>
      </c>
      <c r="G440" s="107" t="str">
        <f t="shared" si="6"/>
        <v>SH19-09427</v>
      </c>
      <c r="H440" s="318"/>
      <c r="I440" s="126"/>
      <c r="J440" s="110"/>
      <c r="K440" s="108"/>
      <c r="L440" s="107"/>
      <c r="M440" s="319"/>
      <c r="N440" s="107"/>
    </row>
    <row r="441" spans="1:14" ht="18" customHeight="1">
      <c r="A441" s="351">
        <v>437</v>
      </c>
      <c r="B441" s="107" t="s">
        <v>42</v>
      </c>
      <c r="C441" s="108">
        <v>43720</v>
      </c>
      <c r="D441" s="324" t="s">
        <v>13727</v>
      </c>
      <c r="E441" s="324" t="s">
        <v>14532</v>
      </c>
      <c r="F441" s="126">
        <v>1630.02</v>
      </c>
      <c r="G441" s="107" t="str">
        <f t="shared" si="6"/>
        <v>SH19-09428</v>
      </c>
      <c r="H441" s="318"/>
      <c r="I441" s="126"/>
      <c r="J441" s="110"/>
      <c r="K441" s="108"/>
      <c r="L441" s="107"/>
      <c r="M441" s="319"/>
      <c r="N441" s="107"/>
    </row>
    <row r="442" spans="1:14" ht="18" customHeight="1">
      <c r="A442" s="351">
        <v>438</v>
      </c>
      <c r="B442" s="107" t="s">
        <v>42</v>
      </c>
      <c r="C442" s="108">
        <v>43720</v>
      </c>
      <c r="D442" s="324" t="s">
        <v>13728</v>
      </c>
      <c r="E442" s="324" t="s">
        <v>14532</v>
      </c>
      <c r="F442" s="126">
        <v>7859.58</v>
      </c>
      <c r="G442" s="107" t="str">
        <f t="shared" si="6"/>
        <v>SH19-09429</v>
      </c>
      <c r="H442" s="318"/>
      <c r="I442" s="126"/>
      <c r="J442" s="110"/>
      <c r="K442" s="108"/>
      <c r="L442" s="107"/>
      <c r="M442" s="319"/>
      <c r="N442" s="107"/>
    </row>
    <row r="443" spans="1:14" ht="18" customHeight="1">
      <c r="A443" s="351">
        <v>439</v>
      </c>
      <c r="B443" s="107" t="s">
        <v>42</v>
      </c>
      <c r="C443" s="108">
        <v>43720</v>
      </c>
      <c r="D443" s="324" t="s">
        <v>13729</v>
      </c>
      <c r="E443" s="324" t="s">
        <v>14532</v>
      </c>
      <c r="F443" s="126">
        <v>5832.83</v>
      </c>
      <c r="G443" s="107" t="str">
        <f t="shared" si="6"/>
        <v>SH19-09430</v>
      </c>
      <c r="H443" s="318"/>
      <c r="I443" s="126"/>
      <c r="J443" s="110"/>
      <c r="K443" s="108"/>
      <c r="L443" s="107"/>
      <c r="M443" s="319"/>
      <c r="N443" s="107"/>
    </row>
    <row r="444" spans="1:14" ht="18" customHeight="1">
      <c r="A444" s="351">
        <v>440</v>
      </c>
      <c r="B444" s="107" t="s">
        <v>42</v>
      </c>
      <c r="C444" s="108">
        <v>43720</v>
      </c>
      <c r="D444" s="324" t="s">
        <v>13730</v>
      </c>
      <c r="E444" s="324" t="s">
        <v>14532</v>
      </c>
      <c r="F444" s="126">
        <v>6045.64</v>
      </c>
      <c r="G444" s="107" t="str">
        <f t="shared" si="6"/>
        <v>SH19-09431</v>
      </c>
      <c r="H444" s="318"/>
      <c r="I444" s="126"/>
      <c r="J444" s="110"/>
      <c r="K444" s="108"/>
      <c r="L444" s="107"/>
      <c r="M444" s="319"/>
      <c r="N444" s="107"/>
    </row>
    <row r="445" spans="1:14" ht="18" customHeight="1">
      <c r="A445" s="351">
        <v>441</v>
      </c>
      <c r="B445" s="107" t="s">
        <v>42</v>
      </c>
      <c r="C445" s="108">
        <v>43720</v>
      </c>
      <c r="D445" s="324" t="s">
        <v>13731</v>
      </c>
      <c r="E445" s="324" t="s">
        <v>14532</v>
      </c>
      <c r="F445" s="126">
        <v>11552.27</v>
      </c>
      <c r="G445" s="107" t="str">
        <f t="shared" si="6"/>
        <v>SH19-09432</v>
      </c>
      <c r="H445" s="318"/>
      <c r="I445" s="126"/>
      <c r="J445" s="110"/>
      <c r="K445" s="108"/>
      <c r="L445" s="107"/>
      <c r="M445" s="319"/>
      <c r="N445" s="107"/>
    </row>
    <row r="446" spans="1:14" ht="18" customHeight="1">
      <c r="A446" s="351">
        <v>442</v>
      </c>
      <c r="B446" s="107" t="s">
        <v>42</v>
      </c>
      <c r="C446" s="108">
        <v>43720</v>
      </c>
      <c r="D446" s="324" t="s">
        <v>13732</v>
      </c>
      <c r="E446" s="324" t="s">
        <v>14532</v>
      </c>
      <c r="F446" s="126">
        <v>3795.91</v>
      </c>
      <c r="G446" s="107" t="str">
        <f t="shared" si="6"/>
        <v>SH19-09433</v>
      </c>
      <c r="H446" s="318"/>
      <c r="I446" s="126"/>
      <c r="J446" s="110"/>
      <c r="K446" s="108"/>
      <c r="L446" s="107"/>
      <c r="M446" s="319"/>
      <c r="N446" s="107"/>
    </row>
    <row r="447" spans="1:14" ht="18" customHeight="1">
      <c r="A447" s="351">
        <v>443</v>
      </c>
      <c r="B447" s="107" t="s">
        <v>43</v>
      </c>
      <c r="C447" s="108">
        <v>43719</v>
      </c>
      <c r="D447" s="324" t="s">
        <v>13733</v>
      </c>
      <c r="E447" s="324" t="s">
        <v>1709</v>
      </c>
      <c r="F447" s="126">
        <v>738</v>
      </c>
      <c r="G447" s="107" t="str">
        <f t="shared" si="6"/>
        <v>SH19-09434</v>
      </c>
      <c r="H447" s="318"/>
      <c r="I447" s="126"/>
      <c r="J447" s="110"/>
      <c r="K447" s="108"/>
      <c r="L447" s="107"/>
      <c r="M447" s="319"/>
      <c r="N447" s="107"/>
    </row>
    <row r="448" spans="1:14" ht="18" customHeight="1">
      <c r="A448" s="351">
        <v>444</v>
      </c>
      <c r="B448" s="107" t="s">
        <v>42</v>
      </c>
      <c r="C448" s="108">
        <v>43720</v>
      </c>
      <c r="D448" s="324" t="s">
        <v>13734</v>
      </c>
      <c r="E448" s="324" t="s">
        <v>14532</v>
      </c>
      <c r="F448" s="126">
        <v>2557.25</v>
      </c>
      <c r="G448" s="107" t="str">
        <f t="shared" si="6"/>
        <v>SH19-09435</v>
      </c>
      <c r="H448" s="318"/>
      <c r="I448" s="126"/>
      <c r="J448" s="110"/>
      <c r="K448" s="108"/>
      <c r="L448" s="107"/>
      <c r="M448" s="319"/>
      <c r="N448" s="107"/>
    </row>
    <row r="449" spans="1:14" ht="18" customHeight="1">
      <c r="A449" s="351">
        <v>445</v>
      </c>
      <c r="B449" s="107" t="s">
        <v>291</v>
      </c>
      <c r="C449" s="108">
        <v>43719</v>
      </c>
      <c r="D449" s="324" t="s">
        <v>13735</v>
      </c>
      <c r="E449" s="324" t="s">
        <v>1709</v>
      </c>
      <c r="F449" s="126">
        <v>833.99</v>
      </c>
      <c r="G449" s="107" t="str">
        <f t="shared" si="6"/>
        <v>SH19-09436</v>
      </c>
      <c r="H449" s="318"/>
      <c r="I449" s="126"/>
      <c r="J449" s="110"/>
      <c r="K449" s="108"/>
      <c r="L449" s="107"/>
      <c r="M449" s="319"/>
      <c r="N449" s="107"/>
    </row>
    <row r="450" spans="1:14" ht="18" customHeight="1">
      <c r="A450" s="351">
        <v>446</v>
      </c>
      <c r="B450" s="107" t="s">
        <v>288</v>
      </c>
      <c r="C450" s="108">
        <v>43719</v>
      </c>
      <c r="D450" s="324" t="s">
        <v>13736</v>
      </c>
      <c r="E450" s="324" t="s">
        <v>1709</v>
      </c>
      <c r="F450" s="126">
        <v>1497.82</v>
      </c>
      <c r="G450" s="107" t="str">
        <f t="shared" si="6"/>
        <v>SH19-09437</v>
      </c>
      <c r="H450" s="318"/>
      <c r="I450" s="126"/>
      <c r="J450" s="110"/>
      <c r="K450" s="108"/>
      <c r="L450" s="107"/>
      <c r="M450" s="319"/>
      <c r="N450" s="107"/>
    </row>
    <row r="451" spans="1:14" ht="18" customHeight="1">
      <c r="A451" s="351">
        <v>447</v>
      </c>
      <c r="B451" s="107" t="s">
        <v>42</v>
      </c>
      <c r="C451" s="108">
        <v>43720</v>
      </c>
      <c r="D451" s="324" t="s">
        <v>13737</v>
      </c>
      <c r="E451" s="324" t="s">
        <v>14532</v>
      </c>
      <c r="F451" s="126">
        <v>5599.14</v>
      </c>
      <c r="G451" s="107" t="str">
        <f t="shared" si="6"/>
        <v>SH19-09438</v>
      </c>
      <c r="H451" s="318"/>
      <c r="I451" s="126"/>
      <c r="J451" s="110"/>
      <c r="K451" s="108"/>
      <c r="L451" s="107"/>
      <c r="M451" s="319"/>
      <c r="N451" s="107"/>
    </row>
    <row r="452" spans="1:14" ht="18" customHeight="1">
      <c r="A452" s="351">
        <v>448</v>
      </c>
      <c r="B452" s="107" t="s">
        <v>42</v>
      </c>
      <c r="C452" s="108">
        <v>43720</v>
      </c>
      <c r="D452" s="324" t="s">
        <v>13738</v>
      </c>
      <c r="E452" s="324" t="s">
        <v>14532</v>
      </c>
      <c r="F452" s="126">
        <v>9410.68</v>
      </c>
      <c r="G452" s="107" t="str">
        <f t="shared" si="6"/>
        <v>SH19-09439</v>
      </c>
      <c r="H452" s="318"/>
      <c r="I452" s="126"/>
      <c r="J452" s="110"/>
      <c r="K452" s="108"/>
      <c r="L452" s="107"/>
      <c r="M452" s="319"/>
      <c r="N452" s="107"/>
    </row>
    <row r="453" spans="1:14" ht="18" customHeight="1">
      <c r="A453" s="351">
        <v>449</v>
      </c>
      <c r="B453" s="107" t="s">
        <v>291</v>
      </c>
      <c r="C453" s="108">
        <v>43719</v>
      </c>
      <c r="D453" s="324" t="s">
        <v>13739</v>
      </c>
      <c r="E453" s="324" t="s">
        <v>1709</v>
      </c>
      <c r="F453" s="126">
        <v>7570.56</v>
      </c>
      <c r="G453" s="107" t="str">
        <f t="shared" si="6"/>
        <v>SH19-09440</v>
      </c>
      <c r="H453" s="318"/>
      <c r="I453" s="126"/>
      <c r="J453" s="110"/>
      <c r="K453" s="108"/>
      <c r="L453" s="107"/>
      <c r="M453" s="319"/>
      <c r="N453" s="107"/>
    </row>
    <row r="454" spans="1:14" ht="18" customHeight="1">
      <c r="A454" s="351">
        <v>450</v>
      </c>
      <c r="B454" s="107" t="s">
        <v>238</v>
      </c>
      <c r="C454" s="108">
        <v>43719</v>
      </c>
      <c r="D454" s="324" t="s">
        <v>13740</v>
      </c>
      <c r="E454" s="324" t="s">
        <v>1709</v>
      </c>
      <c r="F454" s="126">
        <v>6072.24</v>
      </c>
      <c r="G454" s="107" t="str">
        <f t="shared" ref="G454:G517" si="7">D454</f>
        <v>SH19-09441</v>
      </c>
      <c r="H454" s="318"/>
      <c r="I454" s="126"/>
      <c r="J454" s="110"/>
      <c r="K454" s="108"/>
      <c r="L454" s="107"/>
      <c r="M454" s="319"/>
      <c r="N454" s="107"/>
    </row>
    <row r="455" spans="1:14" ht="18" customHeight="1">
      <c r="A455" s="351">
        <v>451</v>
      </c>
      <c r="B455" s="107" t="s">
        <v>1727</v>
      </c>
      <c r="C455" s="108">
        <v>43719</v>
      </c>
      <c r="D455" s="324" t="s">
        <v>13741</v>
      </c>
      <c r="E455" s="324" t="s">
        <v>1709</v>
      </c>
      <c r="F455" s="126">
        <v>474.3</v>
      </c>
      <c r="G455" s="107" t="str">
        <f t="shared" si="7"/>
        <v>SH19-09442</v>
      </c>
      <c r="H455" s="318"/>
      <c r="I455" s="126"/>
      <c r="J455" s="110"/>
      <c r="K455" s="108"/>
      <c r="L455" s="107"/>
      <c r="M455" s="319"/>
      <c r="N455" s="107"/>
    </row>
    <row r="456" spans="1:14" ht="18" customHeight="1">
      <c r="A456" s="351">
        <v>452</v>
      </c>
      <c r="B456" s="107" t="s">
        <v>238</v>
      </c>
      <c r="C456" s="108">
        <v>43719</v>
      </c>
      <c r="D456" s="324" t="s">
        <v>13742</v>
      </c>
      <c r="E456" s="324" t="s">
        <v>1709</v>
      </c>
      <c r="F456" s="126">
        <v>1292.04</v>
      </c>
      <c r="G456" s="107" t="str">
        <f t="shared" si="7"/>
        <v>SH19-09443</v>
      </c>
      <c r="H456" s="318"/>
      <c r="I456" s="126"/>
      <c r="J456" s="110"/>
      <c r="K456" s="108"/>
      <c r="L456" s="107"/>
      <c r="M456" s="319"/>
      <c r="N456" s="107"/>
    </row>
    <row r="457" spans="1:14" ht="18" customHeight="1">
      <c r="A457" s="351">
        <v>453</v>
      </c>
      <c r="B457" s="107" t="s">
        <v>42</v>
      </c>
      <c r="C457" s="108">
        <v>43719</v>
      </c>
      <c r="D457" s="324" t="s">
        <v>13743</v>
      </c>
      <c r="E457" s="324" t="s">
        <v>14531</v>
      </c>
      <c r="F457" s="126">
        <v>48.6</v>
      </c>
      <c r="G457" s="107" t="str">
        <f t="shared" si="7"/>
        <v>SH19-09444</v>
      </c>
      <c r="H457" s="318"/>
      <c r="I457" s="126"/>
      <c r="J457" s="110"/>
      <c r="K457" s="108"/>
      <c r="L457" s="107"/>
      <c r="M457" s="319"/>
      <c r="N457" s="107"/>
    </row>
    <row r="458" spans="1:14" ht="18" customHeight="1">
      <c r="A458" s="351">
        <v>454</v>
      </c>
      <c r="B458" s="107" t="s">
        <v>42</v>
      </c>
      <c r="C458" s="108">
        <v>43719</v>
      </c>
      <c r="D458" s="324" t="s">
        <v>13744</v>
      </c>
      <c r="E458" s="324" t="s">
        <v>1709</v>
      </c>
      <c r="F458" s="126">
        <v>7013.92</v>
      </c>
      <c r="G458" s="107" t="str">
        <f t="shared" si="7"/>
        <v>SH19-09445</v>
      </c>
      <c r="H458" s="318"/>
      <c r="I458" s="126"/>
      <c r="J458" s="110"/>
      <c r="K458" s="108"/>
      <c r="L458" s="107"/>
      <c r="M458" s="319"/>
      <c r="N458" s="107"/>
    </row>
    <row r="459" spans="1:14" ht="18" customHeight="1">
      <c r="A459" s="351">
        <v>455</v>
      </c>
      <c r="B459" s="107" t="s">
        <v>42</v>
      </c>
      <c r="C459" s="108">
        <v>43719</v>
      </c>
      <c r="D459" s="324" t="s">
        <v>13745</v>
      </c>
      <c r="E459" s="324" t="s">
        <v>14531</v>
      </c>
      <c r="F459" s="126">
        <v>25.93</v>
      </c>
      <c r="G459" s="107" t="str">
        <f t="shared" si="7"/>
        <v>SH19-09446</v>
      </c>
      <c r="H459" s="318"/>
      <c r="I459" s="126"/>
      <c r="J459" s="110"/>
      <c r="K459" s="108"/>
      <c r="L459" s="107"/>
      <c r="M459" s="319"/>
      <c r="N459" s="107"/>
    </row>
    <row r="460" spans="1:14" ht="18" customHeight="1">
      <c r="A460" s="351">
        <v>456</v>
      </c>
      <c r="B460" s="107" t="s">
        <v>224</v>
      </c>
      <c r="C460" s="108">
        <v>43719</v>
      </c>
      <c r="D460" s="324" t="s">
        <v>13746</v>
      </c>
      <c r="E460" s="324" t="s">
        <v>1709</v>
      </c>
      <c r="F460" s="126">
        <v>6821.51</v>
      </c>
      <c r="G460" s="107" t="str">
        <f t="shared" si="7"/>
        <v>SH19-09447</v>
      </c>
      <c r="H460" s="318"/>
      <c r="I460" s="126"/>
      <c r="J460" s="110"/>
      <c r="K460" s="108"/>
      <c r="L460" s="107"/>
      <c r="M460" s="319"/>
      <c r="N460" s="107"/>
    </row>
    <row r="461" spans="1:14" ht="18" customHeight="1">
      <c r="A461" s="351">
        <v>457</v>
      </c>
      <c r="B461" s="107" t="s">
        <v>1746</v>
      </c>
      <c r="C461" s="108"/>
      <c r="D461" s="402" t="s">
        <v>13747</v>
      </c>
      <c r="E461" s="324" t="s">
        <v>1709</v>
      </c>
      <c r="F461" s="126">
        <v>0</v>
      </c>
      <c r="G461" s="107" t="str">
        <f t="shared" si="7"/>
        <v>SH19-09448</v>
      </c>
      <c r="H461" s="318"/>
      <c r="I461" s="126"/>
      <c r="J461" s="110"/>
      <c r="K461" s="108"/>
      <c r="L461" s="107"/>
      <c r="M461" s="319"/>
      <c r="N461" s="107"/>
    </row>
    <row r="462" spans="1:14" ht="18" customHeight="1">
      <c r="A462" s="351">
        <v>458</v>
      </c>
      <c r="B462" s="107" t="s">
        <v>42</v>
      </c>
      <c r="C462" s="108">
        <v>43719</v>
      </c>
      <c r="D462" s="324" t="s">
        <v>13748</v>
      </c>
      <c r="E462" s="324" t="s">
        <v>1709</v>
      </c>
      <c r="F462" s="126">
        <v>2007.36</v>
      </c>
      <c r="G462" s="107" t="str">
        <f t="shared" si="7"/>
        <v>SH19-09449</v>
      </c>
      <c r="H462" s="318"/>
      <c r="I462" s="126"/>
      <c r="J462" s="110"/>
      <c r="K462" s="108"/>
      <c r="L462" s="107"/>
      <c r="M462" s="319"/>
      <c r="N462" s="107"/>
    </row>
    <row r="463" spans="1:14" ht="18" customHeight="1">
      <c r="A463" s="351">
        <v>459</v>
      </c>
      <c r="B463" s="107" t="s">
        <v>42</v>
      </c>
      <c r="C463" s="108">
        <v>43719</v>
      </c>
      <c r="D463" s="324" t="s">
        <v>13749</v>
      </c>
      <c r="E463" s="324" t="s">
        <v>14531</v>
      </c>
      <c r="F463" s="126">
        <v>49.91</v>
      </c>
      <c r="G463" s="107" t="str">
        <f t="shared" si="7"/>
        <v>SH19-09450</v>
      </c>
      <c r="H463" s="318"/>
      <c r="I463" s="126"/>
      <c r="J463" s="110"/>
      <c r="K463" s="108"/>
      <c r="L463" s="107"/>
      <c r="M463" s="319"/>
      <c r="N463" s="107"/>
    </row>
    <row r="464" spans="1:14" ht="18" customHeight="1">
      <c r="A464" s="351">
        <v>460</v>
      </c>
      <c r="B464" s="107" t="s">
        <v>355</v>
      </c>
      <c r="C464" s="108">
        <v>43719</v>
      </c>
      <c r="D464" s="324" t="s">
        <v>13750</v>
      </c>
      <c r="E464" s="324" t="s">
        <v>1709</v>
      </c>
      <c r="F464" s="126">
        <v>1848.28</v>
      </c>
      <c r="G464" s="107" t="str">
        <f t="shared" si="7"/>
        <v>SH19-09451</v>
      </c>
      <c r="H464" s="318"/>
      <c r="I464" s="126"/>
      <c r="J464" s="110"/>
      <c r="K464" s="108"/>
      <c r="L464" s="107"/>
      <c r="M464" s="319"/>
      <c r="N464" s="107"/>
    </row>
    <row r="465" spans="1:14" ht="18" customHeight="1">
      <c r="A465" s="351">
        <v>461</v>
      </c>
      <c r="B465" s="107" t="s">
        <v>142</v>
      </c>
      <c r="C465" s="108">
        <v>43719</v>
      </c>
      <c r="D465" s="324" t="s">
        <v>13751</v>
      </c>
      <c r="E465" s="324" t="s">
        <v>1709</v>
      </c>
      <c r="F465" s="126">
        <v>2029.06</v>
      </c>
      <c r="G465" s="107" t="str">
        <f t="shared" si="7"/>
        <v>SH19-09452</v>
      </c>
      <c r="H465" s="318"/>
      <c r="I465" s="126"/>
      <c r="J465" s="110"/>
      <c r="K465" s="108"/>
      <c r="L465" s="107"/>
      <c r="M465" s="319"/>
      <c r="N465" s="107"/>
    </row>
    <row r="466" spans="1:14" ht="18" customHeight="1">
      <c r="A466" s="351">
        <v>462</v>
      </c>
      <c r="B466" s="107" t="s">
        <v>142</v>
      </c>
      <c r="C466" s="108">
        <v>43719</v>
      </c>
      <c r="D466" s="324" t="s">
        <v>13752</v>
      </c>
      <c r="E466" s="324" t="s">
        <v>1709</v>
      </c>
      <c r="F466" s="126">
        <v>1559.76</v>
      </c>
      <c r="G466" s="107" t="str">
        <f t="shared" si="7"/>
        <v>SH19-09453</v>
      </c>
      <c r="H466" s="318"/>
      <c r="I466" s="126"/>
      <c r="J466" s="110"/>
      <c r="K466" s="108"/>
      <c r="L466" s="107"/>
      <c r="M466" s="319"/>
      <c r="N466" s="107"/>
    </row>
    <row r="467" spans="1:14" ht="18" customHeight="1">
      <c r="A467" s="351">
        <v>463</v>
      </c>
      <c r="B467" s="107" t="s">
        <v>291</v>
      </c>
      <c r="C467" s="108">
        <v>43719</v>
      </c>
      <c r="D467" s="324" t="s">
        <v>13753</v>
      </c>
      <c r="E467" s="324" t="s">
        <v>1709</v>
      </c>
      <c r="F467" s="126">
        <v>6624.24</v>
      </c>
      <c r="G467" s="107" t="str">
        <f t="shared" si="7"/>
        <v>SH19-09454</v>
      </c>
      <c r="H467" s="318"/>
      <c r="I467" s="126"/>
      <c r="J467" s="110"/>
      <c r="K467" s="108"/>
      <c r="L467" s="107"/>
      <c r="M467" s="319"/>
      <c r="N467" s="107"/>
    </row>
    <row r="468" spans="1:14" ht="18" customHeight="1">
      <c r="A468" s="351">
        <v>464</v>
      </c>
      <c r="B468" s="107" t="s">
        <v>206</v>
      </c>
      <c r="C468" s="108">
        <v>43719</v>
      </c>
      <c r="D468" s="324" t="s">
        <v>13754</v>
      </c>
      <c r="E468" s="324" t="s">
        <v>1709</v>
      </c>
      <c r="F468" s="126">
        <v>8460.7000000000007</v>
      </c>
      <c r="G468" s="107" t="str">
        <f t="shared" si="7"/>
        <v>SH19-09455</v>
      </c>
      <c r="H468" s="318"/>
      <c r="I468" s="126"/>
      <c r="J468" s="110"/>
      <c r="K468" s="108"/>
      <c r="L468" s="107"/>
      <c r="M468" s="319"/>
      <c r="N468" s="107"/>
    </row>
    <row r="469" spans="1:14" ht="18" customHeight="1">
      <c r="A469" s="351">
        <v>465</v>
      </c>
      <c r="B469" s="107" t="s">
        <v>42</v>
      </c>
      <c r="C469" s="108">
        <v>43720</v>
      </c>
      <c r="D469" s="324" t="s">
        <v>13755</v>
      </c>
      <c r="E469" s="324" t="s">
        <v>14532</v>
      </c>
      <c r="F469" s="126">
        <v>6714.26</v>
      </c>
      <c r="G469" s="107" t="str">
        <f t="shared" si="7"/>
        <v>SH19-09456</v>
      </c>
      <c r="H469" s="318"/>
      <c r="I469" s="126"/>
      <c r="J469" s="110"/>
      <c r="K469" s="108"/>
      <c r="L469" s="107"/>
      <c r="M469" s="319"/>
      <c r="N469" s="107"/>
    </row>
    <row r="470" spans="1:14" ht="18" customHeight="1">
      <c r="A470" s="351">
        <v>466</v>
      </c>
      <c r="B470" s="107" t="s">
        <v>42</v>
      </c>
      <c r="C470" s="108">
        <v>43720</v>
      </c>
      <c r="D470" s="324" t="s">
        <v>13756</v>
      </c>
      <c r="E470" s="324" t="s">
        <v>14532</v>
      </c>
      <c r="F470" s="126">
        <v>8359.43</v>
      </c>
      <c r="G470" s="107" t="str">
        <f t="shared" si="7"/>
        <v>SH19-09457</v>
      </c>
      <c r="H470" s="318"/>
      <c r="I470" s="126"/>
      <c r="J470" s="110"/>
      <c r="K470" s="108"/>
      <c r="L470" s="107"/>
      <c r="M470" s="319"/>
      <c r="N470" s="107"/>
    </row>
    <row r="471" spans="1:14" ht="18" customHeight="1">
      <c r="A471" s="351">
        <v>467</v>
      </c>
      <c r="B471" s="107" t="s">
        <v>42</v>
      </c>
      <c r="C471" s="108">
        <v>43720</v>
      </c>
      <c r="D471" s="324" t="s">
        <v>13757</v>
      </c>
      <c r="E471" s="324" t="s">
        <v>14532</v>
      </c>
      <c r="F471" s="126">
        <v>6970.46</v>
      </c>
      <c r="G471" s="107" t="str">
        <f t="shared" si="7"/>
        <v>SH19-09458</v>
      </c>
      <c r="H471" s="318"/>
      <c r="I471" s="126"/>
      <c r="J471" s="110"/>
      <c r="K471" s="108"/>
      <c r="L471" s="107"/>
      <c r="M471" s="319"/>
      <c r="N471" s="107"/>
    </row>
    <row r="472" spans="1:14" ht="18" customHeight="1">
      <c r="A472" s="351">
        <v>468</v>
      </c>
      <c r="B472" s="107" t="s">
        <v>42</v>
      </c>
      <c r="C472" s="108">
        <v>43720</v>
      </c>
      <c r="D472" s="324" t="s">
        <v>13758</v>
      </c>
      <c r="E472" s="324" t="s">
        <v>14532</v>
      </c>
      <c r="F472" s="126">
        <v>1194.6300000000001</v>
      </c>
      <c r="G472" s="107" t="str">
        <f t="shared" si="7"/>
        <v>SH19-09459</v>
      </c>
      <c r="H472" s="318"/>
      <c r="I472" s="126"/>
      <c r="J472" s="110"/>
      <c r="K472" s="108"/>
      <c r="L472" s="107"/>
      <c r="M472" s="319"/>
      <c r="N472" s="107"/>
    </row>
    <row r="473" spans="1:14" ht="18" customHeight="1">
      <c r="A473" s="351">
        <v>469</v>
      </c>
      <c r="B473" s="107" t="s">
        <v>42</v>
      </c>
      <c r="C473" s="108">
        <v>43720</v>
      </c>
      <c r="D473" s="324" t="s">
        <v>13759</v>
      </c>
      <c r="E473" s="324" t="s">
        <v>14532</v>
      </c>
      <c r="F473" s="126">
        <v>4868.18</v>
      </c>
      <c r="G473" s="107" t="str">
        <f t="shared" si="7"/>
        <v>SH19-09460</v>
      </c>
      <c r="H473" s="318"/>
      <c r="I473" s="126"/>
      <c r="J473" s="110"/>
      <c r="K473" s="108"/>
      <c r="L473" s="107"/>
      <c r="M473" s="319"/>
      <c r="N473" s="107"/>
    </row>
    <row r="474" spans="1:14" ht="18" customHeight="1">
      <c r="A474" s="351">
        <v>470</v>
      </c>
      <c r="B474" s="107" t="s">
        <v>43</v>
      </c>
      <c r="C474" s="108">
        <v>43719</v>
      </c>
      <c r="D474" s="324" t="s">
        <v>13760</v>
      </c>
      <c r="E474" s="324" t="s">
        <v>1709</v>
      </c>
      <c r="F474" s="126">
        <v>1216.3499999999999</v>
      </c>
      <c r="G474" s="107" t="str">
        <f t="shared" si="7"/>
        <v>SH19-09461</v>
      </c>
      <c r="H474" s="318"/>
      <c r="I474" s="126"/>
      <c r="J474" s="110"/>
      <c r="K474" s="108"/>
      <c r="L474" s="107"/>
      <c r="M474" s="319"/>
      <c r="N474" s="107"/>
    </row>
    <row r="475" spans="1:14" ht="18" customHeight="1">
      <c r="A475" s="351">
        <v>471</v>
      </c>
      <c r="B475" s="107" t="s">
        <v>1746</v>
      </c>
      <c r="C475" s="108"/>
      <c r="D475" s="402" t="s">
        <v>13761</v>
      </c>
      <c r="E475" s="324" t="s">
        <v>1709</v>
      </c>
      <c r="F475" s="126">
        <v>0</v>
      </c>
      <c r="G475" s="107" t="str">
        <f t="shared" si="7"/>
        <v>SH19-09462</v>
      </c>
      <c r="H475" s="318"/>
      <c r="I475" s="126"/>
      <c r="J475" s="110"/>
      <c r="K475" s="108"/>
      <c r="L475" s="107"/>
      <c r="M475" s="319"/>
      <c r="N475" s="107"/>
    </row>
    <row r="476" spans="1:14" ht="18" customHeight="1">
      <c r="A476" s="351">
        <v>472</v>
      </c>
      <c r="B476" s="107" t="s">
        <v>1755</v>
      </c>
      <c r="C476" s="108">
        <v>43720</v>
      </c>
      <c r="D476" s="324" t="s">
        <v>13762</v>
      </c>
      <c r="E476" s="324" t="s">
        <v>1709</v>
      </c>
      <c r="F476" s="126">
        <v>1776</v>
      </c>
      <c r="G476" s="107" t="str">
        <f t="shared" si="7"/>
        <v>SH19-09463</v>
      </c>
      <c r="H476" s="318"/>
      <c r="I476" s="126"/>
      <c r="J476" s="110"/>
      <c r="K476" s="108"/>
      <c r="L476" s="107"/>
      <c r="M476" s="319"/>
      <c r="N476" s="107"/>
    </row>
    <row r="477" spans="1:14" ht="18" customHeight="1">
      <c r="A477" s="351">
        <v>473</v>
      </c>
      <c r="B477" s="107" t="s">
        <v>42</v>
      </c>
      <c r="C477" s="108">
        <v>43720</v>
      </c>
      <c r="D477" s="324" t="s">
        <v>13763</v>
      </c>
      <c r="E477" s="324" t="s">
        <v>14532</v>
      </c>
      <c r="F477" s="126">
        <v>314.97000000000003</v>
      </c>
      <c r="G477" s="107" t="str">
        <f t="shared" si="7"/>
        <v>SH19-09464</v>
      </c>
      <c r="H477" s="318"/>
      <c r="I477" s="126"/>
      <c r="J477" s="110"/>
      <c r="K477" s="108"/>
      <c r="L477" s="107"/>
      <c r="M477" s="319"/>
      <c r="N477" s="107"/>
    </row>
    <row r="478" spans="1:14" ht="18" customHeight="1">
      <c r="A478" s="351">
        <v>474</v>
      </c>
      <c r="B478" s="107" t="s">
        <v>55</v>
      </c>
      <c r="C478" s="108">
        <v>43719</v>
      </c>
      <c r="D478" s="324" t="s">
        <v>13764</v>
      </c>
      <c r="E478" s="324" t="s">
        <v>1709</v>
      </c>
      <c r="F478" s="126">
        <v>1595.52</v>
      </c>
      <c r="G478" s="107" t="str">
        <f t="shared" si="7"/>
        <v>SH19-09465</v>
      </c>
      <c r="H478" s="318"/>
      <c r="I478" s="126"/>
      <c r="J478" s="110"/>
      <c r="K478" s="108"/>
      <c r="L478" s="107"/>
      <c r="M478" s="319"/>
      <c r="N478" s="107"/>
    </row>
    <row r="479" spans="1:14" ht="18" customHeight="1">
      <c r="A479" s="351">
        <v>475</v>
      </c>
      <c r="B479" s="107" t="s">
        <v>55</v>
      </c>
      <c r="C479" s="108">
        <v>43719</v>
      </c>
      <c r="D479" s="324" t="s">
        <v>13765</v>
      </c>
      <c r="E479" s="324" t="s">
        <v>1709</v>
      </c>
      <c r="F479" s="126">
        <v>1457.82</v>
      </c>
      <c r="G479" s="107" t="str">
        <f t="shared" si="7"/>
        <v>SH19-09466</v>
      </c>
      <c r="H479" s="318"/>
      <c r="I479" s="126"/>
      <c r="J479" s="110"/>
      <c r="K479" s="108"/>
      <c r="L479" s="107"/>
      <c r="M479" s="319"/>
      <c r="N479" s="107"/>
    </row>
    <row r="480" spans="1:14" ht="18" customHeight="1">
      <c r="A480" s="351">
        <v>476</v>
      </c>
      <c r="B480" s="107" t="s">
        <v>55</v>
      </c>
      <c r="C480" s="108">
        <v>43719</v>
      </c>
      <c r="D480" s="324" t="s">
        <v>13766</v>
      </c>
      <c r="E480" s="324" t="s">
        <v>1709</v>
      </c>
      <c r="F480" s="126">
        <v>1404.36</v>
      </c>
      <c r="G480" s="107" t="str">
        <f t="shared" si="7"/>
        <v>SH19-09467</v>
      </c>
      <c r="H480" s="318"/>
      <c r="I480" s="126"/>
      <c r="J480" s="110"/>
      <c r="K480" s="108"/>
      <c r="L480" s="107"/>
      <c r="M480" s="319"/>
      <c r="N480" s="107"/>
    </row>
    <row r="481" spans="1:14" ht="18" customHeight="1">
      <c r="A481" s="351">
        <v>477</v>
      </c>
      <c r="B481" s="107" t="s">
        <v>55</v>
      </c>
      <c r="C481" s="108">
        <v>43719</v>
      </c>
      <c r="D481" s="324" t="s">
        <v>13767</v>
      </c>
      <c r="E481" s="324" t="s">
        <v>1709</v>
      </c>
      <c r="F481" s="126">
        <v>705.75</v>
      </c>
      <c r="G481" s="107" t="str">
        <f t="shared" si="7"/>
        <v>SH19-09468</v>
      </c>
      <c r="H481" s="318"/>
      <c r="I481" s="126"/>
      <c r="J481" s="110"/>
      <c r="K481" s="108"/>
      <c r="L481" s="107"/>
      <c r="M481" s="319"/>
      <c r="N481" s="107"/>
    </row>
    <row r="482" spans="1:14" ht="18" customHeight="1">
      <c r="A482" s="351">
        <v>478</v>
      </c>
      <c r="B482" s="107" t="s">
        <v>55</v>
      </c>
      <c r="C482" s="108">
        <v>43719</v>
      </c>
      <c r="D482" s="324" t="s">
        <v>13768</v>
      </c>
      <c r="E482" s="324" t="s">
        <v>1709</v>
      </c>
      <c r="F482" s="126">
        <v>1595.52</v>
      </c>
      <c r="G482" s="107" t="str">
        <f t="shared" si="7"/>
        <v>SH19-09469</v>
      </c>
      <c r="H482" s="318"/>
      <c r="I482" s="126"/>
      <c r="J482" s="110"/>
      <c r="K482" s="108"/>
      <c r="L482" s="107"/>
      <c r="M482" s="319"/>
      <c r="N482" s="107"/>
    </row>
    <row r="483" spans="1:14" ht="18" customHeight="1">
      <c r="A483" s="351">
        <v>479</v>
      </c>
      <c r="B483" s="107" t="s">
        <v>55</v>
      </c>
      <c r="C483" s="108">
        <v>43719</v>
      </c>
      <c r="D483" s="324" t="s">
        <v>13769</v>
      </c>
      <c r="E483" s="324" t="s">
        <v>1709</v>
      </c>
      <c r="F483" s="126">
        <v>1457.82</v>
      </c>
      <c r="G483" s="107" t="str">
        <f t="shared" si="7"/>
        <v>SH19-09470</v>
      </c>
      <c r="H483" s="318"/>
      <c r="I483" s="126"/>
      <c r="J483" s="110"/>
      <c r="K483" s="108"/>
      <c r="L483" s="107"/>
      <c r="M483" s="319"/>
      <c r="N483" s="107"/>
    </row>
    <row r="484" spans="1:14" ht="18" customHeight="1">
      <c r="A484" s="351">
        <v>480</v>
      </c>
      <c r="B484" s="107" t="s">
        <v>1727</v>
      </c>
      <c r="C484" s="108">
        <v>43719</v>
      </c>
      <c r="D484" s="324" t="s">
        <v>13770</v>
      </c>
      <c r="E484" s="324" t="s">
        <v>1709</v>
      </c>
      <c r="F484" s="126">
        <v>6293.82</v>
      </c>
      <c r="G484" s="107" t="str">
        <f t="shared" si="7"/>
        <v>SH19-09471</v>
      </c>
      <c r="H484" s="318"/>
      <c r="I484" s="126"/>
      <c r="J484" s="110"/>
      <c r="K484" s="108"/>
      <c r="L484" s="107"/>
      <c r="M484" s="319"/>
      <c r="N484" s="107"/>
    </row>
    <row r="485" spans="1:14" ht="18" customHeight="1">
      <c r="A485" s="351">
        <v>481</v>
      </c>
      <c r="B485" s="107" t="s">
        <v>1746</v>
      </c>
      <c r="C485" s="108"/>
      <c r="D485" s="402" t="s">
        <v>13771</v>
      </c>
      <c r="E485" s="324" t="s">
        <v>1709</v>
      </c>
      <c r="F485" s="126">
        <v>0</v>
      </c>
      <c r="G485" s="107" t="str">
        <f t="shared" si="7"/>
        <v>SH19-09472</v>
      </c>
      <c r="H485" s="318"/>
      <c r="I485" s="126"/>
      <c r="J485" s="110"/>
      <c r="K485" s="108"/>
      <c r="L485" s="107"/>
      <c r="M485" s="319"/>
      <c r="N485" s="107"/>
    </row>
    <row r="486" spans="1:14" ht="18" customHeight="1">
      <c r="A486" s="351">
        <v>482</v>
      </c>
      <c r="B486" s="107" t="s">
        <v>43</v>
      </c>
      <c r="C486" s="108">
        <v>43720</v>
      </c>
      <c r="D486" s="324" t="s">
        <v>13772</v>
      </c>
      <c r="E486" s="324" t="s">
        <v>1709</v>
      </c>
      <c r="F486" s="126">
        <v>6236.75</v>
      </c>
      <c r="G486" s="107" t="str">
        <f t="shared" si="7"/>
        <v>SH19-09473</v>
      </c>
      <c r="H486" s="318"/>
      <c r="I486" s="126"/>
      <c r="J486" s="110"/>
      <c r="K486" s="108"/>
      <c r="L486" s="107"/>
      <c r="M486" s="319"/>
      <c r="N486" s="107"/>
    </row>
    <row r="487" spans="1:14" ht="18" customHeight="1">
      <c r="A487" s="351">
        <v>483</v>
      </c>
      <c r="B487" s="107" t="s">
        <v>42</v>
      </c>
      <c r="C487" s="108">
        <v>43721</v>
      </c>
      <c r="D487" s="324" t="s">
        <v>13773</v>
      </c>
      <c r="E487" s="324" t="s">
        <v>14533</v>
      </c>
      <c r="F487" s="126">
        <v>8981.75</v>
      </c>
      <c r="G487" s="107" t="str">
        <f t="shared" si="7"/>
        <v>SH19-09474</v>
      </c>
      <c r="H487" s="318"/>
      <c r="I487" s="126"/>
      <c r="J487" s="110"/>
      <c r="K487" s="108"/>
      <c r="L487" s="107"/>
      <c r="M487" s="319"/>
      <c r="N487" s="107"/>
    </row>
    <row r="488" spans="1:14" ht="18" customHeight="1">
      <c r="A488" s="351">
        <v>484</v>
      </c>
      <c r="B488" s="107" t="s">
        <v>142</v>
      </c>
      <c r="C488" s="108">
        <v>43720</v>
      </c>
      <c r="D488" s="324" t="s">
        <v>13774</v>
      </c>
      <c r="E488" s="324" t="s">
        <v>1709</v>
      </c>
      <c r="F488" s="126">
        <v>1545.1</v>
      </c>
      <c r="G488" s="107" t="str">
        <f t="shared" si="7"/>
        <v>SH19-09475</v>
      </c>
      <c r="H488" s="318"/>
      <c r="I488" s="126"/>
      <c r="J488" s="110"/>
      <c r="K488" s="108"/>
      <c r="L488" s="107"/>
      <c r="M488" s="319"/>
      <c r="N488" s="107"/>
    </row>
    <row r="489" spans="1:14" ht="18" customHeight="1">
      <c r="A489" s="351">
        <v>485</v>
      </c>
      <c r="B489" s="107" t="s">
        <v>142</v>
      </c>
      <c r="C489" s="108">
        <v>43720</v>
      </c>
      <c r="D489" s="324" t="s">
        <v>13775</v>
      </c>
      <c r="E489" s="324" t="s">
        <v>1709</v>
      </c>
      <c r="F489" s="126">
        <v>87.38</v>
      </c>
      <c r="G489" s="107" t="str">
        <f t="shared" si="7"/>
        <v>SH19-09476</v>
      </c>
      <c r="H489" s="318"/>
      <c r="I489" s="126"/>
      <c r="J489" s="110"/>
      <c r="K489" s="108"/>
      <c r="L489" s="107"/>
      <c r="M489" s="319"/>
      <c r="N489" s="107"/>
    </row>
    <row r="490" spans="1:14" ht="18" customHeight="1">
      <c r="A490" s="351">
        <v>486</v>
      </c>
      <c r="B490" s="107" t="s">
        <v>42</v>
      </c>
      <c r="C490" s="108">
        <v>43721</v>
      </c>
      <c r="D490" s="324" t="s">
        <v>13776</v>
      </c>
      <c r="E490" s="324" t="s">
        <v>14533</v>
      </c>
      <c r="F490" s="126">
        <v>8128.42</v>
      </c>
      <c r="G490" s="107" t="str">
        <f t="shared" si="7"/>
        <v>SH19-09477</v>
      </c>
      <c r="H490" s="318"/>
      <c r="I490" s="126"/>
      <c r="J490" s="110"/>
      <c r="K490" s="108"/>
      <c r="L490" s="107"/>
      <c r="M490" s="319"/>
      <c r="N490" s="107"/>
    </row>
    <row r="491" spans="1:14" ht="18" customHeight="1">
      <c r="A491" s="351">
        <v>487</v>
      </c>
      <c r="B491" s="107" t="s">
        <v>42</v>
      </c>
      <c r="C491" s="108">
        <v>43721</v>
      </c>
      <c r="D491" s="324" t="s">
        <v>13777</v>
      </c>
      <c r="E491" s="324" t="s">
        <v>14533</v>
      </c>
      <c r="F491" s="126">
        <v>6160.38</v>
      </c>
      <c r="G491" s="107" t="str">
        <f t="shared" si="7"/>
        <v>SH19-09478</v>
      </c>
      <c r="H491" s="318"/>
      <c r="I491" s="126"/>
      <c r="J491" s="110"/>
      <c r="K491" s="108"/>
      <c r="L491" s="107"/>
      <c r="M491" s="319"/>
      <c r="N491" s="107"/>
    </row>
    <row r="492" spans="1:14" ht="18" customHeight="1">
      <c r="A492" s="351">
        <v>488</v>
      </c>
      <c r="B492" s="107" t="s">
        <v>42</v>
      </c>
      <c r="C492" s="108">
        <v>43721</v>
      </c>
      <c r="D492" s="324" t="s">
        <v>13778</v>
      </c>
      <c r="E492" s="324" t="s">
        <v>14533</v>
      </c>
      <c r="F492" s="126">
        <v>2349.4499999999998</v>
      </c>
      <c r="G492" s="107" t="str">
        <f t="shared" si="7"/>
        <v>SH19-09479</v>
      </c>
      <c r="H492" s="318"/>
      <c r="I492" s="126"/>
      <c r="J492" s="110"/>
      <c r="K492" s="108"/>
      <c r="L492" s="107"/>
      <c r="M492" s="319"/>
      <c r="N492" s="107"/>
    </row>
    <row r="493" spans="1:14" ht="18" customHeight="1">
      <c r="A493" s="351">
        <v>489</v>
      </c>
      <c r="B493" s="107" t="s">
        <v>42</v>
      </c>
      <c r="C493" s="108">
        <v>43721</v>
      </c>
      <c r="D493" s="324" t="s">
        <v>13779</v>
      </c>
      <c r="E493" s="324" t="s">
        <v>14533</v>
      </c>
      <c r="F493" s="126">
        <v>11317.17</v>
      </c>
      <c r="G493" s="107" t="str">
        <f t="shared" si="7"/>
        <v>SH19-09480</v>
      </c>
      <c r="H493" s="318"/>
      <c r="I493" s="126"/>
      <c r="J493" s="110"/>
      <c r="K493" s="108"/>
      <c r="L493" s="107"/>
      <c r="M493" s="319"/>
      <c r="N493" s="107"/>
    </row>
    <row r="494" spans="1:14" ht="18" customHeight="1">
      <c r="A494" s="351">
        <v>490</v>
      </c>
      <c r="B494" s="107" t="s">
        <v>42</v>
      </c>
      <c r="C494" s="108">
        <v>43721</v>
      </c>
      <c r="D494" s="324" t="s">
        <v>13780</v>
      </c>
      <c r="E494" s="324" t="s">
        <v>14533</v>
      </c>
      <c r="F494" s="126">
        <v>10898.61</v>
      </c>
      <c r="G494" s="107" t="str">
        <f t="shared" si="7"/>
        <v>SH19-09481</v>
      </c>
      <c r="H494" s="318"/>
      <c r="I494" s="126"/>
      <c r="J494" s="110"/>
      <c r="K494" s="108"/>
      <c r="L494" s="107"/>
      <c r="M494" s="319"/>
      <c r="N494" s="107"/>
    </row>
    <row r="495" spans="1:14" ht="18" customHeight="1">
      <c r="A495" s="351">
        <v>491</v>
      </c>
      <c r="B495" s="107" t="s">
        <v>42</v>
      </c>
      <c r="C495" s="108">
        <v>43721</v>
      </c>
      <c r="D495" s="324" t="s">
        <v>13781</v>
      </c>
      <c r="E495" s="324" t="s">
        <v>14533</v>
      </c>
      <c r="F495" s="126">
        <v>5752.05</v>
      </c>
      <c r="G495" s="107" t="str">
        <f t="shared" si="7"/>
        <v>SH19-09482</v>
      </c>
      <c r="H495" s="318"/>
      <c r="I495" s="126"/>
      <c r="J495" s="110"/>
      <c r="K495" s="108"/>
      <c r="L495" s="107"/>
      <c r="M495" s="319"/>
      <c r="N495" s="107"/>
    </row>
    <row r="496" spans="1:14" ht="18" customHeight="1">
      <c r="A496" s="351">
        <v>492</v>
      </c>
      <c r="B496" s="107" t="s">
        <v>42</v>
      </c>
      <c r="C496" s="108">
        <v>43721</v>
      </c>
      <c r="D496" s="324" t="s">
        <v>13782</v>
      </c>
      <c r="E496" s="324" t="s">
        <v>14533</v>
      </c>
      <c r="F496" s="126">
        <v>7544.7</v>
      </c>
      <c r="G496" s="107" t="str">
        <f t="shared" si="7"/>
        <v>SH19-09483</v>
      </c>
      <c r="H496" s="318"/>
      <c r="I496" s="126"/>
      <c r="J496" s="110"/>
      <c r="K496" s="108"/>
      <c r="L496" s="107"/>
      <c r="M496" s="319"/>
      <c r="N496" s="107"/>
    </row>
    <row r="497" spans="1:14" ht="18" customHeight="1">
      <c r="A497" s="351">
        <v>493</v>
      </c>
      <c r="B497" s="107" t="s">
        <v>42</v>
      </c>
      <c r="C497" s="108">
        <v>43721</v>
      </c>
      <c r="D497" s="324" t="s">
        <v>13783</v>
      </c>
      <c r="E497" s="324" t="s">
        <v>14533</v>
      </c>
      <c r="F497" s="126">
        <v>11806.85</v>
      </c>
      <c r="G497" s="107" t="str">
        <f t="shared" si="7"/>
        <v>SH19-09484</v>
      </c>
      <c r="H497" s="318"/>
      <c r="I497" s="126"/>
      <c r="J497" s="110"/>
      <c r="K497" s="108"/>
      <c r="L497" s="107"/>
      <c r="M497" s="319"/>
      <c r="N497" s="107"/>
    </row>
    <row r="498" spans="1:14" ht="18" customHeight="1">
      <c r="A498" s="351">
        <v>494</v>
      </c>
      <c r="B498" s="107" t="s">
        <v>42</v>
      </c>
      <c r="C498" s="108">
        <v>43721</v>
      </c>
      <c r="D498" s="324" t="s">
        <v>13784</v>
      </c>
      <c r="E498" s="324" t="s">
        <v>14533</v>
      </c>
      <c r="F498" s="126">
        <v>5528.8</v>
      </c>
      <c r="G498" s="107" t="str">
        <f t="shared" si="7"/>
        <v>SH19-09485</v>
      </c>
      <c r="H498" s="318"/>
      <c r="I498" s="126"/>
      <c r="J498" s="110"/>
      <c r="K498" s="108"/>
      <c r="L498" s="107"/>
      <c r="M498" s="319"/>
      <c r="N498" s="107"/>
    </row>
    <row r="499" spans="1:14" ht="18" customHeight="1">
      <c r="A499" s="351">
        <v>495</v>
      </c>
      <c r="B499" s="107" t="s">
        <v>43</v>
      </c>
      <c r="C499" s="108">
        <v>43720</v>
      </c>
      <c r="D499" s="324" t="s">
        <v>13785</v>
      </c>
      <c r="E499" s="324" t="s">
        <v>1709</v>
      </c>
      <c r="F499" s="126">
        <v>613.88</v>
      </c>
      <c r="G499" s="107" t="str">
        <f t="shared" si="7"/>
        <v>SH19-09486</v>
      </c>
      <c r="H499" s="318"/>
      <c r="I499" s="126"/>
      <c r="J499" s="110"/>
      <c r="K499" s="108"/>
      <c r="L499" s="107"/>
      <c r="M499" s="319"/>
      <c r="N499" s="107"/>
    </row>
    <row r="500" spans="1:14" ht="18" customHeight="1">
      <c r="A500" s="351">
        <v>496</v>
      </c>
      <c r="B500" s="107" t="s">
        <v>139</v>
      </c>
      <c r="C500" s="108">
        <v>43720</v>
      </c>
      <c r="D500" s="324" t="s">
        <v>13786</v>
      </c>
      <c r="E500" s="324" t="s">
        <v>1709</v>
      </c>
      <c r="F500" s="126">
        <v>1732.5</v>
      </c>
      <c r="G500" s="107" t="str">
        <f t="shared" si="7"/>
        <v>SH19-09487</v>
      </c>
      <c r="H500" s="318"/>
      <c r="I500" s="126"/>
      <c r="J500" s="110"/>
      <c r="K500" s="108"/>
      <c r="L500" s="107"/>
      <c r="M500" s="319"/>
      <c r="N500" s="107"/>
    </row>
    <row r="501" spans="1:14" ht="18" customHeight="1">
      <c r="A501" s="351">
        <v>497</v>
      </c>
      <c r="B501" s="107" t="s">
        <v>346</v>
      </c>
      <c r="C501" s="108">
        <v>43720</v>
      </c>
      <c r="D501" s="324" t="s">
        <v>13787</v>
      </c>
      <c r="E501" s="324" t="s">
        <v>1709</v>
      </c>
      <c r="F501" s="126">
        <v>1364</v>
      </c>
      <c r="G501" s="107" t="str">
        <f t="shared" si="7"/>
        <v>SH19-09488</v>
      </c>
      <c r="H501" s="318"/>
      <c r="I501" s="126"/>
      <c r="J501" s="110"/>
      <c r="K501" s="108"/>
      <c r="L501" s="107"/>
      <c r="M501" s="319"/>
      <c r="N501" s="107"/>
    </row>
    <row r="502" spans="1:14" ht="18" customHeight="1">
      <c r="A502" s="351">
        <v>498</v>
      </c>
      <c r="B502" s="107" t="s">
        <v>42</v>
      </c>
      <c r="C502" s="108">
        <v>43721</v>
      </c>
      <c r="D502" s="324" t="s">
        <v>13788</v>
      </c>
      <c r="E502" s="324" t="s">
        <v>14533</v>
      </c>
      <c r="F502" s="126">
        <v>6810.75</v>
      </c>
      <c r="G502" s="107" t="str">
        <f t="shared" si="7"/>
        <v>SH19-09489</v>
      </c>
      <c r="H502" s="318"/>
      <c r="I502" s="126"/>
      <c r="J502" s="110"/>
      <c r="K502" s="108"/>
      <c r="L502" s="107"/>
      <c r="M502" s="319"/>
      <c r="N502" s="107"/>
    </row>
    <row r="503" spans="1:14" ht="18" customHeight="1">
      <c r="A503" s="351">
        <v>499</v>
      </c>
      <c r="B503" s="107"/>
      <c r="C503" s="108"/>
      <c r="D503" s="401" t="s">
        <v>13789</v>
      </c>
      <c r="E503" s="324" t="s">
        <v>1709</v>
      </c>
      <c r="F503" s="126">
        <v>0</v>
      </c>
      <c r="G503" s="107" t="str">
        <f t="shared" si="7"/>
        <v>SH19-09490</v>
      </c>
      <c r="H503" s="318"/>
      <c r="I503" s="126"/>
      <c r="J503" s="110"/>
      <c r="K503" s="108"/>
      <c r="L503" s="107"/>
      <c r="M503" s="319"/>
      <c r="N503" s="107"/>
    </row>
    <row r="504" spans="1:14" ht="18" customHeight="1">
      <c r="A504" s="351">
        <v>500</v>
      </c>
      <c r="B504" s="107" t="s">
        <v>42</v>
      </c>
      <c r="C504" s="108">
        <v>43721</v>
      </c>
      <c r="D504" s="324" t="s">
        <v>13790</v>
      </c>
      <c r="E504" s="324" t="s">
        <v>14533</v>
      </c>
      <c r="F504" s="126">
        <v>5916.86</v>
      </c>
      <c r="G504" s="107" t="str">
        <f t="shared" si="7"/>
        <v>SH19-09491</v>
      </c>
      <c r="H504" s="318"/>
      <c r="I504" s="126"/>
      <c r="J504" s="110"/>
      <c r="K504" s="108"/>
      <c r="L504" s="107"/>
      <c r="M504" s="319"/>
      <c r="N504" s="107"/>
    </row>
    <row r="505" spans="1:14" ht="18" customHeight="1">
      <c r="A505" s="351">
        <v>501</v>
      </c>
      <c r="B505" s="107" t="s">
        <v>42</v>
      </c>
      <c r="C505" s="108">
        <v>43721</v>
      </c>
      <c r="D505" s="324" t="s">
        <v>13791</v>
      </c>
      <c r="E505" s="324" t="s">
        <v>14533</v>
      </c>
      <c r="F505" s="126">
        <v>9411.5</v>
      </c>
      <c r="G505" s="107" t="str">
        <f t="shared" si="7"/>
        <v>SH19-09492</v>
      </c>
      <c r="H505" s="318"/>
      <c r="I505" s="126"/>
      <c r="J505" s="110"/>
      <c r="K505" s="108"/>
      <c r="L505" s="107"/>
      <c r="M505" s="319"/>
      <c r="N505" s="107"/>
    </row>
    <row r="506" spans="1:14" ht="18" customHeight="1">
      <c r="A506" s="351">
        <v>502</v>
      </c>
      <c r="B506" s="107" t="s">
        <v>42</v>
      </c>
      <c r="C506" s="108">
        <v>43721</v>
      </c>
      <c r="D506" s="324" t="s">
        <v>13792</v>
      </c>
      <c r="E506" s="324" t="s">
        <v>14533</v>
      </c>
      <c r="F506" s="126">
        <v>1188.8599999999999</v>
      </c>
      <c r="G506" s="107" t="str">
        <f t="shared" si="7"/>
        <v>SH19-09493</v>
      </c>
      <c r="H506" s="318"/>
      <c r="I506" s="126"/>
      <c r="J506" s="110"/>
      <c r="K506" s="108"/>
      <c r="L506" s="107"/>
      <c r="M506" s="319"/>
      <c r="N506" s="107"/>
    </row>
    <row r="507" spans="1:14" ht="18" customHeight="1">
      <c r="A507" s="351">
        <v>503</v>
      </c>
      <c r="B507" s="107" t="s">
        <v>42</v>
      </c>
      <c r="C507" s="108">
        <v>43721</v>
      </c>
      <c r="D507" s="324" t="s">
        <v>13793</v>
      </c>
      <c r="E507" s="324" t="s">
        <v>14533</v>
      </c>
      <c r="F507" s="126">
        <v>5268.82</v>
      </c>
      <c r="G507" s="107" t="str">
        <f t="shared" si="7"/>
        <v>SH19-09494</v>
      </c>
      <c r="H507" s="318"/>
      <c r="I507" s="126"/>
      <c r="J507" s="110"/>
      <c r="K507" s="108"/>
      <c r="L507" s="107"/>
      <c r="M507" s="319"/>
      <c r="N507" s="107"/>
    </row>
    <row r="508" spans="1:14" ht="18" customHeight="1">
      <c r="A508" s="351">
        <v>504</v>
      </c>
      <c r="B508" s="107" t="s">
        <v>42</v>
      </c>
      <c r="C508" s="108">
        <v>43721</v>
      </c>
      <c r="D508" s="324" t="s">
        <v>13794</v>
      </c>
      <c r="E508" s="324" t="s">
        <v>14533</v>
      </c>
      <c r="F508" s="126">
        <v>2730.83</v>
      </c>
      <c r="G508" s="107" t="str">
        <f t="shared" si="7"/>
        <v>SH19-09495</v>
      </c>
      <c r="H508" s="318"/>
      <c r="I508" s="126"/>
      <c r="J508" s="110"/>
      <c r="K508" s="108"/>
      <c r="L508" s="107"/>
      <c r="M508" s="319"/>
      <c r="N508" s="107"/>
    </row>
    <row r="509" spans="1:14" ht="18" customHeight="1">
      <c r="A509" s="351">
        <v>505</v>
      </c>
      <c r="B509" s="107" t="s">
        <v>42</v>
      </c>
      <c r="C509" s="108">
        <v>43721</v>
      </c>
      <c r="D509" s="324" t="s">
        <v>13795</v>
      </c>
      <c r="E509" s="324" t="s">
        <v>14533</v>
      </c>
      <c r="F509" s="126">
        <v>13581.98</v>
      </c>
      <c r="G509" s="107" t="str">
        <f t="shared" si="7"/>
        <v>SH19-09496</v>
      </c>
      <c r="H509" s="318"/>
      <c r="I509" s="126"/>
      <c r="J509" s="110"/>
      <c r="K509" s="108"/>
      <c r="L509" s="107"/>
      <c r="M509" s="319"/>
      <c r="N509" s="107"/>
    </row>
    <row r="510" spans="1:14" ht="18" customHeight="1">
      <c r="A510" s="351">
        <v>506</v>
      </c>
      <c r="B510" s="107" t="s">
        <v>7777</v>
      </c>
      <c r="C510" s="108">
        <v>43720</v>
      </c>
      <c r="D510" s="324" t="s">
        <v>13796</v>
      </c>
      <c r="E510" s="324" t="s">
        <v>1709</v>
      </c>
      <c r="F510" s="126">
        <v>6702.08</v>
      </c>
      <c r="G510" s="107" t="str">
        <f t="shared" si="7"/>
        <v>SH19-09497</v>
      </c>
      <c r="H510" s="318"/>
      <c r="I510" s="126"/>
      <c r="J510" s="110"/>
      <c r="K510" s="108"/>
      <c r="L510" s="107"/>
      <c r="M510" s="319"/>
      <c r="N510" s="107"/>
    </row>
    <row r="511" spans="1:14" ht="18" customHeight="1">
      <c r="A511" s="351">
        <v>507</v>
      </c>
      <c r="B511" s="107" t="s">
        <v>7777</v>
      </c>
      <c r="C511" s="108">
        <v>43720</v>
      </c>
      <c r="D511" s="324" t="s">
        <v>13797</v>
      </c>
      <c r="E511" s="324" t="s">
        <v>1709</v>
      </c>
      <c r="F511" s="126">
        <v>1779.68</v>
      </c>
      <c r="G511" s="107" t="str">
        <f t="shared" si="7"/>
        <v>SH19-09498</v>
      </c>
      <c r="H511" s="318"/>
      <c r="I511" s="126"/>
      <c r="J511" s="110"/>
      <c r="K511" s="108"/>
      <c r="L511" s="107"/>
      <c r="M511" s="319"/>
      <c r="N511" s="107"/>
    </row>
    <row r="512" spans="1:14" ht="18" customHeight="1">
      <c r="A512" s="351">
        <v>508</v>
      </c>
      <c r="B512" s="107" t="s">
        <v>42</v>
      </c>
      <c r="C512" s="108">
        <v>43721</v>
      </c>
      <c r="D512" s="324" t="s">
        <v>13798</v>
      </c>
      <c r="E512" s="324" t="s">
        <v>14533</v>
      </c>
      <c r="F512" s="126">
        <v>11565.61</v>
      </c>
      <c r="G512" s="107" t="str">
        <f t="shared" si="7"/>
        <v>SH19-09499</v>
      </c>
      <c r="H512" s="318"/>
      <c r="I512" s="126"/>
      <c r="J512" s="110"/>
      <c r="K512" s="108"/>
      <c r="L512" s="107"/>
      <c r="M512" s="319"/>
      <c r="N512" s="107"/>
    </row>
    <row r="513" spans="1:14" ht="18" customHeight="1">
      <c r="A513" s="351">
        <v>509</v>
      </c>
      <c r="B513" s="107" t="s">
        <v>42</v>
      </c>
      <c r="C513" s="108">
        <v>43720</v>
      </c>
      <c r="D513" s="324" t="s">
        <v>13799</v>
      </c>
      <c r="E513" s="324" t="s">
        <v>14532</v>
      </c>
      <c r="F513" s="126">
        <v>11.36</v>
      </c>
      <c r="G513" s="107" t="str">
        <f t="shared" si="7"/>
        <v>SH19-09500</v>
      </c>
      <c r="H513" s="318"/>
      <c r="I513" s="126"/>
      <c r="J513" s="110"/>
      <c r="K513" s="108"/>
      <c r="L513" s="107"/>
      <c r="M513" s="319"/>
      <c r="N513" s="107"/>
    </row>
    <row r="514" spans="1:14" ht="18" customHeight="1">
      <c r="A514" s="351">
        <v>510</v>
      </c>
      <c r="B514" s="107" t="s">
        <v>12962</v>
      </c>
      <c r="C514" s="108">
        <v>43720</v>
      </c>
      <c r="D514" s="324" t="s">
        <v>13800</v>
      </c>
      <c r="E514" s="324" t="s">
        <v>1709</v>
      </c>
      <c r="F514" s="126">
        <v>2463.9</v>
      </c>
      <c r="G514" s="107" t="str">
        <f t="shared" si="7"/>
        <v>SH19-09501</v>
      </c>
      <c r="H514" s="318"/>
      <c r="I514" s="126"/>
      <c r="J514" s="110"/>
      <c r="K514" s="108"/>
      <c r="L514" s="107"/>
      <c r="M514" s="319"/>
      <c r="N514" s="107"/>
    </row>
    <row r="515" spans="1:14" ht="18" customHeight="1">
      <c r="A515" s="351">
        <v>511</v>
      </c>
      <c r="B515" s="107" t="s">
        <v>1754</v>
      </c>
      <c r="C515" s="108">
        <v>43720</v>
      </c>
      <c r="D515" s="324" t="s">
        <v>13801</v>
      </c>
      <c r="E515" s="324" t="s">
        <v>1709</v>
      </c>
      <c r="F515" s="126">
        <v>4780.43</v>
      </c>
      <c r="G515" s="107" t="str">
        <f t="shared" si="7"/>
        <v>SH19-09502</v>
      </c>
      <c r="H515" s="318"/>
      <c r="I515" s="126"/>
      <c r="J515" s="110"/>
      <c r="K515" s="108"/>
      <c r="L515" s="107"/>
      <c r="M515" s="319"/>
      <c r="N515" s="107"/>
    </row>
    <row r="516" spans="1:14" ht="18" customHeight="1">
      <c r="A516" s="351">
        <v>512</v>
      </c>
      <c r="B516" s="107" t="s">
        <v>1746</v>
      </c>
      <c r="C516" s="108"/>
      <c r="D516" s="402" t="s">
        <v>13802</v>
      </c>
      <c r="E516" s="324" t="s">
        <v>1709</v>
      </c>
      <c r="F516" s="126">
        <v>0</v>
      </c>
      <c r="G516" s="107" t="str">
        <f t="shared" si="7"/>
        <v>SH19-09503</v>
      </c>
      <c r="H516" s="318"/>
      <c r="I516" s="126"/>
      <c r="J516" s="110"/>
      <c r="K516" s="108"/>
      <c r="L516" s="107"/>
      <c r="M516" s="319"/>
      <c r="N516" s="107"/>
    </row>
    <row r="517" spans="1:14" ht="18" customHeight="1">
      <c r="A517" s="351">
        <v>513</v>
      </c>
      <c r="B517" s="107" t="s">
        <v>42</v>
      </c>
      <c r="C517" s="108">
        <v>43721</v>
      </c>
      <c r="D517" s="324" t="s">
        <v>13803</v>
      </c>
      <c r="E517" s="324" t="s">
        <v>14533</v>
      </c>
      <c r="F517" s="126">
        <v>129.31</v>
      </c>
      <c r="G517" s="107" t="str">
        <f t="shared" si="7"/>
        <v>SH19-09504</v>
      </c>
      <c r="H517" s="318"/>
      <c r="I517" s="126"/>
      <c r="J517" s="110"/>
      <c r="K517" s="108"/>
      <c r="L517" s="107"/>
      <c r="M517" s="319"/>
      <c r="N517" s="107"/>
    </row>
    <row r="518" spans="1:14" ht="18" customHeight="1">
      <c r="A518" s="351">
        <v>514</v>
      </c>
      <c r="B518" s="107"/>
      <c r="C518" s="108"/>
      <c r="D518" s="401" t="s">
        <v>13804</v>
      </c>
      <c r="E518" s="324" t="s">
        <v>1709</v>
      </c>
      <c r="F518" s="126">
        <v>0</v>
      </c>
      <c r="G518" s="107" t="str">
        <f t="shared" ref="G518:G560" si="8">D518</f>
        <v>SH19-09505</v>
      </c>
      <c r="H518" s="318"/>
      <c r="I518" s="126"/>
      <c r="J518" s="110"/>
      <c r="K518" s="108"/>
      <c r="L518" s="107"/>
      <c r="M518" s="319"/>
      <c r="N518" s="107"/>
    </row>
    <row r="519" spans="1:14" ht="18" customHeight="1">
      <c r="A519" s="351">
        <v>515</v>
      </c>
      <c r="B519" s="107" t="s">
        <v>1727</v>
      </c>
      <c r="C519" s="108">
        <v>43720</v>
      </c>
      <c r="D519" s="324" t="s">
        <v>13805</v>
      </c>
      <c r="E519" s="324" t="s">
        <v>1709</v>
      </c>
      <c r="F519" s="126">
        <v>60.42</v>
      </c>
      <c r="G519" s="107" t="str">
        <f t="shared" si="8"/>
        <v>SH19-09506</v>
      </c>
      <c r="H519" s="318"/>
      <c r="I519" s="126"/>
      <c r="J519" s="110"/>
      <c r="K519" s="108"/>
      <c r="L519" s="107"/>
      <c r="M519" s="319"/>
      <c r="N519" s="107"/>
    </row>
    <row r="520" spans="1:14" ht="18" customHeight="1">
      <c r="A520" s="351">
        <v>516</v>
      </c>
      <c r="B520" s="107" t="s">
        <v>238</v>
      </c>
      <c r="C520" s="108">
        <v>43720</v>
      </c>
      <c r="D520" s="324" t="s">
        <v>13806</v>
      </c>
      <c r="E520" s="324" t="s">
        <v>1709</v>
      </c>
      <c r="F520" s="126">
        <v>1639.2</v>
      </c>
      <c r="G520" s="107" t="str">
        <f t="shared" si="8"/>
        <v>SH19-09507</v>
      </c>
      <c r="H520" s="318"/>
      <c r="I520" s="126"/>
      <c r="J520" s="110"/>
      <c r="K520" s="108"/>
      <c r="L520" s="107"/>
      <c r="M520" s="319"/>
      <c r="N520" s="107"/>
    </row>
    <row r="521" spans="1:14" ht="18" customHeight="1">
      <c r="A521" s="351">
        <v>517</v>
      </c>
      <c r="B521" s="107" t="s">
        <v>238</v>
      </c>
      <c r="C521" s="108">
        <v>43720</v>
      </c>
      <c r="D521" s="324" t="s">
        <v>13807</v>
      </c>
      <c r="E521" s="324" t="s">
        <v>1709</v>
      </c>
      <c r="F521" s="126">
        <v>1741.65</v>
      </c>
      <c r="G521" s="107" t="str">
        <f t="shared" si="8"/>
        <v>SH19-09508</v>
      </c>
      <c r="H521" s="318"/>
      <c r="I521" s="126"/>
      <c r="J521" s="110"/>
      <c r="K521" s="108"/>
      <c r="L521" s="107"/>
      <c r="M521" s="319"/>
      <c r="N521" s="107"/>
    </row>
    <row r="522" spans="1:14" ht="18" customHeight="1">
      <c r="A522" s="351">
        <v>518</v>
      </c>
      <c r="B522" s="107" t="s">
        <v>53</v>
      </c>
      <c r="C522" s="108">
        <v>43720</v>
      </c>
      <c r="D522" s="324" t="s">
        <v>13808</v>
      </c>
      <c r="E522" s="324" t="s">
        <v>1709</v>
      </c>
      <c r="F522" s="126">
        <v>2533.46</v>
      </c>
      <c r="G522" s="107" t="str">
        <f t="shared" si="8"/>
        <v>SH19-09509</v>
      </c>
      <c r="H522" s="318"/>
      <c r="I522" s="126"/>
      <c r="J522" s="110"/>
      <c r="K522" s="108"/>
      <c r="L522" s="107"/>
      <c r="M522" s="319"/>
      <c r="N522" s="107"/>
    </row>
    <row r="523" spans="1:14" ht="18" customHeight="1">
      <c r="A523" s="351">
        <v>519</v>
      </c>
      <c r="B523" s="107" t="s">
        <v>43</v>
      </c>
      <c r="C523" s="108">
        <v>43720</v>
      </c>
      <c r="D523" s="324" t="s">
        <v>13809</v>
      </c>
      <c r="E523" s="324" t="s">
        <v>1709</v>
      </c>
      <c r="F523" s="126">
        <v>1191.5</v>
      </c>
      <c r="G523" s="107" t="str">
        <f t="shared" si="8"/>
        <v>SH19-09510</v>
      </c>
      <c r="H523" s="318"/>
      <c r="I523" s="126"/>
      <c r="J523" s="110"/>
      <c r="K523" s="108"/>
      <c r="L523" s="107"/>
      <c r="M523" s="319"/>
      <c r="N523" s="107"/>
    </row>
    <row r="524" spans="1:14" ht="18" customHeight="1">
      <c r="A524" s="351">
        <v>520</v>
      </c>
      <c r="B524" s="107" t="s">
        <v>141</v>
      </c>
      <c r="C524" s="108">
        <v>43720</v>
      </c>
      <c r="D524" s="324" t="s">
        <v>13810</v>
      </c>
      <c r="E524" s="324" t="s">
        <v>1709</v>
      </c>
      <c r="F524" s="126">
        <v>3788.74</v>
      </c>
      <c r="G524" s="107" t="str">
        <f t="shared" si="8"/>
        <v>SH19-09511</v>
      </c>
      <c r="H524" s="318"/>
      <c r="I524" s="126"/>
      <c r="J524" s="110"/>
      <c r="K524" s="108"/>
      <c r="L524" s="107"/>
      <c r="M524" s="319"/>
      <c r="N524" s="107"/>
    </row>
    <row r="525" spans="1:14" ht="18" customHeight="1">
      <c r="A525" s="351">
        <v>521</v>
      </c>
      <c r="B525" s="107" t="s">
        <v>42</v>
      </c>
      <c r="C525" s="108">
        <v>43720</v>
      </c>
      <c r="D525" s="324" t="s">
        <v>13811</v>
      </c>
      <c r="E525" s="324" t="s">
        <v>1709</v>
      </c>
      <c r="F525" s="126">
        <v>7568.64</v>
      </c>
      <c r="G525" s="107" t="str">
        <f t="shared" si="8"/>
        <v>SH19-09512</v>
      </c>
      <c r="H525" s="318"/>
      <c r="I525" s="126"/>
      <c r="J525" s="110"/>
      <c r="K525" s="108"/>
      <c r="L525" s="107"/>
      <c r="M525" s="319"/>
      <c r="N525" s="107"/>
    </row>
    <row r="526" spans="1:14" ht="18" customHeight="1">
      <c r="A526" s="351">
        <v>522</v>
      </c>
      <c r="B526" s="107" t="s">
        <v>141</v>
      </c>
      <c r="C526" s="108">
        <v>43720</v>
      </c>
      <c r="D526" s="324" t="s">
        <v>13812</v>
      </c>
      <c r="E526" s="324" t="s">
        <v>1709</v>
      </c>
      <c r="F526" s="126">
        <v>1260</v>
      </c>
      <c r="G526" s="107" t="str">
        <f t="shared" si="8"/>
        <v>SH19-09513</v>
      </c>
      <c r="H526" s="318"/>
      <c r="I526" s="126"/>
      <c r="J526" s="110"/>
      <c r="K526" s="108"/>
      <c r="L526" s="107"/>
      <c r="M526" s="319"/>
      <c r="N526" s="107"/>
    </row>
    <row r="527" spans="1:14" ht="18" customHeight="1">
      <c r="A527" s="351">
        <v>523</v>
      </c>
      <c r="B527" s="107" t="s">
        <v>43</v>
      </c>
      <c r="C527" s="108">
        <v>43720</v>
      </c>
      <c r="D527" s="324" t="s">
        <v>13813</v>
      </c>
      <c r="E527" s="324" t="s">
        <v>1709</v>
      </c>
      <c r="F527" s="126">
        <v>2220.04</v>
      </c>
      <c r="G527" s="107" t="str">
        <f t="shared" si="8"/>
        <v>SH19-09514</v>
      </c>
      <c r="H527" s="318"/>
      <c r="I527" s="126"/>
      <c r="J527" s="110"/>
      <c r="K527" s="108"/>
      <c r="L527" s="107"/>
      <c r="M527" s="319"/>
      <c r="N527" s="107"/>
    </row>
    <row r="528" spans="1:14" ht="18" customHeight="1">
      <c r="A528" s="351">
        <v>524</v>
      </c>
      <c r="B528" s="107" t="s">
        <v>142</v>
      </c>
      <c r="C528" s="108">
        <v>43720</v>
      </c>
      <c r="D528" s="324" t="s">
        <v>13814</v>
      </c>
      <c r="E528" s="324" t="s">
        <v>1709</v>
      </c>
      <c r="F528" s="126">
        <v>1901.67</v>
      </c>
      <c r="G528" s="107" t="str">
        <f t="shared" si="8"/>
        <v>SH19-09515</v>
      </c>
      <c r="H528" s="318"/>
      <c r="I528" s="126"/>
      <c r="J528" s="110"/>
      <c r="K528" s="108"/>
      <c r="L528" s="107"/>
      <c r="M528" s="319"/>
      <c r="N528" s="107"/>
    </row>
    <row r="529" spans="1:14" ht="18" customHeight="1">
      <c r="A529" s="351">
        <v>525</v>
      </c>
      <c r="B529" s="107" t="s">
        <v>142</v>
      </c>
      <c r="C529" s="108">
        <v>43720</v>
      </c>
      <c r="D529" s="324" t="s">
        <v>13815</v>
      </c>
      <c r="E529" s="324" t="s">
        <v>1709</v>
      </c>
      <c r="F529" s="126">
        <v>647.21</v>
      </c>
      <c r="G529" s="107" t="str">
        <f t="shared" si="8"/>
        <v>SH19-09516</v>
      </c>
      <c r="H529" s="318"/>
      <c r="I529" s="126"/>
      <c r="J529" s="110"/>
      <c r="K529" s="108"/>
      <c r="L529" s="107"/>
      <c r="M529" s="319"/>
      <c r="N529" s="107"/>
    </row>
    <row r="530" spans="1:14" ht="18" customHeight="1">
      <c r="A530" s="351">
        <v>526</v>
      </c>
      <c r="B530" s="107" t="s">
        <v>42</v>
      </c>
      <c r="C530" s="108">
        <v>43721</v>
      </c>
      <c r="D530" s="324" t="s">
        <v>13816</v>
      </c>
      <c r="E530" s="324" t="s">
        <v>14533</v>
      </c>
      <c r="F530" s="126">
        <v>397.06</v>
      </c>
      <c r="G530" s="107" t="str">
        <f t="shared" si="8"/>
        <v>SH19-09517</v>
      </c>
      <c r="H530" s="318"/>
      <c r="I530" s="126"/>
      <c r="J530" s="110"/>
      <c r="K530" s="108"/>
      <c r="L530" s="107"/>
      <c r="M530" s="319"/>
      <c r="N530" s="107"/>
    </row>
    <row r="531" spans="1:14" ht="18" customHeight="1">
      <c r="A531" s="351">
        <v>527</v>
      </c>
      <c r="B531" s="107" t="s">
        <v>42</v>
      </c>
      <c r="C531" s="108">
        <v>43721</v>
      </c>
      <c r="D531" s="324" t="s">
        <v>13817</v>
      </c>
      <c r="E531" s="324" t="s">
        <v>14533</v>
      </c>
      <c r="F531" s="126">
        <v>10599.49</v>
      </c>
      <c r="G531" s="107" t="str">
        <f t="shared" si="8"/>
        <v>SH19-09518</v>
      </c>
      <c r="H531" s="318"/>
      <c r="I531" s="126"/>
      <c r="J531" s="110"/>
      <c r="K531" s="108"/>
      <c r="L531" s="107"/>
      <c r="M531" s="319"/>
      <c r="N531" s="107"/>
    </row>
    <row r="532" spans="1:14" ht="18" customHeight="1">
      <c r="A532" s="351">
        <v>528</v>
      </c>
      <c r="B532" s="107" t="s">
        <v>42</v>
      </c>
      <c r="C532" s="108">
        <v>43721</v>
      </c>
      <c r="D532" s="324" t="s">
        <v>13818</v>
      </c>
      <c r="E532" s="324" t="s">
        <v>14533</v>
      </c>
      <c r="F532" s="126">
        <v>2375.96</v>
      </c>
      <c r="G532" s="107" t="str">
        <f t="shared" si="8"/>
        <v>SH19-09519</v>
      </c>
      <c r="H532" s="318"/>
      <c r="I532" s="126"/>
      <c r="J532" s="110"/>
      <c r="K532" s="108"/>
      <c r="L532" s="107"/>
      <c r="M532" s="319"/>
      <c r="N532" s="107"/>
    </row>
    <row r="533" spans="1:14" ht="18" customHeight="1">
      <c r="A533" s="351">
        <v>529</v>
      </c>
      <c r="B533" s="107" t="s">
        <v>42</v>
      </c>
      <c r="C533" s="108">
        <v>43721</v>
      </c>
      <c r="D533" s="324" t="s">
        <v>13819</v>
      </c>
      <c r="E533" s="324" t="s">
        <v>14533</v>
      </c>
      <c r="F533" s="126">
        <v>952.57</v>
      </c>
      <c r="G533" s="107" t="str">
        <f t="shared" si="8"/>
        <v>SH19-09520</v>
      </c>
      <c r="H533" s="318"/>
      <c r="I533" s="126"/>
      <c r="J533" s="110"/>
      <c r="K533" s="108"/>
      <c r="L533" s="107"/>
      <c r="M533" s="319"/>
      <c r="N533" s="107"/>
    </row>
    <row r="534" spans="1:14" ht="18" customHeight="1">
      <c r="A534" s="351">
        <v>530</v>
      </c>
      <c r="B534" s="107" t="s">
        <v>224</v>
      </c>
      <c r="C534" s="108">
        <v>43720</v>
      </c>
      <c r="D534" s="324" t="s">
        <v>13820</v>
      </c>
      <c r="E534" s="324" t="s">
        <v>1709</v>
      </c>
      <c r="F534" s="126">
        <v>2041.14</v>
      </c>
      <c r="G534" s="107" t="str">
        <f t="shared" si="8"/>
        <v>SH19-09521</v>
      </c>
      <c r="H534" s="318"/>
      <c r="I534" s="126"/>
      <c r="J534" s="110"/>
      <c r="K534" s="108"/>
      <c r="L534" s="107"/>
      <c r="M534" s="319"/>
      <c r="N534" s="107"/>
    </row>
    <row r="535" spans="1:14" ht="18" customHeight="1">
      <c r="A535" s="351">
        <v>531</v>
      </c>
      <c r="B535" s="107" t="s">
        <v>55</v>
      </c>
      <c r="C535" s="108">
        <v>43720</v>
      </c>
      <c r="D535" s="324" t="s">
        <v>13821</v>
      </c>
      <c r="E535" s="324" t="s">
        <v>1709</v>
      </c>
      <c r="F535" s="126">
        <v>586.95000000000005</v>
      </c>
      <c r="G535" s="107" t="str">
        <f t="shared" si="8"/>
        <v>SH19-09522</v>
      </c>
      <c r="H535" s="318"/>
      <c r="I535" s="126"/>
      <c r="J535" s="110"/>
      <c r="K535" s="108"/>
      <c r="L535" s="107"/>
      <c r="M535" s="319"/>
      <c r="N535" s="107"/>
    </row>
    <row r="536" spans="1:14" ht="18" customHeight="1">
      <c r="A536" s="351">
        <v>532</v>
      </c>
      <c r="B536" s="107" t="s">
        <v>55</v>
      </c>
      <c r="C536" s="108">
        <v>43720</v>
      </c>
      <c r="D536" s="324" t="s">
        <v>13822</v>
      </c>
      <c r="E536" s="324" t="s">
        <v>1709</v>
      </c>
      <c r="F536" s="126">
        <v>1595.52</v>
      </c>
      <c r="G536" s="107" t="str">
        <f t="shared" si="8"/>
        <v>SH19-09523</v>
      </c>
      <c r="H536" s="318"/>
      <c r="I536" s="126"/>
      <c r="J536" s="110"/>
      <c r="K536" s="108"/>
      <c r="L536" s="107"/>
      <c r="M536" s="319"/>
      <c r="N536" s="107"/>
    </row>
    <row r="537" spans="1:14" ht="18" customHeight="1">
      <c r="A537" s="351">
        <v>533</v>
      </c>
      <c r="B537" s="107" t="s">
        <v>55</v>
      </c>
      <c r="C537" s="108">
        <v>43720</v>
      </c>
      <c r="D537" s="324" t="s">
        <v>13823</v>
      </c>
      <c r="E537" s="324" t="s">
        <v>1709</v>
      </c>
      <c r="F537" s="126">
        <v>1457.82</v>
      </c>
      <c r="G537" s="107" t="str">
        <f t="shared" si="8"/>
        <v>SH19-09524</v>
      </c>
      <c r="H537" s="318"/>
      <c r="I537" s="126"/>
      <c r="J537" s="110"/>
      <c r="K537" s="108"/>
      <c r="L537" s="107"/>
      <c r="M537" s="319"/>
      <c r="N537" s="107"/>
    </row>
    <row r="538" spans="1:14" ht="18" customHeight="1">
      <c r="A538" s="351">
        <v>534</v>
      </c>
      <c r="B538" s="107" t="s">
        <v>360</v>
      </c>
      <c r="C538" s="108">
        <v>43720</v>
      </c>
      <c r="D538" s="324" t="s">
        <v>13824</v>
      </c>
      <c r="E538" s="324" t="s">
        <v>1709</v>
      </c>
      <c r="F538" s="126">
        <v>1620.32</v>
      </c>
      <c r="G538" s="107" t="str">
        <f t="shared" si="8"/>
        <v>SH19-09525</v>
      </c>
      <c r="H538" s="318"/>
      <c r="I538" s="126"/>
      <c r="J538" s="110"/>
      <c r="K538" s="108"/>
      <c r="L538" s="107"/>
      <c r="M538" s="319"/>
      <c r="N538" s="107"/>
    </row>
    <row r="539" spans="1:14" ht="18" customHeight="1">
      <c r="A539" s="351">
        <v>535</v>
      </c>
      <c r="B539" s="107" t="s">
        <v>1727</v>
      </c>
      <c r="C539" s="108">
        <v>43720</v>
      </c>
      <c r="D539" s="324" t="s">
        <v>13825</v>
      </c>
      <c r="E539" s="324" t="s">
        <v>1709</v>
      </c>
      <c r="F539" s="126">
        <v>525.30999999999995</v>
      </c>
      <c r="G539" s="107" t="str">
        <f t="shared" si="8"/>
        <v>SH19-09526</v>
      </c>
      <c r="H539" s="318"/>
      <c r="I539" s="126"/>
      <c r="J539" s="110"/>
      <c r="K539" s="108"/>
      <c r="L539" s="107"/>
      <c r="M539" s="319"/>
      <c r="N539" s="107"/>
    </row>
    <row r="540" spans="1:14" ht="18" customHeight="1">
      <c r="A540" s="351">
        <v>536</v>
      </c>
      <c r="B540" s="107" t="s">
        <v>42</v>
      </c>
      <c r="C540" s="108">
        <v>43720</v>
      </c>
      <c r="D540" s="324" t="s">
        <v>13826</v>
      </c>
      <c r="E540" s="324" t="s">
        <v>14532</v>
      </c>
      <c r="F540" s="126">
        <v>17.32</v>
      </c>
      <c r="G540" s="107" t="str">
        <f t="shared" si="8"/>
        <v>SH19-09527</v>
      </c>
      <c r="H540" s="318"/>
      <c r="I540" s="126"/>
      <c r="J540" s="110"/>
      <c r="K540" s="108"/>
      <c r="L540" s="107"/>
      <c r="M540" s="319"/>
      <c r="N540" s="107"/>
    </row>
    <row r="541" spans="1:14" ht="18" customHeight="1">
      <c r="A541" s="351">
        <v>537</v>
      </c>
      <c r="B541" s="107" t="s">
        <v>42</v>
      </c>
      <c r="C541" s="108">
        <v>43725</v>
      </c>
      <c r="D541" s="324" t="s">
        <v>13827</v>
      </c>
      <c r="E541" s="324" t="s">
        <v>14534</v>
      </c>
      <c r="F541" s="126">
        <v>2388.11</v>
      </c>
      <c r="G541" s="107" t="str">
        <f t="shared" si="8"/>
        <v>SH19-09528</v>
      </c>
      <c r="H541" s="318"/>
      <c r="I541" s="126"/>
      <c r="J541" s="110"/>
      <c r="K541" s="108"/>
      <c r="L541" s="107"/>
      <c r="M541" s="319"/>
      <c r="N541" s="107"/>
    </row>
    <row r="542" spans="1:14" ht="18" customHeight="1">
      <c r="A542" s="351">
        <v>538</v>
      </c>
      <c r="B542" s="107" t="s">
        <v>42</v>
      </c>
      <c r="C542" s="108">
        <v>43725</v>
      </c>
      <c r="D542" s="324" t="s">
        <v>13828</v>
      </c>
      <c r="E542" s="324" t="s">
        <v>14534</v>
      </c>
      <c r="F542" s="126">
        <v>8771.08</v>
      </c>
      <c r="G542" s="107" t="str">
        <f t="shared" si="8"/>
        <v>SH19-09529</v>
      </c>
      <c r="H542" s="318"/>
      <c r="I542" s="126"/>
      <c r="J542" s="110"/>
      <c r="K542" s="108"/>
      <c r="L542" s="107"/>
      <c r="M542" s="319"/>
      <c r="N542" s="107"/>
    </row>
    <row r="543" spans="1:14" ht="18" customHeight="1">
      <c r="A543" s="351">
        <v>539</v>
      </c>
      <c r="B543" s="107" t="s">
        <v>42</v>
      </c>
      <c r="C543" s="108">
        <v>43725</v>
      </c>
      <c r="D543" s="324" t="s">
        <v>13829</v>
      </c>
      <c r="E543" s="324" t="s">
        <v>14534</v>
      </c>
      <c r="F543" s="126">
        <v>4531.6400000000003</v>
      </c>
      <c r="G543" s="107" t="str">
        <f t="shared" si="8"/>
        <v>SH19-09530</v>
      </c>
      <c r="H543" s="318"/>
      <c r="I543" s="126"/>
      <c r="J543" s="110"/>
      <c r="K543" s="108"/>
      <c r="L543" s="107"/>
      <c r="M543" s="319"/>
      <c r="N543" s="107"/>
    </row>
    <row r="544" spans="1:14" ht="18" customHeight="1">
      <c r="A544" s="351">
        <v>540</v>
      </c>
      <c r="B544" s="107" t="s">
        <v>42</v>
      </c>
      <c r="C544" s="108">
        <v>43725</v>
      </c>
      <c r="D544" s="324" t="s">
        <v>13830</v>
      </c>
      <c r="E544" s="324" t="s">
        <v>14534</v>
      </c>
      <c r="F544" s="126">
        <v>2025.05</v>
      </c>
      <c r="G544" s="107" t="str">
        <f t="shared" si="8"/>
        <v>SH19-09531</v>
      </c>
      <c r="H544" s="318"/>
      <c r="I544" s="126"/>
      <c r="J544" s="110"/>
      <c r="K544" s="108"/>
      <c r="L544" s="107"/>
      <c r="M544" s="319"/>
      <c r="N544" s="107"/>
    </row>
    <row r="545" spans="1:14" ht="18" customHeight="1">
      <c r="A545" s="351">
        <v>541</v>
      </c>
      <c r="B545" s="107" t="s">
        <v>42</v>
      </c>
      <c r="C545" s="108">
        <v>43725</v>
      </c>
      <c r="D545" s="324" t="s">
        <v>13831</v>
      </c>
      <c r="E545" s="324" t="s">
        <v>14534</v>
      </c>
      <c r="F545" s="126">
        <v>10777.66</v>
      </c>
      <c r="G545" s="107" t="str">
        <f t="shared" si="8"/>
        <v>SH19-09532</v>
      </c>
      <c r="H545" s="318"/>
      <c r="I545" s="126"/>
      <c r="J545" s="110"/>
      <c r="K545" s="108"/>
      <c r="L545" s="107"/>
      <c r="M545" s="319"/>
      <c r="N545" s="107"/>
    </row>
    <row r="546" spans="1:14" ht="18" customHeight="1">
      <c r="A546" s="351">
        <v>542</v>
      </c>
      <c r="B546" s="107" t="s">
        <v>42</v>
      </c>
      <c r="C546" s="108">
        <v>43725</v>
      </c>
      <c r="D546" s="324" t="s">
        <v>13832</v>
      </c>
      <c r="E546" s="324" t="s">
        <v>14534</v>
      </c>
      <c r="F546" s="126">
        <v>3823.87</v>
      </c>
      <c r="G546" s="107" t="str">
        <f t="shared" si="8"/>
        <v>SH19-09533</v>
      </c>
      <c r="H546" s="318"/>
      <c r="I546" s="126"/>
      <c r="J546" s="110"/>
      <c r="K546" s="108"/>
      <c r="L546" s="107"/>
      <c r="M546" s="319"/>
      <c r="N546" s="107"/>
    </row>
    <row r="547" spans="1:14" ht="18" customHeight="1">
      <c r="A547" s="351">
        <v>543</v>
      </c>
      <c r="B547" s="107" t="s">
        <v>42</v>
      </c>
      <c r="C547" s="108">
        <v>43725</v>
      </c>
      <c r="D547" s="324" t="s">
        <v>13833</v>
      </c>
      <c r="E547" s="324" t="s">
        <v>14534</v>
      </c>
      <c r="F547" s="126">
        <v>757.32</v>
      </c>
      <c r="G547" s="107" t="str">
        <f t="shared" si="8"/>
        <v>SH19-09534</v>
      </c>
      <c r="H547" s="318"/>
      <c r="I547" s="126"/>
      <c r="J547" s="110"/>
      <c r="K547" s="108"/>
      <c r="L547" s="107"/>
      <c r="M547" s="319"/>
      <c r="N547" s="107"/>
    </row>
    <row r="548" spans="1:14" ht="18" customHeight="1">
      <c r="A548" s="351">
        <v>544</v>
      </c>
      <c r="B548" s="107" t="s">
        <v>1727</v>
      </c>
      <c r="C548" s="108">
        <v>43720</v>
      </c>
      <c r="D548" s="324" t="s">
        <v>13834</v>
      </c>
      <c r="E548" s="324" t="s">
        <v>1709</v>
      </c>
      <c r="F548" s="126">
        <v>4802.91</v>
      </c>
      <c r="G548" s="107" t="str">
        <f t="shared" si="8"/>
        <v>SH19-09535</v>
      </c>
      <c r="H548" s="318"/>
      <c r="I548" s="126"/>
      <c r="J548" s="110"/>
      <c r="K548" s="108"/>
      <c r="L548" s="107"/>
      <c r="M548" s="319"/>
      <c r="N548" s="107"/>
    </row>
    <row r="549" spans="1:14" ht="18" customHeight="1">
      <c r="A549" s="351">
        <v>545</v>
      </c>
      <c r="B549" s="107" t="s">
        <v>43</v>
      </c>
      <c r="C549" s="108">
        <v>43721</v>
      </c>
      <c r="D549" s="324" t="s">
        <v>13835</v>
      </c>
      <c r="E549" s="324" t="s">
        <v>1709</v>
      </c>
      <c r="F549" s="126">
        <v>7610.25</v>
      </c>
      <c r="G549" s="107" t="str">
        <f t="shared" si="8"/>
        <v>SH19-09536</v>
      </c>
      <c r="H549" s="318"/>
      <c r="I549" s="126"/>
      <c r="J549" s="110"/>
      <c r="K549" s="108"/>
      <c r="L549" s="107"/>
      <c r="M549" s="319"/>
      <c r="N549" s="107"/>
    </row>
    <row r="550" spans="1:14" ht="18" customHeight="1">
      <c r="A550" s="351">
        <v>546</v>
      </c>
      <c r="B550" s="107" t="s">
        <v>142</v>
      </c>
      <c r="C550" s="108">
        <v>43721</v>
      </c>
      <c r="D550" s="324" t="s">
        <v>13836</v>
      </c>
      <c r="E550" s="324" t="s">
        <v>1709</v>
      </c>
      <c r="F550" s="126">
        <v>978.53</v>
      </c>
      <c r="G550" s="107" t="str">
        <f t="shared" si="8"/>
        <v>SH19-09537</v>
      </c>
      <c r="H550" s="318"/>
      <c r="I550" s="126"/>
      <c r="J550" s="110"/>
      <c r="K550" s="108"/>
      <c r="L550" s="107"/>
      <c r="M550" s="319"/>
      <c r="N550" s="107"/>
    </row>
    <row r="551" spans="1:14" ht="18" customHeight="1">
      <c r="A551" s="351">
        <v>547</v>
      </c>
      <c r="B551" s="107" t="s">
        <v>142</v>
      </c>
      <c r="C551" s="108">
        <v>43721</v>
      </c>
      <c r="D551" s="324" t="s">
        <v>13837</v>
      </c>
      <c r="E551" s="324" t="s">
        <v>1709</v>
      </c>
      <c r="F551" s="126">
        <v>194.88</v>
      </c>
      <c r="G551" s="107" t="str">
        <f t="shared" si="8"/>
        <v>SH19-09538</v>
      </c>
      <c r="H551" s="318"/>
      <c r="I551" s="126"/>
      <c r="J551" s="110"/>
      <c r="K551" s="108"/>
      <c r="L551" s="107"/>
      <c r="M551" s="319"/>
      <c r="N551" s="107"/>
    </row>
    <row r="552" spans="1:14" ht="18" customHeight="1">
      <c r="A552" s="351">
        <v>548</v>
      </c>
      <c r="B552" s="107" t="s">
        <v>139</v>
      </c>
      <c r="C552" s="108">
        <v>43721</v>
      </c>
      <c r="D552" s="324" t="s">
        <v>13838</v>
      </c>
      <c r="E552" s="324" t="s">
        <v>1709</v>
      </c>
      <c r="F552" s="126">
        <v>666.23</v>
      </c>
      <c r="G552" s="107" t="str">
        <f t="shared" si="8"/>
        <v>SH19-09539</v>
      </c>
      <c r="H552" s="318"/>
      <c r="I552" s="126"/>
      <c r="J552" s="110"/>
      <c r="K552" s="108"/>
      <c r="L552" s="107"/>
      <c r="M552" s="319"/>
      <c r="N552" s="107"/>
    </row>
    <row r="553" spans="1:14" ht="18" customHeight="1">
      <c r="A553" s="351">
        <v>549</v>
      </c>
      <c r="B553" s="107" t="s">
        <v>237</v>
      </c>
      <c r="C553" s="108">
        <v>43721</v>
      </c>
      <c r="D553" s="324" t="s">
        <v>13839</v>
      </c>
      <c r="E553" s="324" t="s">
        <v>1709</v>
      </c>
      <c r="F553" s="126">
        <v>7757.19</v>
      </c>
      <c r="G553" s="107" t="str">
        <f t="shared" si="8"/>
        <v>SH19-09540</v>
      </c>
      <c r="H553" s="318"/>
      <c r="I553" s="126"/>
      <c r="J553" s="110"/>
      <c r="K553" s="108"/>
      <c r="L553" s="107"/>
      <c r="M553" s="319"/>
      <c r="N553" s="107"/>
    </row>
    <row r="554" spans="1:14" ht="18" customHeight="1">
      <c r="A554" s="351">
        <v>550</v>
      </c>
      <c r="B554" s="107" t="s">
        <v>139</v>
      </c>
      <c r="C554" s="108">
        <v>43721</v>
      </c>
      <c r="D554" s="324" t="s">
        <v>13840</v>
      </c>
      <c r="E554" s="324" t="s">
        <v>1709</v>
      </c>
      <c r="F554" s="126">
        <v>1458</v>
      </c>
      <c r="G554" s="107" t="str">
        <f t="shared" si="8"/>
        <v>SH19-09541</v>
      </c>
      <c r="H554" s="318"/>
      <c r="I554" s="126"/>
      <c r="J554" s="110"/>
      <c r="K554" s="108"/>
      <c r="L554" s="107"/>
      <c r="M554" s="319"/>
      <c r="N554" s="107"/>
    </row>
    <row r="555" spans="1:14" ht="18" customHeight="1">
      <c r="A555" s="351">
        <v>551</v>
      </c>
      <c r="B555" s="107" t="s">
        <v>42</v>
      </c>
      <c r="C555" s="108">
        <v>43725</v>
      </c>
      <c r="D555" s="324" t="s">
        <v>13841</v>
      </c>
      <c r="E555" s="324" t="s">
        <v>14534</v>
      </c>
      <c r="F555" s="126">
        <v>12980.15</v>
      </c>
      <c r="G555" s="107" t="str">
        <f t="shared" si="8"/>
        <v>SH19-09542</v>
      </c>
      <c r="H555" s="318"/>
      <c r="I555" s="126"/>
      <c r="J555" s="110"/>
      <c r="K555" s="108"/>
      <c r="L555" s="107"/>
      <c r="M555" s="319"/>
      <c r="N555" s="107"/>
    </row>
    <row r="556" spans="1:14" ht="18" customHeight="1">
      <c r="A556" s="351">
        <v>552</v>
      </c>
      <c r="B556" s="107" t="s">
        <v>42</v>
      </c>
      <c r="C556" s="108">
        <v>43725</v>
      </c>
      <c r="D556" s="324" t="s">
        <v>13842</v>
      </c>
      <c r="E556" s="324" t="s">
        <v>14534</v>
      </c>
      <c r="F556" s="126">
        <v>3842.33</v>
      </c>
      <c r="G556" s="107" t="str">
        <f t="shared" si="8"/>
        <v>SH19-09543</v>
      </c>
      <c r="H556" s="318"/>
      <c r="I556" s="126"/>
      <c r="J556" s="110"/>
      <c r="K556" s="108"/>
      <c r="L556" s="107"/>
      <c r="M556" s="319"/>
      <c r="N556" s="107"/>
    </row>
    <row r="557" spans="1:14" ht="18" customHeight="1">
      <c r="A557" s="351">
        <v>553</v>
      </c>
      <c r="B557" s="107" t="s">
        <v>42</v>
      </c>
      <c r="C557" s="108">
        <v>43725</v>
      </c>
      <c r="D557" s="324" t="s">
        <v>13843</v>
      </c>
      <c r="E557" s="324" t="s">
        <v>14534</v>
      </c>
      <c r="F557" s="126">
        <v>1144.8599999999999</v>
      </c>
      <c r="G557" s="107" t="str">
        <f t="shared" si="8"/>
        <v>SH19-09544</v>
      </c>
      <c r="H557" s="318"/>
      <c r="I557" s="126"/>
      <c r="J557" s="110"/>
      <c r="K557" s="108"/>
      <c r="L557" s="107"/>
      <c r="M557" s="319"/>
      <c r="N557" s="107"/>
    </row>
    <row r="558" spans="1:14" ht="18" customHeight="1">
      <c r="A558" s="351">
        <v>554</v>
      </c>
      <c r="B558" s="107" t="s">
        <v>42</v>
      </c>
      <c r="C558" s="108">
        <v>43725</v>
      </c>
      <c r="D558" s="324" t="s">
        <v>13844</v>
      </c>
      <c r="E558" s="324" t="s">
        <v>14534</v>
      </c>
      <c r="F558" s="126">
        <v>12075.83</v>
      </c>
      <c r="G558" s="107" t="str">
        <f t="shared" si="8"/>
        <v>SH19-09545</v>
      </c>
      <c r="H558" s="318"/>
      <c r="I558" s="126"/>
      <c r="J558" s="110"/>
      <c r="K558" s="108"/>
      <c r="L558" s="107"/>
      <c r="M558" s="319"/>
      <c r="N558" s="107"/>
    </row>
    <row r="559" spans="1:14" ht="18" customHeight="1">
      <c r="A559" s="351">
        <v>555</v>
      </c>
      <c r="B559" s="107" t="s">
        <v>42</v>
      </c>
      <c r="C559" s="108">
        <v>43725</v>
      </c>
      <c r="D559" s="324" t="s">
        <v>13845</v>
      </c>
      <c r="E559" s="324" t="s">
        <v>14534</v>
      </c>
      <c r="F559" s="126">
        <v>3354.34</v>
      </c>
      <c r="G559" s="107" t="str">
        <f t="shared" si="8"/>
        <v>SH19-09546</v>
      </c>
      <c r="H559" s="318"/>
      <c r="I559" s="126"/>
      <c r="J559" s="110"/>
      <c r="K559" s="108"/>
      <c r="L559" s="107"/>
      <c r="M559" s="319"/>
      <c r="N559" s="107"/>
    </row>
    <row r="560" spans="1:14" ht="18" customHeight="1">
      <c r="A560" s="351">
        <v>556</v>
      </c>
      <c r="B560" s="107" t="s">
        <v>42</v>
      </c>
      <c r="C560" s="108">
        <v>43725</v>
      </c>
      <c r="D560" s="324" t="s">
        <v>13846</v>
      </c>
      <c r="E560" s="324" t="s">
        <v>14534</v>
      </c>
      <c r="F560" s="126">
        <v>8104.74</v>
      </c>
      <c r="G560" s="107" t="str">
        <f t="shared" si="8"/>
        <v>SH19-09547</v>
      </c>
      <c r="H560" s="318"/>
      <c r="I560" s="126"/>
      <c r="J560" s="110"/>
      <c r="K560" s="108"/>
      <c r="L560" s="107"/>
      <c r="M560" s="319"/>
      <c r="N560" s="107"/>
    </row>
    <row r="561" spans="1:14" ht="18" customHeight="1">
      <c r="A561" s="351">
        <v>557</v>
      </c>
      <c r="B561" s="107" t="s">
        <v>42</v>
      </c>
      <c r="C561" s="108">
        <v>43725</v>
      </c>
      <c r="D561" s="324" t="s">
        <v>13847</v>
      </c>
      <c r="E561" s="324" t="s">
        <v>14534</v>
      </c>
      <c r="F561" s="126">
        <v>1138.95</v>
      </c>
      <c r="G561" s="107" t="str">
        <f t="shared" ref="G561:G624" si="9">D561</f>
        <v>SH19-09548</v>
      </c>
      <c r="H561" s="318"/>
      <c r="I561" s="126"/>
      <c r="J561" s="110"/>
      <c r="K561" s="108"/>
      <c r="L561" s="107"/>
      <c r="M561" s="319"/>
      <c r="N561" s="107"/>
    </row>
    <row r="562" spans="1:14" ht="18" customHeight="1">
      <c r="A562" s="351">
        <v>558</v>
      </c>
      <c r="B562" s="107" t="s">
        <v>42</v>
      </c>
      <c r="C562" s="108">
        <v>43725</v>
      </c>
      <c r="D562" s="324" t="s">
        <v>13848</v>
      </c>
      <c r="E562" s="324" t="s">
        <v>14534</v>
      </c>
      <c r="F562" s="126">
        <v>10153.049999999999</v>
      </c>
      <c r="G562" s="107" t="str">
        <f t="shared" si="9"/>
        <v>SH19-09549</v>
      </c>
      <c r="H562" s="318"/>
      <c r="I562" s="126"/>
      <c r="J562" s="110"/>
      <c r="K562" s="108"/>
      <c r="L562" s="107"/>
      <c r="M562" s="319"/>
      <c r="N562" s="107"/>
    </row>
    <row r="563" spans="1:14" ht="18" customHeight="1">
      <c r="A563" s="351">
        <v>559</v>
      </c>
      <c r="B563" s="107" t="s">
        <v>42</v>
      </c>
      <c r="C563" s="108">
        <v>43725</v>
      </c>
      <c r="D563" s="324" t="s">
        <v>13849</v>
      </c>
      <c r="E563" s="324" t="s">
        <v>14534</v>
      </c>
      <c r="F563" s="126">
        <v>9982.42</v>
      </c>
      <c r="G563" s="107" t="str">
        <f t="shared" si="9"/>
        <v>SH19-09550</v>
      </c>
      <c r="H563" s="318"/>
      <c r="I563" s="126"/>
      <c r="J563" s="110"/>
      <c r="K563" s="108"/>
      <c r="L563" s="107"/>
      <c r="M563" s="319"/>
      <c r="N563" s="107"/>
    </row>
    <row r="564" spans="1:14" ht="18" customHeight="1">
      <c r="A564" s="351">
        <v>560</v>
      </c>
      <c r="B564" s="107" t="s">
        <v>42</v>
      </c>
      <c r="C564" s="108">
        <v>43725</v>
      </c>
      <c r="D564" s="324" t="s">
        <v>13850</v>
      </c>
      <c r="E564" s="324" t="s">
        <v>14534</v>
      </c>
      <c r="F564" s="126">
        <v>3832.29</v>
      </c>
      <c r="G564" s="107" t="str">
        <f t="shared" si="9"/>
        <v>SH19-09551</v>
      </c>
      <c r="H564" s="318"/>
      <c r="I564" s="126"/>
      <c r="J564" s="110"/>
      <c r="K564" s="108"/>
      <c r="L564" s="107"/>
      <c r="M564" s="319"/>
      <c r="N564" s="107"/>
    </row>
    <row r="565" spans="1:14" ht="18" customHeight="1">
      <c r="A565" s="351">
        <v>561</v>
      </c>
      <c r="B565" s="107" t="s">
        <v>42</v>
      </c>
      <c r="C565" s="108">
        <v>43725</v>
      </c>
      <c r="D565" s="324" t="s">
        <v>13851</v>
      </c>
      <c r="E565" s="324" t="s">
        <v>14534</v>
      </c>
      <c r="F565" s="126">
        <v>1011.74</v>
      </c>
      <c r="G565" s="107" t="str">
        <f t="shared" si="9"/>
        <v>SH19-09552</v>
      </c>
      <c r="H565" s="318"/>
      <c r="I565" s="126"/>
      <c r="J565" s="110"/>
      <c r="K565" s="108"/>
      <c r="L565" s="107"/>
      <c r="M565" s="319"/>
      <c r="N565" s="107"/>
    </row>
    <row r="566" spans="1:14" ht="18" customHeight="1">
      <c r="A566" s="351">
        <v>562</v>
      </c>
      <c r="B566" s="107" t="s">
        <v>42</v>
      </c>
      <c r="C566" s="108">
        <v>43725</v>
      </c>
      <c r="D566" s="324" t="s">
        <v>13852</v>
      </c>
      <c r="E566" s="324" t="s">
        <v>14534</v>
      </c>
      <c r="F566" s="126">
        <v>9153.5499999999993</v>
      </c>
      <c r="G566" s="107" t="str">
        <f t="shared" si="9"/>
        <v>SH19-09553</v>
      </c>
      <c r="H566" s="318"/>
      <c r="I566" s="126"/>
      <c r="J566" s="110"/>
      <c r="K566" s="108"/>
      <c r="L566" s="107"/>
      <c r="M566" s="319"/>
      <c r="N566" s="107"/>
    </row>
    <row r="567" spans="1:14" ht="18" customHeight="1">
      <c r="A567" s="351">
        <v>563</v>
      </c>
      <c r="B567" s="107" t="s">
        <v>42</v>
      </c>
      <c r="C567" s="108">
        <v>43725</v>
      </c>
      <c r="D567" s="324" t="s">
        <v>13853</v>
      </c>
      <c r="E567" s="324" t="s">
        <v>14534</v>
      </c>
      <c r="F567" s="126">
        <v>4292.8599999999997</v>
      </c>
      <c r="G567" s="107" t="str">
        <f t="shared" si="9"/>
        <v>SH19-09554</v>
      </c>
      <c r="H567" s="318"/>
      <c r="I567" s="126"/>
      <c r="J567" s="110"/>
      <c r="K567" s="108"/>
      <c r="L567" s="107"/>
      <c r="M567" s="319"/>
      <c r="N567" s="107"/>
    </row>
    <row r="568" spans="1:14" ht="18" customHeight="1">
      <c r="A568" s="351">
        <v>564</v>
      </c>
      <c r="B568" s="107" t="s">
        <v>42</v>
      </c>
      <c r="C568" s="108">
        <v>43725</v>
      </c>
      <c r="D568" s="324" t="s">
        <v>13854</v>
      </c>
      <c r="E568" s="324" t="s">
        <v>14534</v>
      </c>
      <c r="F568" s="126">
        <v>1625.9</v>
      </c>
      <c r="G568" s="107" t="str">
        <f t="shared" si="9"/>
        <v>SH19-09555</v>
      </c>
      <c r="H568" s="318"/>
      <c r="I568" s="126"/>
      <c r="J568" s="110"/>
      <c r="K568" s="108"/>
      <c r="L568" s="107"/>
      <c r="M568" s="319"/>
      <c r="N568" s="107"/>
    </row>
    <row r="569" spans="1:14" ht="18" customHeight="1">
      <c r="A569" s="351">
        <v>565</v>
      </c>
      <c r="B569" s="107" t="s">
        <v>142</v>
      </c>
      <c r="C569" s="108">
        <v>43721</v>
      </c>
      <c r="D569" s="324" t="s">
        <v>13855</v>
      </c>
      <c r="E569" s="324" t="s">
        <v>1709</v>
      </c>
      <c r="F569" s="126">
        <v>875.35</v>
      </c>
      <c r="G569" s="107" t="str">
        <f t="shared" si="9"/>
        <v>SH19-09556</v>
      </c>
      <c r="H569" s="318"/>
      <c r="I569" s="126"/>
      <c r="J569" s="110"/>
      <c r="K569" s="108"/>
      <c r="L569" s="107"/>
      <c r="M569" s="319"/>
      <c r="N569" s="107"/>
    </row>
    <row r="570" spans="1:14" ht="18" customHeight="1">
      <c r="A570" s="351">
        <v>566</v>
      </c>
      <c r="B570" s="107" t="s">
        <v>42</v>
      </c>
      <c r="C570" s="108">
        <v>43721</v>
      </c>
      <c r="D570" s="324" t="s">
        <v>13856</v>
      </c>
      <c r="E570" s="324" t="s">
        <v>1709</v>
      </c>
      <c r="F570" s="126">
        <f>5471.2+2969.61</f>
        <v>8440.81</v>
      </c>
      <c r="G570" s="107" t="str">
        <f t="shared" si="9"/>
        <v>SH19-09557</v>
      </c>
      <c r="H570" s="318"/>
      <c r="I570" s="126"/>
      <c r="J570" s="110"/>
      <c r="K570" s="108"/>
      <c r="L570" s="107"/>
      <c r="M570" s="319"/>
      <c r="N570" s="107"/>
    </row>
    <row r="571" spans="1:14" ht="18" customHeight="1">
      <c r="A571" s="351">
        <v>567</v>
      </c>
      <c r="B571" s="107" t="s">
        <v>42</v>
      </c>
      <c r="C571" s="108">
        <v>43725</v>
      </c>
      <c r="D571" s="324" t="s">
        <v>13857</v>
      </c>
      <c r="E571" s="324" t="s">
        <v>14534</v>
      </c>
      <c r="F571" s="126">
        <v>9085.91</v>
      </c>
      <c r="G571" s="107" t="str">
        <f t="shared" si="9"/>
        <v>SH19-09558</v>
      </c>
      <c r="H571" s="318"/>
      <c r="I571" s="126"/>
      <c r="J571" s="110"/>
      <c r="K571" s="108"/>
      <c r="L571" s="107"/>
      <c r="M571" s="319"/>
      <c r="N571" s="107"/>
    </row>
    <row r="572" spans="1:14" ht="18" customHeight="1">
      <c r="A572" s="351">
        <v>568</v>
      </c>
      <c r="B572" s="107" t="s">
        <v>197</v>
      </c>
      <c r="C572" s="108">
        <v>43721</v>
      </c>
      <c r="D572" s="324" t="s">
        <v>13858</v>
      </c>
      <c r="E572" s="324" t="s">
        <v>1709</v>
      </c>
      <c r="F572" s="126">
        <v>2369.35</v>
      </c>
      <c r="G572" s="107" t="str">
        <f t="shared" si="9"/>
        <v>SH19-09559</v>
      </c>
      <c r="H572" s="318"/>
      <c r="I572" s="126"/>
      <c r="J572" s="110"/>
      <c r="K572" s="108"/>
      <c r="L572" s="107"/>
      <c r="M572" s="319"/>
      <c r="N572" s="107"/>
    </row>
    <row r="573" spans="1:14" ht="18" customHeight="1">
      <c r="A573" s="351">
        <v>569</v>
      </c>
      <c r="B573" s="107" t="s">
        <v>291</v>
      </c>
      <c r="C573" s="108">
        <v>43721</v>
      </c>
      <c r="D573" s="324" t="s">
        <v>13859</v>
      </c>
      <c r="E573" s="324" t="s">
        <v>1709</v>
      </c>
      <c r="F573" s="126">
        <v>7333.98</v>
      </c>
      <c r="G573" s="107" t="str">
        <f t="shared" si="9"/>
        <v>SH19-09560</v>
      </c>
      <c r="H573" s="318"/>
      <c r="I573" s="126"/>
      <c r="J573" s="110"/>
      <c r="K573" s="108"/>
      <c r="L573" s="107"/>
      <c r="M573" s="319"/>
      <c r="N573" s="107"/>
    </row>
    <row r="574" spans="1:14" ht="18" customHeight="1">
      <c r="A574" s="351">
        <v>570</v>
      </c>
      <c r="B574" s="107" t="s">
        <v>1754</v>
      </c>
      <c r="C574" s="108">
        <v>43721</v>
      </c>
      <c r="D574" s="324" t="s">
        <v>13860</v>
      </c>
      <c r="E574" s="324" t="s">
        <v>1709</v>
      </c>
      <c r="F574" s="126">
        <v>1974.9</v>
      </c>
      <c r="G574" s="107" t="str">
        <f t="shared" si="9"/>
        <v>SH19-09561</v>
      </c>
      <c r="H574" s="318"/>
      <c r="I574" s="126"/>
      <c r="J574" s="110"/>
      <c r="K574" s="108"/>
      <c r="L574" s="107"/>
      <c r="M574" s="319"/>
      <c r="N574" s="107"/>
    </row>
    <row r="575" spans="1:14" ht="18" customHeight="1">
      <c r="A575" s="351">
        <v>571</v>
      </c>
      <c r="B575" s="107" t="s">
        <v>141</v>
      </c>
      <c r="C575" s="108">
        <v>43721</v>
      </c>
      <c r="D575" s="324" t="s">
        <v>13861</v>
      </c>
      <c r="E575" s="324" t="s">
        <v>1709</v>
      </c>
      <c r="F575" s="126">
        <v>2469.02</v>
      </c>
      <c r="G575" s="107" t="str">
        <f t="shared" si="9"/>
        <v>SH19-09562</v>
      </c>
      <c r="H575" s="318"/>
      <c r="I575" s="126"/>
      <c r="J575" s="110"/>
      <c r="K575" s="108"/>
      <c r="L575" s="107"/>
      <c r="M575" s="319"/>
      <c r="N575" s="107"/>
    </row>
    <row r="576" spans="1:14" ht="18" customHeight="1">
      <c r="A576" s="351">
        <v>572</v>
      </c>
      <c r="B576" s="107" t="s">
        <v>47</v>
      </c>
      <c r="C576" s="108">
        <v>43721</v>
      </c>
      <c r="D576" s="324" t="s">
        <v>13862</v>
      </c>
      <c r="E576" s="324" t="s">
        <v>1709</v>
      </c>
      <c r="F576" s="126">
        <v>261</v>
      </c>
      <c r="G576" s="107" t="str">
        <f t="shared" si="9"/>
        <v>SH19-09563</v>
      </c>
      <c r="H576" s="318"/>
      <c r="I576" s="126"/>
      <c r="J576" s="110"/>
      <c r="K576" s="108"/>
      <c r="L576" s="107"/>
      <c r="M576" s="319"/>
      <c r="N576" s="107"/>
    </row>
    <row r="577" spans="1:14" ht="18" customHeight="1">
      <c r="A577" s="351">
        <v>573</v>
      </c>
      <c r="B577" s="107" t="s">
        <v>238</v>
      </c>
      <c r="C577" s="108">
        <v>43721</v>
      </c>
      <c r="D577" s="324" t="s">
        <v>13863</v>
      </c>
      <c r="E577" s="324" t="s">
        <v>1709</v>
      </c>
      <c r="F577" s="126">
        <v>6933.6</v>
      </c>
      <c r="G577" s="107" t="str">
        <f t="shared" si="9"/>
        <v>SH19-09564</v>
      </c>
      <c r="H577" s="318"/>
      <c r="I577" s="126"/>
      <c r="J577" s="110"/>
      <c r="K577" s="108"/>
      <c r="L577" s="107"/>
      <c r="M577" s="319"/>
      <c r="N577" s="107"/>
    </row>
    <row r="578" spans="1:14" ht="18" customHeight="1">
      <c r="A578" s="351">
        <v>574</v>
      </c>
      <c r="B578" s="107" t="s">
        <v>291</v>
      </c>
      <c r="C578" s="108">
        <v>43721</v>
      </c>
      <c r="D578" s="324" t="s">
        <v>13864</v>
      </c>
      <c r="E578" s="324" t="s">
        <v>1709</v>
      </c>
      <c r="F578" s="126">
        <v>2739</v>
      </c>
      <c r="G578" s="107" t="str">
        <f t="shared" si="9"/>
        <v>SH19-09565</v>
      </c>
      <c r="H578" s="318"/>
      <c r="I578" s="126"/>
      <c r="J578" s="110"/>
      <c r="K578" s="108"/>
      <c r="L578" s="107"/>
      <c r="M578" s="319"/>
      <c r="N578" s="107"/>
    </row>
    <row r="579" spans="1:14" ht="18" customHeight="1">
      <c r="A579" s="351">
        <v>575</v>
      </c>
      <c r="B579" s="107" t="s">
        <v>53</v>
      </c>
      <c r="C579" s="108">
        <v>43721</v>
      </c>
      <c r="D579" s="324" t="s">
        <v>13865</v>
      </c>
      <c r="E579" s="324" t="s">
        <v>1709</v>
      </c>
      <c r="F579" s="126">
        <v>2766.88</v>
      </c>
      <c r="G579" s="107" t="str">
        <f t="shared" si="9"/>
        <v>SH19-09566</v>
      </c>
      <c r="H579" s="318"/>
      <c r="I579" s="126"/>
      <c r="J579" s="110"/>
      <c r="K579" s="108"/>
      <c r="L579" s="107"/>
      <c r="M579" s="319"/>
      <c r="N579" s="107"/>
    </row>
    <row r="580" spans="1:14" ht="18" customHeight="1">
      <c r="A580" s="351">
        <v>576</v>
      </c>
      <c r="B580" s="107" t="s">
        <v>129</v>
      </c>
      <c r="C580" s="108">
        <v>43721</v>
      </c>
      <c r="D580" s="324" t="s">
        <v>13866</v>
      </c>
      <c r="E580" s="324" t="s">
        <v>1709</v>
      </c>
      <c r="F580" s="126">
        <v>6060</v>
      </c>
      <c r="G580" s="107" t="str">
        <f t="shared" si="9"/>
        <v>SH19-09567</v>
      </c>
      <c r="H580" s="318"/>
      <c r="I580" s="126"/>
      <c r="J580" s="110"/>
      <c r="K580" s="108"/>
      <c r="L580" s="107"/>
      <c r="M580" s="319"/>
      <c r="N580" s="107"/>
    </row>
    <row r="581" spans="1:14" ht="18" customHeight="1">
      <c r="A581" s="351">
        <v>577</v>
      </c>
      <c r="B581" s="107" t="s">
        <v>142</v>
      </c>
      <c r="C581" s="108">
        <v>43721</v>
      </c>
      <c r="D581" s="324" t="s">
        <v>13867</v>
      </c>
      <c r="E581" s="324" t="s">
        <v>1709</v>
      </c>
      <c r="F581" s="126">
        <v>1197.76</v>
      </c>
      <c r="G581" s="107" t="str">
        <f t="shared" si="9"/>
        <v>SH19-09568</v>
      </c>
      <c r="H581" s="318"/>
      <c r="I581" s="126"/>
      <c r="J581" s="110"/>
      <c r="K581" s="108"/>
      <c r="L581" s="107"/>
      <c r="M581" s="319"/>
      <c r="N581" s="107"/>
    </row>
    <row r="582" spans="1:14" ht="18" customHeight="1">
      <c r="A582" s="351">
        <v>578</v>
      </c>
      <c r="B582" s="107" t="s">
        <v>142</v>
      </c>
      <c r="C582" s="108">
        <v>43721</v>
      </c>
      <c r="D582" s="324" t="s">
        <v>13868</v>
      </c>
      <c r="E582" s="324" t="s">
        <v>1709</v>
      </c>
      <c r="F582" s="126">
        <v>87.38</v>
      </c>
      <c r="G582" s="107" t="str">
        <f t="shared" si="9"/>
        <v>SH19-09569</v>
      </c>
      <c r="H582" s="318"/>
      <c r="I582" s="126"/>
      <c r="J582" s="110"/>
      <c r="K582" s="108"/>
      <c r="L582" s="107"/>
      <c r="M582" s="319"/>
      <c r="N582" s="107"/>
    </row>
    <row r="583" spans="1:14" ht="18" customHeight="1">
      <c r="A583" s="351">
        <v>579</v>
      </c>
      <c r="B583" s="107" t="s">
        <v>238</v>
      </c>
      <c r="C583" s="108">
        <v>43721</v>
      </c>
      <c r="D583" s="324" t="s">
        <v>13869</v>
      </c>
      <c r="E583" s="324" t="s">
        <v>1709</v>
      </c>
      <c r="F583" s="126">
        <v>4118.88</v>
      </c>
      <c r="G583" s="107" t="str">
        <f t="shared" si="9"/>
        <v>SH19-09570</v>
      </c>
      <c r="H583" s="318"/>
      <c r="I583" s="126"/>
      <c r="J583" s="110"/>
      <c r="K583" s="108"/>
      <c r="L583" s="107"/>
      <c r="M583" s="319"/>
      <c r="N583" s="107"/>
    </row>
    <row r="584" spans="1:14" ht="18" customHeight="1">
      <c r="A584" s="351">
        <v>580</v>
      </c>
      <c r="B584" s="107" t="s">
        <v>43</v>
      </c>
      <c r="C584" s="108">
        <v>43721</v>
      </c>
      <c r="D584" s="324" t="s">
        <v>13870</v>
      </c>
      <c r="E584" s="324" t="s">
        <v>1709</v>
      </c>
      <c r="F584" s="126">
        <v>1242.8699999999999</v>
      </c>
      <c r="G584" s="107" t="str">
        <f t="shared" si="9"/>
        <v>SH19-09571</v>
      </c>
      <c r="H584" s="318"/>
      <c r="I584" s="126"/>
      <c r="J584" s="110"/>
      <c r="K584" s="108"/>
      <c r="L584" s="107"/>
      <c r="M584" s="319"/>
      <c r="N584" s="107"/>
    </row>
    <row r="585" spans="1:14" ht="18" customHeight="1">
      <c r="A585" s="351">
        <v>581</v>
      </c>
      <c r="B585" s="107" t="s">
        <v>237</v>
      </c>
      <c r="C585" s="108">
        <v>43721</v>
      </c>
      <c r="D585" s="324" t="s">
        <v>13871</v>
      </c>
      <c r="E585" s="324" t="s">
        <v>1709</v>
      </c>
      <c r="F585" s="126">
        <v>246.51</v>
      </c>
      <c r="G585" s="107" t="str">
        <f t="shared" si="9"/>
        <v>SH19-09572</v>
      </c>
      <c r="H585" s="318"/>
      <c r="I585" s="126"/>
      <c r="J585" s="110"/>
      <c r="K585" s="108"/>
      <c r="L585" s="107"/>
      <c r="M585" s="319"/>
      <c r="N585" s="107"/>
    </row>
    <row r="586" spans="1:14" ht="18" customHeight="1">
      <c r="A586" s="351">
        <v>582</v>
      </c>
      <c r="B586" s="107" t="s">
        <v>142</v>
      </c>
      <c r="C586" s="108">
        <v>43721</v>
      </c>
      <c r="D586" s="324" t="s">
        <v>13872</v>
      </c>
      <c r="E586" s="324" t="s">
        <v>1709</v>
      </c>
      <c r="F586" s="126">
        <v>395.25</v>
      </c>
      <c r="G586" s="107" t="str">
        <f t="shared" si="9"/>
        <v>SH19-09573</v>
      </c>
      <c r="H586" s="318"/>
      <c r="I586" s="126"/>
      <c r="J586" s="110"/>
      <c r="K586" s="108"/>
      <c r="L586" s="107"/>
      <c r="M586" s="319"/>
      <c r="N586" s="107"/>
    </row>
    <row r="587" spans="1:14" ht="18" customHeight="1">
      <c r="A587" s="351">
        <v>583</v>
      </c>
      <c r="B587" s="107" t="s">
        <v>42</v>
      </c>
      <c r="C587" s="108">
        <v>43721</v>
      </c>
      <c r="D587" s="324" t="s">
        <v>13873</v>
      </c>
      <c r="E587" s="324" t="s">
        <v>14533</v>
      </c>
      <c r="F587" s="126">
        <v>25.65</v>
      </c>
      <c r="G587" s="107" t="str">
        <f t="shared" si="9"/>
        <v>SH19-09574</v>
      </c>
      <c r="H587" s="318"/>
      <c r="I587" s="126"/>
      <c r="J587" s="110"/>
      <c r="K587" s="108"/>
      <c r="L587" s="107"/>
      <c r="M587" s="319"/>
      <c r="N587" s="107"/>
    </row>
    <row r="588" spans="1:14" ht="18" customHeight="1">
      <c r="A588" s="351">
        <v>584</v>
      </c>
      <c r="B588" s="107" t="s">
        <v>42</v>
      </c>
      <c r="C588" s="108">
        <v>43725</v>
      </c>
      <c r="D588" s="324" t="s">
        <v>13874</v>
      </c>
      <c r="E588" s="324" t="s">
        <v>14534</v>
      </c>
      <c r="F588" s="126">
        <v>973.28</v>
      </c>
      <c r="G588" s="107" t="str">
        <f t="shared" si="9"/>
        <v>SH19-09575</v>
      </c>
      <c r="H588" s="318"/>
      <c r="I588" s="126"/>
      <c r="J588" s="110"/>
      <c r="K588" s="108"/>
      <c r="L588" s="107"/>
      <c r="M588" s="319"/>
      <c r="N588" s="107"/>
    </row>
    <row r="589" spans="1:14" ht="18" customHeight="1">
      <c r="A589" s="351">
        <v>585</v>
      </c>
      <c r="B589" s="107" t="s">
        <v>42</v>
      </c>
      <c r="C589" s="108">
        <v>43725</v>
      </c>
      <c r="D589" s="324" t="s">
        <v>13875</v>
      </c>
      <c r="E589" s="324" t="s">
        <v>14534</v>
      </c>
      <c r="F589" s="126">
        <v>11517.53</v>
      </c>
      <c r="G589" s="107" t="str">
        <f t="shared" si="9"/>
        <v>SH19-09576</v>
      </c>
      <c r="H589" s="318"/>
      <c r="I589" s="126"/>
      <c r="J589" s="110"/>
      <c r="K589" s="108"/>
      <c r="L589" s="107"/>
      <c r="M589" s="319"/>
      <c r="N589" s="107"/>
    </row>
    <row r="590" spans="1:14" ht="18" customHeight="1">
      <c r="A590" s="351">
        <v>586</v>
      </c>
      <c r="B590" s="107" t="s">
        <v>42</v>
      </c>
      <c r="C590" s="108">
        <v>43725</v>
      </c>
      <c r="D590" s="324" t="s">
        <v>13876</v>
      </c>
      <c r="E590" s="324" t="s">
        <v>14534</v>
      </c>
      <c r="F590" s="126">
        <v>3675.87</v>
      </c>
      <c r="G590" s="107" t="str">
        <f t="shared" si="9"/>
        <v>SH19-09577</v>
      </c>
      <c r="H590" s="318"/>
      <c r="I590" s="126"/>
      <c r="J590" s="110"/>
      <c r="K590" s="108"/>
      <c r="L590" s="107"/>
      <c r="M590" s="319"/>
      <c r="N590" s="107"/>
    </row>
    <row r="591" spans="1:14" ht="18" customHeight="1">
      <c r="A591" s="351">
        <v>587</v>
      </c>
      <c r="B591" s="107" t="s">
        <v>42</v>
      </c>
      <c r="C591" s="108">
        <v>43725</v>
      </c>
      <c r="D591" s="324" t="s">
        <v>13877</v>
      </c>
      <c r="E591" s="324" t="s">
        <v>14534</v>
      </c>
      <c r="F591" s="126">
        <v>1873.06</v>
      </c>
      <c r="G591" s="107" t="str">
        <f t="shared" si="9"/>
        <v>SH19-09578</v>
      </c>
      <c r="H591" s="318"/>
      <c r="I591" s="126"/>
      <c r="J591" s="110"/>
      <c r="K591" s="108"/>
      <c r="L591" s="107"/>
      <c r="M591" s="319"/>
      <c r="N591" s="107"/>
    </row>
    <row r="592" spans="1:14" ht="18" customHeight="1">
      <c r="A592" s="351">
        <v>588</v>
      </c>
      <c r="B592" s="107" t="s">
        <v>42</v>
      </c>
      <c r="C592" s="108">
        <v>43725</v>
      </c>
      <c r="D592" s="324" t="s">
        <v>13878</v>
      </c>
      <c r="E592" s="324" t="s">
        <v>14534</v>
      </c>
      <c r="F592" s="126">
        <v>5483.83</v>
      </c>
      <c r="G592" s="107" t="str">
        <f t="shared" si="9"/>
        <v>SH19-09579</v>
      </c>
      <c r="H592" s="318"/>
      <c r="I592" s="126"/>
      <c r="J592" s="110"/>
      <c r="K592" s="108"/>
      <c r="L592" s="107"/>
      <c r="M592" s="319"/>
      <c r="N592" s="107"/>
    </row>
    <row r="593" spans="1:14" ht="18" customHeight="1">
      <c r="A593" s="351">
        <v>589</v>
      </c>
      <c r="B593" s="107" t="s">
        <v>42</v>
      </c>
      <c r="C593" s="108">
        <v>43725</v>
      </c>
      <c r="D593" s="324" t="s">
        <v>13879</v>
      </c>
      <c r="E593" s="324" t="s">
        <v>14534</v>
      </c>
      <c r="F593" s="126">
        <v>4474.13</v>
      </c>
      <c r="G593" s="107" t="str">
        <f t="shared" si="9"/>
        <v>SH19-09580</v>
      </c>
      <c r="H593" s="318"/>
      <c r="I593" s="126"/>
      <c r="J593" s="110"/>
      <c r="K593" s="108"/>
      <c r="L593" s="107"/>
      <c r="M593" s="319"/>
      <c r="N593" s="107"/>
    </row>
    <row r="594" spans="1:14" ht="18" customHeight="1">
      <c r="A594" s="351">
        <v>590</v>
      </c>
      <c r="B594" s="107" t="s">
        <v>42</v>
      </c>
      <c r="C594" s="108">
        <v>43725</v>
      </c>
      <c r="D594" s="324" t="s">
        <v>13880</v>
      </c>
      <c r="E594" s="324" t="s">
        <v>14534</v>
      </c>
      <c r="F594" s="126">
        <v>7250.26</v>
      </c>
      <c r="G594" s="107" t="str">
        <f t="shared" si="9"/>
        <v>SH19-09581</v>
      </c>
      <c r="H594" s="318"/>
      <c r="I594" s="126"/>
      <c r="J594" s="110"/>
      <c r="K594" s="108"/>
      <c r="L594" s="107"/>
      <c r="M594" s="319"/>
      <c r="N594" s="107"/>
    </row>
    <row r="595" spans="1:14" ht="18" customHeight="1">
      <c r="A595" s="351">
        <v>591</v>
      </c>
      <c r="B595" s="107" t="s">
        <v>42</v>
      </c>
      <c r="C595" s="108">
        <v>43725</v>
      </c>
      <c r="D595" s="324" t="s">
        <v>13881</v>
      </c>
      <c r="E595" s="324" t="s">
        <v>14534</v>
      </c>
      <c r="F595" s="126">
        <v>2818.37</v>
      </c>
      <c r="G595" s="107" t="str">
        <f t="shared" si="9"/>
        <v>SH19-09582</v>
      </c>
      <c r="H595" s="318"/>
      <c r="I595" s="126"/>
      <c r="J595" s="110"/>
      <c r="K595" s="108"/>
      <c r="L595" s="107"/>
      <c r="M595" s="319"/>
      <c r="N595" s="107"/>
    </row>
    <row r="596" spans="1:14" ht="18" customHeight="1">
      <c r="A596" s="351">
        <v>592</v>
      </c>
      <c r="B596" s="107" t="s">
        <v>50</v>
      </c>
      <c r="C596" s="108">
        <v>43721</v>
      </c>
      <c r="D596" s="324" t="s">
        <v>13882</v>
      </c>
      <c r="E596" s="324" t="s">
        <v>1709</v>
      </c>
      <c r="F596" s="126">
        <v>13443.16</v>
      </c>
      <c r="G596" s="107" t="str">
        <f t="shared" si="9"/>
        <v>SH19-09583</v>
      </c>
      <c r="H596" s="318"/>
      <c r="I596" s="126"/>
      <c r="J596" s="110"/>
      <c r="K596" s="108"/>
      <c r="L596" s="107"/>
      <c r="M596" s="319"/>
      <c r="N596" s="107"/>
    </row>
    <row r="597" spans="1:14" ht="18" customHeight="1">
      <c r="A597" s="351">
        <v>593</v>
      </c>
      <c r="B597" s="107" t="s">
        <v>49</v>
      </c>
      <c r="C597" s="108">
        <v>43721</v>
      </c>
      <c r="D597" s="324" t="s">
        <v>13883</v>
      </c>
      <c r="E597" s="324" t="s">
        <v>1709</v>
      </c>
      <c r="F597" s="126">
        <v>13983.84</v>
      </c>
      <c r="G597" s="107" t="str">
        <f t="shared" si="9"/>
        <v>SH19-09584</v>
      </c>
      <c r="H597" s="318"/>
      <c r="I597" s="126"/>
      <c r="J597" s="110"/>
      <c r="K597" s="108"/>
      <c r="L597" s="107"/>
      <c r="M597" s="319"/>
      <c r="N597" s="107"/>
    </row>
    <row r="598" spans="1:14" ht="18" customHeight="1">
      <c r="A598" s="351">
        <v>594</v>
      </c>
      <c r="B598" s="107" t="s">
        <v>42</v>
      </c>
      <c r="C598" s="108">
        <v>43721</v>
      </c>
      <c r="D598" s="324" t="s">
        <v>13884</v>
      </c>
      <c r="E598" s="324" t="s">
        <v>14533</v>
      </c>
      <c r="F598" s="126">
        <v>18.66</v>
      </c>
      <c r="G598" s="107" t="str">
        <f t="shared" si="9"/>
        <v>SH19-09585</v>
      </c>
      <c r="H598" s="318"/>
      <c r="I598" s="126"/>
      <c r="J598" s="110"/>
      <c r="K598" s="108"/>
      <c r="L598" s="107"/>
      <c r="M598" s="319"/>
      <c r="N598" s="107"/>
    </row>
    <row r="599" spans="1:14" ht="18" customHeight="1">
      <c r="A599" s="351">
        <v>595</v>
      </c>
      <c r="B599" s="107" t="s">
        <v>142</v>
      </c>
      <c r="C599" s="108">
        <v>43722</v>
      </c>
      <c r="D599" s="324" t="s">
        <v>13885</v>
      </c>
      <c r="E599" s="324" t="s">
        <v>1709</v>
      </c>
      <c r="F599" s="126">
        <v>1204.25</v>
      </c>
      <c r="G599" s="107" t="str">
        <f t="shared" si="9"/>
        <v>SH19-09586</v>
      </c>
      <c r="H599" s="318"/>
      <c r="I599" s="126"/>
      <c r="J599" s="110"/>
      <c r="K599" s="108"/>
      <c r="L599" s="107"/>
      <c r="M599" s="319"/>
      <c r="N599" s="107"/>
    </row>
    <row r="600" spans="1:14" ht="18" customHeight="1">
      <c r="A600" s="351">
        <v>596</v>
      </c>
      <c r="B600" s="107" t="s">
        <v>142</v>
      </c>
      <c r="C600" s="108">
        <v>43722</v>
      </c>
      <c r="D600" s="324" t="s">
        <v>13886</v>
      </c>
      <c r="E600" s="324" t="s">
        <v>1709</v>
      </c>
      <c r="F600" s="126">
        <v>131.85</v>
      </c>
      <c r="G600" s="107" t="str">
        <f t="shared" si="9"/>
        <v>SH19-09587</v>
      </c>
      <c r="H600" s="318"/>
      <c r="I600" s="126"/>
      <c r="J600" s="110"/>
      <c r="K600" s="108"/>
      <c r="L600" s="107"/>
      <c r="M600" s="319"/>
      <c r="N600" s="107"/>
    </row>
    <row r="601" spans="1:14" ht="18" customHeight="1">
      <c r="A601" s="351">
        <v>597</v>
      </c>
      <c r="B601" s="107" t="s">
        <v>42</v>
      </c>
      <c r="C601" s="108">
        <v>43721</v>
      </c>
      <c r="D601" s="324" t="s">
        <v>13887</v>
      </c>
      <c r="E601" s="324" t="s">
        <v>14533</v>
      </c>
      <c r="F601" s="126">
        <v>82.32</v>
      </c>
      <c r="G601" s="107" t="str">
        <f t="shared" si="9"/>
        <v>SH19-09588</v>
      </c>
      <c r="H601" s="318"/>
      <c r="I601" s="126"/>
      <c r="J601" s="110"/>
      <c r="K601" s="108"/>
      <c r="L601" s="107"/>
      <c r="M601" s="319"/>
      <c r="N601" s="107"/>
    </row>
    <row r="602" spans="1:14" ht="18" customHeight="1">
      <c r="A602" s="351">
        <v>598</v>
      </c>
      <c r="B602" s="107" t="s">
        <v>42</v>
      </c>
      <c r="C602" s="108">
        <v>43721</v>
      </c>
      <c r="D602" s="324" t="s">
        <v>13888</v>
      </c>
      <c r="E602" s="324" t="s">
        <v>14533</v>
      </c>
      <c r="F602" s="126">
        <v>16.3</v>
      </c>
      <c r="G602" s="107" t="str">
        <f t="shared" si="9"/>
        <v>SH19-09589</v>
      </c>
      <c r="H602" s="318"/>
      <c r="I602" s="126"/>
      <c r="J602" s="110"/>
      <c r="K602" s="108"/>
      <c r="L602" s="107"/>
      <c r="M602" s="319"/>
      <c r="N602" s="107"/>
    </row>
    <row r="603" spans="1:14" ht="18" customHeight="1">
      <c r="A603" s="351">
        <v>599</v>
      </c>
      <c r="B603" s="107" t="s">
        <v>1727</v>
      </c>
      <c r="C603" s="108">
        <v>43721</v>
      </c>
      <c r="D603" s="324" t="s">
        <v>13889</v>
      </c>
      <c r="E603" s="324" t="s">
        <v>1709</v>
      </c>
      <c r="F603" s="126">
        <v>6659.73</v>
      </c>
      <c r="G603" s="107" t="str">
        <f t="shared" si="9"/>
        <v>SH19-09590</v>
      </c>
      <c r="H603" s="318"/>
      <c r="I603" s="126"/>
      <c r="J603" s="110"/>
      <c r="K603" s="108"/>
      <c r="L603" s="107"/>
      <c r="M603" s="319"/>
      <c r="N603" s="107"/>
    </row>
    <row r="604" spans="1:14" ht="18" customHeight="1">
      <c r="A604" s="351">
        <v>600</v>
      </c>
      <c r="B604" s="107" t="s">
        <v>43</v>
      </c>
      <c r="C604" s="108">
        <v>43722</v>
      </c>
      <c r="D604" s="324" t="s">
        <v>13890</v>
      </c>
      <c r="E604" s="324" t="s">
        <v>1709</v>
      </c>
      <c r="F604" s="126">
        <v>8688.69</v>
      </c>
      <c r="G604" s="107" t="str">
        <f t="shared" si="9"/>
        <v>SH19-09591</v>
      </c>
      <c r="H604" s="318"/>
      <c r="I604" s="126"/>
      <c r="J604" s="110"/>
      <c r="K604" s="108"/>
      <c r="L604" s="107"/>
      <c r="M604" s="319"/>
      <c r="N604" s="107"/>
    </row>
    <row r="605" spans="1:14" ht="18" customHeight="1">
      <c r="A605" s="351">
        <v>601</v>
      </c>
      <c r="B605" s="107" t="s">
        <v>337</v>
      </c>
      <c r="C605" s="108">
        <v>43722</v>
      </c>
      <c r="D605" s="324" t="s">
        <v>13891</v>
      </c>
      <c r="E605" s="324" t="s">
        <v>1709</v>
      </c>
      <c r="F605" s="126">
        <v>8330.24</v>
      </c>
      <c r="G605" s="107" t="str">
        <f t="shared" si="9"/>
        <v>SH19-09592</v>
      </c>
      <c r="H605" s="318"/>
      <c r="I605" s="126"/>
      <c r="J605" s="110"/>
      <c r="K605" s="108"/>
      <c r="L605" s="107"/>
      <c r="M605" s="319"/>
      <c r="N605" s="107"/>
    </row>
    <row r="606" spans="1:14" ht="18" customHeight="1">
      <c r="A606" s="351">
        <v>602</v>
      </c>
      <c r="B606" s="107" t="s">
        <v>1746</v>
      </c>
      <c r="C606" s="108"/>
      <c r="D606" s="402" t="s">
        <v>13892</v>
      </c>
      <c r="E606" s="324" t="s">
        <v>1709</v>
      </c>
      <c r="F606" s="126">
        <v>0</v>
      </c>
      <c r="G606" s="107" t="str">
        <f t="shared" si="9"/>
        <v>SH19-09593</v>
      </c>
      <c r="H606" s="318"/>
      <c r="I606" s="126"/>
      <c r="J606" s="110"/>
      <c r="K606" s="108"/>
      <c r="L606" s="107"/>
      <c r="M606" s="319"/>
      <c r="N606" s="107"/>
    </row>
    <row r="607" spans="1:14" ht="18" customHeight="1">
      <c r="A607" s="351">
        <v>603</v>
      </c>
      <c r="B607" s="107" t="s">
        <v>42</v>
      </c>
      <c r="C607" s="108">
        <v>43726</v>
      </c>
      <c r="D607" s="324" t="s">
        <v>13893</v>
      </c>
      <c r="E607" s="324" t="s">
        <v>14535</v>
      </c>
      <c r="F607" s="126">
        <v>5257.63</v>
      </c>
      <c r="G607" s="107" t="str">
        <f t="shared" si="9"/>
        <v>SH19-09594</v>
      </c>
      <c r="H607" s="318"/>
      <c r="I607" s="126"/>
      <c r="J607" s="110"/>
      <c r="K607" s="108"/>
      <c r="L607" s="107"/>
      <c r="M607" s="319"/>
      <c r="N607" s="107"/>
    </row>
    <row r="608" spans="1:14" ht="18" customHeight="1">
      <c r="A608" s="351">
        <v>604</v>
      </c>
      <c r="B608" s="107" t="s">
        <v>42</v>
      </c>
      <c r="C608" s="108">
        <v>43726</v>
      </c>
      <c r="D608" s="324" t="s">
        <v>13894</v>
      </c>
      <c r="E608" s="324" t="s">
        <v>14535</v>
      </c>
      <c r="F608" s="126">
        <v>10792.72</v>
      </c>
      <c r="G608" s="107" t="str">
        <f t="shared" si="9"/>
        <v>SH19-09595</v>
      </c>
      <c r="H608" s="318"/>
      <c r="I608" s="126"/>
      <c r="J608" s="110"/>
      <c r="K608" s="108"/>
      <c r="L608" s="107"/>
      <c r="M608" s="319"/>
      <c r="N608" s="107"/>
    </row>
    <row r="609" spans="1:14" ht="18" customHeight="1">
      <c r="A609" s="351">
        <v>605</v>
      </c>
      <c r="B609" s="107" t="s">
        <v>42</v>
      </c>
      <c r="C609" s="108">
        <v>43726</v>
      </c>
      <c r="D609" s="324" t="s">
        <v>13895</v>
      </c>
      <c r="E609" s="324" t="s">
        <v>14535</v>
      </c>
      <c r="F609" s="126">
        <v>9418.7099999999991</v>
      </c>
      <c r="G609" s="107" t="str">
        <f t="shared" si="9"/>
        <v>SH19-09596</v>
      </c>
      <c r="H609" s="318"/>
      <c r="I609" s="126"/>
      <c r="J609" s="110"/>
      <c r="K609" s="108"/>
      <c r="L609" s="107"/>
      <c r="M609" s="319"/>
      <c r="N609" s="107"/>
    </row>
    <row r="610" spans="1:14" ht="18" customHeight="1">
      <c r="A610" s="351">
        <v>606</v>
      </c>
      <c r="B610" s="107" t="s">
        <v>42</v>
      </c>
      <c r="C610" s="108">
        <v>43726</v>
      </c>
      <c r="D610" s="324" t="s">
        <v>13896</v>
      </c>
      <c r="E610" s="324" t="s">
        <v>14535</v>
      </c>
      <c r="F610" s="126">
        <v>1603.19</v>
      </c>
      <c r="G610" s="107" t="str">
        <f t="shared" si="9"/>
        <v>SH19-09597</v>
      </c>
      <c r="H610" s="318"/>
      <c r="I610" s="126"/>
      <c r="J610" s="110"/>
      <c r="K610" s="108"/>
      <c r="L610" s="107"/>
      <c r="M610" s="319"/>
      <c r="N610" s="107"/>
    </row>
    <row r="611" spans="1:14" ht="18" customHeight="1">
      <c r="A611" s="351">
        <v>607</v>
      </c>
      <c r="B611" s="107" t="s">
        <v>42</v>
      </c>
      <c r="C611" s="108">
        <v>43726</v>
      </c>
      <c r="D611" s="324" t="s">
        <v>13897</v>
      </c>
      <c r="E611" s="324" t="s">
        <v>14535</v>
      </c>
      <c r="F611" s="126">
        <v>6439.2</v>
      </c>
      <c r="G611" s="107" t="str">
        <f t="shared" si="9"/>
        <v>SH19-09598</v>
      </c>
      <c r="H611" s="318"/>
      <c r="I611" s="126"/>
      <c r="J611" s="110"/>
      <c r="K611" s="108"/>
      <c r="L611" s="107"/>
      <c r="M611" s="319"/>
      <c r="N611" s="107"/>
    </row>
    <row r="612" spans="1:14" ht="18" customHeight="1">
      <c r="A612" s="351">
        <v>608</v>
      </c>
      <c r="B612" s="107" t="s">
        <v>42</v>
      </c>
      <c r="C612" s="108">
        <v>43726</v>
      </c>
      <c r="D612" s="324" t="s">
        <v>13898</v>
      </c>
      <c r="E612" s="324" t="s">
        <v>14535</v>
      </c>
      <c r="F612" s="126">
        <v>12628</v>
      </c>
      <c r="G612" s="107" t="str">
        <f t="shared" si="9"/>
        <v>SH19-09599</v>
      </c>
      <c r="H612" s="318"/>
      <c r="I612" s="126"/>
      <c r="J612" s="110"/>
      <c r="K612" s="108"/>
      <c r="L612" s="107"/>
      <c r="M612" s="319"/>
      <c r="N612" s="107"/>
    </row>
    <row r="613" spans="1:14" ht="18" customHeight="1">
      <c r="A613" s="351">
        <v>609</v>
      </c>
      <c r="B613" s="107" t="s">
        <v>42</v>
      </c>
      <c r="C613" s="108">
        <v>43726</v>
      </c>
      <c r="D613" s="324" t="s">
        <v>13899</v>
      </c>
      <c r="E613" s="324" t="s">
        <v>14535</v>
      </c>
      <c r="F613" s="126">
        <v>7825.24</v>
      </c>
      <c r="G613" s="107" t="str">
        <f t="shared" si="9"/>
        <v>SH19-09600</v>
      </c>
      <c r="H613" s="318"/>
      <c r="I613" s="126"/>
      <c r="J613" s="110"/>
      <c r="K613" s="108"/>
      <c r="L613" s="107"/>
      <c r="M613" s="319"/>
      <c r="N613" s="107"/>
    </row>
    <row r="614" spans="1:14" ht="18" customHeight="1">
      <c r="A614" s="351">
        <v>610</v>
      </c>
      <c r="B614" s="107" t="s">
        <v>42</v>
      </c>
      <c r="C614" s="108">
        <v>43726</v>
      </c>
      <c r="D614" s="324" t="s">
        <v>13900</v>
      </c>
      <c r="E614" s="324" t="s">
        <v>14535</v>
      </c>
      <c r="F614" s="126">
        <v>3142.2</v>
      </c>
      <c r="G614" s="107" t="str">
        <f t="shared" si="9"/>
        <v>SH19-09601</v>
      </c>
      <c r="H614" s="318"/>
      <c r="I614" s="126"/>
      <c r="J614" s="110"/>
      <c r="K614" s="108"/>
      <c r="L614" s="107"/>
      <c r="M614" s="319"/>
      <c r="N614" s="107"/>
    </row>
    <row r="615" spans="1:14" ht="18" customHeight="1">
      <c r="A615" s="351">
        <v>611</v>
      </c>
      <c r="B615" s="107" t="s">
        <v>42</v>
      </c>
      <c r="C615" s="108">
        <v>43726</v>
      </c>
      <c r="D615" s="324" t="s">
        <v>13901</v>
      </c>
      <c r="E615" s="324" t="s">
        <v>14535</v>
      </c>
      <c r="F615" s="126">
        <v>5435.87</v>
      </c>
      <c r="G615" s="107" t="str">
        <f t="shared" si="9"/>
        <v>SH19-09602</v>
      </c>
      <c r="H615" s="318"/>
      <c r="I615" s="126"/>
      <c r="J615" s="110"/>
      <c r="K615" s="108"/>
      <c r="L615" s="107"/>
      <c r="M615" s="319"/>
      <c r="N615" s="107"/>
    </row>
    <row r="616" spans="1:14" ht="18" customHeight="1">
      <c r="A616" s="351">
        <v>612</v>
      </c>
      <c r="B616" s="107"/>
      <c r="C616" s="108"/>
      <c r="D616" s="401" t="s">
        <v>13902</v>
      </c>
      <c r="E616" s="324" t="s">
        <v>1709</v>
      </c>
      <c r="F616" s="126">
        <v>0</v>
      </c>
      <c r="G616" s="107" t="str">
        <f t="shared" si="9"/>
        <v>SH19-09603</v>
      </c>
      <c r="H616" s="318"/>
      <c r="I616" s="126"/>
      <c r="J616" s="110"/>
      <c r="K616" s="108"/>
      <c r="L616" s="107"/>
      <c r="M616" s="319"/>
      <c r="N616" s="107"/>
    </row>
    <row r="617" spans="1:14" ht="18" customHeight="1">
      <c r="A617" s="351">
        <v>613</v>
      </c>
      <c r="B617" s="107" t="s">
        <v>42</v>
      </c>
      <c r="C617" s="108">
        <v>43726</v>
      </c>
      <c r="D617" s="324" t="s">
        <v>13903</v>
      </c>
      <c r="E617" s="324" t="s">
        <v>14535</v>
      </c>
      <c r="F617" s="126">
        <v>4700.68</v>
      </c>
      <c r="G617" s="107" t="str">
        <f t="shared" si="9"/>
        <v>SH19-09604</v>
      </c>
      <c r="H617" s="318"/>
      <c r="I617" s="126"/>
      <c r="J617" s="110"/>
      <c r="K617" s="108"/>
      <c r="L617" s="107"/>
      <c r="M617" s="319"/>
      <c r="N617" s="107"/>
    </row>
    <row r="618" spans="1:14" ht="18" customHeight="1">
      <c r="A618" s="351">
        <v>614</v>
      </c>
      <c r="B618" s="107" t="s">
        <v>42</v>
      </c>
      <c r="C618" s="108">
        <v>43726</v>
      </c>
      <c r="D618" s="324" t="s">
        <v>13904</v>
      </c>
      <c r="E618" s="324" t="s">
        <v>14535</v>
      </c>
      <c r="F618" s="126">
        <v>7059.23</v>
      </c>
      <c r="G618" s="107" t="str">
        <f t="shared" si="9"/>
        <v>SH19-09605</v>
      </c>
      <c r="H618" s="318"/>
      <c r="I618" s="126"/>
      <c r="J618" s="110"/>
      <c r="K618" s="108"/>
      <c r="L618" s="107"/>
      <c r="M618" s="319"/>
      <c r="N618" s="107"/>
    </row>
    <row r="619" spans="1:14" ht="18" customHeight="1">
      <c r="A619" s="351">
        <v>615</v>
      </c>
      <c r="B619" s="107" t="s">
        <v>42</v>
      </c>
      <c r="C619" s="108">
        <v>43726</v>
      </c>
      <c r="D619" s="324" t="s">
        <v>13905</v>
      </c>
      <c r="E619" s="324" t="s">
        <v>14535</v>
      </c>
      <c r="F619" s="126">
        <v>10228.89</v>
      </c>
      <c r="G619" s="107" t="str">
        <f t="shared" si="9"/>
        <v>SH19-09606</v>
      </c>
      <c r="H619" s="318"/>
      <c r="I619" s="126"/>
      <c r="J619" s="110"/>
      <c r="K619" s="108"/>
      <c r="L619" s="107"/>
      <c r="M619" s="319"/>
      <c r="N619" s="107"/>
    </row>
    <row r="620" spans="1:14" ht="18" customHeight="1">
      <c r="A620" s="351">
        <v>616</v>
      </c>
      <c r="B620" s="107" t="s">
        <v>42</v>
      </c>
      <c r="C620" s="108">
        <v>43726</v>
      </c>
      <c r="D620" s="324" t="s">
        <v>13906</v>
      </c>
      <c r="E620" s="324" t="s">
        <v>14535</v>
      </c>
      <c r="F620" s="126">
        <v>14732.45</v>
      </c>
      <c r="G620" s="107" t="str">
        <f t="shared" si="9"/>
        <v>SH19-09607</v>
      </c>
      <c r="H620" s="318"/>
      <c r="I620" s="126"/>
      <c r="J620" s="110"/>
      <c r="K620" s="108"/>
      <c r="L620" s="107"/>
      <c r="M620" s="319"/>
      <c r="N620" s="107"/>
    </row>
    <row r="621" spans="1:14" ht="18" customHeight="1">
      <c r="A621" s="351">
        <v>617</v>
      </c>
      <c r="B621" s="107" t="s">
        <v>42</v>
      </c>
      <c r="C621" s="108">
        <v>43726</v>
      </c>
      <c r="D621" s="324" t="s">
        <v>13907</v>
      </c>
      <c r="E621" s="324" t="s">
        <v>14535</v>
      </c>
      <c r="F621" s="126">
        <v>5913.32</v>
      </c>
      <c r="G621" s="107" t="str">
        <f t="shared" si="9"/>
        <v>SH19-09608</v>
      </c>
      <c r="H621" s="318"/>
      <c r="I621" s="126"/>
      <c r="J621" s="110"/>
      <c r="K621" s="108"/>
      <c r="L621" s="107"/>
      <c r="M621" s="319"/>
      <c r="N621" s="107"/>
    </row>
    <row r="622" spans="1:14" ht="18" customHeight="1">
      <c r="A622" s="351">
        <v>618</v>
      </c>
      <c r="B622" s="107" t="s">
        <v>42</v>
      </c>
      <c r="C622" s="108">
        <v>43726</v>
      </c>
      <c r="D622" s="324" t="s">
        <v>13908</v>
      </c>
      <c r="E622" s="324" t="s">
        <v>14535</v>
      </c>
      <c r="F622" s="126">
        <v>7507.03</v>
      </c>
      <c r="G622" s="107" t="str">
        <f t="shared" si="9"/>
        <v>SH19-09609</v>
      </c>
      <c r="H622" s="318"/>
      <c r="I622" s="126"/>
      <c r="J622" s="110"/>
      <c r="K622" s="108"/>
      <c r="L622" s="107"/>
      <c r="M622" s="319"/>
      <c r="N622" s="107"/>
    </row>
    <row r="623" spans="1:14" ht="18" customHeight="1">
      <c r="A623" s="351">
        <v>619</v>
      </c>
      <c r="B623" s="107" t="s">
        <v>42</v>
      </c>
      <c r="C623" s="108">
        <v>43726</v>
      </c>
      <c r="D623" s="324" t="s">
        <v>13909</v>
      </c>
      <c r="E623" s="324" t="s">
        <v>14535</v>
      </c>
      <c r="F623" s="126">
        <v>12610.76</v>
      </c>
      <c r="G623" s="107" t="str">
        <f t="shared" si="9"/>
        <v>SH19-09610</v>
      </c>
      <c r="H623" s="318"/>
      <c r="I623" s="126"/>
      <c r="J623" s="110"/>
      <c r="K623" s="108"/>
      <c r="L623" s="107"/>
      <c r="M623" s="319"/>
      <c r="N623" s="107"/>
    </row>
    <row r="624" spans="1:14" ht="18" customHeight="1">
      <c r="A624" s="351">
        <v>620</v>
      </c>
      <c r="B624" s="107" t="s">
        <v>42</v>
      </c>
      <c r="C624" s="108">
        <v>43726</v>
      </c>
      <c r="D624" s="324" t="s">
        <v>13910</v>
      </c>
      <c r="E624" s="324" t="s">
        <v>14535</v>
      </c>
      <c r="F624" s="126">
        <v>1229.3800000000001</v>
      </c>
      <c r="G624" s="107" t="str">
        <f t="shared" si="9"/>
        <v>SH19-09611</v>
      </c>
      <c r="H624" s="318"/>
      <c r="I624" s="126"/>
      <c r="J624" s="110"/>
      <c r="K624" s="108"/>
      <c r="L624" s="107"/>
      <c r="M624" s="319"/>
      <c r="N624" s="107"/>
    </row>
    <row r="625" spans="1:14" ht="18" customHeight="1">
      <c r="A625" s="351">
        <v>621</v>
      </c>
      <c r="B625" s="107" t="s">
        <v>42</v>
      </c>
      <c r="C625" s="108">
        <v>43726</v>
      </c>
      <c r="D625" s="324" t="s">
        <v>13911</v>
      </c>
      <c r="E625" s="324" t="s">
        <v>14535</v>
      </c>
      <c r="F625" s="126">
        <v>11351.53</v>
      </c>
      <c r="G625" s="107" t="str">
        <f t="shared" ref="G625:G688" si="10">D625</f>
        <v>SH19-09612</v>
      </c>
      <c r="H625" s="318"/>
      <c r="I625" s="126"/>
      <c r="J625" s="110"/>
      <c r="K625" s="108"/>
      <c r="L625" s="107"/>
      <c r="M625" s="319"/>
      <c r="N625" s="107"/>
    </row>
    <row r="626" spans="1:14" ht="18" customHeight="1">
      <c r="A626" s="351">
        <v>622</v>
      </c>
      <c r="B626" s="107" t="s">
        <v>55</v>
      </c>
      <c r="C626" s="108">
        <v>43725</v>
      </c>
      <c r="D626" s="324" t="s">
        <v>13912</v>
      </c>
      <c r="E626" s="324" t="s">
        <v>1709</v>
      </c>
      <c r="F626" s="126">
        <v>1586.7</v>
      </c>
      <c r="G626" s="107" t="str">
        <f t="shared" si="10"/>
        <v>SH19-09613</v>
      </c>
      <c r="H626" s="318"/>
      <c r="I626" s="126"/>
      <c r="J626" s="110"/>
      <c r="K626" s="108"/>
      <c r="L626" s="107"/>
      <c r="M626" s="319"/>
      <c r="N626" s="107"/>
    </row>
    <row r="627" spans="1:14" ht="18" customHeight="1">
      <c r="A627" s="351">
        <v>623</v>
      </c>
      <c r="B627" s="107" t="s">
        <v>55</v>
      </c>
      <c r="C627" s="108">
        <v>43725</v>
      </c>
      <c r="D627" s="324" t="s">
        <v>13913</v>
      </c>
      <c r="E627" s="324" t="s">
        <v>1709</v>
      </c>
      <c r="F627" s="126">
        <v>1609.02</v>
      </c>
      <c r="G627" s="107" t="str">
        <f t="shared" si="10"/>
        <v>SH19-09614</v>
      </c>
      <c r="H627" s="318"/>
      <c r="I627" s="126"/>
      <c r="J627" s="110"/>
      <c r="K627" s="108"/>
      <c r="L627" s="107"/>
      <c r="M627" s="319"/>
      <c r="N627" s="107"/>
    </row>
    <row r="628" spans="1:14" ht="18" customHeight="1">
      <c r="A628" s="351">
        <v>624</v>
      </c>
      <c r="B628" s="107" t="s">
        <v>42</v>
      </c>
      <c r="C628" s="108">
        <v>43726</v>
      </c>
      <c r="D628" s="324" t="s">
        <v>13914</v>
      </c>
      <c r="E628" s="324" t="s">
        <v>14535</v>
      </c>
      <c r="F628" s="126">
        <v>10986.92</v>
      </c>
      <c r="G628" s="107" t="str">
        <f t="shared" si="10"/>
        <v>SH19-09615</v>
      </c>
      <c r="H628" s="318"/>
      <c r="I628" s="126"/>
      <c r="J628" s="110"/>
      <c r="K628" s="108"/>
      <c r="L628" s="107"/>
      <c r="M628" s="319"/>
      <c r="N628" s="107"/>
    </row>
    <row r="629" spans="1:14" ht="18" customHeight="1">
      <c r="A629" s="351">
        <v>625</v>
      </c>
      <c r="B629" s="107" t="s">
        <v>238</v>
      </c>
      <c r="C629" s="108">
        <v>43722</v>
      </c>
      <c r="D629" s="324" t="s">
        <v>13915</v>
      </c>
      <c r="E629" s="324" t="s">
        <v>1709</v>
      </c>
      <c r="F629" s="126">
        <v>2626.8</v>
      </c>
      <c r="G629" s="107" t="str">
        <f t="shared" si="10"/>
        <v>SH19-09616</v>
      </c>
      <c r="H629" s="318"/>
      <c r="I629" s="126"/>
      <c r="J629" s="110"/>
      <c r="K629" s="108"/>
      <c r="L629" s="107"/>
      <c r="M629" s="319"/>
      <c r="N629" s="107"/>
    </row>
    <row r="630" spans="1:14" ht="18" customHeight="1">
      <c r="A630" s="351">
        <v>626</v>
      </c>
      <c r="B630" s="107" t="s">
        <v>238</v>
      </c>
      <c r="C630" s="108">
        <v>43722</v>
      </c>
      <c r="D630" s="324" t="s">
        <v>13916</v>
      </c>
      <c r="E630" s="324" t="s">
        <v>1709</v>
      </c>
      <c r="F630" s="126">
        <v>3073.5</v>
      </c>
      <c r="G630" s="107" t="str">
        <f t="shared" si="10"/>
        <v>SH19-09617</v>
      </c>
      <c r="H630" s="318"/>
      <c r="I630" s="126"/>
      <c r="J630" s="110"/>
      <c r="K630" s="108"/>
      <c r="L630" s="107"/>
      <c r="M630" s="319"/>
      <c r="N630" s="107"/>
    </row>
    <row r="631" spans="1:14" ht="18" customHeight="1">
      <c r="A631" s="351">
        <v>627</v>
      </c>
      <c r="B631" s="107" t="s">
        <v>238</v>
      </c>
      <c r="C631" s="108">
        <v>43722</v>
      </c>
      <c r="D631" s="324" t="s">
        <v>13917</v>
      </c>
      <c r="E631" s="324" t="s">
        <v>1709</v>
      </c>
      <c r="F631" s="126">
        <v>444.24</v>
      </c>
      <c r="G631" s="107" t="str">
        <f t="shared" si="10"/>
        <v>SH19-09618</v>
      </c>
      <c r="H631" s="318"/>
      <c r="I631" s="126"/>
      <c r="J631" s="110"/>
      <c r="K631" s="108"/>
      <c r="L631" s="107"/>
      <c r="M631" s="319"/>
      <c r="N631" s="107"/>
    </row>
    <row r="632" spans="1:14" ht="18" customHeight="1">
      <c r="A632" s="351">
        <v>628</v>
      </c>
      <c r="B632" s="107" t="s">
        <v>42</v>
      </c>
      <c r="C632" s="108">
        <v>43726</v>
      </c>
      <c r="D632" s="324" t="s">
        <v>13918</v>
      </c>
      <c r="E632" s="324" t="s">
        <v>14535</v>
      </c>
      <c r="F632" s="126">
        <v>3296.21</v>
      </c>
      <c r="G632" s="107" t="str">
        <f t="shared" si="10"/>
        <v>SH19-09619</v>
      </c>
      <c r="H632" s="318"/>
      <c r="I632" s="126"/>
      <c r="J632" s="110"/>
      <c r="K632" s="108"/>
      <c r="L632" s="107"/>
      <c r="M632" s="319"/>
      <c r="N632" s="107"/>
    </row>
    <row r="633" spans="1:14" ht="18" customHeight="1">
      <c r="A633" s="351">
        <v>629</v>
      </c>
      <c r="B633" s="107" t="s">
        <v>42</v>
      </c>
      <c r="C633" s="108">
        <v>43726</v>
      </c>
      <c r="D633" s="324" t="s">
        <v>13919</v>
      </c>
      <c r="E633" s="324" t="s">
        <v>14535</v>
      </c>
      <c r="F633" s="126">
        <v>8496.41</v>
      </c>
      <c r="G633" s="107" t="str">
        <f t="shared" si="10"/>
        <v>SH19-09620</v>
      </c>
      <c r="H633" s="318"/>
      <c r="I633" s="126"/>
      <c r="J633" s="110"/>
      <c r="K633" s="108"/>
      <c r="L633" s="107"/>
      <c r="M633" s="319"/>
      <c r="N633" s="107"/>
    </row>
    <row r="634" spans="1:14" ht="18" customHeight="1">
      <c r="A634" s="351">
        <v>630</v>
      </c>
      <c r="B634" s="107" t="s">
        <v>42</v>
      </c>
      <c r="C634" s="108">
        <v>43726</v>
      </c>
      <c r="D634" s="324" t="s">
        <v>13920</v>
      </c>
      <c r="E634" s="324" t="s">
        <v>14535</v>
      </c>
      <c r="F634" s="126">
        <v>6720.02</v>
      </c>
      <c r="G634" s="107" t="str">
        <f t="shared" si="10"/>
        <v>SH19-09621</v>
      </c>
      <c r="H634" s="318"/>
      <c r="I634" s="126"/>
      <c r="J634" s="110"/>
      <c r="K634" s="108"/>
      <c r="L634" s="107"/>
      <c r="M634" s="319"/>
      <c r="N634" s="107"/>
    </row>
    <row r="635" spans="1:14" ht="18" customHeight="1">
      <c r="A635" s="351">
        <v>631</v>
      </c>
      <c r="B635" s="107" t="s">
        <v>139</v>
      </c>
      <c r="C635" s="108">
        <v>43725</v>
      </c>
      <c r="D635" s="324" t="s">
        <v>13921</v>
      </c>
      <c r="E635" s="324" t="s">
        <v>1709</v>
      </c>
      <c r="F635" s="126">
        <v>2451</v>
      </c>
      <c r="G635" s="107" t="str">
        <f t="shared" si="10"/>
        <v>SH19-09622</v>
      </c>
      <c r="H635" s="318"/>
      <c r="I635" s="126"/>
      <c r="J635" s="110"/>
      <c r="K635" s="108"/>
      <c r="L635" s="107"/>
      <c r="M635" s="319"/>
      <c r="N635" s="107"/>
    </row>
    <row r="636" spans="1:14" ht="18" customHeight="1">
      <c r="A636" s="351">
        <v>632</v>
      </c>
      <c r="B636" s="107" t="s">
        <v>142</v>
      </c>
      <c r="C636" s="108">
        <v>43725</v>
      </c>
      <c r="D636" s="324" t="s">
        <v>13922</v>
      </c>
      <c r="E636" s="324" t="s">
        <v>1709</v>
      </c>
      <c r="F636" s="126">
        <v>696.13</v>
      </c>
      <c r="G636" s="107" t="str">
        <f t="shared" si="10"/>
        <v>SH19-09623</v>
      </c>
      <c r="H636" s="318"/>
      <c r="I636" s="126"/>
      <c r="J636" s="110"/>
      <c r="K636" s="108"/>
      <c r="L636" s="107"/>
      <c r="M636" s="319"/>
      <c r="N636" s="107"/>
    </row>
    <row r="637" spans="1:14" ht="18" customHeight="1">
      <c r="A637" s="351">
        <v>633</v>
      </c>
      <c r="B637" s="107"/>
      <c r="C637" s="108"/>
      <c r="D637" s="401" t="s">
        <v>13923</v>
      </c>
      <c r="E637" s="324" t="s">
        <v>1709</v>
      </c>
      <c r="F637" s="126">
        <v>0</v>
      </c>
      <c r="G637" s="107" t="str">
        <f t="shared" si="10"/>
        <v>SH19-09624</v>
      </c>
      <c r="H637" s="318"/>
      <c r="I637" s="126"/>
      <c r="J637" s="110"/>
      <c r="K637" s="108"/>
      <c r="L637" s="107"/>
      <c r="M637" s="319"/>
      <c r="N637" s="107"/>
    </row>
    <row r="638" spans="1:14" ht="18" customHeight="1">
      <c r="A638" s="351">
        <v>634</v>
      </c>
      <c r="B638" s="107" t="s">
        <v>42</v>
      </c>
      <c r="C638" s="108">
        <v>43726</v>
      </c>
      <c r="D638" s="324" t="s">
        <v>13924</v>
      </c>
      <c r="E638" s="324" t="s">
        <v>14535</v>
      </c>
      <c r="F638" s="126">
        <v>26.87</v>
      </c>
      <c r="G638" s="107" t="str">
        <f t="shared" si="10"/>
        <v>SH19-09625</v>
      </c>
      <c r="H638" s="318"/>
      <c r="I638" s="126"/>
      <c r="J638" s="110"/>
      <c r="K638" s="108"/>
      <c r="L638" s="107"/>
      <c r="M638" s="319"/>
      <c r="N638" s="107"/>
    </row>
    <row r="639" spans="1:14" ht="18" customHeight="1">
      <c r="A639" s="351">
        <v>635</v>
      </c>
      <c r="B639" s="107" t="s">
        <v>42</v>
      </c>
      <c r="C639" s="108">
        <v>43726</v>
      </c>
      <c r="D639" s="324" t="s">
        <v>13925</v>
      </c>
      <c r="E639" s="324" t="s">
        <v>14535</v>
      </c>
      <c r="F639" s="126">
        <v>66.59</v>
      </c>
      <c r="G639" s="107" t="str">
        <f t="shared" si="10"/>
        <v>SH19-09626</v>
      </c>
      <c r="H639" s="318"/>
      <c r="I639" s="126"/>
      <c r="J639" s="110"/>
      <c r="K639" s="108"/>
      <c r="L639" s="107"/>
      <c r="M639" s="319"/>
      <c r="N639" s="107"/>
    </row>
    <row r="640" spans="1:14" ht="18" customHeight="1">
      <c r="A640" s="351">
        <v>636</v>
      </c>
      <c r="B640" s="107" t="s">
        <v>42</v>
      </c>
      <c r="C640" s="108">
        <v>43733</v>
      </c>
      <c r="D640" s="324" t="s">
        <v>13926</v>
      </c>
      <c r="E640" s="324" t="s">
        <v>14563</v>
      </c>
      <c r="F640" s="126">
        <v>194.52</v>
      </c>
      <c r="G640" s="107" t="str">
        <f t="shared" si="10"/>
        <v>SH19-09627</v>
      </c>
      <c r="H640" s="318"/>
      <c r="I640" s="126"/>
      <c r="J640" s="110"/>
      <c r="K640" s="108"/>
      <c r="L640" s="107"/>
      <c r="M640" s="319"/>
      <c r="N640" s="107"/>
    </row>
    <row r="641" spans="1:14" ht="18" customHeight="1">
      <c r="A641" s="351">
        <v>637</v>
      </c>
      <c r="B641" s="107" t="s">
        <v>238</v>
      </c>
      <c r="C641" s="108">
        <v>43722</v>
      </c>
      <c r="D641" s="324" t="s">
        <v>13927</v>
      </c>
      <c r="E641" s="324" t="s">
        <v>1709</v>
      </c>
      <c r="F641" s="126">
        <v>4674.3100000000004</v>
      </c>
      <c r="G641" s="107" t="str">
        <f t="shared" si="10"/>
        <v>SH19-09628</v>
      </c>
      <c r="H641" s="318"/>
      <c r="I641" s="126"/>
      <c r="J641" s="110"/>
      <c r="K641" s="108"/>
      <c r="L641" s="107"/>
      <c r="M641" s="319"/>
      <c r="N641" s="107"/>
    </row>
    <row r="642" spans="1:14" ht="18" customHeight="1">
      <c r="A642" s="351">
        <v>638</v>
      </c>
      <c r="B642" s="107" t="s">
        <v>238</v>
      </c>
      <c r="C642" s="108">
        <v>43722</v>
      </c>
      <c r="D642" s="324" t="s">
        <v>13928</v>
      </c>
      <c r="E642" s="324" t="s">
        <v>1709</v>
      </c>
      <c r="F642" s="126">
        <v>1447.62</v>
      </c>
      <c r="G642" s="107" t="str">
        <f t="shared" si="10"/>
        <v>SH19-09629</v>
      </c>
      <c r="H642" s="318"/>
      <c r="I642" s="126"/>
      <c r="J642" s="110"/>
      <c r="K642" s="108"/>
      <c r="L642" s="107"/>
      <c r="M642" s="319"/>
      <c r="N642" s="107"/>
    </row>
    <row r="643" spans="1:14" ht="18" customHeight="1">
      <c r="A643" s="351">
        <v>639</v>
      </c>
      <c r="B643" s="107" t="s">
        <v>43</v>
      </c>
      <c r="C643" s="108">
        <v>43722</v>
      </c>
      <c r="D643" s="324" t="s">
        <v>13929</v>
      </c>
      <c r="E643" s="324" t="s">
        <v>1709</v>
      </c>
      <c r="F643" s="126">
        <v>1175.04</v>
      </c>
      <c r="G643" s="107" t="str">
        <f t="shared" si="10"/>
        <v>SH19-09630</v>
      </c>
      <c r="H643" s="318"/>
      <c r="I643" s="126"/>
      <c r="J643" s="110"/>
      <c r="K643" s="108"/>
      <c r="L643" s="107"/>
      <c r="M643" s="319"/>
      <c r="N643" s="107"/>
    </row>
    <row r="644" spans="1:14" ht="18" customHeight="1">
      <c r="A644" s="351">
        <v>640</v>
      </c>
      <c r="B644" s="107" t="s">
        <v>58</v>
      </c>
      <c r="C644" s="108">
        <v>43725</v>
      </c>
      <c r="D644" s="324" t="s">
        <v>13930</v>
      </c>
      <c r="E644" s="324" t="s">
        <v>1709</v>
      </c>
      <c r="F644" s="126">
        <v>3652.76</v>
      </c>
      <c r="G644" s="107" t="str">
        <f t="shared" si="10"/>
        <v>SH19-09631</v>
      </c>
      <c r="H644" s="318"/>
      <c r="I644" s="126"/>
      <c r="J644" s="110"/>
      <c r="K644" s="108"/>
      <c r="L644" s="107"/>
      <c r="M644" s="319"/>
      <c r="N644" s="107"/>
    </row>
    <row r="645" spans="1:14" ht="18" customHeight="1">
      <c r="A645" s="351">
        <v>641</v>
      </c>
      <c r="B645" s="107" t="s">
        <v>237</v>
      </c>
      <c r="C645" s="108">
        <v>43725</v>
      </c>
      <c r="D645" s="324" t="s">
        <v>13931</v>
      </c>
      <c r="E645" s="324" t="s">
        <v>1709</v>
      </c>
      <c r="F645" s="126">
        <v>7030.47</v>
      </c>
      <c r="G645" s="107" t="str">
        <f t="shared" si="10"/>
        <v>SH19-09632</v>
      </c>
      <c r="H645" s="318"/>
      <c r="I645" s="126"/>
      <c r="J645" s="110"/>
      <c r="K645" s="108"/>
      <c r="L645" s="107"/>
      <c r="M645" s="319"/>
      <c r="N645" s="107"/>
    </row>
    <row r="646" spans="1:14" ht="18" customHeight="1">
      <c r="A646" s="351">
        <v>642</v>
      </c>
      <c r="B646" s="107" t="s">
        <v>291</v>
      </c>
      <c r="C646" s="108">
        <v>43722</v>
      </c>
      <c r="D646" s="324" t="s">
        <v>13932</v>
      </c>
      <c r="E646" s="324" t="s">
        <v>1709</v>
      </c>
      <c r="F646" s="126">
        <v>7570.56</v>
      </c>
      <c r="G646" s="107" t="str">
        <f t="shared" si="10"/>
        <v>SH19-09633</v>
      </c>
      <c r="H646" s="318"/>
      <c r="I646" s="126"/>
      <c r="J646" s="110"/>
      <c r="K646" s="108"/>
      <c r="L646" s="107"/>
      <c r="M646" s="319"/>
      <c r="N646" s="107"/>
    </row>
    <row r="647" spans="1:14" ht="18" customHeight="1">
      <c r="A647" s="351">
        <v>643</v>
      </c>
      <c r="B647" s="107" t="s">
        <v>42</v>
      </c>
      <c r="C647" s="108">
        <v>43726</v>
      </c>
      <c r="D647" s="324" t="s">
        <v>13933</v>
      </c>
      <c r="E647" s="324" t="s">
        <v>14535</v>
      </c>
      <c r="F647" s="126">
        <v>6091.54</v>
      </c>
      <c r="G647" s="107" t="str">
        <f t="shared" si="10"/>
        <v>SH19-09634</v>
      </c>
      <c r="H647" s="318"/>
      <c r="I647" s="126"/>
      <c r="J647" s="110"/>
      <c r="K647" s="108"/>
      <c r="L647" s="107"/>
      <c r="M647" s="319"/>
      <c r="N647" s="107"/>
    </row>
    <row r="648" spans="1:14" ht="18" customHeight="1">
      <c r="A648" s="351">
        <v>644</v>
      </c>
      <c r="B648" s="107" t="s">
        <v>42</v>
      </c>
      <c r="C648" s="108">
        <v>43726</v>
      </c>
      <c r="D648" s="324" t="s">
        <v>13934</v>
      </c>
      <c r="E648" s="324" t="s">
        <v>14535</v>
      </c>
      <c r="F648" s="126">
        <v>1595.63</v>
      </c>
      <c r="G648" s="107" t="str">
        <f t="shared" si="10"/>
        <v>SH19-09635</v>
      </c>
      <c r="H648" s="318"/>
      <c r="I648" s="126"/>
      <c r="J648" s="110"/>
      <c r="K648" s="108"/>
      <c r="L648" s="107"/>
      <c r="M648" s="319"/>
      <c r="N648" s="107"/>
    </row>
    <row r="649" spans="1:14" ht="18" customHeight="1">
      <c r="A649" s="351">
        <v>645</v>
      </c>
      <c r="B649" s="107"/>
      <c r="C649" s="108"/>
      <c r="D649" s="401" t="s">
        <v>13935</v>
      </c>
      <c r="E649" s="324" t="s">
        <v>1709</v>
      </c>
      <c r="F649" s="126">
        <v>0</v>
      </c>
      <c r="G649" s="107" t="str">
        <f t="shared" si="10"/>
        <v>SH19-09636</v>
      </c>
      <c r="H649" s="318"/>
      <c r="I649" s="126"/>
      <c r="J649" s="110"/>
      <c r="K649" s="108"/>
      <c r="L649" s="107"/>
      <c r="M649" s="319"/>
      <c r="N649" s="107" t="s">
        <v>14601</v>
      </c>
    </row>
    <row r="650" spans="1:14" ht="18" customHeight="1">
      <c r="A650" s="351">
        <v>646</v>
      </c>
      <c r="B650" s="107" t="s">
        <v>42</v>
      </c>
      <c r="C650" s="108">
        <v>43726</v>
      </c>
      <c r="D650" s="324" t="s">
        <v>13936</v>
      </c>
      <c r="E650" s="324" t="s">
        <v>14535</v>
      </c>
      <c r="F650" s="126">
        <v>9709.5</v>
      </c>
      <c r="G650" s="107" t="str">
        <f t="shared" si="10"/>
        <v>SH19-09637</v>
      </c>
      <c r="H650" s="318"/>
      <c r="I650" s="126"/>
      <c r="J650" s="110"/>
      <c r="K650" s="108"/>
      <c r="L650" s="107"/>
      <c r="M650" s="319"/>
      <c r="N650" s="107"/>
    </row>
    <row r="651" spans="1:14" ht="18" customHeight="1">
      <c r="A651" s="351">
        <v>647</v>
      </c>
      <c r="B651" s="107" t="s">
        <v>42</v>
      </c>
      <c r="C651" s="108">
        <v>43726</v>
      </c>
      <c r="D651" s="324" t="s">
        <v>13937</v>
      </c>
      <c r="E651" s="324" t="s">
        <v>14535</v>
      </c>
      <c r="F651" s="126">
        <v>10381.879999999999</v>
      </c>
      <c r="G651" s="107" t="str">
        <f t="shared" si="10"/>
        <v>SH19-09638</v>
      </c>
      <c r="H651" s="318"/>
      <c r="I651" s="126"/>
      <c r="J651" s="110"/>
      <c r="K651" s="108"/>
      <c r="L651" s="107"/>
      <c r="M651" s="319"/>
      <c r="N651" s="107"/>
    </row>
    <row r="652" spans="1:14" ht="18" customHeight="1">
      <c r="A652" s="351">
        <v>648</v>
      </c>
      <c r="B652" s="107" t="s">
        <v>329</v>
      </c>
      <c r="C652" s="108">
        <v>43725</v>
      </c>
      <c r="D652" s="324" t="s">
        <v>13938</v>
      </c>
      <c r="E652" s="324" t="s">
        <v>1709</v>
      </c>
      <c r="F652" s="126">
        <v>3561</v>
      </c>
      <c r="G652" s="107" t="str">
        <f t="shared" si="10"/>
        <v>SH19-09639</v>
      </c>
      <c r="H652" s="318"/>
      <c r="I652" s="126"/>
      <c r="J652" s="110"/>
      <c r="K652" s="108"/>
      <c r="L652" s="107"/>
      <c r="M652" s="319"/>
      <c r="N652" s="107"/>
    </row>
    <row r="653" spans="1:14" ht="18" customHeight="1">
      <c r="A653" s="351">
        <v>649</v>
      </c>
      <c r="B653" s="107" t="s">
        <v>237</v>
      </c>
      <c r="C653" s="108">
        <v>43725</v>
      </c>
      <c r="D653" s="324" t="s">
        <v>13939</v>
      </c>
      <c r="E653" s="324" t="s">
        <v>1709</v>
      </c>
      <c r="F653" s="126">
        <v>4521.12</v>
      </c>
      <c r="G653" s="107" t="str">
        <f t="shared" si="10"/>
        <v>SH19-09640</v>
      </c>
      <c r="H653" s="318"/>
      <c r="I653" s="126"/>
      <c r="J653" s="110"/>
      <c r="K653" s="108"/>
      <c r="L653" s="107"/>
      <c r="M653" s="319"/>
      <c r="N653" s="107"/>
    </row>
    <row r="654" spans="1:14" ht="18" customHeight="1">
      <c r="A654" s="351">
        <v>650</v>
      </c>
      <c r="B654" s="107" t="s">
        <v>42</v>
      </c>
      <c r="C654" s="108">
        <v>43725</v>
      </c>
      <c r="D654" s="324" t="s">
        <v>13940</v>
      </c>
      <c r="E654" s="324" t="s">
        <v>14534</v>
      </c>
      <c r="F654" s="126">
        <v>1050.2</v>
      </c>
      <c r="G654" s="107" t="str">
        <f t="shared" si="10"/>
        <v>SH19-09641</v>
      </c>
      <c r="H654" s="318"/>
      <c r="I654" s="126"/>
      <c r="J654" s="110"/>
      <c r="K654" s="108"/>
      <c r="L654" s="107"/>
      <c r="M654" s="319"/>
      <c r="N654" s="107"/>
    </row>
    <row r="655" spans="1:14" ht="18" customHeight="1">
      <c r="A655" s="351">
        <v>651</v>
      </c>
      <c r="B655" s="107" t="s">
        <v>42</v>
      </c>
      <c r="C655" s="108">
        <v>43725</v>
      </c>
      <c r="D655" s="324" t="s">
        <v>13941</v>
      </c>
      <c r="E655" s="324" t="s">
        <v>14534</v>
      </c>
      <c r="F655" s="126">
        <v>701.12</v>
      </c>
      <c r="G655" s="107" t="str">
        <f t="shared" si="10"/>
        <v>SH19-09642</v>
      </c>
      <c r="H655" s="318"/>
      <c r="I655" s="126"/>
      <c r="J655" s="110"/>
      <c r="K655" s="108"/>
      <c r="L655" s="107"/>
      <c r="M655" s="319"/>
      <c r="N655" s="107"/>
    </row>
    <row r="656" spans="1:14" ht="18" customHeight="1">
      <c r="A656" s="351">
        <v>652</v>
      </c>
      <c r="B656" s="107" t="s">
        <v>42</v>
      </c>
      <c r="C656" s="108">
        <v>43725</v>
      </c>
      <c r="D656" s="324" t="s">
        <v>13942</v>
      </c>
      <c r="E656" s="324" t="s">
        <v>14534</v>
      </c>
      <c r="F656" s="126">
        <v>1905.15</v>
      </c>
      <c r="G656" s="107" t="str">
        <f t="shared" si="10"/>
        <v>SH19-09643</v>
      </c>
      <c r="H656" s="318"/>
      <c r="I656" s="126"/>
      <c r="J656" s="110"/>
      <c r="K656" s="108"/>
      <c r="L656" s="107"/>
      <c r="M656" s="319"/>
      <c r="N656" s="107"/>
    </row>
    <row r="657" spans="1:14" ht="18" customHeight="1">
      <c r="A657" s="351">
        <v>653</v>
      </c>
      <c r="B657" s="107" t="s">
        <v>50</v>
      </c>
      <c r="C657" s="108">
        <v>43725</v>
      </c>
      <c r="D657" s="324" t="s">
        <v>13943</v>
      </c>
      <c r="E657" s="324" t="s">
        <v>1709</v>
      </c>
      <c r="F657" s="126">
        <v>3458.65</v>
      </c>
      <c r="G657" s="107" t="str">
        <f t="shared" si="10"/>
        <v>SH19-09644</v>
      </c>
      <c r="H657" s="318"/>
      <c r="I657" s="126"/>
      <c r="J657" s="110"/>
      <c r="K657" s="108"/>
      <c r="L657" s="107"/>
      <c r="M657" s="319"/>
      <c r="N657" s="107"/>
    </row>
    <row r="658" spans="1:14" ht="18" customHeight="1">
      <c r="A658" s="351">
        <v>654</v>
      </c>
      <c r="B658" s="107" t="s">
        <v>1754</v>
      </c>
      <c r="C658" s="108">
        <v>43725</v>
      </c>
      <c r="D658" s="324" t="s">
        <v>13944</v>
      </c>
      <c r="E658" s="324" t="s">
        <v>1709</v>
      </c>
      <c r="F658" s="126">
        <v>2870.47</v>
      </c>
      <c r="G658" s="107" t="str">
        <f t="shared" si="10"/>
        <v>SH19-09645</v>
      </c>
      <c r="H658" s="318"/>
      <c r="I658" s="126"/>
      <c r="J658" s="110"/>
      <c r="K658" s="108"/>
      <c r="L658" s="107"/>
      <c r="M658" s="319"/>
      <c r="N658" s="107"/>
    </row>
    <row r="659" spans="1:14" ht="18" customHeight="1">
      <c r="A659" s="351">
        <v>655</v>
      </c>
      <c r="B659" s="107" t="s">
        <v>329</v>
      </c>
      <c r="C659" s="108">
        <v>43725</v>
      </c>
      <c r="D659" s="324" t="s">
        <v>13945</v>
      </c>
      <c r="E659" s="324" t="s">
        <v>1709</v>
      </c>
      <c r="F659" s="126">
        <v>5985.19</v>
      </c>
      <c r="G659" s="107" t="str">
        <f t="shared" si="10"/>
        <v>SH19-09646</v>
      </c>
      <c r="H659" s="318"/>
      <c r="I659" s="126"/>
      <c r="J659" s="110"/>
      <c r="K659" s="108"/>
      <c r="L659" s="107"/>
      <c r="M659" s="319"/>
      <c r="N659" s="107"/>
    </row>
    <row r="660" spans="1:14" ht="18" customHeight="1">
      <c r="A660" s="351">
        <v>656</v>
      </c>
      <c r="B660" s="107" t="s">
        <v>337</v>
      </c>
      <c r="C660" s="108">
        <v>43725</v>
      </c>
      <c r="D660" s="324" t="s">
        <v>13946</v>
      </c>
      <c r="E660" s="324" t="s">
        <v>1709</v>
      </c>
      <c r="F660" s="126">
        <v>11780.64</v>
      </c>
      <c r="G660" s="107" t="str">
        <f t="shared" si="10"/>
        <v>SH19-09647</v>
      </c>
      <c r="H660" s="318"/>
      <c r="I660" s="126"/>
      <c r="J660" s="110"/>
      <c r="K660" s="108"/>
      <c r="L660" s="107"/>
      <c r="M660" s="319"/>
      <c r="N660" s="107"/>
    </row>
    <row r="661" spans="1:14" ht="18" customHeight="1">
      <c r="A661" s="351">
        <v>657</v>
      </c>
      <c r="B661" s="107" t="s">
        <v>291</v>
      </c>
      <c r="C661" s="108">
        <v>43725</v>
      </c>
      <c r="D661" s="324" t="s">
        <v>13947</v>
      </c>
      <c r="E661" s="324" t="s">
        <v>1709</v>
      </c>
      <c r="F661" s="126">
        <v>6387.66</v>
      </c>
      <c r="G661" s="107" t="str">
        <f t="shared" si="10"/>
        <v>SH19-09648</v>
      </c>
      <c r="H661" s="318"/>
      <c r="I661" s="126"/>
      <c r="J661" s="110"/>
      <c r="K661" s="108"/>
      <c r="L661" s="107"/>
      <c r="M661" s="319"/>
      <c r="N661" s="107"/>
    </row>
    <row r="662" spans="1:14" ht="18" customHeight="1">
      <c r="A662" s="351">
        <v>658</v>
      </c>
      <c r="B662" s="107" t="s">
        <v>1746</v>
      </c>
      <c r="C662" s="108"/>
      <c r="D662" s="402" t="s">
        <v>13948</v>
      </c>
      <c r="E662" s="324" t="s">
        <v>1709</v>
      </c>
      <c r="F662" s="126">
        <v>0</v>
      </c>
      <c r="G662" s="107" t="str">
        <f t="shared" si="10"/>
        <v>SH19-09649</v>
      </c>
      <c r="H662" s="318"/>
      <c r="I662" s="126"/>
      <c r="J662" s="110"/>
      <c r="K662" s="108"/>
      <c r="L662" s="107"/>
      <c r="M662" s="319"/>
      <c r="N662" s="107"/>
    </row>
    <row r="663" spans="1:14" ht="18" customHeight="1">
      <c r="A663" s="351">
        <v>659</v>
      </c>
      <c r="B663" s="107" t="s">
        <v>142</v>
      </c>
      <c r="C663" s="108">
        <v>43725</v>
      </c>
      <c r="D663" s="324" t="s">
        <v>13949</v>
      </c>
      <c r="E663" s="324" t="s">
        <v>1709</v>
      </c>
      <c r="F663" s="126">
        <v>1177.32</v>
      </c>
      <c r="G663" s="107" t="str">
        <f t="shared" si="10"/>
        <v>SH19-09650</v>
      </c>
      <c r="H663" s="318"/>
      <c r="I663" s="126"/>
      <c r="J663" s="110"/>
      <c r="K663" s="108"/>
      <c r="L663" s="107"/>
      <c r="M663" s="319"/>
      <c r="N663" s="107"/>
    </row>
    <row r="664" spans="1:14" ht="18" customHeight="1">
      <c r="A664" s="351">
        <v>660</v>
      </c>
      <c r="B664" s="107" t="s">
        <v>142</v>
      </c>
      <c r="C664" s="108">
        <v>43725</v>
      </c>
      <c r="D664" s="324" t="s">
        <v>13950</v>
      </c>
      <c r="E664" s="324" t="s">
        <v>1709</v>
      </c>
      <c r="F664" s="126">
        <v>915.11</v>
      </c>
      <c r="G664" s="107" t="str">
        <f t="shared" si="10"/>
        <v>SH19-09651</v>
      </c>
      <c r="H664" s="318"/>
      <c r="I664" s="126"/>
      <c r="J664" s="110"/>
      <c r="K664" s="108"/>
      <c r="L664" s="107"/>
      <c r="M664" s="319"/>
      <c r="N664" s="107"/>
    </row>
    <row r="665" spans="1:14" ht="18" customHeight="1">
      <c r="A665" s="351">
        <v>661</v>
      </c>
      <c r="B665" s="107" t="s">
        <v>42</v>
      </c>
      <c r="C665" s="108">
        <v>43726</v>
      </c>
      <c r="D665" s="324" t="s">
        <v>13951</v>
      </c>
      <c r="E665" s="324" t="s">
        <v>14535</v>
      </c>
      <c r="F665" s="126">
        <v>10040.129999999999</v>
      </c>
      <c r="G665" s="107" t="str">
        <f t="shared" si="10"/>
        <v>SH19-09652</v>
      </c>
      <c r="H665" s="318"/>
      <c r="I665" s="126"/>
      <c r="J665" s="110"/>
      <c r="K665" s="108"/>
      <c r="L665" s="107"/>
      <c r="M665" s="319"/>
      <c r="N665" s="107"/>
    </row>
    <row r="666" spans="1:14" ht="18" customHeight="1">
      <c r="A666" s="351">
        <v>662</v>
      </c>
      <c r="B666" s="107" t="s">
        <v>42</v>
      </c>
      <c r="C666" s="108">
        <v>43726</v>
      </c>
      <c r="D666" s="324" t="s">
        <v>13952</v>
      </c>
      <c r="E666" s="324" t="s">
        <v>14535</v>
      </c>
      <c r="F666" s="126">
        <v>7235.92</v>
      </c>
      <c r="G666" s="107" t="str">
        <f t="shared" si="10"/>
        <v>SH19-09653</v>
      </c>
      <c r="H666" s="318"/>
      <c r="I666" s="126"/>
      <c r="J666" s="110"/>
      <c r="K666" s="108"/>
      <c r="L666" s="107"/>
      <c r="M666" s="319"/>
      <c r="N666" s="107"/>
    </row>
    <row r="667" spans="1:14" ht="18" customHeight="1">
      <c r="A667" s="351">
        <v>663</v>
      </c>
      <c r="B667" s="107" t="s">
        <v>42</v>
      </c>
      <c r="C667" s="108">
        <v>43726</v>
      </c>
      <c r="D667" s="324" t="s">
        <v>13953</v>
      </c>
      <c r="E667" s="324" t="s">
        <v>14535</v>
      </c>
      <c r="F667" s="126">
        <v>5127.93</v>
      </c>
      <c r="G667" s="107" t="str">
        <f t="shared" si="10"/>
        <v>SH19-09654</v>
      </c>
      <c r="H667" s="318"/>
      <c r="I667" s="126"/>
      <c r="J667" s="110"/>
      <c r="K667" s="108"/>
      <c r="L667" s="107"/>
      <c r="M667" s="319"/>
      <c r="N667" s="107"/>
    </row>
    <row r="668" spans="1:14" ht="18" customHeight="1">
      <c r="A668" s="351">
        <v>664</v>
      </c>
      <c r="B668" s="107" t="s">
        <v>42</v>
      </c>
      <c r="C668" s="108">
        <v>43726</v>
      </c>
      <c r="D668" s="324" t="s">
        <v>13954</v>
      </c>
      <c r="E668" s="324" t="s">
        <v>14535</v>
      </c>
      <c r="F668" s="126">
        <v>7149.92</v>
      </c>
      <c r="G668" s="107" t="str">
        <f t="shared" si="10"/>
        <v>SH19-09655</v>
      </c>
      <c r="H668" s="318"/>
      <c r="I668" s="126"/>
      <c r="J668" s="110"/>
      <c r="K668" s="108"/>
      <c r="L668" s="107"/>
      <c r="M668" s="319"/>
      <c r="N668" s="107"/>
    </row>
    <row r="669" spans="1:14" ht="18" customHeight="1">
      <c r="A669" s="351">
        <v>665</v>
      </c>
      <c r="B669" s="107" t="s">
        <v>42</v>
      </c>
      <c r="C669" s="108">
        <v>43726</v>
      </c>
      <c r="D669" s="324" t="s">
        <v>13955</v>
      </c>
      <c r="E669" s="324" t="s">
        <v>14535</v>
      </c>
      <c r="F669" s="126">
        <v>5625.18</v>
      </c>
      <c r="G669" s="107" t="str">
        <f t="shared" si="10"/>
        <v>SH19-09656</v>
      </c>
      <c r="H669" s="318"/>
      <c r="I669" s="126"/>
      <c r="J669" s="110"/>
      <c r="K669" s="108"/>
      <c r="L669" s="107"/>
      <c r="M669" s="319"/>
      <c r="N669" s="107"/>
    </row>
    <row r="670" spans="1:14" ht="18" customHeight="1">
      <c r="A670" s="351">
        <v>666</v>
      </c>
      <c r="B670" s="107" t="s">
        <v>42</v>
      </c>
      <c r="C670" s="108">
        <v>43726</v>
      </c>
      <c r="D670" s="324" t="s">
        <v>13956</v>
      </c>
      <c r="E670" s="324" t="s">
        <v>14535</v>
      </c>
      <c r="F670" s="126">
        <v>9693.27</v>
      </c>
      <c r="G670" s="107" t="str">
        <f t="shared" si="10"/>
        <v>SH19-09657</v>
      </c>
      <c r="H670" s="318"/>
      <c r="I670" s="126"/>
      <c r="J670" s="110"/>
      <c r="K670" s="108"/>
      <c r="L670" s="107"/>
      <c r="M670" s="319"/>
      <c r="N670" s="107"/>
    </row>
    <row r="671" spans="1:14" ht="18" customHeight="1">
      <c r="A671" s="351">
        <v>667</v>
      </c>
      <c r="B671" s="107" t="s">
        <v>329</v>
      </c>
      <c r="C671" s="108">
        <v>43725</v>
      </c>
      <c r="D671" s="324" t="s">
        <v>13957</v>
      </c>
      <c r="E671" s="324" t="s">
        <v>1709</v>
      </c>
      <c r="F671" s="126">
        <v>2629.2</v>
      </c>
      <c r="G671" s="107" t="str">
        <f t="shared" si="10"/>
        <v>SH19-09658</v>
      </c>
      <c r="H671" s="318"/>
      <c r="I671" s="126"/>
      <c r="J671" s="110"/>
      <c r="K671" s="108"/>
      <c r="L671" s="107"/>
      <c r="M671" s="319"/>
      <c r="N671" s="107"/>
    </row>
    <row r="672" spans="1:14" ht="18" customHeight="1">
      <c r="A672" s="351">
        <v>668</v>
      </c>
      <c r="B672" s="107" t="s">
        <v>55</v>
      </c>
      <c r="C672" s="108">
        <v>43725</v>
      </c>
      <c r="D672" s="324" t="s">
        <v>13958</v>
      </c>
      <c r="E672" s="324" t="s">
        <v>1709</v>
      </c>
      <c r="F672" s="126">
        <v>3191.04</v>
      </c>
      <c r="G672" s="107" t="str">
        <f t="shared" si="10"/>
        <v>SH19-09659</v>
      </c>
      <c r="H672" s="318"/>
      <c r="I672" s="126"/>
      <c r="J672" s="110"/>
      <c r="K672" s="108"/>
      <c r="L672" s="107"/>
      <c r="M672" s="319"/>
      <c r="N672" s="107"/>
    </row>
    <row r="673" spans="1:14" ht="18" customHeight="1">
      <c r="A673" s="351">
        <v>669</v>
      </c>
      <c r="B673" s="107" t="s">
        <v>55</v>
      </c>
      <c r="C673" s="108">
        <v>43725</v>
      </c>
      <c r="D673" s="324" t="s">
        <v>13959</v>
      </c>
      <c r="E673" s="324" t="s">
        <v>1709</v>
      </c>
      <c r="F673" s="126">
        <v>2915.64</v>
      </c>
      <c r="G673" s="107" t="str">
        <f t="shared" si="10"/>
        <v>SH19-09660</v>
      </c>
      <c r="H673" s="318"/>
      <c r="I673" s="126"/>
      <c r="J673" s="110"/>
      <c r="K673" s="108"/>
      <c r="L673" s="107"/>
      <c r="M673" s="319"/>
      <c r="N673" s="107"/>
    </row>
    <row r="674" spans="1:14" ht="18" customHeight="1">
      <c r="A674" s="351">
        <v>670</v>
      </c>
      <c r="B674" s="107" t="s">
        <v>42</v>
      </c>
      <c r="C674" s="108">
        <v>43725</v>
      </c>
      <c r="D674" s="324" t="s">
        <v>13960</v>
      </c>
      <c r="E674" s="324" t="s">
        <v>14534</v>
      </c>
      <c r="F674" s="126">
        <v>306.81</v>
      </c>
      <c r="G674" s="107" t="str">
        <f t="shared" si="10"/>
        <v>SH19-09661</v>
      </c>
      <c r="H674" s="318"/>
      <c r="I674" s="126"/>
      <c r="J674" s="110"/>
      <c r="K674" s="108"/>
      <c r="L674" s="107"/>
      <c r="M674" s="319"/>
      <c r="N674" s="107"/>
    </row>
    <row r="675" spans="1:14" ht="18" customHeight="1">
      <c r="A675" s="351">
        <v>671</v>
      </c>
      <c r="B675" s="107" t="s">
        <v>42</v>
      </c>
      <c r="C675" s="108">
        <v>43725</v>
      </c>
      <c r="D675" s="324" t="s">
        <v>13961</v>
      </c>
      <c r="E675" s="324" t="s">
        <v>14534</v>
      </c>
      <c r="F675" s="126">
        <v>12.37</v>
      </c>
      <c r="G675" s="107" t="str">
        <f t="shared" si="10"/>
        <v>SH19-09662</v>
      </c>
      <c r="H675" s="318"/>
      <c r="I675" s="126"/>
      <c r="J675" s="110"/>
      <c r="K675" s="108"/>
      <c r="L675" s="107"/>
      <c r="M675" s="319"/>
      <c r="N675" s="107"/>
    </row>
    <row r="676" spans="1:14" ht="18" customHeight="1">
      <c r="A676" s="351">
        <v>672</v>
      </c>
      <c r="B676" s="107"/>
      <c r="C676" s="108"/>
      <c r="D676" s="401" t="s">
        <v>13962</v>
      </c>
      <c r="E676" s="324" t="s">
        <v>1709</v>
      </c>
      <c r="F676" s="126">
        <v>0</v>
      </c>
      <c r="G676" s="107" t="str">
        <f t="shared" si="10"/>
        <v>SH19-09663</v>
      </c>
      <c r="H676" s="318"/>
      <c r="I676" s="126"/>
      <c r="J676" s="110"/>
      <c r="K676" s="108"/>
      <c r="L676" s="107"/>
      <c r="M676" s="319"/>
      <c r="N676" s="107"/>
    </row>
    <row r="677" spans="1:14" ht="18" customHeight="1">
      <c r="A677" s="351">
        <v>673</v>
      </c>
      <c r="B677" s="107" t="s">
        <v>42</v>
      </c>
      <c r="C677" s="108">
        <v>43726</v>
      </c>
      <c r="D677" s="324" t="s">
        <v>13963</v>
      </c>
      <c r="E677" s="324" t="s">
        <v>14535</v>
      </c>
      <c r="F677" s="126">
        <v>60.97</v>
      </c>
      <c r="G677" s="107" t="str">
        <f t="shared" si="10"/>
        <v>SH19-09664</v>
      </c>
      <c r="H677" s="318"/>
      <c r="I677" s="126"/>
      <c r="J677" s="110"/>
      <c r="K677" s="108"/>
      <c r="L677" s="107"/>
      <c r="M677" s="319"/>
      <c r="N677" s="107"/>
    </row>
    <row r="678" spans="1:14" ht="18" customHeight="1">
      <c r="A678" s="351">
        <v>674</v>
      </c>
      <c r="B678" s="107" t="s">
        <v>55</v>
      </c>
      <c r="C678" s="108">
        <v>43725</v>
      </c>
      <c r="D678" s="324" t="s">
        <v>13964</v>
      </c>
      <c r="E678" s="324" t="s">
        <v>1709</v>
      </c>
      <c r="F678" s="126">
        <v>1404.36</v>
      </c>
      <c r="G678" s="107" t="str">
        <f t="shared" si="10"/>
        <v>SH19-09665</v>
      </c>
      <c r="H678" s="318"/>
      <c r="I678" s="126"/>
      <c r="J678" s="110"/>
      <c r="K678" s="108"/>
      <c r="L678" s="107"/>
      <c r="M678" s="319"/>
      <c r="N678" s="107"/>
    </row>
    <row r="679" spans="1:14" ht="18" customHeight="1">
      <c r="A679" s="351">
        <v>675</v>
      </c>
      <c r="B679" s="107" t="s">
        <v>55</v>
      </c>
      <c r="C679" s="108">
        <v>43725</v>
      </c>
      <c r="D679" s="324" t="s">
        <v>13965</v>
      </c>
      <c r="E679" s="324" t="s">
        <v>1709</v>
      </c>
      <c r="F679" s="126">
        <v>705.75</v>
      </c>
      <c r="G679" s="107" t="str">
        <f t="shared" si="10"/>
        <v>SH19-09666</v>
      </c>
      <c r="H679" s="318"/>
      <c r="I679" s="126"/>
      <c r="J679" s="110"/>
      <c r="K679" s="108"/>
      <c r="L679" s="107"/>
      <c r="M679" s="319"/>
      <c r="N679" s="107"/>
    </row>
    <row r="680" spans="1:14" ht="18" customHeight="1">
      <c r="A680" s="351">
        <v>676</v>
      </c>
      <c r="B680" s="107" t="s">
        <v>291</v>
      </c>
      <c r="C680" s="108">
        <v>43726</v>
      </c>
      <c r="D680" s="324" t="s">
        <v>13966</v>
      </c>
      <c r="E680" s="324" t="s">
        <v>1709</v>
      </c>
      <c r="F680" s="126">
        <v>6624.24</v>
      </c>
      <c r="G680" s="107" t="str">
        <f t="shared" si="10"/>
        <v>SH19-09667</v>
      </c>
      <c r="H680" s="318"/>
      <c r="I680" s="126"/>
      <c r="J680" s="110"/>
      <c r="K680" s="108"/>
      <c r="L680" s="107"/>
      <c r="M680" s="319"/>
      <c r="N680" s="107"/>
    </row>
    <row r="681" spans="1:14" ht="18" customHeight="1">
      <c r="A681" s="351">
        <v>677</v>
      </c>
      <c r="B681" s="107" t="s">
        <v>238</v>
      </c>
      <c r="C681" s="108">
        <v>43726</v>
      </c>
      <c r="D681" s="324" t="s">
        <v>13967</v>
      </c>
      <c r="E681" s="324" t="s">
        <v>1709</v>
      </c>
      <c r="F681" s="126">
        <v>4737.4799999999996</v>
      </c>
      <c r="G681" s="107" t="str">
        <f t="shared" si="10"/>
        <v>SH19-09668</v>
      </c>
      <c r="H681" s="318"/>
      <c r="I681" s="126"/>
      <c r="J681" s="110"/>
      <c r="K681" s="108"/>
      <c r="L681" s="107"/>
      <c r="M681" s="319"/>
      <c r="N681" s="107"/>
    </row>
    <row r="682" spans="1:14" ht="18" customHeight="1">
      <c r="A682" s="351">
        <v>678</v>
      </c>
      <c r="B682" s="107" t="s">
        <v>1727</v>
      </c>
      <c r="C682" s="108">
        <v>43725</v>
      </c>
      <c r="D682" s="324" t="s">
        <v>13968</v>
      </c>
      <c r="E682" s="324" t="s">
        <v>1709</v>
      </c>
      <c r="F682" s="126">
        <v>6156.75</v>
      </c>
      <c r="G682" s="107" t="str">
        <f t="shared" si="10"/>
        <v>SH19-09669</v>
      </c>
      <c r="H682" s="318"/>
      <c r="I682" s="126"/>
      <c r="J682" s="110"/>
      <c r="K682" s="108"/>
      <c r="L682" s="107"/>
      <c r="M682" s="319"/>
      <c r="N682" s="107"/>
    </row>
    <row r="683" spans="1:14" ht="18" customHeight="1">
      <c r="A683" s="351">
        <v>679</v>
      </c>
      <c r="B683" s="107" t="s">
        <v>139</v>
      </c>
      <c r="C683" s="108">
        <v>43726</v>
      </c>
      <c r="D683" s="324" t="s">
        <v>13969</v>
      </c>
      <c r="E683" s="324" t="s">
        <v>1709</v>
      </c>
      <c r="F683" s="126">
        <v>1479</v>
      </c>
      <c r="G683" s="107" t="str">
        <f t="shared" si="10"/>
        <v>SH19-09670</v>
      </c>
      <c r="H683" s="318"/>
      <c r="I683" s="126"/>
      <c r="J683" s="110"/>
      <c r="K683" s="108"/>
      <c r="L683" s="107"/>
      <c r="M683" s="319"/>
      <c r="N683" s="107"/>
    </row>
    <row r="684" spans="1:14" ht="18" customHeight="1">
      <c r="A684" s="351">
        <v>680</v>
      </c>
      <c r="B684" s="107" t="s">
        <v>43</v>
      </c>
      <c r="C684" s="108">
        <v>43726</v>
      </c>
      <c r="D684" s="324" t="s">
        <v>13970</v>
      </c>
      <c r="E684" s="324" t="s">
        <v>1709</v>
      </c>
      <c r="F684" s="126">
        <v>4597.97</v>
      </c>
      <c r="G684" s="107" t="str">
        <f t="shared" si="10"/>
        <v>SH19-09671</v>
      </c>
      <c r="H684" s="318"/>
      <c r="I684" s="126"/>
      <c r="J684" s="110"/>
      <c r="K684" s="108"/>
      <c r="L684" s="107"/>
      <c r="M684" s="319"/>
      <c r="N684" s="107"/>
    </row>
    <row r="685" spans="1:14" ht="18" customHeight="1">
      <c r="A685" s="351">
        <v>681</v>
      </c>
      <c r="B685" s="107" t="s">
        <v>141</v>
      </c>
      <c r="C685" s="108">
        <v>43726</v>
      </c>
      <c r="D685" s="324" t="s">
        <v>13971</v>
      </c>
      <c r="E685" s="324" t="s">
        <v>1709</v>
      </c>
      <c r="F685" s="126">
        <v>6123</v>
      </c>
      <c r="G685" s="107" t="str">
        <f t="shared" si="10"/>
        <v>SH19-09672</v>
      </c>
      <c r="H685" s="318"/>
      <c r="I685" s="126"/>
      <c r="J685" s="110"/>
      <c r="K685" s="108"/>
      <c r="L685" s="107"/>
      <c r="M685" s="319"/>
      <c r="N685" s="107"/>
    </row>
    <row r="686" spans="1:14" ht="18" customHeight="1">
      <c r="A686" s="351">
        <v>682</v>
      </c>
      <c r="B686" s="107" t="s">
        <v>42</v>
      </c>
      <c r="C686" s="108">
        <v>43727</v>
      </c>
      <c r="D686" s="324" t="s">
        <v>13972</v>
      </c>
      <c r="E686" s="324" t="s">
        <v>14536</v>
      </c>
      <c r="F686" s="126">
        <v>8451.67</v>
      </c>
      <c r="G686" s="107" t="str">
        <f t="shared" si="10"/>
        <v>SH19-09673</v>
      </c>
      <c r="H686" s="318"/>
      <c r="I686" s="126"/>
      <c r="J686" s="110"/>
      <c r="K686" s="108"/>
      <c r="L686" s="107"/>
      <c r="M686" s="319"/>
      <c r="N686" s="107"/>
    </row>
    <row r="687" spans="1:14" ht="18" customHeight="1">
      <c r="A687" s="351">
        <v>683</v>
      </c>
      <c r="B687" s="107" t="s">
        <v>42</v>
      </c>
      <c r="C687" s="108">
        <v>43727</v>
      </c>
      <c r="D687" s="324" t="s">
        <v>13973</v>
      </c>
      <c r="E687" s="324" t="s">
        <v>14536</v>
      </c>
      <c r="F687" s="126">
        <v>12137.8</v>
      </c>
      <c r="G687" s="107" t="str">
        <f t="shared" si="10"/>
        <v>SH19-09674</v>
      </c>
      <c r="H687" s="318"/>
      <c r="I687" s="126"/>
      <c r="J687" s="110"/>
      <c r="K687" s="108"/>
      <c r="L687" s="107"/>
      <c r="M687" s="319"/>
      <c r="N687" s="107"/>
    </row>
    <row r="688" spans="1:14" ht="18" customHeight="1">
      <c r="A688" s="351">
        <v>684</v>
      </c>
      <c r="B688" s="107" t="s">
        <v>42</v>
      </c>
      <c r="C688" s="108">
        <v>43727</v>
      </c>
      <c r="D688" s="324" t="s">
        <v>13974</v>
      </c>
      <c r="E688" s="324" t="s">
        <v>14536</v>
      </c>
      <c r="F688" s="126">
        <v>6943.38</v>
      </c>
      <c r="G688" s="107" t="str">
        <f t="shared" si="10"/>
        <v>SH19-09675</v>
      </c>
      <c r="H688" s="318"/>
      <c r="I688" s="126"/>
      <c r="J688" s="110"/>
      <c r="K688" s="108"/>
      <c r="L688" s="107"/>
      <c r="M688" s="319"/>
      <c r="N688" s="107"/>
    </row>
    <row r="689" spans="1:14" ht="18" customHeight="1">
      <c r="A689" s="351">
        <v>685</v>
      </c>
      <c r="B689" s="107" t="s">
        <v>42</v>
      </c>
      <c r="C689" s="108">
        <v>43727</v>
      </c>
      <c r="D689" s="324" t="s">
        <v>13975</v>
      </c>
      <c r="E689" s="324" t="s">
        <v>14536</v>
      </c>
      <c r="F689" s="126">
        <v>11536.18</v>
      </c>
      <c r="G689" s="107" t="str">
        <f t="shared" ref="G689:G752" si="11">D689</f>
        <v>SH19-09676</v>
      </c>
      <c r="H689" s="318"/>
      <c r="I689" s="126"/>
      <c r="J689" s="110"/>
      <c r="K689" s="108"/>
      <c r="L689" s="107"/>
      <c r="M689" s="319"/>
      <c r="N689" s="107"/>
    </row>
    <row r="690" spans="1:14" ht="18" customHeight="1">
      <c r="A690" s="351">
        <v>686</v>
      </c>
      <c r="B690" s="107" t="s">
        <v>42</v>
      </c>
      <c r="C690" s="108">
        <v>43727</v>
      </c>
      <c r="D690" s="324" t="s">
        <v>13976</v>
      </c>
      <c r="E690" s="324" t="s">
        <v>14536</v>
      </c>
      <c r="F690" s="126">
        <v>13427.59</v>
      </c>
      <c r="G690" s="107" t="str">
        <f t="shared" si="11"/>
        <v>SH19-09677</v>
      </c>
      <c r="H690" s="318"/>
      <c r="I690" s="126"/>
      <c r="J690" s="110"/>
      <c r="K690" s="108"/>
      <c r="L690" s="107"/>
      <c r="M690" s="319"/>
      <c r="N690" s="107"/>
    </row>
    <row r="691" spans="1:14" ht="18" customHeight="1">
      <c r="A691" s="351">
        <v>687</v>
      </c>
      <c r="B691" s="107" t="s">
        <v>42</v>
      </c>
      <c r="C691" s="108">
        <v>43727</v>
      </c>
      <c r="D691" s="324" t="s">
        <v>13977</v>
      </c>
      <c r="E691" s="324" t="s">
        <v>14536</v>
      </c>
      <c r="F691" s="126">
        <v>1282.1500000000001</v>
      </c>
      <c r="G691" s="107" t="str">
        <f t="shared" si="11"/>
        <v>SH19-09678</v>
      </c>
      <c r="H691" s="318"/>
      <c r="I691" s="126"/>
      <c r="J691" s="110"/>
      <c r="K691" s="108"/>
      <c r="L691" s="107"/>
      <c r="M691" s="319"/>
      <c r="N691" s="107"/>
    </row>
    <row r="692" spans="1:14" ht="18" customHeight="1">
      <c r="A692" s="351">
        <v>688</v>
      </c>
      <c r="B692" s="107" t="s">
        <v>42</v>
      </c>
      <c r="C692" s="108">
        <v>43727</v>
      </c>
      <c r="D692" s="324" t="s">
        <v>13978</v>
      </c>
      <c r="E692" s="324" t="s">
        <v>14536</v>
      </c>
      <c r="F692" s="126">
        <v>7985.48</v>
      </c>
      <c r="G692" s="107" t="str">
        <f t="shared" si="11"/>
        <v>SH19-09679</v>
      </c>
      <c r="H692" s="318"/>
      <c r="I692" s="126"/>
      <c r="J692" s="110"/>
      <c r="K692" s="108"/>
      <c r="L692" s="107"/>
      <c r="M692" s="319"/>
      <c r="N692" s="107"/>
    </row>
    <row r="693" spans="1:14" ht="18" customHeight="1">
      <c r="A693" s="351">
        <v>689</v>
      </c>
      <c r="B693" s="107" t="s">
        <v>42</v>
      </c>
      <c r="C693" s="108">
        <v>43727</v>
      </c>
      <c r="D693" s="324" t="s">
        <v>13979</v>
      </c>
      <c r="E693" s="324" t="s">
        <v>14536</v>
      </c>
      <c r="F693" s="126">
        <v>10376.16</v>
      </c>
      <c r="G693" s="107" t="str">
        <f t="shared" si="11"/>
        <v>SH19-09680</v>
      </c>
      <c r="H693" s="318"/>
      <c r="I693" s="126"/>
      <c r="J693" s="110"/>
      <c r="K693" s="108"/>
      <c r="L693" s="107"/>
      <c r="M693" s="319"/>
      <c r="N693" s="107"/>
    </row>
    <row r="694" spans="1:14" ht="18" customHeight="1">
      <c r="A694" s="351">
        <v>690</v>
      </c>
      <c r="B694" s="107" t="s">
        <v>42</v>
      </c>
      <c r="C694" s="108">
        <v>43727</v>
      </c>
      <c r="D694" s="324" t="s">
        <v>13980</v>
      </c>
      <c r="E694" s="324" t="s">
        <v>14536</v>
      </c>
      <c r="F694" s="126">
        <v>319.17</v>
      </c>
      <c r="G694" s="107" t="str">
        <f t="shared" si="11"/>
        <v>SH19-09681</v>
      </c>
      <c r="H694" s="318"/>
      <c r="I694" s="126"/>
      <c r="J694" s="110"/>
      <c r="K694" s="108"/>
      <c r="L694" s="107"/>
      <c r="M694" s="319"/>
      <c r="N694" s="107"/>
    </row>
    <row r="695" spans="1:14" ht="18" customHeight="1">
      <c r="A695" s="351">
        <v>691</v>
      </c>
      <c r="B695" s="107" t="s">
        <v>42</v>
      </c>
      <c r="C695" s="108">
        <v>43727</v>
      </c>
      <c r="D695" s="324" t="s">
        <v>13981</v>
      </c>
      <c r="E695" s="324" t="s">
        <v>14536</v>
      </c>
      <c r="F695" s="126">
        <v>6526.54</v>
      </c>
      <c r="G695" s="107" t="str">
        <f t="shared" si="11"/>
        <v>SH19-09682</v>
      </c>
      <c r="H695" s="318"/>
      <c r="I695" s="126"/>
      <c r="J695" s="110"/>
      <c r="K695" s="108"/>
      <c r="L695" s="107"/>
      <c r="M695" s="319"/>
      <c r="N695" s="107"/>
    </row>
    <row r="696" spans="1:14" ht="18" customHeight="1">
      <c r="A696" s="351">
        <v>692</v>
      </c>
      <c r="B696" s="107" t="s">
        <v>42</v>
      </c>
      <c r="C696" s="108">
        <v>43727</v>
      </c>
      <c r="D696" s="324" t="s">
        <v>13982</v>
      </c>
      <c r="E696" s="324" t="s">
        <v>14536</v>
      </c>
      <c r="F696" s="126">
        <v>7689.08</v>
      </c>
      <c r="G696" s="107" t="str">
        <f t="shared" si="11"/>
        <v>SH19-09683</v>
      </c>
      <c r="H696" s="318"/>
      <c r="I696" s="126"/>
      <c r="J696" s="110"/>
      <c r="K696" s="108"/>
      <c r="L696" s="107"/>
      <c r="M696" s="319"/>
      <c r="N696" s="107"/>
    </row>
    <row r="697" spans="1:14" ht="18" customHeight="1">
      <c r="A697" s="351">
        <v>693</v>
      </c>
      <c r="B697" s="107" t="s">
        <v>42</v>
      </c>
      <c r="C697" s="108">
        <v>43727</v>
      </c>
      <c r="D697" s="324" t="s">
        <v>13983</v>
      </c>
      <c r="E697" s="324" t="s">
        <v>14536</v>
      </c>
      <c r="F697" s="126">
        <v>11666.57</v>
      </c>
      <c r="G697" s="107" t="str">
        <f t="shared" si="11"/>
        <v>SH19-09684</v>
      </c>
      <c r="H697" s="318"/>
      <c r="I697" s="126"/>
      <c r="J697" s="110"/>
      <c r="K697" s="108"/>
      <c r="L697" s="107"/>
      <c r="M697" s="319"/>
      <c r="N697" s="107"/>
    </row>
    <row r="698" spans="1:14" ht="18" customHeight="1">
      <c r="A698" s="351">
        <v>694</v>
      </c>
      <c r="B698" s="107" t="s">
        <v>42</v>
      </c>
      <c r="C698" s="108">
        <v>43727</v>
      </c>
      <c r="D698" s="324" t="s">
        <v>13984</v>
      </c>
      <c r="E698" s="324" t="s">
        <v>14536</v>
      </c>
      <c r="F698" s="126">
        <v>2735.71</v>
      </c>
      <c r="G698" s="107" t="str">
        <f t="shared" si="11"/>
        <v>SH19-09685</v>
      </c>
      <c r="H698" s="318"/>
      <c r="I698" s="126"/>
      <c r="J698" s="110"/>
      <c r="K698" s="108"/>
      <c r="L698" s="107"/>
      <c r="M698" s="319"/>
      <c r="N698" s="107"/>
    </row>
    <row r="699" spans="1:14" ht="18" customHeight="1">
      <c r="A699" s="351">
        <v>695</v>
      </c>
      <c r="B699" s="107" t="s">
        <v>42</v>
      </c>
      <c r="C699" s="108">
        <v>43727</v>
      </c>
      <c r="D699" s="324" t="s">
        <v>13985</v>
      </c>
      <c r="E699" s="324" t="s">
        <v>14536</v>
      </c>
      <c r="F699" s="126">
        <v>1053.1500000000001</v>
      </c>
      <c r="G699" s="107" t="str">
        <f t="shared" si="11"/>
        <v>SH19-09686</v>
      </c>
      <c r="H699" s="318"/>
      <c r="I699" s="126"/>
      <c r="J699" s="110"/>
      <c r="K699" s="108"/>
      <c r="L699" s="107"/>
      <c r="M699" s="319"/>
      <c r="N699" s="107"/>
    </row>
    <row r="700" spans="1:14" ht="18" customHeight="1">
      <c r="A700" s="351">
        <v>696</v>
      </c>
      <c r="B700" s="107" t="s">
        <v>142</v>
      </c>
      <c r="C700" s="108">
        <v>43726</v>
      </c>
      <c r="D700" s="324" t="s">
        <v>13986</v>
      </c>
      <c r="E700" s="324" t="s">
        <v>1709</v>
      </c>
      <c r="F700" s="126">
        <v>560.84</v>
      </c>
      <c r="G700" s="107" t="str">
        <f t="shared" si="11"/>
        <v>SH19-09687</v>
      </c>
      <c r="H700" s="318"/>
      <c r="I700" s="126"/>
      <c r="J700" s="110"/>
      <c r="K700" s="108"/>
      <c r="L700" s="107"/>
      <c r="M700" s="319"/>
      <c r="N700" s="107"/>
    </row>
    <row r="701" spans="1:14" ht="18" customHeight="1">
      <c r="A701" s="351">
        <v>697</v>
      </c>
      <c r="B701" s="107" t="s">
        <v>142</v>
      </c>
      <c r="C701" s="108">
        <v>43726</v>
      </c>
      <c r="D701" s="324" t="s">
        <v>13987</v>
      </c>
      <c r="E701" s="324" t="s">
        <v>1709</v>
      </c>
      <c r="F701" s="126">
        <v>196.51</v>
      </c>
      <c r="G701" s="107" t="str">
        <f t="shared" si="11"/>
        <v>SH19-09688</v>
      </c>
      <c r="H701" s="318"/>
      <c r="I701" s="126"/>
      <c r="J701" s="110"/>
      <c r="K701" s="108"/>
      <c r="L701" s="107"/>
      <c r="M701" s="319"/>
      <c r="N701" s="107"/>
    </row>
    <row r="702" spans="1:14" ht="18" customHeight="1">
      <c r="A702" s="351">
        <v>698</v>
      </c>
      <c r="B702" s="107" t="s">
        <v>142</v>
      </c>
      <c r="C702" s="108">
        <v>43726</v>
      </c>
      <c r="D702" s="324" t="s">
        <v>13988</v>
      </c>
      <c r="E702" s="324" t="s">
        <v>1709</v>
      </c>
      <c r="F702" s="126">
        <v>340.75</v>
      </c>
      <c r="G702" s="107" t="str">
        <f t="shared" si="11"/>
        <v>SH19-09689</v>
      </c>
      <c r="H702" s="318"/>
      <c r="I702" s="126"/>
      <c r="J702" s="110"/>
      <c r="K702" s="108"/>
      <c r="L702" s="107"/>
      <c r="M702" s="319"/>
      <c r="N702" s="107"/>
    </row>
    <row r="703" spans="1:14" ht="18" customHeight="1">
      <c r="A703" s="351">
        <v>699</v>
      </c>
      <c r="B703" s="107" t="s">
        <v>42</v>
      </c>
      <c r="C703" s="108">
        <v>43726</v>
      </c>
      <c r="D703" s="324" t="s">
        <v>13989</v>
      </c>
      <c r="E703" s="324" t="s">
        <v>14535</v>
      </c>
      <c r="F703" s="126">
        <v>2559.06</v>
      </c>
      <c r="G703" s="107" t="str">
        <f t="shared" si="11"/>
        <v>SH19-09690</v>
      </c>
      <c r="H703" s="318"/>
      <c r="I703" s="126"/>
      <c r="J703" s="110"/>
      <c r="K703" s="108"/>
      <c r="L703" s="107"/>
      <c r="M703" s="319"/>
      <c r="N703" s="107"/>
    </row>
    <row r="704" spans="1:14" ht="18" customHeight="1">
      <c r="A704" s="351">
        <v>700</v>
      </c>
      <c r="B704" s="107" t="s">
        <v>43</v>
      </c>
      <c r="C704" s="108">
        <v>43726</v>
      </c>
      <c r="D704" s="324" t="s">
        <v>13990</v>
      </c>
      <c r="E704" s="324" t="s">
        <v>1709</v>
      </c>
      <c r="F704" s="126">
        <v>452</v>
      </c>
      <c r="G704" s="107" t="str">
        <f t="shared" si="11"/>
        <v>SH19-09691</v>
      </c>
      <c r="H704" s="318"/>
      <c r="I704" s="126"/>
      <c r="J704" s="110"/>
      <c r="K704" s="108"/>
      <c r="L704" s="107"/>
      <c r="M704" s="319"/>
      <c r="N704" s="107"/>
    </row>
    <row r="705" spans="1:14" ht="18" customHeight="1">
      <c r="A705" s="351">
        <v>701</v>
      </c>
      <c r="B705" s="107" t="s">
        <v>223</v>
      </c>
      <c r="C705" s="108">
        <v>43726</v>
      </c>
      <c r="D705" s="324" t="s">
        <v>13991</v>
      </c>
      <c r="E705" s="324" t="s">
        <v>1709</v>
      </c>
      <c r="F705" s="126">
        <v>4024.6</v>
      </c>
      <c r="G705" s="107" t="str">
        <f t="shared" si="11"/>
        <v>SH19-09692</v>
      </c>
      <c r="H705" s="318"/>
      <c r="I705" s="126"/>
      <c r="J705" s="110"/>
      <c r="K705" s="108"/>
      <c r="L705" s="107"/>
      <c r="M705" s="319"/>
      <c r="N705" s="107"/>
    </row>
    <row r="706" spans="1:14" ht="18" customHeight="1">
      <c r="A706" s="351">
        <v>702</v>
      </c>
      <c r="B706" s="107" t="s">
        <v>332</v>
      </c>
      <c r="C706" s="108">
        <v>43726</v>
      </c>
      <c r="D706" s="324" t="s">
        <v>13992</v>
      </c>
      <c r="E706" s="324" t="s">
        <v>1709</v>
      </c>
      <c r="F706" s="126">
        <v>2331</v>
      </c>
      <c r="G706" s="107" t="str">
        <f t="shared" si="11"/>
        <v>SH19-09693</v>
      </c>
      <c r="H706" s="318"/>
      <c r="I706" s="126"/>
      <c r="J706" s="110"/>
      <c r="K706" s="108"/>
      <c r="L706" s="107"/>
      <c r="M706" s="319"/>
      <c r="N706" s="107"/>
    </row>
    <row r="707" spans="1:14" ht="18" customHeight="1">
      <c r="A707" s="351">
        <v>703</v>
      </c>
      <c r="B707" s="107" t="s">
        <v>238</v>
      </c>
      <c r="C707" s="108">
        <v>43726</v>
      </c>
      <c r="D707" s="324" t="s">
        <v>13993</v>
      </c>
      <c r="E707" s="324" t="s">
        <v>1709</v>
      </c>
      <c r="F707" s="126">
        <v>2626.8</v>
      </c>
      <c r="G707" s="107" t="str">
        <f t="shared" si="11"/>
        <v>SH19-09694</v>
      </c>
      <c r="H707" s="318"/>
      <c r="I707" s="126"/>
      <c r="J707" s="110"/>
      <c r="K707" s="108"/>
      <c r="L707" s="107"/>
      <c r="M707" s="319"/>
      <c r="N707" s="107"/>
    </row>
    <row r="708" spans="1:14" ht="18" customHeight="1">
      <c r="A708" s="351">
        <v>704</v>
      </c>
      <c r="B708" s="107" t="s">
        <v>54</v>
      </c>
      <c r="C708" s="108">
        <v>43726</v>
      </c>
      <c r="D708" s="324" t="s">
        <v>13994</v>
      </c>
      <c r="E708" s="324" t="s">
        <v>1709</v>
      </c>
      <c r="F708" s="126">
        <f>286.5+1785.6</f>
        <v>2072.1</v>
      </c>
      <c r="G708" s="107" t="str">
        <f t="shared" si="11"/>
        <v>SH19-09695</v>
      </c>
      <c r="H708" s="318"/>
      <c r="I708" s="126"/>
      <c r="J708" s="110"/>
      <c r="K708" s="108"/>
      <c r="L708" s="107"/>
      <c r="M708" s="319"/>
      <c r="N708" s="107"/>
    </row>
    <row r="709" spans="1:14" ht="18" customHeight="1">
      <c r="A709" s="351">
        <v>705</v>
      </c>
      <c r="B709" s="107" t="s">
        <v>1754</v>
      </c>
      <c r="C709" s="108">
        <v>43726</v>
      </c>
      <c r="D709" s="324" t="s">
        <v>13995</v>
      </c>
      <c r="E709" s="324" t="s">
        <v>1709</v>
      </c>
      <c r="F709" s="126">
        <v>2470.5</v>
      </c>
      <c r="G709" s="107" t="str">
        <f t="shared" si="11"/>
        <v>SH19-09696</v>
      </c>
      <c r="H709" s="318"/>
      <c r="I709" s="126"/>
      <c r="J709" s="110"/>
      <c r="K709" s="108"/>
      <c r="L709" s="107"/>
      <c r="M709" s="319"/>
      <c r="N709" s="107"/>
    </row>
    <row r="710" spans="1:14" ht="18" customHeight="1">
      <c r="A710" s="351">
        <v>706</v>
      </c>
      <c r="B710" s="107" t="s">
        <v>238</v>
      </c>
      <c r="C710" s="108">
        <v>43726</v>
      </c>
      <c r="D710" s="324" t="s">
        <v>13996</v>
      </c>
      <c r="E710" s="324" t="s">
        <v>1709</v>
      </c>
      <c r="F710" s="126">
        <v>1150.94</v>
      </c>
      <c r="G710" s="107" t="str">
        <f t="shared" si="11"/>
        <v>SH19-09697</v>
      </c>
      <c r="H710" s="318"/>
      <c r="I710" s="126"/>
      <c r="J710" s="110"/>
      <c r="K710" s="108"/>
      <c r="L710" s="107"/>
      <c r="M710" s="319"/>
      <c r="N710" s="107"/>
    </row>
    <row r="711" spans="1:14" ht="18" customHeight="1">
      <c r="A711" s="351">
        <v>707</v>
      </c>
      <c r="B711" s="107" t="s">
        <v>42</v>
      </c>
      <c r="C711" s="108">
        <v>43727</v>
      </c>
      <c r="D711" s="324" t="s">
        <v>13997</v>
      </c>
      <c r="E711" s="324" t="s">
        <v>14536</v>
      </c>
      <c r="F711" s="126">
        <v>8026.6</v>
      </c>
      <c r="G711" s="107" t="str">
        <f t="shared" si="11"/>
        <v>SH19-09698</v>
      </c>
      <c r="H711" s="318"/>
      <c r="I711" s="126"/>
      <c r="J711" s="110"/>
      <c r="K711" s="108"/>
      <c r="L711" s="107"/>
      <c r="M711" s="319"/>
      <c r="N711" s="107"/>
    </row>
    <row r="712" spans="1:14" ht="18" customHeight="1">
      <c r="A712" s="351">
        <v>708</v>
      </c>
      <c r="B712" s="107" t="s">
        <v>42</v>
      </c>
      <c r="C712" s="108">
        <v>43727</v>
      </c>
      <c r="D712" s="324" t="s">
        <v>13998</v>
      </c>
      <c r="E712" s="324" t="s">
        <v>14536</v>
      </c>
      <c r="F712" s="126">
        <v>13395.75</v>
      </c>
      <c r="G712" s="107" t="str">
        <f t="shared" si="11"/>
        <v>SH19-09699</v>
      </c>
      <c r="H712" s="318"/>
      <c r="I712" s="126"/>
      <c r="J712" s="110"/>
      <c r="K712" s="108"/>
      <c r="L712" s="107"/>
      <c r="M712" s="319"/>
      <c r="N712" s="107"/>
    </row>
    <row r="713" spans="1:14" ht="18" customHeight="1">
      <c r="A713" s="351">
        <v>709</v>
      </c>
      <c r="B713" s="107" t="s">
        <v>42</v>
      </c>
      <c r="C713" s="108">
        <v>43727</v>
      </c>
      <c r="D713" s="324" t="s">
        <v>13999</v>
      </c>
      <c r="E713" s="324" t="s">
        <v>14536</v>
      </c>
      <c r="F713" s="126">
        <v>3670.97</v>
      </c>
      <c r="G713" s="107" t="str">
        <f t="shared" si="11"/>
        <v>SH19-09700</v>
      </c>
      <c r="H713" s="318"/>
      <c r="I713" s="126"/>
      <c r="J713" s="110"/>
      <c r="K713" s="108"/>
      <c r="L713" s="107"/>
      <c r="M713" s="319"/>
      <c r="N713" s="107"/>
    </row>
    <row r="714" spans="1:14" ht="18" customHeight="1">
      <c r="A714" s="351">
        <v>710</v>
      </c>
      <c r="B714" s="107" t="s">
        <v>42</v>
      </c>
      <c r="C714" s="108">
        <v>43727</v>
      </c>
      <c r="D714" s="324" t="s">
        <v>14000</v>
      </c>
      <c r="E714" s="324" t="s">
        <v>14536</v>
      </c>
      <c r="F714" s="126">
        <v>13356.73</v>
      </c>
      <c r="G714" s="107" t="str">
        <f t="shared" si="11"/>
        <v>SH19-09701</v>
      </c>
      <c r="H714" s="318"/>
      <c r="I714" s="126"/>
      <c r="J714" s="110"/>
      <c r="K714" s="108"/>
      <c r="L714" s="107"/>
      <c r="M714" s="319"/>
      <c r="N714" s="107"/>
    </row>
    <row r="715" spans="1:14" ht="18" customHeight="1">
      <c r="A715" s="351">
        <v>711</v>
      </c>
      <c r="B715" s="107" t="s">
        <v>42</v>
      </c>
      <c r="C715" s="108">
        <v>43727</v>
      </c>
      <c r="D715" s="324" t="s">
        <v>14001</v>
      </c>
      <c r="E715" s="324" t="s">
        <v>14536</v>
      </c>
      <c r="F715" s="126">
        <v>5374.92</v>
      </c>
      <c r="G715" s="107" t="str">
        <f t="shared" si="11"/>
        <v>SH19-09702</v>
      </c>
      <c r="H715" s="318"/>
      <c r="I715" s="126"/>
      <c r="J715" s="110"/>
      <c r="K715" s="108"/>
      <c r="L715" s="107"/>
      <c r="M715" s="319"/>
      <c r="N715" s="107"/>
    </row>
    <row r="716" spans="1:14" ht="18" customHeight="1">
      <c r="A716" s="351">
        <v>712</v>
      </c>
      <c r="B716" s="107" t="s">
        <v>42</v>
      </c>
      <c r="C716" s="108">
        <v>43727</v>
      </c>
      <c r="D716" s="324" t="s">
        <v>14002</v>
      </c>
      <c r="E716" s="324" t="s">
        <v>14536</v>
      </c>
      <c r="F716" s="126">
        <v>14761.5</v>
      </c>
      <c r="G716" s="107" t="str">
        <f t="shared" si="11"/>
        <v>SH19-09703</v>
      </c>
      <c r="H716" s="318"/>
      <c r="I716" s="126"/>
      <c r="J716" s="110"/>
      <c r="K716" s="108"/>
      <c r="L716" s="107"/>
      <c r="M716" s="319"/>
      <c r="N716" s="107"/>
    </row>
    <row r="717" spans="1:14" ht="18" customHeight="1">
      <c r="A717" s="351">
        <v>713</v>
      </c>
      <c r="B717" s="107" t="s">
        <v>42</v>
      </c>
      <c r="C717" s="108">
        <v>43727</v>
      </c>
      <c r="D717" s="324" t="s">
        <v>14003</v>
      </c>
      <c r="E717" s="324" t="s">
        <v>14536</v>
      </c>
      <c r="F717" s="126">
        <v>1904.62</v>
      </c>
      <c r="G717" s="107" t="str">
        <f t="shared" si="11"/>
        <v>SH19-09704</v>
      </c>
      <c r="H717" s="318"/>
      <c r="I717" s="126"/>
      <c r="J717" s="110"/>
      <c r="K717" s="108"/>
      <c r="L717" s="107"/>
      <c r="M717" s="319"/>
      <c r="N717" s="107"/>
    </row>
    <row r="718" spans="1:14" ht="18" customHeight="1">
      <c r="A718" s="351">
        <v>714</v>
      </c>
      <c r="B718" s="107" t="s">
        <v>42</v>
      </c>
      <c r="C718" s="108">
        <v>43726</v>
      </c>
      <c r="D718" s="399" t="s">
        <v>14004</v>
      </c>
      <c r="E718" s="324" t="s">
        <v>1709</v>
      </c>
      <c r="F718" s="126">
        <f>355.63+2221.2</f>
        <v>2576.83</v>
      </c>
      <c r="G718" s="107" t="str">
        <f t="shared" si="11"/>
        <v>SH19-09705</v>
      </c>
      <c r="H718" s="318"/>
      <c r="I718" s="126"/>
      <c r="J718" s="110"/>
      <c r="K718" s="108"/>
      <c r="L718" s="107"/>
      <c r="M718" s="319"/>
      <c r="N718" s="107"/>
    </row>
    <row r="719" spans="1:14" ht="18" customHeight="1">
      <c r="A719" s="351">
        <v>715</v>
      </c>
      <c r="B719" s="107" t="s">
        <v>42</v>
      </c>
      <c r="C719" s="108">
        <v>43727</v>
      </c>
      <c r="D719" s="324" t="s">
        <v>14005</v>
      </c>
      <c r="E719" s="324" t="s">
        <v>14536</v>
      </c>
      <c r="F719" s="126">
        <v>202.58</v>
      </c>
      <c r="G719" s="107" t="str">
        <f t="shared" si="11"/>
        <v>SH19-09706</v>
      </c>
      <c r="H719" s="318"/>
      <c r="I719" s="126"/>
      <c r="J719" s="110"/>
      <c r="K719" s="108"/>
      <c r="L719" s="107"/>
      <c r="M719" s="319"/>
      <c r="N719" s="107"/>
    </row>
    <row r="720" spans="1:14" ht="18" customHeight="1">
      <c r="A720" s="351">
        <v>716</v>
      </c>
      <c r="B720" s="107" t="s">
        <v>42</v>
      </c>
      <c r="C720" s="108">
        <v>43726</v>
      </c>
      <c r="D720" s="324" t="s">
        <v>14006</v>
      </c>
      <c r="E720" s="324" t="s">
        <v>14535</v>
      </c>
      <c r="F720" s="126">
        <v>75.989999999999995</v>
      </c>
      <c r="G720" s="107" t="str">
        <f t="shared" si="11"/>
        <v>SH19-09707</v>
      </c>
      <c r="H720" s="318"/>
      <c r="I720" s="126"/>
      <c r="J720" s="110"/>
      <c r="K720" s="108"/>
      <c r="L720" s="107"/>
      <c r="M720" s="319"/>
      <c r="N720" s="107"/>
    </row>
    <row r="721" spans="1:14" ht="18" customHeight="1">
      <c r="A721" s="351">
        <v>717</v>
      </c>
      <c r="B721" s="107" t="s">
        <v>1746</v>
      </c>
      <c r="C721" s="108"/>
      <c r="D721" s="402" t="s">
        <v>14007</v>
      </c>
      <c r="E721" s="324" t="s">
        <v>1709</v>
      </c>
      <c r="F721" s="126">
        <v>0</v>
      </c>
      <c r="G721" s="107" t="str">
        <f t="shared" si="11"/>
        <v>SH19-09708</v>
      </c>
      <c r="H721" s="318"/>
      <c r="I721" s="126"/>
      <c r="J721" s="110"/>
      <c r="K721" s="108"/>
      <c r="L721" s="107"/>
      <c r="M721" s="319"/>
      <c r="N721" s="107"/>
    </row>
    <row r="722" spans="1:14" ht="18" customHeight="1">
      <c r="A722" s="351">
        <v>718</v>
      </c>
      <c r="B722" s="107" t="s">
        <v>42</v>
      </c>
      <c r="C722" s="108">
        <v>43727</v>
      </c>
      <c r="D722" s="324" t="s">
        <v>14008</v>
      </c>
      <c r="E722" s="324" t="s">
        <v>14536</v>
      </c>
      <c r="F722" s="126">
        <v>2895.94</v>
      </c>
      <c r="G722" s="107" t="str">
        <f t="shared" si="11"/>
        <v>SH19-09709</v>
      </c>
      <c r="H722" s="318"/>
      <c r="I722" s="126"/>
      <c r="J722" s="110"/>
      <c r="K722" s="108"/>
      <c r="L722" s="107"/>
      <c r="M722" s="319"/>
      <c r="N722" s="107"/>
    </row>
    <row r="723" spans="1:14" ht="18" customHeight="1">
      <c r="A723" s="351">
        <v>719</v>
      </c>
      <c r="B723" s="107" t="s">
        <v>142</v>
      </c>
      <c r="C723" s="108">
        <v>43726</v>
      </c>
      <c r="D723" s="324" t="s">
        <v>14009</v>
      </c>
      <c r="E723" s="324" t="s">
        <v>1709</v>
      </c>
      <c r="F723" s="126">
        <v>2308.7199999999998</v>
      </c>
      <c r="G723" s="107" t="str">
        <f t="shared" si="11"/>
        <v>SH19-09710</v>
      </c>
      <c r="H723" s="318"/>
      <c r="I723" s="126"/>
      <c r="J723" s="110"/>
      <c r="K723" s="108"/>
      <c r="L723" s="107"/>
      <c r="M723" s="319"/>
      <c r="N723" s="107"/>
    </row>
    <row r="724" spans="1:14" ht="18" customHeight="1">
      <c r="A724" s="351">
        <v>720</v>
      </c>
      <c r="B724" s="107" t="s">
        <v>142</v>
      </c>
      <c r="C724" s="108">
        <v>43726</v>
      </c>
      <c r="D724" s="324" t="s">
        <v>14010</v>
      </c>
      <c r="E724" s="324" t="s">
        <v>1709</v>
      </c>
      <c r="F724" s="126">
        <v>386.13</v>
      </c>
      <c r="G724" s="107" t="str">
        <f t="shared" si="11"/>
        <v>SH19-09711</v>
      </c>
      <c r="H724" s="318"/>
      <c r="I724" s="126"/>
      <c r="J724" s="110"/>
      <c r="K724" s="108"/>
      <c r="L724" s="107"/>
      <c r="M724" s="319"/>
      <c r="N724" s="107"/>
    </row>
    <row r="725" spans="1:14" ht="18" customHeight="1">
      <c r="A725" s="351">
        <v>721</v>
      </c>
      <c r="B725" s="107" t="s">
        <v>42</v>
      </c>
      <c r="C725" s="108">
        <v>43727</v>
      </c>
      <c r="D725" s="324" t="s">
        <v>14011</v>
      </c>
      <c r="E725" s="324" t="s">
        <v>14536</v>
      </c>
      <c r="F725" s="126">
        <v>9410.1299999999992</v>
      </c>
      <c r="G725" s="107" t="str">
        <f t="shared" si="11"/>
        <v>SH19-09712</v>
      </c>
      <c r="H725" s="318"/>
      <c r="I725" s="126"/>
      <c r="J725" s="110"/>
      <c r="K725" s="108"/>
      <c r="L725" s="107"/>
      <c r="M725" s="319"/>
      <c r="N725" s="107"/>
    </row>
    <row r="726" spans="1:14" ht="18" customHeight="1">
      <c r="A726" s="351">
        <v>722</v>
      </c>
      <c r="B726" s="107" t="s">
        <v>42</v>
      </c>
      <c r="C726" s="108">
        <v>43727</v>
      </c>
      <c r="D726" s="324" t="s">
        <v>14012</v>
      </c>
      <c r="E726" s="324" t="s">
        <v>14536</v>
      </c>
      <c r="F726" s="126">
        <v>9798.85</v>
      </c>
      <c r="G726" s="107" t="str">
        <f t="shared" si="11"/>
        <v>SH19-09713</v>
      </c>
      <c r="H726" s="318"/>
      <c r="I726" s="126"/>
      <c r="J726" s="110"/>
      <c r="K726" s="108"/>
      <c r="L726" s="107"/>
      <c r="M726" s="319"/>
      <c r="N726" s="107"/>
    </row>
    <row r="727" spans="1:14" ht="18" customHeight="1">
      <c r="A727" s="351">
        <v>723</v>
      </c>
      <c r="B727" s="107" t="s">
        <v>42</v>
      </c>
      <c r="C727" s="108">
        <v>43727</v>
      </c>
      <c r="D727" s="324" t="s">
        <v>14013</v>
      </c>
      <c r="E727" s="324" t="s">
        <v>14536</v>
      </c>
      <c r="F727" s="126">
        <v>3516.22</v>
      </c>
      <c r="G727" s="107" t="str">
        <f t="shared" si="11"/>
        <v>SH19-09714</v>
      </c>
      <c r="H727" s="318"/>
      <c r="I727" s="126"/>
      <c r="J727" s="110"/>
      <c r="K727" s="108"/>
      <c r="L727" s="107"/>
      <c r="M727" s="319"/>
      <c r="N727" s="107"/>
    </row>
    <row r="728" spans="1:14" ht="18" customHeight="1">
      <c r="A728" s="351">
        <v>724</v>
      </c>
      <c r="B728" s="107" t="s">
        <v>42</v>
      </c>
      <c r="C728" s="108">
        <v>43727</v>
      </c>
      <c r="D728" s="324" t="s">
        <v>14014</v>
      </c>
      <c r="E728" s="324" t="s">
        <v>14536</v>
      </c>
      <c r="F728" s="126">
        <v>7368.71</v>
      </c>
      <c r="G728" s="107" t="str">
        <f t="shared" si="11"/>
        <v>SH19-09715</v>
      </c>
      <c r="H728" s="318"/>
      <c r="I728" s="126"/>
      <c r="J728" s="110"/>
      <c r="K728" s="108"/>
      <c r="L728" s="107"/>
      <c r="M728" s="319"/>
      <c r="N728" s="107"/>
    </row>
    <row r="729" spans="1:14" ht="18" customHeight="1">
      <c r="A729" s="351">
        <v>725</v>
      </c>
      <c r="B729" s="107" t="s">
        <v>42</v>
      </c>
      <c r="C729" s="108">
        <v>43727</v>
      </c>
      <c r="D729" s="324" t="s">
        <v>14015</v>
      </c>
      <c r="E729" s="324" t="s">
        <v>14536</v>
      </c>
      <c r="F729" s="126">
        <v>10393.19</v>
      </c>
      <c r="G729" s="107" t="str">
        <f t="shared" si="11"/>
        <v>SH19-09716</v>
      </c>
      <c r="H729" s="318"/>
      <c r="I729" s="126"/>
      <c r="J729" s="110"/>
      <c r="K729" s="108"/>
      <c r="L729" s="107"/>
      <c r="M729" s="319"/>
      <c r="N729" s="107"/>
    </row>
    <row r="730" spans="1:14" ht="18" customHeight="1">
      <c r="A730" s="351">
        <v>726</v>
      </c>
      <c r="B730" s="107" t="s">
        <v>42</v>
      </c>
      <c r="C730" s="108">
        <v>43727</v>
      </c>
      <c r="D730" s="324" t="s">
        <v>14016</v>
      </c>
      <c r="E730" s="324" t="s">
        <v>14536</v>
      </c>
      <c r="F730" s="126">
        <v>2387.0700000000002</v>
      </c>
      <c r="G730" s="107" t="str">
        <f t="shared" si="11"/>
        <v>SH19-09717</v>
      </c>
      <c r="H730" s="318"/>
      <c r="I730" s="126"/>
      <c r="J730" s="110"/>
      <c r="K730" s="108"/>
      <c r="L730" s="107"/>
      <c r="M730" s="319"/>
      <c r="N730" s="107"/>
    </row>
    <row r="731" spans="1:14" ht="18" customHeight="1">
      <c r="A731" s="351">
        <v>727</v>
      </c>
      <c r="B731" s="107" t="s">
        <v>42</v>
      </c>
      <c r="C731" s="108">
        <v>43727</v>
      </c>
      <c r="D731" s="324" t="s">
        <v>14017</v>
      </c>
      <c r="E731" s="324" t="s">
        <v>14536</v>
      </c>
      <c r="F731" s="126">
        <v>14052.28</v>
      </c>
      <c r="G731" s="107" t="str">
        <f t="shared" si="11"/>
        <v>SH19-09718</v>
      </c>
      <c r="H731" s="318"/>
      <c r="I731" s="126"/>
      <c r="J731" s="110"/>
      <c r="K731" s="108"/>
      <c r="L731" s="107"/>
      <c r="M731" s="319"/>
      <c r="N731" s="107"/>
    </row>
    <row r="732" spans="1:14" ht="18" customHeight="1">
      <c r="A732" s="351">
        <v>728</v>
      </c>
      <c r="B732" s="107" t="s">
        <v>42</v>
      </c>
      <c r="C732" s="108">
        <v>43727</v>
      </c>
      <c r="D732" s="324" t="s">
        <v>14018</v>
      </c>
      <c r="E732" s="324" t="s">
        <v>14536</v>
      </c>
      <c r="F732" s="126">
        <v>4035.66</v>
      </c>
      <c r="G732" s="107" t="str">
        <f t="shared" si="11"/>
        <v>SH19-09719</v>
      </c>
      <c r="H732" s="318"/>
      <c r="I732" s="126"/>
      <c r="J732" s="110"/>
      <c r="K732" s="108"/>
      <c r="L732" s="107"/>
      <c r="M732" s="319"/>
      <c r="N732" s="107"/>
    </row>
    <row r="733" spans="1:14" ht="18" customHeight="1">
      <c r="A733" s="351">
        <v>729</v>
      </c>
      <c r="B733" s="107" t="s">
        <v>1727</v>
      </c>
      <c r="C733" s="108">
        <v>43726</v>
      </c>
      <c r="D733" s="324" t="s">
        <v>14019</v>
      </c>
      <c r="E733" s="324" t="s">
        <v>1709</v>
      </c>
      <c r="F733" s="126">
        <v>6601.08</v>
      </c>
      <c r="G733" s="107" t="str">
        <f t="shared" si="11"/>
        <v>SH19-09720</v>
      </c>
      <c r="H733" s="318"/>
      <c r="I733" s="126"/>
      <c r="J733" s="110"/>
      <c r="K733" s="108"/>
      <c r="L733" s="107"/>
      <c r="M733" s="319"/>
      <c r="N733" s="107"/>
    </row>
    <row r="734" spans="1:14" ht="18" customHeight="1">
      <c r="A734" s="351">
        <v>730</v>
      </c>
      <c r="B734" s="107" t="s">
        <v>42</v>
      </c>
      <c r="C734" s="108">
        <v>43726</v>
      </c>
      <c r="D734" s="324" t="s">
        <v>14020</v>
      </c>
      <c r="E734" s="324" t="s">
        <v>14535</v>
      </c>
      <c r="F734" s="126">
        <v>12.94</v>
      </c>
      <c r="G734" s="107" t="str">
        <f t="shared" si="11"/>
        <v>SH19-09721</v>
      </c>
      <c r="H734" s="318"/>
      <c r="I734" s="126"/>
      <c r="J734" s="110"/>
      <c r="K734" s="108"/>
      <c r="L734" s="107"/>
      <c r="M734" s="319"/>
      <c r="N734" s="107"/>
    </row>
    <row r="735" spans="1:14" ht="18" customHeight="1">
      <c r="A735" s="351">
        <v>731</v>
      </c>
      <c r="B735" s="107" t="s">
        <v>55</v>
      </c>
      <c r="C735" s="108">
        <v>43726</v>
      </c>
      <c r="D735" s="324" t="s">
        <v>14021</v>
      </c>
      <c r="E735" s="324" t="s">
        <v>1709</v>
      </c>
      <c r="F735" s="126">
        <v>1404.36</v>
      </c>
      <c r="G735" s="107" t="str">
        <f t="shared" si="11"/>
        <v>SH19-09722</v>
      </c>
      <c r="H735" s="318"/>
      <c r="I735" s="126"/>
      <c r="J735" s="110"/>
      <c r="K735" s="108"/>
      <c r="L735" s="107"/>
      <c r="M735" s="319"/>
      <c r="N735" s="107"/>
    </row>
    <row r="736" spans="1:14" ht="18" customHeight="1">
      <c r="A736" s="351">
        <v>732</v>
      </c>
      <c r="B736" s="107" t="s">
        <v>55</v>
      </c>
      <c r="C736" s="108">
        <v>43726</v>
      </c>
      <c r="D736" s="324" t="s">
        <v>14022</v>
      </c>
      <c r="E736" s="324" t="s">
        <v>1709</v>
      </c>
      <c r="F736" s="126">
        <v>1457.82</v>
      </c>
      <c r="G736" s="107" t="str">
        <f t="shared" si="11"/>
        <v>SH19-09723</v>
      </c>
      <c r="H736" s="318"/>
      <c r="I736" s="126"/>
      <c r="J736" s="110"/>
      <c r="K736" s="108"/>
      <c r="L736" s="107"/>
      <c r="M736" s="319"/>
      <c r="N736" s="107"/>
    </row>
    <row r="737" spans="1:14" ht="18" customHeight="1">
      <c r="A737" s="351">
        <v>733</v>
      </c>
      <c r="B737" s="107" t="s">
        <v>55</v>
      </c>
      <c r="C737" s="108">
        <v>43726</v>
      </c>
      <c r="D737" s="324" t="s">
        <v>14023</v>
      </c>
      <c r="E737" s="324" t="s">
        <v>1709</v>
      </c>
      <c r="F737" s="126">
        <v>1595.52</v>
      </c>
      <c r="G737" s="107" t="str">
        <f t="shared" si="11"/>
        <v>SH19-09724</v>
      </c>
      <c r="H737" s="318"/>
      <c r="I737" s="126"/>
      <c r="J737" s="110"/>
      <c r="K737" s="108"/>
      <c r="L737" s="107"/>
      <c r="M737" s="319"/>
      <c r="N737" s="107"/>
    </row>
    <row r="738" spans="1:14" ht="18" customHeight="1">
      <c r="A738" s="351">
        <v>734</v>
      </c>
      <c r="B738" s="107" t="s">
        <v>329</v>
      </c>
      <c r="C738" s="108">
        <v>43726</v>
      </c>
      <c r="D738" s="324" t="s">
        <v>14024</v>
      </c>
      <c r="E738" s="324" t="s">
        <v>1709</v>
      </c>
      <c r="F738" s="126">
        <v>738.15</v>
      </c>
      <c r="G738" s="107" t="str">
        <f t="shared" si="11"/>
        <v>SH19-09725</v>
      </c>
      <c r="H738" s="318"/>
      <c r="I738" s="126"/>
      <c r="J738" s="110"/>
      <c r="K738" s="108"/>
      <c r="L738" s="107"/>
      <c r="M738" s="319"/>
      <c r="N738" s="107"/>
    </row>
    <row r="739" spans="1:14" ht="18" customHeight="1">
      <c r="A739" s="351">
        <v>735</v>
      </c>
      <c r="B739" s="107" t="s">
        <v>43</v>
      </c>
      <c r="C739" s="108">
        <v>43727</v>
      </c>
      <c r="D739" s="324" t="s">
        <v>14025</v>
      </c>
      <c r="E739" s="324" t="s">
        <v>1709</v>
      </c>
      <c r="F739" s="126">
        <v>4093.78</v>
      </c>
      <c r="G739" s="107" t="str">
        <f t="shared" si="11"/>
        <v>SH19-09726</v>
      </c>
      <c r="H739" s="318"/>
      <c r="I739" s="126"/>
      <c r="J739" s="110"/>
      <c r="K739" s="108"/>
      <c r="L739" s="107"/>
      <c r="M739" s="319"/>
      <c r="N739" s="107"/>
    </row>
    <row r="740" spans="1:14" ht="18" customHeight="1">
      <c r="A740" s="351">
        <v>736</v>
      </c>
      <c r="B740" s="107" t="s">
        <v>42</v>
      </c>
      <c r="C740" s="108">
        <v>43728</v>
      </c>
      <c r="D740" s="324" t="s">
        <v>14026</v>
      </c>
      <c r="E740" s="324" t="s">
        <v>14537</v>
      </c>
      <c r="F740" s="126">
        <v>16109.34</v>
      </c>
      <c r="G740" s="107" t="str">
        <f t="shared" si="11"/>
        <v>SH19-09727</v>
      </c>
      <c r="H740" s="318"/>
      <c r="I740" s="126"/>
      <c r="J740" s="110"/>
      <c r="K740" s="108"/>
      <c r="L740" s="107"/>
      <c r="M740" s="319"/>
      <c r="N740" s="107"/>
    </row>
    <row r="741" spans="1:14" ht="18" customHeight="1">
      <c r="A741" s="351">
        <v>737</v>
      </c>
      <c r="B741" s="107"/>
      <c r="C741" s="108"/>
      <c r="D741" s="401" t="s">
        <v>14027</v>
      </c>
      <c r="E741" s="324" t="s">
        <v>1709</v>
      </c>
      <c r="F741" s="126">
        <v>0</v>
      </c>
      <c r="G741" s="107" t="str">
        <f t="shared" si="11"/>
        <v>SH19-09728</v>
      </c>
      <c r="H741" s="318"/>
      <c r="I741" s="126"/>
      <c r="J741" s="110"/>
      <c r="K741" s="108"/>
      <c r="L741" s="107"/>
      <c r="M741" s="319"/>
      <c r="N741" s="107"/>
    </row>
    <row r="742" spans="1:14" ht="18" customHeight="1">
      <c r="A742" s="351">
        <v>738</v>
      </c>
      <c r="B742" s="107" t="s">
        <v>142</v>
      </c>
      <c r="C742" s="108">
        <v>43727</v>
      </c>
      <c r="D742" s="324" t="s">
        <v>14028</v>
      </c>
      <c r="E742" s="324" t="s">
        <v>1709</v>
      </c>
      <c r="F742" s="126">
        <v>931.09</v>
      </c>
      <c r="G742" s="107" t="str">
        <f t="shared" si="11"/>
        <v>SH19-09729</v>
      </c>
      <c r="H742" s="318"/>
      <c r="I742" s="126"/>
      <c r="J742" s="110"/>
      <c r="K742" s="108"/>
      <c r="L742" s="107"/>
      <c r="M742" s="319"/>
      <c r="N742" s="107"/>
    </row>
    <row r="743" spans="1:14" ht="18" customHeight="1">
      <c r="A743" s="351">
        <v>739</v>
      </c>
      <c r="B743" s="107" t="s">
        <v>142</v>
      </c>
      <c r="C743" s="108">
        <v>43727</v>
      </c>
      <c r="D743" s="324" t="s">
        <v>14029</v>
      </c>
      <c r="E743" s="324" t="s">
        <v>1709</v>
      </c>
      <c r="F743" s="126">
        <v>110.34</v>
      </c>
      <c r="G743" s="107" t="str">
        <f t="shared" si="11"/>
        <v>SH19-09730</v>
      </c>
      <c r="H743" s="318"/>
      <c r="I743" s="126"/>
      <c r="J743" s="110"/>
      <c r="K743" s="108"/>
      <c r="L743" s="107"/>
      <c r="M743" s="319"/>
      <c r="N743" s="107"/>
    </row>
    <row r="744" spans="1:14" ht="18" customHeight="1">
      <c r="A744" s="351">
        <v>740</v>
      </c>
      <c r="B744" s="107" t="s">
        <v>1746</v>
      </c>
      <c r="C744" s="108"/>
      <c r="D744" s="402" t="s">
        <v>14030</v>
      </c>
      <c r="E744" s="324" t="s">
        <v>1709</v>
      </c>
      <c r="F744" s="126">
        <v>0</v>
      </c>
      <c r="G744" s="107" t="str">
        <f t="shared" si="11"/>
        <v>SH19-09731</v>
      </c>
      <c r="H744" s="318"/>
      <c r="I744" s="126"/>
      <c r="J744" s="110"/>
      <c r="K744" s="108"/>
      <c r="L744" s="107"/>
      <c r="M744" s="319"/>
      <c r="N744" s="107"/>
    </row>
    <row r="745" spans="1:14" ht="18" customHeight="1">
      <c r="A745" s="351">
        <v>741</v>
      </c>
      <c r="B745" s="107" t="s">
        <v>1727</v>
      </c>
      <c r="C745" s="108">
        <v>43726</v>
      </c>
      <c r="D745" s="324" t="s">
        <v>14031</v>
      </c>
      <c r="E745" s="324" t="s">
        <v>1709</v>
      </c>
      <c r="F745" s="126">
        <v>6171.79</v>
      </c>
      <c r="G745" s="107" t="str">
        <f t="shared" si="11"/>
        <v>SH19-09732</v>
      </c>
      <c r="H745" s="318"/>
      <c r="I745" s="126"/>
      <c r="J745" s="110"/>
      <c r="K745" s="108"/>
      <c r="L745" s="107"/>
      <c r="M745" s="319"/>
      <c r="N745" s="107"/>
    </row>
    <row r="746" spans="1:14" ht="18" customHeight="1">
      <c r="A746" s="351">
        <v>742</v>
      </c>
      <c r="B746" s="107" t="s">
        <v>42</v>
      </c>
      <c r="C746" s="108">
        <v>43728</v>
      </c>
      <c r="D746" s="324" t="s">
        <v>14032</v>
      </c>
      <c r="E746" s="324" t="s">
        <v>14537</v>
      </c>
      <c r="F746" s="126">
        <v>6864.41</v>
      </c>
      <c r="G746" s="107" t="str">
        <f t="shared" si="11"/>
        <v>SH19-09733</v>
      </c>
      <c r="H746" s="318"/>
      <c r="I746" s="126"/>
      <c r="J746" s="110"/>
      <c r="K746" s="108"/>
      <c r="L746" s="107"/>
      <c r="M746" s="319"/>
      <c r="N746" s="107"/>
    </row>
    <row r="747" spans="1:14" ht="18" customHeight="1">
      <c r="A747" s="351">
        <v>743</v>
      </c>
      <c r="B747" s="107" t="s">
        <v>42</v>
      </c>
      <c r="C747" s="108">
        <v>43728</v>
      </c>
      <c r="D747" s="324" t="s">
        <v>14033</v>
      </c>
      <c r="E747" s="324" t="s">
        <v>14537</v>
      </c>
      <c r="F747" s="126">
        <v>2426.06</v>
      </c>
      <c r="G747" s="107" t="str">
        <f t="shared" si="11"/>
        <v>SH19-09734</v>
      </c>
      <c r="H747" s="318"/>
      <c r="I747" s="126"/>
      <c r="J747" s="110"/>
      <c r="K747" s="108"/>
      <c r="L747" s="107"/>
      <c r="M747" s="319"/>
      <c r="N747" s="107"/>
    </row>
    <row r="748" spans="1:14" ht="18" customHeight="1">
      <c r="A748" s="351">
        <v>744</v>
      </c>
      <c r="B748" s="107" t="s">
        <v>42</v>
      </c>
      <c r="C748" s="108">
        <v>43728</v>
      </c>
      <c r="D748" s="324" t="s">
        <v>14034</v>
      </c>
      <c r="E748" s="324" t="s">
        <v>14537</v>
      </c>
      <c r="F748" s="126">
        <v>5518.41</v>
      </c>
      <c r="G748" s="107" t="str">
        <f t="shared" si="11"/>
        <v>SH19-09735</v>
      </c>
      <c r="H748" s="318"/>
      <c r="I748" s="126"/>
      <c r="J748" s="110"/>
      <c r="K748" s="108"/>
      <c r="L748" s="107"/>
      <c r="M748" s="319"/>
      <c r="N748" s="107"/>
    </row>
    <row r="749" spans="1:14" ht="18" customHeight="1">
      <c r="A749" s="351">
        <v>745</v>
      </c>
      <c r="B749" s="107" t="s">
        <v>42</v>
      </c>
      <c r="C749" s="108">
        <v>43728</v>
      </c>
      <c r="D749" s="324" t="s">
        <v>14035</v>
      </c>
      <c r="E749" s="324" t="s">
        <v>14537</v>
      </c>
      <c r="F749" s="126">
        <v>3156.6</v>
      </c>
      <c r="G749" s="107" t="str">
        <f t="shared" si="11"/>
        <v>SH19-09736</v>
      </c>
      <c r="H749" s="318"/>
      <c r="I749" s="126"/>
      <c r="J749" s="110"/>
      <c r="K749" s="108"/>
      <c r="L749" s="107"/>
      <c r="M749" s="319"/>
      <c r="N749" s="107"/>
    </row>
    <row r="750" spans="1:14" ht="18" customHeight="1">
      <c r="A750" s="351">
        <v>746</v>
      </c>
      <c r="B750" s="107" t="s">
        <v>42</v>
      </c>
      <c r="C750" s="108">
        <v>43728</v>
      </c>
      <c r="D750" s="324" t="s">
        <v>14036</v>
      </c>
      <c r="E750" s="324" t="s">
        <v>14537</v>
      </c>
      <c r="F750" s="126">
        <v>13675.68</v>
      </c>
      <c r="G750" s="107" t="str">
        <f t="shared" si="11"/>
        <v>SH19-09737</v>
      </c>
      <c r="H750" s="318"/>
      <c r="I750" s="126"/>
      <c r="J750" s="110"/>
      <c r="K750" s="108"/>
      <c r="L750" s="107"/>
      <c r="M750" s="319"/>
      <c r="N750" s="107"/>
    </row>
    <row r="751" spans="1:14" ht="18" customHeight="1">
      <c r="A751" s="351">
        <v>747</v>
      </c>
      <c r="B751" s="107" t="s">
        <v>42</v>
      </c>
      <c r="C751" s="108">
        <v>43728</v>
      </c>
      <c r="D751" s="324" t="s">
        <v>14037</v>
      </c>
      <c r="E751" s="324" t="s">
        <v>14537</v>
      </c>
      <c r="F751" s="126">
        <v>3276.47</v>
      </c>
      <c r="G751" s="107" t="str">
        <f t="shared" si="11"/>
        <v>SH19-09738</v>
      </c>
      <c r="H751" s="318"/>
      <c r="I751" s="126"/>
      <c r="J751" s="110"/>
      <c r="K751" s="108"/>
      <c r="L751" s="107"/>
      <c r="M751" s="319"/>
      <c r="N751" s="107"/>
    </row>
    <row r="752" spans="1:14" ht="18" customHeight="1">
      <c r="A752" s="351">
        <v>748</v>
      </c>
      <c r="B752" s="107" t="s">
        <v>42</v>
      </c>
      <c r="C752" s="108">
        <v>43728</v>
      </c>
      <c r="D752" s="324" t="s">
        <v>14038</v>
      </c>
      <c r="E752" s="324" t="s">
        <v>14537</v>
      </c>
      <c r="F752" s="126">
        <v>12395.04</v>
      </c>
      <c r="G752" s="107" t="str">
        <f t="shared" si="11"/>
        <v>SH19-09739</v>
      </c>
      <c r="H752" s="318"/>
      <c r="I752" s="126"/>
      <c r="J752" s="110"/>
      <c r="K752" s="108"/>
      <c r="L752" s="107"/>
      <c r="M752" s="319"/>
      <c r="N752" s="107"/>
    </row>
    <row r="753" spans="1:14" ht="18" customHeight="1">
      <c r="A753" s="351">
        <v>749</v>
      </c>
      <c r="B753" s="107" t="s">
        <v>42</v>
      </c>
      <c r="C753" s="108">
        <v>43728</v>
      </c>
      <c r="D753" s="324" t="s">
        <v>14039</v>
      </c>
      <c r="E753" s="324" t="s">
        <v>14537</v>
      </c>
      <c r="F753" s="126">
        <v>3192.71</v>
      </c>
      <c r="G753" s="107" t="str">
        <f t="shared" ref="G753:G816" si="12">D753</f>
        <v>SH19-09740</v>
      </c>
      <c r="H753" s="318"/>
      <c r="I753" s="126"/>
      <c r="J753" s="110"/>
      <c r="K753" s="108"/>
      <c r="L753" s="107"/>
      <c r="M753" s="319"/>
      <c r="N753" s="107"/>
    </row>
    <row r="754" spans="1:14" ht="18" customHeight="1">
      <c r="A754" s="351">
        <v>750</v>
      </c>
      <c r="B754" s="107" t="s">
        <v>42</v>
      </c>
      <c r="C754" s="108">
        <v>43728</v>
      </c>
      <c r="D754" s="324" t="s">
        <v>14040</v>
      </c>
      <c r="E754" s="324" t="s">
        <v>14537</v>
      </c>
      <c r="F754" s="126">
        <v>15773.35</v>
      </c>
      <c r="G754" s="107" t="str">
        <f t="shared" si="12"/>
        <v>SH19-09741</v>
      </c>
      <c r="H754" s="318"/>
      <c r="I754" s="126"/>
      <c r="J754" s="110"/>
      <c r="K754" s="108"/>
      <c r="L754" s="107"/>
      <c r="M754" s="319"/>
      <c r="N754" s="107"/>
    </row>
    <row r="755" spans="1:14" ht="18" customHeight="1">
      <c r="A755" s="351">
        <v>751</v>
      </c>
      <c r="B755" s="107" t="s">
        <v>42</v>
      </c>
      <c r="C755" s="108">
        <v>43728</v>
      </c>
      <c r="D755" s="324" t="s">
        <v>14041</v>
      </c>
      <c r="E755" s="324" t="s">
        <v>14537</v>
      </c>
      <c r="F755" s="126">
        <v>2836.95</v>
      </c>
      <c r="G755" s="107" t="str">
        <f t="shared" si="12"/>
        <v>SH19-09742</v>
      </c>
      <c r="H755" s="318"/>
      <c r="I755" s="126"/>
      <c r="J755" s="110"/>
      <c r="K755" s="108"/>
      <c r="L755" s="107"/>
      <c r="M755" s="319"/>
      <c r="N755" s="107"/>
    </row>
    <row r="756" spans="1:14" ht="18" customHeight="1">
      <c r="A756" s="351">
        <v>752</v>
      </c>
      <c r="B756" s="107" t="s">
        <v>42</v>
      </c>
      <c r="C756" s="108">
        <v>43728</v>
      </c>
      <c r="D756" s="324" t="s">
        <v>14042</v>
      </c>
      <c r="E756" s="324" t="s">
        <v>14537</v>
      </c>
      <c r="F756" s="126">
        <v>1350.12</v>
      </c>
      <c r="G756" s="107" t="str">
        <f t="shared" si="12"/>
        <v>SH19-09743</v>
      </c>
      <c r="H756" s="318"/>
      <c r="I756" s="126"/>
      <c r="J756" s="110"/>
      <c r="K756" s="108"/>
      <c r="L756" s="107"/>
      <c r="M756" s="319"/>
      <c r="N756" s="107"/>
    </row>
    <row r="757" spans="1:14" ht="18" customHeight="1">
      <c r="A757" s="351">
        <v>753</v>
      </c>
      <c r="B757" s="107" t="s">
        <v>42</v>
      </c>
      <c r="C757" s="108">
        <v>43728</v>
      </c>
      <c r="D757" s="324" t="s">
        <v>14043</v>
      </c>
      <c r="E757" s="324" t="s">
        <v>14537</v>
      </c>
      <c r="F757" s="126">
        <v>1802.75</v>
      </c>
      <c r="G757" s="107" t="str">
        <f t="shared" si="12"/>
        <v>SH19-09744</v>
      </c>
      <c r="H757" s="318"/>
      <c r="I757" s="126"/>
      <c r="J757" s="110"/>
      <c r="K757" s="108"/>
      <c r="L757" s="107"/>
      <c r="M757" s="319"/>
      <c r="N757" s="107"/>
    </row>
    <row r="758" spans="1:14" ht="18" customHeight="1">
      <c r="A758" s="351">
        <v>754</v>
      </c>
      <c r="B758" s="107" t="s">
        <v>42</v>
      </c>
      <c r="C758" s="108">
        <v>43728</v>
      </c>
      <c r="D758" s="324" t="s">
        <v>14044</v>
      </c>
      <c r="E758" s="324" t="s">
        <v>14537</v>
      </c>
      <c r="F758" s="126">
        <v>4667.99</v>
      </c>
      <c r="G758" s="107" t="str">
        <f t="shared" si="12"/>
        <v>SH19-09745</v>
      </c>
      <c r="H758" s="318"/>
      <c r="I758" s="126"/>
      <c r="J758" s="110"/>
      <c r="K758" s="108"/>
      <c r="L758" s="107"/>
      <c r="M758" s="319"/>
      <c r="N758" s="107"/>
    </row>
    <row r="759" spans="1:14" ht="18" customHeight="1">
      <c r="A759" s="351">
        <v>755</v>
      </c>
      <c r="B759" s="107" t="s">
        <v>42</v>
      </c>
      <c r="C759" s="108">
        <v>43728</v>
      </c>
      <c r="D759" s="324" t="s">
        <v>14045</v>
      </c>
      <c r="E759" s="324" t="s">
        <v>14537</v>
      </c>
      <c r="F759" s="126">
        <v>9539.02</v>
      </c>
      <c r="G759" s="107" t="str">
        <f t="shared" si="12"/>
        <v>SH19-09746</v>
      </c>
      <c r="H759" s="318"/>
      <c r="I759" s="126"/>
      <c r="J759" s="110"/>
      <c r="K759" s="108"/>
      <c r="L759" s="107"/>
      <c r="M759" s="319"/>
      <c r="N759" s="107"/>
    </row>
    <row r="760" spans="1:14" ht="18" customHeight="1">
      <c r="A760" s="351">
        <v>756</v>
      </c>
      <c r="B760" s="107" t="s">
        <v>42</v>
      </c>
      <c r="C760" s="108">
        <v>43728</v>
      </c>
      <c r="D760" s="324" t="s">
        <v>14046</v>
      </c>
      <c r="E760" s="324" t="s">
        <v>14537</v>
      </c>
      <c r="F760" s="126">
        <v>4235.4399999999996</v>
      </c>
      <c r="G760" s="107" t="str">
        <f t="shared" si="12"/>
        <v>SH19-09747</v>
      </c>
      <c r="H760" s="318"/>
      <c r="I760" s="126"/>
      <c r="J760" s="110"/>
      <c r="K760" s="108"/>
      <c r="L760" s="107"/>
      <c r="M760" s="319"/>
      <c r="N760" s="107"/>
    </row>
    <row r="761" spans="1:14" ht="18" customHeight="1">
      <c r="A761" s="351">
        <v>757</v>
      </c>
      <c r="B761" s="107" t="s">
        <v>42</v>
      </c>
      <c r="C761" s="108">
        <v>43728</v>
      </c>
      <c r="D761" s="324" t="s">
        <v>14047</v>
      </c>
      <c r="E761" s="324" t="s">
        <v>14537</v>
      </c>
      <c r="F761" s="126">
        <v>13737.8</v>
      </c>
      <c r="G761" s="107" t="str">
        <f t="shared" si="12"/>
        <v>SH19-09748</v>
      </c>
      <c r="H761" s="318"/>
      <c r="I761" s="126"/>
      <c r="J761" s="110"/>
      <c r="K761" s="108"/>
      <c r="L761" s="107"/>
      <c r="M761" s="319"/>
      <c r="N761" s="107"/>
    </row>
    <row r="762" spans="1:14" ht="18" customHeight="1">
      <c r="A762" s="351">
        <v>758</v>
      </c>
      <c r="B762" s="107" t="s">
        <v>1746</v>
      </c>
      <c r="C762" s="108"/>
      <c r="D762" s="402" t="s">
        <v>14048</v>
      </c>
      <c r="E762" s="324" t="s">
        <v>1709</v>
      </c>
      <c r="F762" s="126">
        <v>0</v>
      </c>
      <c r="G762" s="107" t="str">
        <f t="shared" si="12"/>
        <v>SH19-09749</v>
      </c>
      <c r="H762" s="318"/>
      <c r="I762" s="126"/>
      <c r="J762" s="110"/>
      <c r="K762" s="108"/>
      <c r="L762" s="107"/>
      <c r="M762" s="319"/>
      <c r="N762" s="107"/>
    </row>
    <row r="763" spans="1:14" ht="18" customHeight="1">
      <c r="A763" s="351">
        <v>759</v>
      </c>
      <c r="B763" s="107" t="s">
        <v>346</v>
      </c>
      <c r="C763" s="108">
        <v>43727</v>
      </c>
      <c r="D763" s="324" t="s">
        <v>14049</v>
      </c>
      <c r="E763" s="324" t="s">
        <v>1709</v>
      </c>
      <c r="F763" s="126">
        <v>1320</v>
      </c>
      <c r="G763" s="107" t="str">
        <f t="shared" si="12"/>
        <v>SH19-09750</v>
      </c>
      <c r="H763" s="318"/>
      <c r="I763" s="126"/>
      <c r="J763" s="110"/>
      <c r="K763" s="108"/>
      <c r="L763" s="107"/>
      <c r="M763" s="319"/>
      <c r="N763" s="107"/>
    </row>
    <row r="764" spans="1:14" ht="18" customHeight="1">
      <c r="A764" s="351">
        <v>760</v>
      </c>
      <c r="B764" s="107" t="s">
        <v>42</v>
      </c>
      <c r="C764" s="108">
        <v>43727</v>
      </c>
      <c r="D764" s="324" t="s">
        <v>14050</v>
      </c>
      <c r="E764" s="324" t="s">
        <v>14536</v>
      </c>
      <c r="F764" s="126">
        <v>874.16</v>
      </c>
      <c r="G764" s="107" t="str">
        <f t="shared" si="12"/>
        <v>SH19-09751</v>
      </c>
      <c r="H764" s="318"/>
      <c r="I764" s="126"/>
      <c r="J764" s="110"/>
      <c r="K764" s="108"/>
      <c r="L764" s="107"/>
      <c r="M764" s="319"/>
      <c r="N764" s="107"/>
    </row>
    <row r="765" spans="1:14" ht="18" customHeight="1">
      <c r="A765" s="351">
        <v>761</v>
      </c>
      <c r="B765" s="107" t="s">
        <v>42</v>
      </c>
      <c r="C765" s="108">
        <v>43727</v>
      </c>
      <c r="D765" s="399" t="s">
        <v>14051</v>
      </c>
      <c r="E765" s="324" t="s">
        <v>1709</v>
      </c>
      <c r="F765" s="126">
        <v>13251.92</v>
      </c>
      <c r="G765" s="107" t="str">
        <f t="shared" si="12"/>
        <v>SH19-09752</v>
      </c>
      <c r="H765" s="318"/>
      <c r="I765" s="126"/>
      <c r="J765" s="110"/>
      <c r="K765" s="108"/>
      <c r="L765" s="107"/>
      <c r="M765" s="319"/>
      <c r="N765" s="107"/>
    </row>
    <row r="766" spans="1:14" ht="18" customHeight="1">
      <c r="A766" s="351">
        <v>762</v>
      </c>
      <c r="B766" s="107" t="s">
        <v>238</v>
      </c>
      <c r="C766" s="108">
        <v>43727</v>
      </c>
      <c r="D766" s="324" t="s">
        <v>14052</v>
      </c>
      <c r="E766" s="324" t="s">
        <v>1709</v>
      </c>
      <c r="F766" s="126">
        <v>3688.2</v>
      </c>
      <c r="G766" s="107" t="str">
        <f t="shared" si="12"/>
        <v>SH19-09753</v>
      </c>
      <c r="H766" s="318"/>
      <c r="I766" s="126"/>
      <c r="J766" s="110"/>
      <c r="K766" s="108"/>
      <c r="L766" s="107"/>
      <c r="M766" s="319"/>
      <c r="N766" s="107"/>
    </row>
    <row r="767" spans="1:14" ht="18" customHeight="1">
      <c r="A767" s="351">
        <v>763</v>
      </c>
      <c r="B767" s="107" t="s">
        <v>53</v>
      </c>
      <c r="C767" s="108">
        <v>43727</v>
      </c>
      <c r="D767" s="324" t="s">
        <v>14053</v>
      </c>
      <c r="E767" s="324" t="s">
        <v>1709</v>
      </c>
      <c r="F767" s="126">
        <v>2601</v>
      </c>
      <c r="G767" s="107" t="str">
        <f t="shared" si="12"/>
        <v>SH19-09754</v>
      </c>
      <c r="H767" s="318"/>
      <c r="I767" s="126"/>
      <c r="J767" s="110"/>
      <c r="K767" s="108"/>
      <c r="L767" s="107"/>
      <c r="M767" s="319"/>
      <c r="N767" s="107"/>
    </row>
    <row r="768" spans="1:14" ht="18" customHeight="1">
      <c r="A768" s="351">
        <v>764</v>
      </c>
      <c r="B768" s="107" t="s">
        <v>42</v>
      </c>
      <c r="C768" s="108">
        <v>43728</v>
      </c>
      <c r="D768" s="324" t="s">
        <v>14054</v>
      </c>
      <c r="E768" s="324" t="s">
        <v>14537</v>
      </c>
      <c r="F768" s="126">
        <v>4185.84</v>
      </c>
      <c r="G768" s="107" t="str">
        <f t="shared" si="12"/>
        <v>SH19-09755</v>
      </c>
      <c r="H768" s="318"/>
      <c r="I768" s="126"/>
      <c r="J768" s="110"/>
      <c r="K768" s="108"/>
      <c r="L768" s="107"/>
      <c r="M768" s="319"/>
      <c r="N768" s="107"/>
    </row>
    <row r="769" spans="1:14" ht="18" customHeight="1">
      <c r="A769" s="351">
        <v>765</v>
      </c>
      <c r="B769" s="107" t="s">
        <v>42</v>
      </c>
      <c r="C769" s="108">
        <v>43728</v>
      </c>
      <c r="D769" s="324" t="s">
        <v>14055</v>
      </c>
      <c r="E769" s="324" t="s">
        <v>14537</v>
      </c>
      <c r="F769" s="126">
        <v>11709.18</v>
      </c>
      <c r="G769" s="107" t="str">
        <f t="shared" si="12"/>
        <v>SH19-09756</v>
      </c>
      <c r="H769" s="318"/>
      <c r="I769" s="126"/>
      <c r="J769" s="110"/>
      <c r="K769" s="108"/>
      <c r="L769" s="107"/>
      <c r="M769" s="319"/>
      <c r="N769" s="107"/>
    </row>
    <row r="770" spans="1:14" ht="18" customHeight="1">
      <c r="A770" s="351">
        <v>766</v>
      </c>
      <c r="B770" s="107" t="s">
        <v>42</v>
      </c>
      <c r="C770" s="108">
        <v>43728</v>
      </c>
      <c r="D770" s="324" t="s">
        <v>14056</v>
      </c>
      <c r="E770" s="324" t="s">
        <v>14537</v>
      </c>
      <c r="F770" s="126">
        <v>3769.28</v>
      </c>
      <c r="G770" s="107" t="str">
        <f t="shared" si="12"/>
        <v>SH19-09757</v>
      </c>
      <c r="H770" s="318"/>
      <c r="I770" s="126"/>
      <c r="J770" s="110"/>
      <c r="K770" s="108"/>
      <c r="L770" s="107"/>
      <c r="M770" s="319"/>
      <c r="N770" s="107"/>
    </row>
    <row r="771" spans="1:14" ht="18" customHeight="1">
      <c r="A771" s="351">
        <v>767</v>
      </c>
      <c r="B771" s="107" t="s">
        <v>42</v>
      </c>
      <c r="C771" s="108">
        <v>43728</v>
      </c>
      <c r="D771" s="324" t="s">
        <v>14057</v>
      </c>
      <c r="E771" s="324" t="s">
        <v>14537</v>
      </c>
      <c r="F771" s="126">
        <v>2099.2600000000002</v>
      </c>
      <c r="G771" s="107" t="str">
        <f t="shared" si="12"/>
        <v>SH19-09758</v>
      </c>
      <c r="H771" s="318"/>
      <c r="I771" s="126"/>
      <c r="J771" s="110"/>
      <c r="K771" s="108"/>
      <c r="L771" s="107"/>
      <c r="M771" s="319"/>
      <c r="N771" s="107"/>
    </row>
    <row r="772" spans="1:14" ht="18" customHeight="1">
      <c r="A772" s="351">
        <v>768</v>
      </c>
      <c r="B772" s="107" t="s">
        <v>42</v>
      </c>
      <c r="C772" s="108">
        <v>43728</v>
      </c>
      <c r="D772" s="324" t="s">
        <v>14058</v>
      </c>
      <c r="E772" s="324" t="s">
        <v>14537</v>
      </c>
      <c r="F772" s="126">
        <v>4811.38</v>
      </c>
      <c r="G772" s="107" t="str">
        <f t="shared" si="12"/>
        <v>SH19-09759</v>
      </c>
      <c r="H772" s="318"/>
      <c r="I772" s="126"/>
      <c r="J772" s="110"/>
      <c r="K772" s="108"/>
      <c r="L772" s="107"/>
      <c r="M772" s="319"/>
      <c r="N772" s="107"/>
    </row>
    <row r="773" spans="1:14" ht="18" customHeight="1">
      <c r="A773" s="351">
        <v>769</v>
      </c>
      <c r="B773" s="107" t="s">
        <v>42</v>
      </c>
      <c r="C773" s="108">
        <v>43728</v>
      </c>
      <c r="D773" s="324" t="s">
        <v>14059</v>
      </c>
      <c r="E773" s="324" t="s">
        <v>14537</v>
      </c>
      <c r="F773" s="126">
        <v>12542.69</v>
      </c>
      <c r="G773" s="107" t="str">
        <f t="shared" si="12"/>
        <v>SH19-09760</v>
      </c>
      <c r="H773" s="318"/>
      <c r="I773" s="126"/>
      <c r="J773" s="110"/>
      <c r="K773" s="108"/>
      <c r="L773" s="107"/>
      <c r="M773" s="319"/>
      <c r="N773" s="107"/>
    </row>
    <row r="774" spans="1:14" ht="18" customHeight="1">
      <c r="A774" s="351">
        <v>770</v>
      </c>
      <c r="B774" s="107" t="s">
        <v>42</v>
      </c>
      <c r="C774" s="108">
        <v>43728</v>
      </c>
      <c r="D774" s="324" t="s">
        <v>14060</v>
      </c>
      <c r="E774" s="324" t="s">
        <v>14537</v>
      </c>
      <c r="F774" s="126">
        <v>4074.73</v>
      </c>
      <c r="G774" s="107" t="str">
        <f t="shared" si="12"/>
        <v>SH19-09761</v>
      </c>
      <c r="H774" s="318"/>
      <c r="I774" s="126"/>
      <c r="J774" s="110"/>
      <c r="K774" s="108"/>
      <c r="L774" s="107"/>
      <c r="M774" s="319"/>
      <c r="N774" s="107"/>
    </row>
    <row r="775" spans="1:14" ht="18" customHeight="1">
      <c r="A775" s="351">
        <v>771</v>
      </c>
      <c r="B775" s="107" t="s">
        <v>42</v>
      </c>
      <c r="C775" s="108">
        <v>43728</v>
      </c>
      <c r="D775" s="324" t="s">
        <v>14061</v>
      </c>
      <c r="E775" s="324" t="s">
        <v>14537</v>
      </c>
      <c r="F775" s="126">
        <v>4133.17</v>
      </c>
      <c r="G775" s="107" t="str">
        <f t="shared" si="12"/>
        <v>SH19-09762</v>
      </c>
      <c r="H775" s="318"/>
      <c r="I775" s="126"/>
      <c r="J775" s="110"/>
      <c r="K775" s="108"/>
      <c r="L775" s="107"/>
      <c r="M775" s="319"/>
      <c r="N775" s="107"/>
    </row>
    <row r="776" spans="1:14" ht="18" customHeight="1">
      <c r="A776" s="351">
        <v>772</v>
      </c>
      <c r="B776" s="107" t="s">
        <v>42</v>
      </c>
      <c r="C776" s="108">
        <v>43728</v>
      </c>
      <c r="D776" s="324" t="s">
        <v>14062</v>
      </c>
      <c r="E776" s="324" t="s">
        <v>14537</v>
      </c>
      <c r="F776" s="126">
        <v>8049.47</v>
      </c>
      <c r="G776" s="107" t="str">
        <f t="shared" si="12"/>
        <v>SH19-09763</v>
      </c>
      <c r="H776" s="318"/>
      <c r="I776" s="126"/>
      <c r="J776" s="110"/>
      <c r="K776" s="108"/>
      <c r="L776" s="107"/>
      <c r="M776" s="319"/>
      <c r="N776" s="107"/>
    </row>
    <row r="777" spans="1:14" ht="18" customHeight="1">
      <c r="A777" s="351">
        <v>773</v>
      </c>
      <c r="B777" s="107" t="s">
        <v>42</v>
      </c>
      <c r="C777" s="108">
        <v>43727</v>
      </c>
      <c r="D777" s="324" t="s">
        <v>14063</v>
      </c>
      <c r="E777" s="324" t="s">
        <v>14536</v>
      </c>
      <c r="F777" s="126">
        <v>14.42</v>
      </c>
      <c r="G777" s="107" t="str">
        <f t="shared" si="12"/>
        <v>SH19-09764</v>
      </c>
      <c r="H777" s="318"/>
      <c r="I777" s="126"/>
      <c r="J777" s="110"/>
      <c r="K777" s="108"/>
      <c r="L777" s="107"/>
      <c r="M777" s="319"/>
      <c r="N777" s="107"/>
    </row>
    <row r="778" spans="1:14" ht="18" customHeight="1">
      <c r="A778" s="351">
        <v>774</v>
      </c>
      <c r="B778" s="107" t="s">
        <v>42</v>
      </c>
      <c r="C778" s="108">
        <v>43727</v>
      </c>
      <c r="D778" s="324" t="s">
        <v>14064</v>
      </c>
      <c r="E778" s="324" t="s">
        <v>14536</v>
      </c>
      <c r="F778" s="126">
        <v>5.88</v>
      </c>
      <c r="G778" s="107" t="str">
        <f t="shared" si="12"/>
        <v>SH19-09765</v>
      </c>
      <c r="H778" s="318"/>
      <c r="I778" s="126"/>
      <c r="J778" s="110"/>
      <c r="K778" s="108"/>
      <c r="L778" s="107"/>
      <c r="M778" s="319"/>
      <c r="N778" s="107"/>
    </row>
    <row r="779" spans="1:14" ht="18" customHeight="1">
      <c r="A779" s="351">
        <v>775</v>
      </c>
      <c r="B779" s="107" t="s">
        <v>224</v>
      </c>
      <c r="C779" s="108">
        <v>43727</v>
      </c>
      <c r="D779" s="324" t="s">
        <v>14065</v>
      </c>
      <c r="E779" s="324" t="s">
        <v>1709</v>
      </c>
      <c r="F779" s="126">
        <v>8609.89</v>
      </c>
      <c r="G779" s="107" t="str">
        <f t="shared" si="12"/>
        <v>SH19-09766</v>
      </c>
      <c r="H779" s="318"/>
      <c r="I779" s="126"/>
      <c r="J779" s="110"/>
      <c r="K779" s="108"/>
      <c r="L779" s="107"/>
      <c r="M779" s="319"/>
      <c r="N779" s="107"/>
    </row>
    <row r="780" spans="1:14" ht="18" customHeight="1">
      <c r="A780" s="351">
        <v>776</v>
      </c>
      <c r="B780" s="107" t="s">
        <v>142</v>
      </c>
      <c r="C780" s="108">
        <v>43727</v>
      </c>
      <c r="D780" s="324" t="s">
        <v>14066</v>
      </c>
      <c r="E780" s="324" t="s">
        <v>1709</v>
      </c>
      <c r="F780" s="126">
        <v>2683.04</v>
      </c>
      <c r="G780" s="107" t="str">
        <f t="shared" si="12"/>
        <v>SH19-09767</v>
      </c>
      <c r="H780" s="318"/>
      <c r="I780" s="126"/>
      <c r="J780" s="110"/>
      <c r="K780" s="108"/>
      <c r="L780" s="107"/>
      <c r="M780" s="319"/>
      <c r="N780" s="107"/>
    </row>
    <row r="781" spans="1:14" ht="18" customHeight="1">
      <c r="A781" s="351">
        <v>777</v>
      </c>
      <c r="B781" s="107" t="s">
        <v>142</v>
      </c>
      <c r="C781" s="108">
        <v>43727</v>
      </c>
      <c r="D781" s="324" t="s">
        <v>14067</v>
      </c>
      <c r="E781" s="324" t="s">
        <v>1709</v>
      </c>
      <c r="F781" s="126">
        <v>517.48</v>
      </c>
      <c r="G781" s="107" t="str">
        <f t="shared" si="12"/>
        <v>SH19-09768</v>
      </c>
      <c r="H781" s="318"/>
      <c r="I781" s="126"/>
      <c r="J781" s="110"/>
      <c r="K781" s="108"/>
      <c r="L781" s="107"/>
      <c r="M781" s="319"/>
      <c r="N781" s="107"/>
    </row>
    <row r="782" spans="1:14" ht="18" customHeight="1">
      <c r="A782" s="351">
        <v>778</v>
      </c>
      <c r="B782" s="107" t="s">
        <v>329</v>
      </c>
      <c r="C782" s="108">
        <v>43727</v>
      </c>
      <c r="D782" s="324" t="s">
        <v>14068</v>
      </c>
      <c r="E782" s="324" t="s">
        <v>1709</v>
      </c>
      <c r="F782" s="126">
        <v>2322.44</v>
      </c>
      <c r="G782" s="107" t="str">
        <f t="shared" si="12"/>
        <v>SH19-09769</v>
      </c>
      <c r="H782" s="318"/>
      <c r="I782" s="126"/>
      <c r="J782" s="110"/>
      <c r="K782" s="108"/>
      <c r="L782" s="107"/>
      <c r="M782" s="319"/>
      <c r="N782" s="107"/>
    </row>
    <row r="783" spans="1:14" ht="18" customHeight="1">
      <c r="A783" s="351">
        <v>779</v>
      </c>
      <c r="B783" s="107" t="s">
        <v>1727</v>
      </c>
      <c r="C783" s="108">
        <v>43727</v>
      </c>
      <c r="D783" s="324" t="s">
        <v>14069</v>
      </c>
      <c r="E783" s="324" t="s">
        <v>1709</v>
      </c>
      <c r="F783" s="126">
        <v>6263.17</v>
      </c>
      <c r="G783" s="107" t="str">
        <f t="shared" si="12"/>
        <v>SH19-09770</v>
      </c>
      <c r="H783" s="318"/>
      <c r="I783" s="126"/>
      <c r="J783" s="110"/>
      <c r="K783" s="108"/>
      <c r="L783" s="107"/>
      <c r="M783" s="319"/>
      <c r="N783" s="107"/>
    </row>
    <row r="784" spans="1:14" ht="18" customHeight="1">
      <c r="A784" s="351">
        <v>780</v>
      </c>
      <c r="B784" s="107" t="s">
        <v>54</v>
      </c>
      <c r="C784" s="108">
        <v>43727</v>
      </c>
      <c r="D784" s="324" t="s">
        <v>14070</v>
      </c>
      <c r="E784" s="324" t="s">
        <v>1709</v>
      </c>
      <c r="F784" s="126">
        <f>526+334.2+306.56+198.4</f>
        <v>1365.16</v>
      </c>
      <c r="G784" s="107" t="str">
        <f t="shared" si="12"/>
        <v>SH19-09771</v>
      </c>
      <c r="H784" s="318"/>
      <c r="I784" s="126"/>
      <c r="J784" s="110"/>
      <c r="K784" s="108"/>
      <c r="L784" s="107"/>
      <c r="M784" s="319"/>
      <c r="N784" s="107"/>
    </row>
    <row r="785" spans="1:14" ht="18" customHeight="1">
      <c r="A785" s="351">
        <v>781</v>
      </c>
      <c r="B785" s="107" t="s">
        <v>288</v>
      </c>
      <c r="C785" s="108">
        <v>43727</v>
      </c>
      <c r="D785" s="324" t="s">
        <v>14071</v>
      </c>
      <c r="E785" s="324" t="s">
        <v>1709</v>
      </c>
      <c r="F785" s="126">
        <v>5249.44</v>
      </c>
      <c r="G785" s="107" t="str">
        <f t="shared" si="12"/>
        <v>SH19-09772</v>
      </c>
      <c r="H785" s="318"/>
      <c r="I785" s="126"/>
      <c r="J785" s="110"/>
      <c r="K785" s="108"/>
      <c r="L785" s="107"/>
      <c r="M785" s="319"/>
      <c r="N785" s="107"/>
    </row>
    <row r="786" spans="1:14" ht="18" customHeight="1">
      <c r="A786" s="351">
        <v>782</v>
      </c>
      <c r="B786" s="107" t="s">
        <v>42</v>
      </c>
      <c r="C786" s="108">
        <v>43727</v>
      </c>
      <c r="D786" s="324" t="s">
        <v>14072</v>
      </c>
      <c r="E786" s="324" t="s">
        <v>14536</v>
      </c>
      <c r="F786" s="126">
        <v>17.29</v>
      </c>
      <c r="G786" s="107" t="str">
        <f t="shared" si="12"/>
        <v>SH19-09773</v>
      </c>
      <c r="H786" s="318"/>
      <c r="I786" s="126"/>
      <c r="J786" s="110"/>
      <c r="K786" s="108"/>
      <c r="L786" s="107"/>
      <c r="M786" s="319"/>
      <c r="N786" s="107"/>
    </row>
    <row r="787" spans="1:14" ht="18" customHeight="1">
      <c r="A787" s="351">
        <v>783</v>
      </c>
      <c r="B787" s="107" t="s">
        <v>42</v>
      </c>
      <c r="C787" s="108">
        <v>43727</v>
      </c>
      <c r="D787" s="324" t="s">
        <v>14073</v>
      </c>
      <c r="E787" s="324" t="s">
        <v>14536</v>
      </c>
      <c r="F787" s="126">
        <v>584.38</v>
      </c>
      <c r="G787" s="107" t="str">
        <f t="shared" si="12"/>
        <v>SH19-09774</v>
      </c>
      <c r="H787" s="318"/>
      <c r="I787" s="126"/>
      <c r="J787" s="110"/>
      <c r="K787" s="108"/>
      <c r="L787" s="107"/>
      <c r="M787" s="319"/>
      <c r="N787" s="107"/>
    </row>
    <row r="788" spans="1:14" ht="18" customHeight="1">
      <c r="A788" s="351">
        <v>784</v>
      </c>
      <c r="B788" s="107" t="s">
        <v>55</v>
      </c>
      <c r="C788" s="108">
        <v>43727</v>
      </c>
      <c r="D788" s="324" t="s">
        <v>14074</v>
      </c>
      <c r="E788" s="324" t="s">
        <v>1709</v>
      </c>
      <c r="F788" s="126">
        <v>3191.04</v>
      </c>
      <c r="G788" s="107" t="str">
        <f t="shared" si="12"/>
        <v>SH19-09775</v>
      </c>
      <c r="H788" s="318"/>
      <c r="I788" s="126"/>
      <c r="J788" s="110"/>
      <c r="K788" s="108"/>
      <c r="L788" s="107"/>
      <c r="M788" s="319"/>
      <c r="N788" s="107"/>
    </row>
    <row r="789" spans="1:14" ht="18" customHeight="1">
      <c r="A789" s="351">
        <v>785</v>
      </c>
      <c r="B789" s="107" t="s">
        <v>55</v>
      </c>
      <c r="C789" s="108">
        <v>43727</v>
      </c>
      <c r="D789" s="324" t="s">
        <v>14075</v>
      </c>
      <c r="E789" s="324" t="s">
        <v>1709</v>
      </c>
      <c r="F789" s="126">
        <v>2915.64</v>
      </c>
      <c r="G789" s="107" t="str">
        <f t="shared" si="12"/>
        <v>SH19-09776</v>
      </c>
      <c r="H789" s="318"/>
      <c r="I789" s="126"/>
      <c r="J789" s="110"/>
      <c r="K789" s="108"/>
      <c r="L789" s="107"/>
      <c r="M789" s="319"/>
      <c r="N789" s="107"/>
    </row>
    <row r="790" spans="1:14" ht="18" customHeight="1">
      <c r="A790" s="351">
        <v>786</v>
      </c>
      <c r="B790" s="107" t="s">
        <v>43</v>
      </c>
      <c r="C790" s="108">
        <v>43727</v>
      </c>
      <c r="D790" s="324" t="s">
        <v>14076</v>
      </c>
      <c r="E790" s="324" t="s">
        <v>1709</v>
      </c>
      <c r="F790" s="126">
        <v>1802.4</v>
      </c>
      <c r="G790" s="107" t="str">
        <f t="shared" si="12"/>
        <v>SH19-09777</v>
      </c>
      <c r="H790" s="318"/>
      <c r="I790" s="126"/>
      <c r="J790" s="110"/>
      <c r="K790" s="108"/>
      <c r="L790" s="107"/>
      <c r="M790" s="319"/>
      <c r="N790" s="107"/>
    </row>
    <row r="791" spans="1:14" ht="18" customHeight="1">
      <c r="A791" s="351">
        <v>787</v>
      </c>
      <c r="B791" s="107" t="s">
        <v>42</v>
      </c>
      <c r="C791" s="108">
        <v>43728</v>
      </c>
      <c r="D791" s="324" t="s">
        <v>14077</v>
      </c>
      <c r="E791" s="324" t="s">
        <v>14537</v>
      </c>
      <c r="F791" s="126">
        <v>4122.05</v>
      </c>
      <c r="G791" s="107" t="str">
        <f t="shared" si="12"/>
        <v>SH19-09778</v>
      </c>
      <c r="H791" s="318"/>
      <c r="I791" s="126"/>
      <c r="J791" s="110"/>
      <c r="K791" s="108"/>
      <c r="L791" s="107"/>
      <c r="M791" s="319"/>
      <c r="N791" s="107"/>
    </row>
    <row r="792" spans="1:14" ht="18" customHeight="1">
      <c r="A792" s="351">
        <v>788</v>
      </c>
      <c r="B792" s="107" t="s">
        <v>42</v>
      </c>
      <c r="C792" s="108">
        <v>43728</v>
      </c>
      <c r="D792" s="324" t="s">
        <v>14078</v>
      </c>
      <c r="E792" s="324" t="s">
        <v>14537</v>
      </c>
      <c r="F792" s="126">
        <v>10112.32</v>
      </c>
      <c r="G792" s="107" t="str">
        <f t="shared" si="12"/>
        <v>SH19-09779</v>
      </c>
      <c r="H792" s="318"/>
      <c r="I792" s="126"/>
      <c r="J792" s="110"/>
      <c r="K792" s="108"/>
      <c r="L792" s="107"/>
      <c r="M792" s="319"/>
      <c r="N792" s="107"/>
    </row>
    <row r="793" spans="1:14" ht="18" customHeight="1">
      <c r="A793" s="351">
        <v>789</v>
      </c>
      <c r="B793" s="107" t="s">
        <v>42</v>
      </c>
      <c r="C793" s="108">
        <v>43728</v>
      </c>
      <c r="D793" s="324" t="s">
        <v>14079</v>
      </c>
      <c r="E793" s="324" t="s">
        <v>14537</v>
      </c>
      <c r="F793" s="126">
        <v>5795.96</v>
      </c>
      <c r="G793" s="107" t="str">
        <f t="shared" si="12"/>
        <v>SH19-09780</v>
      </c>
      <c r="H793" s="318"/>
      <c r="I793" s="126"/>
      <c r="J793" s="110"/>
      <c r="K793" s="108"/>
      <c r="L793" s="107"/>
      <c r="M793" s="319"/>
      <c r="N793" s="107"/>
    </row>
    <row r="794" spans="1:14" ht="18" customHeight="1">
      <c r="A794" s="351">
        <v>790</v>
      </c>
      <c r="B794" s="107" t="s">
        <v>42</v>
      </c>
      <c r="C794" s="108">
        <v>43728</v>
      </c>
      <c r="D794" s="324" t="s">
        <v>14080</v>
      </c>
      <c r="E794" s="324" t="s">
        <v>14537</v>
      </c>
      <c r="F794" s="126">
        <v>2177.4699999999998</v>
      </c>
      <c r="G794" s="107" t="str">
        <f t="shared" si="12"/>
        <v>SH19-09781</v>
      </c>
      <c r="H794" s="318"/>
      <c r="I794" s="126"/>
      <c r="J794" s="110"/>
      <c r="K794" s="108"/>
      <c r="L794" s="107"/>
      <c r="M794" s="319"/>
      <c r="N794" s="107"/>
    </row>
    <row r="795" spans="1:14" ht="18" customHeight="1">
      <c r="A795" s="351">
        <v>791</v>
      </c>
      <c r="B795" s="107" t="s">
        <v>42</v>
      </c>
      <c r="C795" s="108">
        <v>43728</v>
      </c>
      <c r="D795" s="324" t="s">
        <v>14081</v>
      </c>
      <c r="E795" s="324" t="s">
        <v>14537</v>
      </c>
      <c r="F795" s="126">
        <v>4064.62</v>
      </c>
      <c r="G795" s="107" t="str">
        <f t="shared" si="12"/>
        <v>SH19-09782</v>
      </c>
      <c r="H795" s="318"/>
      <c r="I795" s="126"/>
      <c r="J795" s="110"/>
      <c r="K795" s="108"/>
      <c r="L795" s="107"/>
      <c r="M795" s="319"/>
      <c r="N795" s="107"/>
    </row>
    <row r="796" spans="1:14" ht="18" customHeight="1">
      <c r="A796" s="351">
        <v>792</v>
      </c>
      <c r="B796" s="107" t="s">
        <v>42</v>
      </c>
      <c r="C796" s="108">
        <v>43728</v>
      </c>
      <c r="D796" s="324" t="s">
        <v>14082</v>
      </c>
      <c r="E796" s="324" t="s">
        <v>14537</v>
      </c>
      <c r="F796" s="126">
        <v>13355.2</v>
      </c>
      <c r="G796" s="107" t="str">
        <f t="shared" si="12"/>
        <v>SH19-09783</v>
      </c>
      <c r="H796" s="318"/>
      <c r="I796" s="126"/>
      <c r="J796" s="110"/>
      <c r="K796" s="108"/>
      <c r="L796" s="107"/>
      <c r="M796" s="319"/>
      <c r="N796" s="107"/>
    </row>
    <row r="797" spans="1:14" ht="18" customHeight="1">
      <c r="A797" s="351">
        <v>793</v>
      </c>
      <c r="B797" s="107" t="s">
        <v>42</v>
      </c>
      <c r="C797" s="108">
        <v>43728</v>
      </c>
      <c r="D797" s="324" t="s">
        <v>14083</v>
      </c>
      <c r="E797" s="324" t="s">
        <v>14537</v>
      </c>
      <c r="F797" s="126">
        <v>154.58000000000001</v>
      </c>
      <c r="G797" s="107" t="str">
        <f t="shared" si="12"/>
        <v>SH19-09784</v>
      </c>
      <c r="H797" s="318"/>
      <c r="I797" s="126"/>
      <c r="J797" s="110"/>
      <c r="K797" s="108"/>
      <c r="L797" s="107"/>
      <c r="M797" s="319"/>
      <c r="N797" s="107"/>
    </row>
    <row r="798" spans="1:14" ht="18" customHeight="1">
      <c r="A798" s="351">
        <v>794</v>
      </c>
      <c r="B798" s="107" t="s">
        <v>42</v>
      </c>
      <c r="C798" s="108">
        <v>43728</v>
      </c>
      <c r="D798" s="324" t="s">
        <v>14084</v>
      </c>
      <c r="E798" s="324" t="s">
        <v>14537</v>
      </c>
      <c r="F798" s="126">
        <v>3042.56</v>
      </c>
      <c r="G798" s="107" t="str">
        <f t="shared" si="12"/>
        <v>SH19-09785</v>
      </c>
      <c r="H798" s="318"/>
      <c r="I798" s="126"/>
      <c r="J798" s="110"/>
      <c r="K798" s="108"/>
      <c r="L798" s="107"/>
      <c r="M798" s="319"/>
      <c r="N798" s="107"/>
    </row>
    <row r="799" spans="1:14" ht="18" customHeight="1">
      <c r="A799" s="351">
        <v>795</v>
      </c>
      <c r="B799" s="107" t="s">
        <v>329</v>
      </c>
      <c r="C799" s="108">
        <v>43727</v>
      </c>
      <c r="D799" s="324" t="s">
        <v>14085</v>
      </c>
      <c r="E799" s="324" t="s">
        <v>1709</v>
      </c>
      <c r="F799" s="126">
        <v>2528.59</v>
      </c>
      <c r="G799" s="107" t="str">
        <f t="shared" si="12"/>
        <v>SH19-09786</v>
      </c>
      <c r="H799" s="318"/>
      <c r="I799" s="126"/>
      <c r="J799" s="110"/>
      <c r="K799" s="108"/>
      <c r="L799" s="107"/>
      <c r="M799" s="319"/>
      <c r="N799" s="107"/>
    </row>
    <row r="800" spans="1:14" ht="18" customHeight="1">
      <c r="A800" s="351">
        <v>796</v>
      </c>
      <c r="B800" s="107" t="s">
        <v>237</v>
      </c>
      <c r="C800" s="108">
        <v>43728</v>
      </c>
      <c r="D800" s="324" t="s">
        <v>14086</v>
      </c>
      <c r="E800" s="324" t="s">
        <v>1709</v>
      </c>
      <c r="F800" s="126">
        <v>6671.46</v>
      </c>
      <c r="G800" s="107" t="str">
        <f t="shared" si="12"/>
        <v>SH19-09787</v>
      </c>
      <c r="H800" s="318"/>
      <c r="I800" s="126"/>
      <c r="J800" s="110"/>
      <c r="K800" s="108"/>
      <c r="L800" s="107"/>
      <c r="M800" s="319"/>
      <c r="N800" s="107"/>
    </row>
    <row r="801" spans="1:14" ht="18" customHeight="1">
      <c r="A801" s="351">
        <v>797</v>
      </c>
      <c r="B801" s="107" t="s">
        <v>142</v>
      </c>
      <c r="C801" s="108">
        <v>43728</v>
      </c>
      <c r="D801" s="324" t="s">
        <v>14087</v>
      </c>
      <c r="E801" s="324" t="s">
        <v>1709</v>
      </c>
      <c r="F801" s="126">
        <v>972.59</v>
      </c>
      <c r="G801" s="107" t="str">
        <f t="shared" si="12"/>
        <v>SH19-09788</v>
      </c>
      <c r="H801" s="318"/>
      <c r="I801" s="126"/>
      <c r="J801" s="110"/>
      <c r="K801" s="108"/>
      <c r="L801" s="107"/>
      <c r="M801" s="319"/>
      <c r="N801" s="107"/>
    </row>
    <row r="802" spans="1:14" ht="18" customHeight="1">
      <c r="A802" s="351">
        <v>798</v>
      </c>
      <c r="B802" s="107" t="s">
        <v>142</v>
      </c>
      <c r="C802" s="108">
        <v>43728</v>
      </c>
      <c r="D802" s="324" t="s">
        <v>14088</v>
      </c>
      <c r="E802" s="324" t="s">
        <v>1709</v>
      </c>
      <c r="F802" s="126">
        <v>569.03</v>
      </c>
      <c r="G802" s="107" t="str">
        <f t="shared" si="12"/>
        <v>SH19-09789</v>
      </c>
      <c r="H802" s="318"/>
      <c r="I802" s="126"/>
      <c r="J802" s="110"/>
      <c r="K802" s="108"/>
      <c r="L802" s="107"/>
      <c r="M802" s="319"/>
      <c r="N802" s="107"/>
    </row>
    <row r="803" spans="1:14" ht="18" customHeight="1">
      <c r="A803" s="351">
        <v>799</v>
      </c>
      <c r="B803" s="107" t="s">
        <v>43</v>
      </c>
      <c r="C803" s="108">
        <v>43728</v>
      </c>
      <c r="D803" s="324" t="s">
        <v>14089</v>
      </c>
      <c r="E803" s="324" t="s">
        <v>1709</v>
      </c>
      <c r="F803" s="126">
        <v>8130.07</v>
      </c>
      <c r="G803" s="107" t="str">
        <f t="shared" si="12"/>
        <v>SH19-09790</v>
      </c>
      <c r="H803" s="318"/>
      <c r="I803" s="126"/>
      <c r="J803" s="110"/>
      <c r="K803" s="108"/>
      <c r="L803" s="107"/>
      <c r="M803" s="319"/>
      <c r="N803" s="107"/>
    </row>
    <row r="804" spans="1:14" ht="18" customHeight="1">
      <c r="A804" s="351">
        <v>800</v>
      </c>
      <c r="B804" s="107" t="s">
        <v>42</v>
      </c>
      <c r="C804" s="108">
        <v>43731</v>
      </c>
      <c r="D804" s="324" t="s">
        <v>14090</v>
      </c>
      <c r="E804" s="324" t="s">
        <v>14539</v>
      </c>
      <c r="F804" s="126">
        <v>928.78</v>
      </c>
      <c r="G804" s="107" t="str">
        <f t="shared" si="12"/>
        <v>SH19-09791</v>
      </c>
      <c r="H804" s="318"/>
      <c r="I804" s="126"/>
      <c r="J804" s="110"/>
      <c r="K804" s="108"/>
      <c r="L804" s="107"/>
      <c r="M804" s="319"/>
      <c r="N804" s="107"/>
    </row>
    <row r="805" spans="1:14" ht="18" customHeight="1">
      <c r="A805" s="351">
        <v>801</v>
      </c>
      <c r="B805" s="107" t="s">
        <v>42</v>
      </c>
      <c r="C805" s="108">
        <v>43731</v>
      </c>
      <c r="D805" s="324" t="s">
        <v>14091</v>
      </c>
      <c r="E805" s="324" t="s">
        <v>14539</v>
      </c>
      <c r="F805" s="126">
        <v>9923.07</v>
      </c>
      <c r="G805" s="107" t="str">
        <f t="shared" si="12"/>
        <v>SH19-09792</v>
      </c>
      <c r="H805" s="318"/>
      <c r="I805" s="126"/>
      <c r="J805" s="110"/>
      <c r="K805" s="108"/>
      <c r="L805" s="107"/>
      <c r="M805" s="319"/>
      <c r="N805" s="107"/>
    </row>
    <row r="806" spans="1:14" ht="18" customHeight="1">
      <c r="A806" s="351">
        <v>802</v>
      </c>
      <c r="B806" s="107" t="s">
        <v>42</v>
      </c>
      <c r="C806" s="108">
        <v>43731</v>
      </c>
      <c r="D806" s="324" t="s">
        <v>14092</v>
      </c>
      <c r="E806" s="324" t="s">
        <v>14539</v>
      </c>
      <c r="F806" s="126">
        <v>3068.94</v>
      </c>
      <c r="G806" s="107" t="str">
        <f t="shared" si="12"/>
        <v>SH19-09793</v>
      </c>
      <c r="H806" s="318"/>
      <c r="I806" s="126"/>
      <c r="J806" s="110"/>
      <c r="K806" s="108"/>
      <c r="L806" s="107"/>
      <c r="M806" s="319"/>
      <c r="N806" s="107"/>
    </row>
    <row r="807" spans="1:14" ht="18" customHeight="1">
      <c r="A807" s="351">
        <v>803</v>
      </c>
      <c r="B807" s="107" t="s">
        <v>42</v>
      </c>
      <c r="C807" s="108">
        <v>43731</v>
      </c>
      <c r="D807" s="324" t="s">
        <v>14093</v>
      </c>
      <c r="E807" s="324" t="s">
        <v>14539</v>
      </c>
      <c r="F807" s="126">
        <v>1975.78</v>
      </c>
      <c r="G807" s="107" t="str">
        <f t="shared" si="12"/>
        <v>SH19-09794</v>
      </c>
      <c r="H807" s="318"/>
      <c r="I807" s="126"/>
      <c r="J807" s="110"/>
      <c r="K807" s="108"/>
      <c r="L807" s="107"/>
      <c r="M807" s="319"/>
      <c r="N807" s="107"/>
    </row>
    <row r="808" spans="1:14" ht="18" customHeight="1">
      <c r="A808" s="351">
        <v>804</v>
      </c>
      <c r="B808" s="107" t="s">
        <v>42</v>
      </c>
      <c r="C808" s="108">
        <v>43728</v>
      </c>
      <c r="D808" s="324" t="s">
        <v>14094</v>
      </c>
      <c r="E808" s="324" t="s">
        <v>14537</v>
      </c>
      <c r="F808" s="126">
        <v>6123.29</v>
      </c>
      <c r="G808" s="107" t="str">
        <f t="shared" si="12"/>
        <v>SH19-09795</v>
      </c>
      <c r="H808" s="318"/>
      <c r="I808" s="126"/>
      <c r="J808" s="110"/>
      <c r="K808" s="108"/>
      <c r="L808" s="107"/>
      <c r="M808" s="319"/>
      <c r="N808" s="107"/>
    </row>
    <row r="809" spans="1:14" ht="18" customHeight="1">
      <c r="A809" s="351">
        <v>805</v>
      </c>
      <c r="B809" s="107" t="s">
        <v>42</v>
      </c>
      <c r="C809" s="108">
        <v>43731</v>
      </c>
      <c r="D809" s="324" t="s">
        <v>14095</v>
      </c>
      <c r="E809" s="324" t="s">
        <v>14539</v>
      </c>
      <c r="F809" s="126">
        <v>6852.94</v>
      </c>
      <c r="G809" s="107" t="str">
        <f t="shared" si="12"/>
        <v>SH19-09796</v>
      </c>
      <c r="H809" s="318"/>
      <c r="I809" s="126"/>
      <c r="J809" s="110"/>
      <c r="K809" s="108"/>
      <c r="L809" s="107"/>
      <c r="M809" s="319"/>
      <c r="N809" s="107"/>
    </row>
    <row r="810" spans="1:14" ht="18" customHeight="1">
      <c r="A810" s="351">
        <v>806</v>
      </c>
      <c r="B810" s="107" t="s">
        <v>42</v>
      </c>
      <c r="C810" s="108">
        <v>43731</v>
      </c>
      <c r="D810" s="324" t="s">
        <v>14096</v>
      </c>
      <c r="E810" s="324" t="s">
        <v>14539</v>
      </c>
      <c r="F810" s="126">
        <v>1194.6300000000001</v>
      </c>
      <c r="G810" s="107" t="str">
        <f t="shared" si="12"/>
        <v>SH19-09797</v>
      </c>
      <c r="H810" s="318"/>
      <c r="I810" s="126"/>
      <c r="J810" s="110"/>
      <c r="K810" s="108"/>
      <c r="L810" s="107"/>
      <c r="M810" s="319"/>
      <c r="N810" s="107"/>
    </row>
    <row r="811" spans="1:14" ht="18" customHeight="1">
      <c r="A811" s="351">
        <v>807</v>
      </c>
      <c r="B811" s="107" t="s">
        <v>42</v>
      </c>
      <c r="C811" s="108">
        <v>43731</v>
      </c>
      <c r="D811" s="324" t="s">
        <v>14097</v>
      </c>
      <c r="E811" s="324" t="s">
        <v>14539</v>
      </c>
      <c r="F811" s="126">
        <v>12678.65</v>
      </c>
      <c r="G811" s="107" t="str">
        <f t="shared" si="12"/>
        <v>SH19-09798</v>
      </c>
      <c r="H811" s="318"/>
      <c r="I811" s="126"/>
      <c r="J811" s="110"/>
      <c r="K811" s="108"/>
      <c r="L811" s="107"/>
      <c r="M811" s="319"/>
      <c r="N811" s="107"/>
    </row>
    <row r="812" spans="1:14" ht="18" customHeight="1">
      <c r="A812" s="351">
        <v>808</v>
      </c>
      <c r="B812" s="107" t="s">
        <v>42</v>
      </c>
      <c r="C812" s="108">
        <v>43731</v>
      </c>
      <c r="D812" s="324" t="s">
        <v>14098</v>
      </c>
      <c r="E812" s="324" t="s">
        <v>14539</v>
      </c>
      <c r="F812" s="126">
        <v>3898.85</v>
      </c>
      <c r="G812" s="107" t="str">
        <f t="shared" si="12"/>
        <v>SH19-09799</v>
      </c>
      <c r="H812" s="318"/>
      <c r="I812" s="126"/>
      <c r="J812" s="110"/>
      <c r="K812" s="108"/>
      <c r="L812" s="107"/>
      <c r="M812" s="319"/>
      <c r="N812" s="107"/>
    </row>
    <row r="813" spans="1:14" ht="18" customHeight="1">
      <c r="A813" s="351">
        <v>809</v>
      </c>
      <c r="B813" s="107" t="s">
        <v>42</v>
      </c>
      <c r="C813" s="108">
        <v>43731</v>
      </c>
      <c r="D813" s="324" t="s">
        <v>14099</v>
      </c>
      <c r="E813" s="324" t="s">
        <v>14539</v>
      </c>
      <c r="F813" s="126">
        <v>8623.42</v>
      </c>
      <c r="G813" s="107" t="str">
        <f t="shared" si="12"/>
        <v>SH19-09800</v>
      </c>
      <c r="H813" s="318"/>
      <c r="I813" s="126"/>
      <c r="J813" s="110"/>
      <c r="K813" s="108"/>
      <c r="L813" s="107"/>
      <c r="M813" s="319"/>
      <c r="N813" s="107"/>
    </row>
    <row r="814" spans="1:14" ht="18" customHeight="1">
      <c r="A814" s="351">
        <v>810</v>
      </c>
      <c r="B814" s="107" t="s">
        <v>42</v>
      </c>
      <c r="C814" s="108">
        <v>43731</v>
      </c>
      <c r="D814" s="324" t="s">
        <v>14100</v>
      </c>
      <c r="E814" s="324" t="s">
        <v>14539</v>
      </c>
      <c r="F814" s="126">
        <v>797.57</v>
      </c>
      <c r="G814" s="107" t="str">
        <f t="shared" si="12"/>
        <v>SH19-09801</v>
      </c>
      <c r="H814" s="318"/>
      <c r="I814" s="126"/>
      <c r="J814" s="110"/>
      <c r="K814" s="108"/>
      <c r="L814" s="107"/>
      <c r="M814" s="319"/>
      <c r="N814" s="107"/>
    </row>
    <row r="815" spans="1:14" ht="18" customHeight="1">
      <c r="A815" s="351">
        <v>811</v>
      </c>
      <c r="B815" s="107" t="s">
        <v>42</v>
      </c>
      <c r="C815" s="108">
        <v>43731</v>
      </c>
      <c r="D815" s="324" t="s">
        <v>14101</v>
      </c>
      <c r="E815" s="324" t="s">
        <v>14539</v>
      </c>
      <c r="F815" s="126">
        <v>12961.12</v>
      </c>
      <c r="G815" s="107" t="str">
        <f t="shared" si="12"/>
        <v>SH19-09802</v>
      </c>
      <c r="H815" s="318"/>
      <c r="I815" s="126"/>
      <c r="J815" s="110"/>
      <c r="K815" s="108"/>
      <c r="L815" s="107"/>
      <c r="M815" s="319"/>
      <c r="N815" s="107"/>
    </row>
    <row r="816" spans="1:14" ht="18" customHeight="1">
      <c r="A816" s="351">
        <v>812</v>
      </c>
      <c r="B816" s="107" t="s">
        <v>42</v>
      </c>
      <c r="C816" s="108">
        <v>43731</v>
      </c>
      <c r="D816" s="324" t="s">
        <v>14102</v>
      </c>
      <c r="E816" s="324" t="s">
        <v>14539</v>
      </c>
      <c r="F816" s="126">
        <v>2628.05</v>
      </c>
      <c r="G816" s="107" t="str">
        <f t="shared" si="12"/>
        <v>SH19-09803</v>
      </c>
      <c r="H816" s="318"/>
      <c r="I816" s="126"/>
      <c r="J816" s="110"/>
      <c r="K816" s="108"/>
      <c r="L816" s="107"/>
      <c r="M816" s="319"/>
      <c r="N816" s="107"/>
    </row>
    <row r="817" spans="1:14" ht="18" customHeight="1">
      <c r="A817" s="351">
        <v>813</v>
      </c>
      <c r="B817" s="107" t="s">
        <v>42</v>
      </c>
      <c r="C817" s="108">
        <v>43731</v>
      </c>
      <c r="D817" s="324" t="s">
        <v>14103</v>
      </c>
      <c r="E817" s="324" t="s">
        <v>14539</v>
      </c>
      <c r="F817" s="126">
        <v>1852.29</v>
      </c>
      <c r="G817" s="107" t="str">
        <f t="shared" ref="G817:G880" si="13">D817</f>
        <v>SH19-09804</v>
      </c>
      <c r="H817" s="318"/>
      <c r="I817" s="126"/>
      <c r="J817" s="110"/>
      <c r="K817" s="108"/>
      <c r="L817" s="107"/>
      <c r="M817" s="319"/>
      <c r="N817" s="107"/>
    </row>
    <row r="818" spans="1:14" ht="18" customHeight="1">
      <c r="A818" s="351">
        <v>814</v>
      </c>
      <c r="B818" s="107" t="s">
        <v>42</v>
      </c>
      <c r="C818" s="108">
        <v>43731</v>
      </c>
      <c r="D818" s="324" t="s">
        <v>14104</v>
      </c>
      <c r="E818" s="324" t="s">
        <v>14539</v>
      </c>
      <c r="F818" s="126">
        <v>7621.23</v>
      </c>
      <c r="G818" s="107" t="str">
        <f t="shared" si="13"/>
        <v>SH19-09805</v>
      </c>
      <c r="H818" s="318"/>
      <c r="I818" s="126"/>
      <c r="J818" s="110"/>
      <c r="K818" s="108"/>
      <c r="L818" s="107"/>
      <c r="M818" s="319"/>
      <c r="N818" s="107"/>
    </row>
    <row r="819" spans="1:14" ht="18" customHeight="1">
      <c r="A819" s="351">
        <v>815</v>
      </c>
      <c r="B819" s="107" t="s">
        <v>42</v>
      </c>
      <c r="C819" s="108">
        <v>43728</v>
      </c>
      <c r="D819" s="324" t="s">
        <v>14105</v>
      </c>
      <c r="E819" s="324" t="s">
        <v>14537</v>
      </c>
      <c r="F819" s="126">
        <v>92.92</v>
      </c>
      <c r="G819" s="107" t="str">
        <f t="shared" si="13"/>
        <v>SH19-09806</v>
      </c>
      <c r="H819" s="318"/>
      <c r="I819" s="126"/>
      <c r="J819" s="110"/>
      <c r="K819" s="108"/>
      <c r="L819" s="107"/>
      <c r="M819" s="319"/>
      <c r="N819" s="107"/>
    </row>
    <row r="820" spans="1:14" ht="18" customHeight="1">
      <c r="A820" s="351">
        <v>816</v>
      </c>
      <c r="B820" s="107" t="s">
        <v>42</v>
      </c>
      <c r="C820" s="108">
        <v>43728</v>
      </c>
      <c r="D820" s="324" t="s">
        <v>14106</v>
      </c>
      <c r="E820" s="324" t="s">
        <v>14537</v>
      </c>
      <c r="F820" s="126">
        <v>251.55</v>
      </c>
      <c r="G820" s="107" t="str">
        <f t="shared" si="13"/>
        <v>SH19-09807</v>
      </c>
      <c r="H820" s="318"/>
      <c r="I820" s="126"/>
      <c r="J820" s="110"/>
      <c r="K820" s="108"/>
      <c r="L820" s="107"/>
      <c r="M820" s="319"/>
      <c r="N820" s="107"/>
    </row>
    <row r="821" spans="1:14" ht="18" customHeight="1">
      <c r="A821" s="351">
        <v>817</v>
      </c>
      <c r="B821" s="107" t="s">
        <v>42</v>
      </c>
      <c r="C821" s="108">
        <v>43731</v>
      </c>
      <c r="D821" s="324" t="s">
        <v>14107</v>
      </c>
      <c r="E821" s="324" t="s">
        <v>14539</v>
      </c>
      <c r="F821" s="126">
        <v>1194.6300000000001</v>
      </c>
      <c r="G821" s="107" t="str">
        <f t="shared" si="13"/>
        <v>SH19-09808</v>
      </c>
      <c r="H821" s="318"/>
      <c r="I821" s="126"/>
      <c r="J821" s="110"/>
      <c r="K821" s="108"/>
      <c r="L821" s="107"/>
      <c r="M821" s="319"/>
      <c r="N821" s="107"/>
    </row>
    <row r="822" spans="1:14" ht="18" customHeight="1">
      <c r="A822" s="351">
        <v>818</v>
      </c>
      <c r="B822" s="107" t="s">
        <v>42</v>
      </c>
      <c r="C822" s="108">
        <v>43731</v>
      </c>
      <c r="D822" s="324" t="s">
        <v>14108</v>
      </c>
      <c r="E822" s="324" t="s">
        <v>14539</v>
      </c>
      <c r="F822" s="126">
        <v>11825.93</v>
      </c>
      <c r="G822" s="107" t="str">
        <f t="shared" si="13"/>
        <v>SH19-09809</v>
      </c>
      <c r="H822" s="318"/>
      <c r="I822" s="126"/>
      <c r="J822" s="110"/>
      <c r="K822" s="108"/>
      <c r="L822" s="107"/>
      <c r="M822" s="319"/>
      <c r="N822" s="107"/>
    </row>
    <row r="823" spans="1:14" ht="18" customHeight="1">
      <c r="A823" s="351">
        <v>819</v>
      </c>
      <c r="B823" s="107" t="s">
        <v>42</v>
      </c>
      <c r="C823" s="108">
        <v>43731</v>
      </c>
      <c r="D823" s="324" t="s">
        <v>14109</v>
      </c>
      <c r="E823" s="324" t="s">
        <v>14539</v>
      </c>
      <c r="F823" s="126">
        <v>2290.9</v>
      </c>
      <c r="G823" s="107" t="str">
        <f t="shared" si="13"/>
        <v>SH19-09810</v>
      </c>
      <c r="H823" s="318"/>
      <c r="I823" s="126"/>
      <c r="J823" s="110"/>
      <c r="K823" s="108"/>
      <c r="L823" s="107"/>
      <c r="M823" s="319"/>
      <c r="N823" s="107"/>
    </row>
    <row r="824" spans="1:14" ht="18" customHeight="1">
      <c r="A824" s="351">
        <v>820</v>
      </c>
      <c r="B824" s="107" t="s">
        <v>42</v>
      </c>
      <c r="C824" s="108">
        <v>43731</v>
      </c>
      <c r="D824" s="324" t="s">
        <v>14110</v>
      </c>
      <c r="E824" s="324" t="s">
        <v>14539</v>
      </c>
      <c r="F824" s="126">
        <v>12151.01</v>
      </c>
      <c r="G824" s="107" t="str">
        <f t="shared" si="13"/>
        <v>SH19-09811</v>
      </c>
      <c r="H824" s="318"/>
      <c r="I824" s="126"/>
      <c r="J824" s="110"/>
      <c r="K824" s="108"/>
      <c r="L824" s="107"/>
      <c r="M824" s="319"/>
      <c r="N824" s="107"/>
    </row>
    <row r="825" spans="1:14" ht="18" customHeight="1">
      <c r="A825" s="351">
        <v>821</v>
      </c>
      <c r="B825" s="107" t="s">
        <v>42</v>
      </c>
      <c r="C825" s="108">
        <v>43731</v>
      </c>
      <c r="D825" s="324" t="s">
        <v>14111</v>
      </c>
      <c r="E825" s="324" t="s">
        <v>14539</v>
      </c>
      <c r="F825" s="126">
        <v>1194.6300000000001</v>
      </c>
      <c r="G825" s="107" t="str">
        <f t="shared" si="13"/>
        <v>SH19-09812</v>
      </c>
      <c r="H825" s="318"/>
      <c r="I825" s="126"/>
      <c r="J825" s="110"/>
      <c r="K825" s="108"/>
      <c r="L825" s="107"/>
      <c r="M825" s="319"/>
      <c r="N825" s="107"/>
    </row>
    <row r="826" spans="1:14" ht="18" customHeight="1">
      <c r="A826" s="351">
        <v>822</v>
      </c>
      <c r="B826" s="107" t="s">
        <v>42</v>
      </c>
      <c r="C826" s="108">
        <v>43731</v>
      </c>
      <c r="D826" s="324" t="s">
        <v>14112</v>
      </c>
      <c r="E826" s="324" t="s">
        <v>14539</v>
      </c>
      <c r="F826" s="126">
        <v>10141.48</v>
      </c>
      <c r="G826" s="107" t="str">
        <f t="shared" si="13"/>
        <v>SH19-09813</v>
      </c>
      <c r="H826" s="318"/>
      <c r="I826" s="126"/>
      <c r="J826" s="110"/>
      <c r="K826" s="108"/>
      <c r="L826" s="107"/>
      <c r="M826" s="319"/>
      <c r="N826" s="107"/>
    </row>
    <row r="827" spans="1:14" ht="18" customHeight="1">
      <c r="A827" s="351">
        <v>823</v>
      </c>
      <c r="B827" s="107" t="s">
        <v>42</v>
      </c>
      <c r="C827" s="108">
        <v>43731</v>
      </c>
      <c r="D827" s="324" t="s">
        <v>14113</v>
      </c>
      <c r="E827" s="324" t="s">
        <v>14539</v>
      </c>
      <c r="F827" s="126">
        <v>2117.7199999999998</v>
      </c>
      <c r="G827" s="107" t="str">
        <f t="shared" si="13"/>
        <v>SH19-09814</v>
      </c>
      <c r="H827" s="318"/>
      <c r="I827" s="126"/>
      <c r="J827" s="110"/>
      <c r="K827" s="108"/>
      <c r="L827" s="107"/>
      <c r="M827" s="319"/>
      <c r="N827" s="107"/>
    </row>
    <row r="828" spans="1:14" ht="18" customHeight="1">
      <c r="A828" s="351">
        <v>824</v>
      </c>
      <c r="B828" s="107" t="s">
        <v>42</v>
      </c>
      <c r="C828" s="108">
        <v>43731</v>
      </c>
      <c r="D828" s="324" t="s">
        <v>14114</v>
      </c>
      <c r="E828" s="324" t="s">
        <v>14539</v>
      </c>
      <c r="F828" s="126">
        <v>1864.64</v>
      </c>
      <c r="G828" s="107" t="str">
        <f t="shared" si="13"/>
        <v>SH19-09815</v>
      </c>
      <c r="H828" s="318"/>
      <c r="I828" s="126"/>
      <c r="J828" s="110"/>
      <c r="K828" s="108"/>
      <c r="L828" s="107"/>
      <c r="M828" s="319"/>
      <c r="N828" s="107"/>
    </row>
    <row r="829" spans="1:14" ht="18" customHeight="1">
      <c r="A829" s="351">
        <v>825</v>
      </c>
      <c r="B829" s="107" t="s">
        <v>42</v>
      </c>
      <c r="C829" s="108">
        <v>43731</v>
      </c>
      <c r="D829" s="324" t="s">
        <v>14115</v>
      </c>
      <c r="E829" s="324" t="s">
        <v>14539</v>
      </c>
      <c r="F829" s="126">
        <v>1266.1099999999999</v>
      </c>
      <c r="G829" s="107" t="str">
        <f t="shared" si="13"/>
        <v>SH19-09816</v>
      </c>
      <c r="H829" s="318"/>
      <c r="I829" s="126"/>
      <c r="J829" s="110"/>
      <c r="K829" s="108"/>
      <c r="L829" s="107"/>
      <c r="M829" s="319"/>
      <c r="N829" s="107"/>
    </row>
    <row r="830" spans="1:14" ht="18" customHeight="1">
      <c r="A830" s="351">
        <v>826</v>
      </c>
      <c r="B830" s="107" t="s">
        <v>42</v>
      </c>
      <c r="C830" s="108">
        <v>43731</v>
      </c>
      <c r="D830" s="324" t="s">
        <v>14116</v>
      </c>
      <c r="E830" s="324" t="s">
        <v>14539</v>
      </c>
      <c r="F830" s="126">
        <v>10169.16</v>
      </c>
      <c r="G830" s="107" t="str">
        <f t="shared" si="13"/>
        <v>SH19-09817</v>
      </c>
      <c r="H830" s="318"/>
      <c r="I830" s="126"/>
      <c r="J830" s="110"/>
      <c r="K830" s="108"/>
      <c r="L830" s="107"/>
      <c r="M830" s="319"/>
      <c r="N830" s="107"/>
    </row>
    <row r="831" spans="1:14" ht="18" customHeight="1">
      <c r="A831" s="351">
        <v>827</v>
      </c>
      <c r="B831" s="107" t="s">
        <v>42</v>
      </c>
      <c r="C831" s="108">
        <v>43731</v>
      </c>
      <c r="D831" s="324" t="s">
        <v>14117</v>
      </c>
      <c r="E831" s="324" t="s">
        <v>14539</v>
      </c>
      <c r="F831" s="126">
        <v>7946.37</v>
      </c>
      <c r="G831" s="107" t="str">
        <f t="shared" si="13"/>
        <v>SH19-09818</v>
      </c>
      <c r="H831" s="318"/>
      <c r="I831" s="126"/>
      <c r="J831" s="110"/>
      <c r="K831" s="108"/>
      <c r="L831" s="107"/>
      <c r="M831" s="319"/>
      <c r="N831" s="107"/>
    </row>
    <row r="832" spans="1:14" ht="18" customHeight="1">
      <c r="A832" s="351">
        <v>828</v>
      </c>
      <c r="B832" s="107" t="s">
        <v>42</v>
      </c>
      <c r="C832" s="108">
        <v>43731</v>
      </c>
      <c r="D832" s="324" t="s">
        <v>14118</v>
      </c>
      <c r="E832" s="324" t="s">
        <v>14539</v>
      </c>
      <c r="F832" s="126">
        <v>5165.55</v>
      </c>
      <c r="G832" s="107" t="str">
        <f t="shared" si="13"/>
        <v>SH19-09819</v>
      </c>
      <c r="H832" s="318"/>
      <c r="I832" s="126"/>
      <c r="J832" s="110"/>
      <c r="K832" s="108"/>
      <c r="L832" s="107"/>
      <c r="M832" s="319"/>
      <c r="N832" s="107"/>
    </row>
    <row r="833" spans="1:14" ht="18" customHeight="1">
      <c r="A833" s="351">
        <v>829</v>
      </c>
      <c r="B833" s="107" t="s">
        <v>42</v>
      </c>
      <c r="C833" s="108">
        <v>43731</v>
      </c>
      <c r="D833" s="324" t="s">
        <v>14119</v>
      </c>
      <c r="E833" s="324" t="s">
        <v>14539</v>
      </c>
      <c r="F833" s="126">
        <v>11171.64</v>
      </c>
      <c r="G833" s="107" t="str">
        <f t="shared" si="13"/>
        <v>SH19-09820</v>
      </c>
      <c r="H833" s="318"/>
      <c r="I833" s="126"/>
      <c r="J833" s="110"/>
      <c r="K833" s="108"/>
      <c r="L833" s="107"/>
      <c r="M833" s="319"/>
      <c r="N833" s="107"/>
    </row>
    <row r="834" spans="1:14" ht="18" customHeight="1">
      <c r="A834" s="351">
        <v>830</v>
      </c>
      <c r="B834" s="107" t="s">
        <v>237</v>
      </c>
      <c r="C834" s="108">
        <v>43728</v>
      </c>
      <c r="D834" s="324" t="s">
        <v>14120</v>
      </c>
      <c r="E834" s="324" t="s">
        <v>1709</v>
      </c>
      <c r="F834" s="126">
        <v>3322.95</v>
      </c>
      <c r="G834" s="107" t="str">
        <f t="shared" si="13"/>
        <v>SH19-09821</v>
      </c>
      <c r="H834" s="318"/>
      <c r="I834" s="126"/>
      <c r="J834" s="110"/>
      <c r="K834" s="108"/>
      <c r="L834" s="107"/>
      <c r="M834" s="319"/>
      <c r="N834" s="107"/>
    </row>
    <row r="835" spans="1:14" ht="18" customHeight="1">
      <c r="A835" s="351">
        <v>831</v>
      </c>
      <c r="B835" s="107" t="s">
        <v>291</v>
      </c>
      <c r="C835" s="108">
        <v>43728</v>
      </c>
      <c r="D835" s="324" t="s">
        <v>14121</v>
      </c>
      <c r="E835" s="324" t="s">
        <v>1709</v>
      </c>
      <c r="F835" s="126">
        <v>4395.0600000000004</v>
      </c>
      <c r="G835" s="107" t="str">
        <f t="shared" si="13"/>
        <v>SH19-09822</v>
      </c>
      <c r="H835" s="318"/>
      <c r="I835" s="126"/>
      <c r="J835" s="110"/>
      <c r="K835" s="108"/>
      <c r="L835" s="107"/>
      <c r="M835" s="319"/>
      <c r="N835" s="107"/>
    </row>
    <row r="836" spans="1:14" ht="18" customHeight="1">
      <c r="A836" s="351">
        <v>832</v>
      </c>
      <c r="B836" s="107" t="s">
        <v>43</v>
      </c>
      <c r="C836" s="108">
        <v>43728</v>
      </c>
      <c r="D836" s="324" t="s">
        <v>14122</v>
      </c>
      <c r="E836" s="324" t="s">
        <v>1709</v>
      </c>
      <c r="F836" s="126">
        <v>864</v>
      </c>
      <c r="G836" s="107" t="str">
        <f t="shared" si="13"/>
        <v>SH19-09823</v>
      </c>
      <c r="H836" s="318"/>
      <c r="I836" s="126"/>
      <c r="J836" s="110"/>
      <c r="K836" s="108"/>
      <c r="L836" s="107"/>
      <c r="M836" s="319"/>
      <c r="N836" s="107"/>
    </row>
    <row r="837" spans="1:14" ht="18" customHeight="1">
      <c r="A837" s="351">
        <v>833</v>
      </c>
      <c r="B837" s="107" t="s">
        <v>43</v>
      </c>
      <c r="C837" s="108">
        <v>43728</v>
      </c>
      <c r="D837" s="324" t="s">
        <v>14123</v>
      </c>
      <c r="E837" s="324" t="s">
        <v>1709</v>
      </c>
      <c r="F837" s="126">
        <v>461.38</v>
      </c>
      <c r="G837" s="107" t="str">
        <f t="shared" si="13"/>
        <v>SH19-09824</v>
      </c>
      <c r="H837" s="318"/>
      <c r="I837" s="126"/>
      <c r="J837" s="110"/>
      <c r="K837" s="108"/>
      <c r="L837" s="107"/>
      <c r="M837" s="319"/>
      <c r="N837" s="107"/>
    </row>
    <row r="838" spans="1:14" ht="18" customHeight="1">
      <c r="A838" s="351">
        <v>834</v>
      </c>
      <c r="B838" s="107" t="s">
        <v>291</v>
      </c>
      <c r="C838" s="108">
        <v>43728</v>
      </c>
      <c r="D838" s="324" t="s">
        <v>14124</v>
      </c>
      <c r="E838" s="324" t="s">
        <v>1709</v>
      </c>
      <c r="F838" s="126">
        <v>4968.18</v>
      </c>
      <c r="G838" s="107" t="str">
        <f t="shared" si="13"/>
        <v>SH19-09825</v>
      </c>
      <c r="H838" s="318"/>
      <c r="I838" s="126"/>
      <c r="J838" s="110"/>
      <c r="K838" s="108"/>
      <c r="L838" s="107"/>
      <c r="M838" s="319"/>
      <c r="N838" s="107"/>
    </row>
    <row r="839" spans="1:14" ht="18" customHeight="1">
      <c r="A839" s="351">
        <v>835</v>
      </c>
      <c r="B839" s="107" t="s">
        <v>53</v>
      </c>
      <c r="C839" s="108">
        <v>43728</v>
      </c>
      <c r="D839" s="324" t="s">
        <v>14125</v>
      </c>
      <c r="E839" s="324" t="s">
        <v>1709</v>
      </c>
      <c r="F839" s="126">
        <v>2560.86</v>
      </c>
      <c r="G839" s="107" t="str">
        <f t="shared" si="13"/>
        <v>SH19-09826</v>
      </c>
      <c r="H839" s="318"/>
      <c r="I839" s="126"/>
      <c r="J839" s="110"/>
      <c r="K839" s="108"/>
      <c r="L839" s="107"/>
      <c r="M839" s="319"/>
      <c r="N839" s="107"/>
    </row>
    <row r="840" spans="1:14" ht="18" customHeight="1">
      <c r="A840" s="351">
        <v>836</v>
      </c>
      <c r="B840" s="107" t="s">
        <v>55</v>
      </c>
      <c r="C840" s="108">
        <v>43728</v>
      </c>
      <c r="D840" s="324" t="s">
        <v>14126</v>
      </c>
      <c r="E840" s="324" t="s">
        <v>1709</v>
      </c>
      <c r="F840" s="126">
        <v>1586.7</v>
      </c>
      <c r="G840" s="107" t="str">
        <f t="shared" si="13"/>
        <v>SH19-09827</v>
      </c>
      <c r="H840" s="318"/>
      <c r="I840" s="126"/>
      <c r="J840" s="110"/>
      <c r="K840" s="108"/>
      <c r="L840" s="107"/>
      <c r="M840" s="319"/>
      <c r="N840" s="107"/>
    </row>
    <row r="841" spans="1:14" ht="18" customHeight="1">
      <c r="A841" s="351">
        <v>837</v>
      </c>
      <c r="B841" s="107" t="s">
        <v>55</v>
      </c>
      <c r="C841" s="108">
        <v>43728</v>
      </c>
      <c r="D841" s="324" t="s">
        <v>14127</v>
      </c>
      <c r="E841" s="324" t="s">
        <v>1709</v>
      </c>
      <c r="F841" s="126">
        <v>548.70000000000005</v>
      </c>
      <c r="G841" s="107" t="str">
        <f t="shared" si="13"/>
        <v>SH19-09828</v>
      </c>
      <c r="H841" s="318"/>
      <c r="I841" s="126"/>
      <c r="J841" s="110"/>
      <c r="K841" s="108"/>
      <c r="L841" s="107"/>
      <c r="M841" s="319"/>
      <c r="N841" s="107"/>
    </row>
    <row r="842" spans="1:14" ht="18" customHeight="1">
      <c r="A842" s="351">
        <v>838</v>
      </c>
      <c r="B842" s="107" t="s">
        <v>329</v>
      </c>
      <c r="C842" s="108">
        <v>43728</v>
      </c>
      <c r="D842" s="324" t="s">
        <v>14128</v>
      </c>
      <c r="E842" s="324" t="s">
        <v>1709</v>
      </c>
      <c r="F842" s="126">
        <v>2424.35</v>
      </c>
      <c r="G842" s="107" t="str">
        <f t="shared" si="13"/>
        <v>SH19-09829</v>
      </c>
      <c r="H842" s="318"/>
      <c r="I842" s="126"/>
      <c r="J842" s="110"/>
      <c r="K842" s="108"/>
      <c r="L842" s="107"/>
      <c r="M842" s="319"/>
      <c r="N842" s="107"/>
    </row>
    <row r="843" spans="1:14" ht="18" customHeight="1">
      <c r="A843" s="351">
        <v>839</v>
      </c>
      <c r="B843" s="107" t="s">
        <v>42</v>
      </c>
      <c r="C843" s="108">
        <v>43728</v>
      </c>
      <c r="D843" s="324" t="s">
        <v>14129</v>
      </c>
      <c r="E843" s="324" t="s">
        <v>14537</v>
      </c>
      <c r="F843" s="126">
        <v>97.99</v>
      </c>
      <c r="G843" s="107" t="str">
        <f t="shared" si="13"/>
        <v>SH19-09830</v>
      </c>
      <c r="H843" s="318"/>
      <c r="I843" s="126"/>
      <c r="J843" s="110"/>
      <c r="K843" s="108"/>
      <c r="L843" s="107"/>
      <c r="M843" s="319"/>
      <c r="N843" s="107"/>
    </row>
    <row r="844" spans="1:14" ht="18" customHeight="1">
      <c r="A844" s="351">
        <v>840</v>
      </c>
      <c r="B844" s="107" t="s">
        <v>142</v>
      </c>
      <c r="C844" s="108">
        <v>43728</v>
      </c>
      <c r="D844" s="324" t="s">
        <v>14130</v>
      </c>
      <c r="E844" s="324" t="s">
        <v>1709</v>
      </c>
      <c r="F844" s="126">
        <v>2059.88</v>
      </c>
      <c r="G844" s="107" t="str">
        <f t="shared" si="13"/>
        <v>SH19-09831</v>
      </c>
      <c r="H844" s="318"/>
      <c r="I844" s="126"/>
      <c r="J844" s="110"/>
      <c r="K844" s="108"/>
      <c r="L844" s="107"/>
      <c r="M844" s="319"/>
      <c r="N844" s="107"/>
    </row>
    <row r="845" spans="1:14" ht="18" customHeight="1">
      <c r="A845" s="351">
        <v>841</v>
      </c>
      <c r="B845" s="107" t="s">
        <v>142</v>
      </c>
      <c r="C845" s="108">
        <v>43728</v>
      </c>
      <c r="D845" s="324" t="s">
        <v>14131</v>
      </c>
      <c r="E845" s="324" t="s">
        <v>1709</v>
      </c>
      <c r="F845" s="126">
        <v>351.72</v>
      </c>
      <c r="G845" s="107" t="str">
        <f t="shared" si="13"/>
        <v>SH19-09832</v>
      </c>
      <c r="H845" s="318"/>
      <c r="I845" s="126"/>
      <c r="J845" s="110"/>
      <c r="K845" s="108"/>
      <c r="L845" s="107"/>
      <c r="M845" s="319"/>
      <c r="N845" s="107"/>
    </row>
    <row r="846" spans="1:14" ht="18" customHeight="1">
      <c r="A846" s="351">
        <v>842</v>
      </c>
      <c r="B846" s="107" t="s">
        <v>238</v>
      </c>
      <c r="C846" s="108">
        <v>43728</v>
      </c>
      <c r="D846" s="324" t="s">
        <v>14132</v>
      </c>
      <c r="E846" s="324" t="s">
        <v>1709</v>
      </c>
      <c r="F846" s="126">
        <v>4737.4799999999996</v>
      </c>
      <c r="G846" s="107" t="str">
        <f t="shared" si="13"/>
        <v>SH19-09833</v>
      </c>
      <c r="H846" s="318"/>
      <c r="I846" s="126"/>
      <c r="J846" s="110"/>
      <c r="K846" s="108"/>
      <c r="L846" s="107"/>
      <c r="M846" s="319"/>
      <c r="N846" s="107"/>
    </row>
    <row r="847" spans="1:14" ht="18" customHeight="1">
      <c r="A847" s="351">
        <v>843</v>
      </c>
      <c r="B847" s="107" t="s">
        <v>1727</v>
      </c>
      <c r="C847" s="108">
        <v>43728</v>
      </c>
      <c r="D847" s="324" t="s">
        <v>14133</v>
      </c>
      <c r="E847" s="324" t="s">
        <v>1709</v>
      </c>
      <c r="F847" s="126">
        <v>6959.01</v>
      </c>
      <c r="G847" s="107" t="str">
        <f t="shared" si="13"/>
        <v>SH19-09834</v>
      </c>
      <c r="H847" s="318"/>
      <c r="I847" s="126"/>
      <c r="J847" s="110"/>
      <c r="K847" s="108"/>
      <c r="L847" s="107"/>
      <c r="M847" s="319"/>
      <c r="N847" s="107"/>
    </row>
    <row r="848" spans="1:14" ht="18" customHeight="1">
      <c r="A848" s="351">
        <v>844</v>
      </c>
      <c r="B848" s="107" t="s">
        <v>142</v>
      </c>
      <c r="C848" s="108">
        <v>43728</v>
      </c>
      <c r="D848" s="324" t="s">
        <v>14134</v>
      </c>
      <c r="E848" s="324" t="s">
        <v>1709</v>
      </c>
      <c r="F848" s="126">
        <v>943</v>
      </c>
      <c r="G848" s="107" t="str">
        <f t="shared" si="13"/>
        <v>SH19-09835</v>
      </c>
      <c r="H848" s="318"/>
      <c r="I848" s="126"/>
      <c r="J848" s="110"/>
      <c r="K848" s="108"/>
      <c r="L848" s="107"/>
      <c r="M848" s="319"/>
      <c r="N848" s="107"/>
    </row>
    <row r="849" spans="1:14" ht="18" customHeight="1">
      <c r="A849" s="351">
        <v>845</v>
      </c>
      <c r="B849" s="107" t="s">
        <v>291</v>
      </c>
      <c r="C849" s="108">
        <v>43729</v>
      </c>
      <c r="D849" s="324" t="s">
        <v>14135</v>
      </c>
      <c r="E849" s="324" t="s">
        <v>1709</v>
      </c>
      <c r="F849" s="126">
        <v>6624.24</v>
      </c>
      <c r="G849" s="107" t="str">
        <f t="shared" si="13"/>
        <v>SH19-09836</v>
      </c>
      <c r="H849" s="318"/>
      <c r="I849" s="126"/>
      <c r="J849" s="110"/>
      <c r="K849" s="108"/>
      <c r="L849" s="107"/>
      <c r="M849" s="319"/>
      <c r="N849" s="107"/>
    </row>
    <row r="850" spans="1:14" ht="18" customHeight="1">
      <c r="A850" s="351">
        <v>846</v>
      </c>
      <c r="B850" s="107" t="s">
        <v>42</v>
      </c>
      <c r="C850" s="108">
        <v>43728</v>
      </c>
      <c r="D850" s="324" t="s">
        <v>14136</v>
      </c>
      <c r="E850" s="324" t="s">
        <v>14537</v>
      </c>
      <c r="F850" s="126">
        <v>2461.7800000000002</v>
      </c>
      <c r="G850" s="107" t="str">
        <f t="shared" si="13"/>
        <v>SH19-09837</v>
      </c>
      <c r="H850" s="318"/>
      <c r="I850" s="126"/>
      <c r="J850" s="110"/>
      <c r="K850" s="108"/>
      <c r="L850" s="107"/>
      <c r="M850" s="319"/>
      <c r="N850" s="107"/>
    </row>
    <row r="851" spans="1:14" ht="18" customHeight="1">
      <c r="A851" s="351">
        <v>847</v>
      </c>
      <c r="B851" s="107" t="s">
        <v>238</v>
      </c>
      <c r="C851" s="108">
        <v>43728</v>
      </c>
      <c r="D851" s="324" t="s">
        <v>14137</v>
      </c>
      <c r="E851" s="324" t="s">
        <v>1709</v>
      </c>
      <c r="F851" s="126">
        <v>3288.4</v>
      </c>
      <c r="G851" s="107" t="str">
        <f t="shared" si="13"/>
        <v>SH19-09838</v>
      </c>
      <c r="H851" s="318"/>
      <c r="I851" s="126"/>
      <c r="J851" s="110"/>
      <c r="K851" s="108"/>
      <c r="L851" s="107"/>
      <c r="M851" s="319"/>
      <c r="N851" s="107"/>
    </row>
    <row r="852" spans="1:14" ht="18" customHeight="1">
      <c r="A852" s="351">
        <v>848</v>
      </c>
      <c r="B852" s="107" t="s">
        <v>42</v>
      </c>
      <c r="C852" s="108">
        <v>43728</v>
      </c>
      <c r="D852" s="324" t="s">
        <v>14138</v>
      </c>
      <c r="E852" s="324" t="s">
        <v>14537</v>
      </c>
      <c r="F852" s="126">
        <v>13.32</v>
      </c>
      <c r="G852" s="107" t="str">
        <f t="shared" si="13"/>
        <v>SH19-09839</v>
      </c>
      <c r="H852" s="318"/>
      <c r="I852" s="126"/>
      <c r="J852" s="110"/>
      <c r="K852" s="108"/>
      <c r="L852" s="107"/>
      <c r="M852" s="319"/>
      <c r="N852" s="107"/>
    </row>
    <row r="853" spans="1:14" ht="18" customHeight="1">
      <c r="A853" s="351">
        <v>849</v>
      </c>
      <c r="B853" s="107" t="s">
        <v>42</v>
      </c>
      <c r="C853" s="108">
        <v>43731</v>
      </c>
      <c r="D853" s="324" t="s">
        <v>14139</v>
      </c>
      <c r="E853" s="324" t="s">
        <v>14539</v>
      </c>
      <c r="F853" s="126">
        <v>14604.47</v>
      </c>
      <c r="G853" s="107" t="str">
        <f t="shared" si="13"/>
        <v>SH19-09840</v>
      </c>
      <c r="H853" s="318"/>
      <c r="I853" s="126"/>
      <c r="J853" s="110"/>
      <c r="K853" s="108"/>
      <c r="L853" s="107"/>
      <c r="M853" s="319"/>
      <c r="N853" s="107"/>
    </row>
    <row r="854" spans="1:14" ht="18" customHeight="1">
      <c r="A854" s="351">
        <v>850</v>
      </c>
      <c r="B854" s="107" t="s">
        <v>42</v>
      </c>
      <c r="C854" s="108">
        <v>43731</v>
      </c>
      <c r="D854" s="324" t="s">
        <v>14140</v>
      </c>
      <c r="E854" s="324" t="s">
        <v>14539</v>
      </c>
      <c r="F854" s="126">
        <v>1111.3800000000001</v>
      </c>
      <c r="G854" s="107" t="str">
        <f t="shared" si="13"/>
        <v>SH19-09841</v>
      </c>
      <c r="H854" s="318"/>
      <c r="I854" s="126"/>
      <c r="J854" s="110"/>
      <c r="K854" s="108"/>
      <c r="L854" s="107"/>
      <c r="M854" s="319"/>
      <c r="N854" s="107"/>
    </row>
    <row r="855" spans="1:14" ht="18" customHeight="1">
      <c r="A855" s="351">
        <v>851</v>
      </c>
      <c r="B855" s="107" t="s">
        <v>42</v>
      </c>
      <c r="C855" s="108">
        <v>43731</v>
      </c>
      <c r="D855" s="324" t="s">
        <v>14141</v>
      </c>
      <c r="E855" s="324" t="s">
        <v>14539</v>
      </c>
      <c r="F855" s="126">
        <v>1777.25</v>
      </c>
      <c r="G855" s="107" t="str">
        <f t="shared" si="13"/>
        <v>SH19-09842</v>
      </c>
      <c r="H855" s="318"/>
      <c r="I855" s="126"/>
      <c r="J855" s="110"/>
      <c r="K855" s="108"/>
      <c r="L855" s="107"/>
      <c r="M855" s="319"/>
      <c r="N855" s="107"/>
    </row>
    <row r="856" spans="1:14" ht="18" customHeight="1">
      <c r="A856" s="351">
        <v>852</v>
      </c>
      <c r="B856" s="107" t="s">
        <v>42</v>
      </c>
      <c r="C856" s="108">
        <v>43731</v>
      </c>
      <c r="D856" s="324" t="s">
        <v>14142</v>
      </c>
      <c r="E856" s="324" t="s">
        <v>14539</v>
      </c>
      <c r="F856" s="126">
        <v>3105.11</v>
      </c>
      <c r="G856" s="107" t="str">
        <f t="shared" si="13"/>
        <v>SH19-09843</v>
      </c>
      <c r="H856" s="318"/>
      <c r="I856" s="126"/>
      <c r="J856" s="110"/>
      <c r="K856" s="108"/>
      <c r="L856" s="107"/>
      <c r="M856" s="319"/>
      <c r="N856" s="107"/>
    </row>
    <row r="857" spans="1:14" ht="18" customHeight="1">
      <c r="A857" s="351">
        <v>853</v>
      </c>
      <c r="B857" s="107" t="s">
        <v>42</v>
      </c>
      <c r="C857" s="108">
        <v>43731</v>
      </c>
      <c r="D857" s="324" t="s">
        <v>14143</v>
      </c>
      <c r="E857" s="324" t="s">
        <v>14539</v>
      </c>
      <c r="F857" s="126">
        <v>15565.88</v>
      </c>
      <c r="G857" s="107" t="str">
        <f t="shared" si="13"/>
        <v>SH19-09844</v>
      </c>
      <c r="H857" s="318"/>
      <c r="I857" s="126"/>
      <c r="J857" s="110"/>
      <c r="K857" s="108"/>
      <c r="L857" s="107"/>
      <c r="M857" s="319"/>
      <c r="N857" s="107"/>
    </row>
    <row r="858" spans="1:14" ht="18" customHeight="1">
      <c r="A858" s="351">
        <v>854</v>
      </c>
      <c r="B858" s="107" t="s">
        <v>42</v>
      </c>
      <c r="C858" s="108">
        <v>43731</v>
      </c>
      <c r="D858" s="324" t="s">
        <v>14144</v>
      </c>
      <c r="E858" s="324" t="s">
        <v>14539</v>
      </c>
      <c r="F858" s="126">
        <v>4310.32</v>
      </c>
      <c r="G858" s="107" t="str">
        <f t="shared" si="13"/>
        <v>SH19-09845</v>
      </c>
      <c r="H858" s="318"/>
      <c r="I858" s="126"/>
      <c r="J858" s="110"/>
      <c r="K858" s="108"/>
      <c r="L858" s="107"/>
      <c r="M858" s="319"/>
      <c r="N858" s="107"/>
    </row>
    <row r="859" spans="1:14" ht="18" customHeight="1">
      <c r="A859" s="351">
        <v>855</v>
      </c>
      <c r="B859" s="107" t="s">
        <v>329</v>
      </c>
      <c r="C859" s="108">
        <v>43728</v>
      </c>
      <c r="D859" s="324" t="s">
        <v>14145</v>
      </c>
      <c r="E859" s="324" t="s">
        <v>1709</v>
      </c>
      <c r="F859" s="126">
        <v>729.7</v>
      </c>
      <c r="G859" s="107" t="str">
        <f t="shared" si="13"/>
        <v>SH19-09846</v>
      </c>
      <c r="H859" s="318"/>
      <c r="I859" s="126"/>
      <c r="J859" s="110"/>
      <c r="K859" s="108"/>
      <c r="L859" s="107"/>
      <c r="M859" s="319"/>
      <c r="N859" s="107"/>
    </row>
    <row r="860" spans="1:14" ht="18" customHeight="1">
      <c r="A860" s="351">
        <v>856</v>
      </c>
      <c r="B860" s="107" t="s">
        <v>291</v>
      </c>
      <c r="C860" s="108">
        <v>43729</v>
      </c>
      <c r="D860" s="324" t="s">
        <v>14146</v>
      </c>
      <c r="E860" s="324" t="s">
        <v>1709</v>
      </c>
      <c r="F860" s="126">
        <v>5204.76</v>
      </c>
      <c r="G860" s="107" t="str">
        <f t="shared" si="13"/>
        <v>SH19-09847</v>
      </c>
      <c r="H860" s="318"/>
      <c r="I860" s="126"/>
      <c r="J860" s="110"/>
      <c r="K860" s="108"/>
      <c r="L860" s="107"/>
      <c r="M860" s="319"/>
      <c r="N860" s="107"/>
    </row>
    <row r="861" spans="1:14" ht="18" customHeight="1">
      <c r="A861" s="351">
        <v>857</v>
      </c>
      <c r="B861" s="107" t="s">
        <v>43</v>
      </c>
      <c r="C861" s="108">
        <v>43729</v>
      </c>
      <c r="D861" s="324" t="s">
        <v>14147</v>
      </c>
      <c r="E861" s="324" t="s">
        <v>1709</v>
      </c>
      <c r="F861" s="126">
        <v>4646.8599999999997</v>
      </c>
      <c r="G861" s="107" t="str">
        <f t="shared" si="13"/>
        <v>SH19-09848</v>
      </c>
      <c r="H861" s="318"/>
      <c r="I861" s="126"/>
      <c r="J861" s="110"/>
      <c r="K861" s="108"/>
      <c r="L861" s="107"/>
      <c r="M861" s="319"/>
      <c r="N861" s="107"/>
    </row>
    <row r="862" spans="1:14" ht="18" customHeight="1">
      <c r="A862" s="351">
        <v>858</v>
      </c>
      <c r="B862" s="107" t="s">
        <v>42</v>
      </c>
      <c r="C862" s="108">
        <v>43729</v>
      </c>
      <c r="D862" s="324" t="s">
        <v>14148</v>
      </c>
      <c r="E862" s="324" t="s">
        <v>14538</v>
      </c>
      <c r="F862" s="126">
        <v>1575.75</v>
      </c>
      <c r="G862" s="107" t="str">
        <f t="shared" si="13"/>
        <v>SH19-09849</v>
      </c>
      <c r="H862" s="318"/>
      <c r="I862" s="126"/>
      <c r="J862" s="110"/>
      <c r="K862" s="108"/>
      <c r="L862" s="107"/>
      <c r="M862" s="319"/>
      <c r="N862" s="107"/>
    </row>
    <row r="863" spans="1:14" ht="18" customHeight="1">
      <c r="A863" s="351">
        <v>859</v>
      </c>
      <c r="B863" s="107" t="s">
        <v>42</v>
      </c>
      <c r="C863" s="108">
        <v>43729</v>
      </c>
      <c r="D863" s="324" t="s">
        <v>14149</v>
      </c>
      <c r="E863" s="324" t="s">
        <v>14538</v>
      </c>
      <c r="F863" s="126">
        <v>849.65</v>
      </c>
      <c r="G863" s="107" t="str">
        <f t="shared" si="13"/>
        <v>SH19-09850</v>
      </c>
      <c r="H863" s="318"/>
      <c r="I863" s="126"/>
      <c r="J863" s="110"/>
      <c r="K863" s="108"/>
      <c r="L863" s="107"/>
      <c r="M863" s="319"/>
      <c r="N863" s="107"/>
    </row>
    <row r="864" spans="1:14" ht="18" customHeight="1">
      <c r="A864" s="351">
        <v>860</v>
      </c>
      <c r="B864" s="107" t="s">
        <v>42</v>
      </c>
      <c r="C864" s="108">
        <v>43729</v>
      </c>
      <c r="D864" s="324" t="s">
        <v>14150</v>
      </c>
      <c r="E864" s="324" t="s">
        <v>14538</v>
      </c>
      <c r="F864" s="126">
        <v>93.19</v>
      </c>
      <c r="G864" s="107" t="str">
        <f t="shared" si="13"/>
        <v>SH19-09851</v>
      </c>
      <c r="H864" s="318"/>
      <c r="I864" s="126"/>
      <c r="J864" s="110"/>
      <c r="K864" s="108"/>
      <c r="L864" s="107"/>
      <c r="M864" s="319"/>
      <c r="N864" s="107"/>
    </row>
    <row r="865" spans="1:14" ht="18" customHeight="1">
      <c r="A865" s="351">
        <v>861</v>
      </c>
      <c r="B865" s="107" t="s">
        <v>142</v>
      </c>
      <c r="C865" s="108">
        <v>43729</v>
      </c>
      <c r="D865" s="324" t="s">
        <v>14151</v>
      </c>
      <c r="E865" s="324" t="s">
        <v>1709</v>
      </c>
      <c r="F865" s="126">
        <v>2004.13</v>
      </c>
      <c r="G865" s="107" t="str">
        <f t="shared" si="13"/>
        <v>SH19-09852</v>
      </c>
      <c r="H865" s="318"/>
      <c r="I865" s="126"/>
      <c r="J865" s="110"/>
      <c r="K865" s="108"/>
      <c r="L865" s="107"/>
      <c r="M865" s="319"/>
      <c r="N865" s="107"/>
    </row>
    <row r="866" spans="1:14" ht="18" customHeight="1">
      <c r="A866" s="351">
        <v>862</v>
      </c>
      <c r="B866" s="107" t="s">
        <v>142</v>
      </c>
      <c r="C866" s="108">
        <v>43729</v>
      </c>
      <c r="D866" s="324" t="s">
        <v>14152</v>
      </c>
      <c r="E866" s="324" t="s">
        <v>1709</v>
      </c>
      <c r="F866" s="126">
        <v>628.98</v>
      </c>
      <c r="G866" s="107" t="str">
        <f t="shared" si="13"/>
        <v>SH19-09853</v>
      </c>
      <c r="H866" s="318"/>
      <c r="I866" s="126"/>
      <c r="J866" s="110"/>
      <c r="K866" s="108"/>
      <c r="L866" s="107"/>
      <c r="M866" s="319"/>
      <c r="N866" s="107"/>
    </row>
    <row r="867" spans="1:14" ht="18" customHeight="1">
      <c r="A867" s="351">
        <v>863</v>
      </c>
      <c r="B867" s="107" t="s">
        <v>238</v>
      </c>
      <c r="C867" s="108">
        <v>43729</v>
      </c>
      <c r="D867" s="324" t="s">
        <v>14153</v>
      </c>
      <c r="E867" s="324" t="s">
        <v>1709</v>
      </c>
      <c r="F867" s="126">
        <v>1229.4000000000001</v>
      </c>
      <c r="G867" s="107" t="str">
        <f t="shared" si="13"/>
        <v>SH19-09854</v>
      </c>
      <c r="H867" s="318"/>
      <c r="I867" s="126"/>
      <c r="J867" s="110"/>
      <c r="K867" s="108"/>
      <c r="L867" s="107"/>
      <c r="M867" s="319"/>
      <c r="N867" s="107"/>
    </row>
    <row r="868" spans="1:14" ht="18" customHeight="1">
      <c r="A868" s="351">
        <v>864</v>
      </c>
      <c r="B868" s="107" t="s">
        <v>329</v>
      </c>
      <c r="C868" s="108">
        <v>43732</v>
      </c>
      <c r="D868" s="324" t="s">
        <v>14154</v>
      </c>
      <c r="E868" s="324" t="s">
        <v>1709</v>
      </c>
      <c r="F868" s="126">
        <v>4340.28</v>
      </c>
      <c r="G868" s="107" t="str">
        <f t="shared" si="13"/>
        <v>SH19-09855</v>
      </c>
      <c r="H868" s="318"/>
      <c r="I868" s="126"/>
      <c r="J868" s="110"/>
      <c r="K868" s="108"/>
      <c r="L868" s="107"/>
      <c r="M868" s="319"/>
      <c r="N868" s="107"/>
    </row>
    <row r="869" spans="1:14" ht="18" customHeight="1">
      <c r="A869" s="351">
        <v>865</v>
      </c>
      <c r="B869" s="107" t="s">
        <v>12962</v>
      </c>
      <c r="C869" s="108">
        <v>43731</v>
      </c>
      <c r="D869" s="324" t="s">
        <v>14155</v>
      </c>
      <c r="E869" s="324" t="s">
        <v>1709</v>
      </c>
      <c r="F869" s="126">
        <v>239.4</v>
      </c>
      <c r="G869" s="107" t="str">
        <f t="shared" si="13"/>
        <v>SH19-09856</v>
      </c>
      <c r="H869" s="318"/>
      <c r="I869" s="126"/>
      <c r="J869" s="110"/>
      <c r="K869" s="108"/>
      <c r="L869" s="107"/>
      <c r="M869" s="319"/>
      <c r="N869" s="107"/>
    </row>
    <row r="870" spans="1:14" ht="18" customHeight="1">
      <c r="A870" s="351">
        <v>866</v>
      </c>
      <c r="B870" s="107" t="s">
        <v>332</v>
      </c>
      <c r="C870" s="108">
        <v>43731</v>
      </c>
      <c r="D870" s="324" t="s">
        <v>14156</v>
      </c>
      <c r="E870" s="324" t="s">
        <v>1709</v>
      </c>
      <c r="F870" s="126">
        <v>2331</v>
      </c>
      <c r="G870" s="107" t="str">
        <f t="shared" si="13"/>
        <v>SH19-09857</v>
      </c>
      <c r="H870" s="318"/>
      <c r="I870" s="126"/>
      <c r="J870" s="110"/>
      <c r="K870" s="108"/>
      <c r="L870" s="107"/>
      <c r="M870" s="319"/>
      <c r="N870" s="107"/>
    </row>
    <row r="871" spans="1:14" ht="18" customHeight="1">
      <c r="A871" s="351">
        <v>867</v>
      </c>
      <c r="B871" s="107" t="s">
        <v>1746</v>
      </c>
      <c r="C871" s="108"/>
      <c r="D871" s="402" t="s">
        <v>14157</v>
      </c>
      <c r="E871" s="324" t="s">
        <v>1709</v>
      </c>
      <c r="F871" s="126">
        <v>0</v>
      </c>
      <c r="G871" s="107" t="str">
        <f t="shared" si="13"/>
        <v>SH19-09858</v>
      </c>
      <c r="H871" s="318"/>
      <c r="I871" s="126"/>
      <c r="J871" s="110"/>
      <c r="K871" s="108"/>
      <c r="L871" s="107"/>
      <c r="M871" s="319"/>
      <c r="N871" s="107"/>
    </row>
    <row r="872" spans="1:14" ht="18" customHeight="1">
      <c r="A872" s="351">
        <v>868</v>
      </c>
      <c r="B872" s="107" t="s">
        <v>42</v>
      </c>
      <c r="C872" s="108">
        <v>43732</v>
      </c>
      <c r="D872" s="324" t="s">
        <v>14158</v>
      </c>
      <c r="E872" s="324" t="s">
        <v>14562</v>
      </c>
      <c r="F872" s="126">
        <v>5244.15</v>
      </c>
      <c r="G872" s="107" t="str">
        <f t="shared" si="13"/>
        <v>SH19-09859</v>
      </c>
      <c r="H872" s="318"/>
      <c r="I872" s="126"/>
      <c r="J872" s="110"/>
      <c r="K872" s="108"/>
      <c r="L872" s="107"/>
      <c r="M872" s="319"/>
      <c r="N872" s="107"/>
    </row>
    <row r="873" spans="1:14" ht="18" customHeight="1">
      <c r="A873" s="351">
        <v>869</v>
      </c>
      <c r="B873" s="107" t="s">
        <v>42</v>
      </c>
      <c r="C873" s="108">
        <v>43732</v>
      </c>
      <c r="D873" s="324" t="s">
        <v>14159</v>
      </c>
      <c r="E873" s="324" t="s">
        <v>14562</v>
      </c>
      <c r="F873" s="126">
        <v>12141.73</v>
      </c>
      <c r="G873" s="107" t="str">
        <f t="shared" si="13"/>
        <v>SH19-09860</v>
      </c>
      <c r="H873" s="318"/>
      <c r="I873" s="126"/>
      <c r="J873" s="110"/>
      <c r="K873" s="108"/>
      <c r="L873" s="107"/>
      <c r="M873" s="319"/>
      <c r="N873" s="107"/>
    </row>
    <row r="874" spans="1:14" ht="18" customHeight="1">
      <c r="A874" s="351">
        <v>870</v>
      </c>
      <c r="B874" s="107" t="s">
        <v>42</v>
      </c>
      <c r="C874" s="108">
        <v>43732</v>
      </c>
      <c r="D874" s="324" t="s">
        <v>14160</v>
      </c>
      <c r="E874" s="324" t="s">
        <v>14562</v>
      </c>
      <c r="F874" s="126">
        <v>5161.83</v>
      </c>
      <c r="G874" s="107" t="str">
        <f t="shared" si="13"/>
        <v>SH19-09861</v>
      </c>
      <c r="H874" s="318"/>
      <c r="I874" s="126"/>
      <c r="J874" s="110"/>
      <c r="K874" s="108"/>
      <c r="L874" s="107"/>
      <c r="M874" s="319"/>
      <c r="N874" s="107"/>
    </row>
    <row r="875" spans="1:14" ht="18" customHeight="1">
      <c r="A875" s="351">
        <v>871</v>
      </c>
      <c r="B875" s="107" t="s">
        <v>42</v>
      </c>
      <c r="C875" s="108">
        <v>43732</v>
      </c>
      <c r="D875" s="324" t="s">
        <v>14161</v>
      </c>
      <c r="E875" s="324" t="s">
        <v>14562</v>
      </c>
      <c r="F875" s="126">
        <v>7327.05</v>
      </c>
      <c r="G875" s="107" t="str">
        <f t="shared" si="13"/>
        <v>SH19-09862</v>
      </c>
      <c r="H875" s="318"/>
      <c r="I875" s="126"/>
      <c r="J875" s="110"/>
      <c r="K875" s="108"/>
      <c r="L875" s="107"/>
      <c r="M875" s="319"/>
      <c r="N875" s="107"/>
    </row>
    <row r="876" spans="1:14" ht="18" customHeight="1">
      <c r="A876" s="351">
        <v>872</v>
      </c>
      <c r="B876" s="107" t="s">
        <v>42</v>
      </c>
      <c r="C876" s="108">
        <v>43732</v>
      </c>
      <c r="D876" s="324" t="s">
        <v>14162</v>
      </c>
      <c r="E876" s="324" t="s">
        <v>14562</v>
      </c>
      <c r="F876" s="126">
        <v>10248.870000000001</v>
      </c>
      <c r="G876" s="107" t="str">
        <f t="shared" si="13"/>
        <v>SH19-09863</v>
      </c>
      <c r="H876" s="318"/>
      <c r="I876" s="126"/>
      <c r="J876" s="110"/>
      <c r="K876" s="108"/>
      <c r="L876" s="107"/>
      <c r="M876" s="319"/>
      <c r="N876" s="107"/>
    </row>
    <row r="877" spans="1:14" ht="18" customHeight="1">
      <c r="A877" s="351">
        <v>873</v>
      </c>
      <c r="B877" s="107" t="s">
        <v>42</v>
      </c>
      <c r="C877" s="108">
        <v>43732</v>
      </c>
      <c r="D877" s="324" t="s">
        <v>14163</v>
      </c>
      <c r="E877" s="324" t="s">
        <v>14562</v>
      </c>
      <c r="F877" s="126">
        <v>4327.62</v>
      </c>
      <c r="G877" s="107" t="str">
        <f t="shared" si="13"/>
        <v>SH19-09864</v>
      </c>
      <c r="H877" s="318"/>
      <c r="I877" s="126"/>
      <c r="J877" s="110"/>
      <c r="K877" s="108"/>
      <c r="L877" s="107"/>
      <c r="M877" s="319"/>
      <c r="N877" s="107"/>
    </row>
    <row r="878" spans="1:14" ht="18" customHeight="1">
      <c r="A878" s="351">
        <v>874</v>
      </c>
      <c r="B878" s="107" t="s">
        <v>42</v>
      </c>
      <c r="C878" s="108">
        <v>43731</v>
      </c>
      <c r="D878" s="324" t="s">
        <v>14164</v>
      </c>
      <c r="E878" s="324" t="s">
        <v>1709</v>
      </c>
      <c r="F878" s="126">
        <v>11542.1</v>
      </c>
      <c r="G878" s="107" t="str">
        <f t="shared" si="13"/>
        <v>SH19-09865</v>
      </c>
      <c r="H878" s="318"/>
      <c r="I878" s="126"/>
      <c r="J878" s="110"/>
      <c r="K878" s="108"/>
      <c r="L878" s="107"/>
      <c r="M878" s="319"/>
      <c r="N878" s="107"/>
    </row>
    <row r="879" spans="1:14" ht="18" customHeight="1">
      <c r="A879" s="351">
        <v>875</v>
      </c>
      <c r="B879" s="107" t="s">
        <v>1727</v>
      </c>
      <c r="C879" s="108">
        <v>43731</v>
      </c>
      <c r="D879" s="324" t="s">
        <v>14165</v>
      </c>
      <c r="E879" s="324" t="s">
        <v>1709</v>
      </c>
      <c r="F879" s="126">
        <v>1695.06</v>
      </c>
      <c r="G879" s="107" t="str">
        <f t="shared" si="13"/>
        <v>SH19-09866</v>
      </c>
      <c r="H879" s="318"/>
      <c r="I879" s="126"/>
      <c r="J879" s="110"/>
      <c r="K879" s="108"/>
      <c r="L879" s="107"/>
      <c r="M879" s="319"/>
      <c r="N879" s="107"/>
    </row>
    <row r="880" spans="1:14" ht="18" customHeight="1">
      <c r="A880" s="351">
        <v>876</v>
      </c>
      <c r="B880" s="107" t="s">
        <v>42</v>
      </c>
      <c r="C880" s="108">
        <v>43731</v>
      </c>
      <c r="D880" s="324" t="s">
        <v>14166</v>
      </c>
      <c r="E880" s="324" t="s">
        <v>14539</v>
      </c>
      <c r="F880" s="126">
        <v>11.31</v>
      </c>
      <c r="G880" s="107" t="str">
        <f t="shared" si="13"/>
        <v>SH19-09867</v>
      </c>
      <c r="H880" s="318"/>
      <c r="I880" s="126"/>
      <c r="J880" s="110"/>
      <c r="K880" s="108"/>
      <c r="L880" s="107"/>
      <c r="M880" s="319"/>
      <c r="N880" s="107"/>
    </row>
    <row r="881" spans="1:14" ht="18" customHeight="1">
      <c r="A881" s="351">
        <v>877</v>
      </c>
      <c r="B881" s="107" t="s">
        <v>42</v>
      </c>
      <c r="C881" s="108">
        <v>43731</v>
      </c>
      <c r="D881" s="324" t="s">
        <v>14167</v>
      </c>
      <c r="E881" s="324" t="s">
        <v>14539</v>
      </c>
      <c r="F881" s="126">
        <v>20.6</v>
      </c>
      <c r="G881" s="107" t="str">
        <f t="shared" ref="G881:G944" si="14">D881</f>
        <v>SH19-09868</v>
      </c>
      <c r="H881" s="318"/>
      <c r="I881" s="126"/>
      <c r="J881" s="110"/>
      <c r="K881" s="108"/>
      <c r="L881" s="107"/>
      <c r="M881" s="319"/>
      <c r="N881" s="107"/>
    </row>
    <row r="882" spans="1:14" ht="18" customHeight="1">
      <c r="A882" s="351">
        <v>878</v>
      </c>
      <c r="B882" s="107" t="s">
        <v>55</v>
      </c>
      <c r="C882" s="108">
        <v>43731</v>
      </c>
      <c r="D882" s="324" t="s">
        <v>14168</v>
      </c>
      <c r="E882" s="324" t="s">
        <v>1709</v>
      </c>
      <c r="F882" s="126">
        <v>586.95000000000005</v>
      </c>
      <c r="G882" s="107" t="str">
        <f t="shared" si="14"/>
        <v>SH19-09869</v>
      </c>
      <c r="H882" s="318"/>
      <c r="I882" s="126"/>
      <c r="J882" s="110"/>
      <c r="K882" s="108"/>
      <c r="L882" s="107"/>
      <c r="M882" s="319"/>
      <c r="N882" s="107"/>
    </row>
    <row r="883" spans="1:14" ht="18" customHeight="1">
      <c r="A883" s="351">
        <v>879</v>
      </c>
      <c r="B883" s="107" t="s">
        <v>55</v>
      </c>
      <c r="C883" s="108">
        <v>43731</v>
      </c>
      <c r="D883" s="324" t="s">
        <v>14169</v>
      </c>
      <c r="E883" s="324" t="s">
        <v>1709</v>
      </c>
      <c r="F883" s="126">
        <v>1595.52</v>
      </c>
      <c r="G883" s="107" t="str">
        <f t="shared" si="14"/>
        <v>SH19-09870</v>
      </c>
      <c r="H883" s="318"/>
      <c r="I883" s="126"/>
      <c r="J883" s="110"/>
      <c r="K883" s="108"/>
      <c r="L883" s="107"/>
      <c r="M883" s="319"/>
      <c r="N883" s="107"/>
    </row>
    <row r="884" spans="1:14" ht="18" customHeight="1">
      <c r="A884" s="351">
        <v>880</v>
      </c>
      <c r="B884" s="107" t="s">
        <v>55</v>
      </c>
      <c r="C884" s="108">
        <v>43731</v>
      </c>
      <c r="D884" s="324" t="s">
        <v>14170</v>
      </c>
      <c r="E884" s="324" t="s">
        <v>1709</v>
      </c>
      <c r="F884" s="126">
        <v>1457.82</v>
      </c>
      <c r="G884" s="107" t="str">
        <f t="shared" si="14"/>
        <v>SH19-09871</v>
      </c>
      <c r="H884" s="318"/>
      <c r="I884" s="126"/>
      <c r="J884" s="110"/>
      <c r="K884" s="108"/>
      <c r="L884" s="107"/>
      <c r="M884" s="319"/>
      <c r="N884" s="107"/>
    </row>
    <row r="885" spans="1:14" ht="18" customHeight="1">
      <c r="A885" s="351">
        <v>881</v>
      </c>
      <c r="B885" s="107" t="s">
        <v>1746</v>
      </c>
      <c r="C885" s="108"/>
      <c r="D885" s="402" t="s">
        <v>14171</v>
      </c>
      <c r="E885" s="324" t="s">
        <v>1709</v>
      </c>
      <c r="F885" s="126">
        <v>0</v>
      </c>
      <c r="G885" s="107" t="str">
        <f t="shared" si="14"/>
        <v>SH19-09872</v>
      </c>
      <c r="H885" s="318"/>
      <c r="I885" s="126"/>
      <c r="J885" s="110"/>
      <c r="K885" s="108"/>
      <c r="L885" s="107"/>
      <c r="M885" s="319"/>
      <c r="N885" s="107"/>
    </row>
    <row r="886" spans="1:14" ht="18" customHeight="1">
      <c r="A886" s="351">
        <v>882</v>
      </c>
      <c r="B886" s="107" t="s">
        <v>1727</v>
      </c>
      <c r="C886" s="108">
        <v>43731</v>
      </c>
      <c r="D886" s="324" t="s">
        <v>14172</v>
      </c>
      <c r="E886" s="324" t="s">
        <v>1709</v>
      </c>
      <c r="F886" s="126">
        <v>5079.29</v>
      </c>
      <c r="G886" s="107" t="str">
        <f t="shared" si="14"/>
        <v>SH19-09873</v>
      </c>
      <c r="H886" s="318"/>
      <c r="I886" s="126"/>
      <c r="J886" s="110"/>
      <c r="K886" s="108"/>
      <c r="L886" s="107"/>
      <c r="M886" s="319"/>
      <c r="N886" s="107"/>
    </row>
    <row r="887" spans="1:14" ht="18" customHeight="1">
      <c r="A887" s="351">
        <v>883</v>
      </c>
      <c r="B887" s="107" t="s">
        <v>238</v>
      </c>
      <c r="C887" s="108">
        <v>43732</v>
      </c>
      <c r="D887" s="324" t="s">
        <v>14173</v>
      </c>
      <c r="E887" s="324" t="s">
        <v>1709</v>
      </c>
      <c r="F887" s="126">
        <v>7376.4</v>
      </c>
      <c r="G887" s="107" t="str">
        <f t="shared" si="14"/>
        <v>SH19-09874</v>
      </c>
      <c r="H887" s="318"/>
      <c r="I887" s="126"/>
      <c r="J887" s="110"/>
      <c r="K887" s="108"/>
      <c r="L887" s="107"/>
      <c r="M887" s="319"/>
      <c r="N887" s="107"/>
    </row>
    <row r="888" spans="1:14" ht="18" customHeight="1">
      <c r="A888" s="351">
        <v>884</v>
      </c>
      <c r="B888" s="107" t="s">
        <v>329</v>
      </c>
      <c r="C888" s="108">
        <v>43732</v>
      </c>
      <c r="D888" s="324" t="s">
        <v>14174</v>
      </c>
      <c r="E888" s="324" t="s">
        <v>1709</v>
      </c>
      <c r="F888" s="126">
        <v>3250.08</v>
      </c>
      <c r="G888" s="107" t="str">
        <f t="shared" si="14"/>
        <v>SH19-09875</v>
      </c>
      <c r="H888" s="318"/>
      <c r="I888" s="126"/>
      <c r="J888" s="110"/>
      <c r="K888" s="108"/>
      <c r="L888" s="107"/>
      <c r="M888" s="319"/>
      <c r="N888" s="107"/>
    </row>
    <row r="889" spans="1:14" ht="18" customHeight="1">
      <c r="A889" s="351">
        <v>885</v>
      </c>
      <c r="B889" s="107" t="s">
        <v>142</v>
      </c>
      <c r="C889" s="108">
        <v>43732</v>
      </c>
      <c r="D889" s="324" t="s">
        <v>14175</v>
      </c>
      <c r="E889" s="324" t="s">
        <v>1709</v>
      </c>
      <c r="F889" s="126">
        <v>1652.83</v>
      </c>
      <c r="G889" s="107" t="str">
        <f t="shared" si="14"/>
        <v>SH19-09876</v>
      </c>
      <c r="H889" s="318"/>
      <c r="I889" s="126"/>
      <c r="J889" s="110"/>
      <c r="K889" s="108"/>
      <c r="L889" s="107"/>
      <c r="M889" s="319"/>
      <c r="N889" s="107"/>
    </row>
    <row r="890" spans="1:14" ht="18" customHeight="1">
      <c r="A890" s="351">
        <v>886</v>
      </c>
      <c r="B890" s="107" t="s">
        <v>142</v>
      </c>
      <c r="C890" s="108">
        <v>43732</v>
      </c>
      <c r="D890" s="324" t="s">
        <v>14176</v>
      </c>
      <c r="E890" s="324" t="s">
        <v>1709</v>
      </c>
      <c r="F890" s="126">
        <v>488.34</v>
      </c>
      <c r="G890" s="107" t="str">
        <f t="shared" si="14"/>
        <v>SH19-09877</v>
      </c>
      <c r="H890" s="318"/>
      <c r="I890" s="126"/>
      <c r="J890" s="110"/>
      <c r="K890" s="108"/>
      <c r="L890" s="107"/>
      <c r="M890" s="319"/>
      <c r="N890" s="107"/>
    </row>
    <row r="891" spans="1:14" ht="18" customHeight="1">
      <c r="A891" s="351">
        <v>887</v>
      </c>
      <c r="B891" s="107" t="s">
        <v>139</v>
      </c>
      <c r="C891" s="108">
        <v>43732</v>
      </c>
      <c r="D891" s="324" t="s">
        <v>14177</v>
      </c>
      <c r="E891" s="324" t="s">
        <v>1709</v>
      </c>
      <c r="F891" s="126">
        <v>1479</v>
      </c>
      <c r="G891" s="107" t="str">
        <f t="shared" si="14"/>
        <v>SH19-09878</v>
      </c>
      <c r="H891" s="318"/>
      <c r="I891" s="126"/>
      <c r="J891" s="110"/>
      <c r="K891" s="108"/>
      <c r="L891" s="107"/>
      <c r="M891" s="319"/>
      <c r="N891" s="107"/>
    </row>
    <row r="892" spans="1:14" ht="18" customHeight="1">
      <c r="A892" s="351">
        <v>888</v>
      </c>
      <c r="B892" s="107" t="s">
        <v>42</v>
      </c>
      <c r="C892" s="108">
        <v>43733</v>
      </c>
      <c r="D892" s="324" t="s">
        <v>14178</v>
      </c>
      <c r="E892" s="324" t="s">
        <v>14563</v>
      </c>
      <c r="F892" s="126">
        <v>7415.94</v>
      </c>
      <c r="G892" s="107" t="str">
        <f t="shared" si="14"/>
        <v>SH19-09879</v>
      </c>
      <c r="H892" s="318"/>
      <c r="I892" s="126"/>
      <c r="J892" s="110"/>
      <c r="K892" s="108"/>
      <c r="L892" s="107"/>
      <c r="M892" s="319"/>
      <c r="N892" s="107"/>
    </row>
    <row r="893" spans="1:14" ht="18" customHeight="1">
      <c r="A893" s="351">
        <v>889</v>
      </c>
      <c r="B893" s="107" t="s">
        <v>42</v>
      </c>
      <c r="C893" s="108">
        <v>43733</v>
      </c>
      <c r="D893" s="324" t="s">
        <v>14179</v>
      </c>
      <c r="E893" s="324" t="s">
        <v>14563</v>
      </c>
      <c r="F893" s="126">
        <v>10052.6</v>
      </c>
      <c r="G893" s="107" t="str">
        <f t="shared" si="14"/>
        <v>SH19-09880</v>
      </c>
      <c r="H893" s="318"/>
      <c r="I893" s="126"/>
      <c r="J893" s="110"/>
      <c r="K893" s="108"/>
      <c r="L893" s="107"/>
      <c r="M893" s="319"/>
      <c r="N893" s="107"/>
    </row>
    <row r="894" spans="1:14" ht="18" customHeight="1">
      <c r="A894" s="351">
        <v>890</v>
      </c>
      <c r="B894" s="107" t="s">
        <v>42</v>
      </c>
      <c r="C894" s="108">
        <v>43733</v>
      </c>
      <c r="D894" s="324" t="s">
        <v>14180</v>
      </c>
      <c r="E894" s="324" t="s">
        <v>14563</v>
      </c>
      <c r="F894" s="126">
        <v>9430.33</v>
      </c>
      <c r="G894" s="107" t="str">
        <f t="shared" si="14"/>
        <v>SH19-09881</v>
      </c>
      <c r="H894" s="318"/>
      <c r="I894" s="126"/>
      <c r="J894" s="110"/>
      <c r="K894" s="108"/>
      <c r="L894" s="107"/>
      <c r="M894" s="319"/>
      <c r="N894" s="107"/>
    </row>
    <row r="895" spans="1:14" ht="18" customHeight="1">
      <c r="A895" s="351">
        <v>891</v>
      </c>
      <c r="B895" s="107" t="s">
        <v>42</v>
      </c>
      <c r="C895" s="108">
        <v>43733</v>
      </c>
      <c r="D895" s="324" t="s">
        <v>14181</v>
      </c>
      <c r="E895" s="324" t="s">
        <v>14563</v>
      </c>
      <c r="F895" s="126">
        <v>9409.7999999999993</v>
      </c>
      <c r="G895" s="107" t="str">
        <f t="shared" si="14"/>
        <v>SH19-09882</v>
      </c>
      <c r="H895" s="318"/>
      <c r="I895" s="126"/>
      <c r="J895" s="110"/>
      <c r="K895" s="108"/>
      <c r="L895" s="107"/>
      <c r="M895" s="319"/>
      <c r="N895" s="107"/>
    </row>
    <row r="896" spans="1:14" ht="18" customHeight="1">
      <c r="A896" s="351">
        <v>892</v>
      </c>
      <c r="B896" s="107" t="s">
        <v>42</v>
      </c>
      <c r="C896" s="108">
        <v>43733</v>
      </c>
      <c r="D896" s="324" t="s">
        <v>14182</v>
      </c>
      <c r="E896" s="324" t="s">
        <v>14563</v>
      </c>
      <c r="F896" s="126">
        <v>10616.38</v>
      </c>
      <c r="G896" s="107" t="str">
        <f t="shared" si="14"/>
        <v>SH19-09883</v>
      </c>
      <c r="H896" s="318"/>
      <c r="I896" s="126"/>
      <c r="J896" s="110"/>
      <c r="K896" s="108"/>
      <c r="L896" s="107"/>
      <c r="M896" s="319"/>
      <c r="N896" s="107"/>
    </row>
    <row r="897" spans="1:14" ht="18" customHeight="1">
      <c r="A897" s="351">
        <v>893</v>
      </c>
      <c r="B897" s="107" t="s">
        <v>42</v>
      </c>
      <c r="C897" s="108">
        <v>43733</v>
      </c>
      <c r="D897" s="324" t="s">
        <v>14183</v>
      </c>
      <c r="E897" s="324" t="s">
        <v>14563</v>
      </c>
      <c r="F897" s="126">
        <v>8139.52</v>
      </c>
      <c r="G897" s="107" t="str">
        <f t="shared" si="14"/>
        <v>SH19-09884</v>
      </c>
      <c r="H897" s="318"/>
      <c r="I897" s="126"/>
      <c r="J897" s="110"/>
      <c r="K897" s="108"/>
      <c r="L897" s="107"/>
      <c r="M897" s="319"/>
      <c r="N897" s="107"/>
    </row>
    <row r="898" spans="1:14" ht="18" customHeight="1">
      <c r="A898" s="351">
        <v>894</v>
      </c>
      <c r="B898" s="107" t="s">
        <v>42</v>
      </c>
      <c r="C898" s="108">
        <v>43733</v>
      </c>
      <c r="D898" s="324" t="s">
        <v>14184</v>
      </c>
      <c r="E898" s="324" t="s">
        <v>14563</v>
      </c>
      <c r="F898" s="126">
        <v>6139.71</v>
      </c>
      <c r="G898" s="107" t="str">
        <f t="shared" si="14"/>
        <v>SH19-09885</v>
      </c>
      <c r="H898" s="318"/>
      <c r="I898" s="126"/>
      <c r="J898" s="110"/>
      <c r="K898" s="108"/>
      <c r="L898" s="107"/>
      <c r="M898" s="319"/>
      <c r="N898" s="107"/>
    </row>
    <row r="899" spans="1:14" ht="18" customHeight="1">
      <c r="A899" s="351">
        <v>895</v>
      </c>
      <c r="B899" s="107" t="s">
        <v>42</v>
      </c>
      <c r="C899" s="108">
        <v>43733</v>
      </c>
      <c r="D899" s="324" t="s">
        <v>14185</v>
      </c>
      <c r="E899" s="324" t="s">
        <v>14563</v>
      </c>
      <c r="F899" s="126">
        <v>10238.98</v>
      </c>
      <c r="G899" s="107" t="str">
        <f t="shared" si="14"/>
        <v>SH19-09886</v>
      </c>
      <c r="H899" s="318"/>
      <c r="I899" s="126"/>
      <c r="J899" s="110"/>
      <c r="K899" s="108"/>
      <c r="L899" s="107"/>
      <c r="M899" s="319"/>
      <c r="N899" s="107"/>
    </row>
    <row r="900" spans="1:14" ht="18" customHeight="1">
      <c r="A900" s="351">
        <v>896</v>
      </c>
      <c r="B900" s="107" t="s">
        <v>42</v>
      </c>
      <c r="C900" s="108">
        <v>43733</v>
      </c>
      <c r="D900" s="324" t="s">
        <v>14186</v>
      </c>
      <c r="E900" s="324" t="s">
        <v>14563</v>
      </c>
      <c r="F900" s="126">
        <v>7552.35</v>
      </c>
      <c r="G900" s="107" t="str">
        <f t="shared" si="14"/>
        <v>SH19-09887</v>
      </c>
      <c r="H900" s="318"/>
      <c r="I900" s="126"/>
      <c r="J900" s="110"/>
      <c r="K900" s="108"/>
      <c r="L900" s="107"/>
      <c r="M900" s="319"/>
      <c r="N900" s="107"/>
    </row>
    <row r="901" spans="1:14" ht="18" customHeight="1">
      <c r="A901" s="351">
        <v>897</v>
      </c>
      <c r="B901" s="107" t="s">
        <v>42</v>
      </c>
      <c r="C901" s="108">
        <v>43733</v>
      </c>
      <c r="D901" s="324" t="s">
        <v>14187</v>
      </c>
      <c r="E901" s="324" t="s">
        <v>14563</v>
      </c>
      <c r="F901" s="126">
        <v>1063.9100000000001</v>
      </c>
      <c r="G901" s="107" t="str">
        <f t="shared" si="14"/>
        <v>SH19-09888</v>
      </c>
      <c r="H901" s="318"/>
      <c r="I901" s="126"/>
      <c r="J901" s="110"/>
      <c r="K901" s="108"/>
      <c r="L901" s="107"/>
      <c r="M901" s="319"/>
      <c r="N901" s="107"/>
    </row>
    <row r="902" spans="1:14" ht="18" customHeight="1">
      <c r="A902" s="351">
        <v>898</v>
      </c>
      <c r="B902" s="107" t="s">
        <v>42</v>
      </c>
      <c r="C902" s="108">
        <v>43733</v>
      </c>
      <c r="D902" s="324" t="s">
        <v>14188</v>
      </c>
      <c r="E902" s="324" t="s">
        <v>14563</v>
      </c>
      <c r="F902" s="126">
        <v>9409.7999999999993</v>
      </c>
      <c r="G902" s="107" t="str">
        <f t="shared" si="14"/>
        <v>SH19-09889</v>
      </c>
      <c r="H902" s="318"/>
      <c r="I902" s="126"/>
      <c r="J902" s="110"/>
      <c r="K902" s="108"/>
      <c r="L902" s="107"/>
      <c r="M902" s="319"/>
      <c r="N902" s="107"/>
    </row>
    <row r="903" spans="1:14" ht="18" customHeight="1">
      <c r="A903" s="351">
        <v>899</v>
      </c>
      <c r="B903" s="107" t="s">
        <v>42</v>
      </c>
      <c r="C903" s="108">
        <v>43733</v>
      </c>
      <c r="D903" s="324" t="s">
        <v>14189</v>
      </c>
      <c r="E903" s="324" t="s">
        <v>14563</v>
      </c>
      <c r="F903" s="126">
        <v>10447.65</v>
      </c>
      <c r="G903" s="107" t="str">
        <f t="shared" si="14"/>
        <v>SH19-09890</v>
      </c>
      <c r="H903" s="318"/>
      <c r="I903" s="126"/>
      <c r="J903" s="110"/>
      <c r="K903" s="108"/>
      <c r="L903" s="107"/>
      <c r="M903" s="319"/>
      <c r="N903" s="107"/>
    </row>
    <row r="904" spans="1:14" ht="18" customHeight="1">
      <c r="A904" s="351">
        <v>900</v>
      </c>
      <c r="B904" s="107" t="s">
        <v>42</v>
      </c>
      <c r="C904" s="108">
        <v>43733</v>
      </c>
      <c r="D904" s="324" t="s">
        <v>14190</v>
      </c>
      <c r="E904" s="324" t="s">
        <v>14563</v>
      </c>
      <c r="F904" s="126">
        <v>6243.8</v>
      </c>
      <c r="G904" s="107" t="str">
        <f t="shared" si="14"/>
        <v>SH19-09891</v>
      </c>
      <c r="H904" s="318"/>
      <c r="I904" s="126"/>
      <c r="J904" s="110"/>
      <c r="K904" s="108"/>
      <c r="L904" s="107"/>
      <c r="M904" s="319"/>
      <c r="N904" s="107"/>
    </row>
    <row r="905" spans="1:14" ht="18" customHeight="1">
      <c r="A905" s="351">
        <v>901</v>
      </c>
      <c r="B905" s="107" t="s">
        <v>42</v>
      </c>
      <c r="C905" s="108">
        <v>43733</v>
      </c>
      <c r="D905" s="324" t="s">
        <v>14191</v>
      </c>
      <c r="E905" s="324" t="s">
        <v>14563</v>
      </c>
      <c r="F905" s="126">
        <v>8497</v>
      </c>
      <c r="G905" s="107" t="str">
        <f t="shared" si="14"/>
        <v>SH19-09892</v>
      </c>
      <c r="H905" s="318"/>
      <c r="I905" s="126"/>
      <c r="J905" s="110"/>
      <c r="K905" s="108"/>
      <c r="L905" s="107"/>
      <c r="M905" s="319"/>
      <c r="N905" s="107"/>
    </row>
    <row r="906" spans="1:14" ht="18" customHeight="1">
      <c r="A906" s="351">
        <v>902</v>
      </c>
      <c r="B906" s="107" t="s">
        <v>42</v>
      </c>
      <c r="C906" s="108">
        <v>43733</v>
      </c>
      <c r="D906" s="324" t="s">
        <v>14192</v>
      </c>
      <c r="E906" s="324" t="s">
        <v>14563</v>
      </c>
      <c r="F906" s="126">
        <v>10144.49</v>
      </c>
      <c r="G906" s="107" t="str">
        <f t="shared" si="14"/>
        <v>SH19-09893</v>
      </c>
      <c r="H906" s="318"/>
      <c r="I906" s="126"/>
      <c r="J906" s="110"/>
      <c r="K906" s="108"/>
      <c r="L906" s="107"/>
      <c r="M906" s="319"/>
      <c r="N906" s="107"/>
    </row>
    <row r="907" spans="1:14" ht="18" customHeight="1">
      <c r="A907" s="351">
        <v>903</v>
      </c>
      <c r="B907" s="107" t="s">
        <v>42</v>
      </c>
      <c r="C907" s="108">
        <v>43733</v>
      </c>
      <c r="D907" s="324" t="s">
        <v>14193</v>
      </c>
      <c r="E907" s="324" t="s">
        <v>14563</v>
      </c>
      <c r="F907" s="126">
        <v>4795.1400000000003</v>
      </c>
      <c r="G907" s="107" t="str">
        <f t="shared" si="14"/>
        <v>SH19-09894</v>
      </c>
      <c r="H907" s="318"/>
      <c r="I907" s="126"/>
      <c r="J907" s="110"/>
      <c r="K907" s="108"/>
      <c r="L907" s="107"/>
      <c r="M907" s="319"/>
      <c r="N907" s="107"/>
    </row>
    <row r="908" spans="1:14" ht="18" customHeight="1">
      <c r="A908" s="351">
        <v>904</v>
      </c>
      <c r="B908" s="107" t="s">
        <v>42</v>
      </c>
      <c r="C908" s="108">
        <v>43733</v>
      </c>
      <c r="D908" s="324" t="s">
        <v>14194</v>
      </c>
      <c r="E908" s="324" t="s">
        <v>14563</v>
      </c>
      <c r="F908" s="126">
        <v>6887.02</v>
      </c>
      <c r="G908" s="107" t="str">
        <f t="shared" si="14"/>
        <v>SH19-09895</v>
      </c>
      <c r="H908" s="318"/>
      <c r="I908" s="126"/>
      <c r="J908" s="110"/>
      <c r="K908" s="108"/>
      <c r="L908" s="107"/>
      <c r="M908" s="319"/>
      <c r="N908" s="107"/>
    </row>
    <row r="909" spans="1:14" ht="18" customHeight="1">
      <c r="A909" s="351">
        <v>905</v>
      </c>
      <c r="B909" s="107" t="s">
        <v>42</v>
      </c>
      <c r="C909" s="108">
        <v>43733</v>
      </c>
      <c r="D909" s="324" t="s">
        <v>14195</v>
      </c>
      <c r="E909" s="324" t="s">
        <v>14563</v>
      </c>
      <c r="F909" s="126">
        <v>7647.31</v>
      </c>
      <c r="G909" s="107" t="str">
        <f t="shared" si="14"/>
        <v>SH19-09896</v>
      </c>
      <c r="H909" s="318"/>
      <c r="I909" s="126"/>
      <c r="J909" s="110"/>
      <c r="K909" s="108"/>
      <c r="L909" s="107"/>
      <c r="M909" s="319"/>
      <c r="N909" s="107"/>
    </row>
    <row r="910" spans="1:14" ht="18" customHeight="1">
      <c r="A910" s="351">
        <v>906</v>
      </c>
      <c r="B910" s="107" t="s">
        <v>42</v>
      </c>
      <c r="C910" s="108">
        <v>43732</v>
      </c>
      <c r="D910" s="324" t="s">
        <v>14196</v>
      </c>
      <c r="E910" s="324" t="s">
        <v>14562</v>
      </c>
      <c r="F910" s="126">
        <v>1501.51</v>
      </c>
      <c r="G910" s="107" t="str">
        <f t="shared" si="14"/>
        <v>SH19-09897</v>
      </c>
      <c r="H910" s="318"/>
      <c r="I910" s="126"/>
      <c r="J910" s="110"/>
      <c r="K910" s="108"/>
      <c r="L910" s="107"/>
      <c r="M910" s="319"/>
      <c r="N910" s="107"/>
    </row>
    <row r="911" spans="1:14" ht="18" customHeight="1">
      <c r="A911" s="351">
        <v>907</v>
      </c>
      <c r="B911" s="107" t="s">
        <v>42</v>
      </c>
      <c r="C911" s="108">
        <v>43732</v>
      </c>
      <c r="D911" s="324" t="s">
        <v>14197</v>
      </c>
      <c r="E911" s="324" t="s">
        <v>14562</v>
      </c>
      <c r="F911" s="126">
        <v>20.58</v>
      </c>
      <c r="G911" s="107" t="str">
        <f t="shared" si="14"/>
        <v>SH19-09898</v>
      </c>
      <c r="H911" s="318"/>
      <c r="I911" s="126"/>
      <c r="J911" s="110"/>
      <c r="K911" s="108"/>
      <c r="L911" s="107"/>
      <c r="M911" s="319"/>
      <c r="N911" s="107"/>
    </row>
    <row r="912" spans="1:14" ht="18" customHeight="1">
      <c r="A912" s="351">
        <v>908</v>
      </c>
      <c r="B912" s="107" t="s">
        <v>12962</v>
      </c>
      <c r="C912" s="108">
        <v>43732</v>
      </c>
      <c r="D912" s="324" t="s">
        <v>14198</v>
      </c>
      <c r="E912" s="324" t="s">
        <v>1709</v>
      </c>
      <c r="F912" s="126">
        <v>1238.4000000000001</v>
      </c>
      <c r="G912" s="107" t="str">
        <f t="shared" si="14"/>
        <v>SH19-09899</v>
      </c>
      <c r="H912" s="318"/>
      <c r="I912" s="126"/>
      <c r="J912" s="110"/>
      <c r="K912" s="108"/>
      <c r="L912" s="107"/>
      <c r="M912" s="319"/>
      <c r="N912" s="107"/>
    </row>
    <row r="913" spans="1:14" ht="18" customHeight="1">
      <c r="A913" s="351">
        <v>909</v>
      </c>
      <c r="B913" s="107" t="s">
        <v>42</v>
      </c>
      <c r="C913" s="108">
        <v>43732</v>
      </c>
      <c r="D913" s="324" t="s">
        <v>14199</v>
      </c>
      <c r="E913" s="324" t="s">
        <v>1709</v>
      </c>
      <c r="F913" s="126">
        <v>20518.77</v>
      </c>
      <c r="G913" s="107" t="str">
        <f t="shared" si="14"/>
        <v>SH19-09900</v>
      </c>
      <c r="H913" s="318"/>
      <c r="I913" s="126"/>
      <c r="J913" s="110"/>
      <c r="K913" s="108"/>
      <c r="L913" s="107"/>
      <c r="M913" s="319"/>
      <c r="N913" s="107"/>
    </row>
    <row r="914" spans="1:14" ht="18" customHeight="1">
      <c r="A914" s="351">
        <v>910</v>
      </c>
      <c r="B914" s="107" t="s">
        <v>50</v>
      </c>
      <c r="C914" s="108">
        <v>43732</v>
      </c>
      <c r="D914" s="324" t="s">
        <v>14200</v>
      </c>
      <c r="E914" s="324" t="s">
        <v>1709</v>
      </c>
      <c r="F914" s="126">
        <v>8090.4</v>
      </c>
      <c r="G914" s="107" t="str">
        <f t="shared" si="14"/>
        <v>SH19-09901</v>
      </c>
      <c r="H914" s="318"/>
      <c r="I914" s="126"/>
      <c r="J914" s="110"/>
      <c r="K914" s="108"/>
      <c r="L914" s="107"/>
      <c r="M914" s="319"/>
      <c r="N914" s="107"/>
    </row>
    <row r="915" spans="1:14" ht="18" customHeight="1">
      <c r="A915" s="351">
        <v>911</v>
      </c>
      <c r="B915" s="107" t="s">
        <v>1727</v>
      </c>
      <c r="C915" s="108">
        <v>43732</v>
      </c>
      <c r="D915" s="324" t="s">
        <v>14201</v>
      </c>
      <c r="E915" s="324" t="s">
        <v>1709</v>
      </c>
      <c r="F915" s="126">
        <v>6122.26</v>
      </c>
      <c r="G915" s="107" t="str">
        <f t="shared" si="14"/>
        <v>SH19-09902</v>
      </c>
      <c r="H915" s="318"/>
      <c r="I915" s="126"/>
      <c r="J915" s="110"/>
      <c r="K915" s="108"/>
      <c r="L915" s="107"/>
      <c r="M915" s="319"/>
      <c r="N915" s="107"/>
    </row>
    <row r="916" spans="1:14" ht="18" customHeight="1">
      <c r="A916" s="351">
        <v>912</v>
      </c>
      <c r="B916" s="107" t="s">
        <v>224</v>
      </c>
      <c r="C916" s="108">
        <v>43732</v>
      </c>
      <c r="D916" s="324" t="s">
        <v>14202</v>
      </c>
      <c r="E916" s="324" t="s">
        <v>1709</v>
      </c>
      <c r="F916" s="126">
        <v>7572.83</v>
      </c>
      <c r="G916" s="107" t="str">
        <f t="shared" si="14"/>
        <v>SH19-09903</v>
      </c>
      <c r="H916" s="318"/>
      <c r="I916" s="126"/>
      <c r="J916" s="110"/>
      <c r="K916" s="108"/>
      <c r="L916" s="107"/>
      <c r="M916" s="319"/>
      <c r="N916" s="107"/>
    </row>
    <row r="917" spans="1:14" ht="18" customHeight="1">
      <c r="A917" s="351">
        <v>913</v>
      </c>
      <c r="B917" s="107" t="s">
        <v>53</v>
      </c>
      <c r="C917" s="108">
        <v>43732</v>
      </c>
      <c r="D917" s="324" t="s">
        <v>14203</v>
      </c>
      <c r="E917" s="324" t="s">
        <v>1709</v>
      </c>
      <c r="F917" s="126">
        <v>2391.89</v>
      </c>
      <c r="G917" s="107" t="str">
        <f t="shared" si="14"/>
        <v>SH19-09904</v>
      </c>
      <c r="H917" s="318"/>
      <c r="I917" s="126"/>
      <c r="J917" s="110"/>
      <c r="K917" s="108"/>
      <c r="L917" s="107"/>
      <c r="M917" s="319"/>
      <c r="N917" s="107"/>
    </row>
    <row r="918" spans="1:14" ht="18" customHeight="1">
      <c r="A918" s="351">
        <v>914</v>
      </c>
      <c r="B918" s="107" t="s">
        <v>337</v>
      </c>
      <c r="C918" s="108">
        <v>43732</v>
      </c>
      <c r="D918" s="324" t="s">
        <v>14204</v>
      </c>
      <c r="E918" s="324" t="s">
        <v>1709</v>
      </c>
      <c r="F918" s="126">
        <v>3251.82</v>
      </c>
      <c r="G918" s="107" t="str">
        <f t="shared" si="14"/>
        <v>SH19-09905</v>
      </c>
      <c r="H918" s="318"/>
      <c r="I918" s="126"/>
      <c r="J918" s="110"/>
      <c r="K918" s="108"/>
      <c r="L918" s="107"/>
      <c r="M918" s="319"/>
      <c r="N918" s="107"/>
    </row>
    <row r="919" spans="1:14" ht="18" customHeight="1">
      <c r="A919" s="351">
        <v>915</v>
      </c>
      <c r="B919" s="107" t="s">
        <v>42</v>
      </c>
      <c r="C919" s="108">
        <v>43732</v>
      </c>
      <c r="D919" s="324" t="s">
        <v>14205</v>
      </c>
      <c r="E919" s="324" t="s">
        <v>14562</v>
      </c>
      <c r="F919" s="126">
        <v>3303.05</v>
      </c>
      <c r="G919" s="107" t="str">
        <f t="shared" si="14"/>
        <v>SH19-09906</v>
      </c>
      <c r="H919" s="318"/>
      <c r="I919" s="126"/>
      <c r="J919" s="110"/>
      <c r="K919" s="108"/>
      <c r="L919" s="107"/>
      <c r="M919" s="319"/>
      <c r="N919" s="107"/>
    </row>
    <row r="920" spans="1:14" ht="18" customHeight="1">
      <c r="A920" s="351">
        <v>916</v>
      </c>
      <c r="B920" s="107" t="s">
        <v>42</v>
      </c>
      <c r="C920" s="108">
        <v>43732</v>
      </c>
      <c r="D920" s="324" t="s">
        <v>14206</v>
      </c>
      <c r="E920" s="324" t="s">
        <v>14562</v>
      </c>
      <c r="F920" s="126">
        <v>12647.39</v>
      </c>
      <c r="G920" s="107" t="str">
        <f t="shared" si="14"/>
        <v>SH19-09907</v>
      </c>
      <c r="H920" s="318"/>
      <c r="I920" s="126"/>
      <c r="J920" s="110"/>
      <c r="K920" s="108"/>
      <c r="L920" s="107"/>
      <c r="M920" s="319"/>
      <c r="N920" s="107"/>
    </row>
    <row r="921" spans="1:14" ht="18" customHeight="1">
      <c r="A921" s="351">
        <v>917</v>
      </c>
      <c r="B921" s="107" t="s">
        <v>42</v>
      </c>
      <c r="C921" s="108">
        <v>43732</v>
      </c>
      <c r="D921" s="324" t="s">
        <v>14207</v>
      </c>
      <c r="E921" s="324" t="s">
        <v>14562</v>
      </c>
      <c r="F921" s="126">
        <v>5277.17</v>
      </c>
      <c r="G921" s="107" t="str">
        <f t="shared" si="14"/>
        <v>SH19-09908</v>
      </c>
      <c r="H921" s="318"/>
      <c r="I921" s="126"/>
      <c r="J921" s="110"/>
      <c r="K921" s="108"/>
      <c r="L921" s="107"/>
      <c r="M921" s="319"/>
      <c r="N921" s="107"/>
    </row>
    <row r="922" spans="1:14" ht="18" customHeight="1">
      <c r="A922" s="351">
        <v>918</v>
      </c>
      <c r="B922" s="107" t="s">
        <v>42</v>
      </c>
      <c r="C922" s="108">
        <v>43732</v>
      </c>
      <c r="D922" s="324" t="s">
        <v>14208</v>
      </c>
      <c r="E922" s="324" t="s">
        <v>14562</v>
      </c>
      <c r="F922" s="126">
        <v>957.5</v>
      </c>
      <c r="G922" s="107" t="str">
        <f t="shared" si="14"/>
        <v>SH19-09909</v>
      </c>
      <c r="H922" s="318"/>
      <c r="I922" s="126"/>
      <c r="J922" s="110"/>
      <c r="K922" s="108"/>
      <c r="L922" s="107"/>
      <c r="M922" s="319"/>
      <c r="N922" s="107"/>
    </row>
    <row r="923" spans="1:14" ht="18" customHeight="1">
      <c r="A923" s="351">
        <v>919</v>
      </c>
      <c r="B923" s="107" t="s">
        <v>42</v>
      </c>
      <c r="C923" s="108">
        <v>43732</v>
      </c>
      <c r="D923" s="324" t="s">
        <v>14209</v>
      </c>
      <c r="E923" s="324" t="s">
        <v>14562</v>
      </c>
      <c r="F923" s="126">
        <v>12.35</v>
      </c>
      <c r="G923" s="107" t="str">
        <f t="shared" si="14"/>
        <v>SH19-09910</v>
      </c>
      <c r="H923" s="318"/>
      <c r="I923" s="126"/>
      <c r="J923" s="110"/>
      <c r="K923" s="108"/>
      <c r="L923" s="107"/>
      <c r="M923" s="319"/>
      <c r="N923" s="107"/>
    </row>
    <row r="924" spans="1:14" ht="18" customHeight="1">
      <c r="A924" s="351">
        <v>920</v>
      </c>
      <c r="B924" s="107" t="s">
        <v>55</v>
      </c>
      <c r="C924" s="108">
        <v>43731</v>
      </c>
      <c r="D924" s="324" t="s">
        <v>14210</v>
      </c>
      <c r="E924" s="324" t="s">
        <v>1709</v>
      </c>
      <c r="F924" s="126">
        <v>1457.82</v>
      </c>
      <c r="G924" s="107" t="str">
        <f t="shared" si="14"/>
        <v>SH19-09911</v>
      </c>
      <c r="H924" s="318"/>
      <c r="I924" s="126"/>
      <c r="J924" s="110"/>
      <c r="K924" s="108"/>
      <c r="L924" s="107"/>
      <c r="M924" s="319"/>
      <c r="N924" s="107"/>
    </row>
    <row r="925" spans="1:14" ht="18" customHeight="1">
      <c r="A925" s="351">
        <v>921</v>
      </c>
      <c r="B925" s="107" t="s">
        <v>55</v>
      </c>
      <c r="C925" s="108">
        <v>43731</v>
      </c>
      <c r="D925" s="324" t="s">
        <v>14211</v>
      </c>
      <c r="E925" s="324" t="s">
        <v>1709</v>
      </c>
      <c r="F925" s="126">
        <v>705.75</v>
      </c>
      <c r="G925" s="107" t="str">
        <f t="shared" si="14"/>
        <v>SH19-09912</v>
      </c>
      <c r="H925" s="318"/>
      <c r="I925" s="126"/>
      <c r="J925" s="110"/>
      <c r="K925" s="108"/>
      <c r="L925" s="107"/>
      <c r="M925" s="319"/>
      <c r="N925" s="107"/>
    </row>
    <row r="926" spans="1:14" ht="18" customHeight="1">
      <c r="A926" s="351">
        <v>922</v>
      </c>
      <c r="B926" s="107" t="s">
        <v>55</v>
      </c>
      <c r="C926" s="108">
        <v>43731</v>
      </c>
      <c r="D926" s="324" t="s">
        <v>14212</v>
      </c>
      <c r="E926" s="324" t="s">
        <v>1709</v>
      </c>
      <c r="F926" s="126">
        <v>1404.36</v>
      </c>
      <c r="G926" s="107" t="str">
        <f t="shared" si="14"/>
        <v>SH19-09913</v>
      </c>
      <c r="H926" s="318"/>
      <c r="I926" s="126"/>
      <c r="J926" s="110"/>
      <c r="K926" s="108"/>
      <c r="L926" s="107"/>
      <c r="M926" s="319"/>
      <c r="N926" s="107"/>
    </row>
    <row r="927" spans="1:14" ht="18" customHeight="1">
      <c r="A927" s="351">
        <v>923</v>
      </c>
      <c r="B927" s="107" t="s">
        <v>55</v>
      </c>
      <c r="C927" s="108">
        <v>43731</v>
      </c>
      <c r="D927" s="324" t="s">
        <v>14213</v>
      </c>
      <c r="E927" s="324" t="s">
        <v>1709</v>
      </c>
      <c r="F927" s="126">
        <v>1609.02</v>
      </c>
      <c r="G927" s="107" t="str">
        <f t="shared" si="14"/>
        <v>SH19-09914</v>
      </c>
      <c r="H927" s="318"/>
      <c r="I927" s="126"/>
      <c r="J927" s="110"/>
      <c r="K927" s="108"/>
      <c r="L927" s="107"/>
      <c r="M927" s="319"/>
      <c r="N927" s="107"/>
    </row>
    <row r="928" spans="1:14" ht="18" customHeight="1">
      <c r="A928" s="351">
        <v>924</v>
      </c>
      <c r="B928" s="107" t="s">
        <v>42</v>
      </c>
      <c r="C928" s="108">
        <v>43732</v>
      </c>
      <c r="D928" s="324" t="s">
        <v>14214</v>
      </c>
      <c r="E928" s="324" t="s">
        <v>14562</v>
      </c>
      <c r="F928" s="126">
        <v>4218.12</v>
      </c>
      <c r="G928" s="107" t="str">
        <f t="shared" si="14"/>
        <v>SH19-09915</v>
      </c>
      <c r="H928" s="318"/>
      <c r="I928" s="126"/>
      <c r="J928" s="110"/>
      <c r="K928" s="108"/>
      <c r="L928" s="107"/>
      <c r="M928" s="319"/>
      <c r="N928" s="107"/>
    </row>
    <row r="929" spans="1:14" ht="18" customHeight="1">
      <c r="A929" s="351">
        <v>925</v>
      </c>
      <c r="B929" s="107" t="s">
        <v>42</v>
      </c>
      <c r="C929" s="108">
        <v>43732</v>
      </c>
      <c r="D929" s="324" t="s">
        <v>14215</v>
      </c>
      <c r="E929" s="324" t="s">
        <v>14562</v>
      </c>
      <c r="F929" s="126">
        <v>11649.9</v>
      </c>
      <c r="G929" s="107" t="str">
        <f t="shared" si="14"/>
        <v>SH19-09916</v>
      </c>
      <c r="H929" s="318"/>
      <c r="I929" s="126"/>
      <c r="J929" s="110"/>
      <c r="K929" s="108"/>
      <c r="L929" s="107"/>
      <c r="M929" s="319"/>
      <c r="N929" s="107"/>
    </row>
    <row r="930" spans="1:14" ht="18" customHeight="1">
      <c r="A930" s="351">
        <v>926</v>
      </c>
      <c r="B930" s="107" t="s">
        <v>42</v>
      </c>
      <c r="C930" s="108">
        <v>43732</v>
      </c>
      <c r="D930" s="324" t="s">
        <v>14216</v>
      </c>
      <c r="E930" s="324" t="s">
        <v>14562</v>
      </c>
      <c r="F930" s="126">
        <v>3849.67</v>
      </c>
      <c r="G930" s="107" t="str">
        <f t="shared" si="14"/>
        <v>SH19-09917</v>
      </c>
      <c r="H930" s="318"/>
      <c r="I930" s="126"/>
      <c r="J930" s="110"/>
      <c r="K930" s="108"/>
      <c r="L930" s="107"/>
      <c r="M930" s="319"/>
      <c r="N930" s="107"/>
    </row>
    <row r="931" spans="1:14" ht="18" customHeight="1">
      <c r="A931" s="351">
        <v>927</v>
      </c>
      <c r="B931" s="107" t="s">
        <v>42</v>
      </c>
      <c r="C931" s="108">
        <v>43732</v>
      </c>
      <c r="D931" s="324" t="s">
        <v>14217</v>
      </c>
      <c r="E931" s="324" t="s">
        <v>14562</v>
      </c>
      <c r="F931" s="126">
        <v>2825.59</v>
      </c>
      <c r="G931" s="107" t="str">
        <f t="shared" si="14"/>
        <v>SH19-09918</v>
      </c>
      <c r="H931" s="318"/>
      <c r="I931" s="126"/>
      <c r="J931" s="110"/>
      <c r="K931" s="108"/>
      <c r="L931" s="107"/>
      <c r="M931" s="319"/>
      <c r="N931" s="107"/>
    </row>
    <row r="932" spans="1:14" ht="18" customHeight="1">
      <c r="A932" s="351">
        <v>928</v>
      </c>
      <c r="B932" s="107" t="s">
        <v>42</v>
      </c>
      <c r="C932" s="108">
        <v>43732</v>
      </c>
      <c r="D932" s="324" t="s">
        <v>14218</v>
      </c>
      <c r="E932" s="324" t="s">
        <v>14562</v>
      </c>
      <c r="F932" s="126">
        <v>7442.5</v>
      </c>
      <c r="G932" s="107" t="str">
        <f t="shared" si="14"/>
        <v>SH19-09919</v>
      </c>
      <c r="H932" s="318"/>
      <c r="I932" s="126"/>
      <c r="J932" s="110"/>
      <c r="K932" s="108"/>
      <c r="L932" s="107"/>
      <c r="M932" s="319"/>
      <c r="N932" s="107"/>
    </row>
    <row r="933" spans="1:14" ht="18" customHeight="1">
      <c r="A933" s="351">
        <v>929</v>
      </c>
      <c r="B933" s="107" t="s">
        <v>141</v>
      </c>
      <c r="C933" s="108">
        <v>43731</v>
      </c>
      <c r="D933" s="324" t="s">
        <v>14219</v>
      </c>
      <c r="E933" s="324" t="s">
        <v>1709</v>
      </c>
      <c r="F933" s="126">
        <v>2460.6799999999998</v>
      </c>
      <c r="G933" s="107" t="str">
        <f t="shared" si="14"/>
        <v>SH19-09920</v>
      </c>
      <c r="H933" s="318"/>
      <c r="I933" s="126"/>
      <c r="J933" s="110"/>
      <c r="K933" s="108"/>
      <c r="L933" s="107"/>
      <c r="M933" s="319"/>
      <c r="N933" s="107"/>
    </row>
    <row r="934" spans="1:14" ht="18" customHeight="1">
      <c r="A934" s="351">
        <v>930</v>
      </c>
      <c r="B934" s="107" t="s">
        <v>42</v>
      </c>
      <c r="C934" s="108">
        <v>43732</v>
      </c>
      <c r="D934" s="324" t="s">
        <v>14220</v>
      </c>
      <c r="E934" s="324" t="s">
        <v>14562</v>
      </c>
      <c r="F934" s="126">
        <v>3797.53</v>
      </c>
      <c r="G934" s="107" t="str">
        <f t="shared" si="14"/>
        <v>SH19-09921</v>
      </c>
      <c r="H934" s="318"/>
      <c r="I934" s="126"/>
      <c r="J934" s="110"/>
      <c r="K934" s="108"/>
      <c r="L934" s="107"/>
      <c r="M934" s="319"/>
      <c r="N934" s="107"/>
    </row>
    <row r="935" spans="1:14" ht="18" customHeight="1">
      <c r="A935" s="351">
        <v>931</v>
      </c>
      <c r="B935" s="107" t="s">
        <v>42</v>
      </c>
      <c r="C935" s="108">
        <v>43732</v>
      </c>
      <c r="D935" s="324" t="s">
        <v>14221</v>
      </c>
      <c r="E935" s="324" t="s">
        <v>14562</v>
      </c>
      <c r="F935" s="126">
        <v>4284.37</v>
      </c>
      <c r="G935" s="107" t="str">
        <f t="shared" si="14"/>
        <v>SH19-09922</v>
      </c>
      <c r="H935" s="318"/>
      <c r="I935" s="126"/>
      <c r="J935" s="110"/>
      <c r="K935" s="108"/>
      <c r="L935" s="107"/>
      <c r="M935" s="319"/>
      <c r="N935" s="107"/>
    </row>
    <row r="936" spans="1:14" ht="18" customHeight="1">
      <c r="A936" s="351">
        <v>932</v>
      </c>
      <c r="B936" s="107" t="s">
        <v>42</v>
      </c>
      <c r="C936" s="108">
        <v>43732</v>
      </c>
      <c r="D936" s="324" t="s">
        <v>14222</v>
      </c>
      <c r="E936" s="324" t="s">
        <v>14562</v>
      </c>
      <c r="F936" s="126">
        <v>7004.14</v>
      </c>
      <c r="G936" s="107" t="str">
        <f t="shared" si="14"/>
        <v>SH19-09923</v>
      </c>
      <c r="H936" s="318"/>
      <c r="I936" s="126"/>
      <c r="J936" s="110"/>
      <c r="K936" s="108"/>
      <c r="L936" s="107"/>
      <c r="M936" s="319"/>
      <c r="N936" s="107"/>
    </row>
    <row r="937" spans="1:14" ht="18" customHeight="1">
      <c r="A937" s="351">
        <v>933</v>
      </c>
      <c r="B937" s="107" t="s">
        <v>42</v>
      </c>
      <c r="C937" s="108">
        <v>43732</v>
      </c>
      <c r="D937" s="324" t="s">
        <v>14223</v>
      </c>
      <c r="E937" s="324" t="s">
        <v>14562</v>
      </c>
      <c r="F937" s="126">
        <v>2735.71</v>
      </c>
      <c r="G937" s="107" t="str">
        <f t="shared" si="14"/>
        <v>SH19-09924</v>
      </c>
      <c r="H937" s="318"/>
      <c r="I937" s="126"/>
      <c r="J937" s="110"/>
      <c r="K937" s="108"/>
      <c r="L937" s="107"/>
      <c r="M937" s="319"/>
      <c r="N937" s="107"/>
    </row>
    <row r="938" spans="1:14" ht="18" customHeight="1">
      <c r="A938" s="351">
        <v>934</v>
      </c>
      <c r="B938" s="107" t="s">
        <v>42</v>
      </c>
      <c r="C938" s="108">
        <v>43732</v>
      </c>
      <c r="D938" s="324" t="s">
        <v>14224</v>
      </c>
      <c r="E938" s="324" t="s">
        <v>14562</v>
      </c>
      <c r="F938" s="126">
        <v>1823.81</v>
      </c>
      <c r="G938" s="107" t="str">
        <f t="shared" si="14"/>
        <v>SH19-09925</v>
      </c>
      <c r="H938" s="318"/>
      <c r="I938" s="126"/>
      <c r="J938" s="110"/>
      <c r="K938" s="108"/>
      <c r="L938" s="107"/>
      <c r="M938" s="319"/>
      <c r="N938" s="107"/>
    </row>
    <row r="939" spans="1:14" ht="18" customHeight="1">
      <c r="A939" s="351">
        <v>935</v>
      </c>
      <c r="B939" s="107" t="s">
        <v>291</v>
      </c>
      <c r="C939" s="108">
        <v>43731</v>
      </c>
      <c r="D939" s="324" t="s">
        <v>14225</v>
      </c>
      <c r="E939" s="324" t="s">
        <v>1709</v>
      </c>
      <c r="F939" s="126">
        <v>4776.97</v>
      </c>
      <c r="G939" s="107" t="str">
        <f t="shared" si="14"/>
        <v>SH19-09926</v>
      </c>
      <c r="H939" s="318"/>
      <c r="I939" s="126"/>
      <c r="J939" s="110"/>
      <c r="K939" s="108"/>
      <c r="L939" s="107"/>
      <c r="M939" s="319"/>
      <c r="N939" s="107"/>
    </row>
    <row r="940" spans="1:14" ht="18" customHeight="1">
      <c r="A940" s="351">
        <v>936</v>
      </c>
      <c r="B940" s="107" t="s">
        <v>291</v>
      </c>
      <c r="C940" s="108">
        <v>43731</v>
      </c>
      <c r="D940" s="324" t="s">
        <v>14226</v>
      </c>
      <c r="E940" s="324" t="s">
        <v>1709</v>
      </c>
      <c r="F940" s="126">
        <v>2836.43</v>
      </c>
      <c r="G940" s="107" t="str">
        <f t="shared" si="14"/>
        <v>SH19-09927</v>
      </c>
      <c r="H940" s="318"/>
      <c r="I940" s="126"/>
      <c r="J940" s="110"/>
      <c r="K940" s="108"/>
      <c r="L940" s="107"/>
      <c r="M940" s="319"/>
      <c r="N940" s="107"/>
    </row>
    <row r="941" spans="1:14" ht="18" customHeight="1">
      <c r="A941" s="351">
        <v>937</v>
      </c>
      <c r="B941" s="107" t="s">
        <v>42</v>
      </c>
      <c r="C941" s="108">
        <v>43732</v>
      </c>
      <c r="D941" s="324" t="s">
        <v>14227</v>
      </c>
      <c r="E941" s="324" t="s">
        <v>14562</v>
      </c>
      <c r="F941" s="126">
        <v>4150.88</v>
      </c>
      <c r="G941" s="107" t="str">
        <f t="shared" si="14"/>
        <v>SH19-09928</v>
      </c>
      <c r="H941" s="318"/>
      <c r="I941" s="126"/>
      <c r="J941" s="110"/>
      <c r="K941" s="108"/>
      <c r="L941" s="107"/>
      <c r="M941" s="319"/>
      <c r="N941" s="107"/>
    </row>
    <row r="942" spans="1:14" ht="18" customHeight="1">
      <c r="A942" s="351">
        <v>938</v>
      </c>
      <c r="B942" s="107" t="s">
        <v>42</v>
      </c>
      <c r="C942" s="108">
        <v>43732</v>
      </c>
      <c r="D942" s="324" t="s">
        <v>14228</v>
      </c>
      <c r="E942" s="324" t="s">
        <v>14562</v>
      </c>
      <c r="F942" s="126">
        <v>1975.79</v>
      </c>
      <c r="G942" s="107" t="str">
        <f t="shared" si="14"/>
        <v>SH19-09929</v>
      </c>
      <c r="H942" s="318"/>
      <c r="I942" s="126"/>
      <c r="J942" s="110"/>
      <c r="K942" s="108"/>
      <c r="L942" s="107"/>
      <c r="M942" s="319"/>
      <c r="N942" s="107"/>
    </row>
    <row r="943" spans="1:14" ht="18" customHeight="1">
      <c r="A943" s="351">
        <v>939</v>
      </c>
      <c r="B943" s="107" t="s">
        <v>42</v>
      </c>
      <c r="C943" s="108">
        <v>43732</v>
      </c>
      <c r="D943" s="324" t="s">
        <v>14229</v>
      </c>
      <c r="E943" s="324" t="s">
        <v>14562</v>
      </c>
      <c r="F943" s="126">
        <v>4879.72</v>
      </c>
      <c r="G943" s="107" t="str">
        <f t="shared" si="14"/>
        <v>SH19-09930</v>
      </c>
      <c r="H943" s="318"/>
      <c r="I943" s="126"/>
      <c r="J943" s="110"/>
      <c r="K943" s="108"/>
      <c r="L943" s="107"/>
      <c r="M943" s="319"/>
      <c r="N943" s="107"/>
    </row>
    <row r="944" spans="1:14" ht="18" customHeight="1">
      <c r="A944" s="351">
        <v>940</v>
      </c>
      <c r="B944" s="107" t="s">
        <v>43</v>
      </c>
      <c r="C944" s="108">
        <v>43731</v>
      </c>
      <c r="D944" s="324" t="s">
        <v>14230</v>
      </c>
      <c r="E944" s="324" t="s">
        <v>1709</v>
      </c>
      <c r="F944" s="126">
        <v>4029.75</v>
      </c>
      <c r="G944" s="107" t="str">
        <f t="shared" si="14"/>
        <v>SH19-09931</v>
      </c>
      <c r="H944" s="318"/>
      <c r="I944" s="126"/>
      <c r="J944" s="110"/>
      <c r="K944" s="108"/>
      <c r="L944" s="107"/>
      <c r="M944" s="319"/>
      <c r="N944" s="107"/>
    </row>
    <row r="945" spans="1:14" ht="18" customHeight="1">
      <c r="A945" s="351">
        <v>941</v>
      </c>
      <c r="B945" s="107" t="s">
        <v>42</v>
      </c>
      <c r="C945" s="108">
        <v>43732</v>
      </c>
      <c r="D945" s="324" t="s">
        <v>14231</v>
      </c>
      <c r="E945" s="324" t="s">
        <v>14562</v>
      </c>
      <c r="F945" s="126">
        <v>10982.36</v>
      </c>
      <c r="G945" s="107" t="str">
        <f t="shared" ref="G945:G1008" si="15">D945</f>
        <v>SH19-09932</v>
      </c>
      <c r="H945" s="318"/>
      <c r="I945" s="126"/>
      <c r="J945" s="110"/>
      <c r="K945" s="108"/>
      <c r="L945" s="107"/>
      <c r="M945" s="319"/>
      <c r="N945" s="107"/>
    </row>
    <row r="946" spans="1:14" ht="18" customHeight="1">
      <c r="A946" s="351">
        <v>942</v>
      </c>
      <c r="B946" s="107" t="s">
        <v>329</v>
      </c>
      <c r="C946" s="108">
        <v>43731</v>
      </c>
      <c r="D946" s="324" t="s">
        <v>14232</v>
      </c>
      <c r="E946" s="324" t="s">
        <v>1709</v>
      </c>
      <c r="F946" s="126">
        <v>4482.59</v>
      </c>
      <c r="G946" s="107" t="str">
        <f t="shared" si="15"/>
        <v>SH19-09933</v>
      </c>
      <c r="H946" s="318"/>
      <c r="I946" s="126"/>
      <c r="J946" s="110"/>
      <c r="K946" s="108"/>
      <c r="L946" s="107"/>
      <c r="M946" s="319"/>
      <c r="N946" s="107"/>
    </row>
    <row r="947" spans="1:14" ht="18" customHeight="1">
      <c r="A947" s="351">
        <v>943</v>
      </c>
      <c r="B947" s="107" t="s">
        <v>1754</v>
      </c>
      <c r="C947" s="108">
        <v>43731</v>
      </c>
      <c r="D947" s="324" t="s">
        <v>14233</v>
      </c>
      <c r="E947" s="324" t="s">
        <v>1709</v>
      </c>
      <c r="F947" s="126">
        <v>3579.24</v>
      </c>
      <c r="G947" s="107" t="str">
        <f t="shared" si="15"/>
        <v>SH19-09934</v>
      </c>
      <c r="H947" s="318"/>
      <c r="I947" s="126"/>
      <c r="J947" s="110"/>
      <c r="K947" s="108"/>
      <c r="L947" s="107"/>
      <c r="M947" s="319"/>
      <c r="N947" s="107"/>
    </row>
    <row r="948" spans="1:14" ht="18" customHeight="1">
      <c r="A948" s="351">
        <v>944</v>
      </c>
      <c r="B948" s="107" t="s">
        <v>42</v>
      </c>
      <c r="C948" s="108">
        <v>43732</v>
      </c>
      <c r="D948" s="324" t="s">
        <v>14234</v>
      </c>
      <c r="E948" s="324" t="s">
        <v>14562</v>
      </c>
      <c r="F948" s="126">
        <v>4303.08</v>
      </c>
      <c r="G948" s="107" t="str">
        <f t="shared" si="15"/>
        <v>SH19-09935</v>
      </c>
      <c r="H948" s="318"/>
      <c r="I948" s="126"/>
      <c r="J948" s="110"/>
      <c r="K948" s="108"/>
      <c r="L948" s="107"/>
      <c r="M948" s="319"/>
      <c r="N948" s="107"/>
    </row>
    <row r="949" spans="1:14" ht="18" customHeight="1">
      <c r="A949" s="351">
        <v>945</v>
      </c>
      <c r="B949" s="107" t="s">
        <v>42</v>
      </c>
      <c r="C949" s="108">
        <v>43732</v>
      </c>
      <c r="D949" s="324" t="s">
        <v>14235</v>
      </c>
      <c r="E949" s="324" t="s">
        <v>14562</v>
      </c>
      <c r="F949" s="126">
        <v>792.57</v>
      </c>
      <c r="G949" s="107" t="str">
        <f t="shared" si="15"/>
        <v>SH19-09936</v>
      </c>
      <c r="H949" s="318"/>
      <c r="I949" s="126"/>
      <c r="J949" s="110"/>
      <c r="K949" s="108"/>
      <c r="L949" s="107"/>
      <c r="M949" s="319"/>
      <c r="N949" s="107"/>
    </row>
    <row r="950" spans="1:14" ht="18" customHeight="1">
      <c r="A950" s="351">
        <v>946</v>
      </c>
      <c r="B950" s="107" t="s">
        <v>42</v>
      </c>
      <c r="C950" s="108">
        <v>43732</v>
      </c>
      <c r="D950" s="324" t="s">
        <v>14236</v>
      </c>
      <c r="E950" s="324" t="s">
        <v>14562</v>
      </c>
      <c r="F950" s="126">
        <v>1085.21</v>
      </c>
      <c r="G950" s="107" t="str">
        <f t="shared" si="15"/>
        <v>SH19-09937</v>
      </c>
      <c r="H950" s="318"/>
      <c r="I950" s="126"/>
      <c r="J950" s="110"/>
      <c r="K950" s="108"/>
      <c r="L950" s="107"/>
      <c r="M950" s="319"/>
      <c r="N950" s="107"/>
    </row>
    <row r="951" spans="1:14" ht="18" customHeight="1">
      <c r="A951" s="351">
        <v>947</v>
      </c>
      <c r="B951" s="107" t="s">
        <v>42</v>
      </c>
      <c r="C951" s="108">
        <v>43733</v>
      </c>
      <c r="D951" s="324" t="s">
        <v>14237</v>
      </c>
      <c r="E951" s="324" t="s">
        <v>14563</v>
      </c>
      <c r="F951" s="126">
        <v>19.809999999999999</v>
      </c>
      <c r="G951" s="107" t="str">
        <f t="shared" si="15"/>
        <v>SH19-09938</v>
      </c>
      <c r="H951" s="318"/>
      <c r="I951" s="126"/>
      <c r="J951" s="110"/>
      <c r="K951" s="108"/>
      <c r="L951" s="107"/>
      <c r="M951" s="319"/>
      <c r="N951" s="107"/>
    </row>
    <row r="952" spans="1:14" ht="18" customHeight="1">
      <c r="A952" s="351">
        <v>948</v>
      </c>
      <c r="B952" s="107" t="s">
        <v>42</v>
      </c>
      <c r="C952" s="108">
        <v>43733</v>
      </c>
      <c r="D952" s="324" t="s">
        <v>14238</v>
      </c>
      <c r="E952" s="324" t="s">
        <v>14563</v>
      </c>
      <c r="F952" s="126">
        <v>181.58</v>
      </c>
      <c r="G952" s="107" t="str">
        <f t="shared" si="15"/>
        <v>SH19-09939</v>
      </c>
      <c r="H952" s="318"/>
      <c r="I952" s="126"/>
      <c r="J952" s="110"/>
      <c r="K952" s="108"/>
      <c r="L952" s="107"/>
      <c r="M952" s="319"/>
      <c r="N952" s="107"/>
    </row>
    <row r="953" spans="1:14" ht="18" customHeight="1">
      <c r="A953" s="351">
        <v>949</v>
      </c>
      <c r="B953" s="107" t="s">
        <v>47</v>
      </c>
      <c r="C953" s="108">
        <v>43731</v>
      </c>
      <c r="D953" s="324" t="s">
        <v>14239</v>
      </c>
      <c r="E953" s="324" t="s">
        <v>1709</v>
      </c>
      <c r="F953" s="126">
        <v>10016.61</v>
      </c>
      <c r="G953" s="107" t="str">
        <f t="shared" si="15"/>
        <v>SH19-09940</v>
      </c>
      <c r="H953" s="318"/>
      <c r="I953" s="126"/>
      <c r="J953" s="110"/>
      <c r="K953" s="108"/>
      <c r="L953" s="107"/>
      <c r="M953" s="319"/>
      <c r="N953" s="107"/>
    </row>
    <row r="954" spans="1:14" ht="18" customHeight="1">
      <c r="A954" s="351">
        <v>950</v>
      </c>
      <c r="B954" s="107" t="s">
        <v>12962</v>
      </c>
      <c r="C954" s="108">
        <v>43731</v>
      </c>
      <c r="D954" s="324" t="s">
        <v>14240</v>
      </c>
      <c r="E954" s="324" t="s">
        <v>1709</v>
      </c>
      <c r="F954" s="126">
        <v>1800.97</v>
      </c>
      <c r="G954" s="107" t="str">
        <f t="shared" si="15"/>
        <v>SH19-09941</v>
      </c>
      <c r="H954" s="318"/>
      <c r="I954" s="126"/>
      <c r="J954" s="110"/>
      <c r="K954" s="108"/>
      <c r="L954" s="107"/>
      <c r="M954" s="319"/>
      <c r="N954" s="107"/>
    </row>
    <row r="955" spans="1:14" ht="18" customHeight="1">
      <c r="A955" s="351">
        <v>951</v>
      </c>
      <c r="B955" s="107" t="s">
        <v>42</v>
      </c>
      <c r="C955" s="108">
        <v>43732</v>
      </c>
      <c r="D955" s="324" t="s">
        <v>14241</v>
      </c>
      <c r="E955" s="324" t="s">
        <v>14562</v>
      </c>
      <c r="F955" s="126">
        <v>5376.25</v>
      </c>
      <c r="G955" s="107" t="str">
        <f t="shared" si="15"/>
        <v>SH19-09942</v>
      </c>
      <c r="H955" s="318"/>
      <c r="I955" s="126"/>
      <c r="J955" s="110"/>
      <c r="K955" s="108"/>
      <c r="L955" s="107"/>
      <c r="M955" s="319"/>
      <c r="N955" s="107"/>
    </row>
    <row r="956" spans="1:14" ht="18" customHeight="1">
      <c r="A956" s="351">
        <v>952</v>
      </c>
      <c r="B956" s="107" t="s">
        <v>42</v>
      </c>
      <c r="C956" s="108">
        <v>43732</v>
      </c>
      <c r="D956" s="324" t="s">
        <v>14242</v>
      </c>
      <c r="E956" s="324" t="s">
        <v>14562</v>
      </c>
      <c r="F956" s="126">
        <v>10575.04</v>
      </c>
      <c r="G956" s="107" t="str">
        <f t="shared" si="15"/>
        <v>SH19-09943</v>
      </c>
      <c r="H956" s="318"/>
      <c r="I956" s="126"/>
      <c r="J956" s="110"/>
      <c r="K956" s="108"/>
      <c r="L956" s="107"/>
      <c r="M956" s="319"/>
      <c r="N956" s="107"/>
    </row>
    <row r="957" spans="1:14" ht="18" customHeight="1">
      <c r="A957" s="351">
        <v>953</v>
      </c>
      <c r="B957" s="107" t="s">
        <v>42</v>
      </c>
      <c r="C957" s="108">
        <v>43732</v>
      </c>
      <c r="D957" s="324" t="s">
        <v>14243</v>
      </c>
      <c r="E957" s="324" t="s">
        <v>14562</v>
      </c>
      <c r="F957" s="126">
        <v>4327.62</v>
      </c>
      <c r="G957" s="107" t="str">
        <f t="shared" si="15"/>
        <v>SH19-09944</v>
      </c>
      <c r="H957" s="318"/>
      <c r="I957" s="126"/>
      <c r="J957" s="110"/>
      <c r="K957" s="108"/>
      <c r="L957" s="107"/>
      <c r="M957" s="319"/>
      <c r="N957" s="107"/>
    </row>
    <row r="958" spans="1:14" ht="18" customHeight="1">
      <c r="A958" s="351">
        <v>954</v>
      </c>
      <c r="B958" s="107" t="s">
        <v>42</v>
      </c>
      <c r="C958" s="108">
        <v>43732</v>
      </c>
      <c r="D958" s="324" t="s">
        <v>14244</v>
      </c>
      <c r="E958" s="324" t="s">
        <v>14562</v>
      </c>
      <c r="F958" s="126">
        <v>525.39</v>
      </c>
      <c r="G958" s="107" t="str">
        <f t="shared" si="15"/>
        <v>SH19-09945</v>
      </c>
      <c r="H958" s="318"/>
      <c r="I958" s="126"/>
      <c r="J958" s="110"/>
      <c r="K958" s="108"/>
      <c r="L958" s="107"/>
      <c r="M958" s="319"/>
      <c r="N958" s="107"/>
    </row>
    <row r="959" spans="1:14" ht="18" customHeight="1">
      <c r="A959" s="351">
        <v>955</v>
      </c>
      <c r="B959" s="107" t="s">
        <v>330</v>
      </c>
      <c r="C959" s="108">
        <v>43731</v>
      </c>
      <c r="D959" s="324" t="s">
        <v>14245</v>
      </c>
      <c r="E959" s="324" t="s">
        <v>1709</v>
      </c>
      <c r="F959" s="126">
        <f>396.3+1387.05+10634.05</f>
        <v>12417.4</v>
      </c>
      <c r="G959" s="107" t="str">
        <f t="shared" si="15"/>
        <v>SH19-09946</v>
      </c>
      <c r="H959" s="318"/>
      <c r="I959" s="126"/>
      <c r="J959" s="110"/>
      <c r="K959" s="108"/>
      <c r="L959" s="107"/>
      <c r="M959" s="319"/>
      <c r="N959" s="107"/>
    </row>
    <row r="960" spans="1:14" ht="18" customHeight="1">
      <c r="A960" s="351">
        <v>956</v>
      </c>
      <c r="B960" s="107" t="s">
        <v>47</v>
      </c>
      <c r="C960" s="108">
        <v>43731</v>
      </c>
      <c r="D960" s="324" t="s">
        <v>14246</v>
      </c>
      <c r="E960" s="324" t="s">
        <v>1709</v>
      </c>
      <c r="F960" s="126">
        <v>4663.24</v>
      </c>
      <c r="G960" s="107" t="str">
        <f t="shared" si="15"/>
        <v>SH19-09947</v>
      </c>
      <c r="H960" s="318"/>
      <c r="I960" s="126"/>
      <c r="J960" s="110"/>
      <c r="K960" s="108"/>
      <c r="L960" s="107"/>
      <c r="M960" s="319"/>
      <c r="N960" s="107"/>
    </row>
    <row r="961" spans="1:14" ht="18" customHeight="1">
      <c r="A961" s="351">
        <v>957</v>
      </c>
      <c r="B961" s="107" t="s">
        <v>291</v>
      </c>
      <c r="C961" s="108">
        <v>43731</v>
      </c>
      <c r="D961" s="324" t="s">
        <v>14247</v>
      </c>
      <c r="E961" s="324" t="s">
        <v>1709</v>
      </c>
      <c r="F961" s="126">
        <v>2532.4</v>
      </c>
      <c r="G961" s="107" t="str">
        <f t="shared" si="15"/>
        <v>SH19-09948</v>
      </c>
      <c r="H961" s="318"/>
      <c r="I961" s="126"/>
      <c r="J961" s="110"/>
      <c r="K961" s="108"/>
      <c r="L961" s="107"/>
      <c r="M961" s="319"/>
      <c r="N961" s="107"/>
    </row>
    <row r="962" spans="1:14" ht="18" customHeight="1">
      <c r="A962" s="351">
        <v>958</v>
      </c>
      <c r="B962" s="107" t="s">
        <v>142</v>
      </c>
      <c r="C962" s="108">
        <v>43731</v>
      </c>
      <c r="D962" s="324" t="s">
        <v>14248</v>
      </c>
      <c r="E962" s="324" t="s">
        <v>1709</v>
      </c>
      <c r="F962" s="126">
        <v>1539.85</v>
      </c>
      <c r="G962" s="107" t="str">
        <f t="shared" si="15"/>
        <v>SH19-09949</v>
      </c>
      <c r="H962" s="318"/>
      <c r="I962" s="126"/>
      <c r="J962" s="110"/>
      <c r="K962" s="108"/>
      <c r="L962" s="107"/>
      <c r="M962" s="319"/>
      <c r="N962" s="107"/>
    </row>
    <row r="963" spans="1:14" ht="18" customHeight="1">
      <c r="A963" s="351">
        <v>959</v>
      </c>
      <c r="B963" s="107" t="s">
        <v>1746</v>
      </c>
      <c r="C963" s="108"/>
      <c r="D963" s="402" t="s">
        <v>14249</v>
      </c>
      <c r="E963" s="324" t="s">
        <v>1709</v>
      </c>
      <c r="F963" s="126">
        <v>0</v>
      </c>
      <c r="G963" s="107" t="str">
        <f t="shared" si="15"/>
        <v>SH19-09950</v>
      </c>
      <c r="H963" s="318"/>
      <c r="I963" s="126"/>
      <c r="J963" s="110"/>
      <c r="K963" s="108"/>
      <c r="L963" s="107"/>
      <c r="M963" s="319"/>
      <c r="N963" s="107"/>
    </row>
    <row r="964" spans="1:14" ht="18" customHeight="1">
      <c r="A964" s="351">
        <v>960</v>
      </c>
      <c r="B964" s="107" t="s">
        <v>329</v>
      </c>
      <c r="C964" s="108">
        <v>43731</v>
      </c>
      <c r="D964" s="324" t="s">
        <v>14250</v>
      </c>
      <c r="E964" s="324" t="s">
        <v>1709</v>
      </c>
      <c r="F964" s="126">
        <v>1492.32</v>
      </c>
      <c r="G964" s="107" t="str">
        <f t="shared" si="15"/>
        <v>SH19-09951</v>
      </c>
      <c r="H964" s="318"/>
      <c r="I964" s="126"/>
      <c r="J964" s="110"/>
      <c r="K964" s="108"/>
      <c r="L964" s="107"/>
      <c r="M964" s="319"/>
      <c r="N964" s="107"/>
    </row>
    <row r="965" spans="1:14" ht="18" customHeight="1">
      <c r="A965" s="351">
        <v>961</v>
      </c>
      <c r="B965" s="107" t="s">
        <v>1746</v>
      </c>
      <c r="C965" s="108"/>
      <c r="D965" s="402" t="s">
        <v>14251</v>
      </c>
      <c r="E965" s="324" t="s">
        <v>1709</v>
      </c>
      <c r="F965" s="126">
        <v>0</v>
      </c>
      <c r="G965" s="107" t="str">
        <f t="shared" si="15"/>
        <v>SH19-09952</v>
      </c>
      <c r="H965" s="318"/>
      <c r="I965" s="126"/>
      <c r="J965" s="110"/>
      <c r="K965" s="108"/>
      <c r="L965" s="107"/>
      <c r="M965" s="319"/>
      <c r="N965" s="107"/>
    </row>
    <row r="966" spans="1:14" ht="18" customHeight="1">
      <c r="A966" s="351">
        <v>962</v>
      </c>
      <c r="B966" s="107" t="s">
        <v>42</v>
      </c>
      <c r="C966" s="108">
        <v>43731</v>
      </c>
      <c r="D966" s="324" t="s">
        <v>14252</v>
      </c>
      <c r="E966" s="324" t="s">
        <v>14539</v>
      </c>
      <c r="F966" s="126">
        <v>69.84</v>
      </c>
      <c r="G966" s="107" t="str">
        <f t="shared" si="15"/>
        <v>SH19-09953</v>
      </c>
      <c r="H966" s="318"/>
      <c r="I966" s="126"/>
      <c r="J966" s="110"/>
      <c r="K966" s="108"/>
      <c r="L966" s="107"/>
      <c r="M966" s="319"/>
      <c r="N966" s="107"/>
    </row>
    <row r="967" spans="1:14" ht="18" customHeight="1">
      <c r="A967" s="351">
        <v>963</v>
      </c>
      <c r="B967" s="107" t="s">
        <v>42</v>
      </c>
      <c r="C967" s="108">
        <v>43731</v>
      </c>
      <c r="D967" s="324" t="s">
        <v>14253</v>
      </c>
      <c r="E967" s="324" t="s">
        <v>14539</v>
      </c>
      <c r="F967" s="126">
        <v>46.31</v>
      </c>
      <c r="G967" s="107" t="str">
        <f t="shared" si="15"/>
        <v>SH19-09954</v>
      </c>
      <c r="H967" s="318"/>
      <c r="I967" s="126"/>
      <c r="J967" s="110"/>
      <c r="K967" s="108"/>
      <c r="L967" s="107"/>
      <c r="M967" s="319"/>
      <c r="N967" s="107"/>
    </row>
    <row r="968" spans="1:14" ht="18" customHeight="1">
      <c r="A968" s="351">
        <v>964</v>
      </c>
      <c r="B968" s="107" t="s">
        <v>238</v>
      </c>
      <c r="C968" s="108">
        <v>43731</v>
      </c>
      <c r="D968" s="324" t="s">
        <v>14254</v>
      </c>
      <c r="E968" s="324" t="s">
        <v>1709</v>
      </c>
      <c r="F968" s="126">
        <v>3376.92</v>
      </c>
      <c r="G968" s="107" t="str">
        <f t="shared" si="15"/>
        <v>SH19-09955</v>
      </c>
      <c r="H968" s="318"/>
      <c r="I968" s="126"/>
      <c r="J968" s="110"/>
      <c r="K968" s="108"/>
      <c r="L968" s="107"/>
      <c r="M968" s="319"/>
      <c r="N968" s="107"/>
    </row>
    <row r="969" spans="1:14" ht="18" customHeight="1">
      <c r="A969" s="351">
        <v>965</v>
      </c>
      <c r="B969" s="107" t="s">
        <v>141</v>
      </c>
      <c r="C969" s="108">
        <v>43732</v>
      </c>
      <c r="D969" s="324" t="s">
        <v>14255</v>
      </c>
      <c r="E969" s="324" t="s">
        <v>1709</v>
      </c>
      <c r="F969" s="126">
        <v>2193.08</v>
      </c>
      <c r="G969" s="107" t="str">
        <f t="shared" si="15"/>
        <v>SH19-09956</v>
      </c>
      <c r="H969" s="318"/>
      <c r="I969" s="126"/>
      <c r="J969" s="110"/>
      <c r="K969" s="108"/>
      <c r="L969" s="107"/>
      <c r="M969" s="319"/>
      <c r="N969" s="107"/>
    </row>
    <row r="970" spans="1:14" ht="18" customHeight="1">
      <c r="A970" s="351">
        <v>966</v>
      </c>
      <c r="B970" s="107" t="s">
        <v>142</v>
      </c>
      <c r="C970" s="108">
        <v>43732</v>
      </c>
      <c r="D970" s="324" t="s">
        <v>14256</v>
      </c>
      <c r="E970" s="324" t="s">
        <v>1709</v>
      </c>
      <c r="F970" s="126">
        <v>1772.3</v>
      </c>
      <c r="G970" s="107" t="str">
        <f t="shared" si="15"/>
        <v>SH19-09957</v>
      </c>
      <c r="H970" s="318"/>
      <c r="I970" s="126"/>
      <c r="J970" s="110"/>
      <c r="K970" s="108"/>
      <c r="L970" s="107"/>
      <c r="M970" s="319"/>
      <c r="N970" s="107"/>
    </row>
    <row r="971" spans="1:14" ht="18" customHeight="1">
      <c r="A971" s="351">
        <v>967</v>
      </c>
      <c r="B971" s="107" t="s">
        <v>142</v>
      </c>
      <c r="C971" s="108">
        <v>43732</v>
      </c>
      <c r="D971" s="324" t="s">
        <v>14257</v>
      </c>
      <c r="E971" s="324" t="s">
        <v>1709</v>
      </c>
      <c r="F971" s="126">
        <v>110.34</v>
      </c>
      <c r="G971" s="107" t="str">
        <f t="shared" si="15"/>
        <v>SH19-09958</v>
      </c>
      <c r="H971" s="318"/>
      <c r="I971" s="126"/>
      <c r="J971" s="110"/>
      <c r="K971" s="108"/>
      <c r="L971" s="107"/>
      <c r="M971" s="319"/>
      <c r="N971" s="107"/>
    </row>
    <row r="972" spans="1:14" ht="18" customHeight="1">
      <c r="A972" s="351">
        <v>968</v>
      </c>
      <c r="B972" s="107" t="s">
        <v>337</v>
      </c>
      <c r="C972" s="108">
        <v>43732</v>
      </c>
      <c r="D972" s="324" t="s">
        <v>14258</v>
      </c>
      <c r="E972" s="324" t="s">
        <v>1709</v>
      </c>
      <c r="F972" s="126">
        <v>1068</v>
      </c>
      <c r="G972" s="107" t="str">
        <f t="shared" si="15"/>
        <v>SH19-09959</v>
      </c>
      <c r="H972" s="318"/>
      <c r="I972" s="126"/>
      <c r="J972" s="110"/>
      <c r="K972" s="108"/>
      <c r="L972" s="107"/>
      <c r="M972" s="319"/>
      <c r="N972" s="107"/>
    </row>
    <row r="973" spans="1:14" ht="18" customHeight="1">
      <c r="A973" s="351">
        <v>969</v>
      </c>
      <c r="B973" s="107" t="s">
        <v>43</v>
      </c>
      <c r="C973" s="108">
        <v>43732</v>
      </c>
      <c r="D973" s="324" t="s">
        <v>14259</v>
      </c>
      <c r="E973" s="324" t="s">
        <v>1709</v>
      </c>
      <c r="F973" s="126">
        <v>2250.1</v>
      </c>
      <c r="G973" s="107" t="str">
        <f t="shared" si="15"/>
        <v>SH19-09960</v>
      </c>
      <c r="H973" s="318"/>
      <c r="I973" s="126"/>
      <c r="J973" s="110"/>
      <c r="K973" s="108"/>
      <c r="L973" s="107"/>
      <c r="M973" s="319"/>
      <c r="N973" s="107"/>
    </row>
    <row r="974" spans="1:14" ht="18" customHeight="1">
      <c r="A974" s="351">
        <v>970</v>
      </c>
      <c r="B974" s="107" t="s">
        <v>42</v>
      </c>
      <c r="C974" s="108">
        <v>43733</v>
      </c>
      <c r="D974" s="324" t="s">
        <v>14260</v>
      </c>
      <c r="E974" s="324" t="s">
        <v>14563</v>
      </c>
      <c r="F974" s="126">
        <v>6509.03</v>
      </c>
      <c r="G974" s="107" t="str">
        <f t="shared" si="15"/>
        <v>SH19-09961</v>
      </c>
      <c r="H974" s="318"/>
      <c r="I974" s="126"/>
      <c r="J974" s="110"/>
      <c r="K974" s="108"/>
      <c r="L974" s="107"/>
      <c r="M974" s="319"/>
      <c r="N974" s="107"/>
    </row>
    <row r="975" spans="1:14" ht="18" customHeight="1">
      <c r="A975" s="351">
        <v>971</v>
      </c>
      <c r="B975" s="107" t="s">
        <v>42</v>
      </c>
      <c r="C975" s="108">
        <v>43725</v>
      </c>
      <c r="D975" s="324" t="s">
        <v>14261</v>
      </c>
      <c r="E975" s="324" t="s">
        <v>14534</v>
      </c>
      <c r="F975" s="126">
        <v>52.83</v>
      </c>
      <c r="G975" s="107" t="str">
        <f t="shared" si="15"/>
        <v>SH19-09962</v>
      </c>
      <c r="H975" s="318"/>
      <c r="I975" s="126"/>
      <c r="J975" s="110"/>
      <c r="K975" s="108"/>
      <c r="L975" s="107"/>
      <c r="M975" s="319"/>
      <c r="N975" s="107"/>
    </row>
    <row r="976" spans="1:14" ht="18" customHeight="1">
      <c r="A976" s="351">
        <v>972</v>
      </c>
      <c r="B976" s="107" t="s">
        <v>42</v>
      </c>
      <c r="C976" s="108">
        <v>43733</v>
      </c>
      <c r="D976" s="324" t="s">
        <v>14262</v>
      </c>
      <c r="E976" s="324" t="s">
        <v>14563</v>
      </c>
      <c r="F976" s="126">
        <v>6815.32</v>
      </c>
      <c r="G976" s="107" t="str">
        <f t="shared" si="15"/>
        <v>SH19-09963</v>
      </c>
      <c r="H976" s="318"/>
      <c r="I976" s="126"/>
      <c r="J976" s="110"/>
      <c r="K976" s="108"/>
      <c r="L976" s="107"/>
      <c r="M976" s="319"/>
      <c r="N976" s="107"/>
    </row>
    <row r="977" spans="1:14" ht="18" customHeight="1">
      <c r="A977" s="351">
        <v>973</v>
      </c>
      <c r="B977" s="107" t="s">
        <v>42</v>
      </c>
      <c r="C977" s="108">
        <v>43733</v>
      </c>
      <c r="D977" s="324" t="s">
        <v>14263</v>
      </c>
      <c r="E977" s="324" t="s">
        <v>14563</v>
      </c>
      <c r="F977" s="126">
        <v>64.650000000000006</v>
      </c>
      <c r="G977" s="107" t="str">
        <f t="shared" si="15"/>
        <v>SH19-09964</v>
      </c>
      <c r="H977" s="318"/>
      <c r="I977" s="126"/>
      <c r="J977" s="110"/>
      <c r="K977" s="108"/>
      <c r="L977" s="107"/>
      <c r="M977" s="319"/>
      <c r="N977" s="107"/>
    </row>
    <row r="978" spans="1:14" ht="18" customHeight="1">
      <c r="A978" s="351">
        <v>974</v>
      </c>
      <c r="B978" s="107" t="s">
        <v>42</v>
      </c>
      <c r="C978" s="108">
        <v>43733</v>
      </c>
      <c r="D978" s="324" t="s">
        <v>14264</v>
      </c>
      <c r="E978" s="324" t="s">
        <v>14563</v>
      </c>
      <c r="F978" s="126">
        <v>3898.42</v>
      </c>
      <c r="G978" s="107" t="str">
        <f t="shared" si="15"/>
        <v>SH19-09965</v>
      </c>
      <c r="H978" s="318"/>
      <c r="I978" s="126"/>
      <c r="J978" s="110"/>
      <c r="K978" s="108"/>
      <c r="L978" s="107"/>
      <c r="M978" s="319"/>
      <c r="N978" s="107"/>
    </row>
    <row r="979" spans="1:14" ht="18" customHeight="1">
      <c r="A979" s="351">
        <v>975</v>
      </c>
      <c r="B979" s="107" t="s">
        <v>42</v>
      </c>
      <c r="C979" s="108">
        <v>43733</v>
      </c>
      <c r="D979" s="324" t="s">
        <v>14265</v>
      </c>
      <c r="E979" s="324" t="s">
        <v>14563</v>
      </c>
      <c r="F979" s="126">
        <v>3760.51</v>
      </c>
      <c r="G979" s="107" t="str">
        <f t="shared" si="15"/>
        <v>SH19-09966</v>
      </c>
      <c r="H979" s="318"/>
      <c r="I979" s="126"/>
      <c r="J979" s="110"/>
      <c r="K979" s="108"/>
      <c r="L979" s="107"/>
      <c r="M979" s="319"/>
      <c r="N979" s="107"/>
    </row>
    <row r="980" spans="1:14" ht="18" customHeight="1">
      <c r="A980" s="351">
        <v>976</v>
      </c>
      <c r="B980" s="107" t="s">
        <v>55</v>
      </c>
      <c r="C980" s="108">
        <v>43732</v>
      </c>
      <c r="D980" s="324" t="s">
        <v>14266</v>
      </c>
      <c r="E980" s="324" t="s">
        <v>1709</v>
      </c>
      <c r="F980" s="126">
        <v>3191.04</v>
      </c>
      <c r="G980" s="107" t="str">
        <f t="shared" si="15"/>
        <v>SH19-09967</v>
      </c>
      <c r="H980" s="318"/>
      <c r="I980" s="126"/>
      <c r="J980" s="110"/>
      <c r="K980" s="108"/>
      <c r="L980" s="107"/>
      <c r="M980" s="319"/>
      <c r="N980" s="107"/>
    </row>
    <row r="981" spans="1:14" ht="18" customHeight="1">
      <c r="A981" s="351">
        <v>977</v>
      </c>
      <c r="B981" s="107" t="s">
        <v>55</v>
      </c>
      <c r="C981" s="108">
        <v>43732</v>
      </c>
      <c r="D981" s="324" t="s">
        <v>14267</v>
      </c>
      <c r="E981" s="324" t="s">
        <v>1709</v>
      </c>
      <c r="F981" s="126">
        <v>2915.64</v>
      </c>
      <c r="G981" s="107" t="str">
        <f t="shared" si="15"/>
        <v>SH19-09968</v>
      </c>
      <c r="H981" s="318"/>
      <c r="I981" s="126"/>
      <c r="J981" s="110"/>
      <c r="K981" s="108"/>
      <c r="L981" s="107"/>
      <c r="M981" s="319"/>
      <c r="N981" s="107"/>
    </row>
    <row r="982" spans="1:14" ht="18" customHeight="1">
      <c r="A982" s="351">
        <v>978</v>
      </c>
      <c r="B982" s="107" t="s">
        <v>42</v>
      </c>
      <c r="C982" s="108">
        <v>43732</v>
      </c>
      <c r="D982" s="324" t="s">
        <v>14268</v>
      </c>
      <c r="E982" s="324" t="s">
        <v>14562</v>
      </c>
      <c r="F982" s="126">
        <v>185.39</v>
      </c>
      <c r="G982" s="107" t="str">
        <f t="shared" si="15"/>
        <v>SH19-09969</v>
      </c>
      <c r="H982" s="318"/>
      <c r="I982" s="126"/>
      <c r="J982" s="110"/>
      <c r="K982" s="108"/>
      <c r="L982" s="107"/>
      <c r="M982" s="319"/>
      <c r="N982" s="107"/>
    </row>
    <row r="983" spans="1:14" ht="18" customHeight="1">
      <c r="A983" s="351">
        <v>979</v>
      </c>
      <c r="B983" s="107" t="s">
        <v>42</v>
      </c>
      <c r="C983" s="108">
        <v>43732</v>
      </c>
      <c r="D983" s="324" t="s">
        <v>14269</v>
      </c>
      <c r="E983" s="324" t="s">
        <v>14562</v>
      </c>
      <c r="F983" s="126">
        <v>1423.36</v>
      </c>
      <c r="G983" s="107" t="str">
        <f t="shared" si="15"/>
        <v>SH19-09970</v>
      </c>
      <c r="H983" s="318"/>
      <c r="I983" s="126"/>
      <c r="J983" s="110"/>
      <c r="K983" s="108"/>
      <c r="L983" s="107"/>
      <c r="M983" s="319"/>
      <c r="N983" s="107"/>
    </row>
    <row r="984" spans="1:14" ht="18" customHeight="1">
      <c r="A984" s="351">
        <v>980</v>
      </c>
      <c r="B984" s="107" t="s">
        <v>43</v>
      </c>
      <c r="C984" s="108">
        <v>43732</v>
      </c>
      <c r="D984" s="324" t="s">
        <v>14270</v>
      </c>
      <c r="E984" s="324" t="s">
        <v>1709</v>
      </c>
      <c r="F984" s="126">
        <v>2860.65</v>
      </c>
      <c r="G984" s="107" t="str">
        <f t="shared" si="15"/>
        <v>SH19-09971</v>
      </c>
      <c r="H984" s="318"/>
      <c r="I984" s="126"/>
      <c r="J984" s="110"/>
      <c r="K984" s="108"/>
      <c r="L984" s="107"/>
      <c r="M984" s="319"/>
      <c r="N984" s="107"/>
    </row>
    <row r="985" spans="1:14" ht="18" customHeight="1">
      <c r="A985" s="351">
        <v>981</v>
      </c>
      <c r="B985" s="107" t="s">
        <v>42</v>
      </c>
      <c r="C985" s="108">
        <v>43732</v>
      </c>
      <c r="D985" s="324" t="s">
        <v>14271</v>
      </c>
      <c r="E985" s="324" t="s">
        <v>14562</v>
      </c>
      <c r="F985" s="126">
        <v>25.31</v>
      </c>
      <c r="G985" s="107" t="str">
        <f t="shared" si="15"/>
        <v>SH19-09972</v>
      </c>
      <c r="H985" s="318"/>
      <c r="I985" s="126"/>
      <c r="J985" s="110"/>
      <c r="K985" s="108"/>
      <c r="L985" s="107"/>
      <c r="M985" s="319"/>
      <c r="N985" s="107"/>
    </row>
    <row r="986" spans="1:14" ht="18" customHeight="1">
      <c r="A986" s="351">
        <v>982</v>
      </c>
      <c r="B986" s="107" t="s">
        <v>42</v>
      </c>
      <c r="C986" s="108">
        <v>43732</v>
      </c>
      <c r="D986" s="324" t="s">
        <v>14272</v>
      </c>
      <c r="E986" s="324" t="s">
        <v>14562</v>
      </c>
      <c r="F986" s="126">
        <v>30.48</v>
      </c>
      <c r="G986" s="107" t="str">
        <f t="shared" si="15"/>
        <v>SH19-09973</v>
      </c>
      <c r="H986" s="318"/>
      <c r="I986" s="126"/>
      <c r="J986" s="110"/>
      <c r="K986" s="108"/>
      <c r="L986" s="107"/>
      <c r="M986" s="319"/>
      <c r="N986" s="107"/>
    </row>
    <row r="987" spans="1:14" ht="18" customHeight="1">
      <c r="A987" s="351">
        <v>983</v>
      </c>
      <c r="B987" s="107" t="s">
        <v>291</v>
      </c>
      <c r="C987" s="108">
        <v>43732</v>
      </c>
      <c r="D987" s="324" t="s">
        <v>14273</v>
      </c>
      <c r="E987" s="324" t="s">
        <v>1709</v>
      </c>
      <c r="F987" s="126">
        <v>5914.5</v>
      </c>
      <c r="G987" s="107" t="str">
        <f t="shared" si="15"/>
        <v>SH19-09974</v>
      </c>
      <c r="H987" s="318"/>
      <c r="I987" s="126"/>
      <c r="J987" s="110"/>
      <c r="K987" s="108"/>
      <c r="L987" s="107"/>
      <c r="M987" s="319"/>
      <c r="N987" s="107"/>
    </row>
    <row r="988" spans="1:14" ht="18" customHeight="1">
      <c r="A988" s="351">
        <v>984</v>
      </c>
      <c r="B988" s="107" t="s">
        <v>1727</v>
      </c>
      <c r="C988" s="108">
        <v>43732</v>
      </c>
      <c r="D988" s="324" t="s">
        <v>14274</v>
      </c>
      <c r="E988" s="324" t="s">
        <v>1709</v>
      </c>
      <c r="F988" s="126">
        <v>4110.4799999999996</v>
      </c>
      <c r="G988" s="107" t="str">
        <f t="shared" si="15"/>
        <v>SH19-09975</v>
      </c>
      <c r="H988" s="318"/>
      <c r="I988" s="126"/>
      <c r="J988" s="110"/>
      <c r="K988" s="108"/>
      <c r="L988" s="107"/>
      <c r="M988" s="319"/>
      <c r="N988" s="107"/>
    </row>
    <row r="989" spans="1:14" ht="18" customHeight="1">
      <c r="A989" s="351">
        <v>985</v>
      </c>
      <c r="B989" s="107" t="s">
        <v>329</v>
      </c>
      <c r="C989" s="108">
        <v>43733</v>
      </c>
      <c r="D989" s="324" t="s">
        <v>14275</v>
      </c>
      <c r="E989" s="324" t="s">
        <v>1709</v>
      </c>
      <c r="F989" s="126">
        <v>4358.1099999999997</v>
      </c>
      <c r="G989" s="107" t="str">
        <f t="shared" si="15"/>
        <v>SH19-09976</v>
      </c>
      <c r="H989" s="318"/>
      <c r="I989" s="126"/>
      <c r="J989" s="110"/>
      <c r="K989" s="108"/>
      <c r="L989" s="107"/>
      <c r="M989" s="319"/>
      <c r="N989" s="107"/>
    </row>
    <row r="990" spans="1:14" ht="18" customHeight="1">
      <c r="A990" s="351">
        <v>986</v>
      </c>
      <c r="B990" s="107" t="s">
        <v>238</v>
      </c>
      <c r="C990" s="108">
        <v>43733</v>
      </c>
      <c r="D990" s="324" t="s">
        <v>14276</v>
      </c>
      <c r="E990" s="324" t="s">
        <v>1709</v>
      </c>
      <c r="F990" s="126">
        <v>4737.4799999999996</v>
      </c>
      <c r="G990" s="107" t="str">
        <f t="shared" si="15"/>
        <v>SH19-09977</v>
      </c>
      <c r="H990" s="318"/>
      <c r="I990" s="126"/>
      <c r="J990" s="110"/>
      <c r="K990" s="108"/>
      <c r="L990" s="107"/>
      <c r="M990" s="319"/>
      <c r="N990" s="107"/>
    </row>
    <row r="991" spans="1:14" ht="18" customHeight="1">
      <c r="A991" s="351">
        <v>987</v>
      </c>
      <c r="B991" s="107" t="s">
        <v>139</v>
      </c>
      <c r="C991" s="108">
        <v>43733</v>
      </c>
      <c r="D991" s="324" t="s">
        <v>14277</v>
      </c>
      <c r="E991" s="324" t="s">
        <v>1709</v>
      </c>
      <c r="F991" s="126">
        <v>1479</v>
      </c>
      <c r="G991" s="107" t="str">
        <f t="shared" si="15"/>
        <v>SH19-09978</v>
      </c>
      <c r="H991" s="318"/>
      <c r="I991" s="126"/>
      <c r="J991" s="110"/>
      <c r="K991" s="108"/>
      <c r="L991" s="107"/>
      <c r="M991" s="319"/>
      <c r="N991" s="107"/>
    </row>
    <row r="992" spans="1:14" ht="18" customHeight="1">
      <c r="A992" s="351">
        <v>988</v>
      </c>
      <c r="B992" s="107" t="s">
        <v>43</v>
      </c>
      <c r="C992" s="108">
        <v>43733</v>
      </c>
      <c r="D992" s="324" t="s">
        <v>14278</v>
      </c>
      <c r="E992" s="324" t="s">
        <v>1709</v>
      </c>
      <c r="F992" s="126">
        <v>2062.3000000000002</v>
      </c>
      <c r="G992" s="107" t="str">
        <f t="shared" si="15"/>
        <v>SH19-09979</v>
      </c>
      <c r="H992" s="318"/>
      <c r="I992" s="126"/>
      <c r="J992" s="110"/>
      <c r="K992" s="108"/>
      <c r="L992" s="107"/>
      <c r="M992" s="319"/>
      <c r="N992" s="107"/>
    </row>
    <row r="993" spans="1:14" ht="18" customHeight="1">
      <c r="A993" s="351">
        <v>989</v>
      </c>
      <c r="B993" s="107" t="s">
        <v>42</v>
      </c>
      <c r="C993" s="108">
        <v>43734</v>
      </c>
      <c r="D993" s="324" t="s">
        <v>14279</v>
      </c>
      <c r="E993" s="324" t="s">
        <v>14564</v>
      </c>
      <c r="F993" s="126">
        <v>4622.33</v>
      </c>
      <c r="G993" s="107" t="str">
        <f t="shared" si="15"/>
        <v>SH19-09980</v>
      </c>
      <c r="H993" s="318"/>
      <c r="I993" s="126"/>
      <c r="J993" s="110"/>
      <c r="K993" s="108"/>
      <c r="L993" s="107"/>
      <c r="M993" s="319"/>
      <c r="N993" s="107"/>
    </row>
    <row r="994" spans="1:14" ht="18" customHeight="1">
      <c r="A994" s="351">
        <v>990</v>
      </c>
      <c r="B994" s="107" t="s">
        <v>42</v>
      </c>
      <c r="C994" s="108">
        <v>43734</v>
      </c>
      <c r="D994" s="324" t="s">
        <v>14280</v>
      </c>
      <c r="E994" s="324" t="s">
        <v>14564</v>
      </c>
      <c r="F994" s="126">
        <v>6109.5</v>
      </c>
      <c r="G994" s="107" t="str">
        <f t="shared" si="15"/>
        <v>SH19-09981</v>
      </c>
      <c r="H994" s="318"/>
      <c r="I994" s="126"/>
      <c r="J994" s="110"/>
      <c r="K994" s="108"/>
      <c r="L994" s="107"/>
      <c r="M994" s="319"/>
      <c r="N994" s="107"/>
    </row>
    <row r="995" spans="1:14" ht="18" customHeight="1">
      <c r="A995" s="351">
        <v>991</v>
      </c>
      <c r="B995" s="107" t="s">
        <v>42</v>
      </c>
      <c r="C995" s="108">
        <v>43734</v>
      </c>
      <c r="D995" s="324" t="s">
        <v>14281</v>
      </c>
      <c r="E995" s="324" t="s">
        <v>14564</v>
      </c>
      <c r="F995" s="126">
        <v>8149.29</v>
      </c>
      <c r="G995" s="107" t="str">
        <f t="shared" si="15"/>
        <v>SH19-09982</v>
      </c>
      <c r="H995" s="318"/>
      <c r="I995" s="126"/>
      <c r="J995" s="110"/>
      <c r="K995" s="108"/>
      <c r="L995" s="107"/>
      <c r="M995" s="319"/>
      <c r="N995" s="107"/>
    </row>
    <row r="996" spans="1:14" ht="18" customHeight="1">
      <c r="A996" s="351">
        <v>992</v>
      </c>
      <c r="B996" s="107" t="s">
        <v>42</v>
      </c>
      <c r="C996" s="108">
        <v>43734</v>
      </c>
      <c r="D996" s="324" t="s">
        <v>14282</v>
      </c>
      <c r="E996" s="324" t="s">
        <v>14564</v>
      </c>
      <c r="F996" s="126">
        <v>6329.86</v>
      </c>
      <c r="G996" s="107" t="str">
        <f t="shared" si="15"/>
        <v>SH19-09983</v>
      </c>
      <c r="H996" s="318"/>
      <c r="I996" s="126"/>
      <c r="J996" s="110"/>
      <c r="K996" s="108"/>
      <c r="L996" s="107"/>
      <c r="M996" s="319"/>
      <c r="N996" s="107"/>
    </row>
    <row r="997" spans="1:14" ht="18" customHeight="1">
      <c r="A997" s="351">
        <v>993</v>
      </c>
      <c r="B997" s="107" t="s">
        <v>42</v>
      </c>
      <c r="C997" s="108">
        <v>43734</v>
      </c>
      <c r="D997" s="324" t="s">
        <v>14283</v>
      </c>
      <c r="E997" s="324" t="s">
        <v>14564</v>
      </c>
      <c r="F997" s="126">
        <v>5753.5</v>
      </c>
      <c r="G997" s="107" t="str">
        <f t="shared" si="15"/>
        <v>SH19-09984</v>
      </c>
      <c r="H997" s="318"/>
      <c r="I997" s="126"/>
      <c r="J997" s="110"/>
      <c r="K997" s="108"/>
      <c r="L997" s="107"/>
      <c r="M997" s="319"/>
      <c r="N997" s="107"/>
    </row>
    <row r="998" spans="1:14" ht="18" customHeight="1">
      <c r="A998" s="351">
        <v>994</v>
      </c>
      <c r="B998" s="107" t="s">
        <v>42</v>
      </c>
      <c r="C998" s="108">
        <v>43734</v>
      </c>
      <c r="D998" s="324" t="s">
        <v>14284</v>
      </c>
      <c r="E998" s="324" t="s">
        <v>14564</v>
      </c>
      <c r="F998" s="126">
        <v>8335.26</v>
      </c>
      <c r="G998" s="107" t="str">
        <f t="shared" si="15"/>
        <v>SH19-09985</v>
      </c>
      <c r="H998" s="318"/>
      <c r="I998" s="126"/>
      <c r="J998" s="110"/>
      <c r="K998" s="108"/>
      <c r="L998" s="107"/>
      <c r="M998" s="319"/>
      <c r="N998" s="107"/>
    </row>
    <row r="999" spans="1:14" ht="18" customHeight="1">
      <c r="A999" s="351">
        <v>995</v>
      </c>
      <c r="B999" s="107" t="s">
        <v>42</v>
      </c>
      <c r="C999" s="108">
        <v>43734</v>
      </c>
      <c r="D999" s="324" t="s">
        <v>14285</v>
      </c>
      <c r="E999" s="324" t="s">
        <v>14564</v>
      </c>
      <c r="F999" s="126">
        <v>6270.15</v>
      </c>
      <c r="G999" s="107" t="str">
        <f t="shared" si="15"/>
        <v>SH19-09986</v>
      </c>
      <c r="H999" s="318"/>
      <c r="I999" s="126"/>
      <c r="J999" s="110"/>
      <c r="K999" s="108"/>
      <c r="L999" s="107"/>
      <c r="M999" s="319"/>
      <c r="N999" s="107"/>
    </row>
    <row r="1000" spans="1:14" ht="18" customHeight="1">
      <c r="A1000" s="351">
        <v>996</v>
      </c>
      <c r="B1000" s="107" t="s">
        <v>42</v>
      </c>
      <c r="C1000" s="108">
        <v>43734</v>
      </c>
      <c r="D1000" s="324" t="s">
        <v>14286</v>
      </c>
      <c r="E1000" s="324" t="s">
        <v>14564</v>
      </c>
      <c r="F1000" s="126">
        <v>8616.3799999999992</v>
      </c>
      <c r="G1000" s="107" t="str">
        <f t="shared" si="15"/>
        <v>SH19-09987</v>
      </c>
      <c r="H1000" s="318"/>
      <c r="I1000" s="126"/>
      <c r="J1000" s="110"/>
      <c r="K1000" s="108"/>
      <c r="L1000" s="107"/>
      <c r="M1000" s="319"/>
      <c r="N1000" s="107"/>
    </row>
    <row r="1001" spans="1:14" ht="18" customHeight="1">
      <c r="A1001" s="351">
        <v>997</v>
      </c>
      <c r="B1001" s="107" t="s">
        <v>42</v>
      </c>
      <c r="C1001" s="108">
        <v>43734</v>
      </c>
      <c r="D1001" s="324" t="s">
        <v>14287</v>
      </c>
      <c r="E1001" s="324" t="s">
        <v>14564</v>
      </c>
      <c r="F1001" s="126">
        <v>8758.14</v>
      </c>
      <c r="G1001" s="107" t="str">
        <f t="shared" si="15"/>
        <v>SH19-09988</v>
      </c>
      <c r="H1001" s="318"/>
      <c r="I1001" s="126"/>
      <c r="J1001" s="110"/>
      <c r="K1001" s="108"/>
      <c r="L1001" s="107"/>
      <c r="M1001" s="319"/>
      <c r="N1001" s="107"/>
    </row>
    <row r="1002" spans="1:14" ht="18" customHeight="1">
      <c r="A1002" s="351">
        <v>998</v>
      </c>
      <c r="B1002" s="107" t="s">
        <v>42</v>
      </c>
      <c r="C1002" s="108">
        <v>43734</v>
      </c>
      <c r="D1002" s="324" t="s">
        <v>14288</v>
      </c>
      <c r="E1002" s="324" t="s">
        <v>14564</v>
      </c>
      <c r="F1002" s="126">
        <v>3371.72</v>
      </c>
      <c r="G1002" s="107" t="str">
        <f t="shared" si="15"/>
        <v>SH19-09989</v>
      </c>
      <c r="H1002" s="318"/>
      <c r="I1002" s="126"/>
      <c r="J1002" s="110"/>
      <c r="K1002" s="108"/>
      <c r="L1002" s="107"/>
      <c r="M1002" s="319"/>
      <c r="N1002" s="107"/>
    </row>
    <row r="1003" spans="1:14" ht="18" customHeight="1">
      <c r="A1003" s="351">
        <v>999</v>
      </c>
      <c r="B1003" s="107" t="s">
        <v>42</v>
      </c>
      <c r="C1003" s="108">
        <v>43734</v>
      </c>
      <c r="D1003" s="324" t="s">
        <v>14289</v>
      </c>
      <c r="E1003" s="324" t="s">
        <v>14564</v>
      </c>
      <c r="F1003" s="126">
        <v>8127</v>
      </c>
      <c r="G1003" s="107" t="str">
        <f t="shared" si="15"/>
        <v>SH19-09990</v>
      </c>
      <c r="H1003" s="318"/>
      <c r="I1003" s="126"/>
      <c r="J1003" s="110"/>
      <c r="K1003" s="108"/>
      <c r="L1003" s="107"/>
      <c r="M1003" s="319"/>
      <c r="N1003" s="107"/>
    </row>
    <row r="1004" spans="1:14" ht="18" customHeight="1">
      <c r="A1004" s="351">
        <v>1000</v>
      </c>
      <c r="B1004" s="107" t="s">
        <v>42</v>
      </c>
      <c r="C1004" s="108">
        <v>43734</v>
      </c>
      <c r="D1004" s="324" t="s">
        <v>14290</v>
      </c>
      <c r="E1004" s="324" t="s">
        <v>14564</v>
      </c>
      <c r="F1004" s="126">
        <v>10432.57</v>
      </c>
      <c r="G1004" s="107" t="str">
        <f t="shared" si="15"/>
        <v>SH19-09991</v>
      </c>
      <c r="H1004" s="318"/>
      <c r="I1004" s="126"/>
      <c r="J1004" s="110"/>
      <c r="K1004" s="108"/>
      <c r="L1004" s="107"/>
      <c r="M1004" s="319"/>
      <c r="N1004" s="107"/>
    </row>
    <row r="1005" spans="1:14" ht="18" customHeight="1">
      <c r="A1005" s="351">
        <v>1001</v>
      </c>
      <c r="B1005" s="107" t="s">
        <v>42</v>
      </c>
      <c r="C1005" s="108">
        <v>43734</v>
      </c>
      <c r="D1005" s="324" t="s">
        <v>14291</v>
      </c>
      <c r="E1005" s="324" t="s">
        <v>14564</v>
      </c>
      <c r="F1005" s="126">
        <v>3849.67</v>
      </c>
      <c r="G1005" s="107" t="str">
        <f t="shared" si="15"/>
        <v>SH19-09992</v>
      </c>
      <c r="H1005" s="318"/>
      <c r="I1005" s="126"/>
      <c r="J1005" s="110"/>
      <c r="K1005" s="108"/>
      <c r="L1005" s="107"/>
      <c r="M1005" s="319"/>
      <c r="N1005" s="107"/>
    </row>
    <row r="1006" spans="1:14" ht="18" customHeight="1">
      <c r="A1006" s="351">
        <v>1002</v>
      </c>
      <c r="B1006" s="107" t="s">
        <v>42</v>
      </c>
      <c r="C1006" s="108">
        <v>43734</v>
      </c>
      <c r="D1006" s="324" t="s">
        <v>14292</v>
      </c>
      <c r="E1006" s="324" t="s">
        <v>14564</v>
      </c>
      <c r="F1006" s="126">
        <v>6871.98</v>
      </c>
      <c r="G1006" s="107" t="str">
        <f t="shared" si="15"/>
        <v>SH19-09993</v>
      </c>
      <c r="H1006" s="318"/>
      <c r="I1006" s="126"/>
      <c r="J1006" s="110"/>
      <c r="K1006" s="108"/>
      <c r="L1006" s="107"/>
      <c r="M1006" s="319"/>
      <c r="N1006" s="107"/>
    </row>
    <row r="1007" spans="1:14" ht="18" customHeight="1">
      <c r="A1007" s="351">
        <v>1003</v>
      </c>
      <c r="B1007" s="107" t="s">
        <v>197</v>
      </c>
      <c r="C1007" s="108">
        <v>43733</v>
      </c>
      <c r="D1007" s="324" t="s">
        <v>14293</v>
      </c>
      <c r="E1007" s="324" t="s">
        <v>1709</v>
      </c>
      <c r="F1007" s="126">
        <v>8230.16</v>
      </c>
      <c r="G1007" s="107" t="str">
        <f t="shared" si="15"/>
        <v>SH19-09994</v>
      </c>
      <c r="H1007" s="318"/>
      <c r="I1007" s="126"/>
      <c r="J1007" s="110"/>
      <c r="K1007" s="108"/>
      <c r="L1007" s="107"/>
      <c r="M1007" s="319"/>
      <c r="N1007" s="107"/>
    </row>
    <row r="1008" spans="1:14" ht="18" customHeight="1">
      <c r="A1008" s="351">
        <v>1004</v>
      </c>
      <c r="B1008" s="107" t="s">
        <v>42</v>
      </c>
      <c r="C1008" s="108">
        <v>43734</v>
      </c>
      <c r="D1008" s="324" t="s">
        <v>14294</v>
      </c>
      <c r="E1008" s="324" t="s">
        <v>14564</v>
      </c>
      <c r="F1008" s="126">
        <v>12037.29</v>
      </c>
      <c r="G1008" s="107" t="str">
        <f t="shared" si="15"/>
        <v>SH19-09995</v>
      </c>
      <c r="H1008" s="318"/>
      <c r="I1008" s="126"/>
      <c r="J1008" s="110"/>
      <c r="K1008" s="108"/>
      <c r="L1008" s="107"/>
      <c r="M1008" s="319"/>
      <c r="N1008" s="107"/>
    </row>
    <row r="1009" spans="1:14" ht="18" customHeight="1">
      <c r="A1009" s="351">
        <v>1005</v>
      </c>
      <c r="B1009" s="107" t="s">
        <v>42</v>
      </c>
      <c r="C1009" s="108">
        <v>43734</v>
      </c>
      <c r="D1009" s="324" t="s">
        <v>14295</v>
      </c>
      <c r="E1009" s="324" t="s">
        <v>14564</v>
      </c>
      <c r="F1009" s="126">
        <v>8027.48</v>
      </c>
      <c r="G1009" s="107" t="str">
        <f t="shared" ref="G1009:G1072" si="16">D1009</f>
        <v>SH19-09996</v>
      </c>
      <c r="H1009" s="318"/>
      <c r="I1009" s="126"/>
      <c r="J1009" s="110"/>
      <c r="K1009" s="108"/>
      <c r="L1009" s="107"/>
      <c r="M1009" s="319"/>
      <c r="N1009" s="107"/>
    </row>
    <row r="1010" spans="1:14" ht="18" customHeight="1">
      <c r="A1010" s="351">
        <v>1006</v>
      </c>
      <c r="B1010" s="107" t="s">
        <v>42</v>
      </c>
      <c r="C1010" s="108">
        <v>43734</v>
      </c>
      <c r="D1010" s="324" t="s">
        <v>14296</v>
      </c>
      <c r="E1010" s="324" t="s">
        <v>14564</v>
      </c>
      <c r="F1010" s="126">
        <v>432.2</v>
      </c>
      <c r="G1010" s="107" t="str">
        <f t="shared" si="16"/>
        <v>SH19-09997</v>
      </c>
      <c r="H1010" s="318"/>
      <c r="I1010" s="126"/>
      <c r="J1010" s="110"/>
      <c r="K1010" s="108"/>
      <c r="L1010" s="107"/>
      <c r="M1010" s="319"/>
      <c r="N1010" s="107"/>
    </row>
    <row r="1011" spans="1:14" ht="18" customHeight="1">
      <c r="A1011" s="351">
        <v>1007</v>
      </c>
      <c r="B1011" s="107" t="s">
        <v>42</v>
      </c>
      <c r="C1011" s="108">
        <v>43734</v>
      </c>
      <c r="D1011" s="324" t="s">
        <v>14297</v>
      </c>
      <c r="E1011" s="324" t="s">
        <v>14564</v>
      </c>
      <c r="F1011" s="126">
        <v>2410.75</v>
      </c>
      <c r="G1011" s="107" t="str">
        <f t="shared" si="16"/>
        <v>SH19-09998</v>
      </c>
      <c r="H1011" s="318"/>
      <c r="I1011" s="126"/>
      <c r="J1011" s="110"/>
      <c r="K1011" s="108"/>
      <c r="L1011" s="107"/>
      <c r="M1011" s="319"/>
      <c r="N1011" s="107"/>
    </row>
    <row r="1012" spans="1:14" ht="18" customHeight="1">
      <c r="A1012" s="351">
        <v>1008</v>
      </c>
      <c r="B1012" s="107" t="s">
        <v>47</v>
      </c>
      <c r="C1012" s="108">
        <v>43733</v>
      </c>
      <c r="D1012" s="324" t="s">
        <v>14298</v>
      </c>
      <c r="E1012" s="324" t="s">
        <v>1709</v>
      </c>
      <c r="F1012" s="126">
        <v>8851.9</v>
      </c>
      <c r="G1012" s="107" t="str">
        <f t="shared" si="16"/>
        <v>SH19-09999</v>
      </c>
      <c r="H1012" s="318"/>
      <c r="I1012" s="126"/>
      <c r="J1012" s="110"/>
      <c r="K1012" s="108"/>
      <c r="L1012" s="107"/>
      <c r="M1012" s="319"/>
      <c r="N1012" s="107"/>
    </row>
    <row r="1013" spans="1:14" ht="18" customHeight="1">
      <c r="A1013" s="351">
        <v>1009</v>
      </c>
      <c r="B1013" s="107" t="s">
        <v>142</v>
      </c>
      <c r="C1013" s="108">
        <v>43733</v>
      </c>
      <c r="D1013" s="324" t="s">
        <v>14299</v>
      </c>
      <c r="E1013" s="324" t="s">
        <v>1709</v>
      </c>
      <c r="F1013" s="126">
        <v>917.38</v>
      </c>
      <c r="G1013" s="107" t="str">
        <f t="shared" si="16"/>
        <v>SH19-10000</v>
      </c>
      <c r="H1013" s="318"/>
      <c r="I1013" s="126"/>
      <c r="J1013" s="110"/>
      <c r="K1013" s="108"/>
      <c r="L1013" s="107"/>
      <c r="M1013" s="319"/>
      <c r="N1013" s="107"/>
    </row>
    <row r="1014" spans="1:14" ht="18" customHeight="1">
      <c r="A1014" s="351">
        <v>1010</v>
      </c>
      <c r="B1014" s="107" t="s">
        <v>1746</v>
      </c>
      <c r="C1014" s="108"/>
      <c r="D1014" s="402" t="s">
        <v>14300</v>
      </c>
      <c r="E1014" s="324" t="s">
        <v>1709</v>
      </c>
      <c r="F1014" s="126">
        <v>0</v>
      </c>
      <c r="G1014" s="107" t="str">
        <f t="shared" si="16"/>
        <v>SH19-10001</v>
      </c>
      <c r="H1014" s="318"/>
      <c r="I1014" s="126"/>
      <c r="J1014" s="110"/>
      <c r="K1014" s="108"/>
      <c r="L1014" s="107"/>
      <c r="M1014" s="319"/>
      <c r="N1014" s="107"/>
    </row>
    <row r="1015" spans="1:14" ht="18" customHeight="1">
      <c r="A1015" s="351">
        <v>1011</v>
      </c>
      <c r="B1015" s="107" t="s">
        <v>42</v>
      </c>
      <c r="C1015" s="108">
        <v>43733</v>
      </c>
      <c r="D1015" s="324" t="s">
        <v>14301</v>
      </c>
      <c r="E1015" s="324" t="s">
        <v>14563</v>
      </c>
      <c r="F1015" s="126">
        <v>243.29</v>
      </c>
      <c r="G1015" s="107" t="str">
        <f t="shared" si="16"/>
        <v>SH19-10002</v>
      </c>
      <c r="H1015" s="318"/>
      <c r="I1015" s="126"/>
      <c r="J1015" s="110"/>
      <c r="K1015" s="108"/>
      <c r="L1015" s="107"/>
      <c r="M1015" s="319"/>
      <c r="N1015" s="107"/>
    </row>
    <row r="1016" spans="1:14" ht="18" customHeight="1">
      <c r="A1016" s="351">
        <v>1012</v>
      </c>
      <c r="B1016" s="107" t="s">
        <v>42</v>
      </c>
      <c r="C1016" s="108">
        <v>43733</v>
      </c>
      <c r="D1016" s="324" t="s">
        <v>14302</v>
      </c>
      <c r="E1016" s="324" t="s">
        <v>14563</v>
      </c>
      <c r="F1016" s="126">
        <v>15.27</v>
      </c>
      <c r="G1016" s="107" t="str">
        <f t="shared" si="16"/>
        <v>SH19-10003</v>
      </c>
      <c r="H1016" s="318"/>
      <c r="I1016" s="126"/>
      <c r="J1016" s="110"/>
      <c r="K1016" s="108"/>
      <c r="L1016" s="107"/>
      <c r="M1016" s="319"/>
      <c r="N1016" s="107"/>
    </row>
    <row r="1017" spans="1:14" ht="18" customHeight="1">
      <c r="A1017" s="351">
        <v>1013</v>
      </c>
      <c r="B1017" s="107" t="s">
        <v>42</v>
      </c>
      <c r="C1017" s="108">
        <v>43733</v>
      </c>
      <c r="D1017" s="324" t="s">
        <v>14303</v>
      </c>
      <c r="E1017" s="324" t="s">
        <v>14563</v>
      </c>
      <c r="F1017" s="126">
        <v>15.2</v>
      </c>
      <c r="G1017" s="107" t="str">
        <f t="shared" si="16"/>
        <v>SH19-10004</v>
      </c>
      <c r="H1017" s="318"/>
      <c r="I1017" s="126"/>
      <c r="J1017" s="110"/>
      <c r="K1017" s="108"/>
      <c r="L1017" s="107"/>
      <c r="M1017" s="319"/>
      <c r="N1017" s="107"/>
    </row>
    <row r="1018" spans="1:14" ht="18" customHeight="1">
      <c r="A1018" s="351">
        <v>1014</v>
      </c>
      <c r="B1018" s="107" t="s">
        <v>42</v>
      </c>
      <c r="C1018" s="108">
        <v>43739</v>
      </c>
      <c r="D1018" s="399" t="s">
        <v>14304</v>
      </c>
      <c r="E1018" s="324" t="s">
        <v>1709</v>
      </c>
      <c r="F1018" s="126">
        <v>5982.27</v>
      </c>
      <c r="G1018" s="107" t="str">
        <f t="shared" si="16"/>
        <v>SH19-10005</v>
      </c>
      <c r="H1018" s="318"/>
      <c r="I1018" s="126"/>
      <c r="J1018" s="110"/>
      <c r="K1018" s="108"/>
      <c r="L1018" s="107"/>
      <c r="M1018" s="319"/>
      <c r="N1018" s="107"/>
    </row>
    <row r="1019" spans="1:14" ht="18" customHeight="1">
      <c r="A1019" s="351">
        <v>1015</v>
      </c>
      <c r="B1019" s="107" t="s">
        <v>42</v>
      </c>
      <c r="C1019" s="108">
        <v>43733</v>
      </c>
      <c r="D1019" s="324" t="s">
        <v>14305</v>
      </c>
      <c r="E1019" s="324" t="s">
        <v>14563</v>
      </c>
      <c r="F1019" s="126">
        <v>35.11</v>
      </c>
      <c r="G1019" s="107" t="str">
        <f t="shared" si="16"/>
        <v>SH19-10006</v>
      </c>
      <c r="H1019" s="318"/>
      <c r="I1019" s="126"/>
      <c r="J1019" s="110"/>
      <c r="K1019" s="108"/>
      <c r="L1019" s="107"/>
      <c r="M1019" s="319"/>
      <c r="N1019" s="107"/>
    </row>
    <row r="1020" spans="1:14" ht="18" customHeight="1">
      <c r="A1020" s="351">
        <v>1016</v>
      </c>
      <c r="B1020" s="107" t="s">
        <v>53</v>
      </c>
      <c r="C1020" s="108">
        <v>43733</v>
      </c>
      <c r="D1020" s="324" t="s">
        <v>14306</v>
      </c>
      <c r="E1020" s="324" t="s">
        <v>1709</v>
      </c>
      <c r="F1020" s="126">
        <v>2071.08</v>
      </c>
      <c r="G1020" s="107" t="str">
        <f t="shared" si="16"/>
        <v>SH19-10007</v>
      </c>
      <c r="H1020" s="318"/>
      <c r="I1020" s="126"/>
      <c r="J1020" s="110"/>
      <c r="K1020" s="108"/>
      <c r="L1020" s="107"/>
      <c r="M1020" s="319"/>
      <c r="N1020" s="107"/>
    </row>
    <row r="1021" spans="1:14" ht="18" customHeight="1">
      <c r="A1021" s="351">
        <v>1017</v>
      </c>
      <c r="B1021" s="107" t="s">
        <v>224</v>
      </c>
      <c r="C1021" s="108">
        <v>43733</v>
      </c>
      <c r="D1021" s="324" t="s">
        <v>14307</v>
      </c>
      <c r="E1021" s="324" t="s">
        <v>1709</v>
      </c>
      <c r="F1021" s="126">
        <v>6811.07</v>
      </c>
      <c r="G1021" s="107" t="str">
        <f t="shared" si="16"/>
        <v>SH19-10008</v>
      </c>
      <c r="H1021" s="318"/>
      <c r="I1021" s="126"/>
      <c r="J1021" s="110"/>
      <c r="K1021" s="108"/>
      <c r="L1021" s="107"/>
      <c r="M1021" s="319"/>
      <c r="N1021" s="107"/>
    </row>
    <row r="1022" spans="1:14" ht="18" customHeight="1">
      <c r="A1022" s="351">
        <v>1018</v>
      </c>
      <c r="B1022" s="107" t="s">
        <v>47</v>
      </c>
      <c r="C1022" s="108">
        <v>43733</v>
      </c>
      <c r="D1022" s="324" t="s">
        <v>14308</v>
      </c>
      <c r="E1022" s="324" t="s">
        <v>1709</v>
      </c>
      <c r="F1022" s="126">
        <v>2623.39</v>
      </c>
      <c r="G1022" s="107" t="str">
        <f t="shared" si="16"/>
        <v>SH19-10009</v>
      </c>
      <c r="H1022" s="318"/>
      <c r="I1022" s="126"/>
      <c r="J1022" s="110"/>
      <c r="K1022" s="108"/>
      <c r="L1022" s="107"/>
      <c r="M1022" s="319"/>
      <c r="N1022" s="107"/>
    </row>
    <row r="1023" spans="1:14" ht="18" customHeight="1">
      <c r="A1023" s="351">
        <v>1019</v>
      </c>
      <c r="B1023" s="107" t="s">
        <v>1746</v>
      </c>
      <c r="C1023" s="108"/>
      <c r="D1023" s="402" t="s">
        <v>14309</v>
      </c>
      <c r="E1023" s="324" t="s">
        <v>1709</v>
      </c>
      <c r="F1023" s="126">
        <v>0</v>
      </c>
      <c r="G1023" s="107" t="str">
        <f t="shared" si="16"/>
        <v>SH19-10010</v>
      </c>
      <c r="H1023" s="318"/>
      <c r="I1023" s="126"/>
      <c r="J1023" s="110"/>
      <c r="K1023" s="108"/>
      <c r="L1023" s="107"/>
      <c r="M1023" s="319"/>
      <c r="N1023" s="107"/>
    </row>
    <row r="1024" spans="1:14" ht="18" customHeight="1">
      <c r="A1024" s="351">
        <v>1020</v>
      </c>
      <c r="B1024" s="107" t="s">
        <v>291</v>
      </c>
      <c r="C1024" s="108">
        <v>43733</v>
      </c>
      <c r="D1024" s="324" t="s">
        <v>14310</v>
      </c>
      <c r="E1024" s="324" t="s">
        <v>1709</v>
      </c>
      <c r="F1024" s="126">
        <v>7570.56</v>
      </c>
      <c r="G1024" s="107" t="str">
        <f t="shared" si="16"/>
        <v>SH19-10011</v>
      </c>
      <c r="H1024" s="318"/>
      <c r="I1024" s="126"/>
      <c r="J1024" s="110"/>
      <c r="K1024" s="108"/>
      <c r="L1024" s="107"/>
      <c r="M1024" s="319"/>
      <c r="N1024" s="107"/>
    </row>
    <row r="1025" spans="1:14" ht="18" customHeight="1">
      <c r="A1025" s="351">
        <v>1021</v>
      </c>
      <c r="B1025" s="107" t="s">
        <v>1754</v>
      </c>
      <c r="C1025" s="108">
        <v>43733</v>
      </c>
      <c r="D1025" s="324" t="s">
        <v>14311</v>
      </c>
      <c r="E1025" s="324" t="s">
        <v>1709</v>
      </c>
      <c r="F1025" s="126">
        <v>1833.3</v>
      </c>
      <c r="G1025" s="107" t="str">
        <f t="shared" si="16"/>
        <v>SH19-10012</v>
      </c>
      <c r="H1025" s="318"/>
      <c r="I1025" s="126"/>
      <c r="J1025" s="110"/>
      <c r="K1025" s="108"/>
      <c r="L1025" s="107"/>
      <c r="M1025" s="319"/>
      <c r="N1025" s="107"/>
    </row>
    <row r="1026" spans="1:14" ht="18" customHeight="1">
      <c r="A1026" s="351">
        <v>1022</v>
      </c>
      <c r="B1026" s="107" t="s">
        <v>337</v>
      </c>
      <c r="C1026" s="108">
        <v>43733</v>
      </c>
      <c r="D1026" s="324" t="s">
        <v>14312</v>
      </c>
      <c r="E1026" s="324" t="s">
        <v>1709</v>
      </c>
      <c r="F1026" s="126">
        <v>612.85</v>
      </c>
      <c r="G1026" s="107" t="str">
        <f t="shared" si="16"/>
        <v>SH19-10013</v>
      </c>
      <c r="H1026" s="318"/>
      <c r="I1026" s="126"/>
      <c r="J1026" s="110"/>
      <c r="K1026" s="108"/>
      <c r="L1026" s="107"/>
      <c r="M1026" s="319"/>
      <c r="N1026" s="107"/>
    </row>
    <row r="1027" spans="1:14" ht="18" customHeight="1">
      <c r="A1027" s="351">
        <v>1023</v>
      </c>
      <c r="B1027" s="107" t="s">
        <v>238</v>
      </c>
      <c r="C1027" s="108">
        <v>43733</v>
      </c>
      <c r="D1027" s="324" t="s">
        <v>14313</v>
      </c>
      <c r="E1027" s="324" t="s">
        <v>1709</v>
      </c>
      <c r="F1027" s="126">
        <v>2303.16</v>
      </c>
      <c r="G1027" s="107" t="str">
        <f t="shared" si="16"/>
        <v>SH19-10014</v>
      </c>
      <c r="H1027" s="318"/>
      <c r="I1027" s="126"/>
      <c r="J1027" s="110"/>
      <c r="K1027" s="108"/>
      <c r="L1027" s="107"/>
      <c r="M1027" s="319"/>
      <c r="N1027" s="107"/>
    </row>
    <row r="1028" spans="1:14" ht="18" customHeight="1">
      <c r="A1028" s="351">
        <v>1024</v>
      </c>
      <c r="B1028" s="107" t="s">
        <v>42</v>
      </c>
      <c r="C1028" s="108">
        <v>43733</v>
      </c>
      <c r="D1028" s="324" t="s">
        <v>14314</v>
      </c>
      <c r="E1028" s="324" t="s">
        <v>14563</v>
      </c>
      <c r="F1028" s="126">
        <v>154.11000000000001</v>
      </c>
      <c r="G1028" s="107" t="str">
        <f t="shared" si="16"/>
        <v>SH19-10015</v>
      </c>
      <c r="H1028" s="318"/>
      <c r="I1028" s="126"/>
      <c r="J1028" s="110"/>
      <c r="K1028" s="108"/>
      <c r="L1028" s="107"/>
      <c r="M1028" s="319"/>
      <c r="N1028" s="107"/>
    </row>
    <row r="1029" spans="1:14" ht="18" customHeight="1">
      <c r="A1029" s="351">
        <v>1025</v>
      </c>
      <c r="B1029" s="107" t="s">
        <v>42</v>
      </c>
      <c r="C1029" s="108">
        <v>43733</v>
      </c>
      <c r="D1029" s="324" t="s">
        <v>14315</v>
      </c>
      <c r="E1029" s="324" t="s">
        <v>14563</v>
      </c>
      <c r="F1029" s="126">
        <v>33.06</v>
      </c>
      <c r="G1029" s="107" t="str">
        <f t="shared" si="16"/>
        <v>SH19-10016</v>
      </c>
      <c r="H1029" s="318"/>
      <c r="I1029" s="126"/>
      <c r="J1029" s="110"/>
      <c r="K1029" s="108"/>
      <c r="L1029" s="107"/>
      <c r="M1029" s="319"/>
      <c r="N1029" s="107"/>
    </row>
    <row r="1030" spans="1:14" ht="18" customHeight="1">
      <c r="A1030" s="351">
        <v>1026</v>
      </c>
      <c r="B1030" s="107" t="s">
        <v>54</v>
      </c>
      <c r="C1030" s="108">
        <v>43733</v>
      </c>
      <c r="D1030" s="324" t="s">
        <v>14316</v>
      </c>
      <c r="E1030" s="324" t="s">
        <v>1709</v>
      </c>
      <c r="F1030" s="126">
        <v>1611</v>
      </c>
      <c r="G1030" s="107" t="str">
        <f t="shared" si="16"/>
        <v>SH19-10017</v>
      </c>
      <c r="H1030" s="318"/>
      <c r="I1030" s="126"/>
      <c r="J1030" s="110"/>
      <c r="K1030" s="108"/>
      <c r="L1030" s="107"/>
      <c r="M1030" s="319"/>
      <c r="N1030" s="107"/>
    </row>
    <row r="1031" spans="1:14" ht="18" customHeight="1">
      <c r="A1031" s="351">
        <v>1027</v>
      </c>
      <c r="B1031" s="107" t="s">
        <v>43</v>
      </c>
      <c r="C1031" s="108">
        <v>43733</v>
      </c>
      <c r="D1031" s="324" t="s">
        <v>14317</v>
      </c>
      <c r="E1031" s="324" t="s">
        <v>1709</v>
      </c>
      <c r="F1031" s="126">
        <v>1763.55</v>
      </c>
      <c r="G1031" s="107" t="str">
        <f t="shared" si="16"/>
        <v>SH19-10018</v>
      </c>
      <c r="H1031" s="318"/>
      <c r="I1031" s="126"/>
      <c r="J1031" s="110"/>
      <c r="K1031" s="108"/>
      <c r="L1031" s="107"/>
      <c r="M1031" s="319"/>
      <c r="N1031" s="107"/>
    </row>
    <row r="1032" spans="1:14" ht="18" customHeight="1">
      <c r="A1032" s="351">
        <v>1028</v>
      </c>
      <c r="B1032" s="107" t="s">
        <v>142</v>
      </c>
      <c r="C1032" s="108">
        <v>43733</v>
      </c>
      <c r="D1032" s="324" t="s">
        <v>14318</v>
      </c>
      <c r="E1032" s="324" t="s">
        <v>1709</v>
      </c>
      <c r="F1032" s="126">
        <v>2334.2800000000002</v>
      </c>
      <c r="G1032" s="107" t="str">
        <f t="shared" si="16"/>
        <v>SH19-10019</v>
      </c>
      <c r="H1032" s="318"/>
      <c r="I1032" s="126"/>
      <c r="J1032" s="110"/>
      <c r="K1032" s="108"/>
      <c r="L1032" s="107"/>
      <c r="M1032" s="319"/>
      <c r="N1032" s="107"/>
    </row>
    <row r="1033" spans="1:14" ht="18" customHeight="1">
      <c r="A1033" s="351">
        <v>1029</v>
      </c>
      <c r="B1033" s="107" t="s">
        <v>142</v>
      </c>
      <c r="C1033" s="108">
        <v>43733</v>
      </c>
      <c r="D1033" s="324" t="s">
        <v>14319</v>
      </c>
      <c r="E1033" s="324" t="s">
        <v>1709</v>
      </c>
      <c r="F1033" s="126">
        <v>339.43</v>
      </c>
      <c r="G1033" s="107" t="str">
        <f t="shared" si="16"/>
        <v>SH19-10020</v>
      </c>
      <c r="H1033" s="318"/>
      <c r="I1033" s="126"/>
      <c r="J1033" s="110"/>
      <c r="K1033" s="108"/>
      <c r="L1033" s="107"/>
      <c r="M1033" s="319"/>
      <c r="N1033" s="107"/>
    </row>
    <row r="1034" spans="1:14" ht="18" customHeight="1">
      <c r="A1034" s="351">
        <v>1030</v>
      </c>
      <c r="B1034" s="107" t="s">
        <v>42</v>
      </c>
      <c r="C1034" s="108">
        <v>43734</v>
      </c>
      <c r="D1034" s="324" t="s">
        <v>14320</v>
      </c>
      <c r="E1034" s="324" t="s">
        <v>14564</v>
      </c>
      <c r="F1034" s="126">
        <v>8695.44</v>
      </c>
      <c r="G1034" s="107" t="str">
        <f t="shared" si="16"/>
        <v>SH19-10021</v>
      </c>
      <c r="H1034" s="318"/>
      <c r="I1034" s="126"/>
      <c r="J1034" s="110"/>
      <c r="K1034" s="108"/>
      <c r="L1034" s="107"/>
      <c r="M1034" s="319"/>
      <c r="N1034" s="107"/>
    </row>
    <row r="1035" spans="1:14" ht="18" customHeight="1">
      <c r="A1035" s="351">
        <v>1031</v>
      </c>
      <c r="B1035" s="107" t="s">
        <v>42</v>
      </c>
      <c r="C1035" s="108">
        <v>43734</v>
      </c>
      <c r="D1035" s="324" t="s">
        <v>14321</v>
      </c>
      <c r="E1035" s="324" t="s">
        <v>14564</v>
      </c>
      <c r="F1035" s="126">
        <v>13082.62</v>
      </c>
      <c r="G1035" s="107" t="str">
        <f t="shared" si="16"/>
        <v>SH19-10022</v>
      </c>
      <c r="H1035" s="318"/>
      <c r="I1035" s="126"/>
      <c r="J1035" s="110"/>
      <c r="K1035" s="108"/>
      <c r="L1035" s="107"/>
      <c r="M1035" s="319"/>
      <c r="N1035" s="107"/>
    </row>
    <row r="1036" spans="1:14" ht="18" customHeight="1">
      <c r="A1036" s="351">
        <v>1032</v>
      </c>
      <c r="B1036" s="107" t="s">
        <v>42</v>
      </c>
      <c r="C1036" s="108">
        <v>43734</v>
      </c>
      <c r="D1036" s="324" t="s">
        <v>14322</v>
      </c>
      <c r="E1036" s="324" t="s">
        <v>14564</v>
      </c>
      <c r="F1036" s="126">
        <v>3658.49</v>
      </c>
      <c r="G1036" s="107" t="str">
        <f t="shared" si="16"/>
        <v>SH19-10023</v>
      </c>
      <c r="H1036" s="318"/>
      <c r="I1036" s="126"/>
      <c r="J1036" s="110"/>
      <c r="K1036" s="108"/>
      <c r="L1036" s="107"/>
      <c r="M1036" s="319"/>
      <c r="N1036" s="107"/>
    </row>
    <row r="1037" spans="1:14" ht="18" customHeight="1">
      <c r="A1037" s="351">
        <v>1033</v>
      </c>
      <c r="B1037" s="107" t="s">
        <v>42</v>
      </c>
      <c r="C1037" s="108">
        <v>43734</v>
      </c>
      <c r="D1037" s="324" t="s">
        <v>14323</v>
      </c>
      <c r="E1037" s="324" t="s">
        <v>14564</v>
      </c>
      <c r="F1037" s="126">
        <v>1111.3699999999999</v>
      </c>
      <c r="G1037" s="107" t="str">
        <f t="shared" si="16"/>
        <v>SH19-10024</v>
      </c>
      <c r="H1037" s="318"/>
      <c r="I1037" s="126"/>
      <c r="J1037" s="110"/>
      <c r="K1037" s="108"/>
      <c r="L1037" s="107"/>
      <c r="M1037" s="319"/>
      <c r="N1037" s="107"/>
    </row>
    <row r="1038" spans="1:14" ht="18" customHeight="1">
      <c r="A1038" s="351">
        <v>1034</v>
      </c>
      <c r="B1038" s="107" t="s">
        <v>42</v>
      </c>
      <c r="C1038" s="108">
        <v>43734</v>
      </c>
      <c r="D1038" s="324" t="s">
        <v>14324</v>
      </c>
      <c r="E1038" s="324" t="s">
        <v>14564</v>
      </c>
      <c r="F1038" s="126">
        <v>850.42</v>
      </c>
      <c r="G1038" s="107" t="str">
        <f t="shared" si="16"/>
        <v>SH19-10025</v>
      </c>
      <c r="H1038" s="318"/>
      <c r="I1038" s="126"/>
      <c r="J1038" s="110"/>
      <c r="K1038" s="108"/>
      <c r="L1038" s="107"/>
      <c r="M1038" s="319"/>
      <c r="N1038" s="107"/>
    </row>
    <row r="1039" spans="1:14" ht="18" customHeight="1">
      <c r="A1039" s="351">
        <v>1035</v>
      </c>
      <c r="B1039" s="107" t="s">
        <v>42</v>
      </c>
      <c r="C1039" s="108">
        <v>43734</v>
      </c>
      <c r="D1039" s="324" t="s">
        <v>14325</v>
      </c>
      <c r="E1039" s="324" t="s">
        <v>14564</v>
      </c>
      <c r="F1039" s="126">
        <v>15464.74</v>
      </c>
      <c r="G1039" s="107" t="str">
        <f t="shared" si="16"/>
        <v>SH19-10026</v>
      </c>
      <c r="H1039" s="318"/>
      <c r="I1039" s="126"/>
      <c r="J1039" s="110"/>
      <c r="K1039" s="108"/>
      <c r="L1039" s="107"/>
      <c r="M1039" s="319"/>
      <c r="N1039" s="107"/>
    </row>
    <row r="1040" spans="1:14" ht="18" customHeight="1">
      <c r="A1040" s="351">
        <v>1036</v>
      </c>
      <c r="B1040" s="107" t="s">
        <v>42</v>
      </c>
      <c r="C1040" s="108">
        <v>43734</v>
      </c>
      <c r="D1040" s="324" t="s">
        <v>14326</v>
      </c>
      <c r="E1040" s="324" t="s">
        <v>14564</v>
      </c>
      <c r="F1040" s="126">
        <v>4327.62</v>
      </c>
      <c r="G1040" s="107" t="str">
        <f t="shared" si="16"/>
        <v>SH19-10027</v>
      </c>
      <c r="H1040" s="318"/>
      <c r="I1040" s="126"/>
      <c r="J1040" s="110"/>
      <c r="K1040" s="108"/>
      <c r="L1040" s="107"/>
      <c r="M1040" s="319"/>
      <c r="N1040" s="107"/>
    </row>
    <row r="1041" spans="1:14" ht="18" customHeight="1">
      <c r="A1041" s="351">
        <v>1037</v>
      </c>
      <c r="B1041" s="107" t="s">
        <v>42</v>
      </c>
      <c r="C1041" s="108">
        <v>43734</v>
      </c>
      <c r="D1041" s="324" t="s">
        <v>14327</v>
      </c>
      <c r="E1041" s="324" t="s">
        <v>14564</v>
      </c>
      <c r="F1041" s="126">
        <v>3057.9</v>
      </c>
      <c r="G1041" s="107" t="str">
        <f t="shared" si="16"/>
        <v>SH19-10028</v>
      </c>
      <c r="H1041" s="318"/>
      <c r="I1041" s="126"/>
      <c r="J1041" s="110"/>
      <c r="K1041" s="108"/>
      <c r="L1041" s="107"/>
      <c r="M1041" s="319"/>
      <c r="N1041" s="107"/>
    </row>
    <row r="1042" spans="1:14" ht="18" customHeight="1">
      <c r="A1042" s="351">
        <v>1038</v>
      </c>
      <c r="B1042" s="107" t="s">
        <v>1746</v>
      </c>
      <c r="C1042" s="108"/>
      <c r="D1042" s="402" t="s">
        <v>14328</v>
      </c>
      <c r="E1042" s="324" t="s">
        <v>1709</v>
      </c>
      <c r="F1042" s="126">
        <v>0</v>
      </c>
      <c r="G1042" s="107" t="str">
        <f t="shared" si="16"/>
        <v>SH19-10029</v>
      </c>
      <c r="H1042" s="318"/>
      <c r="I1042" s="126"/>
      <c r="J1042" s="110"/>
      <c r="K1042" s="108"/>
      <c r="L1042" s="107"/>
      <c r="M1042" s="319"/>
      <c r="N1042" s="107"/>
    </row>
    <row r="1043" spans="1:14" ht="18" customHeight="1">
      <c r="A1043" s="351">
        <v>1039</v>
      </c>
      <c r="B1043" s="107" t="s">
        <v>55</v>
      </c>
      <c r="C1043" s="108">
        <v>43733</v>
      </c>
      <c r="D1043" s="324" t="s">
        <v>14329</v>
      </c>
      <c r="E1043" s="324" t="s">
        <v>1709</v>
      </c>
      <c r="F1043" s="126">
        <v>3191.04</v>
      </c>
      <c r="G1043" s="107" t="str">
        <f t="shared" si="16"/>
        <v>SH19-10030</v>
      </c>
      <c r="H1043" s="318"/>
      <c r="I1043" s="126"/>
      <c r="J1043" s="110"/>
      <c r="K1043" s="108"/>
      <c r="L1043" s="107"/>
      <c r="M1043" s="319"/>
      <c r="N1043" s="107"/>
    </row>
    <row r="1044" spans="1:14" ht="18" customHeight="1">
      <c r="A1044" s="351">
        <v>1040</v>
      </c>
      <c r="B1044" s="107" t="s">
        <v>55</v>
      </c>
      <c r="C1044" s="108">
        <v>43733</v>
      </c>
      <c r="D1044" s="324" t="s">
        <v>14330</v>
      </c>
      <c r="E1044" s="324" t="s">
        <v>1709</v>
      </c>
      <c r="F1044" s="126">
        <v>2915.64</v>
      </c>
      <c r="G1044" s="107" t="str">
        <f t="shared" si="16"/>
        <v>SH19-10031</v>
      </c>
      <c r="H1044" s="318"/>
      <c r="I1044" s="126"/>
      <c r="J1044" s="110"/>
      <c r="K1044" s="108"/>
      <c r="L1044" s="107"/>
      <c r="M1044" s="319"/>
      <c r="N1044" s="107"/>
    </row>
    <row r="1045" spans="1:14" ht="18" customHeight="1">
      <c r="A1045" s="351">
        <v>1041</v>
      </c>
      <c r="B1045" s="107" t="s">
        <v>55</v>
      </c>
      <c r="C1045" s="108">
        <v>43733</v>
      </c>
      <c r="D1045" s="324" t="s">
        <v>14331</v>
      </c>
      <c r="E1045" s="324" t="s">
        <v>1709</v>
      </c>
      <c r="F1045" s="126">
        <v>1586.7</v>
      </c>
      <c r="G1045" s="107" t="str">
        <f t="shared" si="16"/>
        <v>SH19-10032</v>
      </c>
      <c r="H1045" s="318"/>
      <c r="I1045" s="126"/>
      <c r="J1045" s="110"/>
      <c r="K1045" s="108"/>
      <c r="L1045" s="107"/>
      <c r="M1045" s="319"/>
      <c r="N1045" s="107"/>
    </row>
    <row r="1046" spans="1:14" ht="18" customHeight="1">
      <c r="A1046" s="351">
        <v>1042</v>
      </c>
      <c r="B1046" s="107" t="s">
        <v>55</v>
      </c>
      <c r="C1046" s="108">
        <v>43733</v>
      </c>
      <c r="D1046" s="324" t="s">
        <v>14332</v>
      </c>
      <c r="E1046" s="324" t="s">
        <v>1709</v>
      </c>
      <c r="F1046" s="126">
        <v>705.75</v>
      </c>
      <c r="G1046" s="107" t="str">
        <f t="shared" si="16"/>
        <v>SH19-10033</v>
      </c>
      <c r="H1046" s="318"/>
      <c r="I1046" s="126"/>
      <c r="J1046" s="110"/>
      <c r="K1046" s="108"/>
      <c r="L1046" s="107"/>
      <c r="M1046" s="319"/>
      <c r="N1046" s="107"/>
    </row>
    <row r="1047" spans="1:14" ht="18" customHeight="1">
      <c r="A1047" s="351">
        <v>1043</v>
      </c>
      <c r="B1047" s="107" t="s">
        <v>55</v>
      </c>
      <c r="C1047" s="108">
        <v>43733</v>
      </c>
      <c r="D1047" s="324" t="s">
        <v>14333</v>
      </c>
      <c r="E1047" s="324" t="s">
        <v>1709</v>
      </c>
      <c r="F1047" s="126">
        <v>1404.36</v>
      </c>
      <c r="G1047" s="107" t="str">
        <f t="shared" si="16"/>
        <v>SH19-10034</v>
      </c>
      <c r="H1047" s="318"/>
      <c r="I1047" s="126"/>
      <c r="J1047" s="110"/>
      <c r="K1047" s="108"/>
      <c r="L1047" s="107"/>
      <c r="M1047" s="319"/>
      <c r="N1047" s="107"/>
    </row>
    <row r="1048" spans="1:14" ht="18" customHeight="1">
      <c r="A1048" s="351">
        <v>1044</v>
      </c>
      <c r="B1048" s="107" t="s">
        <v>291</v>
      </c>
      <c r="C1048" s="108">
        <v>43733</v>
      </c>
      <c r="D1048" s="324" t="s">
        <v>14334</v>
      </c>
      <c r="E1048" s="324" t="s">
        <v>1709</v>
      </c>
      <c r="F1048" s="126">
        <v>4258.4399999999996</v>
      </c>
      <c r="G1048" s="107" t="str">
        <f t="shared" si="16"/>
        <v>SH19-10035</v>
      </c>
      <c r="H1048" s="318"/>
      <c r="I1048" s="126"/>
      <c r="J1048" s="110"/>
      <c r="K1048" s="108"/>
      <c r="L1048" s="107"/>
      <c r="M1048" s="319"/>
      <c r="N1048" s="107"/>
    </row>
    <row r="1049" spans="1:14" ht="18" customHeight="1">
      <c r="A1049" s="351">
        <v>1045</v>
      </c>
      <c r="B1049" s="107" t="s">
        <v>42</v>
      </c>
      <c r="C1049" s="108">
        <v>43735</v>
      </c>
      <c r="D1049" s="324" t="s">
        <v>14335</v>
      </c>
      <c r="E1049" s="324" t="s">
        <v>14565</v>
      </c>
      <c r="F1049" s="126">
        <v>7856.43</v>
      </c>
      <c r="G1049" s="107" t="str">
        <f t="shared" si="16"/>
        <v>SH19-10036</v>
      </c>
      <c r="H1049" s="318"/>
      <c r="I1049" s="126"/>
      <c r="J1049" s="110"/>
      <c r="K1049" s="108"/>
      <c r="L1049" s="107"/>
      <c r="M1049" s="319"/>
      <c r="N1049" s="107"/>
    </row>
    <row r="1050" spans="1:14" ht="18" customHeight="1">
      <c r="A1050" s="351">
        <v>1046</v>
      </c>
      <c r="B1050" s="107" t="s">
        <v>42</v>
      </c>
      <c r="C1050" s="108">
        <v>43735</v>
      </c>
      <c r="D1050" s="324" t="s">
        <v>14336</v>
      </c>
      <c r="E1050" s="324" t="s">
        <v>14565</v>
      </c>
      <c r="F1050" s="126">
        <v>15814.21</v>
      </c>
      <c r="G1050" s="107" t="str">
        <f t="shared" si="16"/>
        <v>SH19-10037</v>
      </c>
      <c r="H1050" s="318"/>
      <c r="I1050" s="126"/>
      <c r="J1050" s="110"/>
      <c r="K1050" s="108"/>
      <c r="L1050" s="107"/>
      <c r="M1050" s="319"/>
      <c r="N1050" s="107"/>
    </row>
    <row r="1051" spans="1:14" ht="18" customHeight="1">
      <c r="A1051" s="351">
        <v>1047</v>
      </c>
      <c r="B1051" s="107" t="s">
        <v>42</v>
      </c>
      <c r="C1051" s="108">
        <v>43735</v>
      </c>
      <c r="D1051" s="324" t="s">
        <v>14337</v>
      </c>
      <c r="E1051" s="324" t="s">
        <v>14565</v>
      </c>
      <c r="F1051" s="126">
        <v>3823.6</v>
      </c>
      <c r="G1051" s="107" t="str">
        <f t="shared" si="16"/>
        <v>SH19-10038</v>
      </c>
      <c r="H1051" s="318"/>
      <c r="I1051" s="126"/>
      <c r="J1051" s="110"/>
      <c r="K1051" s="108"/>
      <c r="L1051" s="107"/>
      <c r="M1051" s="319"/>
      <c r="N1051" s="107"/>
    </row>
    <row r="1052" spans="1:14" ht="18" customHeight="1">
      <c r="A1052" s="351">
        <v>1048</v>
      </c>
      <c r="B1052" s="107" t="s">
        <v>42</v>
      </c>
      <c r="C1052" s="108">
        <v>43735</v>
      </c>
      <c r="D1052" s="324" t="s">
        <v>14338</v>
      </c>
      <c r="E1052" s="324" t="s">
        <v>14565</v>
      </c>
      <c r="F1052" s="126">
        <v>1975.78</v>
      </c>
      <c r="G1052" s="107" t="str">
        <f t="shared" si="16"/>
        <v>SH19-10039</v>
      </c>
      <c r="H1052" s="318"/>
      <c r="I1052" s="126"/>
      <c r="J1052" s="110"/>
      <c r="K1052" s="108"/>
      <c r="L1052" s="107"/>
      <c r="M1052" s="319"/>
      <c r="N1052" s="107"/>
    </row>
    <row r="1053" spans="1:14" ht="18" customHeight="1">
      <c r="A1053" s="351">
        <v>1049</v>
      </c>
      <c r="B1053" s="107" t="s">
        <v>42</v>
      </c>
      <c r="C1053" s="108">
        <v>43735</v>
      </c>
      <c r="D1053" s="324" t="s">
        <v>14339</v>
      </c>
      <c r="E1053" s="324" t="s">
        <v>14565</v>
      </c>
      <c r="F1053" s="126">
        <v>2632.8</v>
      </c>
      <c r="G1053" s="107" t="str">
        <f t="shared" si="16"/>
        <v>SH19-10040</v>
      </c>
      <c r="H1053" s="318"/>
      <c r="I1053" s="126"/>
      <c r="J1053" s="110"/>
      <c r="K1053" s="108"/>
      <c r="L1053" s="107"/>
      <c r="M1053" s="319"/>
      <c r="N1053" s="107"/>
    </row>
    <row r="1054" spans="1:14" ht="18" customHeight="1">
      <c r="A1054" s="351">
        <v>1050</v>
      </c>
      <c r="B1054" s="107" t="s">
        <v>42</v>
      </c>
      <c r="C1054" s="108">
        <v>43735</v>
      </c>
      <c r="D1054" s="324" t="s">
        <v>14340</v>
      </c>
      <c r="E1054" s="324" t="s">
        <v>14565</v>
      </c>
      <c r="F1054" s="126">
        <v>9094.48</v>
      </c>
      <c r="G1054" s="107" t="str">
        <f t="shared" si="16"/>
        <v>SH19-10041</v>
      </c>
      <c r="H1054" s="318"/>
      <c r="I1054" s="126"/>
      <c r="J1054" s="110"/>
      <c r="K1054" s="108"/>
      <c r="L1054" s="107"/>
      <c r="M1054" s="319"/>
      <c r="N1054" s="107"/>
    </row>
    <row r="1055" spans="1:14" ht="18" customHeight="1">
      <c r="A1055" s="351">
        <v>1051</v>
      </c>
      <c r="B1055" s="107" t="s">
        <v>42</v>
      </c>
      <c r="C1055" s="108">
        <v>43735</v>
      </c>
      <c r="D1055" s="324" t="s">
        <v>14341</v>
      </c>
      <c r="E1055" s="324" t="s">
        <v>14565</v>
      </c>
      <c r="F1055" s="126">
        <v>13647.27</v>
      </c>
      <c r="G1055" s="107" t="str">
        <f t="shared" si="16"/>
        <v>SH19-10042</v>
      </c>
      <c r="H1055" s="318"/>
      <c r="I1055" s="126"/>
      <c r="J1055" s="110"/>
      <c r="K1055" s="108"/>
      <c r="L1055" s="107"/>
      <c r="M1055" s="319"/>
      <c r="N1055" s="107"/>
    </row>
    <row r="1056" spans="1:14" ht="18" customHeight="1">
      <c r="A1056" s="351">
        <v>1052</v>
      </c>
      <c r="B1056" s="107" t="s">
        <v>42</v>
      </c>
      <c r="C1056" s="108">
        <v>43735</v>
      </c>
      <c r="D1056" s="324" t="s">
        <v>14342</v>
      </c>
      <c r="E1056" s="324" t="s">
        <v>14565</v>
      </c>
      <c r="F1056" s="126">
        <v>173.8</v>
      </c>
      <c r="G1056" s="107" t="str">
        <f t="shared" si="16"/>
        <v>SH19-10043</v>
      </c>
      <c r="H1056" s="318"/>
      <c r="I1056" s="126"/>
      <c r="J1056" s="110"/>
      <c r="K1056" s="108"/>
      <c r="L1056" s="107"/>
      <c r="M1056" s="319"/>
      <c r="N1056" s="107"/>
    </row>
    <row r="1057" spans="1:14" ht="18" customHeight="1">
      <c r="A1057" s="351">
        <v>1053</v>
      </c>
      <c r="B1057" s="107" t="s">
        <v>42</v>
      </c>
      <c r="C1057" s="108">
        <v>43735</v>
      </c>
      <c r="D1057" s="324" t="s">
        <v>14343</v>
      </c>
      <c r="E1057" s="324" t="s">
        <v>14565</v>
      </c>
      <c r="F1057" s="126">
        <v>8545.2000000000007</v>
      </c>
      <c r="G1057" s="107" t="str">
        <f t="shared" si="16"/>
        <v>SH19-10044</v>
      </c>
      <c r="H1057" s="318"/>
      <c r="I1057" s="126"/>
      <c r="J1057" s="110"/>
      <c r="K1057" s="108"/>
      <c r="L1057" s="107"/>
      <c r="M1057" s="319"/>
      <c r="N1057" s="107"/>
    </row>
    <row r="1058" spans="1:14" ht="18" customHeight="1">
      <c r="A1058" s="351">
        <v>1054</v>
      </c>
      <c r="B1058" s="107" t="s">
        <v>42</v>
      </c>
      <c r="C1058" s="108">
        <v>43735</v>
      </c>
      <c r="D1058" s="324" t="s">
        <v>14344</v>
      </c>
      <c r="E1058" s="324" t="s">
        <v>14565</v>
      </c>
      <c r="F1058" s="126">
        <v>6362.67</v>
      </c>
      <c r="G1058" s="107" t="str">
        <f t="shared" si="16"/>
        <v>SH19-10045</v>
      </c>
      <c r="H1058" s="318"/>
      <c r="I1058" s="126"/>
      <c r="J1058" s="110"/>
      <c r="K1058" s="108"/>
      <c r="L1058" s="107"/>
      <c r="M1058" s="319"/>
      <c r="N1058" s="107"/>
    </row>
    <row r="1059" spans="1:14" ht="18" customHeight="1">
      <c r="A1059" s="351">
        <v>1055</v>
      </c>
      <c r="B1059" s="107" t="s">
        <v>42</v>
      </c>
      <c r="C1059" s="108">
        <v>43735</v>
      </c>
      <c r="D1059" s="324" t="s">
        <v>14345</v>
      </c>
      <c r="E1059" s="324" t="s">
        <v>14565</v>
      </c>
      <c r="F1059" s="126">
        <v>15995.25</v>
      </c>
      <c r="G1059" s="107" t="str">
        <f t="shared" si="16"/>
        <v>SH19-10046</v>
      </c>
      <c r="H1059" s="318"/>
      <c r="I1059" s="126"/>
      <c r="J1059" s="110"/>
      <c r="K1059" s="108"/>
      <c r="L1059" s="107"/>
      <c r="M1059" s="319"/>
      <c r="N1059" s="107"/>
    </row>
    <row r="1060" spans="1:14" ht="18" customHeight="1">
      <c r="A1060" s="351">
        <v>1056</v>
      </c>
      <c r="B1060" s="107" t="s">
        <v>42</v>
      </c>
      <c r="C1060" s="108">
        <v>43735</v>
      </c>
      <c r="D1060" s="324" t="s">
        <v>14346</v>
      </c>
      <c r="E1060" s="324" t="s">
        <v>14565</v>
      </c>
      <c r="F1060" s="126">
        <v>1664.88</v>
      </c>
      <c r="G1060" s="107" t="str">
        <f t="shared" si="16"/>
        <v>SH19-10047</v>
      </c>
      <c r="H1060" s="318"/>
      <c r="I1060" s="126"/>
      <c r="J1060" s="110"/>
      <c r="K1060" s="108"/>
      <c r="L1060" s="107"/>
      <c r="M1060" s="319"/>
      <c r="N1060" s="107"/>
    </row>
    <row r="1061" spans="1:14" ht="18" customHeight="1">
      <c r="A1061" s="351">
        <v>1057</v>
      </c>
      <c r="B1061" s="107" t="s">
        <v>42</v>
      </c>
      <c r="C1061" s="108">
        <v>43735</v>
      </c>
      <c r="D1061" s="324" t="s">
        <v>14347</v>
      </c>
      <c r="E1061" s="324" t="s">
        <v>14565</v>
      </c>
      <c r="F1061" s="126">
        <v>1852.29</v>
      </c>
      <c r="G1061" s="107" t="str">
        <f t="shared" si="16"/>
        <v>SH19-10048</v>
      </c>
      <c r="H1061" s="318"/>
      <c r="I1061" s="126"/>
      <c r="J1061" s="110"/>
      <c r="K1061" s="108"/>
      <c r="L1061" s="107"/>
      <c r="M1061" s="319"/>
      <c r="N1061" s="107"/>
    </row>
    <row r="1062" spans="1:14" ht="18" customHeight="1">
      <c r="A1062" s="351">
        <v>1058</v>
      </c>
      <c r="B1062" s="107" t="s">
        <v>42</v>
      </c>
      <c r="C1062" s="108">
        <v>43735</v>
      </c>
      <c r="D1062" s="324" t="s">
        <v>14348</v>
      </c>
      <c r="E1062" s="324" t="s">
        <v>14565</v>
      </c>
      <c r="F1062" s="126">
        <v>9280.89</v>
      </c>
      <c r="G1062" s="107" t="str">
        <f t="shared" si="16"/>
        <v>SH19-10049</v>
      </c>
      <c r="H1062" s="318"/>
      <c r="I1062" s="126"/>
      <c r="J1062" s="110"/>
      <c r="K1062" s="108"/>
      <c r="L1062" s="107"/>
      <c r="M1062" s="319"/>
      <c r="N1062" s="107"/>
    </row>
    <row r="1063" spans="1:14" ht="18" customHeight="1">
      <c r="A1063" s="351">
        <v>1059</v>
      </c>
      <c r="B1063" s="107" t="s">
        <v>42</v>
      </c>
      <c r="C1063" s="108">
        <v>43735</v>
      </c>
      <c r="D1063" s="324" t="s">
        <v>14349</v>
      </c>
      <c r="E1063" s="324" t="s">
        <v>14565</v>
      </c>
      <c r="F1063" s="126">
        <v>13651.49</v>
      </c>
      <c r="G1063" s="107" t="str">
        <f t="shared" si="16"/>
        <v>SH19-10050</v>
      </c>
      <c r="H1063" s="318"/>
      <c r="I1063" s="126"/>
      <c r="J1063" s="110"/>
      <c r="K1063" s="108"/>
      <c r="L1063" s="107"/>
      <c r="M1063" s="319"/>
      <c r="N1063" s="107"/>
    </row>
    <row r="1064" spans="1:14" ht="18" customHeight="1">
      <c r="A1064" s="351">
        <v>1060</v>
      </c>
      <c r="B1064" s="107" t="s">
        <v>42</v>
      </c>
      <c r="C1064" s="108">
        <v>43735</v>
      </c>
      <c r="D1064" s="324" t="s">
        <v>14350</v>
      </c>
      <c r="E1064" s="324" t="s">
        <v>14565</v>
      </c>
      <c r="F1064" s="126">
        <v>5312.28</v>
      </c>
      <c r="G1064" s="107" t="str">
        <f t="shared" si="16"/>
        <v>SH19-10051</v>
      </c>
      <c r="H1064" s="318"/>
      <c r="I1064" s="126"/>
      <c r="J1064" s="110"/>
      <c r="K1064" s="108"/>
      <c r="L1064" s="107"/>
      <c r="M1064" s="319"/>
      <c r="N1064" s="107"/>
    </row>
    <row r="1065" spans="1:14" ht="18" customHeight="1">
      <c r="A1065" s="351">
        <v>1061</v>
      </c>
      <c r="B1065" s="107" t="s">
        <v>42</v>
      </c>
      <c r="C1065" s="108">
        <v>43735</v>
      </c>
      <c r="D1065" s="324" t="s">
        <v>14351</v>
      </c>
      <c r="E1065" s="324" t="s">
        <v>14565</v>
      </c>
      <c r="F1065" s="126">
        <v>8755.74</v>
      </c>
      <c r="G1065" s="107" t="str">
        <f t="shared" si="16"/>
        <v>SH19-10052</v>
      </c>
      <c r="H1065" s="318"/>
      <c r="I1065" s="126"/>
      <c r="J1065" s="110"/>
      <c r="K1065" s="108"/>
      <c r="L1065" s="107"/>
      <c r="M1065" s="319"/>
      <c r="N1065" s="107"/>
    </row>
    <row r="1066" spans="1:14" ht="18" customHeight="1">
      <c r="A1066" s="351">
        <v>1062</v>
      </c>
      <c r="B1066" s="107" t="s">
        <v>42</v>
      </c>
      <c r="C1066" s="108">
        <v>43735</v>
      </c>
      <c r="D1066" s="324" t="s">
        <v>14352</v>
      </c>
      <c r="E1066" s="324" t="s">
        <v>14565</v>
      </c>
      <c r="F1066" s="126">
        <v>8182.5</v>
      </c>
      <c r="G1066" s="107" t="str">
        <f t="shared" si="16"/>
        <v>SH19-10053</v>
      </c>
      <c r="H1066" s="318"/>
      <c r="I1066" s="126"/>
      <c r="J1066" s="110"/>
      <c r="K1066" s="108"/>
      <c r="L1066" s="107"/>
      <c r="M1066" s="319"/>
      <c r="N1066" s="107"/>
    </row>
    <row r="1067" spans="1:14" ht="18" customHeight="1">
      <c r="A1067" s="351">
        <v>1063</v>
      </c>
      <c r="B1067" s="107" t="s">
        <v>42</v>
      </c>
      <c r="C1067" s="108">
        <v>43735</v>
      </c>
      <c r="D1067" s="324" t="s">
        <v>14353</v>
      </c>
      <c r="E1067" s="324" t="s">
        <v>14565</v>
      </c>
      <c r="F1067" s="126">
        <v>11885.98</v>
      </c>
      <c r="G1067" s="107" t="str">
        <f t="shared" si="16"/>
        <v>SH19-10054</v>
      </c>
      <c r="H1067" s="318"/>
      <c r="I1067" s="126"/>
      <c r="J1067" s="110"/>
      <c r="K1067" s="108"/>
      <c r="L1067" s="107"/>
      <c r="M1067" s="319"/>
      <c r="N1067" s="107"/>
    </row>
    <row r="1068" spans="1:14" ht="18" customHeight="1">
      <c r="A1068" s="351">
        <v>1064</v>
      </c>
      <c r="B1068" s="107" t="s">
        <v>42</v>
      </c>
      <c r="C1068" s="108">
        <v>43735</v>
      </c>
      <c r="D1068" s="324" t="s">
        <v>14354</v>
      </c>
      <c r="E1068" s="324" t="s">
        <v>14565</v>
      </c>
      <c r="F1068" s="126">
        <v>2685.58</v>
      </c>
      <c r="G1068" s="107" t="str">
        <f t="shared" si="16"/>
        <v>SH19-10055</v>
      </c>
      <c r="H1068" s="318"/>
      <c r="I1068" s="126"/>
      <c r="J1068" s="110"/>
      <c r="K1068" s="108"/>
      <c r="L1068" s="107"/>
      <c r="M1068" s="319"/>
      <c r="N1068" s="107"/>
    </row>
    <row r="1069" spans="1:14" ht="18" customHeight="1">
      <c r="A1069" s="351">
        <v>1065</v>
      </c>
      <c r="B1069" s="107" t="s">
        <v>42</v>
      </c>
      <c r="C1069" s="108">
        <v>43735</v>
      </c>
      <c r="D1069" s="324" t="s">
        <v>14355</v>
      </c>
      <c r="E1069" s="324" t="s">
        <v>14565</v>
      </c>
      <c r="F1069" s="126">
        <v>1827.59</v>
      </c>
      <c r="G1069" s="107" t="str">
        <f t="shared" si="16"/>
        <v>SH19-10056</v>
      </c>
      <c r="H1069" s="318"/>
      <c r="I1069" s="126"/>
      <c r="J1069" s="110"/>
      <c r="K1069" s="108"/>
      <c r="L1069" s="107"/>
      <c r="M1069" s="319"/>
      <c r="N1069" s="107"/>
    </row>
    <row r="1070" spans="1:14" ht="18" customHeight="1">
      <c r="A1070" s="351">
        <v>1066</v>
      </c>
      <c r="B1070" s="107" t="s">
        <v>1727</v>
      </c>
      <c r="C1070" s="108">
        <v>43733</v>
      </c>
      <c r="D1070" s="324" t="s">
        <v>14356</v>
      </c>
      <c r="E1070" s="324" t="s">
        <v>1709</v>
      </c>
      <c r="F1070" s="126">
        <v>6281.55</v>
      </c>
      <c r="G1070" s="107" t="str">
        <f t="shared" si="16"/>
        <v>SH19-10057</v>
      </c>
      <c r="H1070" s="318"/>
      <c r="I1070" s="126"/>
      <c r="J1070" s="110"/>
      <c r="K1070" s="108"/>
      <c r="L1070" s="107"/>
      <c r="M1070" s="319"/>
      <c r="N1070" s="107"/>
    </row>
    <row r="1071" spans="1:14" ht="18" customHeight="1">
      <c r="A1071" s="351">
        <v>1067</v>
      </c>
      <c r="B1071" s="107" t="s">
        <v>42</v>
      </c>
      <c r="C1071" s="108">
        <v>43734</v>
      </c>
      <c r="D1071" s="324" t="s">
        <v>14357</v>
      </c>
      <c r="E1071" s="324" t="s">
        <v>14564</v>
      </c>
      <c r="F1071" s="126">
        <v>1540.75</v>
      </c>
      <c r="G1071" s="107" t="str">
        <f t="shared" si="16"/>
        <v>SH19-10058</v>
      </c>
      <c r="H1071" s="318"/>
      <c r="I1071" s="126"/>
      <c r="J1071" s="110"/>
      <c r="K1071" s="108"/>
      <c r="L1071" s="107"/>
      <c r="M1071" s="319"/>
      <c r="N1071" s="107"/>
    </row>
    <row r="1072" spans="1:14" ht="18" customHeight="1">
      <c r="A1072" s="351">
        <v>1068</v>
      </c>
      <c r="B1072" s="107" t="s">
        <v>1727</v>
      </c>
      <c r="C1072" s="108">
        <v>43733</v>
      </c>
      <c r="D1072" s="324" t="s">
        <v>14358</v>
      </c>
      <c r="E1072" s="324" t="s">
        <v>1709</v>
      </c>
      <c r="F1072" s="126">
        <v>92</v>
      </c>
      <c r="G1072" s="107" t="str">
        <f t="shared" si="16"/>
        <v>SH19-10059</v>
      </c>
      <c r="H1072" s="318"/>
      <c r="I1072" s="126"/>
      <c r="J1072" s="110"/>
      <c r="K1072" s="108"/>
      <c r="L1072" s="107"/>
      <c r="M1072" s="319"/>
      <c r="N1072" s="107"/>
    </row>
    <row r="1073" spans="1:14" ht="18" customHeight="1">
      <c r="A1073" s="351">
        <v>1069</v>
      </c>
      <c r="B1073" s="107" t="s">
        <v>142</v>
      </c>
      <c r="C1073" s="108">
        <v>43734</v>
      </c>
      <c r="D1073" s="324" t="s">
        <v>14359</v>
      </c>
      <c r="E1073" s="324" t="s">
        <v>1709</v>
      </c>
      <c r="F1073" s="126">
        <v>255.57</v>
      </c>
      <c r="G1073" s="107" t="str">
        <f t="shared" ref="G1073:G1136" si="17">D1073</f>
        <v>SH19-10060</v>
      </c>
      <c r="H1073" s="318"/>
      <c r="I1073" s="126"/>
      <c r="J1073" s="110"/>
      <c r="K1073" s="108"/>
      <c r="L1073" s="107"/>
      <c r="M1073" s="319"/>
      <c r="N1073" s="107"/>
    </row>
    <row r="1074" spans="1:14" ht="18" customHeight="1">
      <c r="A1074" s="351">
        <v>1070</v>
      </c>
      <c r="B1074" s="107" t="s">
        <v>1746</v>
      </c>
      <c r="C1074" s="108"/>
      <c r="D1074" s="402" t="s">
        <v>14360</v>
      </c>
      <c r="E1074" s="324" t="s">
        <v>1709</v>
      </c>
      <c r="F1074" s="126">
        <v>0</v>
      </c>
      <c r="G1074" s="107" t="str">
        <f t="shared" si="17"/>
        <v>SH19-10061</v>
      </c>
      <c r="H1074" s="318"/>
      <c r="I1074" s="126"/>
      <c r="J1074" s="110"/>
      <c r="K1074" s="108"/>
      <c r="L1074" s="107"/>
      <c r="M1074" s="319"/>
      <c r="N1074" s="107"/>
    </row>
    <row r="1075" spans="1:14" ht="18" customHeight="1">
      <c r="A1075" s="351">
        <v>1071</v>
      </c>
      <c r="B1075" s="107" t="s">
        <v>139</v>
      </c>
      <c r="C1075" s="108">
        <v>43734</v>
      </c>
      <c r="D1075" s="324" t="s">
        <v>14361</v>
      </c>
      <c r="E1075" s="324" t="s">
        <v>1709</v>
      </c>
      <c r="F1075" s="126">
        <v>1479</v>
      </c>
      <c r="G1075" s="107" t="str">
        <f t="shared" si="17"/>
        <v>SH19-10062</v>
      </c>
      <c r="H1075" s="318"/>
      <c r="I1075" s="126"/>
      <c r="J1075" s="110"/>
      <c r="K1075" s="108"/>
      <c r="L1075" s="107"/>
      <c r="M1075" s="319"/>
      <c r="N1075" s="107"/>
    </row>
    <row r="1076" spans="1:14" ht="18" customHeight="1">
      <c r="A1076" s="351">
        <v>1072</v>
      </c>
      <c r="B1076" s="107" t="s">
        <v>43</v>
      </c>
      <c r="C1076" s="108">
        <v>43734</v>
      </c>
      <c r="D1076" s="324" t="s">
        <v>14362</v>
      </c>
      <c r="E1076" s="324" t="s">
        <v>1709</v>
      </c>
      <c r="F1076" s="126">
        <v>7889.29</v>
      </c>
      <c r="G1076" s="107" t="str">
        <f t="shared" si="17"/>
        <v>SH19-10063</v>
      </c>
      <c r="H1076" s="318"/>
      <c r="I1076" s="126"/>
      <c r="J1076" s="110"/>
      <c r="K1076" s="108"/>
      <c r="L1076" s="107"/>
      <c r="M1076" s="319"/>
      <c r="N1076" s="107"/>
    </row>
    <row r="1077" spans="1:14" ht="18" customHeight="1">
      <c r="A1077" s="351">
        <v>1073</v>
      </c>
      <c r="B1077" s="107" t="s">
        <v>329</v>
      </c>
      <c r="C1077" s="108">
        <v>43734</v>
      </c>
      <c r="D1077" s="324" t="s">
        <v>14363</v>
      </c>
      <c r="E1077" s="324" t="s">
        <v>1709</v>
      </c>
      <c r="F1077" s="126">
        <v>4327.62</v>
      </c>
      <c r="G1077" s="107" t="str">
        <f t="shared" si="17"/>
        <v>SH19-10064</v>
      </c>
      <c r="H1077" s="318"/>
      <c r="I1077" s="126"/>
      <c r="J1077" s="110"/>
      <c r="K1077" s="108"/>
      <c r="L1077" s="107"/>
      <c r="M1077" s="319"/>
      <c r="N1077" s="107"/>
    </row>
    <row r="1078" spans="1:14" ht="18" customHeight="1">
      <c r="A1078" s="351">
        <v>1074</v>
      </c>
      <c r="B1078" s="107" t="s">
        <v>1746</v>
      </c>
      <c r="C1078" s="108"/>
      <c r="D1078" s="402" t="s">
        <v>14364</v>
      </c>
      <c r="E1078" s="324" t="s">
        <v>1709</v>
      </c>
      <c r="F1078" s="126">
        <v>0</v>
      </c>
      <c r="G1078" s="107" t="str">
        <f t="shared" si="17"/>
        <v>SH19-10065</v>
      </c>
      <c r="H1078" s="318"/>
      <c r="I1078" s="126"/>
      <c r="J1078" s="110"/>
      <c r="K1078" s="108"/>
      <c r="L1078" s="107"/>
      <c r="M1078" s="319"/>
      <c r="N1078" s="107"/>
    </row>
    <row r="1079" spans="1:14" ht="18" customHeight="1">
      <c r="A1079" s="351">
        <v>1075</v>
      </c>
      <c r="B1079" s="107" t="s">
        <v>142</v>
      </c>
      <c r="C1079" s="108">
        <v>43734</v>
      </c>
      <c r="D1079" s="324" t="s">
        <v>14365</v>
      </c>
      <c r="E1079" s="324" t="s">
        <v>1709</v>
      </c>
      <c r="F1079" s="126">
        <v>1176.23</v>
      </c>
      <c r="G1079" s="107" t="str">
        <f t="shared" si="17"/>
        <v>SH19-10066</v>
      </c>
      <c r="H1079" s="318"/>
      <c r="I1079" s="126"/>
      <c r="J1079" s="110"/>
      <c r="K1079" s="108"/>
      <c r="L1079" s="107"/>
      <c r="M1079" s="319"/>
      <c r="N1079" s="107"/>
    </row>
    <row r="1080" spans="1:14" ht="18" customHeight="1">
      <c r="A1080" s="351">
        <v>1076</v>
      </c>
      <c r="B1080" s="107" t="s">
        <v>47</v>
      </c>
      <c r="C1080" s="108">
        <v>43734</v>
      </c>
      <c r="D1080" s="324" t="s">
        <v>14366</v>
      </c>
      <c r="E1080" s="324" t="s">
        <v>1709</v>
      </c>
      <c r="F1080" s="126">
        <v>7281.18</v>
      </c>
      <c r="G1080" s="107" t="str">
        <f t="shared" si="17"/>
        <v>SH19-10067</v>
      </c>
      <c r="H1080" s="318"/>
      <c r="I1080" s="126"/>
      <c r="J1080" s="110"/>
      <c r="K1080" s="108"/>
      <c r="L1080" s="107"/>
      <c r="M1080" s="319"/>
      <c r="N1080" s="107"/>
    </row>
    <row r="1081" spans="1:14" ht="18" customHeight="1">
      <c r="A1081" s="351">
        <v>1077</v>
      </c>
      <c r="B1081" s="107" t="s">
        <v>42</v>
      </c>
      <c r="C1081" s="108">
        <v>43735</v>
      </c>
      <c r="D1081" s="324" t="s">
        <v>14367</v>
      </c>
      <c r="E1081" s="324" t="s">
        <v>14565</v>
      </c>
      <c r="F1081" s="126">
        <v>7237.97</v>
      </c>
      <c r="G1081" s="107" t="str">
        <f t="shared" si="17"/>
        <v>SH19-10068</v>
      </c>
      <c r="H1081" s="318"/>
      <c r="I1081" s="126"/>
      <c r="J1081" s="110"/>
      <c r="K1081" s="108"/>
      <c r="L1081" s="107"/>
      <c r="M1081" s="319"/>
      <c r="N1081" s="107"/>
    </row>
    <row r="1082" spans="1:14" ht="18" customHeight="1">
      <c r="A1082" s="351">
        <v>1078</v>
      </c>
      <c r="B1082" s="107" t="s">
        <v>42</v>
      </c>
      <c r="C1082" s="108">
        <v>43735</v>
      </c>
      <c r="D1082" s="324" t="s">
        <v>14368</v>
      </c>
      <c r="E1082" s="324" t="s">
        <v>14565</v>
      </c>
      <c r="F1082" s="126">
        <v>14125.43</v>
      </c>
      <c r="G1082" s="107" t="str">
        <f t="shared" si="17"/>
        <v>SH19-10069</v>
      </c>
      <c r="H1082" s="318"/>
      <c r="I1082" s="126"/>
      <c r="J1082" s="110"/>
      <c r="K1082" s="108"/>
      <c r="L1082" s="107"/>
      <c r="M1082" s="319"/>
      <c r="N1082" s="107"/>
    </row>
    <row r="1083" spans="1:14" ht="18" customHeight="1">
      <c r="A1083" s="351">
        <v>1079</v>
      </c>
      <c r="B1083" s="107" t="s">
        <v>42</v>
      </c>
      <c r="C1083" s="108">
        <v>43735</v>
      </c>
      <c r="D1083" s="324" t="s">
        <v>14369</v>
      </c>
      <c r="E1083" s="324" t="s">
        <v>14565</v>
      </c>
      <c r="F1083" s="126">
        <v>2375.15</v>
      </c>
      <c r="G1083" s="107" t="str">
        <f t="shared" si="17"/>
        <v>SH19-10070</v>
      </c>
      <c r="H1083" s="318"/>
      <c r="I1083" s="126"/>
      <c r="J1083" s="110"/>
      <c r="K1083" s="108"/>
      <c r="L1083" s="107"/>
      <c r="M1083" s="319"/>
      <c r="N1083" s="107"/>
    </row>
    <row r="1084" spans="1:14" ht="18" customHeight="1">
      <c r="A1084" s="351">
        <v>1080</v>
      </c>
      <c r="B1084" s="107" t="s">
        <v>42</v>
      </c>
      <c r="C1084" s="108">
        <v>43735</v>
      </c>
      <c r="D1084" s="324" t="s">
        <v>14370</v>
      </c>
      <c r="E1084" s="324" t="s">
        <v>14565</v>
      </c>
      <c r="F1084" s="126">
        <v>711.83</v>
      </c>
      <c r="G1084" s="107" t="str">
        <f t="shared" si="17"/>
        <v>SH19-10071</v>
      </c>
      <c r="H1084" s="318"/>
      <c r="I1084" s="126"/>
      <c r="J1084" s="110"/>
      <c r="K1084" s="108"/>
      <c r="L1084" s="107"/>
      <c r="M1084" s="319"/>
      <c r="N1084" s="107"/>
    </row>
    <row r="1085" spans="1:14" ht="18" customHeight="1">
      <c r="A1085" s="351">
        <v>1081</v>
      </c>
      <c r="B1085" s="107" t="s">
        <v>42</v>
      </c>
      <c r="C1085" s="108">
        <v>43735</v>
      </c>
      <c r="D1085" s="324" t="s">
        <v>14371</v>
      </c>
      <c r="E1085" s="324" t="s">
        <v>14565</v>
      </c>
      <c r="F1085" s="126">
        <v>7840.61</v>
      </c>
      <c r="G1085" s="107" t="str">
        <f t="shared" si="17"/>
        <v>SH19-10072</v>
      </c>
      <c r="H1085" s="318"/>
      <c r="I1085" s="126"/>
      <c r="J1085" s="110"/>
      <c r="K1085" s="108"/>
      <c r="L1085" s="107"/>
      <c r="M1085" s="319"/>
      <c r="N1085" s="107"/>
    </row>
    <row r="1086" spans="1:14" ht="18" customHeight="1">
      <c r="A1086" s="351">
        <v>1082</v>
      </c>
      <c r="B1086" s="107" t="s">
        <v>42</v>
      </c>
      <c r="C1086" s="108">
        <v>43735</v>
      </c>
      <c r="D1086" s="324" t="s">
        <v>14372</v>
      </c>
      <c r="E1086" s="324" t="s">
        <v>14565</v>
      </c>
      <c r="F1086" s="126">
        <v>1668.45</v>
      </c>
      <c r="G1086" s="107" t="str">
        <f t="shared" si="17"/>
        <v>SH19-10073</v>
      </c>
      <c r="H1086" s="318"/>
      <c r="I1086" s="126"/>
      <c r="J1086" s="110"/>
      <c r="K1086" s="108"/>
      <c r="L1086" s="107"/>
      <c r="M1086" s="319"/>
      <c r="N1086" s="107"/>
    </row>
    <row r="1087" spans="1:14" ht="18" customHeight="1">
      <c r="A1087" s="351">
        <v>1083</v>
      </c>
      <c r="B1087" s="107" t="s">
        <v>42</v>
      </c>
      <c r="C1087" s="108">
        <v>43735</v>
      </c>
      <c r="D1087" s="324" t="s">
        <v>14373</v>
      </c>
      <c r="E1087" s="324" t="s">
        <v>14565</v>
      </c>
      <c r="F1087" s="126">
        <v>2433.27</v>
      </c>
      <c r="G1087" s="107" t="str">
        <f t="shared" si="17"/>
        <v>SH19-10074</v>
      </c>
      <c r="H1087" s="318"/>
      <c r="I1087" s="126"/>
      <c r="J1087" s="110"/>
      <c r="K1087" s="108"/>
      <c r="L1087" s="107"/>
      <c r="M1087" s="319"/>
      <c r="N1087" s="107"/>
    </row>
    <row r="1088" spans="1:14" ht="18" customHeight="1">
      <c r="A1088" s="351">
        <v>1084</v>
      </c>
      <c r="B1088" s="107" t="s">
        <v>42</v>
      </c>
      <c r="C1088" s="108">
        <v>43735</v>
      </c>
      <c r="D1088" s="324" t="s">
        <v>14374</v>
      </c>
      <c r="E1088" s="324" t="s">
        <v>14565</v>
      </c>
      <c r="F1088" s="126">
        <v>3578.99</v>
      </c>
      <c r="G1088" s="107" t="str">
        <f t="shared" si="17"/>
        <v>SH19-10075</v>
      </c>
      <c r="H1088" s="318"/>
      <c r="I1088" s="126"/>
      <c r="J1088" s="110"/>
      <c r="K1088" s="108"/>
      <c r="L1088" s="107"/>
      <c r="M1088" s="319"/>
      <c r="N1088" s="107"/>
    </row>
    <row r="1089" spans="1:14" ht="18" customHeight="1">
      <c r="A1089" s="351">
        <v>1085</v>
      </c>
      <c r="B1089" s="107" t="s">
        <v>42</v>
      </c>
      <c r="C1089" s="108">
        <v>43735</v>
      </c>
      <c r="D1089" s="324" t="s">
        <v>14375</v>
      </c>
      <c r="E1089" s="324" t="s">
        <v>14565</v>
      </c>
      <c r="F1089" s="126">
        <v>8413.7800000000007</v>
      </c>
      <c r="G1089" s="107" t="str">
        <f t="shared" si="17"/>
        <v>SH19-10076</v>
      </c>
      <c r="H1089" s="318"/>
      <c r="I1089" s="126"/>
      <c r="J1089" s="110"/>
      <c r="K1089" s="108"/>
      <c r="L1089" s="107"/>
      <c r="M1089" s="319"/>
      <c r="N1089" s="107"/>
    </row>
    <row r="1090" spans="1:14" ht="18" customHeight="1">
      <c r="A1090" s="351">
        <v>1086</v>
      </c>
      <c r="B1090" s="107" t="s">
        <v>298</v>
      </c>
      <c r="C1090" s="108">
        <v>43734</v>
      </c>
      <c r="D1090" s="324" t="s">
        <v>14376</v>
      </c>
      <c r="E1090" s="324" t="s">
        <v>1709</v>
      </c>
      <c r="F1090" s="126">
        <v>660.75</v>
      </c>
      <c r="G1090" s="107" t="str">
        <f t="shared" si="17"/>
        <v>SH19-10077</v>
      </c>
      <c r="H1090" s="318"/>
      <c r="I1090" s="126"/>
      <c r="J1090" s="110"/>
      <c r="K1090" s="108"/>
      <c r="L1090" s="107"/>
      <c r="M1090" s="319"/>
      <c r="N1090" s="107"/>
    </row>
    <row r="1091" spans="1:14" ht="18" customHeight="1">
      <c r="A1091" s="351">
        <v>1087</v>
      </c>
      <c r="B1091" s="107" t="s">
        <v>238</v>
      </c>
      <c r="C1091" s="108">
        <v>43734</v>
      </c>
      <c r="D1091" s="324" t="s">
        <v>14377</v>
      </c>
      <c r="E1091" s="324" t="s">
        <v>1709</v>
      </c>
      <c r="F1091" s="126">
        <v>1844.1</v>
      </c>
      <c r="G1091" s="107" t="str">
        <f t="shared" si="17"/>
        <v>SH19-10078</v>
      </c>
      <c r="H1091" s="318"/>
      <c r="I1091" s="126"/>
      <c r="J1091" s="110"/>
      <c r="K1091" s="108"/>
      <c r="L1091" s="107"/>
      <c r="M1091" s="319"/>
      <c r="N1091" s="107"/>
    </row>
    <row r="1092" spans="1:14" ht="18" customHeight="1">
      <c r="A1092" s="351">
        <v>1088</v>
      </c>
      <c r="B1092" s="107" t="s">
        <v>42</v>
      </c>
      <c r="C1092" s="108">
        <v>43739</v>
      </c>
      <c r="D1092" s="399" t="s">
        <v>14378</v>
      </c>
      <c r="E1092" s="324" t="s">
        <v>1709</v>
      </c>
      <c r="F1092" s="126">
        <v>12973.04</v>
      </c>
      <c r="G1092" s="107" t="str">
        <f t="shared" si="17"/>
        <v>SH19-10079</v>
      </c>
      <c r="H1092" s="318"/>
      <c r="I1092" s="126"/>
      <c r="J1092" s="110"/>
      <c r="K1092" s="108"/>
      <c r="L1092" s="107"/>
      <c r="M1092" s="319"/>
      <c r="N1092" s="107"/>
    </row>
    <row r="1093" spans="1:14" ht="18" customHeight="1">
      <c r="A1093" s="351">
        <v>1089</v>
      </c>
      <c r="B1093" s="107" t="s">
        <v>139</v>
      </c>
      <c r="C1093" s="108">
        <v>43734</v>
      </c>
      <c r="D1093" s="324" t="s">
        <v>14379</v>
      </c>
      <c r="E1093" s="324" t="s">
        <v>1709</v>
      </c>
      <c r="F1093" s="126">
        <v>1286.73</v>
      </c>
      <c r="G1093" s="107" t="str">
        <f t="shared" si="17"/>
        <v>SH19-10080</v>
      </c>
      <c r="H1093" s="318"/>
      <c r="I1093" s="126"/>
      <c r="J1093" s="110"/>
      <c r="K1093" s="108"/>
      <c r="L1093" s="107"/>
      <c r="M1093" s="319"/>
      <c r="N1093" s="107"/>
    </row>
    <row r="1094" spans="1:14" ht="18" customHeight="1">
      <c r="A1094" s="351">
        <v>1090</v>
      </c>
      <c r="B1094" s="107" t="s">
        <v>1746</v>
      </c>
      <c r="C1094" s="108"/>
      <c r="D1094" s="402" t="s">
        <v>14380</v>
      </c>
      <c r="E1094" s="324" t="s">
        <v>1709</v>
      </c>
      <c r="F1094" s="126">
        <v>0</v>
      </c>
      <c r="G1094" s="107" t="str">
        <f t="shared" si="17"/>
        <v>SH19-10081</v>
      </c>
      <c r="H1094" s="318"/>
      <c r="I1094" s="126"/>
      <c r="J1094" s="110"/>
      <c r="K1094" s="108"/>
      <c r="L1094" s="107"/>
      <c r="M1094" s="319"/>
      <c r="N1094" s="107"/>
    </row>
    <row r="1095" spans="1:14" ht="18" customHeight="1">
      <c r="A1095" s="351">
        <v>1091</v>
      </c>
      <c r="B1095" s="107" t="s">
        <v>1727</v>
      </c>
      <c r="C1095" s="108">
        <v>43734</v>
      </c>
      <c r="D1095" s="324" t="s">
        <v>14381</v>
      </c>
      <c r="E1095" s="324" t="s">
        <v>1709</v>
      </c>
      <c r="F1095" s="126">
        <v>368.1</v>
      </c>
      <c r="G1095" s="107" t="str">
        <f t="shared" si="17"/>
        <v>SH19-10082</v>
      </c>
      <c r="H1095" s="318"/>
      <c r="I1095" s="126"/>
      <c r="J1095" s="110"/>
      <c r="K1095" s="108"/>
      <c r="L1095" s="107"/>
      <c r="M1095" s="319"/>
      <c r="N1095" s="107"/>
    </row>
    <row r="1096" spans="1:14" ht="18" customHeight="1">
      <c r="A1096" s="351">
        <v>1092</v>
      </c>
      <c r="B1096" s="107" t="s">
        <v>42</v>
      </c>
      <c r="C1096" s="108">
        <v>43734</v>
      </c>
      <c r="D1096" s="324" t="s">
        <v>14382</v>
      </c>
      <c r="E1096" s="324" t="s">
        <v>14564</v>
      </c>
      <c r="F1096" s="126">
        <v>12.81</v>
      </c>
      <c r="G1096" s="107" t="str">
        <f t="shared" si="17"/>
        <v>SH19-10083</v>
      </c>
      <c r="H1096" s="318"/>
      <c r="I1096" s="126"/>
      <c r="J1096" s="110"/>
      <c r="K1096" s="108"/>
      <c r="L1096" s="107"/>
      <c r="M1096" s="319"/>
      <c r="N1096" s="107"/>
    </row>
    <row r="1097" spans="1:14" ht="18" customHeight="1">
      <c r="A1097" s="351">
        <v>1093</v>
      </c>
      <c r="B1097" s="107" t="s">
        <v>42</v>
      </c>
      <c r="C1097" s="108">
        <v>43734</v>
      </c>
      <c r="D1097" s="324" t="s">
        <v>14383</v>
      </c>
      <c r="E1097" s="324" t="s">
        <v>14564</v>
      </c>
      <c r="F1097" s="126">
        <v>14.68</v>
      </c>
      <c r="G1097" s="107" t="str">
        <f t="shared" si="17"/>
        <v>SH19-10084</v>
      </c>
      <c r="H1097" s="318"/>
      <c r="I1097" s="126"/>
      <c r="J1097" s="110"/>
      <c r="K1097" s="108"/>
      <c r="L1097" s="107"/>
      <c r="M1097" s="319"/>
      <c r="N1097" s="107"/>
    </row>
    <row r="1098" spans="1:14" ht="18" customHeight="1">
      <c r="A1098" s="351">
        <v>1094</v>
      </c>
      <c r="B1098" s="107" t="s">
        <v>1727</v>
      </c>
      <c r="C1098" s="108">
        <v>43734</v>
      </c>
      <c r="D1098" s="324" t="s">
        <v>14384</v>
      </c>
      <c r="E1098" s="324" t="s">
        <v>1709</v>
      </c>
      <c r="F1098" s="126">
        <v>3958.39</v>
      </c>
      <c r="G1098" s="107" t="str">
        <f t="shared" si="17"/>
        <v>SH19-10085</v>
      </c>
      <c r="H1098" s="318"/>
      <c r="I1098" s="126"/>
      <c r="J1098" s="110"/>
      <c r="K1098" s="108"/>
      <c r="L1098" s="107"/>
      <c r="M1098" s="319"/>
      <c r="N1098" s="107"/>
    </row>
    <row r="1099" spans="1:14" ht="18" customHeight="1">
      <c r="A1099" s="351">
        <v>1095</v>
      </c>
      <c r="B1099" s="107" t="s">
        <v>291</v>
      </c>
      <c r="C1099" s="108">
        <v>43734</v>
      </c>
      <c r="D1099" s="324" t="s">
        <v>14385</v>
      </c>
      <c r="E1099" s="324" t="s">
        <v>1709</v>
      </c>
      <c r="F1099" s="126">
        <v>3980.85</v>
      </c>
      <c r="G1099" s="107" t="str">
        <f t="shared" si="17"/>
        <v>SH19-10086</v>
      </c>
      <c r="H1099" s="318"/>
      <c r="I1099" s="126"/>
      <c r="J1099" s="110"/>
      <c r="K1099" s="108"/>
      <c r="L1099" s="107"/>
      <c r="M1099" s="319"/>
      <c r="N1099" s="107"/>
    </row>
    <row r="1100" spans="1:14" ht="18" customHeight="1">
      <c r="A1100" s="351">
        <v>1096</v>
      </c>
      <c r="B1100" s="107" t="s">
        <v>42</v>
      </c>
      <c r="C1100" s="108">
        <v>43734</v>
      </c>
      <c r="D1100" s="324" t="s">
        <v>14386</v>
      </c>
      <c r="E1100" s="324" t="s">
        <v>14564</v>
      </c>
      <c r="F1100" s="126">
        <v>1393.92</v>
      </c>
      <c r="G1100" s="107" t="str">
        <f t="shared" si="17"/>
        <v>SH19-10087</v>
      </c>
      <c r="H1100" s="318"/>
      <c r="I1100" s="126"/>
      <c r="J1100" s="110"/>
      <c r="K1100" s="108"/>
      <c r="L1100" s="107"/>
      <c r="M1100" s="319"/>
      <c r="N1100" s="107"/>
    </row>
    <row r="1101" spans="1:14" ht="18" customHeight="1">
      <c r="A1101" s="351">
        <v>1097</v>
      </c>
      <c r="B1101" s="107" t="s">
        <v>43</v>
      </c>
      <c r="C1101" s="108">
        <v>43734</v>
      </c>
      <c r="D1101" s="324" t="s">
        <v>14387</v>
      </c>
      <c r="E1101" s="324" t="s">
        <v>1709</v>
      </c>
      <c r="F1101" s="126">
        <v>892.22</v>
      </c>
      <c r="G1101" s="107" t="str">
        <f t="shared" si="17"/>
        <v>SH19-10088</v>
      </c>
      <c r="H1101" s="318"/>
      <c r="I1101" s="126"/>
      <c r="J1101" s="110"/>
      <c r="K1101" s="108"/>
      <c r="L1101" s="107"/>
      <c r="M1101" s="319"/>
      <c r="N1101" s="107"/>
    </row>
    <row r="1102" spans="1:14" ht="18" customHeight="1">
      <c r="A1102" s="351">
        <v>1098</v>
      </c>
      <c r="B1102" s="107" t="s">
        <v>142</v>
      </c>
      <c r="C1102" s="108">
        <v>43734</v>
      </c>
      <c r="D1102" s="324" t="s">
        <v>14388</v>
      </c>
      <c r="E1102" s="324" t="s">
        <v>1709</v>
      </c>
      <c r="F1102" s="126">
        <v>2434</v>
      </c>
      <c r="G1102" s="107" t="str">
        <f t="shared" si="17"/>
        <v>SH19-10089</v>
      </c>
      <c r="H1102" s="318"/>
      <c r="I1102" s="126"/>
      <c r="J1102" s="110"/>
      <c r="K1102" s="108"/>
      <c r="L1102" s="107"/>
      <c r="M1102" s="319"/>
      <c r="N1102" s="107"/>
    </row>
    <row r="1103" spans="1:14" ht="18" customHeight="1">
      <c r="A1103" s="351">
        <v>1099</v>
      </c>
      <c r="B1103" s="107" t="s">
        <v>142</v>
      </c>
      <c r="C1103" s="108">
        <v>43734</v>
      </c>
      <c r="D1103" s="324" t="s">
        <v>14389</v>
      </c>
      <c r="E1103" s="324" t="s">
        <v>1709</v>
      </c>
      <c r="F1103" s="126">
        <v>1226.23</v>
      </c>
      <c r="G1103" s="107" t="str">
        <f t="shared" si="17"/>
        <v>SH19-10090</v>
      </c>
      <c r="H1103" s="318"/>
      <c r="I1103" s="126"/>
      <c r="J1103" s="110"/>
      <c r="K1103" s="108"/>
      <c r="L1103" s="107"/>
      <c r="M1103" s="319"/>
      <c r="N1103" s="107"/>
    </row>
    <row r="1104" spans="1:14" ht="18" customHeight="1">
      <c r="A1104" s="351">
        <v>1100</v>
      </c>
      <c r="B1104" s="107" t="s">
        <v>42</v>
      </c>
      <c r="C1104" s="108">
        <v>43734</v>
      </c>
      <c r="D1104" s="324" t="s">
        <v>14390</v>
      </c>
      <c r="E1104" s="324" t="s">
        <v>14564</v>
      </c>
      <c r="F1104" s="126">
        <v>2787.84</v>
      </c>
      <c r="G1104" s="107" t="str">
        <f t="shared" si="17"/>
        <v>SH19-10091</v>
      </c>
      <c r="H1104" s="318"/>
      <c r="I1104" s="126"/>
      <c r="J1104" s="110"/>
      <c r="K1104" s="108"/>
      <c r="L1104" s="107"/>
      <c r="M1104" s="319"/>
      <c r="N1104" s="107"/>
    </row>
    <row r="1105" spans="1:14" ht="18" customHeight="1">
      <c r="A1105" s="351">
        <v>1101</v>
      </c>
      <c r="B1105" s="107" t="s">
        <v>42</v>
      </c>
      <c r="C1105" s="108">
        <v>43734</v>
      </c>
      <c r="D1105" s="324" t="s">
        <v>14391</v>
      </c>
      <c r="E1105" s="324" t="s">
        <v>14564</v>
      </c>
      <c r="F1105" s="126">
        <v>463.48</v>
      </c>
      <c r="G1105" s="107" t="str">
        <f t="shared" si="17"/>
        <v>SH19-10092</v>
      </c>
      <c r="H1105" s="318"/>
      <c r="I1105" s="126"/>
      <c r="J1105" s="110"/>
      <c r="K1105" s="108"/>
      <c r="L1105" s="107"/>
      <c r="M1105" s="319"/>
      <c r="N1105" s="107"/>
    </row>
    <row r="1106" spans="1:14" ht="18" customHeight="1">
      <c r="A1106" s="351">
        <v>1102</v>
      </c>
      <c r="B1106" s="107" t="s">
        <v>42</v>
      </c>
      <c r="C1106" s="108">
        <v>43735</v>
      </c>
      <c r="D1106" s="324" t="s">
        <v>14392</v>
      </c>
      <c r="E1106" s="324" t="s">
        <v>14565</v>
      </c>
      <c r="F1106" s="126">
        <v>2938.41</v>
      </c>
      <c r="G1106" s="107" t="str">
        <f t="shared" si="17"/>
        <v>SH19-10093</v>
      </c>
      <c r="H1106" s="318"/>
      <c r="I1106" s="126"/>
      <c r="J1106" s="110"/>
      <c r="K1106" s="108"/>
      <c r="L1106" s="107"/>
      <c r="M1106" s="319"/>
      <c r="N1106" s="107"/>
    </row>
    <row r="1107" spans="1:14" ht="18" customHeight="1">
      <c r="A1107" s="351">
        <v>1103</v>
      </c>
      <c r="B1107" s="107" t="s">
        <v>42</v>
      </c>
      <c r="C1107" s="108">
        <v>43735</v>
      </c>
      <c r="D1107" s="324" t="s">
        <v>14393</v>
      </c>
      <c r="E1107" s="324" t="s">
        <v>14565</v>
      </c>
      <c r="F1107" s="126">
        <v>5122.6400000000003</v>
      </c>
      <c r="G1107" s="107" t="str">
        <f t="shared" si="17"/>
        <v>SH19-10094</v>
      </c>
      <c r="H1107" s="318"/>
      <c r="I1107" s="126"/>
      <c r="J1107" s="110"/>
      <c r="K1107" s="108"/>
      <c r="L1107" s="107"/>
      <c r="M1107" s="319"/>
      <c r="N1107" s="107"/>
    </row>
    <row r="1108" spans="1:14" ht="18" customHeight="1">
      <c r="A1108" s="351">
        <v>1104</v>
      </c>
      <c r="B1108" s="107" t="s">
        <v>53</v>
      </c>
      <c r="C1108" s="108">
        <v>43734</v>
      </c>
      <c r="D1108" s="324" t="s">
        <v>14394</v>
      </c>
      <c r="E1108" s="324" t="s">
        <v>1709</v>
      </c>
      <c r="F1108" s="126">
        <v>2288.81</v>
      </c>
      <c r="G1108" s="107" t="str">
        <f t="shared" si="17"/>
        <v>SH19-10095</v>
      </c>
      <c r="H1108" s="318"/>
      <c r="I1108" s="126"/>
      <c r="J1108" s="110"/>
      <c r="K1108" s="108"/>
      <c r="L1108" s="107"/>
      <c r="M1108" s="319"/>
      <c r="N1108" s="107"/>
    </row>
    <row r="1109" spans="1:14" ht="18" customHeight="1">
      <c r="A1109" s="351">
        <v>1105</v>
      </c>
      <c r="B1109" s="107" t="s">
        <v>55</v>
      </c>
      <c r="C1109" s="108">
        <v>43734</v>
      </c>
      <c r="D1109" s="324" t="s">
        <v>14395</v>
      </c>
      <c r="E1109" s="324" t="s">
        <v>1709</v>
      </c>
      <c r="F1109" s="126">
        <v>3191.04</v>
      </c>
      <c r="G1109" s="107" t="str">
        <f t="shared" si="17"/>
        <v>SH19-10096</v>
      </c>
      <c r="H1109" s="318"/>
      <c r="I1109" s="126"/>
      <c r="J1109" s="110"/>
      <c r="K1109" s="108"/>
      <c r="L1109" s="107"/>
      <c r="M1109" s="319"/>
      <c r="N1109" s="107"/>
    </row>
    <row r="1110" spans="1:14" ht="18" customHeight="1">
      <c r="A1110" s="351">
        <v>1106</v>
      </c>
      <c r="B1110" s="107" t="s">
        <v>55</v>
      </c>
      <c r="C1110" s="108">
        <v>43734</v>
      </c>
      <c r="D1110" s="324" t="s">
        <v>14396</v>
      </c>
      <c r="E1110" s="324" t="s">
        <v>1709</v>
      </c>
      <c r="F1110" s="126">
        <v>1457.82</v>
      </c>
      <c r="G1110" s="107" t="str">
        <f t="shared" si="17"/>
        <v>SH19-10097</v>
      </c>
      <c r="H1110" s="318"/>
      <c r="I1110" s="126"/>
      <c r="J1110" s="110"/>
      <c r="K1110" s="108"/>
      <c r="L1110" s="107"/>
      <c r="M1110" s="319"/>
      <c r="N1110" s="107"/>
    </row>
    <row r="1111" spans="1:14" ht="18" customHeight="1">
      <c r="A1111" s="351">
        <v>1107</v>
      </c>
      <c r="B1111" s="107" t="s">
        <v>206</v>
      </c>
      <c r="C1111" s="108">
        <v>43734</v>
      </c>
      <c r="D1111" s="324" t="s">
        <v>14397</v>
      </c>
      <c r="E1111" s="324" t="s">
        <v>1709</v>
      </c>
      <c r="F1111" s="126">
        <v>8460.7000000000007</v>
      </c>
      <c r="G1111" s="107" t="str">
        <f t="shared" si="17"/>
        <v>SH19-10098</v>
      </c>
      <c r="H1111" s="318"/>
      <c r="I1111" s="126"/>
      <c r="J1111" s="110"/>
      <c r="K1111" s="108"/>
      <c r="L1111" s="107"/>
      <c r="M1111" s="319"/>
      <c r="N1111" s="107"/>
    </row>
    <row r="1112" spans="1:14" ht="18" customHeight="1">
      <c r="A1112" s="351">
        <v>1108</v>
      </c>
      <c r="B1112" s="107" t="s">
        <v>1755</v>
      </c>
      <c r="C1112" s="108">
        <v>43734</v>
      </c>
      <c r="D1112" s="324" t="s">
        <v>14398</v>
      </c>
      <c r="E1112" s="324" t="s">
        <v>1709</v>
      </c>
      <c r="F1112" s="126">
        <v>4222.62</v>
      </c>
      <c r="G1112" s="107" t="str">
        <f t="shared" si="17"/>
        <v>SH19-10099</v>
      </c>
      <c r="H1112" s="318"/>
      <c r="I1112" s="126"/>
      <c r="J1112" s="110"/>
      <c r="K1112" s="108"/>
      <c r="L1112" s="107"/>
      <c r="M1112" s="319"/>
      <c r="N1112" s="107"/>
    </row>
    <row r="1113" spans="1:14" ht="18" customHeight="1">
      <c r="A1113" s="351">
        <v>1109</v>
      </c>
      <c r="B1113" s="107" t="s">
        <v>42</v>
      </c>
      <c r="C1113" s="108">
        <v>43735</v>
      </c>
      <c r="D1113" s="324" t="s">
        <v>14399</v>
      </c>
      <c r="E1113" s="324" t="s">
        <v>14565</v>
      </c>
      <c r="F1113" s="126">
        <v>2324.36</v>
      </c>
      <c r="G1113" s="107" t="str">
        <f t="shared" si="17"/>
        <v>SH19-10100</v>
      </c>
      <c r="H1113" s="318"/>
      <c r="I1113" s="126"/>
      <c r="J1113" s="110"/>
      <c r="K1113" s="108"/>
      <c r="L1113" s="107"/>
      <c r="M1113" s="319"/>
      <c r="N1113" s="107"/>
    </row>
    <row r="1114" spans="1:14" ht="18" customHeight="1">
      <c r="A1114" s="351">
        <v>1110</v>
      </c>
      <c r="B1114" s="107" t="s">
        <v>42</v>
      </c>
      <c r="C1114" s="108">
        <v>43738</v>
      </c>
      <c r="D1114" s="324" t="s">
        <v>14400</v>
      </c>
      <c r="E1114" s="324" t="s">
        <v>14566</v>
      </c>
      <c r="F1114" s="126">
        <v>3403.96</v>
      </c>
      <c r="G1114" s="107" t="str">
        <f t="shared" si="17"/>
        <v>SH19-10101</v>
      </c>
      <c r="H1114" s="318"/>
      <c r="I1114" s="126"/>
      <c r="J1114" s="110"/>
      <c r="K1114" s="108"/>
      <c r="L1114" s="107"/>
      <c r="M1114" s="319"/>
      <c r="N1114" s="107"/>
    </row>
    <row r="1115" spans="1:14" ht="18" customHeight="1">
      <c r="A1115" s="351">
        <v>1111</v>
      </c>
      <c r="B1115" s="107" t="s">
        <v>42</v>
      </c>
      <c r="C1115" s="108">
        <v>43738</v>
      </c>
      <c r="D1115" s="324" t="s">
        <v>14401</v>
      </c>
      <c r="E1115" s="324" t="s">
        <v>14566</v>
      </c>
      <c r="F1115" s="126">
        <v>7211.24</v>
      </c>
      <c r="G1115" s="107" t="str">
        <f t="shared" si="17"/>
        <v>SH19-10102</v>
      </c>
      <c r="H1115" s="318"/>
      <c r="I1115" s="126"/>
      <c r="J1115" s="110"/>
      <c r="K1115" s="108"/>
      <c r="L1115" s="107"/>
      <c r="M1115" s="319"/>
      <c r="N1115" s="107"/>
    </row>
    <row r="1116" spans="1:14" ht="18" customHeight="1">
      <c r="A1116" s="351">
        <v>1112</v>
      </c>
      <c r="B1116" s="107" t="s">
        <v>42</v>
      </c>
      <c r="C1116" s="108">
        <v>43738</v>
      </c>
      <c r="D1116" s="324" t="s">
        <v>14402</v>
      </c>
      <c r="E1116" s="324" t="s">
        <v>14566</v>
      </c>
      <c r="F1116" s="126">
        <v>1715.7</v>
      </c>
      <c r="G1116" s="107" t="str">
        <f t="shared" si="17"/>
        <v>SH19-10103</v>
      </c>
      <c r="H1116" s="318"/>
      <c r="I1116" s="126"/>
      <c r="J1116" s="110"/>
      <c r="K1116" s="108"/>
      <c r="L1116" s="107"/>
      <c r="M1116" s="319"/>
      <c r="N1116" s="107"/>
    </row>
    <row r="1117" spans="1:14" ht="18" customHeight="1">
      <c r="A1117" s="351">
        <v>1113</v>
      </c>
      <c r="B1117" s="107" t="s">
        <v>42</v>
      </c>
      <c r="C1117" s="108">
        <v>43738</v>
      </c>
      <c r="D1117" s="324" t="s">
        <v>14403</v>
      </c>
      <c r="E1117" s="324" t="s">
        <v>14566</v>
      </c>
      <c r="F1117" s="126">
        <v>254.9</v>
      </c>
      <c r="G1117" s="107" t="str">
        <f t="shared" si="17"/>
        <v>SH19-10104</v>
      </c>
      <c r="H1117" s="318"/>
      <c r="I1117" s="126"/>
      <c r="J1117" s="110"/>
      <c r="K1117" s="108"/>
      <c r="L1117" s="107"/>
      <c r="M1117" s="319"/>
      <c r="N1117" s="107"/>
    </row>
    <row r="1118" spans="1:14" ht="18" customHeight="1">
      <c r="A1118" s="351">
        <v>1114</v>
      </c>
      <c r="B1118" s="107" t="s">
        <v>42</v>
      </c>
      <c r="C1118" s="108">
        <v>43738</v>
      </c>
      <c r="D1118" s="324" t="s">
        <v>14404</v>
      </c>
      <c r="E1118" s="324" t="s">
        <v>14566</v>
      </c>
      <c r="F1118" s="126">
        <v>4376.51</v>
      </c>
      <c r="G1118" s="107" t="str">
        <f t="shared" si="17"/>
        <v>SH19-10105</v>
      </c>
      <c r="H1118" s="318"/>
      <c r="I1118" s="126"/>
      <c r="J1118" s="110"/>
      <c r="K1118" s="108"/>
      <c r="L1118" s="107"/>
      <c r="M1118" s="319"/>
      <c r="N1118" s="107"/>
    </row>
    <row r="1119" spans="1:14" ht="18" customHeight="1">
      <c r="A1119" s="351">
        <v>1115</v>
      </c>
      <c r="B1119" s="107" t="s">
        <v>42</v>
      </c>
      <c r="C1119" s="108">
        <v>43738</v>
      </c>
      <c r="D1119" s="324" t="s">
        <v>14405</v>
      </c>
      <c r="E1119" s="324" t="s">
        <v>14566</v>
      </c>
      <c r="F1119" s="126">
        <v>7839.06</v>
      </c>
      <c r="G1119" s="107" t="str">
        <f t="shared" si="17"/>
        <v>SH19-10106</v>
      </c>
      <c r="H1119" s="318"/>
      <c r="I1119" s="126"/>
      <c r="J1119" s="110"/>
      <c r="K1119" s="108"/>
      <c r="L1119" s="107"/>
      <c r="M1119" s="319"/>
      <c r="N1119" s="107"/>
    </row>
    <row r="1120" spans="1:14" ht="18" customHeight="1">
      <c r="A1120" s="351">
        <v>1116</v>
      </c>
      <c r="B1120" s="107" t="s">
        <v>42</v>
      </c>
      <c r="C1120" s="108">
        <v>43738</v>
      </c>
      <c r="D1120" s="324" t="s">
        <v>14406</v>
      </c>
      <c r="E1120" s="324" t="s">
        <v>14566</v>
      </c>
      <c r="F1120" s="126">
        <v>3646.23</v>
      </c>
      <c r="G1120" s="107" t="str">
        <f t="shared" si="17"/>
        <v>SH19-10107</v>
      </c>
      <c r="H1120" s="318"/>
      <c r="I1120" s="126"/>
      <c r="J1120" s="110"/>
      <c r="K1120" s="108"/>
      <c r="L1120" s="107"/>
      <c r="M1120" s="319"/>
      <c r="N1120" s="107"/>
    </row>
    <row r="1121" spans="1:14" ht="18" customHeight="1">
      <c r="A1121" s="351">
        <v>1117</v>
      </c>
      <c r="B1121" s="107" t="s">
        <v>42</v>
      </c>
      <c r="C1121" s="108">
        <v>43738</v>
      </c>
      <c r="D1121" s="324" t="s">
        <v>14407</v>
      </c>
      <c r="E1121" s="324" t="s">
        <v>14566</v>
      </c>
      <c r="F1121" s="126">
        <v>2917.68</v>
      </c>
      <c r="G1121" s="107" t="str">
        <f t="shared" si="17"/>
        <v>SH19-10108</v>
      </c>
      <c r="H1121" s="318"/>
      <c r="I1121" s="126"/>
      <c r="J1121" s="110"/>
      <c r="K1121" s="108"/>
      <c r="L1121" s="107"/>
      <c r="M1121" s="319"/>
      <c r="N1121" s="107"/>
    </row>
    <row r="1122" spans="1:14" ht="18" customHeight="1">
      <c r="A1122" s="351">
        <v>1118</v>
      </c>
      <c r="B1122" s="107" t="s">
        <v>1727</v>
      </c>
      <c r="C1122" s="108">
        <v>43734</v>
      </c>
      <c r="D1122" s="324" t="s">
        <v>14408</v>
      </c>
      <c r="E1122" s="324" t="s">
        <v>1709</v>
      </c>
      <c r="F1122" s="126">
        <v>4051.77</v>
      </c>
      <c r="G1122" s="107" t="str">
        <f t="shared" si="17"/>
        <v>SH19-10109</v>
      </c>
      <c r="H1122" s="318"/>
      <c r="I1122" s="126"/>
      <c r="J1122" s="110"/>
      <c r="K1122" s="108"/>
      <c r="L1122" s="107"/>
      <c r="M1122" s="319"/>
      <c r="N1122" s="107"/>
    </row>
    <row r="1123" spans="1:14" ht="18" customHeight="1">
      <c r="A1123" s="351">
        <v>1119</v>
      </c>
      <c r="B1123" s="107" t="s">
        <v>42</v>
      </c>
      <c r="C1123" s="108">
        <v>43738</v>
      </c>
      <c r="D1123" s="324" t="s">
        <v>14409</v>
      </c>
      <c r="E1123" s="324" t="s">
        <v>14566</v>
      </c>
      <c r="F1123" s="126">
        <v>7199.09</v>
      </c>
      <c r="G1123" s="107" t="str">
        <f t="shared" si="17"/>
        <v>SH19-10110</v>
      </c>
      <c r="H1123" s="318"/>
      <c r="I1123" s="126"/>
      <c r="J1123" s="110"/>
      <c r="K1123" s="108"/>
      <c r="L1123" s="107"/>
      <c r="M1123" s="319"/>
      <c r="N1123" s="107"/>
    </row>
    <row r="1124" spans="1:14" ht="18" customHeight="1">
      <c r="A1124" s="351">
        <v>1120</v>
      </c>
      <c r="B1124" s="107"/>
      <c r="C1124" s="108"/>
      <c r="D1124" s="401" t="s">
        <v>14410</v>
      </c>
      <c r="E1124" s="324" t="s">
        <v>1709</v>
      </c>
      <c r="F1124" s="126">
        <v>0</v>
      </c>
      <c r="G1124" s="107" t="str">
        <f t="shared" si="17"/>
        <v>SH19-10111</v>
      </c>
      <c r="H1124" s="318"/>
      <c r="I1124" s="126"/>
      <c r="J1124" s="110"/>
      <c r="K1124" s="108"/>
      <c r="L1124" s="107"/>
      <c r="M1124" s="319"/>
      <c r="N1124" s="107"/>
    </row>
    <row r="1125" spans="1:14" ht="18" customHeight="1">
      <c r="A1125" s="351">
        <v>1121</v>
      </c>
      <c r="B1125" s="107" t="s">
        <v>42</v>
      </c>
      <c r="C1125" s="108">
        <v>43738</v>
      </c>
      <c r="D1125" s="324" t="s">
        <v>14411</v>
      </c>
      <c r="E1125" s="324" t="s">
        <v>14566</v>
      </c>
      <c r="F1125" s="126">
        <v>4301.55</v>
      </c>
      <c r="G1125" s="107" t="str">
        <f t="shared" si="17"/>
        <v>SH19-10112</v>
      </c>
      <c r="H1125" s="318"/>
      <c r="I1125" s="126"/>
      <c r="J1125" s="110"/>
      <c r="K1125" s="108"/>
      <c r="L1125" s="107"/>
      <c r="M1125" s="319"/>
      <c r="N1125" s="107"/>
    </row>
    <row r="1126" spans="1:14" ht="18" customHeight="1">
      <c r="A1126" s="351">
        <v>1122</v>
      </c>
      <c r="B1126" s="107" t="s">
        <v>42</v>
      </c>
      <c r="C1126" s="108">
        <v>43738</v>
      </c>
      <c r="D1126" s="324" t="s">
        <v>14412</v>
      </c>
      <c r="E1126" s="324" t="s">
        <v>14566</v>
      </c>
      <c r="F1126" s="126">
        <v>5108.4799999999996</v>
      </c>
      <c r="G1126" s="107" t="str">
        <f t="shared" si="17"/>
        <v>SH19-10113</v>
      </c>
      <c r="H1126" s="318"/>
      <c r="I1126" s="126"/>
      <c r="J1126" s="110"/>
      <c r="K1126" s="108"/>
      <c r="L1126" s="107"/>
      <c r="M1126" s="319"/>
      <c r="N1126" s="107"/>
    </row>
    <row r="1127" spans="1:14" ht="18" customHeight="1">
      <c r="A1127" s="351">
        <v>1123</v>
      </c>
      <c r="B1127" s="107" t="s">
        <v>42</v>
      </c>
      <c r="C1127" s="108">
        <v>43738</v>
      </c>
      <c r="D1127" s="324" t="s">
        <v>14413</v>
      </c>
      <c r="E1127" s="324" t="s">
        <v>14566</v>
      </c>
      <c r="F1127" s="126">
        <v>11546.51</v>
      </c>
      <c r="G1127" s="107" t="str">
        <f t="shared" si="17"/>
        <v>SH19-10114</v>
      </c>
      <c r="H1127" s="318"/>
      <c r="I1127" s="126"/>
      <c r="J1127" s="110"/>
      <c r="K1127" s="108"/>
      <c r="L1127" s="107"/>
      <c r="M1127" s="319"/>
      <c r="N1127" s="107"/>
    </row>
    <row r="1128" spans="1:14" ht="18" customHeight="1">
      <c r="A1128" s="351">
        <v>1124</v>
      </c>
      <c r="B1128" s="107" t="s">
        <v>42</v>
      </c>
      <c r="C1128" s="108">
        <v>43738</v>
      </c>
      <c r="D1128" s="324" t="s">
        <v>14414</v>
      </c>
      <c r="E1128" s="324" t="s">
        <v>14566</v>
      </c>
      <c r="F1128" s="126">
        <v>3371.72</v>
      </c>
      <c r="G1128" s="107" t="str">
        <f t="shared" si="17"/>
        <v>SH19-10115</v>
      </c>
      <c r="H1128" s="318"/>
      <c r="I1128" s="126"/>
      <c r="J1128" s="110"/>
      <c r="K1128" s="108"/>
      <c r="L1128" s="107"/>
      <c r="M1128" s="319"/>
      <c r="N1128" s="107"/>
    </row>
    <row r="1129" spans="1:14" ht="18" customHeight="1">
      <c r="A1129" s="351">
        <v>1125</v>
      </c>
      <c r="B1129" s="107" t="s">
        <v>329</v>
      </c>
      <c r="C1129" s="108">
        <v>43735</v>
      </c>
      <c r="D1129" s="324" t="s">
        <v>14415</v>
      </c>
      <c r="E1129" s="324" t="s">
        <v>1709</v>
      </c>
      <c r="F1129" s="126">
        <v>7829.97</v>
      </c>
      <c r="G1129" s="107" t="str">
        <f t="shared" si="17"/>
        <v>SH19-10116</v>
      </c>
      <c r="H1129" s="318"/>
      <c r="I1129" s="126"/>
      <c r="J1129" s="110"/>
      <c r="K1129" s="108"/>
      <c r="L1129" s="107"/>
      <c r="M1129" s="319"/>
      <c r="N1129" s="107"/>
    </row>
    <row r="1130" spans="1:14" ht="18" customHeight="1">
      <c r="A1130" s="351">
        <v>1126</v>
      </c>
      <c r="B1130" s="107" t="s">
        <v>139</v>
      </c>
      <c r="C1130" s="108">
        <v>43735</v>
      </c>
      <c r="D1130" s="324" t="s">
        <v>14416</v>
      </c>
      <c r="E1130" s="324" t="s">
        <v>1709</v>
      </c>
      <c r="F1130" s="126">
        <v>2472</v>
      </c>
      <c r="G1130" s="107" t="str">
        <f t="shared" si="17"/>
        <v>SH19-10117</v>
      </c>
      <c r="H1130" s="318"/>
      <c r="I1130" s="126"/>
      <c r="J1130" s="110"/>
      <c r="K1130" s="108"/>
      <c r="L1130" s="107"/>
      <c r="M1130" s="319"/>
      <c r="N1130" s="107"/>
    </row>
    <row r="1131" spans="1:14" ht="18" customHeight="1">
      <c r="A1131" s="351">
        <v>1127</v>
      </c>
      <c r="B1131" s="107" t="s">
        <v>142</v>
      </c>
      <c r="C1131" s="108">
        <v>43735</v>
      </c>
      <c r="D1131" s="324" t="s">
        <v>14417</v>
      </c>
      <c r="E1131" s="324" t="s">
        <v>1709</v>
      </c>
      <c r="F1131" s="126">
        <v>819.53</v>
      </c>
      <c r="G1131" s="107" t="str">
        <f t="shared" si="17"/>
        <v>SH19-10118</v>
      </c>
      <c r="H1131" s="318"/>
      <c r="I1131" s="126"/>
      <c r="J1131" s="110"/>
      <c r="K1131" s="108"/>
      <c r="L1131" s="107"/>
      <c r="M1131" s="319"/>
      <c r="N1131" s="107"/>
    </row>
    <row r="1132" spans="1:14" ht="18" customHeight="1">
      <c r="A1132" s="351">
        <v>1128</v>
      </c>
      <c r="B1132" s="107" t="s">
        <v>43</v>
      </c>
      <c r="C1132" s="108">
        <v>43735</v>
      </c>
      <c r="D1132" s="324" t="s">
        <v>14418</v>
      </c>
      <c r="E1132" s="324" t="s">
        <v>1709</v>
      </c>
      <c r="F1132" s="126">
        <v>7986.6</v>
      </c>
      <c r="G1132" s="107" t="str">
        <f t="shared" si="17"/>
        <v>SH19-10119</v>
      </c>
      <c r="H1132" s="318"/>
      <c r="I1132" s="126"/>
      <c r="J1132" s="110"/>
      <c r="K1132" s="108"/>
      <c r="L1132" s="107"/>
      <c r="M1132" s="319"/>
      <c r="N1132" s="107"/>
    </row>
    <row r="1133" spans="1:14" ht="18" customHeight="1">
      <c r="A1133" s="351">
        <v>1129</v>
      </c>
      <c r="B1133" s="107" t="s">
        <v>42</v>
      </c>
      <c r="C1133" s="108">
        <v>43735</v>
      </c>
      <c r="D1133" s="324" t="s">
        <v>14419</v>
      </c>
      <c r="E1133" s="324" t="s">
        <v>14565</v>
      </c>
      <c r="F1133" s="126">
        <v>60.04</v>
      </c>
      <c r="G1133" s="107" t="str">
        <f t="shared" si="17"/>
        <v>SH19-10120</v>
      </c>
      <c r="H1133" s="318"/>
      <c r="I1133" s="126"/>
      <c r="J1133" s="110"/>
      <c r="K1133" s="108"/>
      <c r="L1133" s="107"/>
      <c r="M1133" s="319"/>
      <c r="N1133" s="107"/>
    </row>
    <row r="1134" spans="1:14" ht="18" customHeight="1">
      <c r="A1134" s="351">
        <v>1130</v>
      </c>
      <c r="B1134" s="107" t="s">
        <v>52</v>
      </c>
      <c r="C1134" s="108">
        <v>43735</v>
      </c>
      <c r="D1134" s="324" t="s">
        <v>14420</v>
      </c>
      <c r="E1134" s="324" t="s">
        <v>1709</v>
      </c>
      <c r="F1134" s="126">
        <v>3128.3</v>
      </c>
      <c r="G1134" s="107" t="str">
        <f t="shared" si="17"/>
        <v>SH19-10121</v>
      </c>
      <c r="H1134" s="318"/>
      <c r="I1134" s="126"/>
      <c r="J1134" s="110"/>
      <c r="K1134" s="108"/>
      <c r="L1134" s="107"/>
      <c r="M1134" s="319"/>
      <c r="N1134" s="107"/>
    </row>
    <row r="1135" spans="1:14" ht="18" customHeight="1">
      <c r="A1135" s="351">
        <v>1131</v>
      </c>
      <c r="B1135" s="107" t="s">
        <v>1746</v>
      </c>
      <c r="C1135" s="108"/>
      <c r="D1135" s="402" t="s">
        <v>14421</v>
      </c>
      <c r="E1135" s="324" t="s">
        <v>1709</v>
      </c>
      <c r="F1135" s="126">
        <v>0</v>
      </c>
      <c r="G1135" s="107" t="str">
        <f t="shared" si="17"/>
        <v>SH19-10122</v>
      </c>
      <c r="H1135" s="318"/>
      <c r="I1135" s="126"/>
      <c r="J1135" s="110"/>
      <c r="K1135" s="108"/>
      <c r="L1135" s="107"/>
      <c r="M1135" s="319"/>
      <c r="N1135" s="107"/>
    </row>
    <row r="1136" spans="1:14" ht="18" customHeight="1">
      <c r="A1136" s="351">
        <v>1132</v>
      </c>
      <c r="B1136" s="107" t="s">
        <v>42</v>
      </c>
      <c r="C1136" s="108">
        <v>43738</v>
      </c>
      <c r="D1136" s="324" t="s">
        <v>14422</v>
      </c>
      <c r="E1136" s="324" t="s">
        <v>14566</v>
      </c>
      <c r="F1136" s="126">
        <v>4953.66</v>
      </c>
      <c r="G1136" s="107" t="str">
        <f t="shared" si="17"/>
        <v>SH19-10123</v>
      </c>
      <c r="H1136" s="318"/>
      <c r="I1136" s="126"/>
      <c r="J1136" s="110"/>
      <c r="K1136" s="108"/>
      <c r="L1136" s="107"/>
      <c r="M1136" s="319"/>
      <c r="N1136" s="107"/>
    </row>
    <row r="1137" spans="1:14" ht="18" customHeight="1">
      <c r="A1137" s="351">
        <v>1133</v>
      </c>
      <c r="B1137" s="107" t="s">
        <v>42</v>
      </c>
      <c r="C1137" s="108">
        <v>43738</v>
      </c>
      <c r="D1137" s="324" t="s">
        <v>14423</v>
      </c>
      <c r="E1137" s="324" t="s">
        <v>14566</v>
      </c>
      <c r="F1137" s="126">
        <v>11545.91</v>
      </c>
      <c r="G1137" s="107" t="str">
        <f t="shared" ref="G1137:G1200" si="18">D1137</f>
        <v>SH19-10124</v>
      </c>
      <c r="H1137" s="318"/>
      <c r="I1137" s="126"/>
      <c r="J1137" s="110"/>
      <c r="K1137" s="108"/>
      <c r="L1137" s="107"/>
      <c r="M1137" s="319"/>
      <c r="N1137" s="107"/>
    </row>
    <row r="1138" spans="1:14" ht="18" customHeight="1">
      <c r="A1138" s="351">
        <v>1134</v>
      </c>
      <c r="B1138" s="107" t="s">
        <v>42</v>
      </c>
      <c r="C1138" s="108">
        <v>43738</v>
      </c>
      <c r="D1138" s="324" t="s">
        <v>14424</v>
      </c>
      <c r="E1138" s="324" t="s">
        <v>14566</v>
      </c>
      <c r="F1138" s="126">
        <v>3319.58</v>
      </c>
      <c r="G1138" s="107" t="str">
        <f t="shared" si="18"/>
        <v>SH19-10125</v>
      </c>
      <c r="H1138" s="318"/>
      <c r="I1138" s="126"/>
      <c r="J1138" s="110"/>
      <c r="K1138" s="108"/>
      <c r="L1138" s="107"/>
      <c r="M1138" s="319"/>
      <c r="N1138" s="107"/>
    </row>
    <row r="1139" spans="1:14" ht="18" customHeight="1">
      <c r="A1139" s="351">
        <v>1135</v>
      </c>
      <c r="B1139" s="107" t="s">
        <v>42</v>
      </c>
      <c r="C1139" s="108">
        <v>43738</v>
      </c>
      <c r="D1139" s="324" t="s">
        <v>14425</v>
      </c>
      <c r="E1139" s="324" t="s">
        <v>14566</v>
      </c>
      <c r="F1139" s="126">
        <v>1747.59</v>
      </c>
      <c r="G1139" s="107" t="str">
        <f t="shared" si="18"/>
        <v>SH19-10126</v>
      </c>
      <c r="H1139" s="318"/>
      <c r="I1139" s="126"/>
      <c r="J1139" s="110"/>
      <c r="K1139" s="108"/>
      <c r="L1139" s="107"/>
      <c r="M1139" s="319"/>
      <c r="N1139" s="107"/>
    </row>
    <row r="1140" spans="1:14" ht="18" customHeight="1">
      <c r="A1140" s="351">
        <v>1136</v>
      </c>
      <c r="B1140" s="107" t="s">
        <v>42</v>
      </c>
      <c r="C1140" s="108">
        <v>43738</v>
      </c>
      <c r="D1140" s="324" t="s">
        <v>14426</v>
      </c>
      <c r="E1140" s="324" t="s">
        <v>14566</v>
      </c>
      <c r="F1140" s="126">
        <v>5211.18</v>
      </c>
      <c r="G1140" s="107" t="str">
        <f t="shared" si="18"/>
        <v>SH19-10127</v>
      </c>
      <c r="H1140" s="318"/>
      <c r="I1140" s="126"/>
      <c r="J1140" s="110"/>
      <c r="K1140" s="108"/>
      <c r="L1140" s="107"/>
      <c r="M1140" s="319"/>
      <c r="N1140" s="107"/>
    </row>
    <row r="1141" spans="1:14" ht="18" customHeight="1">
      <c r="A1141" s="351">
        <v>1137</v>
      </c>
      <c r="B1141" s="107" t="s">
        <v>42</v>
      </c>
      <c r="C1141" s="108">
        <v>43738</v>
      </c>
      <c r="D1141" s="324" t="s">
        <v>14427</v>
      </c>
      <c r="E1141" s="324" t="s">
        <v>14566</v>
      </c>
      <c r="F1141" s="126">
        <v>9449.7000000000007</v>
      </c>
      <c r="G1141" s="107" t="str">
        <f t="shared" si="18"/>
        <v>SH19-10128</v>
      </c>
      <c r="H1141" s="318"/>
      <c r="I1141" s="126"/>
      <c r="J1141" s="110"/>
      <c r="K1141" s="108"/>
      <c r="L1141" s="107"/>
      <c r="M1141" s="319"/>
      <c r="N1141" s="107"/>
    </row>
    <row r="1142" spans="1:14" ht="18" customHeight="1">
      <c r="A1142" s="351">
        <v>1138</v>
      </c>
      <c r="B1142" s="107" t="s">
        <v>42</v>
      </c>
      <c r="C1142" s="108">
        <v>43738</v>
      </c>
      <c r="D1142" s="324" t="s">
        <v>14428</v>
      </c>
      <c r="E1142" s="324" t="s">
        <v>14566</v>
      </c>
      <c r="F1142" s="126">
        <v>4310.24</v>
      </c>
      <c r="G1142" s="107" t="str">
        <f t="shared" si="18"/>
        <v>SH19-10129</v>
      </c>
      <c r="H1142" s="318"/>
      <c r="I1142" s="126"/>
      <c r="J1142" s="110"/>
      <c r="K1142" s="108"/>
      <c r="L1142" s="107"/>
      <c r="M1142" s="319"/>
      <c r="N1142" s="107"/>
    </row>
    <row r="1143" spans="1:14" ht="18" customHeight="1">
      <c r="A1143" s="351">
        <v>1139</v>
      </c>
      <c r="B1143" s="107" t="s">
        <v>1746</v>
      </c>
      <c r="C1143" s="108"/>
      <c r="D1143" s="402" t="s">
        <v>14429</v>
      </c>
      <c r="E1143" s="324" t="s">
        <v>1709</v>
      </c>
      <c r="F1143" s="126">
        <v>0</v>
      </c>
      <c r="G1143" s="107" t="str">
        <f t="shared" si="18"/>
        <v>SH19-10130</v>
      </c>
      <c r="H1143" s="318"/>
      <c r="I1143" s="126"/>
      <c r="J1143" s="110"/>
      <c r="K1143" s="108"/>
      <c r="L1143" s="107"/>
      <c r="M1143" s="319"/>
      <c r="N1143" s="107"/>
    </row>
    <row r="1144" spans="1:14" ht="18" customHeight="1">
      <c r="A1144" s="351">
        <v>1140</v>
      </c>
      <c r="B1144" s="107" t="s">
        <v>197</v>
      </c>
      <c r="C1144" s="108">
        <v>43735</v>
      </c>
      <c r="D1144" s="324" t="s">
        <v>14430</v>
      </c>
      <c r="E1144" s="324" t="s">
        <v>1709</v>
      </c>
      <c r="F1144" s="126">
        <v>9548.5</v>
      </c>
      <c r="G1144" s="107" t="str">
        <f t="shared" si="18"/>
        <v>SH19-10131</v>
      </c>
      <c r="H1144" s="318"/>
      <c r="I1144" s="126"/>
      <c r="J1144" s="110"/>
      <c r="K1144" s="108"/>
      <c r="L1144" s="107"/>
      <c r="M1144" s="319"/>
      <c r="N1144" s="107"/>
    </row>
    <row r="1145" spans="1:14" ht="18" customHeight="1">
      <c r="A1145" s="351">
        <v>1141</v>
      </c>
      <c r="B1145" s="107" t="s">
        <v>1754</v>
      </c>
      <c r="C1145" s="108">
        <v>43735</v>
      </c>
      <c r="D1145" s="324" t="s">
        <v>14431</v>
      </c>
      <c r="E1145" s="324" t="s">
        <v>1709</v>
      </c>
      <c r="F1145" s="126">
        <v>2554</v>
      </c>
      <c r="G1145" s="107" t="str">
        <f t="shared" si="18"/>
        <v>SH19-10132</v>
      </c>
      <c r="H1145" s="318"/>
      <c r="I1145" s="126"/>
      <c r="J1145" s="110"/>
      <c r="K1145" s="108"/>
      <c r="L1145" s="107"/>
      <c r="M1145" s="319"/>
      <c r="N1145" s="107"/>
    </row>
    <row r="1146" spans="1:14" ht="18" customHeight="1">
      <c r="A1146" s="351">
        <v>1142</v>
      </c>
      <c r="B1146" s="107" t="s">
        <v>47</v>
      </c>
      <c r="C1146" s="108">
        <v>43735</v>
      </c>
      <c r="D1146" s="324" t="s">
        <v>14432</v>
      </c>
      <c r="E1146" s="324" t="s">
        <v>1709</v>
      </c>
      <c r="F1146" s="126">
        <v>2803.01</v>
      </c>
      <c r="G1146" s="107" t="str">
        <f t="shared" si="18"/>
        <v>SH19-10133</v>
      </c>
      <c r="H1146" s="318"/>
      <c r="I1146" s="126"/>
      <c r="J1146" s="110"/>
      <c r="K1146" s="108"/>
      <c r="L1146" s="107"/>
      <c r="M1146" s="319"/>
      <c r="N1146" s="107"/>
    </row>
    <row r="1147" spans="1:14" ht="18" customHeight="1">
      <c r="A1147" s="351">
        <v>1143</v>
      </c>
      <c r="B1147" s="107" t="s">
        <v>197</v>
      </c>
      <c r="C1147" s="108">
        <v>43735</v>
      </c>
      <c r="D1147" s="324" t="s">
        <v>14433</v>
      </c>
      <c r="E1147" s="324" t="s">
        <v>1709</v>
      </c>
      <c r="F1147" s="126">
        <v>10825.6</v>
      </c>
      <c r="G1147" s="107" t="str">
        <f t="shared" si="18"/>
        <v>SH19-10134</v>
      </c>
      <c r="H1147" s="318"/>
      <c r="I1147" s="126"/>
      <c r="J1147" s="110"/>
      <c r="K1147" s="108"/>
      <c r="L1147" s="107"/>
      <c r="M1147" s="319"/>
      <c r="N1147" s="107"/>
    </row>
    <row r="1148" spans="1:14" ht="18" customHeight="1">
      <c r="A1148" s="351">
        <v>1144</v>
      </c>
      <c r="B1148" s="107" t="s">
        <v>1727</v>
      </c>
      <c r="C1148" s="108">
        <v>43735</v>
      </c>
      <c r="D1148" s="324" t="s">
        <v>14434</v>
      </c>
      <c r="E1148" s="324" t="s">
        <v>1709</v>
      </c>
      <c r="F1148" s="126">
        <v>166.8</v>
      </c>
      <c r="G1148" s="107" t="str">
        <f t="shared" si="18"/>
        <v>SH19-10135</v>
      </c>
      <c r="H1148" s="318"/>
      <c r="I1148" s="126"/>
      <c r="J1148" s="110"/>
      <c r="K1148" s="108"/>
      <c r="L1148" s="107"/>
      <c r="M1148" s="319"/>
      <c r="N1148" s="107"/>
    </row>
    <row r="1149" spans="1:14" ht="18" customHeight="1">
      <c r="A1149" s="351">
        <v>1145</v>
      </c>
      <c r="B1149" s="107" t="s">
        <v>142</v>
      </c>
      <c r="C1149" s="108">
        <v>43735</v>
      </c>
      <c r="D1149" s="324" t="s">
        <v>14435</v>
      </c>
      <c r="E1149" s="324" t="s">
        <v>1709</v>
      </c>
      <c r="F1149" s="126">
        <v>2582.8000000000002</v>
      </c>
      <c r="G1149" s="107" t="str">
        <f t="shared" si="18"/>
        <v>SH19-10136</v>
      </c>
      <c r="H1149" s="318"/>
      <c r="I1149" s="126"/>
      <c r="J1149" s="110"/>
      <c r="K1149" s="108"/>
      <c r="L1149" s="107"/>
      <c r="M1149" s="319"/>
      <c r="N1149" s="107"/>
    </row>
    <row r="1150" spans="1:14" ht="18" customHeight="1">
      <c r="A1150" s="351">
        <v>1146</v>
      </c>
      <c r="B1150" s="107" t="s">
        <v>142</v>
      </c>
      <c r="C1150" s="108">
        <v>43735</v>
      </c>
      <c r="D1150" s="324" t="s">
        <v>14436</v>
      </c>
      <c r="E1150" s="324" t="s">
        <v>1709</v>
      </c>
      <c r="F1150" s="126">
        <v>763.97</v>
      </c>
      <c r="G1150" s="107" t="str">
        <f t="shared" si="18"/>
        <v>SH19-10137</v>
      </c>
      <c r="H1150" s="318"/>
      <c r="I1150" s="126"/>
      <c r="J1150" s="110"/>
      <c r="K1150" s="108"/>
      <c r="L1150" s="107"/>
      <c r="M1150" s="319"/>
      <c r="N1150" s="107"/>
    </row>
    <row r="1151" spans="1:14" ht="18" customHeight="1">
      <c r="A1151" s="351">
        <v>1147</v>
      </c>
      <c r="B1151" s="107" t="s">
        <v>337</v>
      </c>
      <c r="C1151" s="108">
        <v>43735</v>
      </c>
      <c r="D1151" s="324" t="s">
        <v>14437</v>
      </c>
      <c r="E1151" s="324" t="s">
        <v>1709</v>
      </c>
      <c r="F1151" s="126">
        <v>3013.9</v>
      </c>
      <c r="G1151" s="107" t="str">
        <f t="shared" si="18"/>
        <v>SH19-10138</v>
      </c>
      <c r="H1151" s="318"/>
      <c r="I1151" s="126"/>
      <c r="J1151" s="110"/>
      <c r="K1151" s="108"/>
      <c r="L1151" s="107"/>
      <c r="M1151" s="319"/>
      <c r="N1151" s="107"/>
    </row>
    <row r="1152" spans="1:14" ht="18" customHeight="1">
      <c r="A1152" s="351">
        <v>1148</v>
      </c>
      <c r="B1152" s="107" t="s">
        <v>42</v>
      </c>
      <c r="C1152" s="108">
        <v>43735</v>
      </c>
      <c r="D1152" s="324" t="s">
        <v>14438</v>
      </c>
      <c r="E1152" s="324" t="s">
        <v>14565</v>
      </c>
      <c r="F1152" s="126">
        <v>1101.1300000000001</v>
      </c>
      <c r="G1152" s="107" t="str">
        <f t="shared" si="18"/>
        <v>SH19-10139</v>
      </c>
      <c r="H1152" s="318"/>
      <c r="I1152" s="126"/>
      <c r="J1152" s="110"/>
      <c r="K1152" s="108"/>
      <c r="L1152" s="107"/>
      <c r="M1152" s="319"/>
      <c r="N1152" s="107"/>
    </row>
    <row r="1153" spans="1:14" ht="18" customHeight="1">
      <c r="A1153" s="351">
        <v>1149</v>
      </c>
      <c r="B1153" s="107" t="s">
        <v>42</v>
      </c>
      <c r="C1153" s="108">
        <v>43735</v>
      </c>
      <c r="D1153" s="324" t="s">
        <v>14439</v>
      </c>
      <c r="E1153" s="324" t="s">
        <v>14565</v>
      </c>
      <c r="F1153" s="126">
        <v>72.19</v>
      </c>
      <c r="G1153" s="107" t="str">
        <f t="shared" si="18"/>
        <v>SH19-10140</v>
      </c>
      <c r="H1153" s="318"/>
      <c r="I1153" s="126"/>
      <c r="J1153" s="110"/>
      <c r="K1153" s="108"/>
      <c r="L1153" s="107"/>
      <c r="M1153" s="319"/>
      <c r="N1153" s="107"/>
    </row>
    <row r="1154" spans="1:14" ht="18" customHeight="1">
      <c r="A1154" s="351">
        <v>1150</v>
      </c>
      <c r="B1154" s="107" t="s">
        <v>42</v>
      </c>
      <c r="C1154" s="108">
        <v>43738</v>
      </c>
      <c r="D1154" s="324" t="s">
        <v>14440</v>
      </c>
      <c r="E1154" s="324" t="s">
        <v>14566</v>
      </c>
      <c r="F1154" s="126">
        <v>72.19</v>
      </c>
      <c r="G1154" s="107" t="str">
        <f t="shared" si="18"/>
        <v>SH19-10141</v>
      </c>
      <c r="H1154" s="318"/>
      <c r="I1154" s="126"/>
      <c r="J1154" s="110"/>
      <c r="K1154" s="108"/>
      <c r="L1154" s="107"/>
      <c r="M1154" s="319"/>
      <c r="N1154" s="107"/>
    </row>
    <row r="1155" spans="1:14" ht="18" customHeight="1">
      <c r="A1155" s="351">
        <v>1151</v>
      </c>
      <c r="B1155" s="107" t="s">
        <v>42</v>
      </c>
      <c r="C1155" s="108">
        <v>43738</v>
      </c>
      <c r="D1155" s="324" t="s">
        <v>14441</v>
      </c>
      <c r="E1155" s="324" t="s">
        <v>14566</v>
      </c>
      <c r="F1155" s="126">
        <v>5187.0200000000004</v>
      </c>
      <c r="G1155" s="107" t="str">
        <f t="shared" si="18"/>
        <v>SH19-10142</v>
      </c>
      <c r="H1155" s="318"/>
      <c r="I1155" s="126"/>
      <c r="J1155" s="110"/>
      <c r="K1155" s="108"/>
      <c r="L1155" s="107"/>
      <c r="M1155" s="319"/>
      <c r="N1155" s="107"/>
    </row>
    <row r="1156" spans="1:14" ht="18" customHeight="1">
      <c r="A1156" s="351">
        <v>1152</v>
      </c>
      <c r="B1156" s="107" t="s">
        <v>42</v>
      </c>
      <c r="C1156" s="108">
        <v>43738</v>
      </c>
      <c r="D1156" s="324" t="s">
        <v>14442</v>
      </c>
      <c r="E1156" s="324" t="s">
        <v>14566</v>
      </c>
      <c r="F1156" s="126">
        <v>9998.9500000000007</v>
      </c>
      <c r="G1156" s="107" t="str">
        <f t="shared" si="18"/>
        <v>SH19-10143</v>
      </c>
      <c r="H1156" s="318"/>
      <c r="I1156" s="126"/>
      <c r="J1156" s="110"/>
      <c r="K1156" s="108"/>
      <c r="L1156" s="107"/>
      <c r="M1156" s="319"/>
      <c r="N1156" s="107"/>
    </row>
    <row r="1157" spans="1:14" ht="18" customHeight="1">
      <c r="A1157" s="351">
        <v>1153</v>
      </c>
      <c r="B1157" s="107" t="s">
        <v>42</v>
      </c>
      <c r="C1157" s="108">
        <v>43738</v>
      </c>
      <c r="D1157" s="324" t="s">
        <v>14443</v>
      </c>
      <c r="E1157" s="324" t="s">
        <v>14566</v>
      </c>
      <c r="F1157" s="126">
        <v>3675.87</v>
      </c>
      <c r="G1157" s="107" t="str">
        <f t="shared" si="18"/>
        <v>SH19-10144</v>
      </c>
      <c r="H1157" s="318"/>
      <c r="I1157" s="126"/>
      <c r="J1157" s="110"/>
      <c r="K1157" s="108"/>
      <c r="L1157" s="107"/>
      <c r="M1157" s="319"/>
      <c r="N1157" s="107"/>
    </row>
    <row r="1158" spans="1:14" ht="18" customHeight="1">
      <c r="A1158" s="351">
        <v>1154</v>
      </c>
      <c r="B1158" s="107" t="s">
        <v>42</v>
      </c>
      <c r="C1158" s="108">
        <v>43738</v>
      </c>
      <c r="D1158" s="324" t="s">
        <v>14444</v>
      </c>
      <c r="E1158" s="324" t="s">
        <v>14566</v>
      </c>
      <c r="F1158" s="126">
        <v>3799.21</v>
      </c>
      <c r="G1158" s="107" t="str">
        <f t="shared" si="18"/>
        <v>SH19-10145</v>
      </c>
      <c r="H1158" s="318"/>
      <c r="I1158" s="126"/>
      <c r="J1158" s="110"/>
      <c r="K1158" s="108"/>
      <c r="L1158" s="107"/>
      <c r="M1158" s="319"/>
      <c r="N1158" s="107"/>
    </row>
    <row r="1159" spans="1:14" ht="18" customHeight="1">
      <c r="A1159" s="351">
        <v>1155</v>
      </c>
      <c r="B1159" s="107" t="s">
        <v>42</v>
      </c>
      <c r="C1159" s="108">
        <v>43738</v>
      </c>
      <c r="D1159" s="324" t="s">
        <v>14445</v>
      </c>
      <c r="E1159" s="324" t="s">
        <v>14566</v>
      </c>
      <c r="F1159" s="126">
        <v>7521.02</v>
      </c>
      <c r="G1159" s="107" t="str">
        <f t="shared" si="18"/>
        <v>SH19-10146</v>
      </c>
      <c r="H1159" s="318"/>
      <c r="I1159" s="126"/>
      <c r="J1159" s="110"/>
      <c r="K1159" s="108"/>
      <c r="L1159" s="107"/>
      <c r="M1159" s="319"/>
      <c r="N1159" s="107"/>
    </row>
    <row r="1160" spans="1:14" ht="18" customHeight="1">
      <c r="A1160" s="351">
        <v>1156</v>
      </c>
      <c r="B1160" s="107" t="s">
        <v>42</v>
      </c>
      <c r="C1160" s="108">
        <v>43738</v>
      </c>
      <c r="D1160" s="324" t="s">
        <v>14446</v>
      </c>
      <c r="E1160" s="324" t="s">
        <v>14566</v>
      </c>
      <c r="F1160" s="126">
        <v>4327.62</v>
      </c>
      <c r="G1160" s="107" t="str">
        <f t="shared" si="18"/>
        <v>SH19-10147</v>
      </c>
      <c r="H1160" s="318"/>
      <c r="I1160" s="126"/>
      <c r="J1160" s="110"/>
      <c r="K1160" s="108"/>
      <c r="L1160" s="107"/>
      <c r="M1160" s="319"/>
      <c r="N1160" s="107"/>
    </row>
    <row r="1161" spans="1:14" ht="18" customHeight="1">
      <c r="A1161" s="351">
        <v>1157</v>
      </c>
      <c r="B1161" s="107" t="s">
        <v>329</v>
      </c>
      <c r="C1161" s="108">
        <v>43736</v>
      </c>
      <c r="D1161" s="324" t="s">
        <v>14447</v>
      </c>
      <c r="E1161" s="324" t="s">
        <v>1709</v>
      </c>
      <c r="F1161" s="126">
        <v>2322.11</v>
      </c>
      <c r="G1161" s="107" t="str">
        <f t="shared" si="18"/>
        <v>SH19-10148</v>
      </c>
      <c r="H1161" s="318"/>
      <c r="I1161" s="126"/>
      <c r="J1161" s="110"/>
      <c r="K1161" s="108"/>
      <c r="L1161" s="107"/>
      <c r="M1161" s="319"/>
      <c r="N1161" s="107"/>
    </row>
    <row r="1162" spans="1:14" ht="18" customHeight="1">
      <c r="A1162" s="351">
        <v>1158</v>
      </c>
      <c r="B1162" s="107" t="s">
        <v>142</v>
      </c>
      <c r="C1162" s="108">
        <v>43736</v>
      </c>
      <c r="D1162" s="324" t="s">
        <v>14448</v>
      </c>
      <c r="E1162" s="324" t="s">
        <v>1709</v>
      </c>
      <c r="F1162" s="126">
        <v>5087.87</v>
      </c>
      <c r="G1162" s="107" t="str">
        <f t="shared" si="18"/>
        <v>SH19-10149</v>
      </c>
      <c r="H1162" s="318"/>
      <c r="I1162" s="126"/>
      <c r="J1162" s="110"/>
      <c r="K1162" s="108"/>
      <c r="L1162" s="107"/>
      <c r="M1162" s="319"/>
      <c r="N1162" s="107"/>
    </row>
    <row r="1163" spans="1:14" ht="18" customHeight="1">
      <c r="A1163" s="351">
        <v>1159</v>
      </c>
      <c r="B1163" s="107" t="s">
        <v>42</v>
      </c>
      <c r="C1163" s="108">
        <v>43738</v>
      </c>
      <c r="D1163" s="324" t="s">
        <v>14449</v>
      </c>
      <c r="E1163" s="324" t="s">
        <v>14566</v>
      </c>
      <c r="F1163" s="126">
        <v>1127.1099999999999</v>
      </c>
      <c r="G1163" s="107" t="str">
        <f t="shared" si="18"/>
        <v>SH19-10150</v>
      </c>
      <c r="H1163" s="318"/>
      <c r="I1163" s="126"/>
      <c r="J1163" s="110"/>
      <c r="K1163" s="108"/>
      <c r="L1163" s="107"/>
      <c r="M1163" s="319"/>
      <c r="N1163" s="107"/>
    </row>
    <row r="1164" spans="1:14" ht="18" customHeight="1">
      <c r="A1164" s="351">
        <v>1160</v>
      </c>
      <c r="B1164" s="107" t="s">
        <v>43</v>
      </c>
      <c r="C1164" s="108">
        <v>43736</v>
      </c>
      <c r="D1164" s="324" t="s">
        <v>14450</v>
      </c>
      <c r="E1164" s="324" t="s">
        <v>1709</v>
      </c>
      <c r="F1164" s="126">
        <v>9358.0300000000007</v>
      </c>
      <c r="G1164" s="107" t="str">
        <f t="shared" si="18"/>
        <v>SH19-10151</v>
      </c>
      <c r="H1164" s="318"/>
      <c r="I1164" s="126"/>
      <c r="J1164" s="110"/>
      <c r="K1164" s="108"/>
      <c r="L1164" s="107"/>
      <c r="M1164" s="319"/>
      <c r="N1164" s="107"/>
    </row>
    <row r="1165" spans="1:14" ht="18" customHeight="1">
      <c r="A1165" s="351">
        <v>1161</v>
      </c>
      <c r="B1165" s="107" t="s">
        <v>42</v>
      </c>
      <c r="C1165" s="108">
        <v>43739</v>
      </c>
      <c r="D1165" s="399" t="s">
        <v>14451</v>
      </c>
      <c r="E1165" s="324" t="s">
        <v>14602</v>
      </c>
      <c r="F1165" s="126">
        <v>6791</v>
      </c>
      <c r="G1165" s="107" t="str">
        <f t="shared" si="18"/>
        <v>SH19-10152</v>
      </c>
      <c r="H1165" s="318"/>
      <c r="I1165" s="126"/>
      <c r="J1165" s="110"/>
      <c r="K1165" s="108"/>
      <c r="L1165" s="107"/>
      <c r="M1165" s="319"/>
      <c r="N1165" s="107"/>
    </row>
    <row r="1166" spans="1:14" ht="18" customHeight="1">
      <c r="A1166" s="351">
        <v>1162</v>
      </c>
      <c r="B1166" s="107" t="s">
        <v>42</v>
      </c>
      <c r="C1166" s="108">
        <v>43739</v>
      </c>
      <c r="D1166" s="399" t="s">
        <v>14452</v>
      </c>
      <c r="E1166" s="324" t="s">
        <v>14602</v>
      </c>
      <c r="F1166" s="126">
        <v>9708.4500000000007</v>
      </c>
      <c r="G1166" s="107" t="str">
        <f t="shared" si="18"/>
        <v>SH19-10153</v>
      </c>
      <c r="H1166" s="318"/>
      <c r="I1166" s="126"/>
      <c r="J1166" s="110"/>
      <c r="K1166" s="108"/>
      <c r="L1166" s="107"/>
      <c r="M1166" s="319"/>
      <c r="N1166" s="107"/>
    </row>
    <row r="1167" spans="1:14" ht="18" customHeight="1">
      <c r="A1167" s="351">
        <v>1163</v>
      </c>
      <c r="B1167" s="107" t="s">
        <v>42</v>
      </c>
      <c r="C1167" s="108">
        <v>43739</v>
      </c>
      <c r="D1167" s="399" t="s">
        <v>14453</v>
      </c>
      <c r="E1167" s="324" t="s">
        <v>14602</v>
      </c>
      <c r="F1167" s="126">
        <v>3849.67</v>
      </c>
      <c r="G1167" s="107" t="str">
        <f t="shared" si="18"/>
        <v>SH19-10154</v>
      </c>
      <c r="H1167" s="318"/>
      <c r="I1167" s="126"/>
      <c r="J1167" s="110"/>
      <c r="K1167" s="108"/>
      <c r="L1167" s="107"/>
      <c r="M1167" s="319"/>
      <c r="N1167" s="107"/>
    </row>
    <row r="1168" spans="1:14" ht="18" customHeight="1">
      <c r="A1168" s="351">
        <v>1164</v>
      </c>
      <c r="B1168" s="107" t="s">
        <v>42</v>
      </c>
      <c r="C1168" s="108">
        <v>43739</v>
      </c>
      <c r="D1168" s="399" t="s">
        <v>14454</v>
      </c>
      <c r="E1168" s="324" t="s">
        <v>14602</v>
      </c>
      <c r="F1168" s="126">
        <v>9451.75</v>
      </c>
      <c r="G1168" s="107" t="str">
        <f t="shared" si="18"/>
        <v>SH19-10155</v>
      </c>
      <c r="H1168" s="318"/>
      <c r="I1168" s="126"/>
      <c r="J1168" s="110"/>
      <c r="K1168" s="108"/>
      <c r="L1168" s="107"/>
      <c r="M1168" s="319"/>
      <c r="N1168" s="107"/>
    </row>
    <row r="1169" spans="1:14" ht="18" customHeight="1">
      <c r="A1169" s="351">
        <v>1165</v>
      </c>
      <c r="B1169" s="107" t="s">
        <v>238</v>
      </c>
      <c r="C1169" s="108">
        <v>43736</v>
      </c>
      <c r="D1169" s="324" t="s">
        <v>14455</v>
      </c>
      <c r="E1169" s="324" t="s">
        <v>1709</v>
      </c>
      <c r="F1169" s="126">
        <v>4302.8999999999996</v>
      </c>
      <c r="G1169" s="107" t="str">
        <f t="shared" si="18"/>
        <v>SH19-10156</v>
      </c>
      <c r="H1169" s="318"/>
      <c r="I1169" s="126"/>
      <c r="J1169" s="110"/>
      <c r="K1169" s="108"/>
      <c r="L1169" s="107"/>
      <c r="M1169" s="319"/>
      <c r="N1169" s="107"/>
    </row>
    <row r="1170" spans="1:14" ht="18" customHeight="1">
      <c r="A1170" s="351">
        <v>1166</v>
      </c>
      <c r="B1170" s="107" t="s">
        <v>42</v>
      </c>
      <c r="C1170" s="108">
        <v>43739</v>
      </c>
      <c r="D1170" s="399" t="s">
        <v>14456</v>
      </c>
      <c r="E1170" s="324" t="s">
        <v>14602</v>
      </c>
      <c r="F1170" s="126">
        <v>3788.84</v>
      </c>
      <c r="G1170" s="107" t="str">
        <f t="shared" si="18"/>
        <v>SH19-10157</v>
      </c>
      <c r="H1170" s="318"/>
      <c r="I1170" s="126"/>
      <c r="J1170" s="110"/>
      <c r="K1170" s="108"/>
      <c r="L1170" s="107"/>
      <c r="M1170" s="319"/>
      <c r="N1170" s="107"/>
    </row>
    <row r="1171" spans="1:14" ht="18" customHeight="1">
      <c r="A1171" s="351">
        <v>1167</v>
      </c>
      <c r="B1171" s="107" t="s">
        <v>42</v>
      </c>
      <c r="C1171" s="108">
        <v>43739</v>
      </c>
      <c r="D1171" s="399" t="s">
        <v>14457</v>
      </c>
      <c r="E1171" s="324" t="s">
        <v>14602</v>
      </c>
      <c r="F1171" s="126">
        <v>1325</v>
      </c>
      <c r="G1171" s="107" t="str">
        <f t="shared" si="18"/>
        <v>SH19-10158</v>
      </c>
      <c r="H1171" s="318"/>
      <c r="I1171" s="126"/>
      <c r="J1171" s="110"/>
      <c r="K1171" s="108"/>
      <c r="L1171" s="107"/>
      <c r="M1171" s="319"/>
      <c r="N1171" s="107"/>
    </row>
    <row r="1172" spans="1:14" ht="18" customHeight="1">
      <c r="A1172" s="351">
        <v>1168</v>
      </c>
      <c r="B1172" s="107" t="s">
        <v>42</v>
      </c>
      <c r="C1172" s="108">
        <v>43739</v>
      </c>
      <c r="D1172" s="399" t="s">
        <v>14458</v>
      </c>
      <c r="E1172" s="324" t="s">
        <v>14602</v>
      </c>
      <c r="F1172" s="126">
        <v>6130.14</v>
      </c>
      <c r="G1172" s="107" t="str">
        <f t="shared" si="18"/>
        <v>SH19-10159</v>
      </c>
      <c r="H1172" s="318"/>
      <c r="I1172" s="126"/>
      <c r="J1172" s="110"/>
      <c r="K1172" s="108"/>
      <c r="L1172" s="107"/>
      <c r="M1172" s="319"/>
      <c r="N1172" s="107"/>
    </row>
    <row r="1173" spans="1:14" ht="18" customHeight="1">
      <c r="A1173" s="351">
        <v>1169</v>
      </c>
      <c r="B1173" s="107" t="s">
        <v>42</v>
      </c>
      <c r="C1173" s="108">
        <v>43739</v>
      </c>
      <c r="D1173" s="399" t="s">
        <v>14459</v>
      </c>
      <c r="E1173" s="324" t="s">
        <v>14602</v>
      </c>
      <c r="F1173" s="126">
        <v>8654.0400000000009</v>
      </c>
      <c r="G1173" s="107" t="str">
        <f t="shared" si="18"/>
        <v>SH19-10160</v>
      </c>
      <c r="H1173" s="318"/>
      <c r="I1173" s="126"/>
      <c r="J1173" s="110"/>
      <c r="K1173" s="108"/>
      <c r="L1173" s="107"/>
      <c r="M1173" s="319"/>
      <c r="N1173" s="107"/>
    </row>
    <row r="1174" spans="1:14" ht="18" customHeight="1">
      <c r="A1174" s="351">
        <v>1170</v>
      </c>
      <c r="B1174" s="107" t="s">
        <v>42</v>
      </c>
      <c r="C1174" s="108">
        <v>43739</v>
      </c>
      <c r="D1174" s="399" t="s">
        <v>14460</v>
      </c>
      <c r="E1174" s="324" t="s">
        <v>14602</v>
      </c>
      <c r="F1174" s="126">
        <v>1877.04</v>
      </c>
      <c r="G1174" s="107" t="str">
        <f t="shared" si="18"/>
        <v>SH19-10161</v>
      </c>
      <c r="H1174" s="318"/>
      <c r="I1174" s="126"/>
      <c r="J1174" s="110"/>
      <c r="K1174" s="108"/>
      <c r="L1174" s="107"/>
      <c r="M1174" s="319"/>
      <c r="N1174" s="107"/>
    </row>
    <row r="1175" spans="1:14" ht="18" customHeight="1">
      <c r="A1175" s="351">
        <v>1171</v>
      </c>
      <c r="B1175" s="107" t="s">
        <v>42</v>
      </c>
      <c r="C1175" s="108">
        <v>43739</v>
      </c>
      <c r="D1175" s="399" t="s">
        <v>14461</v>
      </c>
      <c r="E1175" s="324" t="s">
        <v>14602</v>
      </c>
      <c r="F1175" s="126">
        <v>9193.49</v>
      </c>
      <c r="G1175" s="107" t="str">
        <f t="shared" si="18"/>
        <v>SH19-10162</v>
      </c>
      <c r="H1175" s="318"/>
      <c r="I1175" s="126"/>
      <c r="J1175" s="110"/>
      <c r="K1175" s="108"/>
      <c r="L1175" s="107"/>
      <c r="M1175" s="319"/>
      <c r="N1175" s="107"/>
    </row>
    <row r="1176" spans="1:14" ht="18" customHeight="1">
      <c r="A1176" s="351">
        <v>1172</v>
      </c>
      <c r="B1176" s="107" t="s">
        <v>42</v>
      </c>
      <c r="C1176" s="108">
        <v>43739</v>
      </c>
      <c r="D1176" s="399" t="s">
        <v>14462</v>
      </c>
      <c r="E1176" s="324" t="s">
        <v>14602</v>
      </c>
      <c r="F1176" s="126">
        <v>11192.14</v>
      </c>
      <c r="G1176" s="107" t="str">
        <f t="shared" si="18"/>
        <v>SH19-10163</v>
      </c>
      <c r="H1176" s="318"/>
      <c r="I1176" s="126"/>
      <c r="J1176" s="110"/>
      <c r="K1176" s="108"/>
      <c r="L1176" s="107"/>
      <c r="M1176" s="319"/>
      <c r="N1176" s="107"/>
    </row>
    <row r="1177" spans="1:14" ht="18" customHeight="1">
      <c r="A1177" s="351">
        <v>1173</v>
      </c>
      <c r="B1177" s="107" t="s">
        <v>42</v>
      </c>
      <c r="C1177" s="108">
        <v>43739</v>
      </c>
      <c r="D1177" s="399" t="s">
        <v>14463</v>
      </c>
      <c r="E1177" s="324" t="s">
        <v>14602</v>
      </c>
      <c r="F1177" s="126">
        <v>1269.1099999999999</v>
      </c>
      <c r="G1177" s="107" t="str">
        <f t="shared" si="18"/>
        <v>SH19-10164</v>
      </c>
      <c r="H1177" s="318"/>
      <c r="I1177" s="126"/>
      <c r="J1177" s="110"/>
      <c r="K1177" s="108"/>
      <c r="L1177" s="107"/>
      <c r="M1177" s="319"/>
      <c r="N1177" s="107"/>
    </row>
    <row r="1178" spans="1:14" ht="18" customHeight="1">
      <c r="A1178" s="351">
        <v>1174</v>
      </c>
      <c r="B1178" s="107" t="s">
        <v>42</v>
      </c>
      <c r="C1178" s="108">
        <v>43739</v>
      </c>
      <c r="D1178" s="399" t="s">
        <v>14464</v>
      </c>
      <c r="E1178" s="324" t="s">
        <v>14602</v>
      </c>
      <c r="F1178" s="126">
        <v>8173.51</v>
      </c>
      <c r="G1178" s="107" t="str">
        <f t="shared" si="18"/>
        <v>SH19-10165</v>
      </c>
      <c r="H1178" s="318"/>
      <c r="I1178" s="126"/>
      <c r="J1178" s="110"/>
      <c r="K1178" s="108"/>
      <c r="L1178" s="107"/>
      <c r="M1178" s="319"/>
      <c r="N1178" s="107"/>
    </row>
    <row r="1179" spans="1:14" ht="18" customHeight="1">
      <c r="A1179" s="351">
        <v>1175</v>
      </c>
      <c r="B1179" s="107" t="s">
        <v>42</v>
      </c>
      <c r="C1179" s="108">
        <v>43739</v>
      </c>
      <c r="D1179" s="399" t="s">
        <v>14465</v>
      </c>
      <c r="E1179" s="324" t="s">
        <v>14602</v>
      </c>
      <c r="F1179" s="126">
        <v>12379.08</v>
      </c>
      <c r="G1179" s="107" t="str">
        <f t="shared" si="18"/>
        <v>SH19-10166</v>
      </c>
      <c r="H1179" s="318"/>
      <c r="I1179" s="126"/>
      <c r="J1179" s="110"/>
      <c r="K1179" s="108"/>
      <c r="L1179" s="107"/>
      <c r="M1179" s="319"/>
      <c r="N1179" s="107"/>
    </row>
    <row r="1180" spans="1:14" ht="18" customHeight="1">
      <c r="A1180" s="351">
        <v>1176</v>
      </c>
      <c r="B1180" s="107" t="s">
        <v>42</v>
      </c>
      <c r="C1180" s="108">
        <v>43739</v>
      </c>
      <c r="D1180" s="399" t="s">
        <v>14466</v>
      </c>
      <c r="E1180" s="324" t="s">
        <v>14602</v>
      </c>
      <c r="F1180" s="126">
        <v>275.04000000000002</v>
      </c>
      <c r="G1180" s="107" t="str">
        <f t="shared" si="18"/>
        <v>SH19-10167</v>
      </c>
      <c r="H1180" s="318"/>
      <c r="I1180" s="126"/>
      <c r="J1180" s="110"/>
      <c r="K1180" s="108"/>
      <c r="L1180" s="107"/>
      <c r="M1180" s="319"/>
      <c r="N1180" s="107"/>
    </row>
    <row r="1181" spans="1:14" ht="18" customHeight="1">
      <c r="A1181" s="351">
        <v>1177</v>
      </c>
      <c r="B1181" s="107" t="s">
        <v>42</v>
      </c>
      <c r="C1181" s="108">
        <v>43739</v>
      </c>
      <c r="D1181" s="399" t="s">
        <v>14467</v>
      </c>
      <c r="E1181" s="324" t="s">
        <v>14602</v>
      </c>
      <c r="F1181" s="126">
        <v>1478.01</v>
      </c>
      <c r="G1181" s="107" t="str">
        <f t="shared" si="18"/>
        <v>SH19-10168</v>
      </c>
      <c r="H1181" s="318"/>
      <c r="I1181" s="126"/>
      <c r="J1181" s="110"/>
      <c r="K1181" s="108"/>
      <c r="L1181" s="107"/>
      <c r="M1181" s="319"/>
      <c r="N1181" s="107"/>
    </row>
    <row r="1182" spans="1:14" ht="18" customHeight="1">
      <c r="A1182" s="351">
        <v>1178</v>
      </c>
      <c r="B1182" s="107" t="s">
        <v>42</v>
      </c>
      <c r="C1182" s="108">
        <v>43739</v>
      </c>
      <c r="D1182" s="399" t="s">
        <v>14468</v>
      </c>
      <c r="E1182" s="324" t="s">
        <v>14602</v>
      </c>
      <c r="F1182" s="126">
        <v>8937.9699999999993</v>
      </c>
      <c r="G1182" s="107" t="str">
        <f t="shared" si="18"/>
        <v>SH19-10169</v>
      </c>
      <c r="H1182" s="318"/>
      <c r="I1182" s="126"/>
      <c r="J1182" s="110"/>
      <c r="K1182" s="108"/>
      <c r="L1182" s="107"/>
      <c r="M1182" s="319"/>
      <c r="N1182" s="107"/>
    </row>
    <row r="1183" spans="1:14" ht="18" customHeight="1">
      <c r="A1183" s="351">
        <v>1179</v>
      </c>
      <c r="B1183" s="107" t="s">
        <v>42</v>
      </c>
      <c r="C1183" s="108">
        <v>43739</v>
      </c>
      <c r="D1183" s="399" t="s">
        <v>14469</v>
      </c>
      <c r="E1183" s="324" t="s">
        <v>14602</v>
      </c>
      <c r="F1183" s="126">
        <v>13290.12</v>
      </c>
      <c r="G1183" s="107" t="str">
        <f t="shared" si="18"/>
        <v>SH19-10170</v>
      </c>
      <c r="H1183" s="318"/>
      <c r="I1183" s="126"/>
      <c r="J1183" s="110"/>
      <c r="K1183" s="108"/>
      <c r="L1183" s="107"/>
      <c r="M1183" s="319"/>
      <c r="N1183" s="107"/>
    </row>
    <row r="1184" spans="1:14" ht="18" customHeight="1">
      <c r="A1184" s="351">
        <v>1180</v>
      </c>
      <c r="B1184" s="107" t="s">
        <v>42</v>
      </c>
      <c r="C1184" s="108">
        <v>43739</v>
      </c>
      <c r="D1184" s="399" t="s">
        <v>14470</v>
      </c>
      <c r="E1184" s="324" t="s">
        <v>14602</v>
      </c>
      <c r="F1184" s="126">
        <v>343.13</v>
      </c>
      <c r="G1184" s="107" t="str">
        <f t="shared" si="18"/>
        <v>SH19-10171</v>
      </c>
      <c r="H1184" s="318"/>
      <c r="I1184" s="126"/>
      <c r="J1184" s="110"/>
      <c r="K1184" s="108"/>
      <c r="L1184" s="107"/>
      <c r="M1184" s="319"/>
      <c r="N1184" s="107"/>
    </row>
    <row r="1185" spans="1:14" ht="18" customHeight="1">
      <c r="A1185" s="351">
        <v>1181</v>
      </c>
      <c r="B1185" s="107" t="s">
        <v>42</v>
      </c>
      <c r="C1185" s="108">
        <v>43739</v>
      </c>
      <c r="D1185" s="399" t="s">
        <v>14471</v>
      </c>
      <c r="E1185" s="324" t="s">
        <v>14602</v>
      </c>
      <c r="F1185" s="126">
        <v>6307.04</v>
      </c>
      <c r="G1185" s="107" t="str">
        <f t="shared" si="18"/>
        <v>SH19-10172</v>
      </c>
      <c r="H1185" s="318"/>
      <c r="I1185" s="126"/>
      <c r="J1185" s="110"/>
      <c r="K1185" s="108"/>
      <c r="L1185" s="107"/>
      <c r="M1185" s="319"/>
      <c r="N1185" s="107"/>
    </row>
    <row r="1186" spans="1:14" ht="18" customHeight="1">
      <c r="A1186" s="351">
        <v>1182</v>
      </c>
      <c r="B1186" s="107" t="s">
        <v>329</v>
      </c>
      <c r="C1186" s="108">
        <v>43736</v>
      </c>
      <c r="D1186" s="324" t="s">
        <v>14472</v>
      </c>
      <c r="E1186" s="324" t="s">
        <v>1709</v>
      </c>
      <c r="F1186" s="126">
        <v>1082.1600000000001</v>
      </c>
      <c r="G1186" s="107" t="str">
        <f t="shared" si="18"/>
        <v>SH19-10173</v>
      </c>
      <c r="H1186" s="318"/>
      <c r="I1186" s="126"/>
      <c r="J1186" s="110"/>
      <c r="K1186" s="108"/>
      <c r="L1186" s="107"/>
      <c r="M1186" s="319"/>
      <c r="N1186" s="107"/>
    </row>
    <row r="1187" spans="1:14" ht="18" customHeight="1">
      <c r="A1187" s="351">
        <v>1183</v>
      </c>
      <c r="B1187" s="107" t="s">
        <v>42</v>
      </c>
      <c r="C1187" s="108">
        <v>43739</v>
      </c>
      <c r="D1187" s="399" t="s">
        <v>14473</v>
      </c>
      <c r="E1187" s="324" t="s">
        <v>14602</v>
      </c>
      <c r="F1187" s="126">
        <v>11254.21</v>
      </c>
      <c r="G1187" s="107" t="str">
        <f t="shared" si="18"/>
        <v>SH19-10174</v>
      </c>
      <c r="H1187" s="318"/>
      <c r="I1187" s="126"/>
      <c r="J1187" s="110"/>
      <c r="K1187" s="108"/>
      <c r="L1187" s="107"/>
      <c r="M1187" s="319"/>
      <c r="N1187" s="107"/>
    </row>
    <row r="1188" spans="1:14" ht="18" customHeight="1">
      <c r="A1188" s="351">
        <v>1184</v>
      </c>
      <c r="B1188" s="107" t="s">
        <v>238</v>
      </c>
      <c r="C1188" s="108">
        <v>43736</v>
      </c>
      <c r="D1188" s="324" t="s">
        <v>14474</v>
      </c>
      <c r="E1188" s="324" t="s">
        <v>1709</v>
      </c>
      <c r="F1188" s="126">
        <v>4757.25</v>
      </c>
      <c r="G1188" s="107" t="str">
        <f t="shared" si="18"/>
        <v>SH19-10175</v>
      </c>
      <c r="H1188" s="318"/>
      <c r="I1188" s="126"/>
      <c r="J1188" s="110"/>
      <c r="K1188" s="108"/>
      <c r="L1188" s="107"/>
      <c r="M1188" s="319"/>
      <c r="N1188" s="107"/>
    </row>
    <row r="1189" spans="1:14" ht="18" customHeight="1">
      <c r="A1189" s="351">
        <v>1185</v>
      </c>
      <c r="B1189" s="107" t="s">
        <v>237</v>
      </c>
      <c r="C1189" s="108">
        <v>43738</v>
      </c>
      <c r="D1189" s="324" t="s">
        <v>14475</v>
      </c>
      <c r="E1189" s="324" t="s">
        <v>1709</v>
      </c>
      <c r="F1189" s="126">
        <v>1010</v>
      </c>
      <c r="G1189" s="107" t="str">
        <f t="shared" si="18"/>
        <v>SH19-10176</v>
      </c>
      <c r="H1189" s="318"/>
      <c r="I1189" s="126"/>
      <c r="J1189" s="110"/>
      <c r="K1189" s="108"/>
      <c r="L1189" s="107"/>
      <c r="M1189" s="319"/>
      <c r="N1189" s="107"/>
    </row>
    <row r="1190" spans="1:14" ht="18" customHeight="1">
      <c r="A1190" s="351">
        <v>1186</v>
      </c>
      <c r="B1190" s="107" t="s">
        <v>42</v>
      </c>
      <c r="C1190" s="108">
        <v>43738</v>
      </c>
      <c r="D1190" s="324" t="s">
        <v>14476</v>
      </c>
      <c r="E1190" s="324" t="s">
        <v>14566</v>
      </c>
      <c r="F1190" s="126">
        <v>21.96</v>
      </c>
      <c r="G1190" s="107" t="str">
        <f t="shared" si="18"/>
        <v>SH19-10177</v>
      </c>
      <c r="H1190" s="318"/>
      <c r="I1190" s="126"/>
      <c r="J1190" s="110"/>
      <c r="K1190" s="108"/>
      <c r="L1190" s="107"/>
      <c r="M1190" s="319"/>
      <c r="N1190" s="107"/>
    </row>
    <row r="1191" spans="1:14" ht="18" customHeight="1">
      <c r="A1191" s="351">
        <v>1187</v>
      </c>
      <c r="B1191" s="107" t="s">
        <v>42</v>
      </c>
      <c r="C1191" s="108">
        <v>43740</v>
      </c>
      <c r="D1191" s="399" t="s">
        <v>14477</v>
      </c>
      <c r="E1191" s="324" t="s">
        <v>14603</v>
      </c>
      <c r="F1191" s="126">
        <v>72.19</v>
      </c>
      <c r="G1191" s="107" t="str">
        <f t="shared" si="18"/>
        <v>SH19-10178</v>
      </c>
      <c r="H1191" s="318"/>
      <c r="I1191" s="126"/>
      <c r="J1191" s="110"/>
      <c r="K1191" s="108"/>
      <c r="L1191" s="107"/>
      <c r="M1191" s="319"/>
      <c r="N1191" s="107"/>
    </row>
    <row r="1192" spans="1:14" ht="18" customHeight="1">
      <c r="A1192" s="351">
        <v>1188</v>
      </c>
      <c r="B1192" s="107" t="s">
        <v>139</v>
      </c>
      <c r="C1192" s="108">
        <v>43738</v>
      </c>
      <c r="D1192" s="324" t="s">
        <v>14478</v>
      </c>
      <c r="E1192" s="324" t="s">
        <v>1709</v>
      </c>
      <c r="F1192" s="126">
        <v>2970.31</v>
      </c>
      <c r="G1192" s="107" t="str">
        <f t="shared" si="18"/>
        <v>SH19-10179</v>
      </c>
      <c r="H1192" s="318"/>
      <c r="I1192" s="126"/>
      <c r="J1192" s="110"/>
      <c r="K1192" s="108"/>
      <c r="L1192" s="107"/>
      <c r="M1192" s="319"/>
      <c r="N1192" s="107"/>
    </row>
    <row r="1193" spans="1:14" ht="18" customHeight="1">
      <c r="A1193" s="351">
        <v>1189</v>
      </c>
      <c r="B1193" s="107" t="s">
        <v>291</v>
      </c>
      <c r="C1193" s="108">
        <v>43738</v>
      </c>
      <c r="D1193" s="324" t="s">
        <v>14479</v>
      </c>
      <c r="E1193" s="324" t="s">
        <v>1709</v>
      </c>
      <c r="F1193" s="126">
        <v>7134.2</v>
      </c>
      <c r="G1193" s="107" t="str">
        <f t="shared" si="18"/>
        <v>SH19-10180</v>
      </c>
      <c r="H1193" s="318"/>
      <c r="I1193" s="126"/>
      <c r="J1193" s="110"/>
      <c r="K1193" s="108"/>
      <c r="L1193" s="107"/>
      <c r="M1193" s="319"/>
      <c r="N1193" s="107"/>
    </row>
    <row r="1194" spans="1:14" ht="18" customHeight="1">
      <c r="A1194" s="351">
        <v>1190</v>
      </c>
      <c r="B1194" s="107" t="s">
        <v>1754</v>
      </c>
      <c r="C1194" s="108">
        <v>43738</v>
      </c>
      <c r="D1194" s="324" t="s">
        <v>14480</v>
      </c>
      <c r="E1194" s="324" t="s">
        <v>1709</v>
      </c>
      <c r="F1194" s="126">
        <v>1846.65</v>
      </c>
      <c r="G1194" s="107" t="str">
        <f t="shared" si="18"/>
        <v>SH19-10181</v>
      </c>
      <c r="H1194" s="318"/>
      <c r="I1194" s="126"/>
      <c r="J1194" s="110"/>
      <c r="K1194" s="108"/>
      <c r="L1194" s="107"/>
      <c r="M1194" s="319"/>
      <c r="N1194" s="107"/>
    </row>
    <row r="1195" spans="1:14" ht="18" customHeight="1">
      <c r="A1195" s="351">
        <v>1191</v>
      </c>
      <c r="B1195" s="107" t="s">
        <v>43</v>
      </c>
      <c r="C1195" s="108">
        <v>43738</v>
      </c>
      <c r="D1195" s="324" t="s">
        <v>14481</v>
      </c>
      <c r="E1195" s="324" t="s">
        <v>1709</v>
      </c>
      <c r="F1195" s="126">
        <v>6049.36</v>
      </c>
      <c r="G1195" s="107" t="str">
        <f t="shared" si="18"/>
        <v>SH19-10182</v>
      </c>
      <c r="H1195" s="318"/>
      <c r="I1195" s="126"/>
      <c r="J1195" s="110"/>
      <c r="K1195" s="108"/>
      <c r="L1195" s="107"/>
      <c r="M1195" s="319"/>
      <c r="N1195" s="107"/>
    </row>
    <row r="1196" spans="1:14" ht="18" customHeight="1">
      <c r="A1196" s="351">
        <v>1192</v>
      </c>
      <c r="B1196" s="107" t="s">
        <v>1746</v>
      </c>
      <c r="C1196" s="108"/>
      <c r="D1196" s="402" t="s">
        <v>14482</v>
      </c>
      <c r="E1196" s="324" t="s">
        <v>1709</v>
      </c>
      <c r="F1196" s="126">
        <v>0</v>
      </c>
      <c r="G1196" s="107" t="str">
        <f t="shared" si="18"/>
        <v>SH19-10183</v>
      </c>
      <c r="H1196" s="318"/>
      <c r="I1196" s="126"/>
      <c r="J1196" s="110"/>
      <c r="K1196" s="108"/>
      <c r="L1196" s="107"/>
      <c r="M1196" s="319"/>
      <c r="N1196" s="107"/>
    </row>
    <row r="1197" spans="1:14" ht="18" customHeight="1">
      <c r="A1197" s="351">
        <v>1193</v>
      </c>
      <c r="B1197" s="107" t="s">
        <v>337</v>
      </c>
      <c r="C1197" s="108">
        <v>43738</v>
      </c>
      <c r="D1197" s="324" t="s">
        <v>14483</v>
      </c>
      <c r="E1197" s="324" t="s">
        <v>1709</v>
      </c>
      <c r="F1197" s="126">
        <v>6188</v>
      </c>
      <c r="G1197" s="107" t="str">
        <f t="shared" si="18"/>
        <v>SH19-10184</v>
      </c>
      <c r="H1197" s="318"/>
      <c r="I1197" s="126"/>
      <c r="J1197" s="110"/>
      <c r="K1197" s="108"/>
      <c r="L1197" s="107"/>
      <c r="M1197" s="319"/>
      <c r="N1197" s="107"/>
    </row>
    <row r="1198" spans="1:14" ht="18" customHeight="1">
      <c r="A1198" s="351">
        <v>1194</v>
      </c>
      <c r="B1198" s="107" t="s">
        <v>330</v>
      </c>
      <c r="C1198" s="108"/>
      <c r="D1198" s="399" t="s">
        <v>14484</v>
      </c>
      <c r="E1198" s="324" t="s">
        <v>1709</v>
      </c>
      <c r="F1198" s="126">
        <v>0</v>
      </c>
      <c r="G1198" s="107" t="str">
        <f t="shared" si="18"/>
        <v>SH19-10185</v>
      </c>
      <c r="H1198" s="318"/>
      <c r="I1198" s="126"/>
      <c r="J1198" s="110"/>
      <c r="K1198" s="108"/>
      <c r="L1198" s="107"/>
      <c r="M1198" s="319"/>
      <c r="N1198" s="107"/>
    </row>
    <row r="1199" spans="1:14" ht="18" customHeight="1">
      <c r="A1199" s="351">
        <v>1195</v>
      </c>
      <c r="B1199" s="107" t="s">
        <v>237</v>
      </c>
      <c r="C1199" s="108">
        <v>43738</v>
      </c>
      <c r="D1199" s="324" t="s">
        <v>14485</v>
      </c>
      <c r="E1199" s="324" t="s">
        <v>1709</v>
      </c>
      <c r="F1199" s="126">
        <v>2465.1</v>
      </c>
      <c r="G1199" s="107" t="str">
        <f t="shared" si="18"/>
        <v>SH19-10186</v>
      </c>
      <c r="H1199" s="318"/>
      <c r="I1199" s="126"/>
      <c r="J1199" s="110"/>
      <c r="K1199" s="108"/>
      <c r="L1199" s="107"/>
      <c r="M1199" s="319"/>
      <c r="N1199" s="107"/>
    </row>
    <row r="1200" spans="1:14" ht="18" customHeight="1">
      <c r="A1200" s="351">
        <v>1196</v>
      </c>
      <c r="B1200" s="107" t="s">
        <v>291</v>
      </c>
      <c r="C1200" s="108">
        <v>43738</v>
      </c>
      <c r="D1200" s="324" t="s">
        <v>14486</v>
      </c>
      <c r="E1200" s="324" t="s">
        <v>1709</v>
      </c>
      <c r="F1200" s="126">
        <v>1933.65</v>
      </c>
      <c r="G1200" s="107" t="str">
        <f t="shared" si="18"/>
        <v>SH19-10187</v>
      </c>
      <c r="H1200" s="318"/>
      <c r="I1200" s="126"/>
      <c r="J1200" s="110"/>
      <c r="K1200" s="108"/>
      <c r="L1200" s="107"/>
      <c r="M1200" s="319"/>
      <c r="N1200" s="107"/>
    </row>
    <row r="1201" spans="1:14" ht="18" customHeight="1">
      <c r="A1201" s="351">
        <v>1197</v>
      </c>
      <c r="B1201" s="107" t="s">
        <v>291</v>
      </c>
      <c r="C1201" s="108">
        <v>43738</v>
      </c>
      <c r="D1201" s="324" t="s">
        <v>14487</v>
      </c>
      <c r="E1201" s="324" t="s">
        <v>1709</v>
      </c>
      <c r="F1201" s="126">
        <v>2365.8000000000002</v>
      </c>
      <c r="G1201" s="107" t="str">
        <f t="shared" ref="G1201:G1238" si="19">D1201</f>
        <v>SH19-10188</v>
      </c>
      <c r="H1201" s="318"/>
      <c r="I1201" s="126"/>
      <c r="J1201" s="110"/>
      <c r="K1201" s="108"/>
      <c r="L1201" s="107"/>
      <c r="M1201" s="319"/>
      <c r="N1201" s="107"/>
    </row>
    <row r="1202" spans="1:14" ht="18" customHeight="1">
      <c r="A1202" s="351">
        <v>1198</v>
      </c>
      <c r="B1202" s="107" t="s">
        <v>55</v>
      </c>
      <c r="C1202" s="108">
        <v>43738</v>
      </c>
      <c r="D1202" s="324" t="s">
        <v>14488</v>
      </c>
      <c r="E1202" s="324" t="s">
        <v>1709</v>
      </c>
      <c r="F1202" s="126">
        <v>1595.52</v>
      </c>
      <c r="G1202" s="107" t="str">
        <f t="shared" si="19"/>
        <v>SH19-10189</v>
      </c>
      <c r="H1202" s="318"/>
      <c r="I1202" s="126"/>
      <c r="J1202" s="110"/>
      <c r="K1202" s="108"/>
      <c r="L1202" s="107"/>
      <c r="M1202" s="319"/>
      <c r="N1202" s="107"/>
    </row>
    <row r="1203" spans="1:14" ht="18" customHeight="1">
      <c r="A1203" s="351">
        <v>1199</v>
      </c>
      <c r="B1203" s="107" t="s">
        <v>55</v>
      </c>
      <c r="C1203" s="108">
        <v>43738</v>
      </c>
      <c r="D1203" s="324" t="s">
        <v>14489</v>
      </c>
      <c r="E1203" s="324" t="s">
        <v>1709</v>
      </c>
      <c r="F1203" s="126">
        <v>1457.82</v>
      </c>
      <c r="G1203" s="107" t="str">
        <f t="shared" si="19"/>
        <v>SH19-10190</v>
      </c>
      <c r="H1203" s="318"/>
      <c r="I1203" s="126"/>
      <c r="J1203" s="110"/>
      <c r="K1203" s="108"/>
      <c r="L1203" s="107"/>
      <c r="M1203" s="319"/>
      <c r="N1203" s="107"/>
    </row>
    <row r="1204" spans="1:14" ht="18" customHeight="1">
      <c r="A1204" s="351">
        <v>1200</v>
      </c>
      <c r="B1204" s="107" t="s">
        <v>55</v>
      </c>
      <c r="C1204" s="108">
        <v>43738</v>
      </c>
      <c r="D1204" s="324" t="s">
        <v>14490</v>
      </c>
      <c r="E1204" s="324" t="s">
        <v>1709</v>
      </c>
      <c r="F1204" s="126">
        <v>716.76</v>
      </c>
      <c r="G1204" s="107" t="str">
        <f t="shared" si="19"/>
        <v>SH19-10191</v>
      </c>
      <c r="H1204" s="318"/>
      <c r="I1204" s="126"/>
      <c r="J1204" s="110"/>
      <c r="K1204" s="108"/>
      <c r="L1204" s="107"/>
      <c r="M1204" s="319"/>
      <c r="N1204" s="107"/>
    </row>
    <row r="1205" spans="1:14" ht="18" customHeight="1">
      <c r="A1205" s="351">
        <v>1201</v>
      </c>
      <c r="B1205" s="107" t="s">
        <v>53</v>
      </c>
      <c r="C1205" s="108">
        <v>43738</v>
      </c>
      <c r="D1205" s="324" t="s">
        <v>14491</v>
      </c>
      <c r="E1205" s="324" t="s">
        <v>1709</v>
      </c>
      <c r="F1205" s="126">
        <v>1733.01</v>
      </c>
      <c r="G1205" s="107" t="str">
        <f t="shared" si="19"/>
        <v>SH19-10192</v>
      </c>
      <c r="H1205" s="318"/>
      <c r="I1205" s="126"/>
      <c r="J1205" s="110"/>
      <c r="K1205" s="108"/>
      <c r="L1205" s="107"/>
      <c r="M1205" s="319"/>
      <c r="N1205" s="107"/>
    </row>
    <row r="1206" spans="1:14" ht="18" customHeight="1">
      <c r="A1206" s="351">
        <v>1202</v>
      </c>
      <c r="B1206" s="107" t="s">
        <v>42</v>
      </c>
      <c r="C1206" s="108">
        <v>43738</v>
      </c>
      <c r="D1206" s="324" t="s">
        <v>14492</v>
      </c>
      <c r="E1206" s="324" t="s">
        <v>14566</v>
      </c>
      <c r="F1206" s="126">
        <v>121.93</v>
      </c>
      <c r="G1206" s="107" t="str">
        <f t="shared" si="19"/>
        <v>SH19-10193</v>
      </c>
      <c r="H1206" s="318"/>
      <c r="I1206" s="126"/>
      <c r="J1206" s="110"/>
      <c r="K1206" s="108"/>
      <c r="L1206" s="107"/>
      <c r="M1206" s="319"/>
      <c r="N1206" s="107"/>
    </row>
    <row r="1207" spans="1:14" ht="18" customHeight="1">
      <c r="A1207" s="351">
        <v>1203</v>
      </c>
      <c r="B1207" s="107" t="s">
        <v>141</v>
      </c>
      <c r="C1207" s="108">
        <v>43738</v>
      </c>
      <c r="D1207" s="324" t="s">
        <v>14493</v>
      </c>
      <c r="E1207" s="324" t="s">
        <v>1709</v>
      </c>
      <c r="F1207" s="126">
        <v>1083</v>
      </c>
      <c r="G1207" s="107" t="str">
        <f t="shared" si="19"/>
        <v>SH19-10194</v>
      </c>
      <c r="H1207" s="318"/>
      <c r="I1207" s="126"/>
      <c r="J1207" s="110"/>
      <c r="K1207" s="108"/>
      <c r="L1207" s="107"/>
      <c r="M1207" s="319"/>
      <c r="N1207" s="107"/>
    </row>
    <row r="1208" spans="1:14" ht="18" customHeight="1">
      <c r="A1208" s="351">
        <v>1204</v>
      </c>
      <c r="B1208" s="107" t="s">
        <v>142</v>
      </c>
      <c r="C1208" s="108">
        <v>43738</v>
      </c>
      <c r="D1208" s="324" t="s">
        <v>14494</v>
      </c>
      <c r="E1208" s="324" t="s">
        <v>1709</v>
      </c>
      <c r="F1208" s="126">
        <v>196.2</v>
      </c>
      <c r="G1208" s="107" t="str">
        <f t="shared" si="19"/>
        <v>SH19-10195</v>
      </c>
      <c r="H1208" s="318"/>
      <c r="I1208" s="126"/>
      <c r="J1208" s="110"/>
      <c r="K1208" s="108"/>
      <c r="L1208" s="107"/>
      <c r="M1208" s="319"/>
      <c r="N1208" s="107"/>
    </row>
    <row r="1209" spans="1:14" ht="18" customHeight="1">
      <c r="A1209" s="351">
        <v>1205</v>
      </c>
      <c r="B1209" s="107" t="s">
        <v>43</v>
      </c>
      <c r="C1209" s="108">
        <v>43738</v>
      </c>
      <c r="D1209" s="324" t="s">
        <v>14495</v>
      </c>
      <c r="E1209" s="324" t="s">
        <v>1709</v>
      </c>
      <c r="F1209" s="126">
        <v>1205.9000000000001</v>
      </c>
      <c r="G1209" s="107" t="str">
        <f t="shared" si="19"/>
        <v>SH19-10196</v>
      </c>
      <c r="H1209" s="318"/>
      <c r="I1209" s="126"/>
      <c r="J1209" s="110"/>
      <c r="K1209" s="108"/>
      <c r="L1209" s="107"/>
      <c r="M1209" s="319"/>
      <c r="N1209" s="107"/>
    </row>
    <row r="1210" spans="1:14" ht="18" customHeight="1">
      <c r="A1210" s="351">
        <v>1206</v>
      </c>
      <c r="B1210" s="107" t="s">
        <v>47</v>
      </c>
      <c r="C1210" s="108">
        <v>43738</v>
      </c>
      <c r="D1210" s="324" t="s">
        <v>14496</v>
      </c>
      <c r="E1210" s="324" t="s">
        <v>1709</v>
      </c>
      <c r="F1210" s="126">
        <v>2235</v>
      </c>
      <c r="G1210" s="107" t="str">
        <f t="shared" si="19"/>
        <v>SH19-10197</v>
      </c>
      <c r="H1210" s="318"/>
      <c r="I1210" s="126"/>
      <c r="J1210" s="110"/>
      <c r="K1210" s="108"/>
      <c r="L1210" s="107"/>
      <c r="M1210" s="319"/>
      <c r="N1210" s="107"/>
    </row>
    <row r="1211" spans="1:14" ht="18" customHeight="1">
      <c r="A1211" s="351">
        <v>1207</v>
      </c>
      <c r="B1211" s="107" t="s">
        <v>197</v>
      </c>
      <c r="C1211" s="108">
        <v>43738</v>
      </c>
      <c r="D1211" s="324" t="s">
        <v>14497</v>
      </c>
      <c r="E1211" s="324" t="s">
        <v>1709</v>
      </c>
      <c r="F1211" s="126">
        <v>7183.36</v>
      </c>
      <c r="G1211" s="107" t="str">
        <f t="shared" si="19"/>
        <v>SH19-10198</v>
      </c>
      <c r="H1211" s="318"/>
      <c r="I1211" s="126"/>
      <c r="J1211" s="110"/>
      <c r="K1211" s="108"/>
      <c r="L1211" s="107"/>
      <c r="M1211" s="319"/>
      <c r="N1211" s="107"/>
    </row>
    <row r="1212" spans="1:14" ht="18" customHeight="1">
      <c r="A1212" s="351">
        <v>1208</v>
      </c>
      <c r="B1212" s="107" t="s">
        <v>142</v>
      </c>
      <c r="C1212" s="108">
        <v>43738</v>
      </c>
      <c r="D1212" s="324" t="s">
        <v>14498</v>
      </c>
      <c r="E1212" s="324" t="s">
        <v>1709</v>
      </c>
      <c r="F1212" s="126">
        <v>1650.9</v>
      </c>
      <c r="G1212" s="107" t="str">
        <f t="shared" si="19"/>
        <v>SH19-10199</v>
      </c>
      <c r="H1212" s="318"/>
      <c r="I1212" s="126"/>
      <c r="J1212" s="110"/>
      <c r="K1212" s="108"/>
      <c r="L1212" s="107"/>
      <c r="M1212" s="319"/>
      <c r="N1212" s="107"/>
    </row>
    <row r="1213" spans="1:14" ht="18" customHeight="1">
      <c r="A1213" s="351">
        <v>1209</v>
      </c>
      <c r="B1213" s="107" t="s">
        <v>42</v>
      </c>
      <c r="C1213" s="108">
        <v>43739</v>
      </c>
      <c r="D1213" s="399" t="s">
        <v>14499</v>
      </c>
      <c r="E1213" s="324" t="s">
        <v>14602</v>
      </c>
      <c r="F1213" s="126">
        <v>7970.07</v>
      </c>
      <c r="G1213" s="107" t="str">
        <f t="shared" si="19"/>
        <v>SH19-10200</v>
      </c>
      <c r="H1213" s="318"/>
      <c r="I1213" s="126"/>
      <c r="J1213" s="110"/>
      <c r="K1213" s="108"/>
      <c r="L1213" s="107"/>
      <c r="M1213" s="319"/>
      <c r="N1213" s="107"/>
    </row>
    <row r="1214" spans="1:14" ht="18" customHeight="1">
      <c r="A1214" s="351">
        <v>1210</v>
      </c>
      <c r="B1214" s="107" t="s">
        <v>42</v>
      </c>
      <c r="C1214" s="108">
        <v>43739</v>
      </c>
      <c r="D1214" s="399" t="s">
        <v>14500</v>
      </c>
      <c r="E1214" s="324" t="s">
        <v>14602</v>
      </c>
      <c r="F1214" s="126">
        <v>7672.09</v>
      </c>
      <c r="G1214" s="107" t="str">
        <f t="shared" si="19"/>
        <v>SH19-10201</v>
      </c>
      <c r="H1214" s="318"/>
      <c r="I1214" s="126"/>
      <c r="J1214" s="110"/>
      <c r="K1214" s="108"/>
      <c r="L1214" s="107"/>
      <c r="M1214" s="319"/>
      <c r="N1214" s="107"/>
    </row>
    <row r="1215" spans="1:14" ht="18" customHeight="1">
      <c r="A1215" s="351">
        <v>1211</v>
      </c>
      <c r="B1215" s="107" t="s">
        <v>42</v>
      </c>
      <c r="C1215" s="108">
        <v>43739</v>
      </c>
      <c r="D1215" s="399" t="s">
        <v>14501</v>
      </c>
      <c r="E1215" s="324" t="s">
        <v>14602</v>
      </c>
      <c r="F1215" s="126">
        <v>3604.77</v>
      </c>
      <c r="G1215" s="107" t="str">
        <f t="shared" si="19"/>
        <v>SH19-10202</v>
      </c>
      <c r="H1215" s="318"/>
      <c r="I1215" s="126"/>
      <c r="J1215" s="110"/>
      <c r="K1215" s="108"/>
      <c r="L1215" s="107"/>
      <c r="M1215" s="319"/>
      <c r="N1215" s="107"/>
    </row>
    <row r="1216" spans="1:14" ht="18" customHeight="1">
      <c r="A1216" s="351">
        <v>1212</v>
      </c>
      <c r="B1216" s="107" t="s">
        <v>42</v>
      </c>
      <c r="C1216" s="108">
        <v>43739</v>
      </c>
      <c r="D1216" s="399" t="s">
        <v>14502</v>
      </c>
      <c r="E1216" s="324" t="s">
        <v>14602</v>
      </c>
      <c r="F1216" s="126">
        <v>6808.79</v>
      </c>
      <c r="G1216" s="107" t="str">
        <f t="shared" si="19"/>
        <v>SH19-10203</v>
      </c>
      <c r="H1216" s="318"/>
      <c r="I1216" s="126"/>
      <c r="J1216" s="110"/>
      <c r="K1216" s="108"/>
      <c r="L1216" s="107"/>
      <c r="M1216" s="319"/>
      <c r="N1216" s="107"/>
    </row>
    <row r="1217" spans="1:14" ht="18" customHeight="1">
      <c r="A1217" s="351">
        <v>1213</v>
      </c>
      <c r="B1217" s="107" t="s">
        <v>42</v>
      </c>
      <c r="C1217" s="108">
        <v>43739</v>
      </c>
      <c r="D1217" s="399" t="s">
        <v>14503</v>
      </c>
      <c r="E1217" s="324" t="s">
        <v>14602</v>
      </c>
      <c r="F1217" s="126">
        <v>7998.84</v>
      </c>
      <c r="G1217" s="107" t="str">
        <f t="shared" si="19"/>
        <v>SH19-10204</v>
      </c>
      <c r="H1217" s="318"/>
      <c r="I1217" s="126"/>
      <c r="J1217" s="110"/>
      <c r="K1217" s="108"/>
      <c r="L1217" s="107"/>
      <c r="M1217" s="319"/>
      <c r="N1217" s="107"/>
    </row>
    <row r="1218" spans="1:14" ht="18" customHeight="1">
      <c r="A1218" s="351">
        <v>1214</v>
      </c>
      <c r="B1218" s="107" t="s">
        <v>42</v>
      </c>
      <c r="C1218" s="108">
        <v>43739</v>
      </c>
      <c r="D1218" s="399" t="s">
        <v>14504</v>
      </c>
      <c r="E1218" s="324" t="s">
        <v>14602</v>
      </c>
      <c r="F1218" s="126">
        <v>6900.43</v>
      </c>
      <c r="G1218" s="107" t="str">
        <f t="shared" si="19"/>
        <v>SH19-10205</v>
      </c>
      <c r="H1218" s="318"/>
      <c r="I1218" s="126"/>
      <c r="J1218" s="110"/>
      <c r="K1218" s="108"/>
      <c r="L1218" s="107"/>
      <c r="M1218" s="319"/>
      <c r="N1218" s="107"/>
    </row>
    <row r="1219" spans="1:14" ht="18" customHeight="1">
      <c r="A1219" s="351">
        <v>1215</v>
      </c>
      <c r="B1219" s="107" t="s">
        <v>42</v>
      </c>
      <c r="C1219" s="108">
        <v>43739</v>
      </c>
      <c r="D1219" s="399" t="s">
        <v>14505</v>
      </c>
      <c r="E1219" s="324" t="s">
        <v>14602</v>
      </c>
      <c r="F1219" s="126">
        <v>7521.02</v>
      </c>
      <c r="G1219" s="107" t="str">
        <f t="shared" si="19"/>
        <v>SH19-10206</v>
      </c>
      <c r="H1219" s="318"/>
      <c r="I1219" s="126"/>
      <c r="J1219" s="110"/>
      <c r="K1219" s="108"/>
      <c r="L1219" s="107"/>
      <c r="M1219" s="319"/>
      <c r="N1219" s="107"/>
    </row>
    <row r="1220" spans="1:14" ht="18" customHeight="1">
      <c r="A1220" s="351">
        <v>1216</v>
      </c>
      <c r="B1220" s="107" t="s">
        <v>238</v>
      </c>
      <c r="C1220" s="108">
        <v>43738</v>
      </c>
      <c r="D1220" s="324" t="s">
        <v>14506</v>
      </c>
      <c r="E1220" s="324" t="s">
        <v>1709</v>
      </c>
      <c r="F1220" s="126">
        <v>6779.03</v>
      </c>
      <c r="G1220" s="107" t="str">
        <f t="shared" si="19"/>
        <v>SH19-10207</v>
      </c>
      <c r="H1220" s="318"/>
      <c r="I1220" s="126"/>
      <c r="J1220" s="110"/>
      <c r="K1220" s="108"/>
      <c r="L1220" s="107"/>
      <c r="M1220" s="319"/>
      <c r="N1220" s="107"/>
    </row>
    <row r="1221" spans="1:14" ht="18" customHeight="1">
      <c r="A1221" s="351">
        <v>1217</v>
      </c>
      <c r="B1221" s="107" t="s">
        <v>223</v>
      </c>
      <c r="C1221" s="108">
        <v>43738</v>
      </c>
      <c r="D1221" s="324" t="s">
        <v>14507</v>
      </c>
      <c r="E1221" s="324" t="s">
        <v>1709</v>
      </c>
      <c r="F1221" s="126">
        <v>3365.6</v>
      </c>
      <c r="G1221" s="107" t="str">
        <f t="shared" si="19"/>
        <v>SH19-10208</v>
      </c>
      <c r="H1221" s="318"/>
      <c r="I1221" s="126"/>
      <c r="J1221" s="110"/>
      <c r="K1221" s="108"/>
      <c r="L1221" s="107"/>
      <c r="M1221" s="319"/>
      <c r="N1221" s="107"/>
    </row>
    <row r="1222" spans="1:14" ht="18" customHeight="1">
      <c r="A1222" s="351">
        <v>1218</v>
      </c>
      <c r="B1222" s="107" t="s">
        <v>142</v>
      </c>
      <c r="C1222" s="108">
        <v>43738</v>
      </c>
      <c r="D1222" s="324" t="s">
        <v>14508</v>
      </c>
      <c r="E1222" s="324" t="s">
        <v>1709</v>
      </c>
      <c r="F1222" s="126">
        <v>1764.66</v>
      </c>
      <c r="G1222" s="107" t="str">
        <f t="shared" si="19"/>
        <v>SH19-10209</v>
      </c>
      <c r="H1222" s="318"/>
      <c r="I1222" s="126"/>
      <c r="J1222" s="110"/>
      <c r="K1222" s="108"/>
      <c r="L1222" s="107"/>
      <c r="M1222" s="319"/>
      <c r="N1222" s="107"/>
    </row>
    <row r="1223" spans="1:14" ht="18" customHeight="1">
      <c r="A1223" s="351">
        <v>1219</v>
      </c>
      <c r="B1223" s="107" t="s">
        <v>329</v>
      </c>
      <c r="C1223" s="108">
        <v>43738</v>
      </c>
      <c r="D1223" s="324" t="s">
        <v>14509</v>
      </c>
      <c r="E1223" s="324" t="s">
        <v>1709</v>
      </c>
      <c r="F1223" s="126">
        <v>7570.46</v>
      </c>
      <c r="G1223" s="107" t="str">
        <f t="shared" si="19"/>
        <v>SH19-10210</v>
      </c>
      <c r="H1223" s="318"/>
      <c r="I1223" s="126"/>
      <c r="J1223" s="110"/>
      <c r="K1223" s="108"/>
      <c r="L1223" s="107"/>
      <c r="M1223" s="319"/>
      <c r="N1223" s="107"/>
    </row>
    <row r="1224" spans="1:14" ht="18" customHeight="1">
      <c r="A1224" s="351">
        <v>1220</v>
      </c>
      <c r="B1224" s="107" t="s">
        <v>42</v>
      </c>
      <c r="C1224" s="108">
        <v>43738</v>
      </c>
      <c r="D1224" s="324" t="s">
        <v>14510</v>
      </c>
      <c r="E1224" s="324" t="s">
        <v>14566</v>
      </c>
      <c r="F1224" s="126">
        <v>66.599999999999994</v>
      </c>
      <c r="G1224" s="107" t="str">
        <f t="shared" si="19"/>
        <v>SH19-10211</v>
      </c>
      <c r="H1224" s="318"/>
      <c r="I1224" s="126"/>
      <c r="J1224" s="110"/>
      <c r="K1224" s="108"/>
      <c r="L1224" s="107"/>
      <c r="M1224" s="319"/>
      <c r="N1224" s="107"/>
    </row>
    <row r="1225" spans="1:14" ht="18" customHeight="1">
      <c r="A1225" s="351">
        <v>1221</v>
      </c>
      <c r="B1225" s="107" t="s">
        <v>1727</v>
      </c>
      <c r="C1225" s="108">
        <v>43738</v>
      </c>
      <c r="D1225" s="324" t="s">
        <v>14511</v>
      </c>
      <c r="E1225" s="324" t="s">
        <v>1709</v>
      </c>
      <c r="F1225" s="126">
        <v>7772.45</v>
      </c>
      <c r="G1225" s="107" t="str">
        <f t="shared" si="19"/>
        <v>SH19-10212</v>
      </c>
      <c r="H1225" s="318"/>
      <c r="I1225" s="126"/>
      <c r="J1225" s="110"/>
      <c r="K1225" s="108"/>
      <c r="L1225" s="107"/>
      <c r="M1225" s="319"/>
      <c r="N1225" s="107"/>
    </row>
    <row r="1226" spans="1:14" ht="18" customHeight="1">
      <c r="A1226" s="351">
        <v>1222</v>
      </c>
      <c r="B1226" s="107" t="s">
        <v>1746</v>
      </c>
      <c r="C1226" s="108"/>
      <c r="D1226" s="402" t="s">
        <v>14512</v>
      </c>
      <c r="E1226" s="324" t="s">
        <v>1709</v>
      </c>
      <c r="F1226" s="126">
        <v>0</v>
      </c>
      <c r="G1226" s="107" t="str">
        <f t="shared" si="19"/>
        <v>SH19-10213</v>
      </c>
      <c r="H1226" s="318"/>
      <c r="I1226" s="126"/>
      <c r="J1226" s="110"/>
      <c r="K1226" s="108"/>
      <c r="L1226" s="107"/>
      <c r="M1226" s="319"/>
      <c r="N1226" s="107"/>
    </row>
    <row r="1227" spans="1:14" ht="18" customHeight="1">
      <c r="A1227" s="351">
        <v>1223</v>
      </c>
      <c r="B1227" s="107" t="s">
        <v>360</v>
      </c>
      <c r="C1227" s="108">
        <v>43738</v>
      </c>
      <c r="D1227" s="324" t="s">
        <v>14513</v>
      </c>
      <c r="E1227" s="324" t="s">
        <v>1709</v>
      </c>
      <c r="F1227" s="126">
        <v>2375.4</v>
      </c>
      <c r="G1227" s="107" t="str">
        <f t="shared" si="19"/>
        <v>SH19-10214</v>
      </c>
      <c r="H1227" s="318"/>
      <c r="I1227" s="126"/>
      <c r="J1227" s="110"/>
      <c r="K1227" s="108"/>
      <c r="L1227" s="107"/>
      <c r="M1227" s="319"/>
      <c r="N1227" s="107"/>
    </row>
    <row r="1228" spans="1:14" ht="18" customHeight="1">
      <c r="A1228" s="351">
        <v>1224</v>
      </c>
      <c r="B1228" s="107" t="s">
        <v>55</v>
      </c>
      <c r="C1228" s="108">
        <v>43738</v>
      </c>
      <c r="D1228" s="324" t="s">
        <v>14514</v>
      </c>
      <c r="E1228" s="324" t="s">
        <v>1709</v>
      </c>
      <c r="F1228" s="126">
        <v>1595.52</v>
      </c>
      <c r="G1228" s="107" t="str">
        <f t="shared" si="19"/>
        <v>SH19-10215</v>
      </c>
      <c r="H1228" s="318"/>
      <c r="I1228" s="126"/>
      <c r="J1228" s="110"/>
      <c r="K1228" s="108"/>
      <c r="L1228" s="107"/>
      <c r="M1228" s="319"/>
      <c r="N1228" s="107"/>
    </row>
    <row r="1229" spans="1:14" ht="18" customHeight="1">
      <c r="A1229" s="351">
        <v>1225</v>
      </c>
      <c r="B1229" s="107" t="s">
        <v>55</v>
      </c>
      <c r="C1229" s="108">
        <v>43738</v>
      </c>
      <c r="D1229" s="324" t="s">
        <v>14515</v>
      </c>
      <c r="E1229" s="324" t="s">
        <v>1709</v>
      </c>
      <c r="F1229" s="126">
        <v>1457.82</v>
      </c>
      <c r="G1229" s="107" t="str">
        <f t="shared" si="19"/>
        <v>SH19-10216</v>
      </c>
      <c r="H1229" s="318"/>
      <c r="I1229" s="126"/>
      <c r="J1229" s="110"/>
      <c r="K1229" s="108"/>
      <c r="L1229" s="107"/>
      <c r="M1229" s="319"/>
      <c r="N1229" s="107"/>
    </row>
    <row r="1230" spans="1:14" ht="18" customHeight="1">
      <c r="A1230" s="351">
        <v>1226</v>
      </c>
      <c r="B1230" s="107" t="s">
        <v>55</v>
      </c>
      <c r="C1230" s="108">
        <v>43738</v>
      </c>
      <c r="D1230" s="324" t="s">
        <v>14516</v>
      </c>
      <c r="E1230" s="324" t="s">
        <v>1709</v>
      </c>
      <c r="F1230" s="126">
        <v>705.75</v>
      </c>
      <c r="G1230" s="107" t="str">
        <f t="shared" si="19"/>
        <v>SH19-10217</v>
      </c>
      <c r="H1230" s="318"/>
      <c r="I1230" s="126"/>
      <c r="J1230" s="110"/>
      <c r="K1230" s="108"/>
      <c r="L1230" s="107"/>
      <c r="M1230" s="319"/>
      <c r="N1230" s="107"/>
    </row>
    <row r="1231" spans="1:14" ht="18" customHeight="1">
      <c r="A1231" s="351">
        <v>1227</v>
      </c>
      <c r="B1231" s="107" t="s">
        <v>55</v>
      </c>
      <c r="C1231" s="108">
        <v>43738</v>
      </c>
      <c r="D1231" s="324" t="s">
        <v>14517</v>
      </c>
      <c r="E1231" s="324" t="s">
        <v>1709</v>
      </c>
      <c r="F1231" s="126">
        <v>1609.02</v>
      </c>
      <c r="G1231" s="107" t="str">
        <f t="shared" si="19"/>
        <v>SH19-10218</v>
      </c>
      <c r="H1231" s="318"/>
      <c r="I1231" s="126"/>
      <c r="J1231" s="110"/>
      <c r="K1231" s="108"/>
      <c r="L1231" s="107"/>
      <c r="M1231" s="319"/>
      <c r="N1231" s="107"/>
    </row>
    <row r="1232" spans="1:14" ht="18" customHeight="1">
      <c r="A1232" s="351">
        <v>1228</v>
      </c>
      <c r="B1232" s="107" t="s">
        <v>55</v>
      </c>
      <c r="C1232" s="108">
        <v>43738</v>
      </c>
      <c r="D1232" s="324" t="s">
        <v>14518</v>
      </c>
      <c r="E1232" s="324" t="s">
        <v>1709</v>
      </c>
      <c r="F1232" s="126">
        <v>687.6</v>
      </c>
      <c r="G1232" s="107" t="str">
        <f t="shared" si="19"/>
        <v>SH19-10219</v>
      </c>
      <c r="H1232" s="318"/>
      <c r="I1232" s="126"/>
      <c r="J1232" s="110"/>
      <c r="K1232" s="108"/>
      <c r="L1232" s="107"/>
      <c r="M1232" s="319"/>
      <c r="N1232" s="107"/>
    </row>
    <row r="1233" spans="1:15" ht="18" customHeight="1">
      <c r="A1233" s="351">
        <v>1229</v>
      </c>
      <c r="B1233" s="107" t="s">
        <v>288</v>
      </c>
      <c r="C1233" s="108">
        <v>43738</v>
      </c>
      <c r="D1233" s="324" t="s">
        <v>14519</v>
      </c>
      <c r="E1233" s="324" t="s">
        <v>1709</v>
      </c>
      <c r="F1233" s="126">
        <v>5137.92</v>
      </c>
      <c r="G1233" s="107" t="str">
        <f t="shared" si="19"/>
        <v>SH19-10220</v>
      </c>
      <c r="H1233" s="318"/>
      <c r="I1233" s="126"/>
      <c r="J1233" s="110"/>
      <c r="K1233" s="108"/>
      <c r="L1233" s="107"/>
      <c r="M1233" s="319"/>
      <c r="N1233" s="107"/>
    </row>
    <row r="1234" spans="1:15" ht="18" customHeight="1">
      <c r="A1234" s="351">
        <v>1230</v>
      </c>
      <c r="B1234" s="107" t="s">
        <v>238</v>
      </c>
      <c r="C1234" s="108">
        <v>43738</v>
      </c>
      <c r="D1234" s="324" t="s">
        <v>14520</v>
      </c>
      <c r="E1234" s="324" t="s">
        <v>1709</v>
      </c>
      <c r="F1234" s="126">
        <v>3380.85</v>
      </c>
      <c r="G1234" s="107" t="str">
        <f t="shared" si="19"/>
        <v>SH19-10221</v>
      </c>
      <c r="H1234" s="318"/>
      <c r="I1234" s="126"/>
      <c r="J1234" s="110"/>
      <c r="K1234" s="108"/>
      <c r="L1234" s="107"/>
      <c r="M1234" s="319"/>
      <c r="N1234" s="107"/>
    </row>
    <row r="1235" spans="1:15" ht="18" customHeight="1">
      <c r="A1235" s="351">
        <v>1231</v>
      </c>
      <c r="B1235" s="107" t="s">
        <v>42</v>
      </c>
      <c r="C1235" s="108">
        <v>43738</v>
      </c>
      <c r="D1235" s="324" t="s">
        <v>14521</v>
      </c>
      <c r="E1235" s="324" t="s">
        <v>14566</v>
      </c>
      <c r="F1235" s="126">
        <v>45.71</v>
      </c>
      <c r="G1235" s="107" t="str">
        <f t="shared" si="19"/>
        <v>SH19-10222</v>
      </c>
      <c r="H1235" s="318"/>
      <c r="I1235" s="126"/>
      <c r="J1235" s="110"/>
      <c r="K1235" s="108"/>
      <c r="L1235" s="107"/>
      <c r="M1235" s="319"/>
      <c r="N1235" s="107"/>
    </row>
    <row r="1236" spans="1:15" ht="18" customHeight="1">
      <c r="A1236" s="351">
        <v>1232</v>
      </c>
      <c r="B1236" s="107" t="s">
        <v>42</v>
      </c>
      <c r="C1236" s="108">
        <v>43738</v>
      </c>
      <c r="D1236" s="324" t="s">
        <v>14522</v>
      </c>
      <c r="E1236" s="324" t="s">
        <v>14566</v>
      </c>
      <c r="F1236" s="126">
        <v>47.4</v>
      </c>
      <c r="G1236" s="107" t="str">
        <f t="shared" si="19"/>
        <v>SH19-10223</v>
      </c>
      <c r="H1236" s="318"/>
      <c r="I1236" s="126"/>
      <c r="J1236" s="110"/>
      <c r="K1236" s="108"/>
      <c r="L1236" s="107"/>
      <c r="M1236" s="319"/>
      <c r="N1236" s="107"/>
    </row>
    <row r="1237" spans="1:15" ht="18" customHeight="1">
      <c r="A1237" s="351">
        <v>1233</v>
      </c>
      <c r="B1237" s="107" t="s">
        <v>42</v>
      </c>
      <c r="C1237" s="108">
        <v>43740</v>
      </c>
      <c r="D1237" s="399" t="s">
        <v>14523</v>
      </c>
      <c r="E1237" s="324" t="s">
        <v>14603</v>
      </c>
      <c r="F1237" s="126">
        <v>6258.5</v>
      </c>
      <c r="G1237" s="107" t="str">
        <f t="shared" si="19"/>
        <v>SH19-10224</v>
      </c>
      <c r="H1237" s="318"/>
      <c r="I1237" s="126"/>
      <c r="J1237" s="110"/>
      <c r="K1237" s="108"/>
      <c r="L1237" s="107"/>
      <c r="M1237" s="319"/>
      <c r="N1237" s="107"/>
    </row>
    <row r="1238" spans="1:15" ht="18" customHeight="1" thickBot="1">
      <c r="A1238" s="351">
        <v>1234</v>
      </c>
      <c r="B1238" s="107" t="s">
        <v>42</v>
      </c>
      <c r="C1238" s="108">
        <v>43740</v>
      </c>
      <c r="D1238" s="399" t="s">
        <v>14524</v>
      </c>
      <c r="E1238" s="324" t="s">
        <v>14603</v>
      </c>
      <c r="F1238" s="126">
        <v>12376.61</v>
      </c>
      <c r="G1238" s="107" t="str">
        <f t="shared" si="19"/>
        <v>SH19-10225</v>
      </c>
      <c r="H1238" s="318"/>
      <c r="I1238" s="126"/>
      <c r="J1238" s="110"/>
      <c r="K1238" s="108"/>
      <c r="L1238" s="107"/>
      <c r="M1238" s="319"/>
      <c r="N1238" s="107"/>
    </row>
    <row r="1239" spans="1:15" s="117" customFormat="1" ht="20.25" customHeight="1" thickTop="1" thickBot="1">
      <c r="A1239" s="496" t="s">
        <v>16</v>
      </c>
      <c r="B1239" s="497"/>
      <c r="C1239" s="497"/>
      <c r="D1239" s="498"/>
      <c r="E1239" s="412"/>
      <c r="F1239" s="128">
        <f>SUM(F7:F1238)</f>
        <v>5266443.4299999978</v>
      </c>
      <c r="G1239" s="128"/>
      <c r="H1239" s="411"/>
      <c r="I1239" s="128" t="e">
        <f>SUM(#REF!)</f>
        <v>#REF!</v>
      </c>
      <c r="J1239" s="128">
        <f>SUM(J7:J7)</f>
        <v>0</v>
      </c>
      <c r="K1239" s="114"/>
      <c r="L1239" s="115"/>
      <c r="M1239" s="116"/>
      <c r="N1239" s="113"/>
    </row>
    <row r="1240" spans="1:15" ht="18" customHeight="1" thickTop="1">
      <c r="C1240" s="118"/>
      <c r="D1240" s="119"/>
      <c r="F1240" s="128">
        <f>+F1239+owsh09!E69+'osh09'!E60+vboard09!E105+'SG09'!E58</f>
        <v>6047075.4468421023</v>
      </c>
      <c r="J1240" s="213"/>
    </row>
    <row r="1241" spans="1:15" ht="18" customHeight="1">
      <c r="H1241" s="90"/>
    </row>
    <row r="1242" spans="1:15" ht="18" customHeight="1">
      <c r="H1242" s="90"/>
    </row>
    <row r="1243" spans="1:15" ht="18" customHeight="1">
      <c r="H1243" s="90"/>
    </row>
    <row r="1244" spans="1:15" ht="18" customHeight="1">
      <c r="H1244" s="90"/>
    </row>
    <row r="1246" spans="1:15" ht="18" customHeight="1">
      <c r="O1246" s="350"/>
    </row>
    <row r="1247" spans="1:15" s="121" customFormat="1" ht="18" customHeight="1">
      <c r="A1247" s="89"/>
      <c r="B1247" s="89"/>
      <c r="C1247" s="90"/>
      <c r="D1247" s="89"/>
      <c r="E1247" s="89"/>
      <c r="F1247" s="121" t="s">
        <v>3189</v>
      </c>
      <c r="H1247" s="89"/>
      <c r="J1247" s="89"/>
      <c r="K1247" s="90"/>
      <c r="L1247" s="89"/>
      <c r="M1247" s="93"/>
      <c r="N1247" s="89"/>
      <c r="O1247" s="89"/>
    </row>
  </sheetData>
  <autoFilter ref="A6:N1241" xr:uid="{00000000-0009-0000-0000-000006000000}"/>
  <mergeCells count="3">
    <mergeCell ref="A5:G5"/>
    <mergeCell ref="H5:M5"/>
    <mergeCell ref="A1239:D1239"/>
  </mergeCells>
  <phoneticPr fontId="36" type="noConversion"/>
  <pageMargins left="0.55118110236220497" right="0.35433070866141703" top="0.39370078740157499" bottom="0.39370078740157499" header="0.511811023622047" footer="0.511811023622047"/>
  <pageSetup scale="1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74"/>
  <sheetViews>
    <sheetView showGridLines="0" zoomScale="80" zoomScaleNormal="80" workbookViewId="0">
      <pane xSplit="2" ySplit="6" topLeftCell="C58" activePane="bottomRight" state="frozen"/>
      <selection activeCell="F915" sqref="F915"/>
      <selection pane="topRight" activeCell="F915" sqref="F915"/>
      <selection pane="bottomLeft" activeCell="F915" sqref="F915"/>
      <selection pane="bottomRight" activeCell="K84" sqref="K84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415" t="s">
        <v>488</v>
      </c>
      <c r="E1" s="197"/>
      <c r="F1" s="415"/>
    </row>
    <row r="3" spans="1:10" ht="23.25" customHeight="1">
      <c r="A3" s="134" t="s">
        <v>13134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410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298</v>
      </c>
      <c r="C7" s="348">
        <v>43711</v>
      </c>
      <c r="D7" s="169" t="s">
        <v>13248</v>
      </c>
      <c r="E7" s="209">
        <v>6846.88</v>
      </c>
      <c r="F7" s="209" t="str">
        <f>D7</f>
        <v>OWSH19-0585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358</v>
      </c>
      <c r="C8" s="348">
        <v>43711</v>
      </c>
      <c r="D8" s="169" t="s">
        <v>13249</v>
      </c>
      <c r="E8" s="209">
        <v>3763.76</v>
      </c>
      <c r="F8" s="209" t="str">
        <f t="shared" ref="F8:F51" si="0">D8</f>
        <v>OWSH19-0586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1710</v>
      </c>
      <c r="C9" s="348">
        <v>43710</v>
      </c>
      <c r="D9" s="169" t="s">
        <v>13250</v>
      </c>
      <c r="E9" s="209">
        <v>9295.2000000000007</v>
      </c>
      <c r="F9" s="209" t="str">
        <f t="shared" si="0"/>
        <v>OWSH19-0587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43710</v>
      </c>
      <c r="D10" s="169" t="s">
        <v>13251</v>
      </c>
      <c r="E10" s="209">
        <v>4416.8500000000004</v>
      </c>
      <c r="F10" s="209" t="str">
        <f t="shared" si="0"/>
        <v>OWSH19-0588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355</v>
      </c>
      <c r="C11" s="348">
        <v>43711</v>
      </c>
      <c r="D11" s="169" t="s">
        <v>13252</v>
      </c>
      <c r="E11" s="209">
        <v>4700</v>
      </c>
      <c r="F11" s="209" t="str">
        <f t="shared" si="0"/>
        <v>OWSH19-0589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43711</v>
      </c>
      <c r="D12" s="169" t="s">
        <v>13253</v>
      </c>
      <c r="E12" s="209">
        <v>1650</v>
      </c>
      <c r="F12" s="209" t="str">
        <f t="shared" si="0"/>
        <v>OWSH19-0590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142</v>
      </c>
      <c r="C13" s="348">
        <v>43711</v>
      </c>
      <c r="D13" s="169" t="s">
        <v>13254</v>
      </c>
      <c r="E13" s="209">
        <v>2252.48</v>
      </c>
      <c r="F13" s="209" t="str">
        <f t="shared" si="0"/>
        <v>OWSH19-0591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142</v>
      </c>
      <c r="C14" s="348">
        <v>43712</v>
      </c>
      <c r="D14" s="169" t="s">
        <v>13255</v>
      </c>
      <c r="E14" s="209">
        <v>1833.92</v>
      </c>
      <c r="F14" s="209" t="str">
        <f t="shared" si="0"/>
        <v>OWSH19-0592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142</v>
      </c>
      <c r="C15" s="348">
        <v>43712</v>
      </c>
      <c r="D15" s="169" t="s">
        <v>13256</v>
      </c>
      <c r="E15" s="209">
        <v>459.6</v>
      </c>
      <c r="F15" s="209" t="str">
        <f t="shared" si="0"/>
        <v>OWSH19-0593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141</v>
      </c>
      <c r="C16" s="348">
        <v>43712</v>
      </c>
      <c r="D16" s="169" t="s">
        <v>13257</v>
      </c>
      <c r="E16" s="209">
        <v>4435.2</v>
      </c>
      <c r="F16" s="209" t="str">
        <f t="shared" si="0"/>
        <v>OWSH19-0594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43712</v>
      </c>
      <c r="D17" s="169" t="s">
        <v>13258</v>
      </c>
      <c r="E17" s="209">
        <v>3513.32</v>
      </c>
      <c r="F17" s="209" t="str">
        <f t="shared" si="0"/>
        <v>OWSH19-0595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142</v>
      </c>
      <c r="C18" s="348">
        <v>43713</v>
      </c>
      <c r="D18" s="169" t="s">
        <v>13259</v>
      </c>
      <c r="E18" s="209">
        <v>1007.6</v>
      </c>
      <c r="F18" s="209" t="str">
        <f t="shared" si="0"/>
        <v>OWSH19-0596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346</v>
      </c>
      <c r="C19" s="348">
        <v>43713</v>
      </c>
      <c r="D19" s="169" t="s">
        <v>13260</v>
      </c>
      <c r="E19" s="209">
        <v>4998.3999999999996</v>
      </c>
      <c r="F19" s="209" t="str">
        <f t="shared" si="0"/>
        <v>OWSH19-0597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142</v>
      </c>
      <c r="C20" s="348">
        <v>43713</v>
      </c>
      <c r="D20" s="169" t="s">
        <v>13261</v>
      </c>
      <c r="E20" s="209">
        <v>4734.8599999999997</v>
      </c>
      <c r="F20" s="209" t="str">
        <f t="shared" si="0"/>
        <v>OWSH19-0598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142</v>
      </c>
      <c r="C21" s="348">
        <v>43714</v>
      </c>
      <c r="D21" s="169" t="s">
        <v>13262</v>
      </c>
      <c r="E21" s="209">
        <v>1094.21</v>
      </c>
      <c r="F21" s="209" t="str">
        <f t="shared" si="0"/>
        <v>OWSH19-0599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298</v>
      </c>
      <c r="C22" s="348">
        <v>43714</v>
      </c>
      <c r="D22" s="169" t="s">
        <v>13263</v>
      </c>
      <c r="E22" s="209">
        <v>1321.49</v>
      </c>
      <c r="F22" s="209" t="str">
        <f t="shared" si="0"/>
        <v>OWSH19-0600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142</v>
      </c>
      <c r="C23" s="348">
        <v>43714</v>
      </c>
      <c r="D23" s="169" t="s">
        <v>13264</v>
      </c>
      <c r="E23" s="209">
        <v>429.66</v>
      </c>
      <c r="F23" s="209" t="str">
        <f t="shared" si="0"/>
        <v>OWSH19-0601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142</v>
      </c>
      <c r="C24" s="348">
        <v>43714</v>
      </c>
      <c r="D24" s="169" t="s">
        <v>13265</v>
      </c>
      <c r="E24" s="209">
        <v>1375.3</v>
      </c>
      <c r="F24" s="209" t="str">
        <f t="shared" si="0"/>
        <v>OWSH19-0602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47</v>
      </c>
      <c r="C25" s="348">
        <v>43717</v>
      </c>
      <c r="D25" s="169" t="s">
        <v>13266</v>
      </c>
      <c r="E25" s="209">
        <v>260.17</v>
      </c>
      <c r="F25" s="209" t="str">
        <f t="shared" si="0"/>
        <v>OWSH19-0603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43717</v>
      </c>
      <c r="D26" s="169" t="s">
        <v>13267</v>
      </c>
      <c r="E26" s="209">
        <v>5858.44</v>
      </c>
      <c r="F26" s="209" t="str">
        <f t="shared" si="0"/>
        <v>OWSH19-0604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43718</v>
      </c>
      <c r="D27" s="169" t="s">
        <v>13268</v>
      </c>
      <c r="E27" s="209">
        <v>2384</v>
      </c>
      <c r="F27" s="209" t="str">
        <f t="shared" si="0"/>
        <v>OWSH19-0605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142</v>
      </c>
      <c r="C28" s="348">
        <v>43718</v>
      </c>
      <c r="D28" s="169" t="s">
        <v>13269</v>
      </c>
      <c r="E28" s="209">
        <v>3303.87</v>
      </c>
      <c r="F28" s="209" t="str">
        <f t="shared" si="0"/>
        <v>OWSH19-0606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142</v>
      </c>
      <c r="C29" s="348">
        <v>43718</v>
      </c>
      <c r="D29" s="169" t="s">
        <v>13270</v>
      </c>
      <c r="E29" s="209">
        <v>1948.95</v>
      </c>
      <c r="F29" s="209" t="str">
        <f t="shared" si="0"/>
        <v>OWSH19-0607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141</v>
      </c>
      <c r="C30" s="348">
        <v>43719</v>
      </c>
      <c r="D30" s="169" t="s">
        <v>13271</v>
      </c>
      <c r="E30" s="209">
        <v>5676</v>
      </c>
      <c r="F30" s="209" t="str">
        <f t="shared" si="0"/>
        <v>OWSH19-0608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142</v>
      </c>
      <c r="C31" s="348">
        <v>43719</v>
      </c>
      <c r="D31" s="169" t="s">
        <v>13272</v>
      </c>
      <c r="E31" s="209">
        <v>4997.91</v>
      </c>
      <c r="F31" s="209" t="str">
        <f t="shared" si="0"/>
        <v>OWSH19-0609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142</v>
      </c>
      <c r="C32" s="348">
        <v>43720</v>
      </c>
      <c r="D32" s="169" t="s">
        <v>13273</v>
      </c>
      <c r="E32" s="209">
        <v>2879.52</v>
      </c>
      <c r="F32" s="209" t="str">
        <f t="shared" si="0"/>
        <v>OWSH19-0610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346</v>
      </c>
      <c r="C33" s="348">
        <v>43720</v>
      </c>
      <c r="D33" s="169" t="s">
        <v>13274</v>
      </c>
      <c r="E33" s="209">
        <v>2640</v>
      </c>
      <c r="F33" s="209" t="str">
        <f t="shared" si="0"/>
        <v>OWSH19-0611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141</v>
      </c>
      <c r="C34" s="348">
        <v>43720</v>
      </c>
      <c r="D34" s="169" t="s">
        <v>13275</v>
      </c>
      <c r="E34" s="209">
        <v>2217.6</v>
      </c>
      <c r="F34" s="209" t="str">
        <f t="shared" si="0"/>
        <v>OWSH19-0612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142</v>
      </c>
      <c r="C35" s="348">
        <v>43720</v>
      </c>
      <c r="D35" s="169" t="s">
        <v>13276</v>
      </c>
      <c r="E35" s="209">
        <v>7085.34</v>
      </c>
      <c r="F35" s="209" t="str">
        <f t="shared" si="0"/>
        <v>OWSH19-0613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142</v>
      </c>
      <c r="C36" s="348">
        <v>43721</v>
      </c>
      <c r="D36" s="169" t="s">
        <v>13277</v>
      </c>
      <c r="E36" s="209">
        <v>3385.88</v>
      </c>
      <c r="F36" s="209" t="str">
        <f t="shared" si="0"/>
        <v>OWSH19-0614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298</v>
      </c>
      <c r="C37" s="348">
        <v>43721</v>
      </c>
      <c r="D37" s="169" t="s">
        <v>13278</v>
      </c>
      <c r="E37" s="209">
        <v>7209.89</v>
      </c>
      <c r="F37" s="209" t="str">
        <f t="shared" si="0"/>
        <v>OWSH19-0615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142</v>
      </c>
      <c r="C38" s="348">
        <v>43721</v>
      </c>
      <c r="D38" s="169" t="s">
        <v>13279</v>
      </c>
      <c r="E38" s="209">
        <v>1150.4000000000001</v>
      </c>
      <c r="F38" s="209" t="str">
        <f t="shared" si="0"/>
        <v>OWSH19-0616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43722</v>
      </c>
      <c r="D39" s="169" t="s">
        <v>13280</v>
      </c>
      <c r="E39" s="209">
        <v>1446.57</v>
      </c>
      <c r="F39" s="209" t="str">
        <f t="shared" si="0"/>
        <v>OWSH19-0617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43</v>
      </c>
      <c r="C40" s="348">
        <v>43722</v>
      </c>
      <c r="D40" s="169" t="s">
        <v>13281</v>
      </c>
      <c r="E40" s="209">
        <v>856.02</v>
      </c>
      <c r="F40" s="209" t="str">
        <f t="shared" si="0"/>
        <v>OWSH19-0618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142</v>
      </c>
      <c r="C41" s="348">
        <v>43725</v>
      </c>
      <c r="D41" s="169" t="s">
        <v>13282</v>
      </c>
      <c r="E41" s="209">
        <v>525.6</v>
      </c>
      <c r="F41" s="209" t="str">
        <f t="shared" si="0"/>
        <v>OWSH19-0619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142</v>
      </c>
      <c r="C42" s="348">
        <v>43725</v>
      </c>
      <c r="D42" s="169" t="s">
        <v>13283</v>
      </c>
      <c r="E42" s="209">
        <v>4627.1000000000004</v>
      </c>
      <c r="F42" s="209" t="str">
        <f t="shared" si="0"/>
        <v>OWSH19-0620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142</v>
      </c>
      <c r="C43" s="348">
        <v>43726</v>
      </c>
      <c r="D43" s="169" t="s">
        <v>13284</v>
      </c>
      <c r="E43" s="209">
        <v>2927.92</v>
      </c>
      <c r="F43" s="209" t="str">
        <f t="shared" si="0"/>
        <v>OWSH19-0621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142</v>
      </c>
      <c r="C44" s="348">
        <v>43726</v>
      </c>
      <c r="D44" s="169" t="s">
        <v>13285</v>
      </c>
      <c r="E44" s="209">
        <v>4366</v>
      </c>
      <c r="F44" s="209" t="str">
        <f t="shared" si="0"/>
        <v>OWSH19-0622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142</v>
      </c>
      <c r="C45" s="348">
        <v>43727</v>
      </c>
      <c r="D45" s="169" t="s">
        <v>13286</v>
      </c>
      <c r="E45" s="209">
        <v>890.4</v>
      </c>
      <c r="F45" s="209" t="str">
        <f t="shared" si="0"/>
        <v>OWSH19-0623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346</v>
      </c>
      <c r="C46" s="348">
        <v>43727</v>
      </c>
      <c r="D46" s="169" t="s">
        <v>13287</v>
      </c>
      <c r="E46" s="209">
        <v>2112</v>
      </c>
      <c r="F46" s="209" t="str">
        <f t="shared" si="0"/>
        <v>OWSH19-0624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142</v>
      </c>
      <c r="C47" s="348">
        <v>43727</v>
      </c>
      <c r="D47" s="169" t="s">
        <v>13288</v>
      </c>
      <c r="E47" s="209">
        <v>5446.48</v>
      </c>
      <c r="F47" s="209" t="str">
        <f t="shared" si="0"/>
        <v>OWSH19-0625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142</v>
      </c>
      <c r="C48" s="348">
        <v>43728</v>
      </c>
      <c r="D48" s="169" t="s">
        <v>13289</v>
      </c>
      <c r="E48" s="209">
        <v>525.6</v>
      </c>
      <c r="F48" s="209" t="str">
        <f t="shared" si="0"/>
        <v>OWSH19-0626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298</v>
      </c>
      <c r="C49" s="348">
        <v>43728</v>
      </c>
      <c r="D49" s="169" t="s">
        <v>13290</v>
      </c>
      <c r="E49" s="209">
        <v>8212.94</v>
      </c>
      <c r="F49" s="209" t="str">
        <f t="shared" si="0"/>
        <v>OWSH19-0627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142</v>
      </c>
      <c r="C50" s="348">
        <v>43728</v>
      </c>
      <c r="D50" s="169" t="s">
        <v>13291</v>
      </c>
      <c r="E50" s="209">
        <v>4927.13</v>
      </c>
      <c r="F50" s="209" t="str">
        <f t="shared" si="0"/>
        <v>OWSH19-0628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43</v>
      </c>
      <c r="C51" s="348">
        <v>43729</v>
      </c>
      <c r="D51" s="169" t="s">
        <v>13292</v>
      </c>
      <c r="E51" s="209">
        <v>838</v>
      </c>
      <c r="F51" s="209" t="str">
        <f t="shared" si="0"/>
        <v>OWSH19-0629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142</v>
      </c>
      <c r="C52" s="348">
        <v>43729</v>
      </c>
      <c r="D52" s="169" t="s">
        <v>14584</v>
      </c>
      <c r="E52" s="209">
        <v>2392.13</v>
      </c>
      <c r="F52" s="209" t="str">
        <f t="shared" ref="F52:F68" si="1">D52</f>
        <v>OWSH19-0630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141</v>
      </c>
      <c r="C53" s="348">
        <v>43731</v>
      </c>
      <c r="D53" s="169" t="s">
        <v>14585</v>
      </c>
      <c r="E53" s="209">
        <v>629</v>
      </c>
      <c r="F53" s="209" t="str">
        <f t="shared" si="1"/>
        <v>OWSH19-0631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142</v>
      </c>
      <c r="C54" s="348">
        <v>43731</v>
      </c>
      <c r="D54" s="169" t="s">
        <v>14586</v>
      </c>
      <c r="E54" s="209">
        <v>3213.21</v>
      </c>
      <c r="F54" s="209" t="str">
        <f t="shared" si="1"/>
        <v>OWSH19-0632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142</v>
      </c>
      <c r="C55" s="348">
        <v>43732</v>
      </c>
      <c r="D55" s="169" t="s">
        <v>14587</v>
      </c>
      <c r="E55" s="209">
        <v>1354.72</v>
      </c>
      <c r="F55" s="209" t="str">
        <f t="shared" si="1"/>
        <v>OWSH19-0633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141</v>
      </c>
      <c r="C56" s="348">
        <v>43732</v>
      </c>
      <c r="D56" s="169" t="s">
        <v>14588</v>
      </c>
      <c r="E56" s="209">
        <v>7273</v>
      </c>
      <c r="F56" s="209" t="str">
        <f t="shared" si="1"/>
        <v>OWSH19-0634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142</v>
      </c>
      <c r="C57" s="348">
        <v>43732</v>
      </c>
      <c r="D57" s="169" t="s">
        <v>14589</v>
      </c>
      <c r="E57" s="209">
        <v>4010.62</v>
      </c>
      <c r="F57" s="209" t="str">
        <f t="shared" si="1"/>
        <v>OWSH19-0635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142</v>
      </c>
      <c r="C58" s="348">
        <v>43733</v>
      </c>
      <c r="D58" s="169" t="s">
        <v>14590</v>
      </c>
      <c r="E58" s="209">
        <v>779.58</v>
      </c>
      <c r="F58" s="209" t="str">
        <f t="shared" si="1"/>
        <v>OWSH19-0636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142</v>
      </c>
      <c r="C59" s="348">
        <v>43733</v>
      </c>
      <c r="D59" s="169" t="s">
        <v>14591</v>
      </c>
      <c r="E59" s="209">
        <v>525.6</v>
      </c>
      <c r="F59" s="209" t="str">
        <f t="shared" si="1"/>
        <v>OWSH19-0637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142</v>
      </c>
      <c r="C60" s="348">
        <v>43733</v>
      </c>
      <c r="D60" s="169" t="s">
        <v>14592</v>
      </c>
      <c r="E60" s="209">
        <v>7668.91</v>
      </c>
      <c r="F60" s="209" t="str">
        <f t="shared" si="1"/>
        <v>OWSH19-0638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142</v>
      </c>
      <c r="C61" s="348">
        <v>43734</v>
      </c>
      <c r="D61" s="169" t="s">
        <v>14593</v>
      </c>
      <c r="E61" s="209">
        <v>283.81</v>
      </c>
      <c r="F61" s="209" t="str">
        <f t="shared" si="1"/>
        <v>OWSH19-0639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B62" s="215" t="s">
        <v>142</v>
      </c>
      <c r="C62" s="348">
        <v>43734</v>
      </c>
      <c r="D62" s="169" t="s">
        <v>14594</v>
      </c>
      <c r="E62" s="209">
        <v>3056.93</v>
      </c>
      <c r="F62" s="209" t="str">
        <f t="shared" si="1"/>
        <v>OWSH19-0640</v>
      </c>
      <c r="G62" s="349"/>
      <c r="H62" s="209"/>
      <c r="I62" s="220"/>
      <c r="J62" s="249"/>
    </row>
    <row r="63" spans="1:10" s="215" customFormat="1" ht="18" customHeight="1">
      <c r="A63" s="169">
        <v>57</v>
      </c>
      <c r="B63" s="215" t="s">
        <v>142</v>
      </c>
      <c r="C63" s="348">
        <v>43735</v>
      </c>
      <c r="D63" s="169" t="s">
        <v>14595</v>
      </c>
      <c r="E63" s="209">
        <v>1622.56</v>
      </c>
      <c r="F63" s="209" t="str">
        <f t="shared" si="1"/>
        <v>OWSH19-0641</v>
      </c>
      <c r="G63" s="349"/>
      <c r="H63" s="209"/>
      <c r="I63" s="220"/>
      <c r="J63" s="249"/>
    </row>
    <row r="64" spans="1:10" s="215" customFormat="1" ht="18" customHeight="1">
      <c r="A64" s="169">
        <v>58</v>
      </c>
      <c r="B64" s="215" t="s">
        <v>142</v>
      </c>
      <c r="C64" s="348">
        <v>43735</v>
      </c>
      <c r="D64" s="169" t="s">
        <v>14596</v>
      </c>
      <c r="E64" s="209">
        <v>3081.9</v>
      </c>
      <c r="F64" s="209" t="str">
        <f t="shared" si="1"/>
        <v>OWSH19-0642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142</v>
      </c>
      <c r="C65" s="348">
        <v>43736</v>
      </c>
      <c r="D65" s="169" t="s">
        <v>14597</v>
      </c>
      <c r="E65" s="209">
        <v>3340.03</v>
      </c>
      <c r="F65" s="209" t="str">
        <f t="shared" si="1"/>
        <v>OWSH19-0643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141</v>
      </c>
      <c r="C66" s="348">
        <v>43738</v>
      </c>
      <c r="D66" s="169" t="s">
        <v>14598</v>
      </c>
      <c r="E66" s="209">
        <v>6276</v>
      </c>
      <c r="F66" s="209" t="str">
        <f t="shared" si="1"/>
        <v>OWSH19-0644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142</v>
      </c>
      <c r="C67" s="348">
        <v>43738</v>
      </c>
      <c r="D67" s="169" t="s">
        <v>14599</v>
      </c>
      <c r="E67" s="209">
        <v>1426.4</v>
      </c>
      <c r="F67" s="209" t="str">
        <f t="shared" si="1"/>
        <v>OWSH19-0645</v>
      </c>
      <c r="G67" s="349"/>
      <c r="H67" s="209"/>
      <c r="I67" s="220"/>
      <c r="J67" s="249"/>
    </row>
    <row r="68" spans="1:10" s="215" customFormat="1" ht="18" customHeight="1" thickBot="1">
      <c r="A68" s="169">
        <v>62</v>
      </c>
      <c r="B68" s="215" t="s">
        <v>142</v>
      </c>
      <c r="C68" s="348">
        <v>43738</v>
      </c>
      <c r="D68" s="169" t="s">
        <v>14600</v>
      </c>
      <c r="E68" s="209">
        <v>584.9</v>
      </c>
      <c r="F68" s="209" t="str">
        <f t="shared" si="1"/>
        <v>OWSH19-0646</v>
      </c>
      <c r="G68" s="349"/>
      <c r="H68" s="209"/>
      <c r="I68" s="220"/>
      <c r="J68" s="249"/>
    </row>
    <row r="69" spans="1:10" s="150" customFormat="1" ht="20.25" customHeight="1" thickTop="1">
      <c r="A69" s="489"/>
      <c r="B69" s="490"/>
      <c r="C69" s="490"/>
      <c r="D69" s="492"/>
      <c r="E69" s="148">
        <f>SUM(E7:E68)</f>
        <v>194347.75999999998</v>
      </c>
      <c r="F69" s="148">
        <f>D69</f>
        <v>0</v>
      </c>
      <c r="G69" s="413"/>
      <c r="H69" s="148">
        <f>SUM(H7:H68)</f>
        <v>0</v>
      </c>
      <c r="I69" s="148">
        <f>SUM(I7:I68)</f>
        <v>0</v>
      </c>
      <c r="J69" s="149"/>
    </row>
    <row r="70" spans="1:10" ht="18" customHeight="1">
      <c r="C70" s="151"/>
      <c r="D70" s="152"/>
      <c r="E70" s="385">
        <f>+E69+'osh09'!E60</f>
        <v>397392.55999999994</v>
      </c>
      <c r="F70"/>
      <c r="G70"/>
    </row>
    <row r="74" spans="1:10" ht="18" customHeight="1">
      <c r="G74" s="132"/>
      <c r="H74" s="196"/>
    </row>
  </sheetData>
  <autoFilter ref="A6:J70" xr:uid="{00000000-0009-0000-0000-000007000000}"/>
  <mergeCells count="3">
    <mergeCell ref="A5:F5"/>
    <mergeCell ref="G5:I5"/>
    <mergeCell ref="A69:D69"/>
  </mergeCells>
  <phoneticPr fontId="36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65"/>
  <sheetViews>
    <sheetView showGridLines="0" zoomScale="80" zoomScaleNormal="80" workbookViewId="0">
      <pane xSplit="2" ySplit="6" topLeftCell="C28" activePane="bottomRight" state="frozen"/>
      <selection activeCell="F915" sqref="F915"/>
      <selection pane="topRight" activeCell="F915" sqref="F915"/>
      <selection pane="bottomLeft" activeCell="F915" sqref="F915"/>
      <selection pane="bottomRight" activeCell="B41" sqref="B41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414"/>
    </row>
    <row r="3" spans="1:10" ht="23.25" customHeight="1">
      <c r="A3" s="94" t="s">
        <v>13133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358</v>
      </c>
      <c r="C7" s="90">
        <v>43711</v>
      </c>
      <c r="D7" s="125" t="s">
        <v>13212</v>
      </c>
      <c r="E7" s="109">
        <v>2245.9499999999998</v>
      </c>
      <c r="F7" s="107" t="str">
        <f>D7</f>
        <v>OSH19-0327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142</v>
      </c>
      <c r="C8" s="90">
        <v>43711</v>
      </c>
      <c r="D8" s="125" t="s">
        <v>13213</v>
      </c>
      <c r="E8" s="109">
        <v>586.79999999999995</v>
      </c>
      <c r="F8" s="107" t="str">
        <f t="shared" ref="F8:F43" si="0">D8</f>
        <v>OSH19-0328</v>
      </c>
      <c r="G8" s="318"/>
      <c r="H8" s="109"/>
      <c r="I8" s="110"/>
      <c r="J8" s="107"/>
    </row>
    <row r="9" spans="1:10" ht="18" customHeight="1">
      <c r="A9" s="324">
        <v>3</v>
      </c>
      <c r="B9" s="200"/>
      <c r="D9" s="347" t="s">
        <v>13214</v>
      </c>
      <c r="E9" s="109">
        <v>0</v>
      </c>
      <c r="F9" s="107" t="str">
        <f t="shared" si="0"/>
        <v>OSH19-0329</v>
      </c>
      <c r="G9" s="318"/>
      <c r="H9" s="109"/>
      <c r="I9" s="110"/>
      <c r="J9" s="107" t="s">
        <v>7781</v>
      </c>
    </row>
    <row r="10" spans="1:10" ht="18" customHeight="1">
      <c r="A10" s="324">
        <v>4</v>
      </c>
      <c r="B10" s="200" t="s">
        <v>141</v>
      </c>
      <c r="C10" s="90">
        <v>43712</v>
      </c>
      <c r="D10" s="125" t="s">
        <v>13215</v>
      </c>
      <c r="E10" s="109">
        <v>5913.6</v>
      </c>
      <c r="F10" s="107" t="str">
        <f t="shared" si="0"/>
        <v>OSH19-0330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142</v>
      </c>
      <c r="C11" s="90">
        <v>43712</v>
      </c>
      <c r="D11" s="125" t="s">
        <v>13216</v>
      </c>
      <c r="E11" s="109">
        <v>326</v>
      </c>
      <c r="F11" s="107" t="str">
        <f t="shared" si="0"/>
        <v>OSH19-0331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355</v>
      </c>
      <c r="C12" s="90">
        <v>43712</v>
      </c>
      <c r="D12" s="125" t="s">
        <v>13217</v>
      </c>
      <c r="E12" s="109">
        <v>6304.7</v>
      </c>
      <c r="F12" s="107" t="str">
        <f t="shared" si="0"/>
        <v>OSH19-0332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346</v>
      </c>
      <c r="C13" s="90">
        <v>43713</v>
      </c>
      <c r="D13" s="125" t="s">
        <v>13218</v>
      </c>
      <c r="E13" s="109">
        <v>528</v>
      </c>
      <c r="F13" s="107" t="str">
        <f t="shared" si="0"/>
        <v>OSH19-0333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298</v>
      </c>
      <c r="C14" s="90">
        <v>43714</v>
      </c>
      <c r="D14" s="125" t="s">
        <v>13219</v>
      </c>
      <c r="E14" s="109">
        <v>740</v>
      </c>
      <c r="F14" s="107" t="str">
        <f t="shared" si="0"/>
        <v>OSH19-0334</v>
      </c>
      <c r="G14" s="318"/>
      <c r="H14" s="109"/>
      <c r="I14" s="110"/>
      <c r="J14" s="107"/>
    </row>
    <row r="15" spans="1:10" ht="18" customHeight="1">
      <c r="A15" s="324">
        <v>9</v>
      </c>
      <c r="B15" s="200" t="s">
        <v>1710</v>
      </c>
      <c r="C15" s="90">
        <v>43714</v>
      </c>
      <c r="D15" s="125" t="s">
        <v>13220</v>
      </c>
      <c r="E15" s="109">
        <v>1532.25</v>
      </c>
      <c r="F15" s="107" t="str">
        <f t="shared" si="0"/>
        <v>OSH19-0335</v>
      </c>
      <c r="G15" s="318"/>
      <c r="H15" s="109"/>
      <c r="I15" s="110"/>
      <c r="J15" s="107"/>
    </row>
    <row r="16" spans="1:10" ht="18" customHeight="1">
      <c r="A16" s="324">
        <v>10</v>
      </c>
      <c r="B16" s="200" t="s">
        <v>142</v>
      </c>
      <c r="C16" s="90">
        <v>43714</v>
      </c>
      <c r="D16" s="125" t="s">
        <v>13221</v>
      </c>
      <c r="E16" s="109">
        <v>1100.0999999999999</v>
      </c>
      <c r="F16" s="107" t="str">
        <f t="shared" si="0"/>
        <v>OSH19-0336</v>
      </c>
      <c r="G16" s="318"/>
      <c r="H16" s="109"/>
      <c r="I16" s="110"/>
      <c r="J16" s="107"/>
    </row>
    <row r="17" spans="1:10" ht="18" customHeight="1">
      <c r="A17" s="324">
        <v>11</v>
      </c>
      <c r="B17" s="200" t="s">
        <v>355</v>
      </c>
      <c r="C17" s="90">
        <v>43717</v>
      </c>
      <c r="D17" s="125" t="s">
        <v>12966</v>
      </c>
      <c r="E17" s="109">
        <v>7452</v>
      </c>
      <c r="F17" s="107" t="str">
        <f t="shared" si="0"/>
        <v>OSH19-0337</v>
      </c>
      <c r="G17" s="318"/>
      <c r="H17" s="109"/>
      <c r="I17" s="110"/>
      <c r="J17" s="107"/>
    </row>
    <row r="18" spans="1:10" ht="18" customHeight="1">
      <c r="A18" s="324">
        <v>12</v>
      </c>
      <c r="B18" s="200" t="s">
        <v>225</v>
      </c>
      <c r="C18" s="90">
        <v>43718</v>
      </c>
      <c r="D18" s="125" t="s">
        <v>13222</v>
      </c>
      <c r="E18" s="109">
        <v>1064.2</v>
      </c>
      <c r="F18" s="107" t="str">
        <f t="shared" si="0"/>
        <v>OSH19-0338</v>
      </c>
      <c r="G18" s="318"/>
      <c r="H18" s="109"/>
      <c r="I18" s="110"/>
      <c r="J18" s="107"/>
    </row>
    <row r="19" spans="1:10" ht="18" customHeight="1">
      <c r="A19" s="324">
        <v>13</v>
      </c>
      <c r="B19" s="200" t="s">
        <v>1746</v>
      </c>
      <c r="D19" s="327" t="s">
        <v>13223</v>
      </c>
      <c r="E19" s="109">
        <v>0</v>
      </c>
      <c r="F19" s="107" t="str">
        <f t="shared" si="0"/>
        <v>OSH19-0339</v>
      </c>
      <c r="G19" s="318"/>
      <c r="H19" s="109"/>
      <c r="I19" s="110"/>
      <c r="J19" s="107"/>
    </row>
    <row r="20" spans="1:10" ht="18" customHeight="1">
      <c r="A20" s="324">
        <v>14</v>
      </c>
      <c r="B20" s="200" t="s">
        <v>358</v>
      </c>
      <c r="C20" s="90">
        <v>43718</v>
      </c>
      <c r="D20" s="125" t="s">
        <v>13224</v>
      </c>
      <c r="E20" s="109">
        <v>6138.15</v>
      </c>
      <c r="F20" s="107" t="str">
        <f t="shared" si="0"/>
        <v>OSH19-0340</v>
      </c>
      <c r="G20" s="318"/>
      <c r="H20" s="109"/>
      <c r="I20" s="110"/>
      <c r="J20" s="107"/>
    </row>
    <row r="21" spans="1:10" ht="18" customHeight="1">
      <c r="A21" s="324">
        <v>15</v>
      </c>
      <c r="B21" s="200" t="s">
        <v>142</v>
      </c>
      <c r="C21" s="90">
        <v>43719</v>
      </c>
      <c r="D21" s="125" t="s">
        <v>13225</v>
      </c>
      <c r="E21" s="109">
        <v>1458.41</v>
      </c>
      <c r="F21" s="107" t="str">
        <f t="shared" si="0"/>
        <v>OSH19-0341</v>
      </c>
      <c r="G21" s="318"/>
      <c r="H21" s="109"/>
      <c r="I21" s="110"/>
      <c r="J21" s="107"/>
    </row>
    <row r="22" spans="1:10" ht="18" customHeight="1">
      <c r="A22" s="324">
        <v>16</v>
      </c>
      <c r="B22" s="200" t="s">
        <v>47</v>
      </c>
      <c r="C22" s="90">
        <v>43719</v>
      </c>
      <c r="D22" s="125" t="s">
        <v>13226</v>
      </c>
      <c r="E22" s="109">
        <v>2174.04</v>
      </c>
      <c r="F22" s="107" t="str">
        <f t="shared" si="0"/>
        <v>OSH19-0342</v>
      </c>
      <c r="G22" s="318"/>
      <c r="H22" s="109"/>
      <c r="I22" s="110"/>
      <c r="J22" s="107"/>
    </row>
    <row r="23" spans="1:10" ht="18" customHeight="1">
      <c r="A23" s="324">
        <v>17</v>
      </c>
      <c r="B23" s="200" t="s">
        <v>142</v>
      </c>
      <c r="C23" s="90">
        <v>43719</v>
      </c>
      <c r="D23" s="125" t="s">
        <v>13227</v>
      </c>
      <c r="E23" s="109">
        <v>30727.16</v>
      </c>
      <c r="F23" s="107" t="str">
        <f t="shared" si="0"/>
        <v>OSH19-0343</v>
      </c>
      <c r="G23" s="318"/>
      <c r="H23" s="109"/>
      <c r="I23" s="110"/>
      <c r="J23" s="107"/>
    </row>
    <row r="24" spans="1:10" ht="18" customHeight="1">
      <c r="A24" s="324">
        <v>18</v>
      </c>
      <c r="B24" s="200" t="s">
        <v>232</v>
      </c>
      <c r="C24" s="90">
        <v>43719</v>
      </c>
      <c r="D24" s="125" t="s">
        <v>13228</v>
      </c>
      <c r="E24" s="109">
        <v>797.28</v>
      </c>
      <c r="F24" s="107" t="str">
        <f t="shared" si="0"/>
        <v>OSH19-0344</v>
      </c>
      <c r="G24" s="318"/>
      <c r="H24" s="109"/>
      <c r="I24" s="110"/>
      <c r="J24" s="107"/>
    </row>
    <row r="25" spans="1:10" ht="18" customHeight="1">
      <c r="A25" s="324">
        <v>19</v>
      </c>
      <c r="B25" s="200" t="s">
        <v>355</v>
      </c>
      <c r="C25" s="90">
        <v>43719</v>
      </c>
      <c r="D25" s="125" t="s">
        <v>13229</v>
      </c>
      <c r="E25" s="109">
        <v>5640</v>
      </c>
      <c r="F25" s="107" t="str">
        <f t="shared" si="0"/>
        <v>OSH19-0345</v>
      </c>
      <c r="G25" s="318"/>
      <c r="H25" s="109"/>
      <c r="I25" s="110"/>
      <c r="J25" s="107"/>
    </row>
    <row r="26" spans="1:10" ht="18" customHeight="1">
      <c r="A26" s="324">
        <v>20</v>
      </c>
      <c r="B26" s="200" t="s">
        <v>142</v>
      </c>
      <c r="C26" s="90">
        <v>43720</v>
      </c>
      <c r="D26" s="125" t="s">
        <v>13230</v>
      </c>
      <c r="E26" s="109">
        <v>915.2</v>
      </c>
      <c r="F26" s="107" t="str">
        <f t="shared" si="0"/>
        <v>OSH19-0346</v>
      </c>
      <c r="G26" s="318"/>
      <c r="H26" s="109"/>
      <c r="I26" s="110"/>
      <c r="J26" s="107"/>
    </row>
    <row r="27" spans="1:10" ht="18" customHeight="1">
      <c r="A27" s="324">
        <v>21</v>
      </c>
      <c r="B27" s="200" t="s">
        <v>232</v>
      </c>
      <c r="C27" s="90">
        <v>43720</v>
      </c>
      <c r="D27" s="125" t="s">
        <v>13231</v>
      </c>
      <c r="E27" s="109">
        <v>5367.5</v>
      </c>
      <c r="F27" s="107" t="str">
        <f t="shared" si="0"/>
        <v>OSH19-0347</v>
      </c>
      <c r="G27" s="318"/>
      <c r="H27" s="109"/>
      <c r="I27" s="110"/>
      <c r="J27" s="107"/>
    </row>
    <row r="28" spans="1:10" ht="18" customHeight="1">
      <c r="A28" s="324">
        <v>22</v>
      </c>
      <c r="B28" s="200" t="s">
        <v>358</v>
      </c>
      <c r="C28" s="90">
        <v>43720</v>
      </c>
      <c r="D28" s="125" t="s">
        <v>13232</v>
      </c>
      <c r="E28" s="109">
        <v>2318.4</v>
      </c>
      <c r="F28" s="107" t="str">
        <f t="shared" si="0"/>
        <v>OSH19-0348</v>
      </c>
      <c r="G28" s="318"/>
      <c r="H28" s="109"/>
      <c r="I28" s="110"/>
      <c r="J28" s="107"/>
    </row>
    <row r="29" spans="1:10" ht="18" customHeight="1">
      <c r="A29" s="324">
        <v>23</v>
      </c>
      <c r="B29" s="200" t="s">
        <v>346</v>
      </c>
      <c r="C29" s="90">
        <v>43721</v>
      </c>
      <c r="D29" s="125" t="s">
        <v>13233</v>
      </c>
      <c r="E29" s="109">
        <v>2640</v>
      </c>
      <c r="F29" s="107" t="str">
        <f t="shared" si="0"/>
        <v>OSH19-0349</v>
      </c>
      <c r="G29" s="318"/>
      <c r="H29" s="109"/>
      <c r="I29" s="110"/>
      <c r="J29" s="107"/>
    </row>
    <row r="30" spans="1:10" ht="18" customHeight="1">
      <c r="A30" s="324">
        <v>24</v>
      </c>
      <c r="B30" s="200" t="s">
        <v>142</v>
      </c>
      <c r="C30" s="90">
        <v>43721</v>
      </c>
      <c r="D30" s="125" t="s">
        <v>13234</v>
      </c>
      <c r="E30" s="109">
        <v>492</v>
      </c>
      <c r="F30" s="107" t="str">
        <f t="shared" si="0"/>
        <v>OSH19-0350</v>
      </c>
      <c r="G30" s="318"/>
      <c r="H30" s="109"/>
      <c r="I30" s="110"/>
      <c r="J30" s="107"/>
    </row>
    <row r="31" spans="1:10" ht="18" customHeight="1">
      <c r="A31" s="324">
        <v>25</v>
      </c>
      <c r="B31" s="200" t="s">
        <v>142</v>
      </c>
      <c r="C31" s="90">
        <v>43722</v>
      </c>
      <c r="D31" s="125" t="s">
        <v>13235</v>
      </c>
      <c r="E31" s="109">
        <v>3037.38</v>
      </c>
      <c r="F31" s="107" t="str">
        <f t="shared" si="0"/>
        <v>OSH19-0351</v>
      </c>
      <c r="G31" s="318"/>
      <c r="H31" s="109"/>
      <c r="I31" s="110"/>
      <c r="J31" s="107"/>
    </row>
    <row r="32" spans="1:10" ht="18" customHeight="1">
      <c r="A32" s="324">
        <v>26</v>
      </c>
      <c r="B32" s="200" t="s">
        <v>142</v>
      </c>
      <c r="C32" s="90">
        <v>43725</v>
      </c>
      <c r="D32" s="125" t="s">
        <v>13236</v>
      </c>
      <c r="E32" s="109">
        <v>1072.8</v>
      </c>
      <c r="F32" s="107" t="str">
        <f t="shared" si="0"/>
        <v>OSH19-0352</v>
      </c>
      <c r="G32" s="318"/>
      <c r="H32" s="109"/>
      <c r="I32" s="110"/>
      <c r="J32" s="107"/>
    </row>
    <row r="33" spans="1:10" ht="18" customHeight="1">
      <c r="A33" s="324">
        <v>27</v>
      </c>
      <c r="B33" s="200" t="s">
        <v>358</v>
      </c>
      <c r="C33" s="90">
        <v>43725</v>
      </c>
      <c r="D33" s="125" t="s">
        <v>13237</v>
      </c>
      <c r="E33" s="109">
        <v>5732.75</v>
      </c>
      <c r="F33" s="107" t="str">
        <f t="shared" si="0"/>
        <v>OSH19-0353</v>
      </c>
      <c r="G33" s="318"/>
      <c r="H33" s="109"/>
      <c r="I33" s="110"/>
      <c r="J33" s="107"/>
    </row>
    <row r="34" spans="1:10" ht="18" customHeight="1">
      <c r="A34" s="324">
        <v>28</v>
      </c>
      <c r="B34" s="200" t="s">
        <v>346</v>
      </c>
      <c r="C34" s="90">
        <v>43727</v>
      </c>
      <c r="D34" s="125" t="s">
        <v>13238</v>
      </c>
      <c r="E34" s="109">
        <v>1584</v>
      </c>
      <c r="F34" s="107" t="str">
        <f t="shared" si="0"/>
        <v>OSH19-0354</v>
      </c>
      <c r="G34" s="318"/>
      <c r="H34" s="109"/>
      <c r="I34" s="110"/>
      <c r="J34" s="107"/>
    </row>
    <row r="35" spans="1:10" ht="18" customHeight="1">
      <c r="A35" s="324">
        <v>29</v>
      </c>
      <c r="B35" s="200" t="s">
        <v>358</v>
      </c>
      <c r="C35" s="90">
        <v>43728</v>
      </c>
      <c r="D35" s="125" t="s">
        <v>13239</v>
      </c>
      <c r="E35" s="109">
        <v>5953.32</v>
      </c>
      <c r="F35" s="107" t="str">
        <f t="shared" si="0"/>
        <v>OSH19-0355</v>
      </c>
      <c r="G35" s="318"/>
      <c r="H35" s="109"/>
      <c r="I35" s="110"/>
      <c r="J35" s="107"/>
    </row>
    <row r="36" spans="1:10" ht="18" customHeight="1">
      <c r="A36" s="324">
        <v>30</v>
      </c>
      <c r="B36" s="200"/>
      <c r="D36" s="347" t="s">
        <v>13240</v>
      </c>
      <c r="E36" s="109">
        <v>0</v>
      </c>
      <c r="F36" s="107" t="str">
        <f t="shared" si="0"/>
        <v>OSH19-0356</v>
      </c>
      <c r="G36" s="318"/>
      <c r="H36" s="109"/>
      <c r="I36" s="110"/>
      <c r="J36" s="107" t="s">
        <v>7781</v>
      </c>
    </row>
    <row r="37" spans="1:10" ht="18" customHeight="1">
      <c r="A37" s="324">
        <v>31</v>
      </c>
      <c r="B37" s="200"/>
      <c r="D37" s="347" t="s">
        <v>13241</v>
      </c>
      <c r="E37" s="109">
        <v>0</v>
      </c>
      <c r="F37" s="107" t="str">
        <f t="shared" si="0"/>
        <v>OSH19-0357</v>
      </c>
      <c r="G37" s="318"/>
      <c r="H37" s="109"/>
      <c r="I37" s="110"/>
      <c r="J37" s="107" t="s">
        <v>7781</v>
      </c>
    </row>
    <row r="38" spans="1:10" ht="18" customHeight="1">
      <c r="A38" s="324">
        <v>32</v>
      </c>
      <c r="B38" s="200" t="s">
        <v>14583</v>
      </c>
      <c r="C38" s="90">
        <v>43729</v>
      </c>
      <c r="D38" s="125" t="s">
        <v>13242</v>
      </c>
      <c r="E38" s="109">
        <v>7603.2</v>
      </c>
      <c r="F38" s="107" t="str">
        <f t="shared" si="0"/>
        <v>OSH19-0358</v>
      </c>
      <c r="G38" s="318"/>
      <c r="H38" s="109"/>
      <c r="I38" s="110"/>
      <c r="J38" s="107"/>
    </row>
    <row r="39" spans="1:10" ht="18" customHeight="1">
      <c r="A39" s="324">
        <v>33</v>
      </c>
      <c r="B39" s="200" t="s">
        <v>14583</v>
      </c>
      <c r="C39" s="90">
        <v>43729</v>
      </c>
      <c r="D39" s="125" t="s">
        <v>13243</v>
      </c>
      <c r="E39" s="109">
        <v>6758.4</v>
      </c>
      <c r="F39" s="107" t="str">
        <f t="shared" si="0"/>
        <v>OSH19-0359</v>
      </c>
      <c r="G39" s="318"/>
      <c r="H39" s="109"/>
      <c r="I39" s="110"/>
      <c r="J39" s="107"/>
    </row>
    <row r="40" spans="1:10" ht="18" customHeight="1">
      <c r="A40" s="324">
        <v>34</v>
      </c>
      <c r="B40" s="200" t="s">
        <v>142</v>
      </c>
      <c r="C40" s="90">
        <v>43729</v>
      </c>
      <c r="D40" s="125" t="s">
        <v>13244</v>
      </c>
      <c r="E40" s="109">
        <v>1051.2</v>
      </c>
      <c r="F40" s="107" t="str">
        <f t="shared" si="0"/>
        <v>OSH19-0360</v>
      </c>
      <c r="G40" s="318"/>
      <c r="H40" s="109"/>
      <c r="I40" s="110"/>
      <c r="J40" s="107"/>
    </row>
    <row r="41" spans="1:10" ht="18" customHeight="1">
      <c r="A41" s="324">
        <v>35</v>
      </c>
      <c r="B41" s="200" t="s">
        <v>1746</v>
      </c>
      <c r="D41" s="327" t="s">
        <v>13245</v>
      </c>
      <c r="E41" s="109">
        <v>0</v>
      </c>
      <c r="F41" s="107" t="str">
        <f t="shared" si="0"/>
        <v>OSH19-0361</v>
      </c>
      <c r="G41" s="318"/>
      <c r="H41" s="109"/>
      <c r="I41" s="110"/>
      <c r="J41" s="107"/>
    </row>
    <row r="42" spans="1:10" ht="18" customHeight="1">
      <c r="A42" s="324">
        <v>36</v>
      </c>
      <c r="B42" s="200" t="s">
        <v>142</v>
      </c>
      <c r="C42" s="90">
        <v>43731</v>
      </c>
      <c r="D42" s="125" t="s">
        <v>13246</v>
      </c>
      <c r="E42" s="109">
        <v>525.6</v>
      </c>
      <c r="F42" s="107" t="str">
        <f t="shared" si="0"/>
        <v>OSH19-0362</v>
      </c>
      <c r="G42" s="318"/>
      <c r="H42" s="109"/>
      <c r="I42" s="110"/>
      <c r="J42" s="107"/>
    </row>
    <row r="43" spans="1:10" ht="18" customHeight="1">
      <c r="A43" s="324">
        <v>37</v>
      </c>
      <c r="B43" s="200" t="s">
        <v>14583</v>
      </c>
      <c r="C43" s="90">
        <v>43731</v>
      </c>
      <c r="D43" s="125" t="s">
        <v>13247</v>
      </c>
      <c r="E43" s="109">
        <v>13516.8</v>
      </c>
      <c r="F43" s="107" t="str">
        <f t="shared" si="0"/>
        <v>OSH19-0363</v>
      </c>
      <c r="G43" s="318"/>
      <c r="H43" s="109"/>
      <c r="I43" s="110"/>
      <c r="J43" s="107"/>
    </row>
    <row r="44" spans="1:10" ht="18" customHeight="1">
      <c r="A44" s="324">
        <v>38</v>
      </c>
      <c r="B44" s="200" t="s">
        <v>142</v>
      </c>
      <c r="C44" s="90">
        <v>43732</v>
      </c>
      <c r="D44" s="125" t="s">
        <v>14567</v>
      </c>
      <c r="E44" s="109">
        <v>1629.6</v>
      </c>
      <c r="F44" s="107" t="str">
        <f t="shared" ref="F44:F59" si="1">D44</f>
        <v>OSH19-0364</v>
      </c>
      <c r="G44" s="318"/>
      <c r="H44" s="109"/>
      <c r="I44" s="110"/>
      <c r="J44" s="107"/>
    </row>
    <row r="45" spans="1:10" ht="18" customHeight="1">
      <c r="A45" s="324">
        <v>39</v>
      </c>
      <c r="B45" s="200" t="s">
        <v>358</v>
      </c>
      <c r="C45" s="90">
        <v>43732</v>
      </c>
      <c r="D45" s="125" t="s">
        <v>14568</v>
      </c>
      <c r="E45" s="109">
        <v>5553.55</v>
      </c>
      <c r="F45" s="107" t="str">
        <f t="shared" si="1"/>
        <v>OSH19-0365</v>
      </c>
      <c r="G45" s="318"/>
      <c r="H45" s="109"/>
      <c r="I45" s="110"/>
      <c r="J45" s="107"/>
    </row>
    <row r="46" spans="1:10" ht="18" customHeight="1">
      <c r="A46" s="324">
        <v>40</v>
      </c>
      <c r="B46" s="200" t="s">
        <v>142</v>
      </c>
      <c r="C46" s="90">
        <v>43732</v>
      </c>
      <c r="D46" s="125" t="s">
        <v>14569</v>
      </c>
      <c r="E46" s="109">
        <v>2345</v>
      </c>
      <c r="F46" s="107" t="str">
        <f t="shared" si="1"/>
        <v>OSH19-0366</v>
      </c>
      <c r="G46" s="318"/>
      <c r="H46" s="109"/>
      <c r="I46" s="110"/>
      <c r="J46" s="107"/>
    </row>
    <row r="47" spans="1:10" ht="18" customHeight="1">
      <c r="A47" s="324">
        <v>41</v>
      </c>
      <c r="B47" s="200" t="s">
        <v>14583</v>
      </c>
      <c r="C47" s="90">
        <v>43733</v>
      </c>
      <c r="D47" s="125" t="s">
        <v>14570</v>
      </c>
      <c r="E47" s="109">
        <v>13516.8</v>
      </c>
      <c r="F47" s="107" t="str">
        <f t="shared" si="1"/>
        <v>OSH19-0367</v>
      </c>
      <c r="G47" s="318"/>
      <c r="H47" s="109"/>
      <c r="I47" s="110"/>
      <c r="J47" s="107"/>
    </row>
    <row r="48" spans="1:10" ht="18" customHeight="1">
      <c r="A48" s="324">
        <v>42</v>
      </c>
      <c r="B48" s="200" t="s">
        <v>142</v>
      </c>
      <c r="C48" s="90">
        <v>43733</v>
      </c>
      <c r="D48" s="125" t="s">
        <v>14571</v>
      </c>
      <c r="E48" s="109">
        <v>525.6</v>
      </c>
      <c r="F48" s="107" t="str">
        <f t="shared" si="1"/>
        <v>OSH19-0368</v>
      </c>
      <c r="G48" s="318"/>
      <c r="H48" s="109"/>
      <c r="I48" s="110"/>
      <c r="J48" s="107"/>
    </row>
    <row r="49" spans="1:10" ht="18" customHeight="1">
      <c r="A49" s="324">
        <v>43</v>
      </c>
      <c r="B49" s="200" t="s">
        <v>142</v>
      </c>
      <c r="C49" s="90">
        <v>43734</v>
      </c>
      <c r="D49" s="125" t="s">
        <v>14572</v>
      </c>
      <c r="E49" s="109">
        <v>1212</v>
      </c>
      <c r="F49" s="107" t="str">
        <f t="shared" si="1"/>
        <v>OSH19-0369</v>
      </c>
      <c r="G49" s="318"/>
      <c r="H49" s="109"/>
      <c r="I49" s="110"/>
      <c r="J49" s="107"/>
    </row>
    <row r="50" spans="1:10" ht="18" customHeight="1">
      <c r="A50" s="324">
        <v>44</v>
      </c>
      <c r="B50" s="200" t="s">
        <v>355</v>
      </c>
      <c r="C50" s="90">
        <v>43735</v>
      </c>
      <c r="D50" s="125" t="s">
        <v>14573</v>
      </c>
      <c r="E50" s="109">
        <v>615</v>
      </c>
      <c r="F50" s="107" t="str">
        <f t="shared" si="1"/>
        <v>OSH19-0370</v>
      </c>
      <c r="G50" s="318"/>
      <c r="H50" s="109"/>
      <c r="I50" s="110"/>
      <c r="J50" s="107"/>
    </row>
    <row r="51" spans="1:10" ht="18" customHeight="1">
      <c r="A51" s="324">
        <v>45</v>
      </c>
      <c r="B51" s="200" t="s">
        <v>142</v>
      </c>
      <c r="C51" s="90">
        <v>43735</v>
      </c>
      <c r="D51" s="125" t="s">
        <v>14574</v>
      </c>
      <c r="E51" s="109">
        <v>1051.2</v>
      </c>
      <c r="F51" s="107" t="str">
        <f t="shared" si="1"/>
        <v>OSH19-0371</v>
      </c>
      <c r="G51" s="318"/>
      <c r="H51" s="109"/>
      <c r="I51" s="110"/>
      <c r="J51" s="107"/>
    </row>
    <row r="52" spans="1:10" ht="18" customHeight="1">
      <c r="A52" s="324">
        <v>46</v>
      </c>
      <c r="B52" s="200" t="s">
        <v>14583</v>
      </c>
      <c r="C52" s="90">
        <v>43735</v>
      </c>
      <c r="D52" s="125" t="s">
        <v>14575</v>
      </c>
      <c r="E52" s="109">
        <v>20275.2</v>
      </c>
      <c r="F52" s="107" t="str">
        <f t="shared" si="1"/>
        <v>OSH19-0372</v>
      </c>
      <c r="G52" s="318"/>
      <c r="H52" s="109"/>
      <c r="I52" s="110"/>
      <c r="J52" s="107"/>
    </row>
    <row r="53" spans="1:10" ht="18" customHeight="1">
      <c r="A53" s="324">
        <v>47</v>
      </c>
      <c r="B53" s="200" t="s">
        <v>142</v>
      </c>
      <c r="C53" s="90">
        <v>43735</v>
      </c>
      <c r="D53" s="125" t="s">
        <v>14576</v>
      </c>
      <c r="E53" s="109">
        <v>404</v>
      </c>
      <c r="F53" s="107" t="str">
        <f t="shared" si="1"/>
        <v>OSH19-0373</v>
      </c>
      <c r="G53" s="318"/>
      <c r="H53" s="109"/>
      <c r="I53" s="110"/>
      <c r="J53" s="107"/>
    </row>
    <row r="54" spans="1:10" ht="18" customHeight="1">
      <c r="A54" s="324">
        <v>48</v>
      </c>
      <c r="B54" s="200" t="s">
        <v>142</v>
      </c>
      <c r="C54" s="90">
        <v>43736</v>
      </c>
      <c r="D54" s="125" t="s">
        <v>14577</v>
      </c>
      <c r="E54" s="109">
        <v>1051.2</v>
      </c>
      <c r="F54" s="107" t="str">
        <f t="shared" si="1"/>
        <v>OSH19-0374</v>
      </c>
      <c r="G54" s="318"/>
      <c r="H54" s="109"/>
      <c r="I54" s="110"/>
      <c r="J54" s="107"/>
    </row>
    <row r="55" spans="1:10" ht="18" customHeight="1">
      <c r="A55" s="324">
        <v>49</v>
      </c>
      <c r="B55" s="200" t="s">
        <v>14583</v>
      </c>
      <c r="C55" s="90">
        <v>43738</v>
      </c>
      <c r="D55" s="125" t="s">
        <v>14578</v>
      </c>
      <c r="E55" s="109">
        <v>10444.799999999999</v>
      </c>
      <c r="F55" s="107" t="str">
        <f t="shared" si="1"/>
        <v>OSH19-0375</v>
      </c>
      <c r="G55" s="318"/>
      <c r="H55" s="109"/>
      <c r="I55" s="110"/>
      <c r="J55" s="107"/>
    </row>
    <row r="56" spans="1:10" ht="18" customHeight="1">
      <c r="A56" s="324">
        <v>50</v>
      </c>
      <c r="B56" s="200" t="s">
        <v>14583</v>
      </c>
      <c r="C56" s="90">
        <v>43738</v>
      </c>
      <c r="D56" s="125" t="s">
        <v>14579</v>
      </c>
      <c r="E56" s="109">
        <v>3532.8</v>
      </c>
      <c r="F56" s="107" t="str">
        <f t="shared" si="1"/>
        <v>OSH19-0376</v>
      </c>
      <c r="G56" s="318"/>
      <c r="H56" s="109"/>
      <c r="I56" s="110"/>
      <c r="J56" s="107"/>
    </row>
    <row r="57" spans="1:10" ht="18" customHeight="1">
      <c r="A57" s="324">
        <v>51</v>
      </c>
      <c r="B57" s="200" t="s">
        <v>47</v>
      </c>
      <c r="C57" s="90">
        <v>43738</v>
      </c>
      <c r="D57" s="125" t="s">
        <v>14580</v>
      </c>
      <c r="E57" s="109">
        <v>2073.6</v>
      </c>
      <c r="F57" s="107" t="str">
        <f t="shared" si="1"/>
        <v>OSH19-0377</v>
      </c>
      <c r="G57" s="318"/>
      <c r="H57" s="109"/>
      <c r="I57" s="110"/>
      <c r="J57" s="107"/>
    </row>
    <row r="58" spans="1:10" ht="18" customHeight="1">
      <c r="A58" s="324">
        <v>52</v>
      </c>
      <c r="B58" s="200" t="s">
        <v>142</v>
      </c>
      <c r="C58" s="90">
        <v>43738</v>
      </c>
      <c r="D58" s="125" t="s">
        <v>14581</v>
      </c>
      <c r="E58" s="109">
        <v>537.6</v>
      </c>
      <c r="F58" s="107" t="str">
        <f t="shared" si="1"/>
        <v>OSH19-0378</v>
      </c>
      <c r="G58" s="318"/>
      <c r="H58" s="109"/>
      <c r="I58" s="110"/>
      <c r="J58" s="107"/>
    </row>
    <row r="59" spans="1:10" ht="18" customHeight="1" thickBot="1">
      <c r="A59" s="324">
        <v>53</v>
      </c>
      <c r="B59" s="200" t="s">
        <v>232</v>
      </c>
      <c r="C59" s="90">
        <v>43738</v>
      </c>
      <c r="D59" s="125" t="s">
        <v>14582</v>
      </c>
      <c r="E59" s="109">
        <v>4979.66</v>
      </c>
      <c r="F59" s="107" t="str">
        <f t="shared" si="1"/>
        <v>OSH19-0379</v>
      </c>
      <c r="G59" s="318"/>
      <c r="H59" s="109"/>
      <c r="I59" s="110"/>
      <c r="J59" s="107"/>
    </row>
    <row r="60" spans="1:10" s="117" customFormat="1" ht="20.25" customHeight="1" thickTop="1">
      <c r="A60" s="111"/>
      <c r="B60" s="111"/>
      <c r="C60" s="111"/>
      <c r="D60" s="111"/>
      <c r="E60" s="111">
        <f>SUM(E7:E59)</f>
        <v>203044.8</v>
      </c>
      <c r="F60" s="411"/>
      <c r="G60" s="411"/>
      <c r="H60" s="111">
        <f>SUM(H7:H59)</f>
        <v>0</v>
      </c>
      <c r="I60" s="111">
        <f>SUM(I7:I59)</f>
        <v>0</v>
      </c>
      <c r="J60" s="113"/>
    </row>
    <row r="61" spans="1:10" ht="18" customHeight="1">
      <c r="A61" s="119"/>
      <c r="C61" s="118"/>
      <c r="D61"/>
      <c r="E61"/>
      <c r="F61"/>
      <c r="G61"/>
      <c r="H61"/>
      <c r="I61"/>
    </row>
    <row r="65" spans="1:10" s="92" customFormat="1" ht="18" customHeight="1">
      <c r="A65" s="89"/>
      <c r="B65" s="89"/>
      <c r="C65" s="90"/>
      <c r="D65" s="89"/>
      <c r="G65" s="90"/>
      <c r="I65" s="89"/>
      <c r="J65" s="89"/>
    </row>
  </sheetData>
  <autoFilter ref="A6:J61" xr:uid="{00000000-0009-0000-0000-000008000000}"/>
  <mergeCells count="3">
    <mergeCell ref="C1:E1"/>
    <mergeCell ref="A5:F5"/>
    <mergeCell ref="G5:I5"/>
  </mergeCells>
  <phoneticPr fontId="36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10"/>
  <sheetViews>
    <sheetView showGridLines="0" zoomScale="90" zoomScaleNormal="90" workbookViewId="0">
      <pane xSplit="2" ySplit="6" topLeftCell="C7" activePane="bottomRight" state="frozen"/>
      <selection activeCell="F915" sqref="F915"/>
      <selection pane="topRight" activeCell="F915" sqref="F915"/>
      <selection pane="bottomLeft" activeCell="F915" sqref="F915"/>
      <selection pane="bottomRight" activeCell="B13" sqref="B13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415"/>
    </row>
    <row r="3" spans="1:10" ht="23.25" customHeight="1">
      <c r="A3" s="134" t="s">
        <v>13132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410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07" t="s">
        <v>42</v>
      </c>
      <c r="C7" s="132">
        <v>43710</v>
      </c>
      <c r="D7" s="54" t="s">
        <v>13136</v>
      </c>
      <c r="E7" s="146">
        <v>2493.96</v>
      </c>
      <c r="F7" s="54" t="str">
        <f>D7</f>
        <v>SHV19-0448</v>
      </c>
      <c r="G7" s="145">
        <f>C7+60</f>
        <v>43770</v>
      </c>
      <c r="H7" s="146"/>
      <c r="I7" s="147"/>
      <c r="J7" s="54"/>
    </row>
    <row r="8" spans="1:10" ht="18" customHeight="1">
      <c r="A8" s="54">
        <v>2</v>
      </c>
      <c r="B8" s="107" t="s">
        <v>42</v>
      </c>
      <c r="C8" s="132">
        <v>43710</v>
      </c>
      <c r="D8" s="54" t="s">
        <v>13137</v>
      </c>
      <c r="E8" s="146">
        <v>1886.97</v>
      </c>
      <c r="F8" s="54" t="str">
        <f t="shared" ref="F8:F71" si="0">D8</f>
        <v>SHV19-0449</v>
      </c>
      <c r="G8" s="145">
        <f t="shared" ref="G8:G71" si="1">C8+60</f>
        <v>43770</v>
      </c>
      <c r="H8" s="146"/>
      <c r="I8" s="147"/>
      <c r="J8" s="54"/>
    </row>
    <row r="9" spans="1:10" ht="18" customHeight="1">
      <c r="A9" s="54">
        <v>3</v>
      </c>
      <c r="B9" s="107" t="s">
        <v>42</v>
      </c>
      <c r="C9" s="132">
        <v>43710</v>
      </c>
      <c r="D9" s="54" t="s">
        <v>13138</v>
      </c>
      <c r="E9" s="146">
        <v>1306.03</v>
      </c>
      <c r="F9" s="54" t="str">
        <f t="shared" si="0"/>
        <v>SHV19-0450</v>
      </c>
      <c r="G9" s="145">
        <f t="shared" si="1"/>
        <v>43770</v>
      </c>
      <c r="H9" s="146"/>
      <c r="I9" s="147"/>
      <c r="J9" s="54"/>
    </row>
    <row r="10" spans="1:10" ht="18" customHeight="1">
      <c r="A10" s="54">
        <v>4</v>
      </c>
      <c r="B10" s="107" t="s">
        <v>42</v>
      </c>
      <c r="C10" s="132">
        <v>43710</v>
      </c>
      <c r="D10" s="54" t="s">
        <v>13139</v>
      </c>
      <c r="E10" s="146">
        <v>498.79</v>
      </c>
      <c r="F10" s="54" t="str">
        <f t="shared" si="0"/>
        <v>SHV19-0451</v>
      </c>
      <c r="G10" s="145">
        <f t="shared" si="1"/>
        <v>43770</v>
      </c>
      <c r="H10" s="146"/>
      <c r="I10" s="147"/>
      <c r="J10" s="54"/>
    </row>
    <row r="11" spans="1:10" ht="18" customHeight="1">
      <c r="A11" s="54">
        <v>5</v>
      </c>
      <c r="B11" s="107" t="s">
        <v>42</v>
      </c>
      <c r="C11" s="132">
        <v>43710</v>
      </c>
      <c r="D11" s="54" t="s">
        <v>13140</v>
      </c>
      <c r="E11" s="146">
        <v>2231.54</v>
      </c>
      <c r="F11" s="54" t="str">
        <f t="shared" si="0"/>
        <v>SHV19-0452</v>
      </c>
      <c r="G11" s="145">
        <f t="shared" si="1"/>
        <v>43770</v>
      </c>
      <c r="H11" s="146"/>
      <c r="I11" s="147"/>
      <c r="J11" s="54"/>
    </row>
    <row r="12" spans="1:10" ht="18" customHeight="1">
      <c r="A12" s="54">
        <v>6</v>
      </c>
      <c r="B12" s="131" t="s">
        <v>42</v>
      </c>
      <c r="C12" s="132">
        <v>43711</v>
      </c>
      <c r="D12" s="54" t="s">
        <v>13141</v>
      </c>
      <c r="E12" s="146">
        <v>1886.97</v>
      </c>
      <c r="F12" s="54" t="str">
        <f t="shared" si="0"/>
        <v>SHV19-0453</v>
      </c>
      <c r="G12" s="145">
        <f t="shared" si="1"/>
        <v>43771</v>
      </c>
      <c r="H12" s="146"/>
      <c r="I12" s="147"/>
      <c r="J12" s="54"/>
    </row>
    <row r="13" spans="1:10" ht="18" customHeight="1">
      <c r="A13" s="54">
        <v>7</v>
      </c>
      <c r="B13" s="131" t="s">
        <v>288</v>
      </c>
      <c r="C13" s="132">
        <v>43712</v>
      </c>
      <c r="D13" s="54" t="s">
        <v>13142</v>
      </c>
      <c r="E13" s="146">
        <v>2625.5</v>
      </c>
      <c r="F13" s="54" t="str">
        <f t="shared" si="0"/>
        <v>SHV19-0454</v>
      </c>
      <c r="G13" s="145">
        <f t="shared" si="1"/>
        <v>43772</v>
      </c>
      <c r="H13" s="146"/>
      <c r="I13" s="147"/>
      <c r="J13" s="54"/>
    </row>
    <row r="14" spans="1:10" ht="18" customHeight="1">
      <c r="A14" s="54">
        <v>8</v>
      </c>
      <c r="B14" s="131" t="s">
        <v>42</v>
      </c>
      <c r="C14" s="132">
        <v>43711</v>
      </c>
      <c r="D14" s="54" t="s">
        <v>13143</v>
      </c>
      <c r="E14" s="146">
        <v>1352.4</v>
      </c>
      <c r="F14" s="54" t="str">
        <f t="shared" si="0"/>
        <v>SHV19-0455</v>
      </c>
      <c r="G14" s="145">
        <f t="shared" si="1"/>
        <v>43771</v>
      </c>
      <c r="H14" s="146"/>
      <c r="I14" s="147"/>
      <c r="J14" s="54"/>
    </row>
    <row r="15" spans="1:10" ht="18" customHeight="1">
      <c r="A15" s="54">
        <v>9</v>
      </c>
      <c r="B15" s="131" t="s">
        <v>288</v>
      </c>
      <c r="C15" s="132">
        <v>43713</v>
      </c>
      <c r="D15" s="54" t="s">
        <v>13144</v>
      </c>
      <c r="E15" s="146">
        <v>378</v>
      </c>
      <c r="F15" s="54" t="str">
        <f t="shared" si="0"/>
        <v>SHV19-0456</v>
      </c>
      <c r="G15" s="145">
        <f t="shared" si="1"/>
        <v>43773</v>
      </c>
      <c r="H15" s="146"/>
      <c r="I15" s="147"/>
      <c r="J15" s="54"/>
    </row>
    <row r="16" spans="1:10" ht="18" customHeight="1">
      <c r="A16" s="54">
        <v>10</v>
      </c>
      <c r="B16" s="131" t="s">
        <v>42</v>
      </c>
      <c r="C16" s="132">
        <v>43712</v>
      </c>
      <c r="D16" s="54" t="s">
        <v>13145</v>
      </c>
      <c r="E16" s="146">
        <v>2588.38</v>
      </c>
      <c r="F16" s="54" t="str">
        <f t="shared" si="0"/>
        <v>SHV19-0457</v>
      </c>
      <c r="G16" s="145">
        <f t="shared" si="1"/>
        <v>43772</v>
      </c>
      <c r="H16" s="146"/>
      <c r="I16" s="147"/>
      <c r="J16" s="54"/>
    </row>
    <row r="17" spans="1:10" ht="18" customHeight="1">
      <c r="A17" s="54">
        <v>11</v>
      </c>
      <c r="B17" s="131" t="s">
        <v>42</v>
      </c>
      <c r="C17" s="132">
        <v>43712</v>
      </c>
      <c r="D17" s="54" t="s">
        <v>13146</v>
      </c>
      <c r="E17" s="146">
        <v>2563.17</v>
      </c>
      <c r="F17" s="54" t="str">
        <f t="shared" si="0"/>
        <v>SHV19-0458</v>
      </c>
      <c r="G17" s="145">
        <f t="shared" si="1"/>
        <v>43772</v>
      </c>
      <c r="H17" s="146"/>
      <c r="I17" s="147"/>
      <c r="J17" s="54"/>
    </row>
    <row r="18" spans="1:10" ht="18" customHeight="1">
      <c r="A18" s="54">
        <v>12</v>
      </c>
      <c r="B18" s="131" t="s">
        <v>42</v>
      </c>
      <c r="C18" s="132">
        <v>43712</v>
      </c>
      <c r="D18" s="54" t="s">
        <v>13147</v>
      </c>
      <c r="E18" s="146">
        <v>653.02</v>
      </c>
      <c r="F18" s="54" t="str">
        <f t="shared" si="0"/>
        <v>SHV19-0459</v>
      </c>
      <c r="G18" s="145">
        <f t="shared" si="1"/>
        <v>43772</v>
      </c>
      <c r="H18" s="146"/>
      <c r="I18" s="147"/>
      <c r="J18" s="54"/>
    </row>
    <row r="19" spans="1:10" ht="18" customHeight="1">
      <c r="A19" s="54">
        <v>13</v>
      </c>
      <c r="B19" s="131" t="s">
        <v>42</v>
      </c>
      <c r="C19" s="132">
        <v>43712</v>
      </c>
      <c r="D19" s="54" t="s">
        <v>13148</v>
      </c>
      <c r="E19" s="146">
        <v>676.2</v>
      </c>
      <c r="F19" s="54" t="str">
        <f t="shared" si="0"/>
        <v>SHV19-0460</v>
      </c>
      <c r="G19" s="145">
        <f t="shared" si="1"/>
        <v>43772</v>
      </c>
      <c r="H19" s="146"/>
      <c r="I19" s="147"/>
      <c r="J19" s="54"/>
    </row>
    <row r="20" spans="1:10" ht="18" customHeight="1">
      <c r="A20" s="54">
        <v>14</v>
      </c>
      <c r="B20" s="131" t="s">
        <v>42</v>
      </c>
      <c r="C20" s="132">
        <v>43712</v>
      </c>
      <c r="D20" s="54" t="s">
        <v>13149</v>
      </c>
      <c r="E20" s="146">
        <v>676.2</v>
      </c>
      <c r="F20" s="54" t="str">
        <f t="shared" si="0"/>
        <v>SHV19-0461</v>
      </c>
      <c r="G20" s="145">
        <f t="shared" si="1"/>
        <v>43772</v>
      </c>
      <c r="H20" s="146"/>
      <c r="I20" s="147"/>
      <c r="J20" s="54"/>
    </row>
    <row r="21" spans="1:10" ht="18" customHeight="1">
      <c r="A21" s="54">
        <v>15</v>
      </c>
      <c r="B21" s="131" t="s">
        <v>42</v>
      </c>
      <c r="C21" s="132">
        <v>43712</v>
      </c>
      <c r="D21" s="54" t="s">
        <v>13150</v>
      </c>
      <c r="E21" s="146">
        <v>676.2</v>
      </c>
      <c r="F21" s="54" t="str">
        <f t="shared" si="0"/>
        <v>SHV19-0462</v>
      </c>
      <c r="G21" s="145">
        <f t="shared" si="1"/>
        <v>43772</v>
      </c>
      <c r="H21" s="146"/>
      <c r="I21" s="147"/>
      <c r="J21" s="54"/>
    </row>
    <row r="22" spans="1:10" ht="18" customHeight="1">
      <c r="A22" s="54">
        <v>16</v>
      </c>
      <c r="B22" s="131" t="s">
        <v>1746</v>
      </c>
      <c r="D22" s="355" t="s">
        <v>13151</v>
      </c>
      <c r="E22" s="146">
        <v>0</v>
      </c>
      <c r="F22" s="54" t="str">
        <f t="shared" si="0"/>
        <v>SHV19-0463</v>
      </c>
      <c r="G22" s="145">
        <f t="shared" si="1"/>
        <v>60</v>
      </c>
      <c r="H22" s="146"/>
      <c r="I22" s="147"/>
      <c r="J22" s="54"/>
    </row>
    <row r="23" spans="1:10" ht="18" customHeight="1">
      <c r="A23" s="54">
        <v>17</v>
      </c>
      <c r="B23" s="131" t="s">
        <v>237</v>
      </c>
      <c r="C23" s="132">
        <v>43713</v>
      </c>
      <c r="D23" s="54" t="s">
        <v>13152</v>
      </c>
      <c r="E23" s="146">
        <v>410</v>
      </c>
      <c r="F23" s="54" t="str">
        <f t="shared" si="0"/>
        <v>SHV19-0464</v>
      </c>
      <c r="G23" s="145">
        <f t="shared" si="1"/>
        <v>43773</v>
      </c>
      <c r="H23" s="146"/>
      <c r="I23" s="147"/>
      <c r="J23" s="54"/>
    </row>
    <row r="24" spans="1:10" ht="18" customHeight="1">
      <c r="A24" s="54">
        <v>18</v>
      </c>
      <c r="B24" s="131" t="s">
        <v>42</v>
      </c>
      <c r="C24" s="132">
        <v>43713</v>
      </c>
      <c r="D24" s="54" t="s">
        <v>13153</v>
      </c>
      <c r="E24" s="146">
        <v>3843.51</v>
      </c>
      <c r="F24" s="54" t="str">
        <f t="shared" si="0"/>
        <v>SHV19-0465</v>
      </c>
      <c r="G24" s="145">
        <f t="shared" si="1"/>
        <v>43773</v>
      </c>
      <c r="H24" s="146"/>
      <c r="I24" s="147"/>
      <c r="J24" s="54"/>
    </row>
    <row r="25" spans="1:10" ht="18" customHeight="1">
      <c r="A25" s="54">
        <v>19</v>
      </c>
      <c r="B25" s="131" t="s">
        <v>42</v>
      </c>
      <c r="C25" s="132">
        <v>43713</v>
      </c>
      <c r="D25" s="54" t="s">
        <v>13154</v>
      </c>
      <c r="E25" s="146">
        <v>1306.04</v>
      </c>
      <c r="F25" s="54" t="str">
        <f t="shared" si="0"/>
        <v>SHV19-0466</v>
      </c>
      <c r="G25" s="145">
        <f t="shared" si="1"/>
        <v>43773</v>
      </c>
      <c r="H25" s="146"/>
      <c r="I25" s="147"/>
      <c r="J25" s="54"/>
    </row>
    <row r="26" spans="1:10" ht="18" customHeight="1">
      <c r="A26" s="54">
        <v>20</v>
      </c>
      <c r="B26" s="131" t="s">
        <v>330</v>
      </c>
      <c r="C26" s="132">
        <v>43714</v>
      </c>
      <c r="D26" s="54" t="s">
        <v>13155</v>
      </c>
      <c r="E26" s="146">
        <v>2499.84</v>
      </c>
      <c r="F26" s="54" t="str">
        <f t="shared" si="0"/>
        <v>SHV19-0467</v>
      </c>
      <c r="G26" s="145">
        <f t="shared" si="1"/>
        <v>43774</v>
      </c>
      <c r="H26" s="146"/>
      <c r="I26" s="147"/>
      <c r="J26" s="54"/>
    </row>
    <row r="27" spans="1:10" ht="18" customHeight="1">
      <c r="A27" s="54">
        <v>21</v>
      </c>
      <c r="B27" s="131" t="s">
        <v>237</v>
      </c>
      <c r="C27" s="132">
        <v>43714</v>
      </c>
      <c r="D27" s="54" t="s">
        <v>13156</v>
      </c>
      <c r="E27" s="146">
        <v>615</v>
      </c>
      <c r="F27" s="54" t="str">
        <f t="shared" si="0"/>
        <v>SHV19-0468</v>
      </c>
      <c r="G27" s="145">
        <f t="shared" si="1"/>
        <v>43774</v>
      </c>
      <c r="H27" s="146"/>
      <c r="I27" s="147"/>
      <c r="J27" s="54"/>
    </row>
    <row r="28" spans="1:10" ht="18" customHeight="1">
      <c r="A28" s="54">
        <v>22</v>
      </c>
      <c r="B28" s="131" t="s">
        <v>42</v>
      </c>
      <c r="C28" s="132">
        <v>43714</v>
      </c>
      <c r="D28" s="54" t="s">
        <v>13157</v>
      </c>
      <c r="E28" s="146">
        <v>3239.37</v>
      </c>
      <c r="F28" s="54" t="str">
        <f t="shared" si="0"/>
        <v>SHV19-0469</v>
      </c>
      <c r="G28" s="145">
        <f t="shared" si="1"/>
        <v>43774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43714</v>
      </c>
      <c r="D29" s="54" t="s">
        <v>13158</v>
      </c>
      <c r="E29" s="146">
        <v>2504.21</v>
      </c>
      <c r="F29" s="54" t="str">
        <f t="shared" si="0"/>
        <v>SHV19-0470</v>
      </c>
      <c r="G29" s="145">
        <f t="shared" si="1"/>
        <v>43774</v>
      </c>
      <c r="H29" s="146"/>
      <c r="I29" s="147"/>
      <c r="J29" s="54"/>
    </row>
    <row r="30" spans="1:10" ht="18" customHeight="1">
      <c r="A30" s="54">
        <v>24</v>
      </c>
      <c r="B30" s="131" t="s">
        <v>42</v>
      </c>
      <c r="C30" s="132">
        <v>43714</v>
      </c>
      <c r="D30" s="54" t="s">
        <v>13159</v>
      </c>
      <c r="E30" s="146">
        <v>676.2</v>
      </c>
      <c r="F30" s="54" t="str">
        <f t="shared" si="0"/>
        <v>SHV19-0471</v>
      </c>
      <c r="G30" s="145">
        <f t="shared" si="1"/>
        <v>43774</v>
      </c>
      <c r="H30" s="146"/>
      <c r="I30" s="147"/>
      <c r="J30" s="54"/>
    </row>
    <row r="31" spans="1:10" ht="18" customHeight="1">
      <c r="A31" s="54">
        <v>25</v>
      </c>
      <c r="B31" s="131" t="s">
        <v>330</v>
      </c>
      <c r="C31" s="132">
        <v>43717</v>
      </c>
      <c r="D31" s="54" t="s">
        <v>13160</v>
      </c>
      <c r="E31" s="146">
        <v>1890</v>
      </c>
      <c r="F31" s="54" t="str">
        <f t="shared" si="0"/>
        <v>SHV19-0472</v>
      </c>
      <c r="G31" s="145">
        <f t="shared" si="1"/>
        <v>43777</v>
      </c>
      <c r="H31" s="146"/>
      <c r="I31" s="147"/>
      <c r="J31" s="54"/>
    </row>
    <row r="32" spans="1:10" ht="18" customHeight="1">
      <c r="A32" s="54">
        <v>26</v>
      </c>
      <c r="B32" s="131" t="s">
        <v>288</v>
      </c>
      <c r="C32" s="132">
        <v>43717</v>
      </c>
      <c r="D32" s="54" t="s">
        <v>13161</v>
      </c>
      <c r="E32" s="146">
        <v>1948.8</v>
      </c>
      <c r="F32" s="54" t="str">
        <f t="shared" si="0"/>
        <v>SHV19-0473</v>
      </c>
      <c r="G32" s="145">
        <f t="shared" si="1"/>
        <v>43777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43717</v>
      </c>
      <c r="D33" s="54" t="s">
        <v>13162</v>
      </c>
      <c r="E33" s="146">
        <v>2658.43</v>
      </c>
      <c r="F33" s="54" t="str">
        <f t="shared" si="0"/>
        <v>SHV19-0474</v>
      </c>
      <c r="G33" s="145">
        <f t="shared" si="1"/>
        <v>43777</v>
      </c>
      <c r="H33" s="146"/>
      <c r="I33" s="147"/>
      <c r="J33" s="54"/>
    </row>
    <row r="34" spans="1:10" ht="18" customHeight="1">
      <c r="A34" s="54">
        <v>28</v>
      </c>
      <c r="B34" s="131" t="s">
        <v>42</v>
      </c>
      <c r="C34" s="132">
        <v>43717</v>
      </c>
      <c r="D34" s="54" t="s">
        <v>13163</v>
      </c>
      <c r="E34" s="146">
        <v>1306.03</v>
      </c>
      <c r="F34" s="54" t="str">
        <f t="shared" si="0"/>
        <v>SHV19-0475</v>
      </c>
      <c r="G34" s="145">
        <f t="shared" si="1"/>
        <v>43777</v>
      </c>
      <c r="H34" s="146"/>
      <c r="I34" s="147"/>
      <c r="J34" s="54"/>
    </row>
    <row r="35" spans="1:10" ht="18" customHeight="1">
      <c r="A35" s="54">
        <v>29</v>
      </c>
      <c r="B35" s="131" t="s">
        <v>42</v>
      </c>
      <c r="C35" s="132">
        <v>43717</v>
      </c>
      <c r="D35" s="54" t="s">
        <v>13164</v>
      </c>
      <c r="E35" s="146">
        <v>3204.77</v>
      </c>
      <c r="F35" s="54" t="str">
        <f t="shared" si="0"/>
        <v>SHV19-0476</v>
      </c>
      <c r="G35" s="145">
        <f t="shared" si="1"/>
        <v>43777</v>
      </c>
      <c r="H35" s="146"/>
      <c r="I35" s="147"/>
      <c r="J35" s="54"/>
    </row>
    <row r="36" spans="1:10" ht="18" customHeight="1">
      <c r="A36" s="54">
        <v>30</v>
      </c>
      <c r="B36" s="131" t="s">
        <v>288</v>
      </c>
      <c r="C36" s="132">
        <v>43718</v>
      </c>
      <c r="D36" s="54" t="s">
        <v>13165</v>
      </c>
      <c r="E36" s="146">
        <v>5054.8999999999996</v>
      </c>
      <c r="F36" s="54" t="str">
        <f t="shared" si="0"/>
        <v>SHV19-0477</v>
      </c>
      <c r="G36" s="145">
        <f t="shared" si="1"/>
        <v>43778</v>
      </c>
      <c r="H36" s="146"/>
      <c r="I36" s="147"/>
      <c r="J36" s="54"/>
    </row>
    <row r="37" spans="1:10" ht="18" customHeight="1">
      <c r="A37" s="54">
        <v>31</v>
      </c>
      <c r="B37" s="131" t="s">
        <v>42</v>
      </c>
      <c r="C37" s="132">
        <v>43718</v>
      </c>
      <c r="D37" s="54" t="s">
        <v>13166</v>
      </c>
      <c r="E37" s="146">
        <v>3085.15</v>
      </c>
      <c r="F37" s="54" t="str">
        <f t="shared" si="0"/>
        <v>SHV19-0478</v>
      </c>
      <c r="G37" s="145">
        <f t="shared" si="1"/>
        <v>43778</v>
      </c>
      <c r="H37" s="146"/>
      <c r="I37" s="147"/>
      <c r="J37" s="54"/>
    </row>
    <row r="38" spans="1:10" ht="18" customHeight="1">
      <c r="A38" s="54">
        <v>32</v>
      </c>
      <c r="B38" s="131" t="s">
        <v>42</v>
      </c>
      <c r="C38" s="132">
        <v>43718</v>
      </c>
      <c r="D38" s="54" t="s">
        <v>13167</v>
      </c>
      <c r="E38" s="146">
        <v>1329.22</v>
      </c>
      <c r="F38" s="54" t="str">
        <f t="shared" si="0"/>
        <v>SHV19-0479</v>
      </c>
      <c r="G38" s="145">
        <f t="shared" si="1"/>
        <v>43778</v>
      </c>
      <c r="H38" s="146"/>
      <c r="I38" s="147"/>
      <c r="J38" s="54"/>
    </row>
    <row r="39" spans="1:10" ht="18" customHeight="1">
      <c r="A39" s="54">
        <v>33</v>
      </c>
      <c r="B39" s="131" t="s">
        <v>42</v>
      </c>
      <c r="C39" s="132">
        <v>43718</v>
      </c>
      <c r="D39" s="54" t="s">
        <v>13168</v>
      </c>
      <c r="E39" s="146">
        <v>676.2</v>
      </c>
      <c r="F39" s="54" t="str">
        <f t="shared" si="0"/>
        <v>SHV19-0480</v>
      </c>
      <c r="G39" s="145">
        <f t="shared" si="1"/>
        <v>43778</v>
      </c>
      <c r="H39" s="146"/>
      <c r="I39" s="147"/>
      <c r="J39" s="54"/>
    </row>
    <row r="40" spans="1:10" ht="18" customHeight="1">
      <c r="A40" s="54">
        <v>34</v>
      </c>
      <c r="B40" s="131" t="s">
        <v>237</v>
      </c>
      <c r="C40" s="132">
        <v>43719</v>
      </c>
      <c r="D40" s="54" t="s">
        <v>13169</v>
      </c>
      <c r="E40" s="146">
        <v>360</v>
      </c>
      <c r="F40" s="54" t="str">
        <f t="shared" si="0"/>
        <v>SHV19-0481</v>
      </c>
      <c r="G40" s="145">
        <f t="shared" si="1"/>
        <v>43779</v>
      </c>
      <c r="H40" s="146"/>
      <c r="I40" s="147"/>
      <c r="J40" s="54"/>
    </row>
    <row r="41" spans="1:10" ht="18" customHeight="1">
      <c r="A41" s="54">
        <v>35</v>
      </c>
      <c r="B41" s="131" t="s">
        <v>288</v>
      </c>
      <c r="C41" s="132">
        <v>43719</v>
      </c>
      <c r="D41" s="54" t="s">
        <v>13170</v>
      </c>
      <c r="E41" s="146">
        <v>341.6</v>
      </c>
      <c r="F41" s="54" t="str">
        <f t="shared" si="0"/>
        <v>SHV19-0482</v>
      </c>
      <c r="G41" s="145">
        <f t="shared" si="1"/>
        <v>43779</v>
      </c>
      <c r="H41" s="146"/>
      <c r="I41" s="147"/>
      <c r="J41" s="54"/>
    </row>
    <row r="42" spans="1:10" ht="18" customHeight="1">
      <c r="A42" s="54">
        <v>36</v>
      </c>
      <c r="B42" s="131" t="s">
        <v>42</v>
      </c>
      <c r="C42" s="132">
        <v>43719</v>
      </c>
      <c r="D42" s="54" t="s">
        <v>13171</v>
      </c>
      <c r="E42" s="146">
        <v>2705.97</v>
      </c>
      <c r="F42" s="54" t="str">
        <f t="shared" si="0"/>
        <v>SHV19-0483</v>
      </c>
      <c r="G42" s="145">
        <f t="shared" si="1"/>
        <v>43779</v>
      </c>
      <c r="H42" s="146"/>
      <c r="I42" s="147"/>
      <c r="J42" s="54"/>
    </row>
    <row r="43" spans="1:10" ht="18" customHeight="1">
      <c r="A43" s="54">
        <v>37</v>
      </c>
      <c r="B43" s="131" t="s">
        <v>42</v>
      </c>
      <c r="C43" s="132">
        <v>43719</v>
      </c>
      <c r="D43" s="54" t="s">
        <v>13172</v>
      </c>
      <c r="E43" s="146">
        <v>1151.8</v>
      </c>
      <c r="F43" s="54" t="str">
        <f t="shared" si="0"/>
        <v>SHV19-0484</v>
      </c>
      <c r="G43" s="145">
        <f t="shared" si="1"/>
        <v>43779</v>
      </c>
      <c r="H43" s="146"/>
      <c r="I43" s="147"/>
      <c r="J43" s="54"/>
    </row>
    <row r="44" spans="1:10" ht="18" customHeight="1">
      <c r="A44" s="54">
        <v>38</v>
      </c>
      <c r="B44" s="131" t="s">
        <v>42</v>
      </c>
      <c r="C44" s="132">
        <v>43719</v>
      </c>
      <c r="D44" s="54" t="s">
        <v>13173</v>
      </c>
      <c r="E44" s="146">
        <v>2989.89</v>
      </c>
      <c r="F44" s="54" t="str">
        <f t="shared" si="0"/>
        <v>SHV19-0485</v>
      </c>
      <c r="G44" s="145">
        <f t="shared" si="1"/>
        <v>43779</v>
      </c>
      <c r="H44" s="146"/>
      <c r="I44" s="147"/>
      <c r="J44" s="54"/>
    </row>
    <row r="45" spans="1:10" ht="18" customHeight="1">
      <c r="A45" s="54">
        <v>39</v>
      </c>
      <c r="B45" s="131" t="s">
        <v>42</v>
      </c>
      <c r="C45" s="132">
        <v>43719</v>
      </c>
      <c r="D45" s="54" t="s">
        <v>13174</v>
      </c>
      <c r="E45" s="146">
        <v>1306.03</v>
      </c>
      <c r="F45" s="54" t="str">
        <f t="shared" si="0"/>
        <v>SHV19-0486</v>
      </c>
      <c r="G45" s="145">
        <f t="shared" si="1"/>
        <v>43779</v>
      </c>
      <c r="H45" s="146"/>
      <c r="I45" s="147"/>
      <c r="J45" s="54"/>
    </row>
    <row r="46" spans="1:10" ht="18" customHeight="1">
      <c r="A46" s="54">
        <v>40</v>
      </c>
      <c r="B46" s="131" t="s">
        <v>42</v>
      </c>
      <c r="C46" s="132">
        <v>43719</v>
      </c>
      <c r="D46" s="54" t="s">
        <v>13175</v>
      </c>
      <c r="E46" s="146">
        <v>580.95000000000005</v>
      </c>
      <c r="F46" s="54" t="str">
        <f t="shared" si="0"/>
        <v>SHV19-0487</v>
      </c>
      <c r="G46" s="145">
        <f t="shared" si="1"/>
        <v>43779</v>
      </c>
      <c r="H46" s="146"/>
      <c r="I46" s="147"/>
      <c r="J46" s="54"/>
    </row>
    <row r="47" spans="1:10" ht="18" customHeight="1">
      <c r="A47" s="54">
        <v>41</v>
      </c>
      <c r="B47" s="131" t="s">
        <v>330</v>
      </c>
      <c r="C47" s="132">
        <v>43719</v>
      </c>
      <c r="D47" s="54" t="s">
        <v>13176</v>
      </c>
      <c r="E47" s="146">
        <v>3098.88</v>
      </c>
      <c r="F47" s="54" t="str">
        <f t="shared" si="0"/>
        <v>SHV19-0488</v>
      </c>
      <c r="G47" s="145">
        <f t="shared" si="1"/>
        <v>43779</v>
      </c>
      <c r="H47" s="146"/>
      <c r="I47" s="147"/>
      <c r="J47" s="54"/>
    </row>
    <row r="48" spans="1:10" ht="18" customHeight="1">
      <c r="A48" s="54">
        <v>42</v>
      </c>
      <c r="B48" s="131" t="s">
        <v>288</v>
      </c>
      <c r="C48" s="132">
        <v>43720</v>
      </c>
      <c r="D48" s="54" t="s">
        <v>13177</v>
      </c>
      <c r="E48" s="146">
        <v>510</v>
      </c>
      <c r="F48" s="54" t="str">
        <f t="shared" si="0"/>
        <v>SHV19-0489</v>
      </c>
      <c r="G48" s="145">
        <f t="shared" si="1"/>
        <v>43780</v>
      </c>
      <c r="H48" s="146"/>
      <c r="I48" s="147"/>
      <c r="J48" s="54"/>
    </row>
    <row r="49" spans="1:10" ht="18" customHeight="1">
      <c r="A49" s="54">
        <v>43</v>
      </c>
      <c r="B49" s="131" t="s">
        <v>42</v>
      </c>
      <c r="C49" s="132">
        <v>43720</v>
      </c>
      <c r="D49" s="54" t="s">
        <v>13178</v>
      </c>
      <c r="E49" s="146">
        <v>2682.79</v>
      </c>
      <c r="F49" s="54" t="str">
        <f t="shared" si="0"/>
        <v>SHV19-0490</v>
      </c>
      <c r="G49" s="145">
        <f t="shared" si="1"/>
        <v>43780</v>
      </c>
      <c r="H49" s="146"/>
      <c r="I49" s="147"/>
      <c r="J49" s="54"/>
    </row>
    <row r="50" spans="1:10" ht="18" customHeight="1">
      <c r="A50" s="54">
        <v>44</v>
      </c>
      <c r="B50" s="131" t="s">
        <v>42</v>
      </c>
      <c r="C50" s="132">
        <v>43720</v>
      </c>
      <c r="D50" s="54" t="s">
        <v>13179</v>
      </c>
      <c r="E50" s="146">
        <v>1329.22</v>
      </c>
      <c r="F50" s="54" t="str">
        <f t="shared" si="0"/>
        <v>SHV19-0491</v>
      </c>
      <c r="G50" s="145">
        <f t="shared" si="1"/>
        <v>43780</v>
      </c>
      <c r="H50" s="146"/>
      <c r="I50" s="147"/>
      <c r="J50" s="54"/>
    </row>
    <row r="51" spans="1:10" ht="18" customHeight="1">
      <c r="A51" s="54">
        <v>45</v>
      </c>
      <c r="B51" s="131" t="s">
        <v>42</v>
      </c>
      <c r="C51" s="132">
        <v>43720</v>
      </c>
      <c r="D51" s="54" t="s">
        <v>13180</v>
      </c>
      <c r="E51" s="146">
        <v>498.79</v>
      </c>
      <c r="F51" s="54" t="str">
        <f t="shared" si="0"/>
        <v>SHV19-0492</v>
      </c>
      <c r="G51" s="145">
        <f t="shared" si="1"/>
        <v>43780</v>
      </c>
      <c r="H51" s="146"/>
      <c r="I51" s="147"/>
      <c r="J51" s="54"/>
    </row>
    <row r="52" spans="1:10" ht="18" customHeight="1">
      <c r="A52" s="54">
        <v>46</v>
      </c>
      <c r="B52" s="131" t="s">
        <v>42</v>
      </c>
      <c r="C52" s="132">
        <v>43720</v>
      </c>
      <c r="D52" s="54" t="s">
        <v>13181</v>
      </c>
      <c r="E52" s="146">
        <v>653.02</v>
      </c>
      <c r="F52" s="54" t="str">
        <f t="shared" si="0"/>
        <v>SHV19-0493</v>
      </c>
      <c r="G52" s="145">
        <f t="shared" si="1"/>
        <v>43780</v>
      </c>
      <c r="H52" s="146"/>
      <c r="I52" s="147"/>
      <c r="J52" s="54"/>
    </row>
    <row r="53" spans="1:10" ht="18" customHeight="1">
      <c r="A53" s="54">
        <v>47</v>
      </c>
      <c r="B53" s="131" t="s">
        <v>288</v>
      </c>
      <c r="C53" s="132">
        <v>43721</v>
      </c>
      <c r="D53" s="54" t="s">
        <v>13182</v>
      </c>
      <c r="E53" s="146">
        <v>3162</v>
      </c>
      <c r="F53" s="54" t="str">
        <f t="shared" si="0"/>
        <v>SHV19-0494</v>
      </c>
      <c r="G53" s="145">
        <f t="shared" si="1"/>
        <v>43781</v>
      </c>
      <c r="H53" s="146"/>
      <c r="I53" s="147"/>
      <c r="J53" s="54"/>
    </row>
    <row r="54" spans="1:10" ht="18" customHeight="1">
      <c r="A54" s="54">
        <v>48</v>
      </c>
      <c r="B54" s="131" t="s">
        <v>42</v>
      </c>
      <c r="C54" s="132">
        <v>43721</v>
      </c>
      <c r="D54" s="54" t="s">
        <v>13183</v>
      </c>
      <c r="E54" s="146">
        <v>3239.37</v>
      </c>
      <c r="F54" s="54" t="str">
        <f t="shared" si="0"/>
        <v>SHV19-0495</v>
      </c>
      <c r="G54" s="145">
        <f t="shared" si="1"/>
        <v>43781</v>
      </c>
      <c r="H54" s="146"/>
      <c r="I54" s="147"/>
      <c r="J54" s="54"/>
    </row>
    <row r="55" spans="1:10" ht="18" customHeight="1">
      <c r="A55" s="54">
        <v>49</v>
      </c>
      <c r="B55" s="131" t="s">
        <v>42</v>
      </c>
      <c r="C55" s="132">
        <v>43721</v>
      </c>
      <c r="D55" s="54" t="s">
        <v>13184</v>
      </c>
      <c r="E55" s="146">
        <v>1496.38</v>
      </c>
      <c r="F55" s="54" t="str">
        <f t="shared" si="0"/>
        <v>SHV19-0496</v>
      </c>
      <c r="G55" s="145">
        <f t="shared" si="1"/>
        <v>43781</v>
      </c>
      <c r="H55" s="146"/>
      <c r="I55" s="147"/>
      <c r="J55" s="54"/>
    </row>
    <row r="56" spans="1:10" ht="18" customHeight="1">
      <c r="A56" s="54">
        <v>50</v>
      </c>
      <c r="B56" s="131" t="s">
        <v>330</v>
      </c>
      <c r="C56" s="132">
        <v>43725</v>
      </c>
      <c r="D56" s="54" t="s">
        <v>13185</v>
      </c>
      <c r="E56" s="146">
        <v>1900.8</v>
      </c>
      <c r="F56" s="54" t="str">
        <f t="shared" si="0"/>
        <v>SHV19-0497</v>
      </c>
      <c r="G56" s="145">
        <f t="shared" si="1"/>
        <v>43785</v>
      </c>
      <c r="H56" s="146"/>
      <c r="I56" s="147"/>
      <c r="J56" s="54"/>
    </row>
    <row r="57" spans="1:10" ht="18" customHeight="1">
      <c r="A57" s="54">
        <v>51</v>
      </c>
      <c r="B57" s="131" t="s">
        <v>288</v>
      </c>
      <c r="C57" s="132">
        <v>43725</v>
      </c>
      <c r="D57" s="54" t="s">
        <v>13186</v>
      </c>
      <c r="E57" s="146">
        <v>3100</v>
      </c>
      <c r="F57" s="54" t="str">
        <f t="shared" si="0"/>
        <v>SHV19-0498</v>
      </c>
      <c r="G57" s="145">
        <f t="shared" si="1"/>
        <v>43785</v>
      </c>
      <c r="H57" s="146"/>
      <c r="I57" s="147"/>
      <c r="J57" s="54"/>
    </row>
    <row r="58" spans="1:10" ht="18" customHeight="1">
      <c r="A58" s="54">
        <v>52</v>
      </c>
      <c r="B58" s="131" t="s">
        <v>42</v>
      </c>
      <c r="C58" s="132">
        <v>43725</v>
      </c>
      <c r="D58" s="54" t="s">
        <v>13187</v>
      </c>
      <c r="E58" s="146">
        <v>3643.75</v>
      </c>
      <c r="F58" s="54" t="str">
        <f t="shared" si="0"/>
        <v>SHV19-0499</v>
      </c>
      <c r="G58" s="145">
        <f t="shared" si="1"/>
        <v>43785</v>
      </c>
      <c r="H58" s="146"/>
      <c r="I58" s="147"/>
      <c r="J58" s="54"/>
    </row>
    <row r="59" spans="1:10" ht="18" customHeight="1">
      <c r="A59" s="54">
        <v>53</v>
      </c>
      <c r="B59" s="131" t="s">
        <v>42</v>
      </c>
      <c r="C59" s="132">
        <v>43725</v>
      </c>
      <c r="D59" s="54" t="s">
        <v>13188</v>
      </c>
      <c r="E59" s="146">
        <v>1151.81</v>
      </c>
      <c r="F59" s="54" t="str">
        <f t="shared" si="0"/>
        <v>SHV19-0500</v>
      </c>
      <c r="G59" s="145">
        <f t="shared" si="1"/>
        <v>43785</v>
      </c>
      <c r="H59" s="146"/>
      <c r="I59" s="147"/>
      <c r="J59" s="54"/>
    </row>
    <row r="60" spans="1:10" ht="18" customHeight="1">
      <c r="A60" s="54">
        <v>54</v>
      </c>
      <c r="B60" s="131" t="s">
        <v>42</v>
      </c>
      <c r="C60" s="132">
        <v>43725</v>
      </c>
      <c r="D60" s="54" t="s">
        <v>13189</v>
      </c>
      <c r="E60" s="146">
        <v>676.2</v>
      </c>
      <c r="F60" s="54" t="str">
        <f t="shared" si="0"/>
        <v>SHV19-0501</v>
      </c>
      <c r="G60" s="145">
        <f t="shared" si="1"/>
        <v>43785</v>
      </c>
      <c r="H60" s="146"/>
      <c r="I60" s="147"/>
      <c r="J60" s="54"/>
    </row>
    <row r="61" spans="1:10" ht="18" customHeight="1">
      <c r="A61" s="54">
        <v>55</v>
      </c>
      <c r="B61" s="131" t="s">
        <v>42</v>
      </c>
      <c r="C61" s="132">
        <v>43725</v>
      </c>
      <c r="D61" s="54" t="s">
        <v>13190</v>
      </c>
      <c r="E61" s="146">
        <v>498.79</v>
      </c>
      <c r="F61" s="54" t="str">
        <f t="shared" si="0"/>
        <v>SHV19-0502</v>
      </c>
      <c r="G61" s="145">
        <f t="shared" si="1"/>
        <v>43785</v>
      </c>
      <c r="H61" s="146"/>
      <c r="I61" s="147"/>
      <c r="J61" s="54"/>
    </row>
    <row r="62" spans="1:10" ht="18" customHeight="1">
      <c r="A62" s="54">
        <v>56</v>
      </c>
      <c r="B62" s="131" t="s">
        <v>42</v>
      </c>
      <c r="C62" s="132">
        <v>43725</v>
      </c>
      <c r="D62" s="54" t="s">
        <v>13191</v>
      </c>
      <c r="E62" s="146">
        <v>1161.8900000000001</v>
      </c>
      <c r="F62" s="54" t="str">
        <f t="shared" si="0"/>
        <v>SHV19-0503</v>
      </c>
      <c r="G62" s="145">
        <f t="shared" si="1"/>
        <v>43785</v>
      </c>
      <c r="H62" s="146"/>
      <c r="I62" s="147"/>
      <c r="J62" s="54"/>
    </row>
    <row r="63" spans="1:10" ht="18" customHeight="1">
      <c r="A63" s="54">
        <v>57</v>
      </c>
      <c r="B63" s="131" t="s">
        <v>42</v>
      </c>
      <c r="C63" s="132">
        <v>43725</v>
      </c>
      <c r="D63" s="54" t="s">
        <v>13192</v>
      </c>
      <c r="E63" s="146">
        <v>653.02</v>
      </c>
      <c r="F63" s="54" t="str">
        <f t="shared" si="0"/>
        <v>SHV19-0504</v>
      </c>
      <c r="G63" s="145">
        <f t="shared" si="1"/>
        <v>43785</v>
      </c>
      <c r="H63" s="146"/>
      <c r="I63" s="147"/>
      <c r="J63" s="54"/>
    </row>
    <row r="64" spans="1:10" ht="18" customHeight="1">
      <c r="A64" s="54">
        <v>58</v>
      </c>
      <c r="B64" s="131" t="s">
        <v>288</v>
      </c>
      <c r="C64" s="132">
        <v>43726</v>
      </c>
      <c r="D64" s="54" t="s">
        <v>13193</v>
      </c>
      <c r="E64" s="146">
        <v>1041.5999999999999</v>
      </c>
      <c r="F64" s="54" t="str">
        <f t="shared" si="0"/>
        <v>SHV19-0505</v>
      </c>
      <c r="G64" s="145">
        <f t="shared" si="1"/>
        <v>43786</v>
      </c>
      <c r="H64" s="146"/>
      <c r="I64" s="147"/>
      <c r="J64" s="54"/>
    </row>
    <row r="65" spans="1:10" ht="18" customHeight="1">
      <c r="A65" s="54">
        <v>59</v>
      </c>
      <c r="B65" s="131" t="s">
        <v>237</v>
      </c>
      <c r="C65" s="132">
        <v>43726</v>
      </c>
      <c r="D65" s="54" t="s">
        <v>13194</v>
      </c>
      <c r="E65" s="146">
        <v>205</v>
      </c>
      <c r="F65" s="54" t="str">
        <f t="shared" si="0"/>
        <v>SHV19-0506</v>
      </c>
      <c r="G65" s="145">
        <f t="shared" si="1"/>
        <v>43786</v>
      </c>
      <c r="H65" s="146"/>
      <c r="I65" s="147"/>
      <c r="J65" s="54"/>
    </row>
    <row r="66" spans="1:10" ht="18" customHeight="1">
      <c r="A66" s="54">
        <v>60</v>
      </c>
      <c r="B66" s="131" t="s">
        <v>1746</v>
      </c>
      <c r="D66" s="355" t="s">
        <v>13195</v>
      </c>
      <c r="E66" s="146">
        <v>0</v>
      </c>
      <c r="F66" s="54" t="str">
        <f t="shared" si="0"/>
        <v>SHV19-0507</v>
      </c>
      <c r="G66" s="145">
        <f t="shared" si="1"/>
        <v>60</v>
      </c>
      <c r="H66" s="146"/>
      <c r="I66" s="147"/>
      <c r="J66" s="54"/>
    </row>
    <row r="67" spans="1:10" ht="18" customHeight="1">
      <c r="A67" s="54">
        <v>61</v>
      </c>
      <c r="B67" s="131" t="s">
        <v>42</v>
      </c>
      <c r="C67" s="132">
        <v>43726</v>
      </c>
      <c r="D67" s="54" t="s">
        <v>13196</v>
      </c>
      <c r="E67" s="146">
        <v>2967.55</v>
      </c>
      <c r="F67" s="54" t="str">
        <f t="shared" si="0"/>
        <v>SHV19-0508</v>
      </c>
      <c r="G67" s="145">
        <f t="shared" si="1"/>
        <v>43786</v>
      </c>
      <c r="H67" s="146"/>
      <c r="I67" s="147"/>
      <c r="J67" s="54"/>
    </row>
    <row r="68" spans="1:10" ht="18" customHeight="1">
      <c r="A68" s="54">
        <v>62</v>
      </c>
      <c r="B68" s="131" t="s">
        <v>42</v>
      </c>
      <c r="C68" s="132">
        <v>43726</v>
      </c>
      <c r="D68" s="54" t="s">
        <v>13197</v>
      </c>
      <c r="E68" s="146">
        <v>2432.15</v>
      </c>
      <c r="F68" s="54" t="str">
        <f t="shared" si="0"/>
        <v>SHV19-0509</v>
      </c>
      <c r="G68" s="145">
        <f t="shared" si="1"/>
        <v>43786</v>
      </c>
      <c r="H68" s="146"/>
      <c r="I68" s="147"/>
      <c r="J68" s="54"/>
    </row>
    <row r="69" spans="1:10" ht="18" customHeight="1">
      <c r="A69" s="54">
        <v>63</v>
      </c>
      <c r="B69" s="131" t="s">
        <v>42</v>
      </c>
      <c r="C69" s="132">
        <v>43726</v>
      </c>
      <c r="D69" s="54" t="s">
        <v>13198</v>
      </c>
      <c r="E69" s="146">
        <v>676.2</v>
      </c>
      <c r="F69" s="54" t="str">
        <f t="shared" si="0"/>
        <v>SHV19-0510</v>
      </c>
      <c r="G69" s="145">
        <f t="shared" si="1"/>
        <v>43786</v>
      </c>
      <c r="H69" s="146"/>
      <c r="I69" s="147"/>
      <c r="J69" s="54"/>
    </row>
    <row r="70" spans="1:10" ht="18" customHeight="1">
      <c r="A70" s="54">
        <v>64</v>
      </c>
      <c r="B70" s="131" t="s">
        <v>330</v>
      </c>
      <c r="C70" s="132">
        <v>43726</v>
      </c>
      <c r="D70" s="54" t="s">
        <v>13199</v>
      </c>
      <c r="E70" s="146">
        <v>3168</v>
      </c>
      <c r="F70" s="54" t="str">
        <f t="shared" si="0"/>
        <v>SHV19-0511</v>
      </c>
      <c r="G70" s="145">
        <f t="shared" si="1"/>
        <v>43786</v>
      </c>
      <c r="H70" s="146"/>
      <c r="I70" s="147"/>
      <c r="J70" s="54"/>
    </row>
    <row r="71" spans="1:10" ht="18" customHeight="1">
      <c r="A71" s="54">
        <v>65</v>
      </c>
      <c r="B71" s="131" t="s">
        <v>42</v>
      </c>
      <c r="C71" s="132">
        <v>43727</v>
      </c>
      <c r="D71" s="54" t="s">
        <v>13200</v>
      </c>
      <c r="E71" s="146">
        <v>1151.81</v>
      </c>
      <c r="F71" s="54" t="str">
        <f t="shared" si="0"/>
        <v>SHV19-0512</v>
      </c>
      <c r="G71" s="145">
        <f t="shared" si="1"/>
        <v>43787</v>
      </c>
      <c r="H71" s="146"/>
      <c r="I71" s="147"/>
      <c r="J71" s="54"/>
    </row>
    <row r="72" spans="1:10" ht="18" customHeight="1">
      <c r="A72" s="54">
        <v>66</v>
      </c>
      <c r="B72" s="131" t="s">
        <v>42</v>
      </c>
      <c r="C72" s="132">
        <v>43727</v>
      </c>
      <c r="D72" s="54" t="s">
        <v>13201</v>
      </c>
      <c r="E72" s="146">
        <v>653.02</v>
      </c>
      <c r="F72" s="54" t="str">
        <f t="shared" ref="F72:F82" si="2">D72</f>
        <v>SHV19-0513</v>
      </c>
      <c r="G72" s="145">
        <f t="shared" ref="G72:G82" si="3">C72+60</f>
        <v>43787</v>
      </c>
      <c r="H72" s="146"/>
      <c r="I72" s="147"/>
      <c r="J72" s="54"/>
    </row>
    <row r="73" spans="1:10" ht="18" customHeight="1">
      <c r="A73" s="54">
        <v>67</v>
      </c>
      <c r="B73" s="131" t="s">
        <v>42</v>
      </c>
      <c r="C73" s="132">
        <v>43727</v>
      </c>
      <c r="D73" s="54" t="s">
        <v>13202</v>
      </c>
      <c r="E73" s="146">
        <v>676.2</v>
      </c>
      <c r="F73" s="54" t="str">
        <f t="shared" si="2"/>
        <v>SHV19-0514</v>
      </c>
      <c r="G73" s="145">
        <f t="shared" si="3"/>
        <v>43787</v>
      </c>
      <c r="H73" s="146"/>
      <c r="I73" s="147"/>
      <c r="J73" s="54"/>
    </row>
    <row r="74" spans="1:10" ht="18" customHeight="1">
      <c r="A74" s="54">
        <v>68</v>
      </c>
      <c r="B74" s="131" t="s">
        <v>237</v>
      </c>
      <c r="C74" s="132">
        <v>43727</v>
      </c>
      <c r="D74" s="54" t="s">
        <v>13203</v>
      </c>
      <c r="E74" s="146">
        <v>687</v>
      </c>
      <c r="F74" s="54" t="str">
        <f t="shared" si="2"/>
        <v>SHV19-0515</v>
      </c>
      <c r="G74" s="145">
        <f t="shared" si="3"/>
        <v>43787</v>
      </c>
      <c r="H74" s="146"/>
      <c r="I74" s="147"/>
      <c r="J74" s="54"/>
    </row>
    <row r="75" spans="1:10" ht="18" customHeight="1">
      <c r="A75" s="54">
        <v>69</v>
      </c>
      <c r="B75" s="131" t="s">
        <v>288</v>
      </c>
      <c r="C75" s="132">
        <v>43728</v>
      </c>
      <c r="D75" s="54" t="s">
        <v>13204</v>
      </c>
      <c r="E75" s="146">
        <v>992.5</v>
      </c>
      <c r="F75" s="54" t="str">
        <f t="shared" si="2"/>
        <v>SHV19-0516</v>
      </c>
      <c r="G75" s="145">
        <f t="shared" si="3"/>
        <v>43788</v>
      </c>
      <c r="H75" s="146"/>
      <c r="I75" s="147"/>
      <c r="J75" s="54"/>
    </row>
    <row r="76" spans="1:10" ht="18" customHeight="1">
      <c r="A76" s="54">
        <v>70</v>
      </c>
      <c r="B76" s="131" t="s">
        <v>42</v>
      </c>
      <c r="C76" s="132">
        <v>43728</v>
      </c>
      <c r="D76" s="54" t="s">
        <v>13205</v>
      </c>
      <c r="E76" s="146">
        <v>2930.92</v>
      </c>
      <c r="F76" s="54" t="str">
        <f t="shared" si="2"/>
        <v>SHV19-0517</v>
      </c>
      <c r="G76" s="145">
        <f t="shared" si="3"/>
        <v>43788</v>
      </c>
      <c r="H76" s="146"/>
      <c r="I76" s="147"/>
      <c r="J76" s="54"/>
    </row>
    <row r="77" spans="1:10" ht="18" customHeight="1">
      <c r="A77" s="54">
        <v>71</v>
      </c>
      <c r="B77" s="131" t="s">
        <v>42</v>
      </c>
      <c r="C77" s="132">
        <v>43728</v>
      </c>
      <c r="D77" s="54" t="s">
        <v>13206</v>
      </c>
      <c r="E77" s="146">
        <v>937.77</v>
      </c>
      <c r="F77" s="54" t="str">
        <f t="shared" si="2"/>
        <v>SHV19-0518</v>
      </c>
      <c r="G77" s="145">
        <f t="shared" si="3"/>
        <v>43788</v>
      </c>
      <c r="H77" s="146"/>
      <c r="I77" s="147"/>
      <c r="J77" s="54"/>
    </row>
    <row r="78" spans="1:10" ht="18" customHeight="1">
      <c r="A78" s="54">
        <v>72</v>
      </c>
      <c r="B78" s="131" t="s">
        <v>42</v>
      </c>
      <c r="C78" s="132">
        <v>43728</v>
      </c>
      <c r="D78" s="54" t="s">
        <v>13207</v>
      </c>
      <c r="E78" s="146">
        <v>676.2</v>
      </c>
      <c r="F78" s="54" t="str">
        <f t="shared" si="2"/>
        <v>SHV19-0519</v>
      </c>
      <c r="G78" s="145">
        <f t="shared" si="3"/>
        <v>43788</v>
      </c>
      <c r="H78" s="146"/>
      <c r="I78" s="147"/>
      <c r="J78" s="54"/>
    </row>
    <row r="79" spans="1:10" ht="18" customHeight="1">
      <c r="A79" s="54">
        <v>73</v>
      </c>
      <c r="B79" s="131" t="s">
        <v>288</v>
      </c>
      <c r="C79" s="132">
        <v>43728</v>
      </c>
      <c r="D79" s="54" t="s">
        <v>13208</v>
      </c>
      <c r="E79" s="146">
        <v>1410</v>
      </c>
      <c r="F79" s="54" t="str">
        <f t="shared" si="2"/>
        <v>SHV19-0520</v>
      </c>
      <c r="G79" s="145">
        <f t="shared" si="3"/>
        <v>43788</v>
      </c>
      <c r="H79" s="146"/>
      <c r="I79" s="147"/>
      <c r="J79" s="54"/>
    </row>
    <row r="80" spans="1:10" ht="18" customHeight="1">
      <c r="A80" s="54">
        <v>74</v>
      </c>
      <c r="B80" s="131" t="s">
        <v>237</v>
      </c>
      <c r="C80" s="132">
        <v>43731</v>
      </c>
      <c r="D80" s="54" t="s">
        <v>13209</v>
      </c>
      <c r="E80" s="146">
        <v>700</v>
      </c>
      <c r="F80" s="54" t="str">
        <f t="shared" si="2"/>
        <v>SHV19-0521</v>
      </c>
      <c r="G80" s="145">
        <f t="shared" si="3"/>
        <v>43791</v>
      </c>
      <c r="H80" s="146"/>
      <c r="I80" s="147"/>
      <c r="J80" s="54"/>
    </row>
    <row r="81" spans="1:10" ht="18" customHeight="1">
      <c r="A81" s="54">
        <v>75</v>
      </c>
      <c r="B81" s="131" t="s">
        <v>42</v>
      </c>
      <c r="C81" s="132">
        <v>43731</v>
      </c>
      <c r="D81" s="54" t="s">
        <v>13210</v>
      </c>
      <c r="E81" s="146">
        <v>997.58</v>
      </c>
      <c r="F81" s="54" t="str">
        <f t="shared" si="2"/>
        <v>SHV19-0522</v>
      </c>
      <c r="G81" s="145">
        <f t="shared" si="3"/>
        <v>43791</v>
      </c>
      <c r="H81" s="146"/>
      <c r="I81" s="147"/>
      <c r="J81" s="54"/>
    </row>
    <row r="82" spans="1:10" ht="18" customHeight="1">
      <c r="A82" s="54">
        <v>76</v>
      </c>
      <c r="B82" s="131" t="s">
        <v>42</v>
      </c>
      <c r="C82" s="132">
        <v>43731</v>
      </c>
      <c r="D82" s="54" t="s">
        <v>13211</v>
      </c>
      <c r="E82" s="146">
        <v>5411.96</v>
      </c>
      <c r="F82" s="54" t="str">
        <f t="shared" si="2"/>
        <v>SHV19-0523</v>
      </c>
      <c r="G82" s="145">
        <f t="shared" si="3"/>
        <v>43791</v>
      </c>
      <c r="H82" s="146"/>
      <c r="I82" s="147"/>
      <c r="J82" s="54"/>
    </row>
    <row r="83" spans="1:10" ht="18" customHeight="1">
      <c r="A83" s="54">
        <v>77</v>
      </c>
      <c r="B83" s="131" t="s">
        <v>42</v>
      </c>
      <c r="C83" s="132">
        <v>43731</v>
      </c>
      <c r="D83" s="54" t="s">
        <v>14540</v>
      </c>
      <c r="E83" s="146">
        <v>1732.75</v>
      </c>
      <c r="F83" s="54" t="str">
        <f t="shared" ref="F83:F104" si="4">D83</f>
        <v>SHV19-0524</v>
      </c>
      <c r="G83" s="145">
        <f t="shared" ref="G83:G104" si="5">C83+60</f>
        <v>43791</v>
      </c>
      <c r="H83" s="146"/>
      <c r="I83" s="147"/>
      <c r="J83" s="54"/>
    </row>
    <row r="84" spans="1:10" ht="18" customHeight="1">
      <c r="A84" s="54">
        <v>78</v>
      </c>
      <c r="B84" s="131" t="s">
        <v>42</v>
      </c>
      <c r="C84" s="132">
        <v>43731</v>
      </c>
      <c r="D84" s="54" t="s">
        <v>14541</v>
      </c>
      <c r="E84" s="146">
        <v>653.02</v>
      </c>
      <c r="F84" s="54" t="str">
        <f t="shared" si="4"/>
        <v>SHV19-0525</v>
      </c>
      <c r="G84" s="145">
        <f t="shared" si="5"/>
        <v>43791</v>
      </c>
      <c r="H84" s="146"/>
      <c r="I84" s="147"/>
      <c r="J84" s="54"/>
    </row>
    <row r="85" spans="1:10" ht="18" customHeight="1">
      <c r="A85" s="54">
        <v>79</v>
      </c>
      <c r="B85" s="131" t="s">
        <v>42</v>
      </c>
      <c r="C85" s="132">
        <v>43731</v>
      </c>
      <c r="D85" s="54" t="s">
        <v>14542</v>
      </c>
      <c r="E85" s="146">
        <v>1174.99</v>
      </c>
      <c r="F85" s="54" t="str">
        <f t="shared" si="4"/>
        <v>SHV19-0526</v>
      </c>
      <c r="G85" s="145">
        <f t="shared" si="5"/>
        <v>43791</v>
      </c>
      <c r="H85" s="146"/>
      <c r="I85" s="147"/>
      <c r="J85" s="54"/>
    </row>
    <row r="86" spans="1:10" ht="18" customHeight="1">
      <c r="A86" s="54">
        <v>80</v>
      </c>
      <c r="B86" s="131" t="s">
        <v>330</v>
      </c>
      <c r="C86" s="132">
        <v>43731</v>
      </c>
      <c r="D86" s="54" t="s">
        <v>14543</v>
      </c>
      <c r="E86" s="146">
        <v>5068.8</v>
      </c>
      <c r="F86" s="54" t="str">
        <f t="shared" si="4"/>
        <v>SHV19-0527</v>
      </c>
      <c r="G86" s="145">
        <f t="shared" si="5"/>
        <v>43791</v>
      </c>
      <c r="H86" s="146"/>
      <c r="I86" s="147"/>
      <c r="J86" s="54"/>
    </row>
    <row r="87" spans="1:10" ht="18" customHeight="1">
      <c r="A87" s="54">
        <v>81</v>
      </c>
      <c r="B87" s="131" t="s">
        <v>42</v>
      </c>
      <c r="C87" s="132">
        <v>43732</v>
      </c>
      <c r="D87" s="54" t="s">
        <v>14544</v>
      </c>
      <c r="E87" s="146">
        <v>1161.8900000000001</v>
      </c>
      <c r="F87" s="54" t="str">
        <f t="shared" si="4"/>
        <v>SHV19-0528</v>
      </c>
      <c r="G87" s="145">
        <f t="shared" si="5"/>
        <v>43792</v>
      </c>
      <c r="H87" s="146"/>
      <c r="I87" s="147"/>
      <c r="J87" s="54"/>
    </row>
    <row r="88" spans="1:10" ht="18" customHeight="1">
      <c r="A88" s="54">
        <v>82</v>
      </c>
      <c r="B88" s="131" t="s">
        <v>42</v>
      </c>
      <c r="C88" s="132">
        <v>43732</v>
      </c>
      <c r="D88" s="54" t="s">
        <v>14545</v>
      </c>
      <c r="E88" s="146">
        <v>3157.23</v>
      </c>
      <c r="F88" s="54" t="str">
        <f t="shared" si="4"/>
        <v>SHV19-0529</v>
      </c>
      <c r="G88" s="145">
        <f t="shared" si="5"/>
        <v>43792</v>
      </c>
      <c r="H88" s="146"/>
      <c r="I88" s="147"/>
      <c r="J88" s="54"/>
    </row>
    <row r="89" spans="1:10" ht="18" customHeight="1">
      <c r="A89" s="54">
        <v>83</v>
      </c>
      <c r="B89" s="131" t="s">
        <v>42</v>
      </c>
      <c r="C89" s="132">
        <v>43732</v>
      </c>
      <c r="D89" s="54" t="s">
        <v>14546</v>
      </c>
      <c r="E89" s="146">
        <v>1910.16</v>
      </c>
      <c r="F89" s="54" t="str">
        <f t="shared" si="4"/>
        <v>SHV19-0530</v>
      </c>
      <c r="G89" s="145">
        <f t="shared" si="5"/>
        <v>43792</v>
      </c>
      <c r="H89" s="146"/>
      <c r="I89" s="147"/>
      <c r="J89" s="54"/>
    </row>
    <row r="90" spans="1:10" ht="18" customHeight="1">
      <c r="A90" s="54">
        <v>84</v>
      </c>
      <c r="B90" s="131" t="s">
        <v>42</v>
      </c>
      <c r="C90" s="132">
        <v>43732</v>
      </c>
      <c r="D90" s="54" t="s">
        <v>14547</v>
      </c>
      <c r="E90" s="146">
        <v>997.58</v>
      </c>
      <c r="F90" s="54" t="str">
        <f t="shared" si="4"/>
        <v>SHV19-0531</v>
      </c>
      <c r="G90" s="145">
        <f t="shared" si="5"/>
        <v>43792</v>
      </c>
      <c r="H90" s="146"/>
      <c r="I90" s="147"/>
      <c r="J90" s="54"/>
    </row>
    <row r="91" spans="1:10" ht="18" customHeight="1">
      <c r="A91" s="54">
        <v>85</v>
      </c>
      <c r="B91" s="131" t="s">
        <v>42</v>
      </c>
      <c r="C91" s="132">
        <v>43733</v>
      </c>
      <c r="D91" s="54" t="s">
        <v>14548</v>
      </c>
      <c r="E91" s="146">
        <v>3181.58</v>
      </c>
      <c r="F91" s="54" t="str">
        <f t="shared" si="4"/>
        <v>SHV19-0532</v>
      </c>
      <c r="G91" s="145">
        <f t="shared" si="5"/>
        <v>43793</v>
      </c>
      <c r="H91" s="146"/>
      <c r="I91" s="147"/>
      <c r="J91" s="54"/>
    </row>
    <row r="92" spans="1:10" ht="18" customHeight="1">
      <c r="A92" s="54">
        <v>86</v>
      </c>
      <c r="B92" s="131" t="s">
        <v>42</v>
      </c>
      <c r="C92" s="132">
        <v>43733</v>
      </c>
      <c r="D92" s="54" t="s">
        <v>14549</v>
      </c>
      <c r="E92" s="146">
        <v>2989.9</v>
      </c>
      <c r="F92" s="54" t="str">
        <f t="shared" si="4"/>
        <v>SHV19-0533</v>
      </c>
      <c r="G92" s="145">
        <f t="shared" si="5"/>
        <v>43793</v>
      </c>
      <c r="H92" s="146"/>
      <c r="I92" s="147"/>
      <c r="J92" s="54"/>
    </row>
    <row r="93" spans="1:10" ht="18" customHeight="1">
      <c r="A93" s="54">
        <v>87</v>
      </c>
      <c r="B93" s="131" t="s">
        <v>42</v>
      </c>
      <c r="C93" s="132">
        <v>43733</v>
      </c>
      <c r="D93" s="54" t="s">
        <v>14550</v>
      </c>
      <c r="E93" s="146">
        <v>3239.37</v>
      </c>
      <c r="F93" s="54" t="str">
        <f t="shared" si="4"/>
        <v>SHV19-0534</v>
      </c>
      <c r="G93" s="145">
        <f t="shared" si="5"/>
        <v>43793</v>
      </c>
      <c r="H93" s="146"/>
      <c r="I93" s="147"/>
      <c r="J93" s="54"/>
    </row>
    <row r="94" spans="1:10" ht="18" customHeight="1">
      <c r="A94" s="54">
        <v>88</v>
      </c>
      <c r="B94" s="131" t="s">
        <v>42</v>
      </c>
      <c r="C94" s="132">
        <v>43733</v>
      </c>
      <c r="D94" s="54" t="s">
        <v>14551</v>
      </c>
      <c r="E94" s="146">
        <v>498.79</v>
      </c>
      <c r="F94" s="54" t="str">
        <f t="shared" si="4"/>
        <v>SHV19-0535</v>
      </c>
      <c r="G94" s="145">
        <f t="shared" si="5"/>
        <v>43793</v>
      </c>
      <c r="H94" s="146"/>
      <c r="I94" s="147"/>
      <c r="J94" s="54"/>
    </row>
    <row r="95" spans="1:10" ht="18" customHeight="1">
      <c r="A95" s="54">
        <v>89</v>
      </c>
      <c r="B95" s="131" t="s">
        <v>42</v>
      </c>
      <c r="C95" s="132">
        <v>43734</v>
      </c>
      <c r="D95" s="54" t="s">
        <v>14552</v>
      </c>
      <c r="E95" s="146">
        <v>2303.61</v>
      </c>
      <c r="F95" s="54" t="str">
        <f t="shared" si="4"/>
        <v>SHV19-0536</v>
      </c>
      <c r="G95" s="145">
        <f t="shared" si="5"/>
        <v>43794</v>
      </c>
      <c r="H95" s="146"/>
      <c r="I95" s="147"/>
      <c r="J95" s="54"/>
    </row>
    <row r="96" spans="1:10" ht="18" customHeight="1">
      <c r="A96" s="54">
        <v>90</v>
      </c>
      <c r="B96" s="131" t="s">
        <v>42</v>
      </c>
      <c r="C96" s="132">
        <v>43734</v>
      </c>
      <c r="D96" s="54" t="s">
        <v>14553</v>
      </c>
      <c r="E96" s="146">
        <v>1151.81</v>
      </c>
      <c r="F96" s="54" t="str">
        <f t="shared" si="4"/>
        <v>SHV19-0537</v>
      </c>
      <c r="G96" s="145">
        <f t="shared" si="5"/>
        <v>43794</v>
      </c>
      <c r="H96" s="146"/>
      <c r="I96" s="147"/>
      <c r="J96" s="54"/>
    </row>
    <row r="97" spans="1:10" ht="18" customHeight="1">
      <c r="A97" s="54">
        <v>91</v>
      </c>
      <c r="B97" s="131" t="s">
        <v>42</v>
      </c>
      <c r="C97" s="132">
        <v>43734</v>
      </c>
      <c r="D97" s="54" t="s">
        <v>14554</v>
      </c>
      <c r="E97" s="146">
        <v>653.02</v>
      </c>
      <c r="F97" s="54" t="str">
        <f t="shared" si="4"/>
        <v>SHV19-0538</v>
      </c>
      <c r="G97" s="145">
        <f t="shared" si="5"/>
        <v>43794</v>
      </c>
      <c r="H97" s="146"/>
      <c r="I97" s="147"/>
      <c r="J97" s="54"/>
    </row>
    <row r="98" spans="1:10" ht="18" customHeight="1">
      <c r="A98" s="54">
        <v>92</v>
      </c>
      <c r="B98" s="131" t="s">
        <v>42</v>
      </c>
      <c r="C98" s="132">
        <v>43735</v>
      </c>
      <c r="D98" s="54" t="s">
        <v>14555</v>
      </c>
      <c r="E98" s="146">
        <v>3181.58</v>
      </c>
      <c r="F98" s="54" t="str">
        <f t="shared" si="4"/>
        <v>SHV19-0539</v>
      </c>
      <c r="G98" s="145">
        <f t="shared" si="5"/>
        <v>43795</v>
      </c>
      <c r="H98" s="146"/>
      <c r="I98" s="147"/>
      <c r="J98" s="54"/>
    </row>
    <row r="99" spans="1:10" ht="18" customHeight="1">
      <c r="A99" s="54">
        <v>93</v>
      </c>
      <c r="B99" s="131" t="s">
        <v>42</v>
      </c>
      <c r="C99" s="132">
        <v>43735</v>
      </c>
      <c r="D99" s="54" t="s">
        <v>14556</v>
      </c>
      <c r="E99" s="146">
        <v>1352.4</v>
      </c>
      <c r="F99" s="54" t="str">
        <f t="shared" si="4"/>
        <v>SHV19-0540</v>
      </c>
      <c r="G99" s="145">
        <f t="shared" si="5"/>
        <v>43795</v>
      </c>
      <c r="H99" s="146"/>
      <c r="I99" s="147"/>
      <c r="J99" s="54"/>
    </row>
    <row r="100" spans="1:10" ht="18" customHeight="1">
      <c r="A100" s="54">
        <v>94</v>
      </c>
      <c r="B100" s="131" t="s">
        <v>42</v>
      </c>
      <c r="C100" s="132">
        <v>43735</v>
      </c>
      <c r="D100" s="54" t="s">
        <v>14557</v>
      </c>
      <c r="E100" s="146">
        <v>1933.34</v>
      </c>
      <c r="F100" s="54" t="str">
        <f t="shared" si="4"/>
        <v>SHV19-0541</v>
      </c>
      <c r="G100" s="145">
        <f t="shared" si="5"/>
        <v>43795</v>
      </c>
      <c r="H100" s="146"/>
      <c r="I100" s="147"/>
      <c r="J100" s="54"/>
    </row>
    <row r="101" spans="1:10" ht="18" customHeight="1">
      <c r="A101" s="54">
        <v>95</v>
      </c>
      <c r="B101" s="131" t="s">
        <v>42</v>
      </c>
      <c r="C101" s="132">
        <v>43735</v>
      </c>
      <c r="D101" s="54" t="s">
        <v>14558</v>
      </c>
      <c r="E101" s="146">
        <v>1329.22</v>
      </c>
      <c r="F101" s="54" t="str">
        <f t="shared" si="4"/>
        <v>SHV19-0542</v>
      </c>
      <c r="G101" s="145">
        <f t="shared" si="5"/>
        <v>43795</v>
      </c>
      <c r="H101" s="146"/>
      <c r="I101" s="147"/>
      <c r="J101" s="54"/>
    </row>
    <row r="102" spans="1:10" ht="18" customHeight="1">
      <c r="A102" s="54">
        <v>96</v>
      </c>
      <c r="B102" s="131" t="s">
        <v>330</v>
      </c>
      <c r="C102" s="132">
        <v>43738</v>
      </c>
      <c r="D102" s="54" t="s">
        <v>14559</v>
      </c>
      <c r="E102" s="146">
        <v>5633.28</v>
      </c>
      <c r="F102" s="54" t="str">
        <f t="shared" si="4"/>
        <v>SHV19-0543</v>
      </c>
      <c r="G102" s="145">
        <f t="shared" si="5"/>
        <v>43798</v>
      </c>
      <c r="H102" s="146"/>
      <c r="I102" s="147"/>
      <c r="J102" s="54"/>
    </row>
    <row r="103" spans="1:10" ht="18" customHeight="1">
      <c r="A103" s="54">
        <v>97</v>
      </c>
      <c r="B103" s="131" t="s">
        <v>42</v>
      </c>
      <c r="C103" s="132">
        <v>43738</v>
      </c>
      <c r="D103" s="54" t="s">
        <v>14560</v>
      </c>
      <c r="E103" s="146">
        <v>1329.22</v>
      </c>
      <c r="F103" s="54" t="str">
        <f t="shared" si="4"/>
        <v>SHV19-0544</v>
      </c>
      <c r="G103" s="145">
        <f t="shared" si="5"/>
        <v>43798</v>
      </c>
      <c r="H103" s="146"/>
      <c r="I103" s="147"/>
      <c r="J103" s="54"/>
    </row>
    <row r="104" spans="1:10" ht="18" customHeight="1" thickBot="1">
      <c r="A104" s="54">
        <v>98</v>
      </c>
      <c r="B104" s="131" t="s">
        <v>42</v>
      </c>
      <c r="C104" s="132">
        <v>43738</v>
      </c>
      <c r="D104" s="54" t="s">
        <v>14561</v>
      </c>
      <c r="E104" s="146">
        <v>1875.55</v>
      </c>
      <c r="F104" s="54" t="str">
        <f t="shared" si="4"/>
        <v>SHV19-0545</v>
      </c>
      <c r="G104" s="145">
        <f t="shared" si="5"/>
        <v>43798</v>
      </c>
      <c r="H104" s="146"/>
      <c r="I104" s="147"/>
      <c r="J104" s="54"/>
    </row>
    <row r="105" spans="1:10" s="150" customFormat="1" ht="20.25" customHeight="1" thickTop="1">
      <c r="A105" s="489"/>
      <c r="B105" s="490"/>
      <c r="C105" s="490"/>
      <c r="D105" s="492"/>
      <c r="E105" s="148">
        <f>SUM(E7:E104)</f>
        <v>171858.49999999994</v>
      </c>
      <c r="F105" s="148"/>
      <c r="G105" s="413"/>
      <c r="H105" s="148">
        <f>SUM(H7:H104)</f>
        <v>0</v>
      </c>
      <c r="I105" s="148">
        <f>SUM(I7:I104)</f>
        <v>0</v>
      </c>
      <c r="J105" s="149"/>
    </row>
    <row r="106" spans="1:10" ht="18" customHeight="1">
      <c r="C106" s="151"/>
      <c r="D106" s="152"/>
    </row>
    <row r="110" spans="1:10" s="133" customFormat="1" ht="18" customHeight="1">
      <c r="A110" s="131"/>
      <c r="B110" s="131"/>
      <c r="C110" s="132"/>
      <c r="D110" s="131"/>
      <c r="G110" s="132"/>
      <c r="I110" s="131"/>
      <c r="J110" s="131"/>
    </row>
  </sheetData>
  <autoFilter ref="A6:J105" xr:uid="{00000000-0009-0000-0000-000009000000}"/>
  <mergeCells count="4">
    <mergeCell ref="C1:E1"/>
    <mergeCell ref="A5:F5"/>
    <mergeCell ref="G5:I5"/>
    <mergeCell ref="A105:D105"/>
  </mergeCells>
  <phoneticPr fontId="36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00B050"/>
  </sheetPr>
  <dimension ref="A1:XFB65"/>
  <sheetViews>
    <sheetView showGridLines="0" zoomScale="80" zoomScaleNormal="80" workbookViewId="0">
      <pane ySplit="6" topLeftCell="A37" activePane="bottomLeft" state="frozen"/>
      <selection pane="bottomLeft" activeCell="N75" sqref="N75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405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12969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403" t="s">
        <v>1758</v>
      </c>
      <c r="N5" s="406" t="s">
        <v>17</v>
      </c>
    </row>
    <row r="6" spans="1:17 16378:16382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hidden="1" customHeight="1">
      <c r="A7" s="54">
        <v>1</v>
      </c>
      <c r="B7" s="131" t="s">
        <v>37</v>
      </c>
      <c r="C7" s="374">
        <v>43692</v>
      </c>
      <c r="D7" s="54" t="s">
        <v>12970</v>
      </c>
      <c r="E7" s="375">
        <v>10933.08</v>
      </c>
      <c r="F7" s="310"/>
      <c r="G7" s="54"/>
      <c r="H7" s="131"/>
      <c r="J7" s="131"/>
      <c r="L7" s="131"/>
      <c r="M7" s="131" t="s">
        <v>12971</v>
      </c>
      <c r="N7" s="335" t="s">
        <v>12972</v>
      </c>
    </row>
    <row r="8" spans="1:17 16378:16382" ht="18" hidden="1" customHeight="1">
      <c r="A8" s="275">
        <v>2</v>
      </c>
      <c r="B8" s="376" t="s">
        <v>1767</v>
      </c>
      <c r="C8" s="377"/>
      <c r="D8" s="275" t="s">
        <v>12973</v>
      </c>
      <c r="E8" s="378"/>
      <c r="F8" s="131"/>
      <c r="H8" s="131"/>
      <c r="J8" s="131"/>
      <c r="L8" s="131"/>
      <c r="M8" s="376"/>
      <c r="N8" s="275" t="s">
        <v>1767</v>
      </c>
      <c r="XEX8" s="54"/>
      <c r="XEZ8" s="145"/>
      <c r="XFA8" s="54"/>
      <c r="XFB8" s="146"/>
    </row>
    <row r="9" spans="1:17 16378:16382" ht="18" hidden="1" customHeight="1">
      <c r="A9" s="54">
        <v>3</v>
      </c>
      <c r="B9" s="131" t="s">
        <v>23</v>
      </c>
      <c r="C9" s="374">
        <v>43692</v>
      </c>
      <c r="D9" s="54" t="s">
        <v>12974</v>
      </c>
      <c r="E9" s="375">
        <v>4779</v>
      </c>
      <c r="F9" s="54"/>
      <c r="G9" s="336"/>
      <c r="H9" s="146"/>
      <c r="I9" s="147"/>
      <c r="J9" s="145"/>
      <c r="K9" s="54"/>
      <c r="L9" s="310"/>
      <c r="M9" s="54" t="s">
        <v>12975</v>
      </c>
      <c r="N9" s="54" t="s">
        <v>12976</v>
      </c>
      <c r="XEX9" s="54"/>
      <c r="XEZ9" s="145"/>
      <c r="XFA9" s="54"/>
      <c r="XFB9" s="146"/>
    </row>
    <row r="10" spans="1:17 16378:16382" ht="18" hidden="1" customHeight="1">
      <c r="A10" s="54">
        <v>4</v>
      </c>
      <c r="B10" s="131" t="s">
        <v>23</v>
      </c>
      <c r="C10" s="374">
        <v>43692</v>
      </c>
      <c r="D10" s="54" t="s">
        <v>12977</v>
      </c>
      <c r="E10" s="375">
        <v>3794.18</v>
      </c>
      <c r="F10" s="54"/>
      <c r="G10" s="336"/>
      <c r="H10" s="146"/>
      <c r="I10" s="147"/>
      <c r="J10" s="145"/>
      <c r="K10" s="54"/>
      <c r="L10" s="310"/>
      <c r="M10" s="54" t="s">
        <v>12978</v>
      </c>
      <c r="N10" s="54" t="s">
        <v>12979</v>
      </c>
    </row>
    <row r="11" spans="1:17 16378:16382" ht="18" hidden="1" customHeight="1">
      <c r="A11" s="54">
        <v>5</v>
      </c>
      <c r="B11" s="131" t="s">
        <v>36</v>
      </c>
      <c r="C11" s="374">
        <v>43693</v>
      </c>
      <c r="D11" s="54" t="s">
        <v>12980</v>
      </c>
      <c r="E11" s="375">
        <f>172573.8/19.5</f>
        <v>8849.9384615384606</v>
      </c>
      <c r="F11" s="54"/>
      <c r="G11" s="336"/>
      <c r="H11" s="146"/>
      <c r="I11" s="147"/>
      <c r="J11" s="145"/>
      <c r="K11" s="54"/>
      <c r="L11" s="310"/>
      <c r="M11" s="54" t="s">
        <v>12981</v>
      </c>
      <c r="N11" s="54" t="s">
        <v>12982</v>
      </c>
    </row>
    <row r="12" spans="1:17 16378:16382" ht="18" hidden="1" customHeight="1">
      <c r="A12" s="54">
        <v>6</v>
      </c>
      <c r="B12" s="131" t="s">
        <v>148</v>
      </c>
      <c r="C12" s="374">
        <v>43693</v>
      </c>
      <c r="D12" s="54" t="s">
        <v>12983</v>
      </c>
      <c r="E12" s="375">
        <v>7762.5</v>
      </c>
      <c r="F12" s="54"/>
      <c r="G12" s="336"/>
      <c r="H12" s="146"/>
      <c r="I12" s="147"/>
      <c r="J12" s="145"/>
      <c r="K12" s="54"/>
      <c r="L12" s="310"/>
      <c r="M12" s="54" t="s">
        <v>12984</v>
      </c>
      <c r="N12" s="54" t="s">
        <v>12985</v>
      </c>
    </row>
    <row r="13" spans="1:17 16378:16382" ht="18" hidden="1" customHeight="1">
      <c r="A13" s="54">
        <v>7</v>
      </c>
      <c r="B13" s="131" t="s">
        <v>28</v>
      </c>
      <c r="C13" s="374">
        <v>43693</v>
      </c>
      <c r="D13" s="54" t="s">
        <v>12986</v>
      </c>
      <c r="E13" s="375">
        <v>4854.6000000000004</v>
      </c>
      <c r="F13" s="54"/>
      <c r="G13" s="336"/>
      <c r="H13" s="146"/>
      <c r="I13" s="147"/>
      <c r="J13" s="145"/>
      <c r="K13" s="54"/>
      <c r="L13" s="310"/>
      <c r="M13" s="54" t="s">
        <v>12987</v>
      </c>
      <c r="N13" s="54" t="s">
        <v>12988</v>
      </c>
    </row>
    <row r="14" spans="1:17 16378:16382" ht="18" hidden="1" customHeight="1">
      <c r="A14" s="275">
        <v>8</v>
      </c>
      <c r="B14" s="376" t="s">
        <v>6352</v>
      </c>
      <c r="C14" s="377"/>
      <c r="D14" s="275" t="s">
        <v>12989</v>
      </c>
      <c r="E14" s="378"/>
      <c r="F14" s="54"/>
      <c r="G14" s="336"/>
      <c r="H14" s="146"/>
      <c r="I14" s="147"/>
      <c r="J14" s="145"/>
      <c r="K14" s="54"/>
      <c r="L14" s="310"/>
      <c r="M14" s="275"/>
      <c r="N14" s="275" t="s">
        <v>6352</v>
      </c>
    </row>
    <row r="15" spans="1:17 16378:16382" ht="18" hidden="1" customHeight="1">
      <c r="A15" s="54">
        <v>9</v>
      </c>
      <c r="B15" s="131" t="s">
        <v>148</v>
      </c>
      <c r="C15" s="374">
        <v>43693</v>
      </c>
      <c r="D15" s="54" t="s">
        <v>12990</v>
      </c>
      <c r="E15" s="375">
        <v>3531.38</v>
      </c>
      <c r="F15" s="54"/>
      <c r="G15" s="336"/>
      <c r="H15" s="146"/>
      <c r="I15" s="147"/>
      <c r="J15" s="145"/>
      <c r="K15" s="54"/>
      <c r="L15" s="310"/>
      <c r="M15" s="54" t="s">
        <v>12991</v>
      </c>
      <c r="N15" s="54" t="s">
        <v>12992</v>
      </c>
    </row>
    <row r="16" spans="1:17 16378:16382" ht="18" hidden="1" customHeight="1">
      <c r="A16" s="54">
        <v>10</v>
      </c>
      <c r="B16" s="131" t="s">
        <v>1858</v>
      </c>
      <c r="C16" s="374">
        <v>43693</v>
      </c>
      <c r="D16" s="54" t="s">
        <v>12993</v>
      </c>
      <c r="E16" s="375">
        <v>6053.65</v>
      </c>
      <c r="F16" s="54"/>
      <c r="G16" s="336"/>
      <c r="H16" s="146"/>
      <c r="I16" s="147"/>
      <c r="J16" s="145"/>
      <c r="K16" s="54"/>
      <c r="L16" s="310"/>
      <c r="M16" s="54" t="s">
        <v>12994</v>
      </c>
      <c r="N16" s="54" t="s">
        <v>12995</v>
      </c>
    </row>
    <row r="17" spans="1:14" ht="18" hidden="1" customHeight="1">
      <c r="A17" s="54">
        <v>11</v>
      </c>
      <c r="B17" s="131" t="s">
        <v>22</v>
      </c>
      <c r="C17" s="374">
        <v>43693</v>
      </c>
      <c r="D17" s="54" t="s">
        <v>12996</v>
      </c>
      <c r="E17" s="375">
        <v>5495.85</v>
      </c>
      <c r="F17" s="54"/>
      <c r="G17" s="336"/>
      <c r="H17" s="146"/>
      <c r="I17" s="147"/>
      <c r="J17" s="145"/>
      <c r="K17" s="54"/>
      <c r="L17" s="310"/>
      <c r="M17" s="54" t="s">
        <v>12997</v>
      </c>
      <c r="N17" s="54" t="s">
        <v>12998</v>
      </c>
    </row>
    <row r="18" spans="1:14" ht="18" hidden="1" customHeight="1">
      <c r="A18" s="54">
        <v>12</v>
      </c>
      <c r="B18" s="131" t="s">
        <v>309</v>
      </c>
      <c r="C18" s="374">
        <v>43683</v>
      </c>
      <c r="D18" s="54" t="s">
        <v>12999</v>
      </c>
      <c r="E18" s="375">
        <v>690</v>
      </c>
      <c r="F18" s="54"/>
      <c r="G18" s="336"/>
      <c r="H18" s="146"/>
      <c r="I18" s="147"/>
      <c r="J18" s="145"/>
      <c r="K18" s="54"/>
      <c r="L18" s="310"/>
      <c r="M18" s="54" t="s">
        <v>13000</v>
      </c>
      <c r="N18" s="54" t="s">
        <v>13001</v>
      </c>
    </row>
    <row r="19" spans="1:14" ht="18" hidden="1" customHeight="1">
      <c r="A19" s="54">
        <v>13</v>
      </c>
      <c r="B19" s="131" t="s">
        <v>334</v>
      </c>
      <c r="C19" s="374">
        <v>43693</v>
      </c>
      <c r="D19" s="54" t="s">
        <v>13002</v>
      </c>
      <c r="E19" s="375">
        <v>3541.5</v>
      </c>
      <c r="F19" s="54"/>
      <c r="G19" s="336"/>
      <c r="H19" s="146"/>
      <c r="I19" s="147"/>
      <c r="J19" s="145"/>
      <c r="K19" s="54"/>
      <c r="L19" s="310"/>
      <c r="M19" s="54" t="s">
        <v>13003</v>
      </c>
      <c r="N19" s="54" t="s">
        <v>13004</v>
      </c>
    </row>
    <row r="20" spans="1:14" ht="18" hidden="1" customHeight="1">
      <c r="A20" s="54">
        <v>14</v>
      </c>
      <c r="B20" s="131" t="s">
        <v>11107</v>
      </c>
      <c r="C20" s="374">
        <v>43693</v>
      </c>
      <c r="D20" s="54" t="s">
        <v>13005</v>
      </c>
      <c r="E20" s="375">
        <v>219</v>
      </c>
      <c r="F20" s="54"/>
      <c r="G20" s="336"/>
      <c r="H20" s="146"/>
      <c r="I20" s="147"/>
      <c r="J20" s="145"/>
      <c r="K20" s="54"/>
      <c r="L20" s="310"/>
      <c r="M20" s="54" t="s">
        <v>9552</v>
      </c>
      <c r="N20" s="54" t="s">
        <v>13006</v>
      </c>
    </row>
    <row r="21" spans="1:14" ht="18" hidden="1" customHeight="1">
      <c r="A21" s="54">
        <v>15</v>
      </c>
      <c r="B21" s="131" t="s">
        <v>37</v>
      </c>
      <c r="C21" s="374">
        <v>43693</v>
      </c>
      <c r="D21" s="54" t="s">
        <v>13007</v>
      </c>
      <c r="E21" s="375">
        <v>2106.3000000000002</v>
      </c>
      <c r="F21" s="54"/>
      <c r="G21" s="336"/>
      <c r="H21" s="146"/>
      <c r="I21" s="147"/>
      <c r="J21" s="145"/>
      <c r="K21" s="54"/>
      <c r="L21" s="310"/>
      <c r="M21" s="54" t="s">
        <v>13008</v>
      </c>
      <c r="N21" s="54" t="s">
        <v>13009</v>
      </c>
    </row>
    <row r="22" spans="1:14" ht="18" hidden="1" customHeight="1">
      <c r="A22" s="54">
        <v>16</v>
      </c>
      <c r="B22" s="131" t="s">
        <v>37</v>
      </c>
      <c r="C22" s="374">
        <v>43693</v>
      </c>
      <c r="D22" s="54" t="s">
        <v>13010</v>
      </c>
      <c r="E22" s="375">
        <v>2407.1999999999998</v>
      </c>
      <c r="F22" s="54"/>
      <c r="G22" s="336"/>
      <c r="H22" s="146"/>
      <c r="I22" s="147"/>
      <c r="J22" s="145"/>
      <c r="K22" s="54"/>
      <c r="L22" s="310"/>
      <c r="M22" s="54" t="s">
        <v>13011</v>
      </c>
      <c r="N22" s="54" t="s">
        <v>13012</v>
      </c>
    </row>
    <row r="23" spans="1:14" ht="18" hidden="1" customHeight="1">
      <c r="A23" s="54">
        <v>17</v>
      </c>
      <c r="B23" s="131" t="s">
        <v>37</v>
      </c>
      <c r="C23" s="374">
        <v>43693</v>
      </c>
      <c r="D23" s="54" t="s">
        <v>13013</v>
      </c>
      <c r="E23" s="375">
        <v>9628.7999999999993</v>
      </c>
      <c r="F23" s="54"/>
      <c r="G23" s="336"/>
      <c r="H23" s="146"/>
      <c r="I23" s="147"/>
      <c r="J23" s="145"/>
      <c r="K23" s="54"/>
      <c r="L23" s="310"/>
      <c r="M23" s="54" t="s">
        <v>13014</v>
      </c>
      <c r="N23" s="54" t="s">
        <v>13015</v>
      </c>
    </row>
    <row r="24" spans="1:14" ht="18" hidden="1" customHeight="1">
      <c r="A24" s="54">
        <v>18</v>
      </c>
      <c r="B24" s="131" t="s">
        <v>311</v>
      </c>
      <c r="C24" s="374">
        <v>43718</v>
      </c>
      <c r="D24" s="54" t="s">
        <v>13016</v>
      </c>
      <c r="E24" s="375">
        <f>371.82+3109.02</f>
        <v>3480.84</v>
      </c>
      <c r="F24" s="54"/>
      <c r="G24" s="336"/>
      <c r="H24" s="146"/>
      <c r="I24" s="147"/>
      <c r="J24" s="145"/>
      <c r="K24" s="54"/>
      <c r="L24" s="310"/>
      <c r="M24" s="54" t="s">
        <v>13017</v>
      </c>
      <c r="N24" s="54" t="s">
        <v>13018</v>
      </c>
    </row>
    <row r="25" spans="1:14" ht="18" hidden="1" customHeight="1">
      <c r="A25" s="54">
        <v>19</v>
      </c>
      <c r="B25" s="131" t="s">
        <v>8115</v>
      </c>
      <c r="C25" s="374">
        <v>43718</v>
      </c>
      <c r="D25" s="54" t="s">
        <v>13019</v>
      </c>
      <c r="E25" s="375">
        <v>2777.2</v>
      </c>
      <c r="F25" s="54"/>
      <c r="G25" s="336"/>
      <c r="H25" s="146"/>
      <c r="I25" s="147"/>
      <c r="J25" s="145"/>
      <c r="K25" s="54"/>
      <c r="L25" s="310"/>
      <c r="M25" s="54" t="s">
        <v>13020</v>
      </c>
      <c r="N25" s="54" t="s">
        <v>13021</v>
      </c>
    </row>
    <row r="26" spans="1:14" ht="18" hidden="1" customHeight="1">
      <c r="A26" s="54">
        <v>20</v>
      </c>
      <c r="B26" s="131" t="s">
        <v>334</v>
      </c>
      <c r="C26" s="374">
        <v>43693</v>
      </c>
      <c r="D26" s="54" t="s">
        <v>13022</v>
      </c>
      <c r="E26" s="375">
        <v>3210</v>
      </c>
      <c r="F26" s="54"/>
      <c r="G26" s="336"/>
      <c r="H26" s="146"/>
      <c r="I26" s="147"/>
      <c r="J26" s="145"/>
      <c r="K26" s="54"/>
      <c r="L26" s="310"/>
      <c r="M26" s="54" t="s">
        <v>13023</v>
      </c>
      <c r="N26" s="54" t="s">
        <v>13024</v>
      </c>
    </row>
    <row r="27" spans="1:14" ht="18" hidden="1" customHeight="1">
      <c r="A27" s="54">
        <v>21</v>
      </c>
      <c r="B27" s="131" t="s">
        <v>39</v>
      </c>
      <c r="C27" s="374">
        <v>43693</v>
      </c>
      <c r="D27" s="54" t="s">
        <v>13025</v>
      </c>
      <c r="E27" s="375">
        <v>6155.46</v>
      </c>
      <c r="F27" s="54"/>
      <c r="G27" s="336"/>
      <c r="H27" s="146"/>
      <c r="I27" s="147"/>
      <c r="J27" s="145"/>
      <c r="K27" s="54"/>
      <c r="L27" s="310"/>
      <c r="M27" s="54" t="s">
        <v>13026</v>
      </c>
      <c r="N27" s="54" t="s">
        <v>13027</v>
      </c>
    </row>
    <row r="28" spans="1:14" ht="18" hidden="1" customHeight="1">
      <c r="A28" s="54">
        <v>22</v>
      </c>
      <c r="B28" s="131" t="s">
        <v>37</v>
      </c>
      <c r="C28" s="374">
        <v>43693</v>
      </c>
      <c r="D28" s="54" t="s">
        <v>13028</v>
      </c>
      <c r="E28" s="375">
        <v>9628.7999999999993</v>
      </c>
      <c r="F28" s="54"/>
      <c r="G28" s="336"/>
      <c r="H28" s="146"/>
      <c r="I28" s="147"/>
      <c r="J28" s="145"/>
      <c r="K28" s="54"/>
      <c r="L28" s="310"/>
      <c r="M28" s="54" t="s">
        <v>13029</v>
      </c>
      <c r="N28" s="54" t="s">
        <v>13030</v>
      </c>
    </row>
    <row r="29" spans="1:14" ht="18" hidden="1" customHeight="1">
      <c r="A29" s="54">
        <v>23</v>
      </c>
      <c r="B29" s="131" t="s">
        <v>22</v>
      </c>
      <c r="C29" s="374">
        <v>43693</v>
      </c>
      <c r="D29" s="54" t="s">
        <v>13031</v>
      </c>
      <c r="E29" s="375">
        <v>8352.18</v>
      </c>
      <c r="F29" s="54"/>
      <c r="G29" s="336"/>
      <c r="H29" s="146"/>
      <c r="I29" s="147"/>
      <c r="J29" s="145"/>
      <c r="K29" s="54"/>
      <c r="L29" s="310"/>
      <c r="M29" s="54" t="s">
        <v>13032</v>
      </c>
      <c r="N29" s="54" t="s">
        <v>13033</v>
      </c>
    </row>
    <row r="30" spans="1:14" ht="18" hidden="1" customHeight="1">
      <c r="A30" s="54">
        <v>24</v>
      </c>
      <c r="B30" s="131" t="s">
        <v>37</v>
      </c>
      <c r="C30" s="374">
        <v>43711</v>
      </c>
      <c r="D30" s="54" t="s">
        <v>13034</v>
      </c>
      <c r="E30" s="375">
        <v>9321.2800000000007</v>
      </c>
      <c r="F30" s="54"/>
      <c r="G30" s="336"/>
      <c r="H30" s="146"/>
      <c r="I30" s="147"/>
      <c r="J30" s="145"/>
      <c r="K30" s="54"/>
      <c r="L30" s="310"/>
      <c r="M30" s="54" t="s">
        <v>13035</v>
      </c>
      <c r="N30" s="54" t="s">
        <v>13036</v>
      </c>
    </row>
    <row r="31" spans="1:14" ht="18" hidden="1" customHeight="1">
      <c r="A31" s="54">
        <v>25</v>
      </c>
      <c r="B31" s="131" t="s">
        <v>22</v>
      </c>
      <c r="C31" s="374">
        <v>43711</v>
      </c>
      <c r="D31" s="54" t="s">
        <v>13037</v>
      </c>
      <c r="E31" s="375">
        <v>4353.75</v>
      </c>
      <c r="F31" s="54"/>
      <c r="G31" s="336"/>
      <c r="H31" s="146"/>
      <c r="I31" s="147"/>
      <c r="J31" s="145"/>
      <c r="K31" s="54"/>
      <c r="L31" s="310"/>
      <c r="M31" s="54" t="s">
        <v>13038</v>
      </c>
      <c r="N31" s="54" t="s">
        <v>13039</v>
      </c>
    </row>
    <row r="32" spans="1:14" ht="18" hidden="1" customHeight="1">
      <c r="A32" s="54">
        <v>26</v>
      </c>
      <c r="B32" s="131" t="s">
        <v>36</v>
      </c>
      <c r="C32" s="374">
        <v>43693</v>
      </c>
      <c r="D32" s="54" t="s">
        <v>13040</v>
      </c>
      <c r="E32" s="375">
        <f>104582.29/19.5</f>
        <v>5363.1943589743587</v>
      </c>
      <c r="F32" s="54"/>
      <c r="G32" s="336"/>
      <c r="H32" s="146"/>
      <c r="I32" s="147"/>
      <c r="J32" s="145"/>
      <c r="K32" s="54"/>
      <c r="L32" s="310"/>
      <c r="M32" s="54" t="s">
        <v>13041</v>
      </c>
      <c r="N32" s="54" t="s">
        <v>13042</v>
      </c>
    </row>
    <row r="33" spans="1:14" ht="18" hidden="1" customHeight="1">
      <c r="A33" s="54">
        <v>27</v>
      </c>
      <c r="B33" s="131" t="s">
        <v>28</v>
      </c>
      <c r="C33" s="374">
        <v>43711</v>
      </c>
      <c r="D33" s="54" t="s">
        <v>13043</v>
      </c>
      <c r="E33" s="375">
        <v>2308.5</v>
      </c>
      <c r="F33" s="54"/>
      <c r="G33" s="336"/>
      <c r="H33" s="146"/>
      <c r="I33" s="147"/>
      <c r="J33" s="145"/>
      <c r="K33" s="54"/>
      <c r="L33" s="310"/>
      <c r="M33" s="54" t="s">
        <v>13044</v>
      </c>
      <c r="N33" s="54" t="s">
        <v>13045</v>
      </c>
    </row>
    <row r="34" spans="1:14" ht="18" hidden="1" customHeight="1">
      <c r="A34" s="54">
        <v>28</v>
      </c>
      <c r="B34" s="131" t="s">
        <v>37</v>
      </c>
      <c r="C34" s="374">
        <v>43711</v>
      </c>
      <c r="D34" s="54" t="s">
        <v>13046</v>
      </c>
      <c r="E34" s="375">
        <v>9755.9</v>
      </c>
      <c r="F34" s="54"/>
      <c r="G34" s="336"/>
      <c r="H34" s="146"/>
      <c r="I34" s="147"/>
      <c r="J34" s="145"/>
      <c r="K34" s="54"/>
      <c r="L34" s="310"/>
      <c r="M34" s="54" t="s">
        <v>13047</v>
      </c>
      <c r="N34" s="54" t="s">
        <v>13048</v>
      </c>
    </row>
    <row r="35" spans="1:14" ht="18" hidden="1" customHeight="1">
      <c r="A35" s="54">
        <v>29</v>
      </c>
      <c r="B35" s="131" t="s">
        <v>36</v>
      </c>
      <c r="C35" s="374">
        <v>43711</v>
      </c>
      <c r="D35" s="54" t="s">
        <v>13049</v>
      </c>
      <c r="E35" s="375">
        <f>142037.8/20</f>
        <v>7101.8899999999994</v>
      </c>
      <c r="F35" s="54"/>
      <c r="G35" s="336"/>
      <c r="H35" s="146"/>
      <c r="I35" s="147"/>
      <c r="J35" s="145"/>
      <c r="K35" s="54"/>
      <c r="L35" s="310"/>
      <c r="M35" s="54" t="s">
        <v>13050</v>
      </c>
      <c r="N35" s="54" t="s">
        <v>13051</v>
      </c>
    </row>
    <row r="36" spans="1:14" ht="18" hidden="1" customHeight="1">
      <c r="A36" s="275">
        <v>30</v>
      </c>
      <c r="B36" s="376" t="s">
        <v>1767</v>
      </c>
      <c r="C36" s="377"/>
      <c r="D36" s="275" t="s">
        <v>13052</v>
      </c>
      <c r="E36" s="378"/>
      <c r="F36" s="275"/>
      <c r="G36" s="379"/>
      <c r="H36" s="380"/>
      <c r="I36" s="381"/>
      <c r="J36" s="382"/>
      <c r="K36" s="275"/>
      <c r="L36" s="383"/>
      <c r="M36" s="275"/>
      <c r="N36" s="275" t="s">
        <v>1767</v>
      </c>
    </row>
    <row r="37" spans="1:14" ht="18" hidden="1" customHeight="1">
      <c r="A37" s="54">
        <v>31</v>
      </c>
      <c r="B37" s="131" t="s">
        <v>39</v>
      </c>
      <c r="C37" s="374">
        <v>43711</v>
      </c>
      <c r="D37" s="54" t="s">
        <v>13053</v>
      </c>
      <c r="E37" s="375">
        <v>7128</v>
      </c>
      <c r="F37" s="54"/>
      <c r="G37" s="336"/>
      <c r="H37" s="146"/>
      <c r="I37" s="147"/>
      <c r="J37" s="145"/>
      <c r="K37" s="54"/>
      <c r="L37" s="310"/>
      <c r="M37" s="54" t="s">
        <v>13054</v>
      </c>
      <c r="N37" s="54" t="s">
        <v>13055</v>
      </c>
    </row>
    <row r="38" spans="1:14" ht="18" hidden="1" customHeight="1">
      <c r="A38" s="54">
        <v>32</v>
      </c>
      <c r="B38" s="131" t="s">
        <v>22</v>
      </c>
      <c r="C38" s="374">
        <v>43711</v>
      </c>
      <c r="D38" s="54" t="s">
        <v>13056</v>
      </c>
      <c r="E38" s="375">
        <v>9434.8799999999992</v>
      </c>
      <c r="F38" s="54"/>
      <c r="G38" s="336"/>
      <c r="H38" s="146"/>
      <c r="I38" s="147"/>
      <c r="J38" s="145"/>
      <c r="K38" s="54"/>
      <c r="L38" s="310"/>
      <c r="M38" s="54" t="s">
        <v>13057</v>
      </c>
      <c r="N38" s="54" t="s">
        <v>13058</v>
      </c>
    </row>
    <row r="39" spans="1:14" ht="18" hidden="1" customHeight="1">
      <c r="A39" s="54">
        <v>33</v>
      </c>
      <c r="B39" s="131" t="s">
        <v>37</v>
      </c>
      <c r="C39" s="374">
        <v>43711</v>
      </c>
      <c r="D39" s="54" t="s">
        <v>13059</v>
      </c>
      <c r="E39" s="375">
        <v>7221.6</v>
      </c>
      <c r="F39" s="54"/>
      <c r="G39" s="336"/>
      <c r="H39" s="146"/>
      <c r="I39" s="147"/>
      <c r="J39" s="145"/>
      <c r="K39" s="54"/>
      <c r="L39" s="310"/>
      <c r="M39" s="54" t="s">
        <v>13060</v>
      </c>
      <c r="N39" s="54" t="s">
        <v>13061</v>
      </c>
    </row>
    <row r="40" spans="1:14" ht="18" hidden="1" customHeight="1">
      <c r="A40" s="54">
        <v>34</v>
      </c>
      <c r="B40" s="131" t="s">
        <v>37</v>
      </c>
      <c r="C40" s="374">
        <v>43711</v>
      </c>
      <c r="D40" s="54" t="s">
        <v>13062</v>
      </c>
      <c r="E40" s="375">
        <v>10119.6</v>
      </c>
      <c r="F40" s="54"/>
      <c r="G40" s="336"/>
      <c r="H40" s="146"/>
      <c r="I40" s="147"/>
      <c r="J40" s="145"/>
      <c r="K40" s="54"/>
      <c r="L40" s="310"/>
      <c r="M40" s="54" t="s">
        <v>13063</v>
      </c>
      <c r="N40" s="54" t="s">
        <v>13064</v>
      </c>
    </row>
    <row r="41" spans="1:14" ht="18" customHeight="1">
      <c r="A41" s="54">
        <v>35</v>
      </c>
      <c r="B41" s="131" t="s">
        <v>147</v>
      </c>
      <c r="C41" s="374"/>
      <c r="D41" s="54" t="s">
        <v>13065</v>
      </c>
      <c r="E41" s="375">
        <v>7400</v>
      </c>
      <c r="F41" s="54"/>
      <c r="G41" s="336"/>
      <c r="H41" s="146"/>
      <c r="I41" s="147"/>
      <c r="J41" s="145"/>
      <c r="K41" s="54"/>
      <c r="L41" s="310"/>
      <c r="M41" s="54" t="s">
        <v>11461</v>
      </c>
      <c r="N41" s="54"/>
    </row>
    <row r="42" spans="1:14" ht="18" hidden="1" customHeight="1">
      <c r="A42" s="54">
        <v>36</v>
      </c>
      <c r="B42" s="131" t="s">
        <v>39</v>
      </c>
      <c r="C42" s="374">
        <v>43713</v>
      </c>
      <c r="D42" s="54" t="s">
        <v>13066</v>
      </c>
      <c r="E42" s="375">
        <v>7992.16</v>
      </c>
      <c r="F42" s="54"/>
      <c r="G42" s="336"/>
      <c r="H42" s="146"/>
      <c r="I42" s="147"/>
      <c r="J42" s="145"/>
      <c r="K42" s="54"/>
      <c r="L42" s="310"/>
      <c r="M42" s="54" t="s">
        <v>13067</v>
      </c>
      <c r="N42" s="54" t="s">
        <v>13068</v>
      </c>
    </row>
    <row r="43" spans="1:14" ht="18" hidden="1" customHeight="1">
      <c r="A43" s="54">
        <v>37</v>
      </c>
      <c r="B43" s="131" t="s">
        <v>39</v>
      </c>
      <c r="C43" s="374">
        <v>43713</v>
      </c>
      <c r="D43" s="54" t="s">
        <v>13069</v>
      </c>
      <c r="E43" s="375">
        <v>2826.3</v>
      </c>
      <c r="F43" s="54"/>
      <c r="G43" s="336"/>
      <c r="H43" s="146"/>
      <c r="I43" s="147"/>
      <c r="J43" s="145"/>
      <c r="K43" s="54"/>
      <c r="L43" s="310"/>
      <c r="M43" s="54" t="s">
        <v>11447</v>
      </c>
      <c r="N43" s="54" t="s">
        <v>13070</v>
      </c>
    </row>
    <row r="44" spans="1:14" ht="18" hidden="1" customHeight="1">
      <c r="A44" s="54">
        <v>38</v>
      </c>
      <c r="B44" s="131" t="s">
        <v>22</v>
      </c>
      <c r="C44" s="374">
        <v>43711</v>
      </c>
      <c r="D44" s="54" t="s">
        <v>13071</v>
      </c>
      <c r="E44" s="375">
        <v>6721.38</v>
      </c>
      <c r="F44" s="54"/>
      <c r="G44" s="336"/>
      <c r="H44" s="146"/>
      <c r="I44" s="147"/>
      <c r="J44" s="145"/>
      <c r="K44" s="54"/>
      <c r="L44" s="310"/>
      <c r="M44" s="54" t="s">
        <v>13072</v>
      </c>
      <c r="N44" s="54" t="s">
        <v>13073</v>
      </c>
    </row>
    <row r="45" spans="1:14" ht="18" hidden="1" customHeight="1">
      <c r="A45" s="54">
        <v>39</v>
      </c>
      <c r="B45" s="131" t="s">
        <v>28</v>
      </c>
      <c r="C45" s="374">
        <v>43711</v>
      </c>
      <c r="D45" s="54" t="s">
        <v>13074</v>
      </c>
      <c r="E45" s="375">
        <v>2619.9</v>
      </c>
      <c r="F45" s="54"/>
      <c r="G45" s="336"/>
      <c r="H45" s="146"/>
      <c r="I45" s="147"/>
      <c r="J45" s="145"/>
      <c r="K45" s="54"/>
      <c r="L45" s="310"/>
      <c r="M45" s="54" t="s">
        <v>13075</v>
      </c>
      <c r="N45" s="54" t="s">
        <v>13076</v>
      </c>
    </row>
    <row r="46" spans="1:14" ht="18" hidden="1" customHeight="1">
      <c r="A46" s="54">
        <v>40</v>
      </c>
      <c r="B46" s="131" t="s">
        <v>37</v>
      </c>
      <c r="C46" s="374">
        <v>43713</v>
      </c>
      <c r="D46" s="54" t="s">
        <v>13077</v>
      </c>
      <c r="E46" s="375">
        <v>9628.7999999999993</v>
      </c>
      <c r="F46" s="54"/>
      <c r="G46" s="336"/>
      <c r="H46" s="146"/>
      <c r="I46" s="147"/>
      <c r="J46" s="145"/>
      <c r="K46" s="54"/>
      <c r="L46" s="310"/>
      <c r="M46" s="54" t="s">
        <v>13078</v>
      </c>
      <c r="N46" s="54" t="s">
        <v>13079</v>
      </c>
    </row>
    <row r="47" spans="1:14" ht="18" hidden="1" customHeight="1">
      <c r="A47" s="54">
        <v>41</v>
      </c>
      <c r="B47" s="131" t="s">
        <v>22</v>
      </c>
      <c r="C47" s="374">
        <v>43713</v>
      </c>
      <c r="D47" s="54" t="s">
        <v>13080</v>
      </c>
      <c r="E47" s="375">
        <v>10511.1</v>
      </c>
      <c r="F47" s="54"/>
      <c r="G47" s="336"/>
      <c r="H47" s="146"/>
      <c r="I47" s="147"/>
      <c r="J47" s="145"/>
      <c r="K47" s="54"/>
      <c r="L47" s="310"/>
      <c r="M47" s="54" t="s">
        <v>13081</v>
      </c>
      <c r="N47" s="54" t="s">
        <v>13082</v>
      </c>
    </row>
    <row r="48" spans="1:14" ht="18" hidden="1" customHeight="1">
      <c r="A48" s="54">
        <v>42</v>
      </c>
      <c r="B48" s="131" t="s">
        <v>39</v>
      </c>
      <c r="C48" s="374">
        <v>43718</v>
      </c>
      <c r="D48" s="54" t="s">
        <v>13083</v>
      </c>
      <c r="E48" s="375">
        <v>948</v>
      </c>
      <c r="F48" s="54"/>
      <c r="G48" s="336"/>
      <c r="H48" s="146"/>
      <c r="I48" s="147"/>
      <c r="J48" s="145"/>
      <c r="K48" s="54"/>
      <c r="L48" s="310"/>
      <c r="M48" s="54" t="s">
        <v>11464</v>
      </c>
      <c r="N48" s="54" t="s">
        <v>13084</v>
      </c>
    </row>
    <row r="49" spans="1:14" ht="18" hidden="1" customHeight="1">
      <c r="A49" s="54">
        <v>43</v>
      </c>
      <c r="B49" s="131" t="s">
        <v>39</v>
      </c>
      <c r="C49" s="374">
        <v>43713</v>
      </c>
      <c r="D49" s="54" t="s">
        <v>13085</v>
      </c>
      <c r="E49" s="375">
        <v>6804</v>
      </c>
      <c r="F49" s="54"/>
      <c r="G49" s="336"/>
      <c r="H49" s="146"/>
      <c r="I49" s="147"/>
      <c r="J49" s="145"/>
      <c r="K49" s="54"/>
      <c r="L49" s="310"/>
      <c r="M49" s="54" t="s">
        <v>13086</v>
      </c>
      <c r="N49" s="54" t="s">
        <v>13087</v>
      </c>
    </row>
    <row r="50" spans="1:14" ht="18" hidden="1" customHeight="1">
      <c r="A50" s="54">
        <v>44</v>
      </c>
      <c r="B50" s="131" t="s">
        <v>1858</v>
      </c>
      <c r="C50" s="374">
        <v>43713</v>
      </c>
      <c r="D50" s="54" t="s">
        <v>13088</v>
      </c>
      <c r="E50" s="375">
        <v>8639.9</v>
      </c>
      <c r="F50" s="54"/>
      <c r="G50" s="336"/>
      <c r="H50" s="146"/>
      <c r="I50" s="147"/>
      <c r="J50" s="145"/>
      <c r="K50" s="54"/>
      <c r="L50" s="310"/>
      <c r="M50" s="54" t="s">
        <v>13089</v>
      </c>
      <c r="N50" s="54" t="s">
        <v>13090</v>
      </c>
    </row>
    <row r="51" spans="1:14" ht="18" hidden="1" customHeight="1">
      <c r="A51" s="54">
        <v>45</v>
      </c>
      <c r="B51" s="131" t="s">
        <v>36</v>
      </c>
      <c r="C51" s="374">
        <v>43713</v>
      </c>
      <c r="D51" s="54" t="s">
        <v>13091</v>
      </c>
      <c r="E51" s="375">
        <f>266492.11/19.5</f>
        <v>13666.26205128205</v>
      </c>
      <c r="F51" s="54"/>
      <c r="G51" s="336"/>
      <c r="H51" s="146"/>
      <c r="I51" s="147"/>
      <c r="J51" s="145"/>
      <c r="K51" s="54"/>
      <c r="L51" s="310"/>
      <c r="M51" s="54" t="s">
        <v>13092</v>
      </c>
      <c r="N51" s="54" t="s">
        <v>13093</v>
      </c>
    </row>
    <row r="52" spans="1:14" ht="18" hidden="1" customHeight="1">
      <c r="A52" s="54">
        <v>46</v>
      </c>
      <c r="B52" s="131" t="s">
        <v>22</v>
      </c>
      <c r="C52" s="374">
        <v>43713</v>
      </c>
      <c r="D52" s="54" t="s">
        <v>13094</v>
      </c>
      <c r="E52" s="375">
        <v>10511.1</v>
      </c>
      <c r="F52" s="54"/>
      <c r="G52" s="336"/>
      <c r="H52" s="146"/>
      <c r="I52" s="147"/>
      <c r="J52" s="145"/>
      <c r="K52" s="54"/>
      <c r="L52" s="310"/>
      <c r="M52" s="54" t="s">
        <v>13095</v>
      </c>
      <c r="N52" s="54" t="s">
        <v>13096</v>
      </c>
    </row>
    <row r="53" spans="1:14" ht="18" hidden="1" customHeight="1">
      <c r="A53" s="54">
        <v>47</v>
      </c>
      <c r="B53" s="131" t="s">
        <v>28</v>
      </c>
      <c r="C53" s="374">
        <v>43713</v>
      </c>
      <c r="D53" s="54" t="s">
        <v>13097</v>
      </c>
      <c r="E53" s="375">
        <v>2581.6</v>
      </c>
      <c r="F53" s="54"/>
      <c r="G53" s="336"/>
      <c r="H53" s="146"/>
      <c r="I53" s="147"/>
      <c r="J53" s="145"/>
      <c r="K53" s="54"/>
      <c r="L53" s="310"/>
      <c r="M53" s="54" t="s">
        <v>13098</v>
      </c>
      <c r="N53" s="54" t="s">
        <v>13099</v>
      </c>
    </row>
    <row r="54" spans="1:14" ht="18" hidden="1" customHeight="1">
      <c r="A54" s="54">
        <v>48</v>
      </c>
      <c r="B54" s="131" t="s">
        <v>20</v>
      </c>
      <c r="C54" s="374">
        <v>43713</v>
      </c>
      <c r="D54" s="54" t="s">
        <v>13100</v>
      </c>
      <c r="E54" s="375">
        <v>7565.03</v>
      </c>
      <c r="F54" s="54"/>
      <c r="G54" s="336"/>
      <c r="H54" s="146"/>
      <c r="I54" s="147"/>
      <c r="J54" s="145"/>
      <c r="K54" s="54"/>
      <c r="L54" s="310"/>
      <c r="M54" s="54" t="s">
        <v>13101</v>
      </c>
      <c r="N54" s="54" t="s">
        <v>13102</v>
      </c>
    </row>
    <row r="55" spans="1:14" ht="18" hidden="1" customHeight="1">
      <c r="A55" s="54">
        <v>49</v>
      </c>
      <c r="B55" s="131" t="s">
        <v>36</v>
      </c>
      <c r="C55" s="374">
        <v>43713</v>
      </c>
      <c r="D55" s="54" t="s">
        <v>13103</v>
      </c>
      <c r="E55" s="375">
        <f>202300.48/19.5</f>
        <v>10374.383589743591</v>
      </c>
      <c r="F55" s="54"/>
      <c r="G55" s="336"/>
      <c r="H55" s="146"/>
      <c r="I55" s="147"/>
      <c r="J55" s="145"/>
      <c r="K55" s="54"/>
      <c r="L55" s="310"/>
      <c r="M55" s="54" t="s">
        <v>13104</v>
      </c>
      <c r="N55" s="54" t="s">
        <v>13105</v>
      </c>
    </row>
    <row r="56" spans="1:14" ht="18" hidden="1" customHeight="1">
      <c r="A56" s="54">
        <v>50</v>
      </c>
      <c r="B56" s="131" t="s">
        <v>20</v>
      </c>
      <c r="C56" s="374">
        <v>43713</v>
      </c>
      <c r="D56" s="54" t="s">
        <v>13106</v>
      </c>
      <c r="E56" s="375">
        <v>6297.2</v>
      </c>
      <c r="F56" s="54"/>
      <c r="G56" s="336"/>
      <c r="H56" s="146"/>
      <c r="I56" s="147"/>
      <c r="J56" s="145"/>
      <c r="K56" s="54"/>
      <c r="L56" s="310"/>
      <c r="M56" s="54" t="s">
        <v>13107</v>
      </c>
      <c r="N56" s="54" t="s">
        <v>13108</v>
      </c>
    </row>
    <row r="57" spans="1:14" ht="18" hidden="1" customHeight="1">
      <c r="A57" s="54">
        <v>51</v>
      </c>
      <c r="B57" s="131" t="s">
        <v>311</v>
      </c>
      <c r="C57" s="374">
        <v>43713</v>
      </c>
      <c r="D57" s="54" t="s">
        <v>13109</v>
      </c>
      <c r="E57" s="375">
        <v>999.35</v>
      </c>
      <c r="F57" s="54"/>
      <c r="G57" s="336"/>
      <c r="H57" s="146"/>
      <c r="I57" s="147"/>
      <c r="J57" s="145"/>
      <c r="K57" s="54"/>
      <c r="L57" s="310"/>
      <c r="M57" s="54" t="s">
        <v>13110</v>
      </c>
      <c r="N57" s="54" t="s">
        <v>13111</v>
      </c>
    </row>
    <row r="58" spans="1:14" ht="18" hidden="1" customHeight="1">
      <c r="A58" s="54">
        <v>52</v>
      </c>
      <c r="B58" s="131" t="s">
        <v>311</v>
      </c>
      <c r="C58" s="374">
        <v>43713</v>
      </c>
      <c r="D58" s="54" t="s">
        <v>13112</v>
      </c>
      <c r="E58" s="375">
        <v>3194.33</v>
      </c>
      <c r="F58" s="54"/>
      <c r="G58" s="336"/>
      <c r="H58" s="146"/>
      <c r="I58" s="147"/>
      <c r="J58" s="145"/>
      <c r="K58" s="54"/>
      <c r="L58" s="310"/>
      <c r="M58" s="54" t="s">
        <v>13113</v>
      </c>
      <c r="N58" s="54" t="s">
        <v>13114</v>
      </c>
    </row>
    <row r="59" spans="1:14" ht="18" customHeight="1" thickBot="1">
      <c r="A59" s="54">
        <v>53</v>
      </c>
      <c r="B59" s="131" t="s">
        <v>39</v>
      </c>
      <c r="C59" s="374"/>
      <c r="D59" s="54" t="s">
        <v>13115</v>
      </c>
      <c r="E59" s="375">
        <v>3277.8</v>
      </c>
      <c r="F59" s="54"/>
      <c r="G59" s="336"/>
      <c r="H59" s="146"/>
      <c r="I59" s="147"/>
      <c r="J59" s="145"/>
      <c r="K59" s="54"/>
      <c r="L59" s="310"/>
      <c r="M59" s="54" t="s">
        <v>13116</v>
      </c>
      <c r="N59" s="54"/>
    </row>
    <row r="60" spans="1:14" ht="18" hidden="1" customHeight="1">
      <c r="A60" s="54">
        <v>54</v>
      </c>
      <c r="B60" s="131" t="s">
        <v>30</v>
      </c>
      <c r="C60" s="374">
        <v>43713</v>
      </c>
      <c r="D60" s="54" t="s">
        <v>13117</v>
      </c>
      <c r="E60" s="375">
        <v>5632.5</v>
      </c>
      <c r="F60" s="54"/>
      <c r="G60" s="336"/>
      <c r="H60" s="146"/>
      <c r="I60" s="147"/>
      <c r="J60" s="145"/>
      <c r="K60" s="54"/>
      <c r="L60" s="310"/>
      <c r="M60" s="54" t="s">
        <v>13118</v>
      </c>
      <c r="N60" s="54" t="s">
        <v>13119</v>
      </c>
    </row>
    <row r="61" spans="1:14" ht="18" hidden="1" customHeight="1">
      <c r="A61" s="54">
        <v>55</v>
      </c>
      <c r="B61" s="131" t="s">
        <v>334</v>
      </c>
      <c r="C61" s="374">
        <v>43713</v>
      </c>
      <c r="D61" s="54" t="s">
        <v>13120</v>
      </c>
      <c r="E61" s="375">
        <v>5465.55</v>
      </c>
      <c r="F61" s="54"/>
      <c r="G61" s="336"/>
      <c r="H61" s="146"/>
      <c r="I61" s="147"/>
      <c r="J61" s="145"/>
      <c r="K61" s="54"/>
      <c r="L61" s="310"/>
      <c r="M61" s="54" t="s">
        <v>13121</v>
      </c>
      <c r="N61" s="54" t="s">
        <v>13122</v>
      </c>
    </row>
    <row r="62" spans="1:14" ht="18" hidden="1" customHeight="1">
      <c r="A62" s="54">
        <v>56</v>
      </c>
      <c r="B62" s="131" t="s">
        <v>22</v>
      </c>
      <c r="C62" s="374">
        <v>43718</v>
      </c>
      <c r="D62" s="54" t="s">
        <v>13123</v>
      </c>
      <c r="E62" s="375">
        <v>7564.48</v>
      </c>
      <c r="F62" s="54"/>
      <c r="G62" s="336"/>
      <c r="H62" s="146"/>
      <c r="I62" s="147"/>
      <c r="J62" s="145"/>
      <c r="K62" s="54"/>
      <c r="L62" s="310"/>
      <c r="M62" s="54" t="s">
        <v>13124</v>
      </c>
      <c r="N62" s="54" t="s">
        <v>13125</v>
      </c>
    </row>
    <row r="63" spans="1:14" ht="18" hidden="1" customHeight="1">
      <c r="A63" s="54">
        <v>57</v>
      </c>
      <c r="B63" s="131" t="s">
        <v>13126</v>
      </c>
      <c r="C63" s="374">
        <v>43693</v>
      </c>
      <c r="D63" s="341" t="s">
        <v>13127</v>
      </c>
      <c r="E63" s="375">
        <f>5141.97/19.5</f>
        <v>263.69076923076926</v>
      </c>
      <c r="F63" s="54"/>
      <c r="G63" s="336"/>
      <c r="H63" s="146"/>
      <c r="I63" s="147"/>
      <c r="J63" s="145"/>
      <c r="K63" s="54"/>
      <c r="L63" s="310"/>
      <c r="M63" s="54" t="s">
        <v>13127</v>
      </c>
      <c r="N63" s="54" t="s">
        <v>13128</v>
      </c>
    </row>
    <row r="64" spans="1:14" ht="18" hidden="1" customHeight="1" thickBot="1">
      <c r="A64" s="54">
        <v>58</v>
      </c>
      <c r="B64" s="131" t="s">
        <v>13126</v>
      </c>
      <c r="C64" s="374">
        <v>43693</v>
      </c>
      <c r="D64" s="341" t="s">
        <v>13129</v>
      </c>
      <c r="E64" s="375">
        <f>9714.15/19.5</f>
        <v>498.16153846153844</v>
      </c>
      <c r="F64" s="54"/>
      <c r="G64" s="336"/>
      <c r="H64" s="146"/>
      <c r="I64" s="147"/>
      <c r="J64" s="145"/>
      <c r="K64" s="54"/>
      <c r="L64" s="310"/>
      <c r="M64" s="54" t="s">
        <v>13129</v>
      </c>
      <c r="N64" s="54" t="s">
        <v>13130</v>
      </c>
    </row>
    <row r="65" spans="1:14" ht="18" customHeight="1" thickTop="1">
      <c r="A65" s="407"/>
      <c r="B65" s="408"/>
      <c r="C65" s="408"/>
      <c r="D65" s="409"/>
      <c r="E65" s="148">
        <f>SUM(E7:E64)</f>
        <v>322343.03076923068</v>
      </c>
      <c r="F65" s="148"/>
      <c r="G65" s="404"/>
      <c r="H65" s="148">
        <f>SUM(H9:H52)</f>
        <v>0</v>
      </c>
      <c r="I65" s="148">
        <f>SUM(I9:I52)</f>
        <v>0</v>
      </c>
      <c r="J65" s="343"/>
      <c r="K65" s="344"/>
      <c r="L65" s="345"/>
      <c r="M65" s="345"/>
      <c r="N65" s="149"/>
    </row>
  </sheetData>
  <autoFilter ref="A6:N65" xr:uid="{00000000-0009-0000-0000-00000A000000}">
    <filterColumn colId="13">
      <filters blank="1"/>
    </filterColumn>
  </autoFilter>
  <mergeCells count="3">
    <mergeCell ref="C1:E1"/>
    <mergeCell ref="A5:F5"/>
    <mergeCell ref="G5:L5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pageSetUpPr fitToPage="1"/>
  </sheetPr>
  <dimension ref="A1:O1405"/>
  <sheetViews>
    <sheetView showGridLines="0" zoomScale="120" zoomScaleNormal="120" workbookViewId="0">
      <pane ySplit="6" topLeftCell="A1379" activePane="bottomLeft" state="frozen"/>
      <selection activeCell="E16" sqref="E16"/>
      <selection pane="bottomLeft" activeCell="F1" sqref="F1:F1048576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394" t="s">
        <v>488</v>
      </c>
    </row>
    <row r="3" spans="1:14" ht="18" customHeight="1">
      <c r="A3" s="94" t="s">
        <v>12960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hidden="1" customHeight="1">
      <c r="A7" s="351">
        <v>2</v>
      </c>
      <c r="B7" s="107" t="s">
        <v>139</v>
      </c>
      <c r="C7" s="108">
        <v>43678</v>
      </c>
      <c r="D7" s="324" t="s">
        <v>11481</v>
      </c>
      <c r="E7" s="324" t="s">
        <v>1709</v>
      </c>
      <c r="F7" s="126">
        <v>1228.95</v>
      </c>
      <c r="G7" s="107" t="str">
        <f t="shared" ref="G7:G70" si="0">D7</f>
        <v>SH19-07602</v>
      </c>
      <c r="H7" s="318"/>
      <c r="I7" s="126"/>
      <c r="J7" s="110"/>
      <c r="K7" s="108"/>
      <c r="L7" s="107"/>
      <c r="M7" s="319"/>
      <c r="N7" s="107"/>
    </row>
    <row r="8" spans="1:14" ht="18" hidden="1" customHeight="1">
      <c r="A8" s="107">
        <v>3</v>
      </c>
      <c r="B8" s="107" t="s">
        <v>139</v>
      </c>
      <c r="C8" s="108">
        <v>43678</v>
      </c>
      <c r="D8" s="324" t="s">
        <v>11482</v>
      </c>
      <c r="E8" s="324" t="s">
        <v>1709</v>
      </c>
      <c r="F8" s="126">
        <v>2208</v>
      </c>
      <c r="G8" s="107" t="str">
        <f t="shared" si="0"/>
        <v>SH19-07603</v>
      </c>
      <c r="H8" s="318"/>
      <c r="I8" s="126"/>
      <c r="J8" s="110"/>
      <c r="K8" s="108"/>
      <c r="L8" s="107"/>
      <c r="M8" s="319"/>
      <c r="N8" s="107"/>
    </row>
    <row r="9" spans="1:14" ht="18" hidden="1" customHeight="1">
      <c r="A9" s="351">
        <v>4</v>
      </c>
      <c r="B9" s="107" t="s">
        <v>43</v>
      </c>
      <c r="C9" s="108">
        <v>43678</v>
      </c>
      <c r="D9" s="324" t="s">
        <v>11483</v>
      </c>
      <c r="E9" s="324" t="s">
        <v>1709</v>
      </c>
      <c r="F9" s="126">
        <v>3709.71</v>
      </c>
      <c r="G9" s="107" t="str">
        <f t="shared" si="0"/>
        <v>SH19-07604</v>
      </c>
      <c r="H9" s="318"/>
      <c r="I9" s="126"/>
      <c r="J9" s="110"/>
      <c r="K9" s="108"/>
      <c r="L9" s="107"/>
      <c r="M9" s="319"/>
      <c r="N9" s="107"/>
    </row>
    <row r="10" spans="1:14" ht="18" hidden="1" customHeight="1">
      <c r="A10" s="107">
        <v>5</v>
      </c>
      <c r="B10" s="107" t="s">
        <v>141</v>
      </c>
      <c r="C10" s="108">
        <v>43678</v>
      </c>
      <c r="D10" s="324" t="s">
        <v>11484</v>
      </c>
      <c r="E10" s="324" t="s">
        <v>1709</v>
      </c>
      <c r="F10" s="126">
        <v>3008.57</v>
      </c>
      <c r="G10" s="107" t="str">
        <f t="shared" si="0"/>
        <v>SH19-07605</v>
      </c>
      <c r="H10" s="318"/>
      <c r="I10" s="126"/>
      <c r="J10" s="110"/>
      <c r="K10" s="108"/>
      <c r="L10" s="107"/>
      <c r="M10" s="319"/>
      <c r="N10" s="107"/>
    </row>
    <row r="11" spans="1:14" ht="18" hidden="1" customHeight="1">
      <c r="A11" s="351">
        <v>6</v>
      </c>
      <c r="B11" s="107" t="s">
        <v>52</v>
      </c>
      <c r="C11" s="108">
        <v>43678</v>
      </c>
      <c r="D11" s="324" t="s">
        <v>11485</v>
      </c>
      <c r="E11" s="324" t="s">
        <v>1709</v>
      </c>
      <c r="F11" s="126">
        <v>4712.46</v>
      </c>
      <c r="G11" s="107" t="str">
        <f t="shared" si="0"/>
        <v>SH19-07606</v>
      </c>
      <c r="H11" s="318"/>
      <c r="I11" s="126"/>
      <c r="J11" s="110"/>
      <c r="K11" s="108"/>
      <c r="L11" s="107"/>
      <c r="M11" s="319"/>
      <c r="N11" s="107"/>
    </row>
    <row r="12" spans="1:14" ht="18" hidden="1" customHeight="1">
      <c r="A12" s="107">
        <v>7</v>
      </c>
      <c r="B12" s="107" t="s">
        <v>288</v>
      </c>
      <c r="C12" s="108">
        <v>43678</v>
      </c>
      <c r="D12" s="324" t="s">
        <v>11486</v>
      </c>
      <c r="E12" s="324" t="s">
        <v>1709</v>
      </c>
      <c r="F12" s="126">
        <v>2553.39</v>
      </c>
      <c r="G12" s="107" t="str">
        <f t="shared" si="0"/>
        <v>SH19-07607</v>
      </c>
      <c r="H12" s="318"/>
      <c r="I12" s="126"/>
      <c r="J12" s="110"/>
      <c r="K12" s="108"/>
      <c r="L12" s="107"/>
      <c r="M12" s="319"/>
      <c r="N12" s="107"/>
    </row>
    <row r="13" spans="1:14" ht="18" hidden="1" customHeight="1">
      <c r="A13" s="351">
        <v>8</v>
      </c>
      <c r="B13" s="107" t="s">
        <v>194</v>
      </c>
      <c r="C13" s="108">
        <v>43678</v>
      </c>
      <c r="D13" s="324" t="s">
        <v>11487</v>
      </c>
      <c r="E13" s="324" t="s">
        <v>1709</v>
      </c>
      <c r="F13" s="126">
        <v>3113.84</v>
      </c>
      <c r="G13" s="107" t="str">
        <f t="shared" si="0"/>
        <v>SH19-07608</v>
      </c>
      <c r="H13" s="318"/>
      <c r="I13" s="126"/>
      <c r="J13" s="110"/>
      <c r="K13" s="108"/>
      <c r="L13" s="107"/>
      <c r="M13" s="319"/>
      <c r="N13" s="107"/>
    </row>
    <row r="14" spans="1:14" ht="18" hidden="1" customHeight="1">
      <c r="A14" s="107">
        <v>9</v>
      </c>
      <c r="B14" s="107" t="s">
        <v>42</v>
      </c>
      <c r="C14" s="108">
        <v>43678</v>
      </c>
      <c r="D14" s="324" t="s">
        <v>11488</v>
      </c>
      <c r="E14" s="324" t="s">
        <v>10820</v>
      </c>
      <c r="F14" s="126">
        <v>11.14</v>
      </c>
      <c r="G14" s="107" t="str">
        <f t="shared" si="0"/>
        <v>SH19-07609</v>
      </c>
      <c r="H14" s="318"/>
      <c r="I14" s="126"/>
      <c r="J14" s="110"/>
      <c r="K14" s="108"/>
      <c r="L14" s="107"/>
      <c r="M14" s="319"/>
      <c r="N14" s="107"/>
    </row>
    <row r="15" spans="1:14" ht="18" hidden="1" customHeight="1">
      <c r="A15" s="351">
        <v>10</v>
      </c>
      <c r="B15" s="107" t="s">
        <v>225</v>
      </c>
      <c r="C15" s="108">
        <v>43678</v>
      </c>
      <c r="D15" s="324" t="s">
        <v>11489</v>
      </c>
      <c r="E15" s="324" t="s">
        <v>1709</v>
      </c>
      <c r="F15" s="126">
        <v>617.25</v>
      </c>
      <c r="G15" s="107" t="str">
        <f t="shared" si="0"/>
        <v>SH19-07610</v>
      </c>
      <c r="H15" s="318"/>
      <c r="I15" s="126"/>
      <c r="J15" s="110"/>
      <c r="K15" s="108"/>
      <c r="L15" s="107"/>
      <c r="M15" s="319"/>
      <c r="N15" s="107"/>
    </row>
    <row r="16" spans="1:14" ht="18" hidden="1" customHeight="1">
      <c r="A16" s="107">
        <v>11</v>
      </c>
      <c r="B16" s="107" t="s">
        <v>42</v>
      </c>
      <c r="C16" s="108">
        <v>43678</v>
      </c>
      <c r="D16" s="324" t="s">
        <v>11490</v>
      </c>
      <c r="E16" s="324" t="s">
        <v>1709</v>
      </c>
      <c r="F16" s="126">
        <v>5672.59</v>
      </c>
      <c r="G16" s="107" t="str">
        <f t="shared" si="0"/>
        <v>SH19-07611</v>
      </c>
      <c r="H16" s="318"/>
      <c r="I16" s="126"/>
      <c r="J16" s="110"/>
      <c r="K16" s="108"/>
      <c r="L16" s="107"/>
      <c r="M16" s="319"/>
      <c r="N16" s="107"/>
    </row>
    <row r="17" spans="1:14" ht="18" hidden="1" customHeight="1">
      <c r="A17" s="351">
        <v>12</v>
      </c>
      <c r="B17" s="107" t="s">
        <v>42</v>
      </c>
      <c r="C17" s="108">
        <v>43678</v>
      </c>
      <c r="D17" s="324" t="s">
        <v>11491</v>
      </c>
      <c r="E17" s="324" t="s">
        <v>10820</v>
      </c>
      <c r="F17" s="126">
        <v>14.02</v>
      </c>
      <c r="G17" s="107" t="str">
        <f t="shared" si="0"/>
        <v>SH19-07612</v>
      </c>
      <c r="H17" s="318"/>
      <c r="I17" s="126"/>
      <c r="J17" s="110"/>
      <c r="K17" s="108"/>
      <c r="L17" s="107"/>
      <c r="M17" s="319"/>
      <c r="N17" s="107"/>
    </row>
    <row r="18" spans="1:14" ht="18" hidden="1" customHeight="1">
      <c r="A18" s="107">
        <v>13</v>
      </c>
      <c r="B18" s="107" t="s">
        <v>53</v>
      </c>
      <c r="C18" s="108">
        <v>43678</v>
      </c>
      <c r="D18" s="324" t="s">
        <v>11492</v>
      </c>
      <c r="E18" s="324" t="s">
        <v>1709</v>
      </c>
      <c r="F18" s="126">
        <v>2352.02</v>
      </c>
      <c r="G18" s="107" t="str">
        <f t="shared" si="0"/>
        <v>SH19-07613</v>
      </c>
      <c r="H18" s="318"/>
      <c r="I18" s="126"/>
      <c r="J18" s="110"/>
      <c r="K18" s="108"/>
      <c r="L18" s="107"/>
      <c r="M18" s="319"/>
      <c r="N18" s="107"/>
    </row>
    <row r="19" spans="1:14" ht="18" hidden="1" customHeight="1">
      <c r="A19" s="351">
        <v>14</v>
      </c>
      <c r="B19" s="107" t="s">
        <v>298</v>
      </c>
      <c r="C19" s="108">
        <v>43678</v>
      </c>
      <c r="D19" s="324" t="s">
        <v>11493</v>
      </c>
      <c r="E19" s="324" t="s">
        <v>1709</v>
      </c>
      <c r="F19" s="126">
        <v>544.35</v>
      </c>
      <c r="G19" s="107" t="str">
        <f t="shared" si="0"/>
        <v>SH19-07614</v>
      </c>
      <c r="H19" s="318"/>
      <c r="I19" s="126"/>
      <c r="J19" s="110"/>
      <c r="K19" s="108"/>
      <c r="L19" s="107"/>
      <c r="M19" s="319"/>
      <c r="N19" s="107"/>
    </row>
    <row r="20" spans="1:14" ht="18" hidden="1" customHeight="1">
      <c r="A20" s="107">
        <v>15</v>
      </c>
      <c r="B20" s="107" t="s">
        <v>1746</v>
      </c>
      <c r="C20" s="108"/>
      <c r="D20" s="402" t="s">
        <v>11494</v>
      </c>
      <c r="E20" s="324" t="s">
        <v>1709</v>
      </c>
      <c r="F20" s="126">
        <v>0</v>
      </c>
      <c r="G20" s="107" t="str">
        <f t="shared" si="0"/>
        <v>SH19-07615</v>
      </c>
      <c r="H20" s="318"/>
      <c r="I20" s="126"/>
      <c r="J20" s="110"/>
      <c r="K20" s="108"/>
      <c r="L20" s="107"/>
      <c r="M20" s="319"/>
      <c r="N20" s="107"/>
    </row>
    <row r="21" spans="1:14" ht="18" hidden="1" customHeight="1">
      <c r="A21" s="351">
        <v>16</v>
      </c>
      <c r="B21" s="107" t="s">
        <v>142</v>
      </c>
      <c r="C21" s="108">
        <v>43678</v>
      </c>
      <c r="D21" s="324" t="s">
        <v>11495</v>
      </c>
      <c r="E21" s="324" t="s">
        <v>1709</v>
      </c>
      <c r="F21" s="126">
        <v>1633.35</v>
      </c>
      <c r="G21" s="107" t="str">
        <f t="shared" si="0"/>
        <v>SH19-07616</v>
      </c>
      <c r="H21" s="318"/>
      <c r="I21" s="126"/>
      <c r="J21" s="110"/>
      <c r="K21" s="108"/>
      <c r="L21" s="107"/>
      <c r="M21" s="319"/>
      <c r="N21" s="107"/>
    </row>
    <row r="22" spans="1:14" ht="18" hidden="1" customHeight="1">
      <c r="A22" s="107">
        <v>17</v>
      </c>
      <c r="B22" s="107" t="s">
        <v>142</v>
      </c>
      <c r="C22" s="108">
        <v>43678</v>
      </c>
      <c r="D22" s="324" t="s">
        <v>11496</v>
      </c>
      <c r="E22" s="324" t="s">
        <v>1709</v>
      </c>
      <c r="F22" s="126">
        <v>449.36</v>
      </c>
      <c r="G22" s="107" t="str">
        <f t="shared" si="0"/>
        <v>SH19-07617</v>
      </c>
      <c r="H22" s="318"/>
      <c r="I22" s="126"/>
      <c r="J22" s="110"/>
      <c r="K22" s="108"/>
      <c r="L22" s="107"/>
      <c r="M22" s="319"/>
      <c r="N22" s="107"/>
    </row>
    <row r="23" spans="1:14" ht="18" hidden="1" customHeight="1">
      <c r="A23" s="351">
        <v>18</v>
      </c>
      <c r="B23" s="107" t="s">
        <v>47</v>
      </c>
      <c r="C23" s="108">
        <v>43678</v>
      </c>
      <c r="D23" s="324" t="s">
        <v>11497</v>
      </c>
      <c r="E23" s="324" t="s">
        <v>1709</v>
      </c>
      <c r="F23" s="126">
        <v>1467</v>
      </c>
      <c r="G23" s="107" t="str">
        <f t="shared" si="0"/>
        <v>SH19-07618</v>
      </c>
      <c r="H23" s="318"/>
      <c r="I23" s="126"/>
      <c r="J23" s="110"/>
      <c r="K23" s="108"/>
      <c r="L23" s="107"/>
      <c r="M23" s="319"/>
      <c r="N23" s="107"/>
    </row>
    <row r="24" spans="1:14" ht="18" hidden="1" customHeight="1">
      <c r="A24" s="107">
        <v>19</v>
      </c>
      <c r="B24" s="107" t="s">
        <v>1727</v>
      </c>
      <c r="C24" s="108">
        <v>43678</v>
      </c>
      <c r="D24" s="324" t="s">
        <v>11498</v>
      </c>
      <c r="E24" s="324" t="s">
        <v>1709</v>
      </c>
      <c r="F24" s="126">
        <v>6472.35</v>
      </c>
      <c r="G24" s="107" t="str">
        <f t="shared" si="0"/>
        <v>SH19-07619</v>
      </c>
      <c r="H24" s="318"/>
      <c r="I24" s="126"/>
      <c r="J24" s="110"/>
      <c r="K24" s="108"/>
      <c r="L24" s="107"/>
      <c r="M24" s="319"/>
      <c r="N24" s="107"/>
    </row>
    <row r="25" spans="1:14" ht="18" hidden="1" customHeight="1">
      <c r="A25" s="351">
        <v>20</v>
      </c>
      <c r="B25" s="107" t="s">
        <v>329</v>
      </c>
      <c r="C25" s="108">
        <v>43678</v>
      </c>
      <c r="D25" s="324" t="s">
        <v>11499</v>
      </c>
      <c r="E25" s="324" t="s">
        <v>1709</v>
      </c>
      <c r="F25" s="126">
        <v>4299.2</v>
      </c>
      <c r="G25" s="107" t="str">
        <f t="shared" si="0"/>
        <v>SH19-07620</v>
      </c>
      <c r="H25" s="318"/>
      <c r="I25" s="126"/>
      <c r="J25" s="110"/>
      <c r="K25" s="108"/>
      <c r="L25" s="107"/>
      <c r="M25" s="319"/>
      <c r="N25" s="107"/>
    </row>
    <row r="26" spans="1:14" ht="18" hidden="1" customHeight="1">
      <c r="A26" s="107">
        <v>21</v>
      </c>
      <c r="B26" s="107" t="s">
        <v>42</v>
      </c>
      <c r="C26" s="108">
        <v>43682</v>
      </c>
      <c r="D26" s="324" t="s">
        <v>11500</v>
      </c>
      <c r="E26" s="324" t="s">
        <v>11824</v>
      </c>
      <c r="F26" s="126">
        <v>5599.71</v>
      </c>
      <c r="G26" s="107" t="str">
        <f t="shared" si="0"/>
        <v>SH19-07621</v>
      </c>
      <c r="H26" s="318"/>
      <c r="I26" s="126"/>
      <c r="J26" s="110"/>
      <c r="K26" s="108"/>
      <c r="L26" s="107"/>
      <c r="M26" s="319"/>
      <c r="N26" s="107"/>
    </row>
    <row r="27" spans="1:14" ht="18" hidden="1" customHeight="1">
      <c r="A27" s="351">
        <v>22</v>
      </c>
      <c r="B27" s="107" t="s">
        <v>42</v>
      </c>
      <c r="C27" s="108">
        <v>43682</v>
      </c>
      <c r="D27" s="324" t="s">
        <v>11501</v>
      </c>
      <c r="E27" s="324" t="s">
        <v>11824</v>
      </c>
      <c r="F27" s="126">
        <v>8959.39</v>
      </c>
      <c r="G27" s="107" t="str">
        <f t="shared" si="0"/>
        <v>SH19-07622</v>
      </c>
      <c r="H27" s="318"/>
      <c r="I27" s="126"/>
      <c r="J27" s="110"/>
      <c r="K27" s="108"/>
      <c r="L27" s="107"/>
      <c r="M27" s="319"/>
      <c r="N27" s="107"/>
    </row>
    <row r="28" spans="1:14" ht="18" hidden="1" customHeight="1">
      <c r="A28" s="107">
        <v>23</v>
      </c>
      <c r="B28" s="107" t="s">
        <v>42</v>
      </c>
      <c r="C28" s="108">
        <v>43682</v>
      </c>
      <c r="D28" s="324" t="s">
        <v>11502</v>
      </c>
      <c r="E28" s="324" t="s">
        <v>11824</v>
      </c>
      <c r="F28" s="126">
        <v>1853.21</v>
      </c>
      <c r="G28" s="107" t="str">
        <f t="shared" si="0"/>
        <v>SH19-07623</v>
      </c>
      <c r="H28" s="318"/>
      <c r="I28" s="126"/>
      <c r="J28" s="110"/>
      <c r="K28" s="108"/>
      <c r="L28" s="107"/>
      <c r="M28" s="319"/>
      <c r="N28" s="107"/>
    </row>
    <row r="29" spans="1:14" ht="18" hidden="1" customHeight="1">
      <c r="A29" s="351">
        <v>24</v>
      </c>
      <c r="B29" s="107" t="s">
        <v>42</v>
      </c>
      <c r="C29" s="108">
        <v>43682</v>
      </c>
      <c r="D29" s="324" t="s">
        <v>11503</v>
      </c>
      <c r="E29" s="324" t="s">
        <v>11824</v>
      </c>
      <c r="F29" s="126">
        <v>8523.11</v>
      </c>
      <c r="G29" s="107" t="str">
        <f t="shared" si="0"/>
        <v>SH19-07624</v>
      </c>
      <c r="H29" s="318"/>
      <c r="I29" s="126"/>
      <c r="J29" s="110"/>
      <c r="K29" s="108"/>
      <c r="L29" s="107"/>
      <c r="M29" s="319"/>
      <c r="N29" s="107"/>
    </row>
    <row r="30" spans="1:14" ht="18" hidden="1" customHeight="1">
      <c r="A30" s="107">
        <v>25</v>
      </c>
      <c r="B30" s="107" t="s">
        <v>42</v>
      </c>
      <c r="C30" s="108">
        <v>43682</v>
      </c>
      <c r="D30" s="324" t="s">
        <v>11504</v>
      </c>
      <c r="E30" s="324" t="s">
        <v>11824</v>
      </c>
      <c r="F30" s="126">
        <v>9452.85</v>
      </c>
      <c r="G30" s="107" t="str">
        <f t="shared" si="0"/>
        <v>SH19-07625</v>
      </c>
      <c r="H30" s="318"/>
      <c r="I30" s="126"/>
      <c r="J30" s="110"/>
      <c r="K30" s="108"/>
      <c r="L30" s="107"/>
      <c r="M30" s="319"/>
      <c r="N30" s="107"/>
    </row>
    <row r="31" spans="1:14" ht="18" hidden="1" customHeight="1">
      <c r="A31" s="351">
        <v>26</v>
      </c>
      <c r="B31" s="107" t="s">
        <v>42</v>
      </c>
      <c r="C31" s="108">
        <v>43682</v>
      </c>
      <c r="D31" s="324" t="s">
        <v>11505</v>
      </c>
      <c r="E31" s="324" t="s">
        <v>11824</v>
      </c>
      <c r="F31" s="126">
        <v>3165.75</v>
      </c>
      <c r="G31" s="107" t="str">
        <f t="shared" si="0"/>
        <v>SH19-07626</v>
      </c>
      <c r="H31" s="318"/>
      <c r="I31" s="126"/>
      <c r="J31" s="110"/>
      <c r="K31" s="108"/>
      <c r="L31" s="107"/>
      <c r="M31" s="319"/>
      <c r="N31" s="107"/>
    </row>
    <row r="32" spans="1:14" ht="18" hidden="1" customHeight="1">
      <c r="A32" s="107">
        <v>27</v>
      </c>
      <c r="B32" s="107" t="s">
        <v>42</v>
      </c>
      <c r="C32" s="108">
        <v>43682</v>
      </c>
      <c r="D32" s="324" t="s">
        <v>11506</v>
      </c>
      <c r="E32" s="324" t="s">
        <v>11824</v>
      </c>
      <c r="F32" s="126">
        <v>6830.85</v>
      </c>
      <c r="G32" s="107" t="str">
        <f t="shared" si="0"/>
        <v>SH19-07627</v>
      </c>
      <c r="H32" s="318"/>
      <c r="I32" s="126"/>
      <c r="J32" s="110"/>
      <c r="K32" s="108"/>
      <c r="L32" s="107"/>
      <c r="M32" s="319"/>
      <c r="N32" s="107"/>
    </row>
    <row r="33" spans="1:14" ht="18" hidden="1" customHeight="1">
      <c r="A33" s="351">
        <v>28</v>
      </c>
      <c r="B33" s="107" t="s">
        <v>42</v>
      </c>
      <c r="C33" s="108">
        <v>43682</v>
      </c>
      <c r="D33" s="324" t="s">
        <v>11507</v>
      </c>
      <c r="E33" s="324" t="s">
        <v>11824</v>
      </c>
      <c r="F33" s="126">
        <v>7425.92</v>
      </c>
      <c r="G33" s="107" t="str">
        <f t="shared" si="0"/>
        <v>SH19-07628</v>
      </c>
      <c r="H33" s="318"/>
      <c r="I33" s="126"/>
      <c r="J33" s="110"/>
      <c r="K33" s="108"/>
      <c r="L33" s="107"/>
      <c r="M33" s="319"/>
      <c r="N33" s="107"/>
    </row>
    <row r="34" spans="1:14" ht="18" hidden="1" customHeight="1">
      <c r="A34" s="107">
        <v>29</v>
      </c>
      <c r="B34" s="107" t="s">
        <v>42</v>
      </c>
      <c r="C34" s="108">
        <v>43682</v>
      </c>
      <c r="D34" s="324" t="s">
        <v>11508</v>
      </c>
      <c r="E34" s="324" t="s">
        <v>11824</v>
      </c>
      <c r="F34" s="126">
        <v>6018.15</v>
      </c>
      <c r="G34" s="107" t="str">
        <f t="shared" si="0"/>
        <v>SH19-07629</v>
      </c>
      <c r="H34" s="318"/>
      <c r="I34" s="126"/>
      <c r="J34" s="110"/>
      <c r="K34" s="108"/>
      <c r="L34" s="107"/>
      <c r="M34" s="319"/>
      <c r="N34" s="107"/>
    </row>
    <row r="35" spans="1:14" ht="18" hidden="1" customHeight="1">
      <c r="A35" s="351">
        <v>30</v>
      </c>
      <c r="B35" s="107" t="s">
        <v>42</v>
      </c>
      <c r="C35" s="108">
        <v>43682</v>
      </c>
      <c r="D35" s="324" t="s">
        <v>11509</v>
      </c>
      <c r="E35" s="324" t="s">
        <v>11824</v>
      </c>
      <c r="F35" s="126">
        <v>1115.22</v>
      </c>
      <c r="G35" s="107" t="str">
        <f t="shared" si="0"/>
        <v>SH19-07630</v>
      </c>
      <c r="H35" s="318"/>
      <c r="I35" s="126"/>
      <c r="J35" s="110"/>
      <c r="K35" s="108"/>
      <c r="L35" s="107"/>
      <c r="M35" s="319"/>
      <c r="N35" s="107"/>
    </row>
    <row r="36" spans="1:14" ht="18" hidden="1" customHeight="1">
      <c r="A36" s="107">
        <v>31</v>
      </c>
      <c r="B36" s="107" t="s">
        <v>42</v>
      </c>
      <c r="C36" s="108">
        <v>43682</v>
      </c>
      <c r="D36" s="324" t="s">
        <v>11510</v>
      </c>
      <c r="E36" s="324" t="s">
        <v>11824</v>
      </c>
      <c r="F36" s="126">
        <v>10224.59</v>
      </c>
      <c r="G36" s="107" t="str">
        <f t="shared" si="0"/>
        <v>SH19-07631</v>
      </c>
      <c r="H36" s="318"/>
      <c r="I36" s="126"/>
      <c r="J36" s="110"/>
      <c r="K36" s="108"/>
      <c r="L36" s="107"/>
      <c r="M36" s="319"/>
      <c r="N36" s="107"/>
    </row>
    <row r="37" spans="1:14" ht="18" hidden="1" customHeight="1">
      <c r="A37" s="351">
        <v>32</v>
      </c>
      <c r="B37" s="107" t="s">
        <v>42</v>
      </c>
      <c r="C37" s="108">
        <v>43682</v>
      </c>
      <c r="D37" s="324" t="s">
        <v>11511</v>
      </c>
      <c r="E37" s="324" t="s">
        <v>11824</v>
      </c>
      <c r="F37" s="126">
        <v>9020.98</v>
      </c>
      <c r="G37" s="107" t="str">
        <f t="shared" si="0"/>
        <v>SH19-07632</v>
      </c>
      <c r="H37" s="318"/>
      <c r="I37" s="126"/>
      <c r="J37" s="110"/>
      <c r="K37" s="108"/>
      <c r="L37" s="107"/>
      <c r="M37" s="319"/>
      <c r="N37" s="107"/>
    </row>
    <row r="38" spans="1:14" ht="18" hidden="1" customHeight="1">
      <c r="A38" s="107">
        <v>33</v>
      </c>
      <c r="B38" s="107" t="s">
        <v>42</v>
      </c>
      <c r="C38" s="108">
        <v>43682</v>
      </c>
      <c r="D38" s="324" t="s">
        <v>11512</v>
      </c>
      <c r="E38" s="324" t="s">
        <v>11824</v>
      </c>
      <c r="F38" s="126">
        <v>7564.87</v>
      </c>
      <c r="G38" s="107" t="str">
        <f t="shared" si="0"/>
        <v>SH19-07633</v>
      </c>
      <c r="H38" s="318"/>
      <c r="I38" s="126"/>
      <c r="J38" s="110"/>
      <c r="K38" s="108"/>
      <c r="L38" s="107"/>
      <c r="M38" s="319"/>
      <c r="N38" s="107"/>
    </row>
    <row r="39" spans="1:14" ht="18" hidden="1" customHeight="1">
      <c r="A39" s="351">
        <v>34</v>
      </c>
      <c r="B39" s="107" t="s">
        <v>42</v>
      </c>
      <c r="C39" s="108">
        <v>43682</v>
      </c>
      <c r="D39" s="324" t="s">
        <v>11513</v>
      </c>
      <c r="E39" s="324" t="s">
        <v>11824</v>
      </c>
      <c r="F39" s="126">
        <v>1672.64</v>
      </c>
      <c r="G39" s="107" t="str">
        <f t="shared" si="0"/>
        <v>SH19-07634</v>
      </c>
      <c r="H39" s="318"/>
      <c r="I39" s="126"/>
      <c r="J39" s="110"/>
      <c r="K39" s="108"/>
      <c r="L39" s="107"/>
      <c r="M39" s="319"/>
      <c r="N39" s="107"/>
    </row>
    <row r="40" spans="1:14" ht="18" hidden="1" customHeight="1">
      <c r="A40" s="107">
        <v>35</v>
      </c>
      <c r="B40" s="107" t="s">
        <v>42</v>
      </c>
      <c r="C40" s="108">
        <v>43682</v>
      </c>
      <c r="D40" s="324" t="s">
        <v>11514</v>
      </c>
      <c r="E40" s="324" t="s">
        <v>11824</v>
      </c>
      <c r="F40" s="126">
        <v>9087.48</v>
      </c>
      <c r="G40" s="107" t="str">
        <f t="shared" si="0"/>
        <v>SH19-07635</v>
      </c>
      <c r="H40" s="318"/>
      <c r="I40" s="126"/>
      <c r="J40" s="110"/>
      <c r="K40" s="108"/>
      <c r="L40" s="107"/>
      <c r="M40" s="319"/>
      <c r="N40" s="107"/>
    </row>
    <row r="41" spans="1:14" ht="18" hidden="1" customHeight="1">
      <c r="A41" s="351">
        <v>36</v>
      </c>
      <c r="B41" s="107" t="s">
        <v>42</v>
      </c>
      <c r="C41" s="108">
        <v>43682</v>
      </c>
      <c r="D41" s="324" t="s">
        <v>11515</v>
      </c>
      <c r="E41" s="324" t="s">
        <v>11824</v>
      </c>
      <c r="F41" s="126">
        <v>9252.0400000000009</v>
      </c>
      <c r="G41" s="107" t="str">
        <f t="shared" si="0"/>
        <v>SH19-07636</v>
      </c>
      <c r="H41" s="318"/>
      <c r="I41" s="126"/>
      <c r="J41" s="110"/>
      <c r="K41" s="108"/>
      <c r="L41" s="107"/>
      <c r="M41" s="319"/>
      <c r="N41" s="107"/>
    </row>
    <row r="42" spans="1:14" ht="18" hidden="1" customHeight="1">
      <c r="A42" s="107">
        <v>37</v>
      </c>
      <c r="B42" s="107" t="s">
        <v>42</v>
      </c>
      <c r="C42" s="108">
        <v>43682</v>
      </c>
      <c r="D42" s="324" t="s">
        <v>11516</v>
      </c>
      <c r="E42" s="324" t="s">
        <v>11824</v>
      </c>
      <c r="F42" s="126">
        <v>4713.66</v>
      </c>
      <c r="G42" s="107" t="str">
        <f t="shared" si="0"/>
        <v>SH19-07637</v>
      </c>
      <c r="H42" s="318"/>
      <c r="I42" s="126"/>
      <c r="J42" s="110"/>
      <c r="K42" s="108"/>
      <c r="L42" s="107"/>
      <c r="M42" s="319"/>
      <c r="N42" s="107"/>
    </row>
    <row r="43" spans="1:14" ht="18" hidden="1" customHeight="1">
      <c r="A43" s="351">
        <v>38</v>
      </c>
      <c r="B43" s="107" t="s">
        <v>42</v>
      </c>
      <c r="C43" s="108">
        <v>43682</v>
      </c>
      <c r="D43" s="324" t="s">
        <v>11517</v>
      </c>
      <c r="E43" s="324" t="s">
        <v>11824</v>
      </c>
      <c r="F43" s="126">
        <v>8039.82</v>
      </c>
      <c r="G43" s="107" t="str">
        <f t="shared" si="0"/>
        <v>SH19-07638</v>
      </c>
      <c r="H43" s="318"/>
      <c r="I43" s="126"/>
      <c r="J43" s="110"/>
      <c r="K43" s="108"/>
      <c r="L43" s="107"/>
      <c r="M43" s="319"/>
      <c r="N43" s="107"/>
    </row>
    <row r="44" spans="1:14" ht="18" hidden="1" customHeight="1">
      <c r="A44" s="107">
        <v>39</v>
      </c>
      <c r="B44" s="107" t="s">
        <v>42</v>
      </c>
      <c r="C44" s="108">
        <v>43682</v>
      </c>
      <c r="D44" s="324" t="s">
        <v>11518</v>
      </c>
      <c r="E44" s="324" t="s">
        <v>11824</v>
      </c>
      <c r="F44" s="126">
        <v>6863.74</v>
      </c>
      <c r="G44" s="107" t="str">
        <f t="shared" si="0"/>
        <v>SH19-07639</v>
      </c>
      <c r="H44" s="318"/>
      <c r="I44" s="126"/>
      <c r="J44" s="110"/>
      <c r="K44" s="108"/>
      <c r="L44" s="107"/>
      <c r="M44" s="319"/>
      <c r="N44" s="107"/>
    </row>
    <row r="45" spans="1:14" ht="18" hidden="1" customHeight="1">
      <c r="A45" s="351">
        <v>40</v>
      </c>
      <c r="B45" s="107" t="s">
        <v>42</v>
      </c>
      <c r="C45" s="108">
        <v>43682</v>
      </c>
      <c r="D45" s="324" t="s">
        <v>11519</v>
      </c>
      <c r="E45" s="324" t="s">
        <v>11824</v>
      </c>
      <c r="F45" s="126">
        <v>3553.04</v>
      </c>
      <c r="G45" s="107" t="str">
        <f t="shared" si="0"/>
        <v>SH19-07640</v>
      </c>
      <c r="H45" s="318"/>
      <c r="I45" s="126"/>
      <c r="J45" s="110"/>
      <c r="K45" s="108"/>
      <c r="L45" s="107"/>
      <c r="M45" s="319"/>
      <c r="N45" s="107"/>
    </row>
    <row r="46" spans="1:14" ht="18" hidden="1" customHeight="1">
      <c r="A46" s="107">
        <v>41</v>
      </c>
      <c r="B46" s="107" t="s">
        <v>42</v>
      </c>
      <c r="C46" s="108">
        <v>43682</v>
      </c>
      <c r="D46" s="324" t="s">
        <v>11520</v>
      </c>
      <c r="E46" s="324" t="s">
        <v>11824</v>
      </c>
      <c r="F46" s="126">
        <v>11040.9</v>
      </c>
      <c r="G46" s="107" t="str">
        <f t="shared" si="0"/>
        <v>SH19-07641</v>
      </c>
      <c r="H46" s="318"/>
      <c r="I46" s="126"/>
      <c r="J46" s="110"/>
      <c r="K46" s="108"/>
      <c r="L46" s="107"/>
      <c r="M46" s="319"/>
      <c r="N46" s="107"/>
    </row>
    <row r="47" spans="1:14" ht="18" hidden="1" customHeight="1">
      <c r="A47" s="351">
        <v>42</v>
      </c>
      <c r="B47" s="107" t="s">
        <v>42</v>
      </c>
      <c r="C47" s="108">
        <v>43682</v>
      </c>
      <c r="D47" s="324" t="s">
        <v>11521</v>
      </c>
      <c r="E47" s="324" t="s">
        <v>11824</v>
      </c>
      <c r="F47" s="126">
        <v>9077.25</v>
      </c>
      <c r="G47" s="107" t="str">
        <f t="shared" si="0"/>
        <v>SH19-07642</v>
      </c>
      <c r="H47" s="318"/>
      <c r="I47" s="126"/>
      <c r="J47" s="110"/>
      <c r="K47" s="108"/>
      <c r="L47" s="107"/>
      <c r="M47" s="319"/>
      <c r="N47" s="107"/>
    </row>
    <row r="48" spans="1:14" ht="18" hidden="1" customHeight="1">
      <c r="A48" s="107">
        <v>43</v>
      </c>
      <c r="B48" s="107" t="s">
        <v>42</v>
      </c>
      <c r="C48" s="108">
        <v>43682</v>
      </c>
      <c r="D48" s="324" t="s">
        <v>11522</v>
      </c>
      <c r="E48" s="324" t="s">
        <v>11824</v>
      </c>
      <c r="F48" s="126">
        <v>4902.71</v>
      </c>
      <c r="G48" s="107" t="str">
        <f t="shared" si="0"/>
        <v>SH19-07643</v>
      </c>
      <c r="H48" s="318"/>
      <c r="I48" s="126"/>
      <c r="J48" s="110"/>
      <c r="K48" s="108"/>
      <c r="L48" s="107"/>
      <c r="M48" s="319"/>
      <c r="N48" s="107"/>
    </row>
    <row r="49" spans="1:14" ht="18" hidden="1" customHeight="1">
      <c r="A49" s="351">
        <v>44</v>
      </c>
      <c r="B49" s="107" t="s">
        <v>1746</v>
      </c>
      <c r="C49" s="108"/>
      <c r="D49" s="402" t="s">
        <v>11523</v>
      </c>
      <c r="E49" s="324" t="s">
        <v>1709</v>
      </c>
      <c r="F49" s="126">
        <v>0</v>
      </c>
      <c r="G49" s="107" t="str">
        <f t="shared" si="0"/>
        <v>SH19-07644</v>
      </c>
      <c r="H49" s="318"/>
      <c r="I49" s="126"/>
      <c r="J49" s="110"/>
      <c r="K49" s="108"/>
      <c r="L49" s="107"/>
      <c r="M49" s="319"/>
      <c r="N49" s="107"/>
    </row>
    <row r="50" spans="1:14" ht="18" hidden="1" customHeight="1">
      <c r="A50" s="107">
        <v>45</v>
      </c>
      <c r="B50" s="107" t="s">
        <v>197</v>
      </c>
      <c r="C50" s="108">
        <v>43678</v>
      </c>
      <c r="D50" s="324" t="s">
        <v>11524</v>
      </c>
      <c r="E50" s="324" t="s">
        <v>1709</v>
      </c>
      <c r="F50" s="126">
        <v>8058.41</v>
      </c>
      <c r="G50" s="107" t="str">
        <f t="shared" si="0"/>
        <v>SH19-07645</v>
      </c>
      <c r="H50" s="318"/>
      <c r="I50" s="126"/>
      <c r="J50" s="110"/>
      <c r="K50" s="108"/>
      <c r="L50" s="107"/>
      <c r="M50" s="319"/>
      <c r="N50" s="107"/>
    </row>
    <row r="51" spans="1:14" ht="18" hidden="1" customHeight="1">
      <c r="A51" s="351">
        <v>46</v>
      </c>
      <c r="B51" s="107" t="s">
        <v>42</v>
      </c>
      <c r="C51" s="108">
        <v>43682</v>
      </c>
      <c r="D51" s="324" t="s">
        <v>11525</v>
      </c>
      <c r="E51" s="324" t="s">
        <v>11824</v>
      </c>
      <c r="F51" s="126">
        <v>1463.56</v>
      </c>
      <c r="G51" s="107" t="str">
        <f t="shared" si="0"/>
        <v>SH19-07646</v>
      </c>
      <c r="H51" s="318"/>
      <c r="I51" s="126"/>
      <c r="J51" s="110"/>
      <c r="K51" s="108"/>
      <c r="L51" s="107"/>
      <c r="M51" s="319"/>
      <c r="N51" s="107"/>
    </row>
    <row r="52" spans="1:14" ht="18" hidden="1" customHeight="1">
      <c r="A52" s="107">
        <v>47</v>
      </c>
      <c r="B52" s="107" t="s">
        <v>42</v>
      </c>
      <c r="C52" s="108">
        <v>43678</v>
      </c>
      <c r="D52" s="324" t="s">
        <v>11526</v>
      </c>
      <c r="E52" s="324" t="s">
        <v>10820</v>
      </c>
      <c r="F52" s="126">
        <v>84.8</v>
      </c>
      <c r="G52" s="107" t="str">
        <f t="shared" si="0"/>
        <v>SH19-07647</v>
      </c>
      <c r="H52" s="318"/>
      <c r="I52" s="126"/>
      <c r="J52" s="110"/>
      <c r="K52" s="108"/>
      <c r="L52" s="107"/>
      <c r="M52" s="319"/>
      <c r="N52" s="107"/>
    </row>
    <row r="53" spans="1:14" ht="18" hidden="1" customHeight="1">
      <c r="A53" s="351">
        <v>48</v>
      </c>
      <c r="B53" s="107" t="s">
        <v>1727</v>
      </c>
      <c r="C53" s="108">
        <v>43678</v>
      </c>
      <c r="D53" s="324" t="s">
        <v>11527</v>
      </c>
      <c r="E53" s="324" t="s">
        <v>1709</v>
      </c>
      <c r="F53" s="126">
        <v>2841.09</v>
      </c>
      <c r="G53" s="107" t="str">
        <f t="shared" si="0"/>
        <v>SH19-07648</v>
      </c>
      <c r="H53" s="318"/>
      <c r="I53" s="126"/>
      <c r="J53" s="110"/>
      <c r="K53" s="108"/>
      <c r="L53" s="107"/>
      <c r="M53" s="319"/>
      <c r="N53" s="107"/>
    </row>
    <row r="54" spans="1:14" ht="18" hidden="1" customHeight="1">
      <c r="A54" s="107">
        <v>49</v>
      </c>
      <c r="B54" s="107" t="s">
        <v>139</v>
      </c>
      <c r="C54" s="108">
        <v>43679</v>
      </c>
      <c r="D54" s="324" t="s">
        <v>11528</v>
      </c>
      <c r="E54" s="324" t="s">
        <v>1709</v>
      </c>
      <c r="F54" s="126">
        <v>2958</v>
      </c>
      <c r="G54" s="107" t="str">
        <f t="shared" si="0"/>
        <v>SH19-07649</v>
      </c>
      <c r="H54" s="318"/>
      <c r="I54" s="126"/>
      <c r="J54" s="110"/>
      <c r="K54" s="108"/>
      <c r="L54" s="107"/>
      <c r="M54" s="319"/>
      <c r="N54" s="107"/>
    </row>
    <row r="55" spans="1:14" ht="18" hidden="1" customHeight="1">
      <c r="A55" s="351">
        <v>50</v>
      </c>
      <c r="B55" s="107" t="s">
        <v>43</v>
      </c>
      <c r="C55" s="108">
        <v>43679</v>
      </c>
      <c r="D55" s="324" t="s">
        <v>11529</v>
      </c>
      <c r="E55" s="324" t="s">
        <v>1709</v>
      </c>
      <c r="F55" s="126">
        <v>2307.5</v>
      </c>
      <c r="G55" s="107" t="str">
        <f t="shared" si="0"/>
        <v>SH19-07650</v>
      </c>
      <c r="H55" s="318"/>
      <c r="I55" s="126"/>
      <c r="J55" s="110"/>
      <c r="K55" s="108"/>
      <c r="L55" s="107"/>
      <c r="M55" s="319"/>
      <c r="N55" s="107"/>
    </row>
    <row r="56" spans="1:14" ht="18" hidden="1" customHeight="1">
      <c r="A56" s="107">
        <v>51</v>
      </c>
      <c r="B56" s="107" t="s">
        <v>142</v>
      </c>
      <c r="C56" s="108">
        <v>43679</v>
      </c>
      <c r="D56" s="324" t="s">
        <v>11530</v>
      </c>
      <c r="E56" s="324" t="s">
        <v>1709</v>
      </c>
      <c r="F56" s="126">
        <v>737.39</v>
      </c>
      <c r="G56" s="107" t="str">
        <f t="shared" si="0"/>
        <v>SH19-07651</v>
      </c>
      <c r="H56" s="318"/>
      <c r="I56" s="126"/>
      <c r="J56" s="110"/>
      <c r="K56" s="108"/>
      <c r="L56" s="107"/>
      <c r="M56" s="319"/>
      <c r="N56" s="107"/>
    </row>
    <row r="57" spans="1:14" ht="18" hidden="1" customHeight="1">
      <c r="A57" s="351">
        <v>52</v>
      </c>
      <c r="B57" s="107" t="s">
        <v>142</v>
      </c>
      <c r="C57" s="108">
        <v>43679</v>
      </c>
      <c r="D57" s="324" t="s">
        <v>11531</v>
      </c>
      <c r="E57" s="324" t="s">
        <v>1709</v>
      </c>
      <c r="F57" s="126">
        <v>410.84</v>
      </c>
      <c r="G57" s="107" t="str">
        <f t="shared" si="0"/>
        <v>SH19-07652</v>
      </c>
      <c r="H57" s="318"/>
      <c r="I57" s="126"/>
      <c r="J57" s="110"/>
      <c r="K57" s="108"/>
      <c r="L57" s="107"/>
      <c r="M57" s="319"/>
      <c r="N57" s="107"/>
    </row>
    <row r="58" spans="1:14" ht="18" hidden="1" customHeight="1">
      <c r="A58" s="107">
        <v>53</v>
      </c>
      <c r="B58" s="107" t="s">
        <v>142</v>
      </c>
      <c r="C58" s="108">
        <v>43679</v>
      </c>
      <c r="D58" s="324" t="s">
        <v>11532</v>
      </c>
      <c r="E58" s="324" t="s">
        <v>1709</v>
      </c>
      <c r="F58" s="126">
        <v>494.25</v>
      </c>
      <c r="G58" s="107" t="str">
        <f t="shared" si="0"/>
        <v>SH19-07653</v>
      </c>
      <c r="H58" s="318"/>
      <c r="I58" s="126"/>
      <c r="J58" s="110"/>
      <c r="K58" s="108"/>
      <c r="L58" s="107"/>
      <c r="M58" s="319"/>
      <c r="N58" s="107"/>
    </row>
    <row r="59" spans="1:14" ht="18" hidden="1" customHeight="1">
      <c r="A59" s="351">
        <v>54</v>
      </c>
      <c r="B59" s="107" t="s">
        <v>142</v>
      </c>
      <c r="C59" s="108">
        <v>43679</v>
      </c>
      <c r="D59" s="324" t="s">
        <v>11533</v>
      </c>
      <c r="E59" s="324" t="s">
        <v>1709</v>
      </c>
      <c r="F59" s="126">
        <v>436.88</v>
      </c>
      <c r="G59" s="107" t="str">
        <f t="shared" si="0"/>
        <v>SH19-07654</v>
      </c>
      <c r="H59" s="318"/>
      <c r="I59" s="126"/>
      <c r="J59" s="110"/>
      <c r="K59" s="108"/>
      <c r="L59" s="107"/>
      <c r="M59" s="319"/>
      <c r="N59" s="107"/>
    </row>
    <row r="60" spans="1:14" ht="18" hidden="1" customHeight="1">
      <c r="A60" s="107">
        <v>55</v>
      </c>
      <c r="B60" s="107" t="s">
        <v>237</v>
      </c>
      <c r="C60" s="108">
        <v>43679</v>
      </c>
      <c r="D60" s="324" t="s">
        <v>11534</v>
      </c>
      <c r="E60" s="324" t="s">
        <v>1709</v>
      </c>
      <c r="F60" s="126">
        <v>4930.2</v>
      </c>
      <c r="G60" s="107" t="str">
        <f t="shared" si="0"/>
        <v>SH19-07655</v>
      </c>
      <c r="H60" s="318"/>
      <c r="I60" s="126"/>
      <c r="J60" s="110"/>
      <c r="K60" s="108"/>
      <c r="L60" s="107"/>
      <c r="M60" s="319"/>
      <c r="N60" s="107"/>
    </row>
    <row r="61" spans="1:14" ht="18" hidden="1" customHeight="1">
      <c r="A61" s="351">
        <v>56</v>
      </c>
      <c r="B61" s="107" t="s">
        <v>1746</v>
      </c>
      <c r="C61" s="108"/>
      <c r="D61" s="402" t="s">
        <v>11535</v>
      </c>
      <c r="E61" s="324" t="s">
        <v>1709</v>
      </c>
      <c r="F61" s="126">
        <v>0</v>
      </c>
      <c r="G61" s="107" t="str">
        <f t="shared" si="0"/>
        <v>SH19-07656</v>
      </c>
      <c r="H61" s="318"/>
      <c r="I61" s="126"/>
      <c r="J61" s="110"/>
      <c r="K61" s="108"/>
      <c r="L61" s="107"/>
      <c r="M61" s="319"/>
      <c r="N61" s="107"/>
    </row>
    <row r="62" spans="1:14" ht="18" hidden="1" customHeight="1">
      <c r="A62" s="107">
        <v>57</v>
      </c>
      <c r="B62" s="107" t="s">
        <v>1746</v>
      </c>
      <c r="C62" s="108"/>
      <c r="D62" s="402" t="s">
        <v>11536</v>
      </c>
      <c r="E62" s="324" t="s">
        <v>1709</v>
      </c>
      <c r="F62" s="126">
        <v>0</v>
      </c>
      <c r="G62" s="107" t="str">
        <f t="shared" si="0"/>
        <v>SH19-07657</v>
      </c>
      <c r="H62" s="318"/>
      <c r="I62" s="126"/>
      <c r="J62" s="110"/>
      <c r="K62" s="108"/>
      <c r="L62" s="107"/>
      <c r="M62" s="319"/>
      <c r="N62" s="107"/>
    </row>
    <row r="63" spans="1:14" ht="18" hidden="1" customHeight="1">
      <c r="A63" s="351">
        <v>58</v>
      </c>
      <c r="B63" s="107" t="s">
        <v>197</v>
      </c>
      <c r="C63" s="108">
        <v>43679</v>
      </c>
      <c r="D63" s="324" t="s">
        <v>11537</v>
      </c>
      <c r="E63" s="324" t="s">
        <v>1709</v>
      </c>
      <c r="F63" s="126">
        <v>8472.52</v>
      </c>
      <c r="G63" s="107" t="str">
        <f t="shared" si="0"/>
        <v>SH19-07658</v>
      </c>
      <c r="H63" s="318"/>
      <c r="I63" s="126"/>
      <c r="J63" s="110"/>
      <c r="K63" s="108"/>
      <c r="L63" s="107"/>
      <c r="M63" s="319"/>
      <c r="N63" s="107"/>
    </row>
    <row r="64" spans="1:14" ht="18" hidden="1" customHeight="1">
      <c r="A64" s="107">
        <v>59</v>
      </c>
      <c r="B64" s="107" t="s">
        <v>129</v>
      </c>
      <c r="C64" s="108">
        <v>43679</v>
      </c>
      <c r="D64" s="324" t="s">
        <v>11538</v>
      </c>
      <c r="E64" s="324" t="s">
        <v>1709</v>
      </c>
      <c r="F64" s="126">
        <v>1260</v>
      </c>
      <c r="G64" s="107" t="str">
        <f t="shared" si="0"/>
        <v>SH19-07659</v>
      </c>
      <c r="H64" s="318"/>
      <c r="I64" s="126"/>
      <c r="J64" s="110"/>
      <c r="K64" s="108"/>
      <c r="L64" s="107"/>
      <c r="M64" s="319"/>
      <c r="N64" s="107"/>
    </row>
    <row r="65" spans="1:14" ht="18" hidden="1" customHeight="1">
      <c r="A65" s="351">
        <v>60</v>
      </c>
      <c r="B65" s="107" t="s">
        <v>329</v>
      </c>
      <c r="C65" s="108">
        <v>43679</v>
      </c>
      <c r="D65" s="324" t="s">
        <v>11539</v>
      </c>
      <c r="E65" s="324" t="s">
        <v>1709</v>
      </c>
      <c r="F65" s="126">
        <v>2487.96</v>
      </c>
      <c r="G65" s="107" t="str">
        <f t="shared" si="0"/>
        <v>SH19-07660</v>
      </c>
      <c r="H65" s="318"/>
      <c r="I65" s="126"/>
      <c r="J65" s="110"/>
      <c r="K65" s="108"/>
      <c r="L65" s="107"/>
      <c r="M65" s="319"/>
      <c r="N65" s="107"/>
    </row>
    <row r="66" spans="1:14" ht="18" hidden="1" customHeight="1">
      <c r="A66" s="107">
        <v>61</v>
      </c>
      <c r="B66" s="107" t="s">
        <v>141</v>
      </c>
      <c r="C66" s="108">
        <v>43679</v>
      </c>
      <c r="D66" s="324" t="s">
        <v>11540</v>
      </c>
      <c r="E66" s="324" t="s">
        <v>1709</v>
      </c>
      <c r="F66" s="126">
        <v>3802.85</v>
      </c>
      <c r="G66" s="107" t="str">
        <f t="shared" si="0"/>
        <v>SH19-07661</v>
      </c>
      <c r="H66" s="318"/>
      <c r="I66" s="126"/>
      <c r="J66" s="110"/>
      <c r="K66" s="108"/>
      <c r="L66" s="107"/>
      <c r="M66" s="319"/>
      <c r="N66" s="107"/>
    </row>
    <row r="67" spans="1:14" ht="18" hidden="1" customHeight="1">
      <c r="A67" s="351">
        <v>62</v>
      </c>
      <c r="B67" s="107" t="s">
        <v>238</v>
      </c>
      <c r="C67" s="108">
        <v>43679</v>
      </c>
      <c r="D67" s="324" t="s">
        <v>11541</v>
      </c>
      <c r="E67" s="324" t="s">
        <v>1709</v>
      </c>
      <c r="F67" s="126">
        <v>5318.82</v>
      </c>
      <c r="G67" s="107" t="str">
        <f t="shared" si="0"/>
        <v>SH19-07662</v>
      </c>
      <c r="H67" s="318"/>
      <c r="I67" s="126"/>
      <c r="J67" s="110"/>
      <c r="K67" s="108"/>
      <c r="L67" s="107"/>
      <c r="M67" s="319"/>
      <c r="N67" s="107"/>
    </row>
    <row r="68" spans="1:14" ht="18" hidden="1" customHeight="1">
      <c r="A68" s="107">
        <v>63</v>
      </c>
      <c r="B68" s="107" t="s">
        <v>238</v>
      </c>
      <c r="C68" s="108">
        <v>43679</v>
      </c>
      <c r="D68" s="324" t="s">
        <v>11542</v>
      </c>
      <c r="E68" s="324" t="s">
        <v>1709</v>
      </c>
      <c r="F68" s="126">
        <v>529.5</v>
      </c>
      <c r="G68" s="107" t="str">
        <f t="shared" si="0"/>
        <v>SH19-07663</v>
      </c>
      <c r="H68" s="318"/>
      <c r="I68" s="126"/>
      <c r="J68" s="110"/>
      <c r="K68" s="108"/>
      <c r="L68" s="107"/>
      <c r="M68" s="319"/>
      <c r="N68" s="107"/>
    </row>
    <row r="69" spans="1:14" ht="18" hidden="1" customHeight="1">
      <c r="A69" s="351">
        <v>64</v>
      </c>
      <c r="B69" s="107" t="s">
        <v>197</v>
      </c>
      <c r="C69" s="108">
        <v>43679</v>
      </c>
      <c r="D69" s="324" t="s">
        <v>11543</v>
      </c>
      <c r="E69" s="324" t="s">
        <v>1709</v>
      </c>
      <c r="F69" s="126">
        <v>8677.08</v>
      </c>
      <c r="G69" s="107" t="str">
        <f t="shared" si="0"/>
        <v>SH19-07664</v>
      </c>
      <c r="H69" s="318"/>
      <c r="I69" s="126"/>
      <c r="J69" s="110"/>
      <c r="K69" s="108"/>
      <c r="L69" s="107"/>
      <c r="M69" s="319"/>
      <c r="N69" s="107"/>
    </row>
    <row r="70" spans="1:14" ht="18" hidden="1" customHeight="1">
      <c r="A70" s="107">
        <v>65</v>
      </c>
      <c r="B70" s="107" t="s">
        <v>42</v>
      </c>
      <c r="C70" s="108">
        <v>43679</v>
      </c>
      <c r="D70" s="324" t="s">
        <v>11544</v>
      </c>
      <c r="E70" s="324" t="s">
        <v>10822</v>
      </c>
      <c r="F70" s="126">
        <v>12.4</v>
      </c>
      <c r="G70" s="107" t="str">
        <f t="shared" si="0"/>
        <v>SH19-07665</v>
      </c>
      <c r="H70" s="318"/>
      <c r="I70" s="126"/>
      <c r="J70" s="110"/>
      <c r="K70" s="108"/>
      <c r="L70" s="107"/>
      <c r="M70" s="319"/>
      <c r="N70" s="107"/>
    </row>
    <row r="71" spans="1:14" ht="18" hidden="1" customHeight="1">
      <c r="A71" s="351">
        <v>66</v>
      </c>
      <c r="B71" s="107" t="s">
        <v>42</v>
      </c>
      <c r="C71" s="108">
        <v>43679</v>
      </c>
      <c r="D71" s="324" t="s">
        <v>11545</v>
      </c>
      <c r="E71" s="324" t="s">
        <v>10822</v>
      </c>
      <c r="F71" s="126">
        <v>55.1</v>
      </c>
      <c r="G71" s="107" t="str">
        <f t="shared" ref="G71:G134" si="1">D71</f>
        <v>SH19-07666</v>
      </c>
      <c r="H71" s="318"/>
      <c r="I71" s="126"/>
      <c r="J71" s="110"/>
      <c r="K71" s="108"/>
      <c r="L71" s="107"/>
      <c r="M71" s="319"/>
      <c r="N71" s="107"/>
    </row>
    <row r="72" spans="1:14" ht="18" hidden="1" customHeight="1">
      <c r="A72" s="107">
        <v>67</v>
      </c>
      <c r="B72" s="107" t="s">
        <v>43</v>
      </c>
      <c r="C72" s="108">
        <v>43679</v>
      </c>
      <c r="D72" s="324" t="s">
        <v>11546</v>
      </c>
      <c r="E72" s="324" t="s">
        <v>1709</v>
      </c>
      <c r="F72" s="126">
        <v>900</v>
      </c>
      <c r="G72" s="107" t="str">
        <f t="shared" si="1"/>
        <v>SH19-07667</v>
      </c>
      <c r="H72" s="318"/>
      <c r="I72" s="126"/>
      <c r="J72" s="110"/>
      <c r="K72" s="108"/>
      <c r="L72" s="107"/>
      <c r="M72" s="319"/>
      <c r="N72" s="107"/>
    </row>
    <row r="73" spans="1:14" ht="18" hidden="1" customHeight="1">
      <c r="A73" s="351">
        <v>68</v>
      </c>
      <c r="B73" s="107" t="s">
        <v>142</v>
      </c>
      <c r="C73" s="108">
        <v>43679</v>
      </c>
      <c r="D73" s="324" t="s">
        <v>11547</v>
      </c>
      <c r="E73" s="324" t="s">
        <v>1709</v>
      </c>
      <c r="F73" s="126">
        <v>1189.57</v>
      </c>
      <c r="G73" s="107" t="str">
        <f t="shared" si="1"/>
        <v>SH19-07668</v>
      </c>
      <c r="H73" s="318"/>
      <c r="I73" s="126"/>
      <c r="J73" s="110"/>
      <c r="K73" s="108"/>
      <c r="L73" s="107"/>
      <c r="M73" s="319"/>
      <c r="N73" s="107"/>
    </row>
    <row r="74" spans="1:14" ht="18" hidden="1" customHeight="1">
      <c r="A74" s="107">
        <v>69</v>
      </c>
      <c r="B74" s="107" t="s">
        <v>142</v>
      </c>
      <c r="C74" s="108">
        <v>43679</v>
      </c>
      <c r="D74" s="324" t="s">
        <v>11548</v>
      </c>
      <c r="E74" s="324" t="s">
        <v>1709</v>
      </c>
      <c r="F74" s="126">
        <v>528.54999999999995</v>
      </c>
      <c r="G74" s="107" t="str">
        <f t="shared" si="1"/>
        <v>SH19-07669</v>
      </c>
      <c r="H74" s="318"/>
      <c r="I74" s="126"/>
      <c r="J74" s="110"/>
      <c r="K74" s="108"/>
      <c r="L74" s="107"/>
      <c r="M74" s="319"/>
      <c r="N74" s="107"/>
    </row>
    <row r="75" spans="1:14" ht="18" hidden="1" customHeight="1">
      <c r="A75" s="351">
        <v>70</v>
      </c>
      <c r="B75" s="107" t="s">
        <v>1727</v>
      </c>
      <c r="C75" s="108">
        <v>43679</v>
      </c>
      <c r="D75" s="324" t="s">
        <v>11549</v>
      </c>
      <c r="E75" s="324" t="s">
        <v>1709</v>
      </c>
      <c r="F75" s="126">
        <v>1299</v>
      </c>
      <c r="G75" s="107" t="str">
        <f t="shared" si="1"/>
        <v>SH19-07670</v>
      </c>
      <c r="H75" s="318"/>
      <c r="I75" s="126"/>
      <c r="J75" s="110"/>
      <c r="K75" s="108"/>
      <c r="L75" s="107"/>
      <c r="M75" s="319"/>
      <c r="N75" s="107"/>
    </row>
    <row r="76" spans="1:14" ht="18" hidden="1" customHeight="1">
      <c r="A76" s="107">
        <v>71</v>
      </c>
      <c r="B76" s="107" t="s">
        <v>42</v>
      </c>
      <c r="C76" s="108">
        <v>43683</v>
      </c>
      <c r="D76" s="324" t="s">
        <v>11550</v>
      </c>
      <c r="E76" s="324" t="s">
        <v>11825</v>
      </c>
      <c r="F76" s="126">
        <v>8811.99</v>
      </c>
      <c r="G76" s="107" t="str">
        <f t="shared" si="1"/>
        <v>SH19-07671</v>
      </c>
      <c r="H76" s="318"/>
      <c r="I76" s="126"/>
      <c r="J76" s="110"/>
      <c r="K76" s="108"/>
      <c r="L76" s="107"/>
      <c r="M76" s="319"/>
      <c r="N76" s="107"/>
    </row>
    <row r="77" spans="1:14" ht="18" hidden="1" customHeight="1">
      <c r="A77" s="351">
        <v>72</v>
      </c>
      <c r="B77" s="107" t="s">
        <v>42</v>
      </c>
      <c r="C77" s="108">
        <v>43683</v>
      </c>
      <c r="D77" s="324" t="s">
        <v>11551</v>
      </c>
      <c r="E77" s="324" t="s">
        <v>11825</v>
      </c>
      <c r="F77" s="126">
        <v>6545.49</v>
      </c>
      <c r="G77" s="107" t="str">
        <f t="shared" si="1"/>
        <v>SH19-07672</v>
      </c>
      <c r="H77" s="318"/>
      <c r="I77" s="126"/>
      <c r="J77" s="110"/>
      <c r="K77" s="108"/>
      <c r="L77" s="107"/>
      <c r="M77" s="319"/>
      <c r="N77" s="107"/>
    </row>
    <row r="78" spans="1:14" ht="18" hidden="1" customHeight="1">
      <c r="A78" s="107">
        <v>73</v>
      </c>
      <c r="B78" s="107" t="s">
        <v>42</v>
      </c>
      <c r="C78" s="108">
        <v>43683</v>
      </c>
      <c r="D78" s="324" t="s">
        <v>11552</v>
      </c>
      <c r="E78" s="324" t="s">
        <v>11825</v>
      </c>
      <c r="F78" s="126">
        <v>3402.74</v>
      </c>
      <c r="G78" s="107" t="str">
        <f t="shared" si="1"/>
        <v>SH19-07673</v>
      </c>
      <c r="H78" s="318"/>
      <c r="I78" s="126"/>
      <c r="J78" s="110"/>
      <c r="K78" s="108"/>
      <c r="L78" s="107"/>
      <c r="M78" s="319"/>
      <c r="N78" s="107"/>
    </row>
    <row r="79" spans="1:14" ht="18" hidden="1" customHeight="1">
      <c r="A79" s="351">
        <v>74</v>
      </c>
      <c r="B79" s="107" t="s">
        <v>42</v>
      </c>
      <c r="C79" s="108">
        <v>43683</v>
      </c>
      <c r="D79" s="324" t="s">
        <v>11553</v>
      </c>
      <c r="E79" s="324" t="s">
        <v>11825</v>
      </c>
      <c r="F79" s="126">
        <v>545.97</v>
      </c>
      <c r="G79" s="107" t="str">
        <f t="shared" si="1"/>
        <v>SH19-07674</v>
      </c>
      <c r="H79" s="318"/>
      <c r="I79" s="126"/>
      <c r="J79" s="110"/>
      <c r="K79" s="108"/>
      <c r="L79" s="107"/>
      <c r="M79" s="319"/>
      <c r="N79" s="107"/>
    </row>
    <row r="80" spans="1:14" ht="18" hidden="1" customHeight="1">
      <c r="A80" s="107">
        <v>75</v>
      </c>
      <c r="B80" s="107" t="s">
        <v>42</v>
      </c>
      <c r="C80" s="108">
        <v>43683</v>
      </c>
      <c r="D80" s="324" t="s">
        <v>11554</v>
      </c>
      <c r="E80" s="324" t="s">
        <v>11825</v>
      </c>
      <c r="F80" s="126">
        <v>11265.83</v>
      </c>
      <c r="G80" s="107" t="str">
        <f t="shared" si="1"/>
        <v>SH19-07675</v>
      </c>
      <c r="H80" s="318"/>
      <c r="I80" s="126"/>
      <c r="J80" s="110"/>
      <c r="K80" s="108"/>
      <c r="L80" s="107"/>
      <c r="M80" s="319"/>
      <c r="N80" s="107"/>
    </row>
    <row r="81" spans="1:14" ht="18" hidden="1" customHeight="1">
      <c r="A81" s="351">
        <v>76</v>
      </c>
      <c r="B81" s="107" t="s">
        <v>42</v>
      </c>
      <c r="C81" s="108">
        <v>43683</v>
      </c>
      <c r="D81" s="324" t="s">
        <v>11555</v>
      </c>
      <c r="E81" s="324" t="s">
        <v>11825</v>
      </c>
      <c r="F81" s="126">
        <v>12317.8</v>
      </c>
      <c r="G81" s="107" t="str">
        <f t="shared" si="1"/>
        <v>SH19-07676</v>
      </c>
      <c r="H81" s="318"/>
      <c r="I81" s="126"/>
      <c r="J81" s="110"/>
      <c r="K81" s="108"/>
      <c r="L81" s="107"/>
      <c r="M81" s="319"/>
      <c r="N81" s="107"/>
    </row>
    <row r="82" spans="1:14" ht="18" hidden="1" customHeight="1">
      <c r="A82" s="107">
        <v>77</v>
      </c>
      <c r="B82" s="107" t="s">
        <v>42</v>
      </c>
      <c r="C82" s="108">
        <v>43683</v>
      </c>
      <c r="D82" s="324" t="s">
        <v>11556</v>
      </c>
      <c r="E82" s="324" t="s">
        <v>11825</v>
      </c>
      <c r="F82" s="126">
        <v>2512.2600000000002</v>
      </c>
      <c r="G82" s="107" t="str">
        <f t="shared" si="1"/>
        <v>SH19-07677</v>
      </c>
      <c r="H82" s="318"/>
      <c r="I82" s="126"/>
      <c r="J82" s="110"/>
      <c r="K82" s="108"/>
      <c r="L82" s="107"/>
      <c r="M82" s="319"/>
      <c r="N82" s="107"/>
    </row>
    <row r="83" spans="1:14" ht="18" hidden="1" customHeight="1">
      <c r="A83" s="351">
        <v>78</v>
      </c>
      <c r="B83" s="107" t="s">
        <v>42</v>
      </c>
      <c r="C83" s="108">
        <v>43683</v>
      </c>
      <c r="D83" s="324" t="s">
        <v>11557</v>
      </c>
      <c r="E83" s="324" t="s">
        <v>11825</v>
      </c>
      <c r="F83" s="126">
        <v>7532.47</v>
      </c>
      <c r="G83" s="107" t="str">
        <f t="shared" si="1"/>
        <v>SH19-07678</v>
      </c>
      <c r="H83" s="318"/>
      <c r="I83" s="126"/>
      <c r="J83" s="110"/>
      <c r="K83" s="108"/>
      <c r="L83" s="107"/>
      <c r="M83" s="319"/>
      <c r="N83" s="107"/>
    </row>
    <row r="84" spans="1:14" ht="18" hidden="1" customHeight="1">
      <c r="A84" s="107">
        <v>79</v>
      </c>
      <c r="B84" s="107" t="s">
        <v>42</v>
      </c>
      <c r="C84" s="108">
        <v>43683</v>
      </c>
      <c r="D84" s="324" t="s">
        <v>11558</v>
      </c>
      <c r="E84" s="324" t="s">
        <v>11825</v>
      </c>
      <c r="F84" s="126">
        <v>7546.7</v>
      </c>
      <c r="G84" s="107" t="str">
        <f t="shared" si="1"/>
        <v>SH19-07679</v>
      </c>
      <c r="H84" s="318"/>
      <c r="I84" s="126"/>
      <c r="J84" s="110"/>
      <c r="K84" s="108"/>
      <c r="L84" s="107"/>
      <c r="M84" s="319"/>
      <c r="N84" s="107"/>
    </row>
    <row r="85" spans="1:14" ht="18" hidden="1" customHeight="1">
      <c r="A85" s="351">
        <v>80</v>
      </c>
      <c r="B85" s="107" t="s">
        <v>42</v>
      </c>
      <c r="C85" s="108">
        <v>43683</v>
      </c>
      <c r="D85" s="324" t="s">
        <v>11559</v>
      </c>
      <c r="E85" s="324" t="s">
        <v>11825</v>
      </c>
      <c r="F85" s="126">
        <v>1643.12</v>
      </c>
      <c r="G85" s="107" t="str">
        <f t="shared" si="1"/>
        <v>SH19-07680</v>
      </c>
      <c r="H85" s="318"/>
      <c r="I85" s="126"/>
      <c r="J85" s="110"/>
      <c r="K85" s="108"/>
      <c r="L85" s="107"/>
      <c r="M85" s="319"/>
      <c r="N85" s="107"/>
    </row>
    <row r="86" spans="1:14" ht="18" hidden="1" customHeight="1">
      <c r="A86" s="107">
        <v>81</v>
      </c>
      <c r="B86" s="107" t="s">
        <v>42</v>
      </c>
      <c r="C86" s="108">
        <v>43683</v>
      </c>
      <c r="D86" s="324" t="s">
        <v>11560</v>
      </c>
      <c r="E86" s="324" t="s">
        <v>11825</v>
      </c>
      <c r="F86" s="126">
        <v>11295.33</v>
      </c>
      <c r="G86" s="107" t="str">
        <f t="shared" si="1"/>
        <v>SH19-07681</v>
      </c>
      <c r="H86" s="318"/>
      <c r="I86" s="126"/>
      <c r="J86" s="110"/>
      <c r="K86" s="108"/>
      <c r="L86" s="107"/>
      <c r="M86" s="319"/>
      <c r="N86" s="107"/>
    </row>
    <row r="87" spans="1:14" ht="18" hidden="1" customHeight="1">
      <c r="A87" s="351">
        <v>82</v>
      </c>
      <c r="B87" s="107" t="s">
        <v>42</v>
      </c>
      <c r="C87" s="108">
        <v>43683</v>
      </c>
      <c r="D87" s="324" t="s">
        <v>11561</v>
      </c>
      <c r="E87" s="324" t="s">
        <v>11825</v>
      </c>
      <c r="F87" s="126">
        <v>7618.32</v>
      </c>
      <c r="G87" s="107" t="str">
        <f t="shared" si="1"/>
        <v>SH19-07682</v>
      </c>
      <c r="H87" s="318"/>
      <c r="I87" s="126"/>
      <c r="J87" s="110"/>
      <c r="K87" s="108"/>
      <c r="L87" s="107"/>
      <c r="M87" s="319"/>
      <c r="N87" s="107"/>
    </row>
    <row r="88" spans="1:14" ht="18" hidden="1" customHeight="1">
      <c r="A88" s="107">
        <v>83</v>
      </c>
      <c r="B88" s="107" t="s">
        <v>42</v>
      </c>
      <c r="C88" s="108">
        <v>43683</v>
      </c>
      <c r="D88" s="324" t="s">
        <v>11562</v>
      </c>
      <c r="E88" s="324" t="s">
        <v>11825</v>
      </c>
      <c r="F88" s="126">
        <v>2512.2600000000002</v>
      </c>
      <c r="G88" s="107" t="str">
        <f t="shared" si="1"/>
        <v>SH19-07683</v>
      </c>
      <c r="H88" s="318"/>
      <c r="I88" s="126"/>
      <c r="J88" s="110"/>
      <c r="K88" s="108"/>
      <c r="L88" s="107"/>
      <c r="M88" s="319"/>
      <c r="N88" s="107"/>
    </row>
    <row r="89" spans="1:14" ht="18" hidden="1" customHeight="1">
      <c r="A89" s="351">
        <v>84</v>
      </c>
      <c r="B89" s="107" t="s">
        <v>42</v>
      </c>
      <c r="C89" s="108">
        <v>43683</v>
      </c>
      <c r="D89" s="324" t="s">
        <v>11563</v>
      </c>
      <c r="E89" s="324" t="s">
        <v>11825</v>
      </c>
      <c r="F89" s="126">
        <v>10038.23</v>
      </c>
      <c r="G89" s="107" t="str">
        <f t="shared" si="1"/>
        <v>SH19-07684</v>
      </c>
      <c r="H89" s="318"/>
      <c r="I89" s="126"/>
      <c r="J89" s="110"/>
      <c r="K89" s="108"/>
      <c r="L89" s="107"/>
      <c r="M89" s="319"/>
      <c r="N89" s="107"/>
    </row>
    <row r="90" spans="1:14" ht="18" hidden="1" customHeight="1">
      <c r="A90" s="107">
        <v>85</v>
      </c>
      <c r="B90" s="107" t="s">
        <v>42</v>
      </c>
      <c r="C90" s="108">
        <v>43683</v>
      </c>
      <c r="D90" s="324" t="s">
        <v>11564</v>
      </c>
      <c r="E90" s="324" t="s">
        <v>11825</v>
      </c>
      <c r="F90" s="126">
        <v>7375.12</v>
      </c>
      <c r="G90" s="107" t="str">
        <f t="shared" si="1"/>
        <v>SH19-07685</v>
      </c>
      <c r="H90" s="318"/>
      <c r="I90" s="126"/>
      <c r="J90" s="110"/>
      <c r="K90" s="108"/>
      <c r="L90" s="107"/>
      <c r="M90" s="319"/>
      <c r="N90" s="107"/>
    </row>
    <row r="91" spans="1:14" ht="18" hidden="1" customHeight="1">
      <c r="A91" s="351">
        <v>86</v>
      </c>
      <c r="B91" s="107" t="s">
        <v>42</v>
      </c>
      <c r="C91" s="108">
        <v>43683</v>
      </c>
      <c r="D91" s="324" t="s">
        <v>11565</v>
      </c>
      <c r="E91" s="324" t="s">
        <v>11825</v>
      </c>
      <c r="F91" s="126">
        <v>2233.12</v>
      </c>
      <c r="G91" s="107" t="str">
        <f t="shared" si="1"/>
        <v>SH19-07686</v>
      </c>
      <c r="H91" s="318"/>
      <c r="I91" s="126"/>
      <c r="J91" s="110"/>
      <c r="K91" s="108"/>
      <c r="L91" s="107"/>
      <c r="M91" s="319"/>
      <c r="N91" s="107"/>
    </row>
    <row r="92" spans="1:14" ht="18" hidden="1" customHeight="1">
      <c r="A92" s="107">
        <v>87</v>
      </c>
      <c r="B92" s="107" t="s">
        <v>42</v>
      </c>
      <c r="C92" s="108">
        <v>43683</v>
      </c>
      <c r="D92" s="324" t="s">
        <v>11566</v>
      </c>
      <c r="E92" s="324" t="s">
        <v>11825</v>
      </c>
      <c r="F92" s="126">
        <v>8940</v>
      </c>
      <c r="G92" s="107" t="str">
        <f t="shared" si="1"/>
        <v>SH19-07687</v>
      </c>
      <c r="H92" s="318"/>
      <c r="I92" s="126"/>
      <c r="J92" s="110"/>
      <c r="K92" s="108"/>
      <c r="L92" s="107"/>
      <c r="M92" s="319"/>
      <c r="N92" s="107"/>
    </row>
    <row r="93" spans="1:14" ht="18" hidden="1" customHeight="1">
      <c r="A93" s="351">
        <v>88</v>
      </c>
      <c r="B93" s="107" t="s">
        <v>42</v>
      </c>
      <c r="C93" s="108">
        <v>43683</v>
      </c>
      <c r="D93" s="324" t="s">
        <v>11567</v>
      </c>
      <c r="E93" s="324" t="s">
        <v>11825</v>
      </c>
      <c r="F93" s="126">
        <v>5843.84</v>
      </c>
      <c r="G93" s="107" t="str">
        <f t="shared" si="1"/>
        <v>SH19-07688</v>
      </c>
      <c r="H93" s="318"/>
      <c r="I93" s="126"/>
      <c r="J93" s="110"/>
      <c r="K93" s="108"/>
      <c r="L93" s="107"/>
      <c r="M93" s="319"/>
      <c r="N93" s="107"/>
    </row>
    <row r="94" spans="1:14" ht="18" hidden="1" customHeight="1">
      <c r="A94" s="107">
        <v>89</v>
      </c>
      <c r="B94" s="107" t="s">
        <v>42</v>
      </c>
      <c r="C94" s="108">
        <v>43683</v>
      </c>
      <c r="D94" s="324" t="s">
        <v>11568</v>
      </c>
      <c r="E94" s="324" t="s">
        <v>11825</v>
      </c>
      <c r="F94" s="126">
        <v>3049.47</v>
      </c>
      <c r="G94" s="107" t="str">
        <f t="shared" si="1"/>
        <v>SH19-07689</v>
      </c>
      <c r="H94" s="318"/>
      <c r="I94" s="126"/>
      <c r="J94" s="110"/>
      <c r="K94" s="108"/>
      <c r="L94" s="107"/>
      <c r="M94" s="319"/>
      <c r="N94" s="107"/>
    </row>
    <row r="95" spans="1:14" ht="18" hidden="1" customHeight="1">
      <c r="A95" s="351">
        <v>90</v>
      </c>
      <c r="B95" s="107" t="s">
        <v>42</v>
      </c>
      <c r="C95" s="108">
        <v>43683</v>
      </c>
      <c r="D95" s="324" t="s">
        <v>11569</v>
      </c>
      <c r="E95" s="324" t="s">
        <v>11825</v>
      </c>
      <c r="F95" s="126">
        <v>11184.84</v>
      </c>
      <c r="G95" s="107" t="str">
        <f t="shared" si="1"/>
        <v>SH19-07690</v>
      </c>
      <c r="H95" s="318"/>
      <c r="I95" s="126"/>
      <c r="J95" s="110"/>
      <c r="K95" s="108"/>
      <c r="L95" s="107"/>
      <c r="M95" s="319"/>
      <c r="N95" s="107"/>
    </row>
    <row r="96" spans="1:14" ht="18" hidden="1" customHeight="1">
      <c r="A96" s="107">
        <v>91</v>
      </c>
      <c r="B96" s="107" t="s">
        <v>42</v>
      </c>
      <c r="C96" s="108">
        <v>43683</v>
      </c>
      <c r="D96" s="324" t="s">
        <v>11570</v>
      </c>
      <c r="E96" s="324" t="s">
        <v>11825</v>
      </c>
      <c r="F96" s="126">
        <v>9254.65</v>
      </c>
      <c r="G96" s="107" t="str">
        <f t="shared" si="1"/>
        <v>SH19-07691</v>
      </c>
      <c r="H96" s="318"/>
      <c r="I96" s="126"/>
      <c r="J96" s="110"/>
      <c r="K96" s="108"/>
      <c r="L96" s="107"/>
      <c r="M96" s="319"/>
      <c r="N96" s="107"/>
    </row>
    <row r="97" spans="1:14" ht="18" hidden="1" customHeight="1">
      <c r="A97" s="351">
        <v>92</v>
      </c>
      <c r="B97" s="107" t="s">
        <v>42</v>
      </c>
      <c r="C97" s="108">
        <v>43683</v>
      </c>
      <c r="D97" s="324" t="s">
        <v>11571</v>
      </c>
      <c r="E97" s="324" t="s">
        <v>11825</v>
      </c>
      <c r="F97" s="126">
        <v>4020.64</v>
      </c>
      <c r="G97" s="107" t="str">
        <f t="shared" si="1"/>
        <v>SH19-07692</v>
      </c>
      <c r="H97" s="318"/>
      <c r="I97" s="126"/>
      <c r="J97" s="110"/>
      <c r="K97" s="108"/>
      <c r="L97" s="107"/>
      <c r="M97" s="319"/>
      <c r="N97" s="107"/>
    </row>
    <row r="98" spans="1:14" ht="18" hidden="1" customHeight="1">
      <c r="A98" s="107">
        <v>93</v>
      </c>
      <c r="B98" s="107" t="s">
        <v>47</v>
      </c>
      <c r="C98" s="108">
        <v>43679</v>
      </c>
      <c r="D98" s="324" t="s">
        <v>11572</v>
      </c>
      <c r="E98" s="324" t="s">
        <v>1709</v>
      </c>
      <c r="F98" s="126">
        <v>2564.23</v>
      </c>
      <c r="G98" s="107" t="str">
        <f t="shared" si="1"/>
        <v>SH19-07693</v>
      </c>
      <c r="H98" s="318"/>
      <c r="I98" s="126"/>
      <c r="J98" s="110"/>
      <c r="K98" s="108"/>
      <c r="L98" s="107"/>
      <c r="M98" s="319"/>
      <c r="N98" s="107"/>
    </row>
    <row r="99" spans="1:14" ht="18" hidden="1" customHeight="1">
      <c r="A99" s="351">
        <v>94</v>
      </c>
      <c r="B99" s="107" t="s">
        <v>224</v>
      </c>
      <c r="C99" s="108">
        <v>43648</v>
      </c>
      <c r="D99" s="399" t="s">
        <v>11573</v>
      </c>
      <c r="E99" s="324" t="s">
        <v>1709</v>
      </c>
      <c r="F99" s="126">
        <v>6552.75</v>
      </c>
      <c r="G99" s="107" t="str">
        <f t="shared" si="1"/>
        <v>SH19-07694</v>
      </c>
      <c r="H99" s="318"/>
      <c r="I99" s="126"/>
      <c r="J99" s="110"/>
      <c r="K99" s="108"/>
      <c r="L99" s="107"/>
      <c r="M99" s="319"/>
      <c r="N99" s="107"/>
    </row>
    <row r="100" spans="1:14" ht="18" hidden="1" customHeight="1">
      <c r="A100" s="107">
        <v>95</v>
      </c>
      <c r="B100" s="107" t="s">
        <v>330</v>
      </c>
      <c r="C100" s="108">
        <v>43686</v>
      </c>
      <c r="D100" s="324" t="s">
        <v>11574</v>
      </c>
      <c r="E100" s="324" t="s">
        <v>1709</v>
      </c>
      <c r="F100" s="126">
        <f>26.42+4623.5</f>
        <v>4649.92</v>
      </c>
      <c r="G100" s="107" t="str">
        <f t="shared" si="1"/>
        <v>SH19-07695</v>
      </c>
      <c r="H100" s="318"/>
      <c r="I100" s="126"/>
      <c r="J100" s="110"/>
      <c r="K100" s="108"/>
      <c r="L100" s="107"/>
      <c r="M100" s="319"/>
      <c r="N100" s="107"/>
    </row>
    <row r="101" spans="1:14" ht="18" hidden="1" customHeight="1">
      <c r="A101" s="351">
        <v>96</v>
      </c>
      <c r="B101" s="107" t="s">
        <v>291</v>
      </c>
      <c r="C101" s="108">
        <v>43679</v>
      </c>
      <c r="D101" s="324" t="s">
        <v>11575</v>
      </c>
      <c r="E101" s="324" t="s">
        <v>1709</v>
      </c>
      <c r="F101" s="126">
        <v>5624.95</v>
      </c>
      <c r="G101" s="107" t="str">
        <f t="shared" si="1"/>
        <v>SH19-07696</v>
      </c>
      <c r="H101" s="318"/>
      <c r="I101" s="126"/>
      <c r="J101" s="110"/>
      <c r="K101" s="108"/>
      <c r="L101" s="107"/>
      <c r="M101" s="319"/>
      <c r="N101" s="107"/>
    </row>
    <row r="102" spans="1:14" ht="18" hidden="1" customHeight="1">
      <c r="A102" s="107">
        <v>97</v>
      </c>
      <c r="B102" s="107" t="s">
        <v>42</v>
      </c>
      <c r="C102" s="108">
        <v>43679</v>
      </c>
      <c r="D102" s="324" t="s">
        <v>11576</v>
      </c>
      <c r="E102" s="324" t="s">
        <v>10822</v>
      </c>
      <c r="F102" s="126">
        <v>8.26</v>
      </c>
      <c r="G102" s="107" t="str">
        <f t="shared" si="1"/>
        <v>SH19-07697</v>
      </c>
      <c r="H102" s="318"/>
      <c r="I102" s="126"/>
      <c r="J102" s="110"/>
      <c r="K102" s="108"/>
      <c r="L102" s="107"/>
      <c r="M102" s="319"/>
      <c r="N102" s="107"/>
    </row>
    <row r="103" spans="1:14" ht="18" hidden="1" customHeight="1">
      <c r="A103" s="351">
        <v>98</v>
      </c>
      <c r="B103" s="107" t="s">
        <v>355</v>
      </c>
      <c r="C103" s="108">
        <v>43679</v>
      </c>
      <c r="D103" s="324" t="s">
        <v>11577</v>
      </c>
      <c r="E103" s="324" t="s">
        <v>1709</v>
      </c>
      <c r="F103" s="126">
        <v>4962.07</v>
      </c>
      <c r="G103" s="107" t="str">
        <f t="shared" si="1"/>
        <v>SH19-07698</v>
      </c>
      <c r="H103" s="318"/>
      <c r="I103" s="126"/>
      <c r="J103" s="110"/>
      <c r="K103" s="108"/>
      <c r="L103" s="107"/>
      <c r="M103" s="319"/>
      <c r="N103" s="107"/>
    </row>
    <row r="104" spans="1:14" ht="18" hidden="1" customHeight="1">
      <c r="A104" s="107">
        <v>99</v>
      </c>
      <c r="B104" s="107" t="s">
        <v>197</v>
      </c>
      <c r="C104" s="108">
        <v>43679</v>
      </c>
      <c r="D104" s="324" t="s">
        <v>11578</v>
      </c>
      <c r="E104" s="324" t="s">
        <v>1709</v>
      </c>
      <c r="F104" s="126">
        <v>8683.56</v>
      </c>
      <c r="G104" s="107" t="str">
        <f t="shared" si="1"/>
        <v>SH19-07699</v>
      </c>
      <c r="H104" s="318"/>
      <c r="I104" s="126"/>
      <c r="J104" s="110"/>
      <c r="K104" s="108"/>
      <c r="L104" s="107"/>
      <c r="M104" s="319"/>
      <c r="N104" s="107"/>
    </row>
    <row r="105" spans="1:14" ht="18" hidden="1" customHeight="1">
      <c r="A105" s="351">
        <v>100</v>
      </c>
      <c r="B105" s="107" t="s">
        <v>142</v>
      </c>
      <c r="C105" s="108">
        <v>43680</v>
      </c>
      <c r="D105" s="324" t="s">
        <v>11579</v>
      </c>
      <c r="E105" s="324" t="s">
        <v>1709</v>
      </c>
      <c r="F105" s="126">
        <v>2192.88</v>
      </c>
      <c r="G105" s="107" t="str">
        <f t="shared" si="1"/>
        <v>SH19-07700</v>
      </c>
      <c r="H105" s="318"/>
      <c r="I105" s="126"/>
      <c r="J105" s="110"/>
      <c r="K105" s="108"/>
      <c r="L105" s="107"/>
      <c r="M105" s="319"/>
      <c r="N105" s="107"/>
    </row>
    <row r="106" spans="1:14" ht="18" hidden="1" customHeight="1">
      <c r="A106" s="107">
        <v>101</v>
      </c>
      <c r="B106" s="107" t="s">
        <v>142</v>
      </c>
      <c r="C106" s="108">
        <v>43680</v>
      </c>
      <c r="D106" s="324" t="s">
        <v>11580</v>
      </c>
      <c r="E106" s="324" t="s">
        <v>1709</v>
      </c>
      <c r="F106" s="126">
        <v>262.13</v>
      </c>
      <c r="G106" s="107" t="str">
        <f t="shared" si="1"/>
        <v>SH19-07701</v>
      </c>
      <c r="H106" s="318"/>
      <c r="I106" s="126"/>
      <c r="J106" s="110"/>
      <c r="K106" s="108"/>
      <c r="L106" s="107"/>
      <c r="M106" s="319"/>
      <c r="N106" s="107"/>
    </row>
    <row r="107" spans="1:14" ht="18" hidden="1" customHeight="1">
      <c r="A107" s="351">
        <v>102</v>
      </c>
      <c r="B107" s="107" t="s">
        <v>42</v>
      </c>
      <c r="C107" s="108">
        <v>43680</v>
      </c>
      <c r="D107" s="324" t="s">
        <v>11581</v>
      </c>
      <c r="E107" s="324" t="s">
        <v>11823</v>
      </c>
      <c r="F107" s="126">
        <v>92.54</v>
      </c>
      <c r="G107" s="107" t="str">
        <f t="shared" si="1"/>
        <v>SH19-07702</v>
      </c>
      <c r="H107" s="318"/>
      <c r="I107" s="126"/>
      <c r="J107" s="110"/>
      <c r="K107" s="108"/>
      <c r="L107" s="107"/>
      <c r="M107" s="319"/>
      <c r="N107" s="107"/>
    </row>
    <row r="108" spans="1:14" ht="18" hidden="1" customHeight="1">
      <c r="A108" s="107">
        <v>103</v>
      </c>
      <c r="B108" s="107" t="s">
        <v>50</v>
      </c>
      <c r="C108" s="108">
        <v>43680</v>
      </c>
      <c r="D108" s="324" t="s">
        <v>11582</v>
      </c>
      <c r="E108" s="324" t="s">
        <v>1709</v>
      </c>
      <c r="F108" s="126">
        <v>6580.19</v>
      </c>
      <c r="G108" s="107" t="str">
        <f t="shared" si="1"/>
        <v>SH19-07703</v>
      </c>
      <c r="H108" s="318"/>
      <c r="I108" s="126"/>
      <c r="J108" s="110"/>
      <c r="K108" s="108"/>
      <c r="L108" s="107"/>
      <c r="M108" s="319"/>
      <c r="N108" s="107"/>
    </row>
    <row r="109" spans="1:14" ht="18" hidden="1" customHeight="1">
      <c r="A109" s="351">
        <v>104</v>
      </c>
      <c r="B109" s="107" t="s">
        <v>55</v>
      </c>
      <c r="C109" s="108">
        <v>43682</v>
      </c>
      <c r="D109" s="324" t="s">
        <v>11583</v>
      </c>
      <c r="E109" s="324" t="s">
        <v>1709</v>
      </c>
      <c r="F109" s="126">
        <v>1644.84</v>
      </c>
      <c r="G109" s="107" t="str">
        <f t="shared" si="1"/>
        <v>SH19-07704</v>
      </c>
      <c r="H109" s="318"/>
      <c r="I109" s="126"/>
      <c r="J109" s="110"/>
      <c r="K109" s="108"/>
      <c r="L109" s="107"/>
      <c r="M109" s="319"/>
      <c r="N109" s="107"/>
    </row>
    <row r="110" spans="1:14" ht="18" hidden="1" customHeight="1">
      <c r="A110" s="107">
        <v>105</v>
      </c>
      <c r="B110" s="107" t="s">
        <v>55</v>
      </c>
      <c r="C110" s="108">
        <v>43682</v>
      </c>
      <c r="D110" s="324" t="s">
        <v>11584</v>
      </c>
      <c r="E110" s="324" t="s">
        <v>1709</v>
      </c>
      <c r="F110" s="126">
        <v>1502.82</v>
      </c>
      <c r="G110" s="107" t="str">
        <f t="shared" si="1"/>
        <v>SH19-07705</v>
      </c>
      <c r="H110" s="318"/>
      <c r="I110" s="126"/>
      <c r="J110" s="110"/>
      <c r="K110" s="108"/>
      <c r="L110" s="107"/>
      <c r="M110" s="319"/>
      <c r="N110" s="107"/>
    </row>
    <row r="111" spans="1:14" ht="18" hidden="1" customHeight="1">
      <c r="A111" s="351">
        <v>106</v>
      </c>
      <c r="B111" s="107" t="s">
        <v>329</v>
      </c>
      <c r="C111" s="108">
        <v>43682</v>
      </c>
      <c r="D111" s="324" t="s">
        <v>11585</v>
      </c>
      <c r="E111" s="324" t="s">
        <v>1709</v>
      </c>
      <c r="F111" s="126">
        <v>6225.36</v>
      </c>
      <c r="G111" s="107" t="str">
        <f t="shared" si="1"/>
        <v>SH19-07706</v>
      </c>
      <c r="H111" s="318"/>
      <c r="I111" s="126"/>
      <c r="J111" s="110"/>
      <c r="K111" s="108"/>
      <c r="L111" s="107"/>
      <c r="M111" s="319"/>
      <c r="N111" s="107"/>
    </row>
    <row r="112" spans="1:14" ht="18" hidden="1" customHeight="1">
      <c r="A112" s="107">
        <v>107</v>
      </c>
      <c r="B112" s="107" t="s">
        <v>223</v>
      </c>
      <c r="C112" s="108">
        <v>43682</v>
      </c>
      <c r="D112" s="324" t="s">
        <v>11586</v>
      </c>
      <c r="E112" s="324" t="s">
        <v>1709</v>
      </c>
      <c r="F112" s="126">
        <v>2341.8000000000002</v>
      </c>
      <c r="G112" s="107" t="str">
        <f t="shared" si="1"/>
        <v>SH19-07707</v>
      </c>
      <c r="H112" s="318"/>
      <c r="I112" s="126"/>
      <c r="J112" s="110"/>
      <c r="K112" s="108"/>
      <c r="L112" s="107"/>
      <c r="M112" s="319"/>
      <c r="N112" s="107"/>
    </row>
    <row r="113" spans="1:14" ht="18" hidden="1" customHeight="1">
      <c r="A113" s="351">
        <v>108</v>
      </c>
      <c r="B113" s="107" t="s">
        <v>42</v>
      </c>
      <c r="C113" s="108">
        <v>43683</v>
      </c>
      <c r="D113" s="324" t="s">
        <v>11587</v>
      </c>
      <c r="E113" s="324" t="s">
        <v>11825</v>
      </c>
      <c r="F113" s="126">
        <v>427.05</v>
      </c>
      <c r="G113" s="107" t="str">
        <f t="shared" si="1"/>
        <v>SH19-07708</v>
      </c>
      <c r="H113" s="318"/>
      <c r="I113" s="126"/>
      <c r="J113" s="110"/>
      <c r="K113" s="108"/>
      <c r="L113" s="107"/>
      <c r="M113" s="319"/>
      <c r="N113" s="107"/>
    </row>
    <row r="114" spans="1:14" ht="18" hidden="1" customHeight="1">
      <c r="A114" s="107">
        <v>109</v>
      </c>
      <c r="B114" s="107" t="s">
        <v>1754</v>
      </c>
      <c r="C114" s="108">
        <v>43682</v>
      </c>
      <c r="D114" s="324" t="s">
        <v>11588</v>
      </c>
      <c r="E114" s="324" t="s">
        <v>1709</v>
      </c>
      <c r="F114" s="126">
        <v>6528.69</v>
      </c>
      <c r="G114" s="107" t="str">
        <f t="shared" si="1"/>
        <v>SH19-07709</v>
      </c>
      <c r="H114" s="318"/>
      <c r="I114" s="126"/>
      <c r="J114" s="110"/>
      <c r="K114" s="108"/>
      <c r="L114" s="107"/>
      <c r="M114" s="319"/>
      <c r="N114" s="107"/>
    </row>
    <row r="115" spans="1:14" ht="18" hidden="1" customHeight="1">
      <c r="A115" s="351">
        <v>110</v>
      </c>
      <c r="B115" s="107" t="s">
        <v>1746</v>
      </c>
      <c r="C115" s="108"/>
      <c r="D115" s="402" t="s">
        <v>11589</v>
      </c>
      <c r="E115" s="324" t="s">
        <v>1709</v>
      </c>
      <c r="F115" s="126">
        <v>0</v>
      </c>
      <c r="G115" s="107" t="str">
        <f t="shared" si="1"/>
        <v>SH19-07710</v>
      </c>
      <c r="H115" s="318"/>
      <c r="I115" s="126"/>
      <c r="J115" s="110"/>
      <c r="K115" s="108"/>
      <c r="L115" s="107"/>
      <c r="M115" s="319"/>
      <c r="N115" s="107"/>
    </row>
    <row r="116" spans="1:14" ht="18" hidden="1" customHeight="1">
      <c r="A116" s="107">
        <v>111</v>
      </c>
      <c r="B116" s="107" t="s">
        <v>43</v>
      </c>
      <c r="C116" s="108">
        <v>43682</v>
      </c>
      <c r="D116" s="324" t="s">
        <v>11590</v>
      </c>
      <c r="E116" s="324" t="s">
        <v>1709</v>
      </c>
      <c r="F116" s="126">
        <v>4882.3999999999996</v>
      </c>
      <c r="G116" s="107" t="str">
        <f t="shared" si="1"/>
        <v>SH19-07711</v>
      </c>
      <c r="H116" s="318"/>
      <c r="I116" s="126"/>
      <c r="J116" s="110"/>
      <c r="K116" s="108"/>
      <c r="L116" s="107"/>
      <c r="M116" s="319"/>
      <c r="N116" s="107"/>
    </row>
    <row r="117" spans="1:14" ht="18" hidden="1" customHeight="1">
      <c r="A117" s="351">
        <v>112</v>
      </c>
      <c r="B117" s="107" t="s">
        <v>1746</v>
      </c>
      <c r="C117" s="108"/>
      <c r="D117" s="402" t="s">
        <v>11591</v>
      </c>
      <c r="E117" s="324" t="s">
        <v>1709</v>
      </c>
      <c r="F117" s="126">
        <v>0</v>
      </c>
      <c r="G117" s="107" t="str">
        <f t="shared" si="1"/>
        <v>SH19-07712</v>
      </c>
      <c r="H117" s="318"/>
      <c r="I117" s="126"/>
      <c r="J117" s="110"/>
      <c r="K117" s="108"/>
      <c r="L117" s="107"/>
      <c r="M117" s="319"/>
      <c r="N117" s="107"/>
    </row>
    <row r="118" spans="1:14" ht="18" hidden="1" customHeight="1">
      <c r="A118" s="107">
        <v>113</v>
      </c>
      <c r="B118" s="107" t="s">
        <v>51</v>
      </c>
      <c r="C118" s="108">
        <v>43682</v>
      </c>
      <c r="D118" s="324" t="s">
        <v>11592</v>
      </c>
      <c r="E118" s="324" t="s">
        <v>1709</v>
      </c>
      <c r="F118" s="126">
        <v>2457.9</v>
      </c>
      <c r="G118" s="107" t="str">
        <f t="shared" si="1"/>
        <v>SH19-07713</v>
      </c>
      <c r="H118" s="318"/>
      <c r="I118" s="126"/>
      <c r="J118" s="110"/>
      <c r="K118" s="108"/>
      <c r="L118" s="107"/>
      <c r="M118" s="319"/>
      <c r="N118" s="107"/>
    </row>
    <row r="119" spans="1:14" ht="18" hidden="1" customHeight="1">
      <c r="A119" s="351">
        <v>114</v>
      </c>
      <c r="B119" s="107" t="s">
        <v>197</v>
      </c>
      <c r="C119" s="108">
        <v>43682</v>
      </c>
      <c r="D119" s="324" t="s">
        <v>11593</v>
      </c>
      <c r="E119" s="324" t="s">
        <v>1709</v>
      </c>
      <c r="F119" s="126">
        <v>6978.3</v>
      </c>
      <c r="G119" s="107" t="str">
        <f t="shared" si="1"/>
        <v>SH19-07714</v>
      </c>
      <c r="H119" s="318"/>
      <c r="I119" s="126"/>
      <c r="J119" s="110"/>
      <c r="K119" s="108"/>
      <c r="L119" s="107"/>
      <c r="M119" s="319"/>
      <c r="N119" s="107"/>
    </row>
    <row r="120" spans="1:14" ht="18" hidden="1" customHeight="1">
      <c r="A120" s="107">
        <v>115</v>
      </c>
      <c r="B120" s="107" t="s">
        <v>139</v>
      </c>
      <c r="C120" s="108">
        <v>43682</v>
      </c>
      <c r="D120" s="324" t="s">
        <v>11594</v>
      </c>
      <c r="E120" s="324" t="s">
        <v>1709</v>
      </c>
      <c r="F120" s="126">
        <v>2958</v>
      </c>
      <c r="G120" s="107" t="str">
        <f t="shared" si="1"/>
        <v>SH19-07715</v>
      </c>
      <c r="H120" s="318"/>
      <c r="I120" s="126"/>
      <c r="J120" s="110"/>
      <c r="K120" s="108"/>
      <c r="L120" s="107"/>
      <c r="M120" s="319"/>
      <c r="N120" s="107"/>
    </row>
    <row r="121" spans="1:14" ht="18" hidden="1" customHeight="1">
      <c r="A121" s="351">
        <v>116</v>
      </c>
      <c r="B121" s="107" t="s">
        <v>141</v>
      </c>
      <c r="C121" s="108">
        <v>43682</v>
      </c>
      <c r="D121" s="324" t="s">
        <v>11595</v>
      </c>
      <c r="E121" s="324" t="s">
        <v>1709</v>
      </c>
      <c r="F121" s="126">
        <v>2633.83</v>
      </c>
      <c r="G121" s="107" t="str">
        <f t="shared" si="1"/>
        <v>SH19-07716</v>
      </c>
      <c r="H121" s="318"/>
      <c r="I121" s="126"/>
      <c r="J121" s="110"/>
      <c r="K121" s="108"/>
      <c r="L121" s="107"/>
      <c r="M121" s="319"/>
      <c r="N121" s="107"/>
    </row>
    <row r="122" spans="1:14" ht="18" hidden="1" customHeight="1">
      <c r="A122" s="107">
        <v>117</v>
      </c>
      <c r="B122" s="107" t="s">
        <v>194</v>
      </c>
      <c r="C122" s="108">
        <v>43682</v>
      </c>
      <c r="D122" s="324" t="s">
        <v>11596</v>
      </c>
      <c r="E122" s="324" t="s">
        <v>1709</v>
      </c>
      <c r="F122" s="126">
        <v>21148.799999999999</v>
      </c>
      <c r="G122" s="107" t="str">
        <f t="shared" si="1"/>
        <v>SH19-07717</v>
      </c>
      <c r="H122" s="318"/>
      <c r="I122" s="126"/>
      <c r="J122" s="110"/>
      <c r="K122" s="108"/>
      <c r="L122" s="107"/>
      <c r="M122" s="319"/>
      <c r="N122" s="107"/>
    </row>
    <row r="123" spans="1:14" ht="18" hidden="1" customHeight="1">
      <c r="A123" s="351">
        <v>118</v>
      </c>
      <c r="B123" s="107" t="s">
        <v>329</v>
      </c>
      <c r="C123" s="108">
        <v>43682</v>
      </c>
      <c r="D123" s="324" t="s">
        <v>11597</v>
      </c>
      <c r="E123" s="324" t="s">
        <v>1709</v>
      </c>
      <c r="F123" s="126">
        <v>2721.36</v>
      </c>
      <c r="G123" s="107" t="str">
        <f t="shared" si="1"/>
        <v>SH19-07718</v>
      </c>
      <c r="H123" s="318"/>
      <c r="I123" s="126"/>
      <c r="J123" s="110"/>
      <c r="K123" s="108"/>
      <c r="L123" s="107"/>
      <c r="M123" s="319"/>
      <c r="N123" s="107"/>
    </row>
    <row r="124" spans="1:14" ht="18" hidden="1" customHeight="1">
      <c r="A124" s="107">
        <v>119</v>
      </c>
      <c r="B124" s="107" t="s">
        <v>206</v>
      </c>
      <c r="C124" s="108">
        <v>43682</v>
      </c>
      <c r="D124" s="324" t="s">
        <v>11598</v>
      </c>
      <c r="E124" s="324" t="s">
        <v>1709</v>
      </c>
      <c r="F124" s="126">
        <v>5727.66</v>
      </c>
      <c r="G124" s="107" t="str">
        <f t="shared" si="1"/>
        <v>SH19-07719</v>
      </c>
      <c r="H124" s="318"/>
      <c r="I124" s="126"/>
      <c r="J124" s="110"/>
      <c r="K124" s="108"/>
      <c r="L124" s="107"/>
      <c r="M124" s="319"/>
      <c r="N124" s="107"/>
    </row>
    <row r="125" spans="1:14" ht="18" hidden="1" customHeight="1">
      <c r="A125" s="351">
        <v>120</v>
      </c>
      <c r="B125" s="107" t="s">
        <v>142</v>
      </c>
      <c r="C125" s="108">
        <v>43682</v>
      </c>
      <c r="D125" s="324" t="s">
        <v>11599</v>
      </c>
      <c r="E125" s="324" t="s">
        <v>1709</v>
      </c>
      <c r="F125" s="126">
        <v>1301.45</v>
      </c>
      <c r="G125" s="107" t="str">
        <f t="shared" si="1"/>
        <v>SH19-07720</v>
      </c>
      <c r="H125" s="318"/>
      <c r="I125" s="126"/>
      <c r="J125" s="110"/>
      <c r="K125" s="108"/>
      <c r="L125" s="107"/>
      <c r="M125" s="319"/>
      <c r="N125" s="107"/>
    </row>
    <row r="126" spans="1:14" ht="18" hidden="1" customHeight="1">
      <c r="A126" s="107">
        <v>121</v>
      </c>
      <c r="B126" s="107" t="s">
        <v>142</v>
      </c>
      <c r="C126" s="108">
        <v>43682</v>
      </c>
      <c r="D126" s="324" t="s">
        <v>11600</v>
      </c>
      <c r="E126" s="324" t="s">
        <v>1709</v>
      </c>
      <c r="F126" s="126">
        <v>817.63</v>
      </c>
      <c r="G126" s="107" t="str">
        <f t="shared" si="1"/>
        <v>SH19-07721</v>
      </c>
      <c r="H126" s="318"/>
      <c r="I126" s="126"/>
      <c r="J126" s="110"/>
      <c r="K126" s="108"/>
      <c r="L126" s="107"/>
      <c r="M126" s="319"/>
      <c r="N126" s="107"/>
    </row>
    <row r="127" spans="1:14" ht="18" hidden="1" customHeight="1">
      <c r="A127" s="351">
        <v>122</v>
      </c>
      <c r="B127" s="107" t="s">
        <v>194</v>
      </c>
      <c r="C127" s="108">
        <v>43682</v>
      </c>
      <c r="D127" s="324" t="s">
        <v>11601</v>
      </c>
      <c r="E127" s="324" t="s">
        <v>1709</v>
      </c>
      <c r="F127" s="126">
        <v>21148.799999999999</v>
      </c>
      <c r="G127" s="107" t="str">
        <f t="shared" si="1"/>
        <v>SH19-07722</v>
      </c>
      <c r="H127" s="318"/>
      <c r="I127" s="126"/>
      <c r="J127" s="110"/>
      <c r="K127" s="108"/>
      <c r="L127" s="107"/>
      <c r="M127" s="319"/>
      <c r="N127" s="107"/>
    </row>
    <row r="128" spans="1:14" ht="18" hidden="1" customHeight="1">
      <c r="A128" s="107">
        <v>123</v>
      </c>
      <c r="B128" s="107" t="s">
        <v>197</v>
      </c>
      <c r="C128" s="108">
        <v>43682</v>
      </c>
      <c r="D128" s="324" t="s">
        <v>11602</v>
      </c>
      <c r="E128" s="324" t="s">
        <v>1709</v>
      </c>
      <c r="F128" s="126">
        <v>6080.76</v>
      </c>
      <c r="G128" s="107" t="str">
        <f t="shared" si="1"/>
        <v>SH19-07723</v>
      </c>
      <c r="H128" s="318"/>
      <c r="I128" s="126"/>
      <c r="J128" s="110"/>
      <c r="K128" s="108"/>
      <c r="L128" s="107"/>
      <c r="M128" s="319"/>
      <c r="N128" s="107"/>
    </row>
    <row r="129" spans="1:14" ht="18" hidden="1" customHeight="1">
      <c r="A129" s="351">
        <v>124</v>
      </c>
      <c r="B129" s="107" t="s">
        <v>42</v>
      </c>
      <c r="C129" s="108">
        <v>43682</v>
      </c>
      <c r="D129" s="324" t="s">
        <v>11603</v>
      </c>
      <c r="E129" s="324" t="s">
        <v>1709</v>
      </c>
      <c r="F129" s="126">
        <v>3120</v>
      </c>
      <c r="G129" s="107" t="str">
        <f t="shared" si="1"/>
        <v>SH19-07724</v>
      </c>
      <c r="H129" s="318"/>
      <c r="I129" s="126"/>
      <c r="J129" s="110"/>
      <c r="K129" s="108"/>
      <c r="L129" s="107"/>
      <c r="M129" s="319"/>
      <c r="N129" s="107"/>
    </row>
    <row r="130" spans="1:14" ht="18" hidden="1" customHeight="1">
      <c r="A130" s="107">
        <v>125</v>
      </c>
      <c r="B130" s="107" t="s">
        <v>1727</v>
      </c>
      <c r="C130" s="108">
        <v>43682</v>
      </c>
      <c r="D130" s="324" t="s">
        <v>11604</v>
      </c>
      <c r="E130" s="324" t="s">
        <v>1709</v>
      </c>
      <c r="F130" s="126">
        <v>603.6</v>
      </c>
      <c r="G130" s="107" t="str">
        <f t="shared" si="1"/>
        <v>SH19-07725</v>
      </c>
      <c r="H130" s="318"/>
      <c r="I130" s="126"/>
      <c r="J130" s="110"/>
      <c r="K130" s="108"/>
      <c r="L130" s="107"/>
      <c r="M130" s="319"/>
      <c r="N130" s="107"/>
    </row>
    <row r="131" spans="1:14" ht="18" hidden="1" customHeight="1">
      <c r="A131" s="351">
        <v>126</v>
      </c>
      <c r="B131" s="107" t="s">
        <v>42</v>
      </c>
      <c r="C131" s="108">
        <v>43682</v>
      </c>
      <c r="D131" s="324" t="s">
        <v>11605</v>
      </c>
      <c r="E131" s="324" t="s">
        <v>11824</v>
      </c>
      <c r="F131" s="126">
        <v>26.6</v>
      </c>
      <c r="G131" s="107" t="str">
        <f t="shared" si="1"/>
        <v>SH19-07726</v>
      </c>
      <c r="H131" s="318"/>
      <c r="I131" s="126"/>
      <c r="J131" s="110"/>
      <c r="K131" s="108"/>
      <c r="L131" s="107"/>
      <c r="M131" s="319"/>
      <c r="N131" s="107"/>
    </row>
    <row r="132" spans="1:14" ht="18" hidden="1" customHeight="1">
      <c r="A132" s="107">
        <v>127</v>
      </c>
      <c r="B132" s="107" t="s">
        <v>42</v>
      </c>
      <c r="C132" s="108">
        <v>43683</v>
      </c>
      <c r="D132" s="324" t="s">
        <v>11606</v>
      </c>
      <c r="E132" s="324" t="s">
        <v>11825</v>
      </c>
      <c r="F132" s="126">
        <v>1975.11</v>
      </c>
      <c r="G132" s="107" t="str">
        <f t="shared" si="1"/>
        <v>SH19-07727</v>
      </c>
      <c r="H132" s="318"/>
      <c r="I132" s="126"/>
      <c r="J132" s="110"/>
      <c r="K132" s="108"/>
      <c r="L132" s="107"/>
      <c r="M132" s="319"/>
      <c r="N132" s="107"/>
    </row>
    <row r="133" spans="1:14" ht="18" hidden="1" customHeight="1">
      <c r="A133" s="351">
        <v>128</v>
      </c>
      <c r="B133" s="107" t="s">
        <v>53</v>
      </c>
      <c r="C133" s="108">
        <v>43682</v>
      </c>
      <c r="D133" s="324" t="s">
        <v>11607</v>
      </c>
      <c r="E133" s="324" t="s">
        <v>1709</v>
      </c>
      <c r="F133" s="126">
        <v>2331.1799999999998</v>
      </c>
      <c r="G133" s="107" t="str">
        <f t="shared" si="1"/>
        <v>SH19-07728</v>
      </c>
      <c r="H133" s="318"/>
      <c r="I133" s="126"/>
      <c r="J133" s="110"/>
      <c r="K133" s="108"/>
      <c r="L133" s="107"/>
      <c r="M133" s="319"/>
      <c r="N133" s="107"/>
    </row>
    <row r="134" spans="1:14" ht="18" hidden="1" customHeight="1">
      <c r="A134" s="107">
        <v>129</v>
      </c>
      <c r="B134" s="107" t="s">
        <v>291</v>
      </c>
      <c r="C134" s="108">
        <v>43682</v>
      </c>
      <c r="D134" s="324" t="s">
        <v>11608</v>
      </c>
      <c r="E134" s="324" t="s">
        <v>1709</v>
      </c>
      <c r="F134" s="126">
        <v>6424.32</v>
      </c>
      <c r="G134" s="107" t="str">
        <f t="shared" si="1"/>
        <v>SH19-07729</v>
      </c>
      <c r="H134" s="318"/>
      <c r="I134" s="126"/>
      <c r="J134" s="110"/>
      <c r="K134" s="108"/>
      <c r="L134" s="107"/>
      <c r="M134" s="319"/>
      <c r="N134" s="107"/>
    </row>
    <row r="135" spans="1:14" ht="18" hidden="1" customHeight="1">
      <c r="A135" s="351">
        <v>130</v>
      </c>
      <c r="B135" s="107" t="s">
        <v>42</v>
      </c>
      <c r="C135" s="108">
        <v>43682</v>
      </c>
      <c r="D135" s="324" t="s">
        <v>11609</v>
      </c>
      <c r="E135" s="324" t="s">
        <v>1709</v>
      </c>
      <c r="F135" s="126">
        <v>6950.8</v>
      </c>
      <c r="G135" s="107" t="str">
        <f t="shared" ref="G135:G198" si="2">D135</f>
        <v>SH19-07730</v>
      </c>
      <c r="H135" s="318"/>
      <c r="I135" s="126"/>
      <c r="J135" s="110"/>
      <c r="K135" s="108"/>
      <c r="L135" s="107"/>
      <c r="M135" s="319"/>
      <c r="N135" s="107"/>
    </row>
    <row r="136" spans="1:14" ht="18" hidden="1" customHeight="1">
      <c r="A136" s="107">
        <v>131</v>
      </c>
      <c r="B136" s="107" t="s">
        <v>55</v>
      </c>
      <c r="C136" s="108">
        <v>43682</v>
      </c>
      <c r="D136" s="324" t="s">
        <v>11610</v>
      </c>
      <c r="E136" s="324" t="s">
        <v>1709</v>
      </c>
      <c r="F136" s="126">
        <v>3005.64</v>
      </c>
      <c r="G136" s="107" t="str">
        <f t="shared" si="2"/>
        <v>SH19-07731</v>
      </c>
      <c r="H136" s="318"/>
      <c r="I136" s="126"/>
      <c r="J136" s="110"/>
      <c r="K136" s="108"/>
      <c r="L136" s="107"/>
      <c r="M136" s="319"/>
      <c r="N136" s="107"/>
    </row>
    <row r="137" spans="1:14" ht="18" hidden="1" customHeight="1">
      <c r="A137" s="351">
        <v>132</v>
      </c>
      <c r="B137" s="107" t="s">
        <v>55</v>
      </c>
      <c r="C137" s="108">
        <v>43682</v>
      </c>
      <c r="D137" s="324" t="s">
        <v>11611</v>
      </c>
      <c r="E137" s="324" t="s">
        <v>1709</v>
      </c>
      <c r="F137" s="126">
        <v>3289.68</v>
      </c>
      <c r="G137" s="107" t="str">
        <f t="shared" si="2"/>
        <v>SH19-07732</v>
      </c>
      <c r="H137" s="318"/>
      <c r="I137" s="126"/>
      <c r="J137" s="110"/>
      <c r="K137" s="108"/>
      <c r="L137" s="107"/>
      <c r="M137" s="319"/>
      <c r="N137" s="107"/>
    </row>
    <row r="138" spans="1:14" ht="18" hidden="1" customHeight="1">
      <c r="A138" s="107">
        <v>133</v>
      </c>
      <c r="B138" s="107" t="s">
        <v>1746</v>
      </c>
      <c r="C138" s="108"/>
      <c r="D138" s="402" t="s">
        <v>11612</v>
      </c>
      <c r="E138" s="324" t="s">
        <v>1709</v>
      </c>
      <c r="F138" s="126">
        <v>0</v>
      </c>
      <c r="G138" s="107" t="str">
        <f t="shared" si="2"/>
        <v>SH19-07733</v>
      </c>
      <c r="H138" s="318"/>
      <c r="I138" s="126"/>
      <c r="J138" s="110"/>
      <c r="K138" s="108"/>
      <c r="L138" s="107"/>
      <c r="M138" s="319"/>
      <c r="N138" s="107"/>
    </row>
    <row r="139" spans="1:14" ht="18" hidden="1" customHeight="1">
      <c r="A139" s="351">
        <v>134</v>
      </c>
      <c r="B139" s="107" t="s">
        <v>1746</v>
      </c>
      <c r="C139" s="108"/>
      <c r="D139" s="402" t="s">
        <v>11613</v>
      </c>
      <c r="E139" s="324" t="s">
        <v>1709</v>
      </c>
      <c r="F139" s="126">
        <v>0</v>
      </c>
      <c r="G139" s="107" t="str">
        <f t="shared" si="2"/>
        <v>SH19-07734</v>
      </c>
      <c r="H139" s="318"/>
      <c r="I139" s="126"/>
      <c r="J139" s="110"/>
      <c r="K139" s="108"/>
      <c r="L139" s="107"/>
      <c r="M139" s="319"/>
      <c r="N139" s="107"/>
    </row>
    <row r="140" spans="1:14" ht="18" hidden="1" customHeight="1">
      <c r="A140" s="107">
        <v>135</v>
      </c>
      <c r="B140" s="107" t="s">
        <v>42</v>
      </c>
      <c r="C140" s="108">
        <v>43682</v>
      </c>
      <c r="D140" s="324" t="s">
        <v>11614</v>
      </c>
      <c r="E140" s="324" t="s">
        <v>11824</v>
      </c>
      <c r="F140" s="126">
        <v>16.579999999999998</v>
      </c>
      <c r="G140" s="107" t="str">
        <f t="shared" si="2"/>
        <v>SH19-07735</v>
      </c>
      <c r="H140" s="318"/>
      <c r="I140" s="126"/>
      <c r="J140" s="110"/>
      <c r="K140" s="108"/>
      <c r="L140" s="107"/>
      <c r="M140" s="319"/>
      <c r="N140" s="107"/>
    </row>
    <row r="141" spans="1:14" ht="18" hidden="1" customHeight="1">
      <c r="A141" s="351">
        <v>136</v>
      </c>
      <c r="B141" s="107" t="s">
        <v>291</v>
      </c>
      <c r="C141" s="108">
        <v>43682</v>
      </c>
      <c r="D141" s="324" t="s">
        <v>11615</v>
      </c>
      <c r="E141" s="324" t="s">
        <v>1709</v>
      </c>
      <c r="F141" s="126">
        <v>6772.77</v>
      </c>
      <c r="G141" s="107" t="str">
        <f t="shared" si="2"/>
        <v>SH19-07736</v>
      </c>
      <c r="H141" s="318"/>
      <c r="I141" s="126"/>
      <c r="J141" s="110"/>
      <c r="K141" s="108"/>
      <c r="L141" s="107"/>
      <c r="M141" s="319"/>
      <c r="N141" s="107"/>
    </row>
    <row r="142" spans="1:14" ht="18" hidden="1" customHeight="1">
      <c r="A142" s="107">
        <v>137</v>
      </c>
      <c r="B142" s="107" t="s">
        <v>55</v>
      </c>
      <c r="C142" s="108">
        <v>43682</v>
      </c>
      <c r="D142" s="324" t="s">
        <v>11616</v>
      </c>
      <c r="E142" s="324" t="s">
        <v>1709</v>
      </c>
      <c r="F142" s="126">
        <v>727.65</v>
      </c>
      <c r="G142" s="107" t="str">
        <f t="shared" si="2"/>
        <v>SH19-07737</v>
      </c>
      <c r="H142" s="318"/>
      <c r="I142" s="126"/>
      <c r="J142" s="110"/>
      <c r="K142" s="108"/>
      <c r="L142" s="107"/>
      <c r="M142" s="319"/>
      <c r="N142" s="107"/>
    </row>
    <row r="143" spans="1:14" ht="18" hidden="1" customHeight="1">
      <c r="A143" s="351">
        <v>138</v>
      </c>
      <c r="B143" s="107" t="s">
        <v>55</v>
      </c>
      <c r="C143" s="108">
        <v>43682</v>
      </c>
      <c r="D143" s="401" t="s">
        <v>11617</v>
      </c>
      <c r="E143" s="324" t="s">
        <v>1709</v>
      </c>
      <c r="F143" s="126">
        <v>0</v>
      </c>
      <c r="G143" s="107" t="str">
        <f t="shared" si="2"/>
        <v>SH19-07738</v>
      </c>
      <c r="H143" s="318"/>
      <c r="I143" s="126"/>
      <c r="J143" s="110"/>
      <c r="K143" s="108"/>
      <c r="L143" s="107"/>
      <c r="M143" s="319"/>
      <c r="N143" s="107" t="s">
        <v>1942</v>
      </c>
    </row>
    <row r="144" spans="1:14" ht="18" hidden="1" customHeight="1">
      <c r="A144" s="107">
        <v>139</v>
      </c>
      <c r="B144" s="107" t="s">
        <v>55</v>
      </c>
      <c r="C144" s="108">
        <v>43682</v>
      </c>
      <c r="D144" s="324" t="s">
        <v>11618</v>
      </c>
      <c r="E144" s="324" t="s">
        <v>1709</v>
      </c>
      <c r="F144" s="126">
        <v>1447.74</v>
      </c>
      <c r="G144" s="107" t="str">
        <f t="shared" si="2"/>
        <v>SH19-07739</v>
      </c>
      <c r="H144" s="318"/>
      <c r="I144" s="126"/>
      <c r="J144" s="110"/>
      <c r="K144" s="108"/>
      <c r="L144" s="107"/>
      <c r="M144" s="319"/>
      <c r="N144" s="107"/>
    </row>
    <row r="145" spans="1:14" ht="18" hidden="1" customHeight="1">
      <c r="A145" s="351">
        <v>140</v>
      </c>
      <c r="B145" s="107" t="s">
        <v>141</v>
      </c>
      <c r="C145" s="108">
        <v>43682</v>
      </c>
      <c r="D145" s="324" t="s">
        <v>11619</v>
      </c>
      <c r="E145" s="324" t="s">
        <v>1709</v>
      </c>
      <c r="F145" s="126">
        <v>1377.5</v>
      </c>
      <c r="G145" s="107" t="str">
        <f t="shared" si="2"/>
        <v>SH19-07740</v>
      </c>
      <c r="H145" s="318"/>
      <c r="I145" s="126"/>
      <c r="J145" s="110"/>
      <c r="K145" s="108"/>
      <c r="L145" s="107"/>
      <c r="M145" s="319"/>
      <c r="N145" s="107"/>
    </row>
    <row r="146" spans="1:14" ht="18" hidden="1" customHeight="1">
      <c r="A146" s="107">
        <v>141</v>
      </c>
      <c r="B146" s="107" t="s">
        <v>197</v>
      </c>
      <c r="C146" s="108">
        <v>43682</v>
      </c>
      <c r="D146" s="324" t="s">
        <v>11620</v>
      </c>
      <c r="E146" s="324" t="s">
        <v>1709</v>
      </c>
      <c r="F146" s="126">
        <v>10556</v>
      </c>
      <c r="G146" s="107" t="str">
        <f t="shared" si="2"/>
        <v>SH19-07741</v>
      </c>
      <c r="H146" s="318"/>
      <c r="I146" s="126"/>
      <c r="J146" s="110"/>
      <c r="K146" s="108"/>
      <c r="L146" s="107"/>
      <c r="M146" s="319"/>
      <c r="N146" s="107"/>
    </row>
    <row r="147" spans="1:14" ht="18" hidden="1" customHeight="1">
      <c r="A147" s="351">
        <v>142</v>
      </c>
      <c r="B147" s="107" t="s">
        <v>43</v>
      </c>
      <c r="C147" s="108">
        <v>43682</v>
      </c>
      <c r="D147" s="324" t="s">
        <v>11621</v>
      </c>
      <c r="E147" s="324" t="s">
        <v>1709</v>
      </c>
      <c r="F147" s="126">
        <v>3231</v>
      </c>
      <c r="G147" s="107" t="str">
        <f t="shared" si="2"/>
        <v>SH19-07742</v>
      </c>
      <c r="H147" s="318"/>
      <c r="I147" s="126"/>
      <c r="J147" s="110"/>
      <c r="K147" s="108"/>
      <c r="L147" s="107"/>
      <c r="M147" s="319"/>
      <c r="N147" s="107"/>
    </row>
    <row r="148" spans="1:14" ht="18" hidden="1" customHeight="1">
      <c r="A148" s="107">
        <v>143</v>
      </c>
      <c r="B148" s="107" t="s">
        <v>42</v>
      </c>
      <c r="C148" s="108">
        <v>43684</v>
      </c>
      <c r="D148" s="324" t="s">
        <v>11622</v>
      </c>
      <c r="E148" s="324" t="s">
        <v>11826</v>
      </c>
      <c r="F148" s="126">
        <v>6387.85</v>
      </c>
      <c r="G148" s="107" t="str">
        <f t="shared" si="2"/>
        <v>SH19-07743</v>
      </c>
      <c r="H148" s="318"/>
      <c r="I148" s="126"/>
      <c r="J148" s="110"/>
      <c r="K148" s="108"/>
      <c r="L148" s="107"/>
      <c r="M148" s="319"/>
      <c r="N148" s="107"/>
    </row>
    <row r="149" spans="1:14" ht="18" hidden="1" customHeight="1">
      <c r="A149" s="351">
        <v>144</v>
      </c>
      <c r="B149" s="107" t="s">
        <v>42</v>
      </c>
      <c r="C149" s="108">
        <v>43684</v>
      </c>
      <c r="D149" s="324" t="s">
        <v>11623</v>
      </c>
      <c r="E149" s="324" t="s">
        <v>11826</v>
      </c>
      <c r="F149" s="126">
        <v>5573.33</v>
      </c>
      <c r="G149" s="107" t="str">
        <f t="shared" si="2"/>
        <v>SH19-07744</v>
      </c>
      <c r="H149" s="318"/>
      <c r="I149" s="126"/>
      <c r="J149" s="110"/>
      <c r="K149" s="108"/>
      <c r="L149" s="107"/>
      <c r="M149" s="319"/>
      <c r="N149" s="107"/>
    </row>
    <row r="150" spans="1:14" ht="18" hidden="1" customHeight="1">
      <c r="A150" s="107">
        <v>145</v>
      </c>
      <c r="B150" s="107" t="s">
        <v>42</v>
      </c>
      <c r="C150" s="108">
        <v>43684</v>
      </c>
      <c r="D150" s="324" t="s">
        <v>11624</v>
      </c>
      <c r="E150" s="324" t="s">
        <v>11826</v>
      </c>
      <c r="F150" s="126">
        <v>5461.19</v>
      </c>
      <c r="G150" s="107" t="str">
        <f t="shared" si="2"/>
        <v>SH19-07745</v>
      </c>
      <c r="H150" s="318"/>
      <c r="I150" s="126"/>
      <c r="J150" s="110"/>
      <c r="K150" s="108"/>
      <c r="L150" s="107"/>
      <c r="M150" s="319"/>
      <c r="N150" s="107"/>
    </row>
    <row r="151" spans="1:14" ht="18" hidden="1" customHeight="1">
      <c r="A151" s="351">
        <v>146</v>
      </c>
      <c r="B151" s="107" t="s">
        <v>42</v>
      </c>
      <c r="C151" s="108">
        <v>43684</v>
      </c>
      <c r="D151" s="324" t="s">
        <v>11625</v>
      </c>
      <c r="E151" s="324" t="s">
        <v>11826</v>
      </c>
      <c r="F151" s="126">
        <v>9575.3799999999992</v>
      </c>
      <c r="G151" s="107" t="str">
        <f t="shared" si="2"/>
        <v>SH19-07746</v>
      </c>
      <c r="H151" s="318"/>
      <c r="I151" s="126"/>
      <c r="J151" s="110"/>
      <c r="K151" s="108"/>
      <c r="L151" s="107"/>
      <c r="M151" s="319"/>
      <c r="N151" s="107"/>
    </row>
    <row r="152" spans="1:14" ht="18" hidden="1" customHeight="1">
      <c r="A152" s="107">
        <v>147</v>
      </c>
      <c r="B152" s="107" t="s">
        <v>42</v>
      </c>
      <c r="C152" s="108">
        <v>43684</v>
      </c>
      <c r="D152" s="324" t="s">
        <v>11626</v>
      </c>
      <c r="E152" s="324" t="s">
        <v>11826</v>
      </c>
      <c r="F152" s="126">
        <v>9162.75</v>
      </c>
      <c r="G152" s="107" t="str">
        <f t="shared" si="2"/>
        <v>SH19-07747</v>
      </c>
      <c r="H152" s="318"/>
      <c r="I152" s="126"/>
      <c r="J152" s="110"/>
      <c r="K152" s="108"/>
      <c r="L152" s="107"/>
      <c r="M152" s="319"/>
      <c r="N152" s="107"/>
    </row>
    <row r="153" spans="1:14" ht="18" hidden="1" customHeight="1">
      <c r="A153" s="351">
        <v>148</v>
      </c>
      <c r="B153" s="107" t="s">
        <v>42</v>
      </c>
      <c r="C153" s="108">
        <v>43684</v>
      </c>
      <c r="D153" s="324" t="s">
        <v>11627</v>
      </c>
      <c r="E153" s="324" t="s">
        <v>11826</v>
      </c>
      <c r="F153" s="126">
        <v>5662.14</v>
      </c>
      <c r="G153" s="107" t="str">
        <f t="shared" si="2"/>
        <v>SH19-07748</v>
      </c>
      <c r="H153" s="318"/>
      <c r="I153" s="126"/>
      <c r="J153" s="110"/>
      <c r="K153" s="108"/>
      <c r="L153" s="107"/>
      <c r="M153" s="319"/>
      <c r="N153" s="107"/>
    </row>
    <row r="154" spans="1:14" ht="18" hidden="1" customHeight="1">
      <c r="A154" s="107">
        <v>149</v>
      </c>
      <c r="B154" s="107" t="s">
        <v>42</v>
      </c>
      <c r="C154" s="108">
        <v>43684</v>
      </c>
      <c r="D154" s="324" t="s">
        <v>11628</v>
      </c>
      <c r="E154" s="324" t="s">
        <v>11826</v>
      </c>
      <c r="F154" s="126">
        <v>7318.08</v>
      </c>
      <c r="G154" s="107" t="str">
        <f t="shared" si="2"/>
        <v>SH19-07749</v>
      </c>
      <c r="H154" s="318"/>
      <c r="I154" s="126"/>
      <c r="J154" s="110"/>
      <c r="K154" s="108"/>
      <c r="L154" s="107"/>
      <c r="M154" s="319"/>
      <c r="N154" s="107"/>
    </row>
    <row r="155" spans="1:14" ht="18" hidden="1" customHeight="1">
      <c r="A155" s="351">
        <v>150</v>
      </c>
      <c r="B155" s="107" t="s">
        <v>42</v>
      </c>
      <c r="C155" s="108">
        <v>43684</v>
      </c>
      <c r="D155" s="324" t="s">
        <v>11629</v>
      </c>
      <c r="E155" s="324" t="s">
        <v>11826</v>
      </c>
      <c r="F155" s="126">
        <v>7807.07</v>
      </c>
      <c r="G155" s="107" t="str">
        <f t="shared" si="2"/>
        <v>SH19-07750</v>
      </c>
      <c r="H155" s="318"/>
      <c r="I155" s="126"/>
      <c r="J155" s="110"/>
      <c r="K155" s="108"/>
      <c r="L155" s="107"/>
      <c r="M155" s="319"/>
      <c r="N155" s="107"/>
    </row>
    <row r="156" spans="1:14" ht="18" hidden="1" customHeight="1">
      <c r="A156" s="107">
        <v>151</v>
      </c>
      <c r="B156" s="107" t="s">
        <v>42</v>
      </c>
      <c r="C156" s="108">
        <v>43684</v>
      </c>
      <c r="D156" s="324" t="s">
        <v>11630</v>
      </c>
      <c r="E156" s="324" t="s">
        <v>11826</v>
      </c>
      <c r="F156" s="126">
        <v>6162.48</v>
      </c>
      <c r="G156" s="107" t="str">
        <f t="shared" si="2"/>
        <v>SH19-07751</v>
      </c>
      <c r="H156" s="318"/>
      <c r="I156" s="126"/>
      <c r="J156" s="110"/>
      <c r="K156" s="108"/>
      <c r="L156" s="107"/>
      <c r="M156" s="319"/>
      <c r="N156" s="107"/>
    </row>
    <row r="157" spans="1:14" ht="18" hidden="1" customHeight="1">
      <c r="A157" s="351">
        <v>152</v>
      </c>
      <c r="B157" s="107" t="s">
        <v>42</v>
      </c>
      <c r="C157" s="108">
        <v>43684</v>
      </c>
      <c r="D157" s="324" t="s">
        <v>11631</v>
      </c>
      <c r="E157" s="324" t="s">
        <v>11826</v>
      </c>
      <c r="F157" s="126">
        <v>1475.86</v>
      </c>
      <c r="G157" s="107" t="str">
        <f t="shared" si="2"/>
        <v>SH19-07752</v>
      </c>
      <c r="H157" s="318"/>
      <c r="I157" s="126"/>
      <c r="J157" s="110"/>
      <c r="K157" s="108"/>
      <c r="L157" s="107"/>
      <c r="M157" s="319"/>
      <c r="N157" s="107"/>
    </row>
    <row r="158" spans="1:14" ht="18" hidden="1" customHeight="1">
      <c r="A158" s="107">
        <v>153</v>
      </c>
      <c r="B158" s="107" t="s">
        <v>42</v>
      </c>
      <c r="C158" s="108">
        <v>43684</v>
      </c>
      <c r="D158" s="324" t="s">
        <v>11632</v>
      </c>
      <c r="E158" s="324" t="s">
        <v>11826</v>
      </c>
      <c r="F158" s="126">
        <v>10016.5</v>
      </c>
      <c r="G158" s="107" t="str">
        <f t="shared" si="2"/>
        <v>SH19-07753</v>
      </c>
      <c r="H158" s="318"/>
      <c r="I158" s="126"/>
      <c r="J158" s="110"/>
      <c r="K158" s="108"/>
      <c r="L158" s="107"/>
      <c r="M158" s="319"/>
      <c r="N158" s="107"/>
    </row>
    <row r="159" spans="1:14" ht="18" hidden="1" customHeight="1">
      <c r="A159" s="351">
        <v>154</v>
      </c>
      <c r="B159" s="107" t="s">
        <v>42</v>
      </c>
      <c r="C159" s="108">
        <v>43684</v>
      </c>
      <c r="D159" s="324" t="s">
        <v>11633</v>
      </c>
      <c r="E159" s="324" t="s">
        <v>11826</v>
      </c>
      <c r="F159" s="126">
        <v>15952.67</v>
      </c>
      <c r="G159" s="107" t="str">
        <f t="shared" si="2"/>
        <v>SH19-07754</v>
      </c>
      <c r="H159" s="318"/>
      <c r="I159" s="126"/>
      <c r="J159" s="110"/>
      <c r="K159" s="108"/>
      <c r="L159" s="107"/>
      <c r="M159" s="319"/>
      <c r="N159" s="107"/>
    </row>
    <row r="160" spans="1:14" ht="18" hidden="1" customHeight="1">
      <c r="A160" s="107">
        <v>155</v>
      </c>
      <c r="B160" s="107" t="s">
        <v>42</v>
      </c>
      <c r="C160" s="108">
        <v>43684</v>
      </c>
      <c r="D160" s="324" t="s">
        <v>11634</v>
      </c>
      <c r="E160" s="324" t="s">
        <v>11826</v>
      </c>
      <c r="F160" s="126">
        <v>7611.89</v>
      </c>
      <c r="G160" s="107" t="str">
        <f t="shared" si="2"/>
        <v>SH19-07755</v>
      </c>
      <c r="H160" s="318"/>
      <c r="I160" s="126"/>
      <c r="J160" s="110"/>
      <c r="K160" s="108"/>
      <c r="L160" s="107"/>
      <c r="M160" s="319"/>
      <c r="N160" s="107"/>
    </row>
    <row r="161" spans="1:14" ht="18" hidden="1" customHeight="1">
      <c r="A161" s="351">
        <v>156</v>
      </c>
      <c r="B161" s="107" t="s">
        <v>42</v>
      </c>
      <c r="C161" s="108">
        <v>43684</v>
      </c>
      <c r="D161" s="324" t="s">
        <v>11635</v>
      </c>
      <c r="E161" s="324" t="s">
        <v>11826</v>
      </c>
      <c r="F161" s="126">
        <v>1281.6300000000001</v>
      </c>
      <c r="G161" s="107" t="str">
        <f t="shared" si="2"/>
        <v>SH19-07756</v>
      </c>
      <c r="H161" s="318"/>
      <c r="I161" s="126"/>
      <c r="J161" s="110"/>
      <c r="K161" s="108"/>
      <c r="L161" s="107"/>
      <c r="M161" s="319"/>
      <c r="N161" s="107"/>
    </row>
    <row r="162" spans="1:14" ht="18" hidden="1" customHeight="1">
      <c r="A162" s="107">
        <v>157</v>
      </c>
      <c r="B162" s="107" t="s">
        <v>1727</v>
      </c>
      <c r="C162" s="108">
        <v>43682</v>
      </c>
      <c r="D162" s="324" t="s">
        <v>11636</v>
      </c>
      <c r="E162" s="324" t="s">
        <v>1709</v>
      </c>
      <c r="F162" s="126">
        <v>2661.45</v>
      </c>
      <c r="G162" s="107" t="str">
        <f t="shared" si="2"/>
        <v>SH19-07757</v>
      </c>
      <c r="H162" s="318"/>
      <c r="I162" s="126"/>
      <c r="J162" s="110"/>
      <c r="K162" s="108"/>
      <c r="L162" s="107"/>
      <c r="M162" s="319"/>
      <c r="N162" s="107"/>
    </row>
    <row r="163" spans="1:14" ht="18" hidden="1" customHeight="1">
      <c r="A163" s="351">
        <v>158</v>
      </c>
      <c r="B163" s="107" t="s">
        <v>1746</v>
      </c>
      <c r="C163" s="108"/>
      <c r="D163" s="402" t="s">
        <v>11637</v>
      </c>
      <c r="E163" s="324" t="s">
        <v>1709</v>
      </c>
      <c r="F163" s="126">
        <v>0</v>
      </c>
      <c r="G163" s="107" t="str">
        <f t="shared" si="2"/>
        <v>SH19-07758</v>
      </c>
      <c r="H163" s="318"/>
      <c r="I163" s="126"/>
      <c r="J163" s="110"/>
      <c r="K163" s="108"/>
      <c r="L163" s="107"/>
      <c r="M163" s="319"/>
      <c r="N163" s="107"/>
    </row>
    <row r="164" spans="1:14" ht="18" hidden="1" customHeight="1">
      <c r="A164" s="107">
        <v>159</v>
      </c>
      <c r="B164" s="107" t="s">
        <v>142</v>
      </c>
      <c r="C164" s="108">
        <v>43683</v>
      </c>
      <c r="D164" s="324" t="s">
        <v>11638</v>
      </c>
      <c r="E164" s="324" t="s">
        <v>1709</v>
      </c>
      <c r="F164" s="126">
        <v>1675.28</v>
      </c>
      <c r="G164" s="107" t="str">
        <f t="shared" si="2"/>
        <v>SH19-07759</v>
      </c>
      <c r="H164" s="318"/>
      <c r="I164" s="126"/>
      <c r="J164" s="110"/>
      <c r="K164" s="108"/>
      <c r="L164" s="107"/>
      <c r="M164" s="319"/>
      <c r="N164" s="107"/>
    </row>
    <row r="165" spans="1:14" ht="18" hidden="1" customHeight="1">
      <c r="A165" s="351">
        <v>160</v>
      </c>
      <c r="B165" s="107" t="s">
        <v>142</v>
      </c>
      <c r="C165" s="108">
        <v>43683</v>
      </c>
      <c r="D165" s="324" t="s">
        <v>11639</v>
      </c>
      <c r="E165" s="324" t="s">
        <v>1709</v>
      </c>
      <c r="F165" s="126">
        <v>109.13</v>
      </c>
      <c r="G165" s="107" t="str">
        <f t="shared" si="2"/>
        <v>SH19-07760</v>
      </c>
      <c r="H165" s="318"/>
      <c r="I165" s="126"/>
      <c r="J165" s="110"/>
      <c r="K165" s="108"/>
      <c r="L165" s="107"/>
      <c r="M165" s="319"/>
      <c r="N165" s="107"/>
    </row>
    <row r="166" spans="1:14" ht="18" hidden="1" customHeight="1">
      <c r="A166" s="107">
        <v>161</v>
      </c>
      <c r="B166" s="107" t="s">
        <v>139</v>
      </c>
      <c r="C166" s="108">
        <v>43683</v>
      </c>
      <c r="D166" s="324" t="s">
        <v>11640</v>
      </c>
      <c r="E166" s="324" t="s">
        <v>1709</v>
      </c>
      <c r="F166" s="126">
        <v>1866.3</v>
      </c>
      <c r="G166" s="107" t="str">
        <f t="shared" si="2"/>
        <v>SH19-07761</v>
      </c>
      <c r="H166" s="318"/>
      <c r="I166" s="126"/>
      <c r="J166" s="110"/>
      <c r="K166" s="108"/>
      <c r="L166" s="107"/>
      <c r="M166" s="319"/>
      <c r="N166" s="107"/>
    </row>
    <row r="167" spans="1:14" ht="18" hidden="1" customHeight="1">
      <c r="A167" s="351">
        <v>162</v>
      </c>
      <c r="B167" s="107" t="s">
        <v>223</v>
      </c>
      <c r="C167" s="108">
        <v>43683</v>
      </c>
      <c r="D167" s="324" t="s">
        <v>11641</v>
      </c>
      <c r="E167" s="324" t="s">
        <v>1709</v>
      </c>
      <c r="F167" s="126">
        <v>3365.6</v>
      </c>
      <c r="G167" s="107" t="str">
        <f t="shared" si="2"/>
        <v>SH19-07762</v>
      </c>
      <c r="H167" s="318"/>
      <c r="I167" s="126"/>
      <c r="J167" s="110"/>
      <c r="K167" s="108"/>
      <c r="L167" s="107"/>
      <c r="M167" s="319"/>
      <c r="N167" s="107"/>
    </row>
    <row r="168" spans="1:14" ht="18" hidden="1" customHeight="1">
      <c r="A168" s="107">
        <v>163</v>
      </c>
      <c r="B168" s="107"/>
      <c r="C168" s="108"/>
      <c r="D168" s="401" t="s">
        <v>11642</v>
      </c>
      <c r="E168" s="324" t="s">
        <v>1709</v>
      </c>
      <c r="F168" s="126">
        <v>0</v>
      </c>
      <c r="G168" s="107" t="str">
        <f t="shared" si="2"/>
        <v>SH19-07763</v>
      </c>
      <c r="H168" s="318"/>
      <c r="I168" s="126"/>
      <c r="J168" s="110"/>
      <c r="K168" s="108"/>
      <c r="L168" s="107"/>
      <c r="M168" s="319"/>
      <c r="N168" s="107" t="s">
        <v>1942</v>
      </c>
    </row>
    <row r="169" spans="1:14" ht="18" hidden="1" customHeight="1">
      <c r="A169" s="351">
        <v>164</v>
      </c>
      <c r="B169" s="107" t="s">
        <v>1746</v>
      </c>
      <c r="C169" s="108"/>
      <c r="D169" s="402" t="s">
        <v>11643</v>
      </c>
      <c r="E169" s="324" t="s">
        <v>1709</v>
      </c>
      <c r="F169" s="126">
        <v>0</v>
      </c>
      <c r="G169" s="107" t="str">
        <f t="shared" si="2"/>
        <v>SH19-07764</v>
      </c>
      <c r="H169" s="318"/>
      <c r="I169" s="126"/>
      <c r="J169" s="110"/>
      <c r="K169" s="108"/>
      <c r="L169" s="107"/>
      <c r="M169" s="319"/>
      <c r="N169" s="107"/>
    </row>
    <row r="170" spans="1:14" ht="18" hidden="1" customHeight="1">
      <c r="A170" s="107">
        <v>165</v>
      </c>
      <c r="B170" s="107" t="s">
        <v>43</v>
      </c>
      <c r="C170" s="108">
        <v>43683</v>
      </c>
      <c r="D170" s="324" t="s">
        <v>11644</v>
      </c>
      <c r="E170" s="324" t="s">
        <v>1709</v>
      </c>
      <c r="F170" s="126">
        <v>3460.28</v>
      </c>
      <c r="G170" s="107" t="str">
        <f t="shared" si="2"/>
        <v>SH19-07765</v>
      </c>
      <c r="H170" s="318"/>
      <c r="I170" s="126"/>
      <c r="J170" s="110"/>
      <c r="K170" s="108"/>
      <c r="L170" s="107"/>
      <c r="M170" s="319"/>
      <c r="N170" s="107"/>
    </row>
    <row r="171" spans="1:14" ht="18" hidden="1" customHeight="1">
      <c r="A171" s="351">
        <v>166</v>
      </c>
      <c r="B171" s="107" t="s">
        <v>1746</v>
      </c>
      <c r="C171" s="108"/>
      <c r="D171" s="402" t="s">
        <v>11645</v>
      </c>
      <c r="E171" s="324" t="s">
        <v>1709</v>
      </c>
      <c r="F171" s="126">
        <v>0</v>
      </c>
      <c r="G171" s="107" t="str">
        <f t="shared" si="2"/>
        <v>SH19-07766</v>
      </c>
      <c r="H171" s="318"/>
      <c r="I171" s="126"/>
      <c r="J171" s="110"/>
      <c r="K171" s="108"/>
      <c r="L171" s="107"/>
      <c r="M171" s="319"/>
      <c r="N171" s="107"/>
    </row>
    <row r="172" spans="1:14" ht="18" hidden="1" customHeight="1">
      <c r="A172" s="107">
        <v>167</v>
      </c>
      <c r="B172" s="107" t="s">
        <v>43</v>
      </c>
      <c r="C172" s="108">
        <v>43683</v>
      </c>
      <c r="D172" s="324" t="s">
        <v>11646</v>
      </c>
      <c r="E172" s="324" t="s">
        <v>1709</v>
      </c>
      <c r="F172" s="126">
        <v>27.49</v>
      </c>
      <c r="G172" s="107" t="str">
        <f t="shared" si="2"/>
        <v>SH19-07767</v>
      </c>
      <c r="H172" s="318"/>
      <c r="I172" s="126"/>
      <c r="J172" s="110"/>
      <c r="K172" s="108"/>
      <c r="L172" s="107"/>
      <c r="M172" s="319"/>
      <c r="N172" s="107"/>
    </row>
    <row r="173" spans="1:14" ht="18" hidden="1" customHeight="1">
      <c r="A173" s="351">
        <v>168</v>
      </c>
      <c r="B173" s="107" t="s">
        <v>42</v>
      </c>
      <c r="C173" s="108">
        <v>43684</v>
      </c>
      <c r="D173" s="324" t="s">
        <v>11647</v>
      </c>
      <c r="E173" s="324" t="s">
        <v>11826</v>
      </c>
      <c r="F173" s="126">
        <v>8425.1299999999992</v>
      </c>
      <c r="G173" s="107" t="str">
        <f t="shared" si="2"/>
        <v>SH19-07768</v>
      </c>
      <c r="H173" s="318"/>
      <c r="I173" s="126"/>
      <c r="J173" s="110"/>
      <c r="K173" s="108"/>
      <c r="L173" s="107"/>
      <c r="M173" s="319"/>
      <c r="N173" s="107"/>
    </row>
    <row r="174" spans="1:14" ht="18" hidden="1" customHeight="1">
      <c r="A174" s="107">
        <v>169</v>
      </c>
      <c r="B174" s="107" t="s">
        <v>42</v>
      </c>
      <c r="C174" s="108">
        <v>43684</v>
      </c>
      <c r="D174" s="324" t="s">
        <v>11648</v>
      </c>
      <c r="E174" s="324" t="s">
        <v>11826</v>
      </c>
      <c r="F174" s="126">
        <v>11322.72</v>
      </c>
      <c r="G174" s="107" t="str">
        <f t="shared" si="2"/>
        <v>SH19-07769</v>
      </c>
      <c r="H174" s="318"/>
      <c r="I174" s="126"/>
      <c r="J174" s="110"/>
      <c r="K174" s="108"/>
      <c r="L174" s="107"/>
      <c r="M174" s="319"/>
      <c r="N174" s="107"/>
    </row>
    <row r="175" spans="1:14" ht="18" hidden="1" customHeight="1">
      <c r="A175" s="351">
        <v>170</v>
      </c>
      <c r="B175" s="107" t="s">
        <v>42</v>
      </c>
      <c r="C175" s="108">
        <v>43684</v>
      </c>
      <c r="D175" s="324" t="s">
        <v>11649</v>
      </c>
      <c r="E175" s="324" t="s">
        <v>11826</v>
      </c>
      <c r="F175" s="126">
        <v>7722.92</v>
      </c>
      <c r="G175" s="107" t="str">
        <f t="shared" si="2"/>
        <v>SH19-07770</v>
      </c>
      <c r="H175" s="318"/>
      <c r="I175" s="126"/>
      <c r="J175" s="110"/>
      <c r="K175" s="108"/>
      <c r="L175" s="107"/>
      <c r="M175" s="319"/>
      <c r="N175" s="107"/>
    </row>
    <row r="176" spans="1:14" ht="18" hidden="1" customHeight="1">
      <c r="A176" s="107">
        <v>171</v>
      </c>
      <c r="B176" s="107" t="s">
        <v>42</v>
      </c>
      <c r="C176" s="108">
        <v>43684</v>
      </c>
      <c r="D176" s="324" t="s">
        <v>11650</v>
      </c>
      <c r="E176" s="324" t="s">
        <v>11826</v>
      </c>
      <c r="F176" s="126">
        <v>6373.44</v>
      </c>
      <c r="G176" s="107" t="str">
        <f t="shared" si="2"/>
        <v>SH19-07771</v>
      </c>
      <c r="H176" s="318"/>
      <c r="I176" s="126"/>
      <c r="J176" s="110"/>
      <c r="K176" s="108"/>
      <c r="L176" s="107"/>
      <c r="M176" s="319"/>
      <c r="N176" s="107"/>
    </row>
    <row r="177" spans="1:14" ht="18" hidden="1" customHeight="1">
      <c r="A177" s="351">
        <v>172</v>
      </c>
      <c r="B177" s="107" t="s">
        <v>42</v>
      </c>
      <c r="C177" s="108">
        <v>43684</v>
      </c>
      <c r="D177" s="324" t="s">
        <v>11651</v>
      </c>
      <c r="E177" s="324" t="s">
        <v>11826</v>
      </c>
      <c r="F177" s="126">
        <v>7293.19</v>
      </c>
      <c r="G177" s="107" t="str">
        <f t="shared" si="2"/>
        <v>SH19-07772</v>
      </c>
      <c r="H177" s="318"/>
      <c r="I177" s="126"/>
      <c r="J177" s="110"/>
      <c r="K177" s="108"/>
      <c r="L177" s="107"/>
      <c r="M177" s="319"/>
      <c r="N177" s="107"/>
    </row>
    <row r="178" spans="1:14" ht="18" hidden="1" customHeight="1">
      <c r="A178" s="107">
        <v>173</v>
      </c>
      <c r="B178" s="107" t="s">
        <v>42</v>
      </c>
      <c r="C178" s="108">
        <v>43684</v>
      </c>
      <c r="D178" s="324" t="s">
        <v>11652</v>
      </c>
      <c r="E178" s="324" t="s">
        <v>11826</v>
      </c>
      <c r="F178" s="126">
        <v>11648.99</v>
      </c>
      <c r="G178" s="107" t="str">
        <f t="shared" si="2"/>
        <v>SH19-07773</v>
      </c>
      <c r="H178" s="318"/>
      <c r="I178" s="126"/>
      <c r="J178" s="110"/>
      <c r="K178" s="108"/>
      <c r="L178" s="107"/>
      <c r="M178" s="319"/>
      <c r="N178" s="107"/>
    </row>
    <row r="179" spans="1:14" ht="18" hidden="1" customHeight="1">
      <c r="A179" s="351">
        <v>174</v>
      </c>
      <c r="B179" s="107" t="s">
        <v>42</v>
      </c>
      <c r="C179" s="108">
        <v>43684</v>
      </c>
      <c r="D179" s="324" t="s">
        <v>11653</v>
      </c>
      <c r="E179" s="324" t="s">
        <v>11826</v>
      </c>
      <c r="F179" s="126">
        <v>4147.8599999999997</v>
      </c>
      <c r="G179" s="107" t="str">
        <f t="shared" si="2"/>
        <v>SH19-07774</v>
      </c>
      <c r="H179" s="318"/>
      <c r="I179" s="126"/>
      <c r="J179" s="110"/>
      <c r="K179" s="108"/>
      <c r="L179" s="107"/>
      <c r="M179" s="319"/>
      <c r="N179" s="107"/>
    </row>
    <row r="180" spans="1:14" ht="18" hidden="1" customHeight="1">
      <c r="A180" s="107">
        <v>175</v>
      </c>
      <c r="B180" s="107" t="s">
        <v>42</v>
      </c>
      <c r="C180" s="108">
        <v>43684</v>
      </c>
      <c r="D180" s="324" t="s">
        <v>11654</v>
      </c>
      <c r="E180" s="324" t="s">
        <v>11826</v>
      </c>
      <c r="F180" s="126">
        <v>9509.85</v>
      </c>
      <c r="G180" s="107" t="str">
        <f t="shared" si="2"/>
        <v>SH19-07775</v>
      </c>
      <c r="H180" s="318"/>
      <c r="I180" s="126"/>
      <c r="J180" s="110"/>
      <c r="K180" s="108"/>
      <c r="L180" s="107"/>
      <c r="M180" s="319"/>
      <c r="N180" s="107"/>
    </row>
    <row r="181" spans="1:14" ht="18" hidden="1" customHeight="1">
      <c r="A181" s="351">
        <v>176</v>
      </c>
      <c r="B181" s="107" t="s">
        <v>42</v>
      </c>
      <c r="C181" s="108">
        <v>43684</v>
      </c>
      <c r="D181" s="324" t="s">
        <v>11655</v>
      </c>
      <c r="E181" s="324" t="s">
        <v>11826</v>
      </c>
      <c r="F181" s="126">
        <v>9129.2999999999993</v>
      </c>
      <c r="G181" s="107" t="str">
        <f t="shared" si="2"/>
        <v>SH19-07776</v>
      </c>
      <c r="H181" s="318"/>
      <c r="I181" s="126"/>
      <c r="J181" s="110"/>
      <c r="K181" s="108"/>
      <c r="L181" s="107"/>
      <c r="M181" s="319"/>
      <c r="N181" s="107"/>
    </row>
    <row r="182" spans="1:14" ht="18" hidden="1" customHeight="1">
      <c r="A182" s="107">
        <v>177</v>
      </c>
      <c r="B182" s="107" t="s">
        <v>42</v>
      </c>
      <c r="C182" s="108">
        <v>43684</v>
      </c>
      <c r="D182" s="324" t="s">
        <v>11656</v>
      </c>
      <c r="E182" s="324" t="s">
        <v>11826</v>
      </c>
      <c r="F182" s="126">
        <v>5454.33</v>
      </c>
      <c r="G182" s="107" t="str">
        <f t="shared" si="2"/>
        <v>SH19-07777</v>
      </c>
      <c r="H182" s="318"/>
      <c r="I182" s="126"/>
      <c r="J182" s="110"/>
      <c r="K182" s="108"/>
      <c r="L182" s="107"/>
      <c r="M182" s="319"/>
      <c r="N182" s="107"/>
    </row>
    <row r="183" spans="1:14" ht="18" hidden="1" customHeight="1">
      <c r="A183" s="351">
        <v>178</v>
      </c>
      <c r="B183" s="107" t="s">
        <v>288</v>
      </c>
      <c r="C183" s="108">
        <v>43683</v>
      </c>
      <c r="D183" s="324" t="s">
        <v>11657</v>
      </c>
      <c r="E183" s="324" t="s">
        <v>1709</v>
      </c>
      <c r="F183" s="126">
        <v>2388.56</v>
      </c>
      <c r="G183" s="107" t="str">
        <f t="shared" si="2"/>
        <v>SH19-07778</v>
      </c>
      <c r="H183" s="318"/>
      <c r="I183" s="126"/>
      <c r="J183" s="110"/>
      <c r="K183" s="108"/>
      <c r="L183" s="107"/>
      <c r="M183" s="319"/>
      <c r="N183" s="107"/>
    </row>
    <row r="184" spans="1:14" ht="18" hidden="1" customHeight="1">
      <c r="A184" s="107">
        <v>179</v>
      </c>
      <c r="B184" s="107" t="s">
        <v>42</v>
      </c>
      <c r="C184" s="108">
        <v>43684</v>
      </c>
      <c r="D184" s="324" t="s">
        <v>11658</v>
      </c>
      <c r="E184" s="324" t="s">
        <v>11826</v>
      </c>
      <c r="F184" s="126">
        <v>3310.11</v>
      </c>
      <c r="G184" s="107" t="str">
        <f t="shared" si="2"/>
        <v>SH19-07779</v>
      </c>
      <c r="H184" s="318"/>
      <c r="I184" s="126"/>
      <c r="J184" s="110"/>
      <c r="K184" s="108"/>
      <c r="L184" s="107"/>
      <c r="M184" s="319"/>
      <c r="N184" s="107"/>
    </row>
    <row r="185" spans="1:14" ht="18" hidden="1" customHeight="1">
      <c r="A185" s="351">
        <v>180</v>
      </c>
      <c r="B185" s="107" t="s">
        <v>42</v>
      </c>
      <c r="C185" s="108">
        <v>43684</v>
      </c>
      <c r="D185" s="324" t="s">
        <v>11659</v>
      </c>
      <c r="E185" s="324" t="s">
        <v>11826</v>
      </c>
      <c r="F185" s="126">
        <v>2714.42</v>
      </c>
      <c r="G185" s="107" t="str">
        <f t="shared" si="2"/>
        <v>SH19-07780</v>
      </c>
      <c r="H185" s="318"/>
      <c r="I185" s="126"/>
      <c r="J185" s="110"/>
      <c r="K185" s="108"/>
      <c r="L185" s="107"/>
      <c r="M185" s="319"/>
      <c r="N185" s="107"/>
    </row>
    <row r="186" spans="1:14" ht="18" hidden="1" customHeight="1">
      <c r="A186" s="107">
        <v>181</v>
      </c>
      <c r="B186" s="107" t="s">
        <v>346</v>
      </c>
      <c r="C186" s="108">
        <v>43683</v>
      </c>
      <c r="D186" s="324" t="s">
        <v>11660</v>
      </c>
      <c r="E186" s="324" t="s">
        <v>1709</v>
      </c>
      <c r="F186" s="126">
        <v>616</v>
      </c>
      <c r="G186" s="107" t="str">
        <f t="shared" si="2"/>
        <v>SH19-07781</v>
      </c>
      <c r="H186" s="318"/>
      <c r="I186" s="126"/>
      <c r="J186" s="110"/>
      <c r="K186" s="108"/>
      <c r="L186" s="107"/>
      <c r="M186" s="319"/>
      <c r="N186" s="107"/>
    </row>
    <row r="187" spans="1:14" ht="18" hidden="1" customHeight="1">
      <c r="A187" s="351">
        <v>182</v>
      </c>
      <c r="B187" s="107" t="s">
        <v>42</v>
      </c>
      <c r="C187" s="108">
        <v>43683</v>
      </c>
      <c r="D187" s="324" t="s">
        <v>11661</v>
      </c>
      <c r="E187" s="324" t="s">
        <v>1709</v>
      </c>
      <c r="F187" s="126">
        <v>3958.5</v>
      </c>
      <c r="G187" s="107" t="str">
        <f t="shared" si="2"/>
        <v>SH19-07782</v>
      </c>
      <c r="H187" s="318"/>
      <c r="I187" s="126"/>
      <c r="J187" s="110"/>
      <c r="K187" s="108"/>
      <c r="L187" s="107"/>
      <c r="M187" s="319"/>
      <c r="N187" s="107"/>
    </row>
    <row r="188" spans="1:14" ht="18" hidden="1" customHeight="1">
      <c r="A188" s="107">
        <v>183</v>
      </c>
      <c r="B188" s="107" t="s">
        <v>197</v>
      </c>
      <c r="C188" s="108">
        <v>43683</v>
      </c>
      <c r="D188" s="324" t="s">
        <v>11662</v>
      </c>
      <c r="E188" s="324" t="s">
        <v>1709</v>
      </c>
      <c r="F188" s="126">
        <v>6587.94</v>
      </c>
      <c r="G188" s="107" t="str">
        <f t="shared" si="2"/>
        <v>SH19-07783</v>
      </c>
      <c r="H188" s="318"/>
      <c r="I188" s="126"/>
      <c r="J188" s="110"/>
      <c r="K188" s="108"/>
      <c r="L188" s="107"/>
      <c r="M188" s="319"/>
      <c r="N188" s="107"/>
    </row>
    <row r="189" spans="1:14" ht="18" hidden="1" customHeight="1">
      <c r="A189" s="351">
        <v>184</v>
      </c>
      <c r="B189" s="107" t="s">
        <v>194</v>
      </c>
      <c r="C189" s="108">
        <v>43683</v>
      </c>
      <c r="D189" s="324" t="s">
        <v>11663</v>
      </c>
      <c r="E189" s="324" t="s">
        <v>1709</v>
      </c>
      <c r="F189" s="126">
        <v>16000.39</v>
      </c>
      <c r="G189" s="107" t="str">
        <f t="shared" si="2"/>
        <v>SH19-07784</v>
      </c>
      <c r="H189" s="318"/>
      <c r="I189" s="126"/>
      <c r="J189" s="110"/>
      <c r="K189" s="108"/>
      <c r="L189" s="107"/>
      <c r="M189" s="319"/>
      <c r="N189" s="107"/>
    </row>
    <row r="190" spans="1:14" ht="18" hidden="1" customHeight="1">
      <c r="A190" s="107">
        <v>185</v>
      </c>
      <c r="B190" s="107" t="s">
        <v>53</v>
      </c>
      <c r="C190" s="108">
        <v>43683</v>
      </c>
      <c r="D190" s="324" t="s">
        <v>11664</v>
      </c>
      <c r="E190" s="324" t="s">
        <v>1709</v>
      </c>
      <c r="F190" s="126">
        <v>2117.1799999999998</v>
      </c>
      <c r="G190" s="107" t="str">
        <f t="shared" si="2"/>
        <v>SH19-07785</v>
      </c>
      <c r="H190" s="318"/>
      <c r="I190" s="126"/>
      <c r="J190" s="110"/>
      <c r="K190" s="108"/>
      <c r="L190" s="107"/>
      <c r="M190" s="319"/>
      <c r="N190" s="107"/>
    </row>
    <row r="191" spans="1:14" ht="18" hidden="1" customHeight="1">
      <c r="A191" s="351">
        <v>186</v>
      </c>
      <c r="B191" s="107" t="s">
        <v>42</v>
      </c>
      <c r="C191" s="108">
        <v>43683</v>
      </c>
      <c r="D191" s="324" t="s">
        <v>11665</v>
      </c>
      <c r="E191" s="324" t="s">
        <v>11825</v>
      </c>
      <c r="F191" s="126">
        <v>11.86</v>
      </c>
      <c r="G191" s="107" t="str">
        <f t="shared" si="2"/>
        <v>SH19-07786</v>
      </c>
      <c r="H191" s="318"/>
      <c r="I191" s="126"/>
      <c r="J191" s="110"/>
      <c r="K191" s="108"/>
      <c r="L191" s="107"/>
      <c r="M191" s="319"/>
      <c r="N191" s="107"/>
    </row>
    <row r="192" spans="1:14" ht="18" hidden="1" customHeight="1">
      <c r="A192" s="107">
        <v>187</v>
      </c>
      <c r="B192" s="107" t="s">
        <v>1727</v>
      </c>
      <c r="C192" s="108">
        <v>43683</v>
      </c>
      <c r="D192" s="324" t="s">
        <v>11666</v>
      </c>
      <c r="E192" s="324" t="s">
        <v>1709</v>
      </c>
      <c r="F192" s="126">
        <v>1702.02</v>
      </c>
      <c r="G192" s="107" t="str">
        <f t="shared" si="2"/>
        <v>SH19-07787</v>
      </c>
      <c r="H192" s="318"/>
      <c r="I192" s="126"/>
      <c r="J192" s="110"/>
      <c r="K192" s="108"/>
      <c r="L192" s="107"/>
      <c r="M192" s="319"/>
      <c r="N192" s="107"/>
    </row>
    <row r="193" spans="1:14" ht="18" hidden="1" customHeight="1">
      <c r="A193" s="351">
        <v>188</v>
      </c>
      <c r="B193" s="107" t="s">
        <v>141</v>
      </c>
      <c r="C193" s="108">
        <v>43683</v>
      </c>
      <c r="D193" s="324" t="s">
        <v>11667</v>
      </c>
      <c r="E193" s="324" t="s">
        <v>1709</v>
      </c>
      <c r="F193" s="126">
        <v>2166</v>
      </c>
      <c r="G193" s="107" t="str">
        <f t="shared" si="2"/>
        <v>SH19-07788</v>
      </c>
      <c r="H193" s="318"/>
      <c r="I193" s="126"/>
      <c r="J193" s="110"/>
      <c r="K193" s="108"/>
      <c r="L193" s="107"/>
      <c r="M193" s="319"/>
      <c r="N193" s="107"/>
    </row>
    <row r="194" spans="1:14" ht="18" hidden="1" customHeight="1">
      <c r="A194" s="107">
        <v>189</v>
      </c>
      <c r="B194" s="107" t="s">
        <v>1746</v>
      </c>
      <c r="C194" s="108"/>
      <c r="D194" s="402" t="s">
        <v>11668</v>
      </c>
      <c r="E194" s="324" t="s">
        <v>1709</v>
      </c>
      <c r="F194" s="126">
        <v>0</v>
      </c>
      <c r="G194" s="107" t="str">
        <f t="shared" si="2"/>
        <v>SH19-07789</v>
      </c>
      <c r="H194" s="318"/>
      <c r="I194" s="126"/>
      <c r="J194" s="110"/>
      <c r="K194" s="108"/>
      <c r="L194" s="107"/>
      <c r="M194" s="319"/>
      <c r="N194" s="107"/>
    </row>
    <row r="195" spans="1:14" ht="18" hidden="1" customHeight="1">
      <c r="A195" s="351">
        <v>190</v>
      </c>
      <c r="B195" s="107" t="s">
        <v>197</v>
      </c>
      <c r="C195" s="108">
        <v>43683</v>
      </c>
      <c r="D195" s="324" t="s">
        <v>11669</v>
      </c>
      <c r="E195" s="324" t="s">
        <v>1709</v>
      </c>
      <c r="F195" s="126">
        <v>8096.3</v>
      </c>
      <c r="G195" s="107" t="str">
        <f t="shared" si="2"/>
        <v>SH19-07790</v>
      </c>
      <c r="H195" s="318"/>
      <c r="I195" s="126"/>
      <c r="J195" s="110"/>
      <c r="K195" s="108"/>
      <c r="L195" s="107"/>
      <c r="M195" s="319"/>
      <c r="N195" s="107"/>
    </row>
    <row r="196" spans="1:14" ht="18" hidden="1" customHeight="1">
      <c r="A196" s="107">
        <v>191</v>
      </c>
      <c r="B196" s="107" t="s">
        <v>1746</v>
      </c>
      <c r="C196" s="108"/>
      <c r="D196" s="402" t="s">
        <v>11670</v>
      </c>
      <c r="E196" s="324" t="s">
        <v>1709</v>
      </c>
      <c r="F196" s="126">
        <v>0</v>
      </c>
      <c r="G196" s="107" t="str">
        <f t="shared" si="2"/>
        <v>SH19-07791</v>
      </c>
      <c r="H196" s="318"/>
      <c r="I196" s="126"/>
      <c r="J196" s="110"/>
      <c r="K196" s="108"/>
      <c r="L196" s="107"/>
      <c r="M196" s="319"/>
      <c r="N196" s="107"/>
    </row>
    <row r="197" spans="1:14" ht="18" hidden="1" customHeight="1">
      <c r="A197" s="351">
        <v>192</v>
      </c>
      <c r="B197" s="107" t="s">
        <v>42</v>
      </c>
      <c r="C197" s="108">
        <v>43684</v>
      </c>
      <c r="D197" s="324" t="s">
        <v>11671</v>
      </c>
      <c r="E197" s="324" t="s">
        <v>11826</v>
      </c>
      <c r="F197" s="126">
        <v>4454.22</v>
      </c>
      <c r="G197" s="107" t="str">
        <f t="shared" si="2"/>
        <v>SH19-07792</v>
      </c>
      <c r="H197" s="318"/>
      <c r="I197" s="126"/>
      <c r="J197" s="110"/>
      <c r="K197" s="108"/>
      <c r="L197" s="107"/>
      <c r="M197" s="319"/>
      <c r="N197" s="107"/>
    </row>
    <row r="198" spans="1:14" ht="18" hidden="1" customHeight="1">
      <c r="A198" s="107">
        <v>193</v>
      </c>
      <c r="B198" s="107" t="s">
        <v>42</v>
      </c>
      <c r="C198" s="108">
        <v>43684</v>
      </c>
      <c r="D198" s="324" t="s">
        <v>11672</v>
      </c>
      <c r="E198" s="324" t="s">
        <v>11826</v>
      </c>
      <c r="F198" s="126">
        <v>10896.97</v>
      </c>
      <c r="G198" s="107" t="str">
        <f t="shared" si="2"/>
        <v>SH19-07793</v>
      </c>
      <c r="H198" s="318"/>
      <c r="I198" s="126"/>
      <c r="J198" s="110"/>
      <c r="K198" s="108"/>
      <c r="L198" s="107"/>
      <c r="M198" s="319"/>
      <c r="N198" s="107"/>
    </row>
    <row r="199" spans="1:14" ht="18" hidden="1" customHeight="1">
      <c r="A199" s="351">
        <v>194</v>
      </c>
      <c r="B199" s="107" t="s">
        <v>42</v>
      </c>
      <c r="C199" s="108">
        <v>43685</v>
      </c>
      <c r="D199" s="324" t="s">
        <v>11673</v>
      </c>
      <c r="E199" s="324" t="s">
        <v>11827</v>
      </c>
      <c r="F199" s="126">
        <v>6670.44</v>
      </c>
      <c r="G199" s="107" t="str">
        <f t="shared" ref="G199:G262" si="3">D199</f>
        <v>SH19-07794</v>
      </c>
      <c r="H199" s="318"/>
      <c r="I199" s="126"/>
      <c r="J199" s="110"/>
      <c r="K199" s="108"/>
      <c r="L199" s="107"/>
      <c r="M199" s="319"/>
      <c r="N199" s="107"/>
    </row>
    <row r="200" spans="1:14" ht="18" hidden="1" customHeight="1">
      <c r="A200" s="107">
        <v>195</v>
      </c>
      <c r="B200" s="107" t="s">
        <v>42</v>
      </c>
      <c r="C200" s="108">
        <v>43685</v>
      </c>
      <c r="D200" s="324" t="s">
        <v>11674</v>
      </c>
      <c r="E200" s="324" t="s">
        <v>11827</v>
      </c>
      <c r="F200" s="126">
        <v>12335.83</v>
      </c>
      <c r="G200" s="107" t="str">
        <f t="shared" si="3"/>
        <v>SH19-07795</v>
      </c>
      <c r="H200" s="318"/>
      <c r="I200" s="126"/>
      <c r="J200" s="110"/>
      <c r="K200" s="108"/>
      <c r="L200" s="107"/>
      <c r="M200" s="319"/>
      <c r="N200" s="107"/>
    </row>
    <row r="201" spans="1:14" ht="18" hidden="1" customHeight="1">
      <c r="A201" s="351">
        <v>196</v>
      </c>
      <c r="B201" s="107" t="s">
        <v>42</v>
      </c>
      <c r="C201" s="108">
        <v>43685</v>
      </c>
      <c r="D201" s="324" t="s">
        <v>11675</v>
      </c>
      <c r="E201" s="324" t="s">
        <v>11827</v>
      </c>
      <c r="F201" s="126">
        <v>5411.59</v>
      </c>
      <c r="G201" s="107" t="str">
        <f t="shared" si="3"/>
        <v>SH19-07796</v>
      </c>
      <c r="H201" s="318"/>
      <c r="I201" s="126"/>
      <c r="J201" s="110"/>
      <c r="K201" s="108"/>
      <c r="L201" s="107"/>
      <c r="M201" s="319"/>
      <c r="N201" s="107"/>
    </row>
    <row r="202" spans="1:14" ht="18" hidden="1" customHeight="1">
      <c r="A202" s="107">
        <v>197</v>
      </c>
      <c r="B202" s="107" t="s">
        <v>42</v>
      </c>
      <c r="C202" s="108">
        <v>43685</v>
      </c>
      <c r="D202" s="324" t="s">
        <v>11676</v>
      </c>
      <c r="E202" s="324" t="s">
        <v>11827</v>
      </c>
      <c r="F202" s="126">
        <v>5475.24</v>
      </c>
      <c r="G202" s="107" t="str">
        <f t="shared" si="3"/>
        <v>SH19-07797</v>
      </c>
      <c r="H202" s="318"/>
      <c r="I202" s="126"/>
      <c r="J202" s="110"/>
      <c r="K202" s="108"/>
      <c r="L202" s="107"/>
      <c r="M202" s="319"/>
      <c r="N202" s="107"/>
    </row>
    <row r="203" spans="1:14" ht="18" hidden="1" customHeight="1">
      <c r="A203" s="351">
        <v>198</v>
      </c>
      <c r="B203" s="107" t="s">
        <v>42</v>
      </c>
      <c r="C203" s="108">
        <v>43685</v>
      </c>
      <c r="D203" s="324" t="s">
        <v>11677</v>
      </c>
      <c r="E203" s="324" t="s">
        <v>11827</v>
      </c>
      <c r="F203" s="126">
        <v>8559.86</v>
      </c>
      <c r="G203" s="107" t="str">
        <f t="shared" si="3"/>
        <v>SH19-07798</v>
      </c>
      <c r="H203" s="318"/>
      <c r="I203" s="126"/>
      <c r="J203" s="110"/>
      <c r="K203" s="108"/>
      <c r="L203" s="107"/>
      <c r="M203" s="319"/>
      <c r="N203" s="107"/>
    </row>
    <row r="204" spans="1:14" ht="18" hidden="1" customHeight="1">
      <c r="A204" s="107">
        <v>199</v>
      </c>
      <c r="B204" s="107" t="s">
        <v>42</v>
      </c>
      <c r="C204" s="108">
        <v>43685</v>
      </c>
      <c r="D204" s="324" t="s">
        <v>11678</v>
      </c>
      <c r="E204" s="324" t="s">
        <v>11827</v>
      </c>
      <c r="F204" s="126">
        <v>8344.67</v>
      </c>
      <c r="G204" s="107" t="str">
        <f t="shared" si="3"/>
        <v>SH19-07799</v>
      </c>
      <c r="H204" s="318"/>
      <c r="I204" s="126"/>
      <c r="J204" s="110"/>
      <c r="K204" s="108"/>
      <c r="L204" s="107"/>
      <c r="M204" s="319"/>
      <c r="N204" s="107"/>
    </row>
    <row r="205" spans="1:14" ht="18" hidden="1" customHeight="1">
      <c r="A205" s="351">
        <v>200</v>
      </c>
      <c r="B205" s="107" t="s">
        <v>42</v>
      </c>
      <c r="C205" s="108">
        <v>43685</v>
      </c>
      <c r="D205" s="324" t="s">
        <v>11679</v>
      </c>
      <c r="E205" s="324" t="s">
        <v>11827</v>
      </c>
      <c r="F205" s="126">
        <v>9797.44</v>
      </c>
      <c r="G205" s="107" t="str">
        <f t="shared" si="3"/>
        <v>SH19-07800</v>
      </c>
      <c r="H205" s="318"/>
      <c r="I205" s="126"/>
      <c r="J205" s="110"/>
      <c r="K205" s="108"/>
      <c r="L205" s="107"/>
      <c r="M205" s="319"/>
      <c r="N205" s="107"/>
    </row>
    <row r="206" spans="1:14" ht="18" hidden="1" customHeight="1">
      <c r="A206" s="107">
        <v>201</v>
      </c>
      <c r="B206" s="107" t="s">
        <v>42</v>
      </c>
      <c r="C206" s="108">
        <v>43685</v>
      </c>
      <c r="D206" s="324" t="s">
        <v>11680</v>
      </c>
      <c r="E206" s="324" t="s">
        <v>11827</v>
      </c>
      <c r="F206" s="126">
        <v>3448.05</v>
      </c>
      <c r="G206" s="107" t="str">
        <f t="shared" si="3"/>
        <v>SH19-07801</v>
      </c>
      <c r="H206" s="318"/>
      <c r="I206" s="126"/>
      <c r="J206" s="110"/>
      <c r="K206" s="108"/>
      <c r="L206" s="107"/>
      <c r="M206" s="319"/>
      <c r="N206" s="107"/>
    </row>
    <row r="207" spans="1:14" ht="18" hidden="1" customHeight="1">
      <c r="A207" s="351">
        <v>202</v>
      </c>
      <c r="B207" s="107" t="s">
        <v>42</v>
      </c>
      <c r="C207" s="108">
        <v>43685</v>
      </c>
      <c r="D207" s="324" t="s">
        <v>11681</v>
      </c>
      <c r="E207" s="324" t="s">
        <v>11827</v>
      </c>
      <c r="F207" s="126">
        <v>6302.37</v>
      </c>
      <c r="G207" s="107" t="str">
        <f t="shared" si="3"/>
        <v>SH19-07802</v>
      </c>
      <c r="H207" s="318"/>
      <c r="I207" s="126"/>
      <c r="J207" s="110"/>
      <c r="K207" s="108"/>
      <c r="L207" s="107"/>
      <c r="M207" s="319"/>
      <c r="N207" s="107"/>
    </row>
    <row r="208" spans="1:14" ht="18" hidden="1" customHeight="1">
      <c r="A208" s="107">
        <v>203</v>
      </c>
      <c r="B208" s="107" t="s">
        <v>42</v>
      </c>
      <c r="C208" s="108">
        <v>43685</v>
      </c>
      <c r="D208" s="324" t="s">
        <v>11682</v>
      </c>
      <c r="E208" s="324" t="s">
        <v>11827</v>
      </c>
      <c r="F208" s="126">
        <v>9815.8700000000008</v>
      </c>
      <c r="G208" s="107" t="str">
        <f t="shared" si="3"/>
        <v>SH19-07803</v>
      </c>
      <c r="H208" s="318"/>
      <c r="I208" s="126"/>
      <c r="J208" s="110"/>
      <c r="K208" s="108"/>
      <c r="L208" s="107"/>
      <c r="M208" s="319"/>
      <c r="N208" s="107"/>
    </row>
    <row r="209" spans="1:14" ht="18" hidden="1" customHeight="1">
      <c r="A209" s="351">
        <v>204</v>
      </c>
      <c r="B209" s="107" t="s">
        <v>42</v>
      </c>
      <c r="C209" s="108">
        <v>43685</v>
      </c>
      <c r="D209" s="324" t="s">
        <v>11683</v>
      </c>
      <c r="E209" s="324" t="s">
        <v>11827</v>
      </c>
      <c r="F209" s="126">
        <v>6391.6</v>
      </c>
      <c r="G209" s="107" t="str">
        <f t="shared" si="3"/>
        <v>SH19-07804</v>
      </c>
      <c r="H209" s="318"/>
      <c r="I209" s="126"/>
      <c r="J209" s="110"/>
      <c r="K209" s="108"/>
      <c r="L209" s="107"/>
      <c r="M209" s="319"/>
      <c r="N209" s="107"/>
    </row>
    <row r="210" spans="1:14" ht="18" hidden="1" customHeight="1">
      <c r="A210" s="107">
        <v>205</v>
      </c>
      <c r="B210" s="107" t="s">
        <v>42</v>
      </c>
      <c r="C210" s="108">
        <v>43685</v>
      </c>
      <c r="D210" s="324" t="s">
        <v>11684</v>
      </c>
      <c r="E210" s="324" t="s">
        <v>11827</v>
      </c>
      <c r="F210" s="126">
        <v>1702.34</v>
      </c>
      <c r="G210" s="107" t="str">
        <f t="shared" si="3"/>
        <v>SH19-07805</v>
      </c>
      <c r="H210" s="318"/>
      <c r="I210" s="126"/>
      <c r="J210" s="110"/>
      <c r="K210" s="108"/>
      <c r="L210" s="107"/>
      <c r="M210" s="319"/>
      <c r="N210" s="107"/>
    </row>
    <row r="211" spans="1:14" ht="18" hidden="1" customHeight="1">
      <c r="A211" s="351">
        <v>206</v>
      </c>
      <c r="B211" s="107" t="s">
        <v>42</v>
      </c>
      <c r="C211" s="108">
        <v>43685</v>
      </c>
      <c r="D211" s="324" t="s">
        <v>11685</v>
      </c>
      <c r="E211" s="324" t="s">
        <v>11827</v>
      </c>
      <c r="F211" s="126">
        <v>8728.1</v>
      </c>
      <c r="G211" s="107" t="str">
        <f t="shared" si="3"/>
        <v>SH19-07806</v>
      </c>
      <c r="H211" s="318"/>
      <c r="I211" s="126"/>
      <c r="J211" s="110"/>
      <c r="K211" s="108"/>
      <c r="L211" s="107"/>
      <c r="M211" s="319"/>
      <c r="N211" s="107"/>
    </row>
    <row r="212" spans="1:14" ht="18" hidden="1" customHeight="1">
      <c r="A212" s="107">
        <v>207</v>
      </c>
      <c r="B212" s="107" t="s">
        <v>42</v>
      </c>
      <c r="C212" s="108">
        <v>43685</v>
      </c>
      <c r="D212" s="324" t="s">
        <v>11686</v>
      </c>
      <c r="E212" s="324" t="s">
        <v>11827</v>
      </c>
      <c r="F212" s="126">
        <v>9049.0400000000009</v>
      </c>
      <c r="G212" s="107" t="str">
        <f t="shared" si="3"/>
        <v>SH19-07807</v>
      </c>
      <c r="H212" s="318"/>
      <c r="I212" s="126"/>
      <c r="J212" s="110"/>
      <c r="K212" s="108"/>
      <c r="L212" s="107"/>
      <c r="M212" s="319"/>
      <c r="N212" s="107"/>
    </row>
    <row r="213" spans="1:14" ht="18" hidden="1" customHeight="1">
      <c r="A213" s="351">
        <v>208</v>
      </c>
      <c r="B213" s="107" t="s">
        <v>42</v>
      </c>
      <c r="C213" s="108">
        <v>43685</v>
      </c>
      <c r="D213" s="324" t="s">
        <v>11687</v>
      </c>
      <c r="E213" s="324" t="s">
        <v>11827</v>
      </c>
      <c r="F213" s="126">
        <v>9679.5400000000009</v>
      </c>
      <c r="G213" s="107" t="str">
        <f t="shared" si="3"/>
        <v>SH19-07808</v>
      </c>
      <c r="H213" s="318"/>
      <c r="I213" s="126"/>
      <c r="J213" s="110"/>
      <c r="K213" s="108"/>
      <c r="L213" s="107"/>
      <c r="M213" s="319"/>
      <c r="N213" s="107"/>
    </row>
    <row r="214" spans="1:14" ht="18" hidden="1" customHeight="1">
      <c r="A214" s="107">
        <v>209</v>
      </c>
      <c r="B214" s="107" t="s">
        <v>42</v>
      </c>
      <c r="C214" s="108">
        <v>43685</v>
      </c>
      <c r="D214" s="324" t="s">
        <v>11688</v>
      </c>
      <c r="E214" s="324" t="s">
        <v>11827</v>
      </c>
      <c r="F214" s="126">
        <v>5512.75</v>
      </c>
      <c r="G214" s="107" t="str">
        <f t="shared" si="3"/>
        <v>SH19-07809</v>
      </c>
      <c r="H214" s="318"/>
      <c r="I214" s="126"/>
      <c r="J214" s="110"/>
      <c r="K214" s="108"/>
      <c r="L214" s="107"/>
      <c r="M214" s="319"/>
      <c r="N214" s="107"/>
    </row>
    <row r="215" spans="1:14" ht="18" hidden="1" customHeight="1">
      <c r="A215" s="351">
        <v>210</v>
      </c>
      <c r="B215" s="107" t="s">
        <v>42</v>
      </c>
      <c r="C215" s="108">
        <v>43685</v>
      </c>
      <c r="D215" s="324" t="s">
        <v>11689</v>
      </c>
      <c r="E215" s="324" t="s">
        <v>11827</v>
      </c>
      <c r="F215" s="126">
        <v>7950.46</v>
      </c>
      <c r="G215" s="107" t="str">
        <f t="shared" si="3"/>
        <v>SH19-07810</v>
      </c>
      <c r="H215" s="318"/>
      <c r="I215" s="126"/>
      <c r="J215" s="110"/>
      <c r="K215" s="108"/>
      <c r="L215" s="107"/>
      <c r="M215" s="319"/>
      <c r="N215" s="107"/>
    </row>
    <row r="216" spans="1:14" ht="18" hidden="1" customHeight="1">
      <c r="A216" s="107">
        <v>211</v>
      </c>
      <c r="B216" s="107" t="s">
        <v>42</v>
      </c>
      <c r="C216" s="108">
        <v>43685</v>
      </c>
      <c r="D216" s="324" t="s">
        <v>11690</v>
      </c>
      <c r="E216" s="324" t="s">
        <v>11827</v>
      </c>
      <c r="F216" s="126">
        <v>9257.42</v>
      </c>
      <c r="G216" s="107" t="str">
        <f t="shared" si="3"/>
        <v>SH19-07811</v>
      </c>
      <c r="H216" s="318"/>
      <c r="I216" s="126"/>
      <c r="J216" s="110"/>
      <c r="K216" s="108"/>
      <c r="L216" s="107"/>
      <c r="M216" s="319"/>
      <c r="N216" s="107"/>
    </row>
    <row r="217" spans="1:14" ht="18" hidden="1" customHeight="1">
      <c r="A217" s="351">
        <v>212</v>
      </c>
      <c r="B217" s="107" t="s">
        <v>42</v>
      </c>
      <c r="C217" s="108">
        <v>43685</v>
      </c>
      <c r="D217" s="324" t="s">
        <v>11691</v>
      </c>
      <c r="E217" s="324" t="s">
        <v>11827</v>
      </c>
      <c r="F217" s="126">
        <v>9687.98</v>
      </c>
      <c r="G217" s="107" t="str">
        <f t="shared" si="3"/>
        <v>SH19-07812</v>
      </c>
      <c r="H217" s="318"/>
      <c r="I217" s="126"/>
      <c r="J217" s="110"/>
      <c r="K217" s="108"/>
      <c r="L217" s="107"/>
      <c r="M217" s="319"/>
      <c r="N217" s="107"/>
    </row>
    <row r="218" spans="1:14" ht="18" hidden="1" customHeight="1">
      <c r="A218" s="107">
        <v>213</v>
      </c>
      <c r="B218" s="107" t="s">
        <v>42</v>
      </c>
      <c r="C218" s="108">
        <v>43685</v>
      </c>
      <c r="D218" s="324" t="s">
        <v>11692</v>
      </c>
      <c r="E218" s="324" t="s">
        <v>11827</v>
      </c>
      <c r="F218" s="126">
        <v>789.89</v>
      </c>
      <c r="G218" s="107" t="str">
        <f t="shared" si="3"/>
        <v>SH19-07813</v>
      </c>
      <c r="H218" s="318"/>
      <c r="I218" s="126"/>
      <c r="J218" s="110"/>
      <c r="K218" s="108"/>
      <c r="L218" s="107"/>
      <c r="M218" s="319"/>
      <c r="N218" s="107"/>
    </row>
    <row r="219" spans="1:14" ht="18" hidden="1" customHeight="1">
      <c r="A219" s="351">
        <v>214</v>
      </c>
      <c r="B219" s="107" t="s">
        <v>42</v>
      </c>
      <c r="C219" s="108">
        <v>43685</v>
      </c>
      <c r="D219" s="324" t="s">
        <v>11693</v>
      </c>
      <c r="E219" s="324" t="s">
        <v>11827</v>
      </c>
      <c r="F219" s="126">
        <v>7309.71</v>
      </c>
      <c r="G219" s="107" t="str">
        <f t="shared" si="3"/>
        <v>SH19-07814</v>
      </c>
      <c r="H219" s="318"/>
      <c r="I219" s="126"/>
      <c r="J219" s="110"/>
      <c r="K219" s="108"/>
      <c r="L219" s="107"/>
      <c r="M219" s="319"/>
      <c r="N219" s="107"/>
    </row>
    <row r="220" spans="1:14" ht="18" hidden="1" customHeight="1">
      <c r="A220" s="107">
        <v>215</v>
      </c>
      <c r="B220" s="107" t="s">
        <v>42</v>
      </c>
      <c r="C220" s="108">
        <v>43685</v>
      </c>
      <c r="D220" s="324" t="s">
        <v>11694</v>
      </c>
      <c r="E220" s="324" t="s">
        <v>11827</v>
      </c>
      <c r="F220" s="126">
        <v>14138.13</v>
      </c>
      <c r="G220" s="107" t="str">
        <f t="shared" si="3"/>
        <v>SH19-07815</v>
      </c>
      <c r="H220" s="318"/>
      <c r="I220" s="126"/>
      <c r="J220" s="110"/>
      <c r="K220" s="108"/>
      <c r="L220" s="107"/>
      <c r="M220" s="319"/>
      <c r="N220" s="107"/>
    </row>
    <row r="221" spans="1:14" ht="18" hidden="1" customHeight="1">
      <c r="A221" s="351">
        <v>216</v>
      </c>
      <c r="B221" s="107" t="s">
        <v>42</v>
      </c>
      <c r="C221" s="108">
        <v>43685</v>
      </c>
      <c r="D221" s="324" t="s">
        <v>11695</v>
      </c>
      <c r="E221" s="324" t="s">
        <v>11827</v>
      </c>
      <c r="F221" s="126">
        <v>8346.43</v>
      </c>
      <c r="G221" s="107" t="str">
        <f t="shared" si="3"/>
        <v>SH19-07816</v>
      </c>
      <c r="H221" s="318"/>
      <c r="I221" s="126"/>
      <c r="J221" s="110"/>
      <c r="K221" s="108"/>
      <c r="L221" s="107"/>
      <c r="M221" s="319"/>
      <c r="N221" s="107"/>
    </row>
    <row r="222" spans="1:14" ht="18" hidden="1" customHeight="1">
      <c r="A222" s="107">
        <v>217</v>
      </c>
      <c r="B222" s="107" t="s">
        <v>42</v>
      </c>
      <c r="C222" s="108">
        <v>43685</v>
      </c>
      <c r="D222" s="324" t="s">
        <v>11696</v>
      </c>
      <c r="E222" s="324" t="s">
        <v>11827</v>
      </c>
      <c r="F222" s="126">
        <v>11668.84</v>
      </c>
      <c r="G222" s="107" t="str">
        <f t="shared" si="3"/>
        <v>SH19-07817</v>
      </c>
      <c r="H222" s="318"/>
      <c r="I222" s="126"/>
      <c r="J222" s="110"/>
      <c r="K222" s="108"/>
      <c r="L222" s="107"/>
      <c r="M222" s="319"/>
      <c r="N222" s="107"/>
    </row>
    <row r="223" spans="1:14" ht="18" hidden="1" customHeight="1">
      <c r="A223" s="351">
        <v>218</v>
      </c>
      <c r="B223" s="107" t="s">
        <v>42</v>
      </c>
      <c r="C223" s="108">
        <v>43685</v>
      </c>
      <c r="D223" s="324" t="s">
        <v>11697</v>
      </c>
      <c r="E223" s="324" t="s">
        <v>11827</v>
      </c>
      <c r="F223" s="126">
        <v>13026.3</v>
      </c>
      <c r="G223" s="107" t="str">
        <f t="shared" si="3"/>
        <v>SH19-07818</v>
      </c>
      <c r="H223" s="318"/>
      <c r="I223" s="126"/>
      <c r="J223" s="110"/>
      <c r="K223" s="108"/>
      <c r="L223" s="107"/>
      <c r="M223" s="319"/>
      <c r="N223" s="107"/>
    </row>
    <row r="224" spans="1:14" ht="18" hidden="1" customHeight="1">
      <c r="A224" s="107">
        <v>219</v>
      </c>
      <c r="B224" s="107" t="s">
        <v>42</v>
      </c>
      <c r="C224" s="108">
        <v>43685</v>
      </c>
      <c r="D224" s="324" t="s">
        <v>11698</v>
      </c>
      <c r="E224" s="324" t="s">
        <v>11827</v>
      </c>
      <c r="F224" s="126">
        <v>4202.72</v>
      </c>
      <c r="G224" s="107" t="str">
        <f t="shared" si="3"/>
        <v>SH19-07819</v>
      </c>
      <c r="H224" s="318"/>
      <c r="I224" s="126"/>
      <c r="J224" s="110"/>
      <c r="K224" s="108"/>
      <c r="L224" s="107"/>
      <c r="M224" s="319"/>
      <c r="N224" s="107"/>
    </row>
    <row r="225" spans="1:14" ht="18" hidden="1" customHeight="1">
      <c r="A225" s="351">
        <v>220</v>
      </c>
      <c r="B225" s="107" t="s">
        <v>142</v>
      </c>
      <c r="C225" s="108">
        <v>43683</v>
      </c>
      <c r="D225" s="324" t="s">
        <v>11699</v>
      </c>
      <c r="E225" s="324" t="s">
        <v>1709</v>
      </c>
      <c r="F225" s="126">
        <v>2200.35</v>
      </c>
      <c r="G225" s="107" t="str">
        <f t="shared" si="3"/>
        <v>SH19-07820</v>
      </c>
      <c r="H225" s="318"/>
      <c r="I225" s="126"/>
      <c r="J225" s="110"/>
      <c r="K225" s="108"/>
      <c r="L225" s="107"/>
      <c r="M225" s="319"/>
      <c r="N225" s="107"/>
    </row>
    <row r="226" spans="1:14" ht="18" hidden="1" customHeight="1">
      <c r="A226" s="107">
        <v>221</v>
      </c>
      <c r="B226" s="107" t="s">
        <v>142</v>
      </c>
      <c r="C226" s="108">
        <v>43683</v>
      </c>
      <c r="D226" s="324" t="s">
        <v>11700</v>
      </c>
      <c r="E226" s="324" t="s">
        <v>1709</v>
      </c>
      <c r="F226" s="126">
        <v>1392.76</v>
      </c>
      <c r="G226" s="107" t="str">
        <f t="shared" si="3"/>
        <v>SH19-07821</v>
      </c>
      <c r="H226" s="318"/>
      <c r="I226" s="126"/>
      <c r="J226" s="110"/>
      <c r="K226" s="108"/>
      <c r="L226" s="107"/>
      <c r="M226" s="319"/>
      <c r="N226" s="107"/>
    </row>
    <row r="227" spans="1:14" ht="18" hidden="1" customHeight="1">
      <c r="A227" s="351">
        <v>222</v>
      </c>
      <c r="B227" s="107" t="s">
        <v>42</v>
      </c>
      <c r="C227" s="108">
        <v>43685</v>
      </c>
      <c r="D227" s="324" t="s">
        <v>11701</v>
      </c>
      <c r="E227" s="324" t="s">
        <v>11827</v>
      </c>
      <c r="F227" s="126">
        <v>10896.97</v>
      </c>
      <c r="G227" s="107" t="str">
        <f t="shared" si="3"/>
        <v>SH19-07822</v>
      </c>
      <c r="H227" s="318"/>
      <c r="I227" s="126"/>
      <c r="J227" s="110"/>
      <c r="K227" s="108"/>
      <c r="L227" s="107"/>
      <c r="M227" s="319"/>
      <c r="N227" s="107"/>
    </row>
    <row r="228" spans="1:14" ht="18" hidden="1" customHeight="1">
      <c r="A228" s="107">
        <v>223</v>
      </c>
      <c r="B228" s="107" t="s">
        <v>55</v>
      </c>
      <c r="C228" s="108">
        <v>43683</v>
      </c>
      <c r="D228" s="324" t="s">
        <v>11702</v>
      </c>
      <c r="E228" s="324" t="s">
        <v>1709</v>
      </c>
      <c r="F228" s="126">
        <v>1455.3</v>
      </c>
      <c r="G228" s="107" t="str">
        <f t="shared" si="3"/>
        <v>SH19-07823</v>
      </c>
      <c r="H228" s="318"/>
      <c r="I228" s="126"/>
      <c r="J228" s="110"/>
      <c r="K228" s="108"/>
      <c r="L228" s="107"/>
      <c r="M228" s="319"/>
      <c r="N228" s="107"/>
    </row>
    <row r="229" spans="1:14" ht="18" hidden="1" customHeight="1">
      <c r="A229" s="351">
        <v>224</v>
      </c>
      <c r="B229" s="107" t="s">
        <v>42</v>
      </c>
      <c r="C229" s="108">
        <v>43685</v>
      </c>
      <c r="D229" s="324" t="s">
        <v>11703</v>
      </c>
      <c r="E229" s="324" t="s">
        <v>11827</v>
      </c>
      <c r="F229" s="126">
        <v>2448.2800000000002</v>
      </c>
      <c r="G229" s="107" t="str">
        <f t="shared" si="3"/>
        <v>SH19-07824</v>
      </c>
      <c r="H229" s="318"/>
      <c r="I229" s="126"/>
      <c r="J229" s="110"/>
      <c r="K229" s="108"/>
      <c r="L229" s="107"/>
      <c r="M229" s="319"/>
      <c r="N229" s="107"/>
    </row>
    <row r="230" spans="1:14" ht="18" hidden="1" customHeight="1">
      <c r="A230" s="107">
        <v>225</v>
      </c>
      <c r="B230" s="107" t="s">
        <v>43</v>
      </c>
      <c r="C230" s="108">
        <v>43683</v>
      </c>
      <c r="D230" s="324" t="s">
        <v>11704</v>
      </c>
      <c r="E230" s="324" t="s">
        <v>1709</v>
      </c>
      <c r="F230" s="126">
        <v>2680.37</v>
      </c>
      <c r="G230" s="107" t="str">
        <f t="shared" si="3"/>
        <v>SH19-07825</v>
      </c>
      <c r="H230" s="318"/>
      <c r="I230" s="126"/>
      <c r="J230" s="110"/>
      <c r="K230" s="108"/>
      <c r="L230" s="107"/>
      <c r="M230" s="319"/>
      <c r="N230" s="107"/>
    </row>
    <row r="231" spans="1:14" ht="18" hidden="1" customHeight="1">
      <c r="A231" s="351">
        <v>226</v>
      </c>
      <c r="B231" s="107" t="s">
        <v>42</v>
      </c>
      <c r="C231" s="108">
        <v>43685</v>
      </c>
      <c r="D231" s="324" t="s">
        <v>11705</v>
      </c>
      <c r="E231" s="324" t="s">
        <v>11827</v>
      </c>
      <c r="F231" s="126">
        <v>8858.2199999999993</v>
      </c>
      <c r="G231" s="107" t="str">
        <f t="shared" si="3"/>
        <v>SH19-07826</v>
      </c>
      <c r="H231" s="318"/>
      <c r="I231" s="126"/>
      <c r="J231" s="110"/>
      <c r="K231" s="108"/>
      <c r="L231" s="107"/>
      <c r="M231" s="319"/>
      <c r="N231" s="107"/>
    </row>
    <row r="232" spans="1:14" ht="18" hidden="1" customHeight="1">
      <c r="A232" s="107">
        <v>227</v>
      </c>
      <c r="B232" s="107" t="s">
        <v>1746</v>
      </c>
      <c r="C232" s="108"/>
      <c r="D232" s="402" t="s">
        <v>11706</v>
      </c>
      <c r="E232" s="324" t="s">
        <v>1709</v>
      </c>
      <c r="F232" s="126">
        <v>0</v>
      </c>
      <c r="G232" s="107" t="str">
        <f t="shared" si="3"/>
        <v>SH19-07827</v>
      </c>
      <c r="H232" s="318"/>
      <c r="I232" s="126"/>
      <c r="J232" s="110"/>
      <c r="K232" s="108"/>
      <c r="L232" s="107"/>
      <c r="M232" s="319"/>
      <c r="N232" s="107"/>
    </row>
    <row r="233" spans="1:14" ht="18" hidden="1" customHeight="1">
      <c r="A233" s="351">
        <v>228</v>
      </c>
      <c r="B233" s="107" t="s">
        <v>1746</v>
      </c>
      <c r="C233" s="108"/>
      <c r="D233" s="402" t="s">
        <v>11707</v>
      </c>
      <c r="E233" s="324" t="s">
        <v>1709</v>
      </c>
      <c r="F233" s="126">
        <v>0</v>
      </c>
      <c r="G233" s="107" t="str">
        <f t="shared" si="3"/>
        <v>SH19-07828</v>
      </c>
      <c r="H233" s="318"/>
      <c r="I233" s="126"/>
      <c r="J233" s="110"/>
      <c r="K233" s="108"/>
      <c r="L233" s="107"/>
      <c r="M233" s="319"/>
      <c r="N233" s="107"/>
    </row>
    <row r="234" spans="1:14" ht="18" hidden="1" customHeight="1">
      <c r="A234" s="107">
        <v>229</v>
      </c>
      <c r="B234" s="107" t="s">
        <v>55</v>
      </c>
      <c r="C234" s="108">
        <v>43683</v>
      </c>
      <c r="D234" s="324" t="s">
        <v>11708</v>
      </c>
      <c r="E234" s="324" t="s">
        <v>1709</v>
      </c>
      <c r="F234" s="126">
        <v>1644.84</v>
      </c>
      <c r="G234" s="107" t="str">
        <f t="shared" si="3"/>
        <v>SH19-07829</v>
      </c>
      <c r="H234" s="318"/>
      <c r="I234" s="126"/>
      <c r="J234" s="110"/>
      <c r="K234" s="108"/>
      <c r="L234" s="107"/>
      <c r="M234" s="319"/>
      <c r="N234" s="107"/>
    </row>
    <row r="235" spans="1:14" ht="18" hidden="1" customHeight="1">
      <c r="A235" s="351">
        <v>230</v>
      </c>
      <c r="B235" s="107" t="s">
        <v>55</v>
      </c>
      <c r="C235" s="108">
        <v>43683</v>
      </c>
      <c r="D235" s="324" t="s">
        <v>11709</v>
      </c>
      <c r="E235" s="324" t="s">
        <v>1709</v>
      </c>
      <c r="F235" s="126">
        <v>1502.82</v>
      </c>
      <c r="G235" s="107" t="str">
        <f t="shared" si="3"/>
        <v>SH19-07830</v>
      </c>
      <c r="H235" s="318"/>
      <c r="I235" s="126"/>
      <c r="J235" s="110"/>
      <c r="K235" s="108"/>
      <c r="L235" s="107"/>
      <c r="M235" s="319"/>
      <c r="N235" s="107"/>
    </row>
    <row r="236" spans="1:14" ht="18" hidden="1" customHeight="1">
      <c r="A236" s="107">
        <v>231</v>
      </c>
      <c r="B236" s="107" t="s">
        <v>55</v>
      </c>
      <c r="C236" s="108">
        <v>43683</v>
      </c>
      <c r="D236" s="324" t="s">
        <v>11710</v>
      </c>
      <c r="E236" s="324" t="s">
        <v>1709</v>
      </c>
      <c r="F236" s="126">
        <v>1658.7</v>
      </c>
      <c r="G236" s="107" t="str">
        <f t="shared" si="3"/>
        <v>SH19-07831</v>
      </c>
      <c r="H236" s="318"/>
      <c r="I236" s="126"/>
      <c r="J236" s="110"/>
      <c r="K236" s="108"/>
      <c r="L236" s="107"/>
      <c r="M236" s="319"/>
      <c r="N236" s="107"/>
    </row>
    <row r="237" spans="1:14" ht="18" hidden="1" customHeight="1">
      <c r="A237" s="351">
        <v>232</v>
      </c>
      <c r="B237" s="107" t="s">
        <v>237</v>
      </c>
      <c r="C237" s="108">
        <v>43683</v>
      </c>
      <c r="D237" s="324" t="s">
        <v>11711</v>
      </c>
      <c r="E237" s="324" t="s">
        <v>1709</v>
      </c>
      <c r="F237" s="126">
        <v>6147</v>
      </c>
      <c r="G237" s="107" t="str">
        <f t="shared" si="3"/>
        <v>SH19-07832</v>
      </c>
      <c r="H237" s="318"/>
      <c r="I237" s="126"/>
      <c r="J237" s="110"/>
      <c r="K237" s="108"/>
      <c r="L237" s="107"/>
      <c r="M237" s="319"/>
      <c r="N237" s="107"/>
    </row>
    <row r="238" spans="1:14" ht="18" hidden="1" customHeight="1">
      <c r="A238" s="107">
        <v>233</v>
      </c>
      <c r="B238" s="107" t="s">
        <v>1727</v>
      </c>
      <c r="C238" s="108">
        <v>43683</v>
      </c>
      <c r="D238" s="324" t="s">
        <v>11712</v>
      </c>
      <c r="E238" s="324" t="s">
        <v>1709</v>
      </c>
      <c r="F238" s="126">
        <v>2071.6799999999998</v>
      </c>
      <c r="G238" s="107" t="str">
        <f t="shared" si="3"/>
        <v>SH19-07833</v>
      </c>
      <c r="H238" s="318"/>
      <c r="I238" s="126"/>
      <c r="J238" s="110"/>
      <c r="K238" s="108"/>
      <c r="L238" s="107"/>
      <c r="M238" s="319"/>
      <c r="N238" s="107"/>
    </row>
    <row r="239" spans="1:14" ht="18" hidden="1" customHeight="1">
      <c r="A239" s="351">
        <v>234</v>
      </c>
      <c r="B239" s="107" t="s">
        <v>42</v>
      </c>
      <c r="C239" s="108">
        <v>43683</v>
      </c>
      <c r="D239" s="324" t="s">
        <v>11713</v>
      </c>
      <c r="E239" s="324" t="s">
        <v>11825</v>
      </c>
      <c r="F239" s="126">
        <v>45.45</v>
      </c>
      <c r="G239" s="107" t="str">
        <f t="shared" si="3"/>
        <v>SH19-07834</v>
      </c>
      <c r="H239" s="318"/>
      <c r="I239" s="126"/>
      <c r="J239" s="110"/>
      <c r="K239" s="108"/>
      <c r="L239" s="107"/>
      <c r="M239" s="319"/>
      <c r="N239" s="107"/>
    </row>
    <row r="240" spans="1:14" ht="18" hidden="1" customHeight="1">
      <c r="A240" s="107">
        <v>235</v>
      </c>
      <c r="B240" s="107"/>
      <c r="C240" s="108"/>
      <c r="D240" s="401" t="s">
        <v>11714</v>
      </c>
      <c r="E240" s="324" t="s">
        <v>1709</v>
      </c>
      <c r="F240" s="126">
        <v>0</v>
      </c>
      <c r="G240" s="107" t="str">
        <f t="shared" si="3"/>
        <v>SH19-07835</v>
      </c>
      <c r="H240" s="318"/>
      <c r="I240" s="126"/>
      <c r="J240" s="110"/>
      <c r="K240" s="108"/>
      <c r="L240" s="107"/>
      <c r="M240" s="319"/>
      <c r="N240" s="107" t="s">
        <v>1942</v>
      </c>
    </row>
    <row r="241" spans="1:14" ht="18" hidden="1" customHeight="1">
      <c r="A241" s="351">
        <v>236</v>
      </c>
      <c r="B241" s="107" t="s">
        <v>1746</v>
      </c>
      <c r="C241" s="108"/>
      <c r="D241" s="402" t="s">
        <v>11715</v>
      </c>
      <c r="E241" s="324" t="s">
        <v>1709</v>
      </c>
      <c r="F241" s="126">
        <v>0</v>
      </c>
      <c r="G241" s="107" t="str">
        <f t="shared" si="3"/>
        <v>SH19-07836</v>
      </c>
      <c r="H241" s="318"/>
      <c r="I241" s="126"/>
      <c r="J241" s="110"/>
      <c r="K241" s="108"/>
      <c r="L241" s="107"/>
      <c r="M241" s="319"/>
      <c r="N241" s="107"/>
    </row>
    <row r="242" spans="1:14" ht="18" hidden="1" customHeight="1">
      <c r="A242" s="107">
        <v>237</v>
      </c>
      <c r="B242" s="107" t="s">
        <v>142</v>
      </c>
      <c r="C242" s="108">
        <v>43684</v>
      </c>
      <c r="D242" s="324" t="s">
        <v>11716</v>
      </c>
      <c r="E242" s="324" t="s">
        <v>1709</v>
      </c>
      <c r="F242" s="126">
        <v>642.5</v>
      </c>
      <c r="G242" s="107" t="str">
        <f t="shared" si="3"/>
        <v>SH19-07837</v>
      </c>
      <c r="H242" s="318"/>
      <c r="I242" s="126"/>
      <c r="J242" s="110"/>
      <c r="K242" s="108"/>
      <c r="L242" s="107"/>
      <c r="M242" s="319"/>
      <c r="N242" s="107"/>
    </row>
    <row r="243" spans="1:14" ht="18" hidden="1" customHeight="1">
      <c r="A243" s="351">
        <v>238</v>
      </c>
      <c r="B243" s="107" t="s">
        <v>43</v>
      </c>
      <c r="C243" s="108">
        <v>43684</v>
      </c>
      <c r="D243" s="324" t="s">
        <v>11717</v>
      </c>
      <c r="E243" s="324" t="s">
        <v>1709</v>
      </c>
      <c r="F243" s="126">
        <v>3514.08</v>
      </c>
      <c r="G243" s="107" t="str">
        <f t="shared" si="3"/>
        <v>SH19-07838</v>
      </c>
      <c r="H243" s="318"/>
      <c r="I243" s="126"/>
      <c r="J243" s="110"/>
      <c r="K243" s="108"/>
      <c r="L243" s="107"/>
      <c r="M243" s="319"/>
      <c r="N243" s="107"/>
    </row>
    <row r="244" spans="1:14" ht="18" hidden="1" customHeight="1">
      <c r="A244" s="107">
        <v>239</v>
      </c>
      <c r="B244" s="107" t="s">
        <v>139</v>
      </c>
      <c r="C244" s="108">
        <v>43684</v>
      </c>
      <c r="D244" s="324" t="s">
        <v>11718</v>
      </c>
      <c r="E244" s="324" t="s">
        <v>1709</v>
      </c>
      <c r="F244" s="126">
        <v>1479</v>
      </c>
      <c r="G244" s="107" t="str">
        <f t="shared" si="3"/>
        <v>SH19-07839</v>
      </c>
      <c r="H244" s="318"/>
      <c r="I244" s="126"/>
      <c r="J244" s="110"/>
      <c r="K244" s="108"/>
      <c r="L244" s="107"/>
      <c r="M244" s="319"/>
      <c r="N244" s="107"/>
    </row>
    <row r="245" spans="1:14" ht="18" hidden="1" customHeight="1">
      <c r="A245" s="351">
        <v>240</v>
      </c>
      <c r="B245" s="107" t="s">
        <v>1746</v>
      </c>
      <c r="C245" s="108"/>
      <c r="D245" s="402" t="s">
        <v>11719</v>
      </c>
      <c r="E245" s="324" t="s">
        <v>1709</v>
      </c>
      <c r="F245" s="126">
        <v>0</v>
      </c>
      <c r="G245" s="107" t="str">
        <f t="shared" si="3"/>
        <v>SH19-07840</v>
      </c>
      <c r="H245" s="318"/>
      <c r="I245" s="126"/>
      <c r="J245" s="110"/>
      <c r="K245" s="108"/>
      <c r="L245" s="107"/>
      <c r="M245" s="319"/>
      <c r="N245" s="107"/>
    </row>
    <row r="246" spans="1:14" ht="18" hidden="1" customHeight="1">
      <c r="A246" s="107">
        <v>241</v>
      </c>
      <c r="B246" s="107" t="s">
        <v>238</v>
      </c>
      <c r="C246" s="108">
        <v>43683</v>
      </c>
      <c r="D246" s="324" t="s">
        <v>11720</v>
      </c>
      <c r="E246" s="324" t="s">
        <v>1709</v>
      </c>
      <c r="F246" s="126">
        <v>1396.48</v>
      </c>
      <c r="G246" s="107" t="str">
        <f t="shared" si="3"/>
        <v>SH19-07841</v>
      </c>
      <c r="H246" s="318"/>
      <c r="I246" s="126"/>
      <c r="J246" s="110"/>
      <c r="K246" s="108"/>
      <c r="L246" s="107"/>
      <c r="M246" s="319"/>
      <c r="N246" s="107"/>
    </row>
    <row r="247" spans="1:14" ht="18" hidden="1" customHeight="1">
      <c r="A247" s="351">
        <v>242</v>
      </c>
      <c r="B247" s="107" t="s">
        <v>238</v>
      </c>
      <c r="C247" s="108">
        <v>43684</v>
      </c>
      <c r="D247" s="324" t="s">
        <v>11721</v>
      </c>
      <c r="E247" s="324" t="s">
        <v>1709</v>
      </c>
      <c r="F247" s="126">
        <v>6982.4</v>
      </c>
      <c r="G247" s="107" t="str">
        <f t="shared" si="3"/>
        <v>SH19-07842</v>
      </c>
      <c r="H247" s="318"/>
      <c r="I247" s="126"/>
      <c r="J247" s="110"/>
      <c r="K247" s="108"/>
      <c r="L247" s="107"/>
      <c r="M247" s="319"/>
      <c r="N247" s="107"/>
    </row>
    <row r="248" spans="1:14" ht="18" hidden="1" customHeight="1">
      <c r="A248" s="107">
        <v>243</v>
      </c>
      <c r="B248" s="107" t="s">
        <v>1746</v>
      </c>
      <c r="C248" s="108"/>
      <c r="D248" s="402" t="s">
        <v>11722</v>
      </c>
      <c r="E248" s="324" t="s">
        <v>1709</v>
      </c>
      <c r="F248" s="126">
        <v>0</v>
      </c>
      <c r="G248" s="107" t="str">
        <f t="shared" si="3"/>
        <v>SH19-07843</v>
      </c>
      <c r="H248" s="318"/>
      <c r="I248" s="126"/>
      <c r="J248" s="110"/>
      <c r="K248" s="108"/>
      <c r="L248" s="107"/>
      <c r="M248" s="319"/>
      <c r="N248" s="107"/>
    </row>
    <row r="249" spans="1:14" ht="18" hidden="1" customHeight="1">
      <c r="A249" s="351">
        <v>244</v>
      </c>
      <c r="B249" s="107" t="s">
        <v>47</v>
      </c>
      <c r="C249" s="108">
        <v>43684</v>
      </c>
      <c r="D249" s="324" t="s">
        <v>11723</v>
      </c>
      <c r="E249" s="324" t="s">
        <v>1709</v>
      </c>
      <c r="F249" s="126">
        <v>6464.64</v>
      </c>
      <c r="G249" s="107" t="str">
        <f t="shared" si="3"/>
        <v>SH19-07844</v>
      </c>
      <c r="H249" s="318"/>
      <c r="I249" s="126"/>
      <c r="J249" s="110"/>
      <c r="K249" s="108"/>
      <c r="L249" s="107"/>
      <c r="M249" s="319"/>
      <c r="N249" s="107"/>
    </row>
    <row r="250" spans="1:14" ht="18" hidden="1" customHeight="1">
      <c r="A250" s="107">
        <v>245</v>
      </c>
      <c r="B250" s="107" t="s">
        <v>298</v>
      </c>
      <c r="C250" s="108">
        <v>43684</v>
      </c>
      <c r="D250" s="324" t="s">
        <v>11724</v>
      </c>
      <c r="E250" s="324" t="s">
        <v>1709</v>
      </c>
      <c r="F250" s="126">
        <v>951.5</v>
      </c>
      <c r="G250" s="107" t="str">
        <f t="shared" si="3"/>
        <v>SH19-07845</v>
      </c>
      <c r="H250" s="318"/>
      <c r="I250" s="126"/>
      <c r="J250" s="110"/>
      <c r="K250" s="108"/>
      <c r="L250" s="107"/>
      <c r="M250" s="319"/>
      <c r="N250" s="107"/>
    </row>
    <row r="251" spans="1:14" ht="18" hidden="1" customHeight="1">
      <c r="A251" s="351">
        <v>246</v>
      </c>
      <c r="B251" s="107" t="s">
        <v>1746</v>
      </c>
      <c r="C251" s="108"/>
      <c r="D251" s="402" t="s">
        <v>11725</v>
      </c>
      <c r="E251" s="324" t="s">
        <v>1709</v>
      </c>
      <c r="F251" s="126">
        <v>0</v>
      </c>
      <c r="G251" s="107" t="str">
        <f t="shared" si="3"/>
        <v>SH19-07846</v>
      </c>
      <c r="H251" s="318"/>
      <c r="I251" s="126"/>
      <c r="J251" s="110"/>
      <c r="K251" s="108"/>
      <c r="L251" s="107"/>
      <c r="M251" s="319"/>
      <c r="N251" s="107"/>
    </row>
    <row r="252" spans="1:14" ht="18" hidden="1" customHeight="1">
      <c r="A252" s="107">
        <v>247</v>
      </c>
      <c r="B252" s="107" t="s">
        <v>47</v>
      </c>
      <c r="C252" s="108">
        <v>43684</v>
      </c>
      <c r="D252" s="324" t="s">
        <v>11726</v>
      </c>
      <c r="E252" s="324" t="s">
        <v>1709</v>
      </c>
      <c r="F252" s="126">
        <v>4588.74</v>
      </c>
      <c r="G252" s="107" t="str">
        <f t="shared" si="3"/>
        <v>SH19-07847</v>
      </c>
      <c r="H252" s="318"/>
      <c r="I252" s="126"/>
      <c r="J252" s="110"/>
      <c r="K252" s="108"/>
      <c r="L252" s="107"/>
      <c r="M252" s="319"/>
      <c r="N252" s="107"/>
    </row>
    <row r="253" spans="1:14" ht="18" hidden="1" customHeight="1">
      <c r="A253" s="351">
        <v>248</v>
      </c>
      <c r="B253" s="107" t="s">
        <v>238</v>
      </c>
      <c r="C253" s="108">
        <v>43684</v>
      </c>
      <c r="D253" s="324" t="s">
        <v>11727</v>
      </c>
      <c r="E253" s="324" t="s">
        <v>1709</v>
      </c>
      <c r="F253" s="126">
        <v>436.4</v>
      </c>
      <c r="G253" s="107" t="str">
        <f t="shared" si="3"/>
        <v>SH19-07848</v>
      </c>
      <c r="H253" s="318"/>
      <c r="I253" s="126"/>
      <c r="J253" s="110"/>
      <c r="K253" s="108"/>
      <c r="L253" s="107"/>
      <c r="M253" s="319"/>
      <c r="N253" s="107"/>
    </row>
    <row r="254" spans="1:14" ht="18" hidden="1" customHeight="1">
      <c r="A254" s="107">
        <v>249</v>
      </c>
      <c r="B254" s="107" t="s">
        <v>141</v>
      </c>
      <c r="C254" s="108">
        <v>43684</v>
      </c>
      <c r="D254" s="324" t="s">
        <v>11728</v>
      </c>
      <c r="E254" s="324" t="s">
        <v>1709</v>
      </c>
      <c r="F254" s="126">
        <v>4918.92</v>
      </c>
      <c r="G254" s="107" t="str">
        <f t="shared" si="3"/>
        <v>SH19-07849</v>
      </c>
      <c r="H254" s="318"/>
      <c r="I254" s="126"/>
      <c r="J254" s="110"/>
      <c r="K254" s="108"/>
      <c r="L254" s="107"/>
      <c r="M254" s="319"/>
      <c r="N254" s="107"/>
    </row>
    <row r="255" spans="1:14" ht="18" hidden="1" customHeight="1">
      <c r="A255" s="351">
        <v>250</v>
      </c>
      <c r="B255" s="107" t="s">
        <v>129</v>
      </c>
      <c r="C255" s="108">
        <v>43684</v>
      </c>
      <c r="D255" s="324" t="s">
        <v>11729</v>
      </c>
      <c r="E255" s="324" t="s">
        <v>1709</v>
      </c>
      <c r="F255" s="126">
        <v>1832.82</v>
      </c>
      <c r="G255" s="107" t="str">
        <f t="shared" si="3"/>
        <v>SH19-07850</v>
      </c>
      <c r="H255" s="318"/>
      <c r="I255" s="126"/>
      <c r="J255" s="110"/>
      <c r="K255" s="108"/>
      <c r="L255" s="107"/>
      <c r="M255" s="319"/>
      <c r="N255" s="107"/>
    </row>
    <row r="256" spans="1:14" ht="18" hidden="1" customHeight="1">
      <c r="A256" s="107">
        <v>251</v>
      </c>
      <c r="B256" s="107" t="s">
        <v>55</v>
      </c>
      <c r="C256" s="108">
        <v>43684</v>
      </c>
      <c r="D256" s="324" t="s">
        <v>11730</v>
      </c>
      <c r="E256" s="324" t="s">
        <v>1709</v>
      </c>
      <c r="F256" s="126">
        <v>1644.84</v>
      </c>
      <c r="G256" s="107" t="str">
        <f t="shared" si="3"/>
        <v>SH19-07851</v>
      </c>
      <c r="H256" s="318"/>
      <c r="I256" s="126"/>
      <c r="J256" s="110"/>
      <c r="K256" s="108"/>
      <c r="L256" s="107"/>
      <c r="M256" s="319"/>
      <c r="N256" s="107"/>
    </row>
    <row r="257" spans="1:14" ht="18" hidden="1" customHeight="1">
      <c r="A257" s="351">
        <v>252</v>
      </c>
      <c r="B257" s="107" t="s">
        <v>55</v>
      </c>
      <c r="C257" s="108">
        <v>43684</v>
      </c>
      <c r="D257" s="324" t="s">
        <v>11731</v>
      </c>
      <c r="E257" s="324" t="s">
        <v>1709</v>
      </c>
      <c r="F257" s="126">
        <v>1502.82</v>
      </c>
      <c r="G257" s="107" t="str">
        <f t="shared" si="3"/>
        <v>SH19-07852</v>
      </c>
      <c r="H257" s="318"/>
      <c r="I257" s="126"/>
      <c r="J257" s="110"/>
      <c r="K257" s="108"/>
      <c r="L257" s="107"/>
      <c r="M257" s="319"/>
      <c r="N257" s="107"/>
    </row>
    <row r="258" spans="1:14" ht="18" hidden="1" customHeight="1">
      <c r="A258" s="107">
        <v>253</v>
      </c>
      <c r="B258" s="107" t="s">
        <v>55</v>
      </c>
      <c r="C258" s="108">
        <v>43684</v>
      </c>
      <c r="D258" s="324" t="s">
        <v>11732</v>
      </c>
      <c r="E258" s="324" t="s">
        <v>1709</v>
      </c>
      <c r="F258" s="126">
        <v>1447.74</v>
      </c>
      <c r="G258" s="107" t="str">
        <f t="shared" si="3"/>
        <v>SH19-07853</v>
      </c>
      <c r="H258" s="318"/>
      <c r="I258" s="126"/>
      <c r="J258" s="110"/>
      <c r="K258" s="108"/>
      <c r="L258" s="107"/>
      <c r="M258" s="319"/>
      <c r="N258" s="107"/>
    </row>
    <row r="259" spans="1:14" ht="18" hidden="1" customHeight="1">
      <c r="A259" s="351">
        <v>254</v>
      </c>
      <c r="B259" s="107" t="s">
        <v>329</v>
      </c>
      <c r="C259" s="108">
        <v>43684</v>
      </c>
      <c r="D259" s="324" t="s">
        <v>11733</v>
      </c>
      <c r="E259" s="324" t="s">
        <v>1709</v>
      </c>
      <c r="F259" s="126">
        <v>4926.9799999999996</v>
      </c>
      <c r="G259" s="107" t="str">
        <f t="shared" si="3"/>
        <v>SH19-07854</v>
      </c>
      <c r="H259" s="318"/>
      <c r="I259" s="126"/>
      <c r="J259" s="110"/>
      <c r="K259" s="108"/>
      <c r="L259" s="107"/>
      <c r="M259" s="319"/>
      <c r="N259" s="107"/>
    </row>
    <row r="260" spans="1:14" ht="18" hidden="1" customHeight="1">
      <c r="A260" s="107">
        <v>255</v>
      </c>
      <c r="B260" s="107" t="s">
        <v>1727</v>
      </c>
      <c r="C260" s="108">
        <v>43684</v>
      </c>
      <c r="D260" s="324" t="s">
        <v>11734</v>
      </c>
      <c r="E260" s="324" t="s">
        <v>1709</v>
      </c>
      <c r="F260" s="126">
        <v>942</v>
      </c>
      <c r="G260" s="107" t="str">
        <f t="shared" si="3"/>
        <v>SH19-07855</v>
      </c>
      <c r="H260" s="318"/>
      <c r="I260" s="126"/>
      <c r="J260" s="110"/>
      <c r="K260" s="108"/>
      <c r="L260" s="107"/>
      <c r="M260" s="319"/>
      <c r="N260" s="107"/>
    </row>
    <row r="261" spans="1:14" ht="18" hidden="1" customHeight="1">
      <c r="A261" s="351">
        <v>256</v>
      </c>
      <c r="B261" s="107" t="s">
        <v>1746</v>
      </c>
      <c r="C261" s="108"/>
      <c r="D261" s="402" t="s">
        <v>11735</v>
      </c>
      <c r="E261" s="324" t="s">
        <v>1709</v>
      </c>
      <c r="F261" s="126">
        <v>0</v>
      </c>
      <c r="G261" s="107" t="str">
        <f t="shared" si="3"/>
        <v>SH19-07856</v>
      </c>
      <c r="H261" s="318"/>
      <c r="I261" s="126"/>
      <c r="J261" s="110"/>
      <c r="K261" s="108"/>
      <c r="L261" s="107"/>
      <c r="M261" s="319"/>
      <c r="N261" s="107"/>
    </row>
    <row r="262" spans="1:14" ht="18" hidden="1" customHeight="1">
      <c r="A262" s="107">
        <v>257</v>
      </c>
      <c r="B262" s="107" t="s">
        <v>349</v>
      </c>
      <c r="C262" s="108">
        <v>43684</v>
      </c>
      <c r="D262" s="324" t="s">
        <v>11736</v>
      </c>
      <c r="E262" s="324" t="s">
        <v>1709</v>
      </c>
      <c r="F262" s="126">
        <v>69.959999999999994</v>
      </c>
      <c r="G262" s="107" t="str">
        <f t="shared" si="3"/>
        <v>SH19-07857</v>
      </c>
      <c r="H262" s="318"/>
      <c r="I262" s="126"/>
      <c r="J262" s="110"/>
      <c r="K262" s="108"/>
      <c r="L262" s="107"/>
      <c r="M262" s="319"/>
      <c r="N262" s="107"/>
    </row>
    <row r="263" spans="1:14" ht="18" hidden="1" customHeight="1">
      <c r="A263" s="351">
        <v>258</v>
      </c>
      <c r="B263" s="107" t="s">
        <v>142</v>
      </c>
      <c r="C263" s="108">
        <v>43684</v>
      </c>
      <c r="D263" s="324" t="s">
        <v>11737</v>
      </c>
      <c r="E263" s="324" t="s">
        <v>1709</v>
      </c>
      <c r="F263" s="126">
        <v>2563.29</v>
      </c>
      <c r="G263" s="107" t="str">
        <f t="shared" ref="G263:G305" si="4">D263</f>
        <v>SH19-07858</v>
      </c>
      <c r="H263" s="318"/>
      <c r="I263" s="126"/>
      <c r="J263" s="110"/>
      <c r="K263" s="108"/>
      <c r="L263" s="107"/>
      <c r="M263" s="319"/>
      <c r="N263" s="107"/>
    </row>
    <row r="264" spans="1:14" ht="18" hidden="1" customHeight="1">
      <c r="A264" s="107">
        <v>259</v>
      </c>
      <c r="B264" s="107" t="s">
        <v>142</v>
      </c>
      <c r="C264" s="108">
        <v>43684</v>
      </c>
      <c r="D264" s="324" t="s">
        <v>11738</v>
      </c>
      <c r="E264" s="324" t="s">
        <v>1709</v>
      </c>
      <c r="F264" s="126">
        <v>944.37</v>
      </c>
      <c r="G264" s="107" t="str">
        <f t="shared" si="4"/>
        <v>SH19-07859</v>
      </c>
      <c r="H264" s="318"/>
      <c r="I264" s="126"/>
      <c r="J264" s="110"/>
      <c r="K264" s="108"/>
      <c r="L264" s="107"/>
      <c r="M264" s="319"/>
      <c r="N264" s="107"/>
    </row>
    <row r="265" spans="1:14" ht="18" hidden="1" customHeight="1">
      <c r="A265" s="351">
        <v>260</v>
      </c>
      <c r="B265" s="107" t="s">
        <v>42</v>
      </c>
      <c r="C265" s="108">
        <v>43685</v>
      </c>
      <c r="D265" s="324" t="s">
        <v>11739</v>
      </c>
      <c r="E265" s="324" t="s">
        <v>11827</v>
      </c>
      <c r="F265" s="126">
        <v>8469.1299999999992</v>
      </c>
      <c r="G265" s="107" t="str">
        <f t="shared" si="4"/>
        <v>SH19-07860</v>
      </c>
      <c r="H265" s="318"/>
      <c r="I265" s="126"/>
      <c r="J265" s="110"/>
      <c r="K265" s="108"/>
      <c r="L265" s="107"/>
      <c r="M265" s="319"/>
      <c r="N265" s="107"/>
    </row>
    <row r="266" spans="1:14" ht="18" hidden="1" customHeight="1">
      <c r="A266" s="107">
        <v>261</v>
      </c>
      <c r="B266" s="107" t="s">
        <v>43</v>
      </c>
      <c r="C266" s="108">
        <v>43684</v>
      </c>
      <c r="D266" s="324" t="s">
        <v>11740</v>
      </c>
      <c r="E266" s="324" t="s">
        <v>1709</v>
      </c>
      <c r="F266" s="126">
        <v>2725.37</v>
      </c>
      <c r="G266" s="107" t="str">
        <f t="shared" si="4"/>
        <v>SH19-07861</v>
      </c>
      <c r="H266" s="318"/>
      <c r="I266" s="126"/>
      <c r="J266" s="110"/>
      <c r="K266" s="108"/>
      <c r="L266" s="107"/>
      <c r="M266" s="319"/>
      <c r="N266" s="107"/>
    </row>
    <row r="267" spans="1:14" ht="18" hidden="1" customHeight="1">
      <c r="A267" s="351">
        <v>262</v>
      </c>
      <c r="B267" s="107" t="s">
        <v>291</v>
      </c>
      <c r="C267" s="108">
        <v>43685</v>
      </c>
      <c r="D267" s="324" t="s">
        <v>11741</v>
      </c>
      <c r="E267" s="324" t="s">
        <v>1709</v>
      </c>
      <c r="F267" s="126">
        <v>6187.74</v>
      </c>
      <c r="G267" s="107" t="str">
        <f t="shared" si="4"/>
        <v>SH19-07862</v>
      </c>
      <c r="H267" s="318"/>
      <c r="I267" s="126"/>
      <c r="J267" s="110"/>
      <c r="K267" s="108"/>
      <c r="L267" s="107"/>
      <c r="M267" s="319"/>
      <c r="N267" s="107"/>
    </row>
    <row r="268" spans="1:14" ht="18" hidden="1" customHeight="1">
      <c r="A268" s="107">
        <v>263</v>
      </c>
      <c r="B268" s="107"/>
      <c r="C268" s="108"/>
      <c r="D268" s="401" t="s">
        <v>11742</v>
      </c>
      <c r="E268" s="324" t="s">
        <v>1709</v>
      </c>
      <c r="F268" s="126">
        <v>0</v>
      </c>
      <c r="G268" s="107" t="str">
        <f t="shared" si="4"/>
        <v>SH19-07863</v>
      </c>
      <c r="H268" s="318"/>
      <c r="I268" s="126"/>
      <c r="J268" s="110"/>
      <c r="K268" s="108"/>
      <c r="L268" s="107"/>
      <c r="M268" s="319"/>
      <c r="N268" s="107" t="s">
        <v>1942</v>
      </c>
    </row>
    <row r="269" spans="1:14" ht="18" hidden="1" customHeight="1">
      <c r="A269" s="351">
        <v>264</v>
      </c>
      <c r="B269" s="107" t="s">
        <v>1727</v>
      </c>
      <c r="C269" s="108">
        <v>43684</v>
      </c>
      <c r="D269" s="324" t="s">
        <v>11743</v>
      </c>
      <c r="E269" s="324" t="s">
        <v>1709</v>
      </c>
      <c r="F269" s="126">
        <v>4514.1000000000004</v>
      </c>
      <c r="G269" s="107" t="str">
        <f t="shared" si="4"/>
        <v>SH19-07864</v>
      </c>
      <c r="H269" s="318"/>
      <c r="I269" s="126"/>
      <c r="J269" s="110"/>
      <c r="K269" s="108"/>
      <c r="L269" s="107"/>
      <c r="M269" s="319"/>
      <c r="N269" s="107"/>
    </row>
    <row r="270" spans="1:14" ht="18" hidden="1" customHeight="1">
      <c r="A270" s="107">
        <v>265</v>
      </c>
      <c r="B270" s="107" t="s">
        <v>1746</v>
      </c>
      <c r="C270" s="108"/>
      <c r="D270" s="402" t="s">
        <v>11744</v>
      </c>
      <c r="E270" s="324" t="s">
        <v>1709</v>
      </c>
      <c r="F270" s="126">
        <v>0</v>
      </c>
      <c r="G270" s="107" t="str">
        <f t="shared" si="4"/>
        <v>SH19-07865</v>
      </c>
      <c r="H270" s="318"/>
      <c r="I270" s="126"/>
      <c r="J270" s="110"/>
      <c r="K270" s="108"/>
      <c r="L270" s="107"/>
      <c r="M270" s="319"/>
      <c r="N270" s="107"/>
    </row>
    <row r="271" spans="1:14" ht="18" hidden="1" customHeight="1">
      <c r="A271" s="351">
        <v>266</v>
      </c>
      <c r="B271" s="107" t="s">
        <v>142</v>
      </c>
      <c r="C271" s="108">
        <v>43685</v>
      </c>
      <c r="D271" s="324" t="s">
        <v>11745</v>
      </c>
      <c r="E271" s="324" t="s">
        <v>1709</v>
      </c>
      <c r="F271" s="126">
        <v>784.5</v>
      </c>
      <c r="G271" s="107" t="str">
        <f t="shared" si="4"/>
        <v>SH19-07866</v>
      </c>
      <c r="H271" s="318"/>
      <c r="I271" s="126"/>
      <c r="J271" s="110"/>
      <c r="K271" s="108"/>
      <c r="L271" s="107"/>
      <c r="M271" s="319"/>
      <c r="N271" s="107"/>
    </row>
    <row r="272" spans="1:14" ht="18" hidden="1" customHeight="1">
      <c r="A272" s="107">
        <v>267</v>
      </c>
      <c r="B272" s="107" t="s">
        <v>142</v>
      </c>
      <c r="C272" s="108">
        <v>43685</v>
      </c>
      <c r="D272" s="324" t="s">
        <v>11746</v>
      </c>
      <c r="E272" s="324" t="s">
        <v>1709</v>
      </c>
      <c r="F272" s="126">
        <v>197</v>
      </c>
      <c r="G272" s="107" t="str">
        <f t="shared" si="4"/>
        <v>SH19-07867</v>
      </c>
      <c r="H272" s="318"/>
      <c r="I272" s="126"/>
      <c r="J272" s="110"/>
      <c r="K272" s="108"/>
      <c r="L272" s="107"/>
      <c r="M272" s="319"/>
      <c r="N272" s="107"/>
    </row>
    <row r="273" spans="1:14" ht="18" hidden="1" customHeight="1">
      <c r="A273" s="351">
        <v>268</v>
      </c>
      <c r="B273" s="107" t="s">
        <v>43</v>
      </c>
      <c r="C273" s="108">
        <v>43685</v>
      </c>
      <c r="D273" s="324" t="s">
        <v>11747</v>
      </c>
      <c r="E273" s="324" t="s">
        <v>1709</v>
      </c>
      <c r="F273" s="126">
        <v>7049.38</v>
      </c>
      <c r="G273" s="107" t="str">
        <f t="shared" si="4"/>
        <v>SH19-07868</v>
      </c>
      <c r="H273" s="318"/>
      <c r="I273" s="126"/>
      <c r="J273" s="110"/>
      <c r="K273" s="108"/>
      <c r="L273" s="107"/>
      <c r="M273" s="319"/>
      <c r="N273" s="107"/>
    </row>
    <row r="274" spans="1:14" ht="18" hidden="1" customHeight="1">
      <c r="A274" s="107">
        <v>269</v>
      </c>
      <c r="B274" s="107" t="s">
        <v>139</v>
      </c>
      <c r="C274" s="108">
        <v>43685</v>
      </c>
      <c r="D274" s="324" t="s">
        <v>11748</v>
      </c>
      <c r="E274" s="324" t="s">
        <v>1709</v>
      </c>
      <c r="F274" s="126">
        <v>2451</v>
      </c>
      <c r="G274" s="107" t="str">
        <f t="shared" si="4"/>
        <v>SH19-07869</v>
      </c>
      <c r="H274" s="318"/>
      <c r="I274" s="126"/>
      <c r="J274" s="110"/>
      <c r="K274" s="108"/>
      <c r="L274" s="107"/>
      <c r="M274" s="319"/>
      <c r="N274" s="107"/>
    </row>
    <row r="275" spans="1:14" ht="18" hidden="1" customHeight="1">
      <c r="A275" s="351">
        <v>270</v>
      </c>
      <c r="B275" s="107"/>
      <c r="C275" s="108"/>
      <c r="D275" s="401" t="s">
        <v>11749</v>
      </c>
      <c r="E275" s="324" t="s">
        <v>1709</v>
      </c>
      <c r="F275" s="126">
        <v>0</v>
      </c>
      <c r="G275" s="107" t="str">
        <f t="shared" si="4"/>
        <v>SH19-07870</v>
      </c>
      <c r="H275" s="318"/>
      <c r="I275" s="126"/>
      <c r="J275" s="110"/>
      <c r="K275" s="108"/>
      <c r="L275" s="107"/>
      <c r="M275" s="319"/>
      <c r="N275" s="107" t="s">
        <v>1942</v>
      </c>
    </row>
    <row r="276" spans="1:14" ht="18" hidden="1" customHeight="1">
      <c r="A276" s="107">
        <v>271</v>
      </c>
      <c r="B276" s="107" t="s">
        <v>237</v>
      </c>
      <c r="C276" s="108">
        <v>43685</v>
      </c>
      <c r="D276" s="324" t="s">
        <v>11750</v>
      </c>
      <c r="E276" s="324" t="s">
        <v>1709</v>
      </c>
      <c r="F276" s="126">
        <v>4930.2</v>
      </c>
      <c r="G276" s="107" t="str">
        <f t="shared" si="4"/>
        <v>SH19-07871</v>
      </c>
      <c r="H276" s="318"/>
      <c r="I276" s="126"/>
      <c r="J276" s="110"/>
      <c r="K276" s="108"/>
      <c r="L276" s="107"/>
      <c r="M276" s="319"/>
      <c r="N276" s="107"/>
    </row>
    <row r="277" spans="1:14" ht="18" hidden="1" customHeight="1">
      <c r="A277" s="351">
        <v>272</v>
      </c>
      <c r="B277" s="107" t="s">
        <v>237</v>
      </c>
      <c r="C277" s="108">
        <v>43685</v>
      </c>
      <c r="D277" s="324" t="s">
        <v>11751</v>
      </c>
      <c r="E277" s="324" t="s">
        <v>1709</v>
      </c>
      <c r="F277" s="126">
        <v>6147</v>
      </c>
      <c r="G277" s="107" t="str">
        <f t="shared" si="4"/>
        <v>SH19-07872</v>
      </c>
      <c r="H277" s="318"/>
      <c r="I277" s="126"/>
      <c r="J277" s="110"/>
      <c r="K277" s="108"/>
      <c r="L277" s="107"/>
      <c r="M277" s="319"/>
      <c r="N277" s="107"/>
    </row>
    <row r="278" spans="1:14" ht="18" hidden="1" customHeight="1">
      <c r="A278" s="107">
        <v>273</v>
      </c>
      <c r="B278" s="107" t="s">
        <v>42</v>
      </c>
      <c r="C278" s="108">
        <v>43686</v>
      </c>
      <c r="D278" s="324" t="s">
        <v>11752</v>
      </c>
      <c r="E278" s="324" t="s">
        <v>12874</v>
      </c>
      <c r="F278" s="126">
        <v>9827.27</v>
      </c>
      <c r="G278" s="107" t="str">
        <f t="shared" si="4"/>
        <v>SH19-07873</v>
      </c>
      <c r="H278" s="318"/>
      <c r="I278" s="126"/>
      <c r="J278" s="110"/>
      <c r="K278" s="108"/>
      <c r="L278" s="107"/>
      <c r="M278" s="319"/>
      <c r="N278" s="107"/>
    </row>
    <row r="279" spans="1:14" ht="18" hidden="1" customHeight="1">
      <c r="A279" s="351">
        <v>274</v>
      </c>
      <c r="B279" s="107" t="s">
        <v>42</v>
      </c>
      <c r="C279" s="108">
        <v>43686</v>
      </c>
      <c r="D279" s="324" t="s">
        <v>11753</v>
      </c>
      <c r="E279" s="324" t="s">
        <v>12874</v>
      </c>
      <c r="F279" s="126">
        <v>12205.08</v>
      </c>
      <c r="G279" s="107" t="str">
        <f t="shared" si="4"/>
        <v>SH19-07874</v>
      </c>
      <c r="H279" s="318"/>
      <c r="I279" s="126"/>
      <c r="J279" s="110"/>
      <c r="K279" s="108"/>
      <c r="L279" s="107"/>
      <c r="M279" s="319"/>
      <c r="N279" s="107"/>
    </row>
    <row r="280" spans="1:14" ht="18" hidden="1" customHeight="1">
      <c r="A280" s="107">
        <v>275</v>
      </c>
      <c r="B280" s="107" t="s">
        <v>42</v>
      </c>
      <c r="C280" s="108">
        <v>43686</v>
      </c>
      <c r="D280" s="324" t="s">
        <v>11754</v>
      </c>
      <c r="E280" s="324" t="s">
        <v>12874</v>
      </c>
      <c r="F280" s="126">
        <v>7161.92</v>
      </c>
      <c r="G280" s="107" t="str">
        <f t="shared" si="4"/>
        <v>SH19-07875</v>
      </c>
      <c r="H280" s="318"/>
      <c r="I280" s="126"/>
      <c r="J280" s="110"/>
      <c r="K280" s="108"/>
      <c r="L280" s="107"/>
      <c r="M280" s="319"/>
      <c r="N280" s="107"/>
    </row>
    <row r="281" spans="1:14" ht="18" hidden="1" customHeight="1">
      <c r="A281" s="351">
        <v>276</v>
      </c>
      <c r="B281" s="107" t="s">
        <v>42</v>
      </c>
      <c r="C281" s="108">
        <v>43686</v>
      </c>
      <c r="D281" s="324" t="s">
        <v>11755</v>
      </c>
      <c r="E281" s="324" t="s">
        <v>12874</v>
      </c>
      <c r="F281" s="126">
        <v>409.11</v>
      </c>
      <c r="G281" s="107" t="str">
        <f t="shared" si="4"/>
        <v>SH19-07876</v>
      </c>
      <c r="H281" s="318"/>
      <c r="I281" s="126"/>
      <c r="J281" s="110"/>
      <c r="K281" s="108"/>
      <c r="L281" s="107"/>
      <c r="M281" s="319"/>
      <c r="N281" s="107"/>
    </row>
    <row r="282" spans="1:14" ht="18" hidden="1" customHeight="1">
      <c r="A282" s="107">
        <v>277</v>
      </c>
      <c r="B282" s="107" t="s">
        <v>42</v>
      </c>
      <c r="C282" s="108">
        <v>43686</v>
      </c>
      <c r="D282" s="324" t="s">
        <v>11756</v>
      </c>
      <c r="E282" s="324" t="s">
        <v>12874</v>
      </c>
      <c r="F282" s="126">
        <v>11525</v>
      </c>
      <c r="G282" s="107" t="str">
        <f t="shared" si="4"/>
        <v>SH19-07877</v>
      </c>
      <c r="H282" s="318"/>
      <c r="I282" s="126"/>
      <c r="J282" s="110"/>
      <c r="K282" s="108"/>
      <c r="L282" s="107"/>
      <c r="M282" s="319"/>
      <c r="N282" s="107"/>
    </row>
    <row r="283" spans="1:14" ht="18" hidden="1" customHeight="1">
      <c r="A283" s="351">
        <v>278</v>
      </c>
      <c r="B283" s="107" t="s">
        <v>42</v>
      </c>
      <c r="C283" s="108">
        <v>43686</v>
      </c>
      <c r="D283" s="324" t="s">
        <v>11757</v>
      </c>
      <c r="E283" s="324" t="s">
        <v>12874</v>
      </c>
      <c r="F283" s="126">
        <v>13781.36</v>
      </c>
      <c r="G283" s="107" t="str">
        <f t="shared" si="4"/>
        <v>SH19-07878</v>
      </c>
      <c r="H283" s="318"/>
      <c r="I283" s="126"/>
      <c r="J283" s="110"/>
      <c r="K283" s="108"/>
      <c r="L283" s="107"/>
      <c r="M283" s="319"/>
      <c r="N283" s="107"/>
    </row>
    <row r="284" spans="1:14" ht="18" hidden="1" customHeight="1">
      <c r="A284" s="107">
        <v>279</v>
      </c>
      <c r="B284" s="107" t="s">
        <v>42</v>
      </c>
      <c r="C284" s="108">
        <v>43686</v>
      </c>
      <c r="D284" s="324" t="s">
        <v>11758</v>
      </c>
      <c r="E284" s="324" t="s">
        <v>12874</v>
      </c>
      <c r="F284" s="126">
        <v>7852.25</v>
      </c>
      <c r="G284" s="107" t="str">
        <f t="shared" si="4"/>
        <v>SH19-07879</v>
      </c>
      <c r="H284" s="318"/>
      <c r="I284" s="126"/>
      <c r="J284" s="110"/>
      <c r="K284" s="108"/>
      <c r="L284" s="107"/>
      <c r="M284" s="319"/>
      <c r="N284" s="107"/>
    </row>
    <row r="285" spans="1:14" ht="18" hidden="1" customHeight="1">
      <c r="A285" s="351">
        <v>280</v>
      </c>
      <c r="B285" s="107" t="s">
        <v>42</v>
      </c>
      <c r="C285" s="108">
        <v>43686</v>
      </c>
      <c r="D285" s="324" t="s">
        <v>11759</v>
      </c>
      <c r="E285" s="324" t="s">
        <v>12874</v>
      </c>
      <c r="F285" s="126">
        <v>2052.98</v>
      </c>
      <c r="G285" s="107" t="str">
        <f t="shared" si="4"/>
        <v>SH19-07880</v>
      </c>
      <c r="H285" s="318"/>
      <c r="I285" s="126"/>
      <c r="J285" s="110"/>
      <c r="K285" s="108"/>
      <c r="L285" s="107"/>
      <c r="M285" s="319"/>
      <c r="N285" s="107"/>
    </row>
    <row r="286" spans="1:14" ht="18" hidden="1" customHeight="1">
      <c r="A286" s="107">
        <v>281</v>
      </c>
      <c r="B286" s="107" t="s">
        <v>42</v>
      </c>
      <c r="C286" s="108">
        <v>43686</v>
      </c>
      <c r="D286" s="324" t="s">
        <v>11760</v>
      </c>
      <c r="E286" s="324" t="s">
        <v>12874</v>
      </c>
      <c r="F286" s="126">
        <v>1789.25</v>
      </c>
      <c r="G286" s="107" t="str">
        <f t="shared" si="4"/>
        <v>SH19-07881</v>
      </c>
      <c r="H286" s="318"/>
      <c r="I286" s="126"/>
      <c r="J286" s="110"/>
      <c r="K286" s="108"/>
      <c r="L286" s="107"/>
      <c r="M286" s="319"/>
      <c r="N286" s="107"/>
    </row>
    <row r="287" spans="1:14" ht="18" hidden="1" customHeight="1">
      <c r="A287" s="351">
        <v>282</v>
      </c>
      <c r="B287" s="107" t="s">
        <v>42</v>
      </c>
      <c r="C287" s="108">
        <v>43686</v>
      </c>
      <c r="D287" s="324" t="s">
        <v>11761</v>
      </c>
      <c r="E287" s="324" t="s">
        <v>12874</v>
      </c>
      <c r="F287" s="126">
        <v>7919.51</v>
      </c>
      <c r="G287" s="107" t="str">
        <f t="shared" si="4"/>
        <v>SH19-07882</v>
      </c>
      <c r="H287" s="318"/>
      <c r="I287" s="126"/>
      <c r="J287" s="110"/>
      <c r="K287" s="108"/>
      <c r="L287" s="107"/>
      <c r="M287" s="319"/>
      <c r="N287" s="107"/>
    </row>
    <row r="288" spans="1:14" ht="18" hidden="1" customHeight="1">
      <c r="A288" s="107">
        <v>283</v>
      </c>
      <c r="B288" s="107" t="s">
        <v>42</v>
      </c>
      <c r="C288" s="108">
        <v>43686</v>
      </c>
      <c r="D288" s="324" t="s">
        <v>11762</v>
      </c>
      <c r="E288" s="324" t="s">
        <v>12874</v>
      </c>
      <c r="F288" s="126">
        <v>12070.03</v>
      </c>
      <c r="G288" s="107" t="str">
        <f t="shared" si="4"/>
        <v>SH19-07883</v>
      </c>
      <c r="H288" s="318"/>
      <c r="I288" s="126"/>
      <c r="J288" s="110"/>
      <c r="K288" s="108"/>
      <c r="L288" s="107"/>
      <c r="M288" s="319"/>
      <c r="N288" s="107"/>
    </row>
    <row r="289" spans="1:14" ht="18" hidden="1" customHeight="1">
      <c r="A289" s="351">
        <v>284</v>
      </c>
      <c r="B289" s="107" t="s">
        <v>42</v>
      </c>
      <c r="C289" s="108">
        <v>43686</v>
      </c>
      <c r="D289" s="324" t="s">
        <v>11763</v>
      </c>
      <c r="E289" s="324" t="s">
        <v>12874</v>
      </c>
      <c r="F289" s="126">
        <v>6843.02</v>
      </c>
      <c r="G289" s="107" t="str">
        <f t="shared" si="4"/>
        <v>SH19-07884</v>
      </c>
      <c r="H289" s="318"/>
      <c r="I289" s="126"/>
      <c r="J289" s="110"/>
      <c r="K289" s="108"/>
      <c r="L289" s="107"/>
      <c r="M289" s="319"/>
      <c r="N289" s="107"/>
    </row>
    <row r="290" spans="1:14" ht="18" hidden="1" customHeight="1">
      <c r="A290" s="107">
        <v>285</v>
      </c>
      <c r="B290" s="107" t="s">
        <v>42</v>
      </c>
      <c r="C290" s="108">
        <v>43686</v>
      </c>
      <c r="D290" s="324" t="s">
        <v>11764</v>
      </c>
      <c r="E290" s="324" t="s">
        <v>12874</v>
      </c>
      <c r="F290" s="126">
        <v>2106.7199999999998</v>
      </c>
      <c r="G290" s="107" t="str">
        <f t="shared" si="4"/>
        <v>SH19-07885</v>
      </c>
      <c r="H290" s="318"/>
      <c r="I290" s="126"/>
      <c r="J290" s="110"/>
      <c r="K290" s="108"/>
      <c r="L290" s="107"/>
      <c r="M290" s="319"/>
      <c r="N290" s="107"/>
    </row>
    <row r="291" spans="1:14" ht="18" hidden="1" customHeight="1">
      <c r="A291" s="351">
        <v>286</v>
      </c>
      <c r="B291" s="107" t="s">
        <v>42</v>
      </c>
      <c r="C291" s="108">
        <v>43686</v>
      </c>
      <c r="D291" s="324" t="s">
        <v>11765</v>
      </c>
      <c r="E291" s="324" t="s">
        <v>12874</v>
      </c>
      <c r="F291" s="126">
        <v>6353.67</v>
      </c>
      <c r="G291" s="107" t="str">
        <f t="shared" si="4"/>
        <v>SH19-07886</v>
      </c>
      <c r="H291" s="318"/>
      <c r="I291" s="126"/>
      <c r="J291" s="110"/>
      <c r="K291" s="108"/>
      <c r="L291" s="107"/>
      <c r="M291" s="319"/>
      <c r="N291" s="107"/>
    </row>
    <row r="292" spans="1:14" ht="18" hidden="1" customHeight="1">
      <c r="A292" s="107">
        <v>287</v>
      </c>
      <c r="B292" s="107" t="s">
        <v>42</v>
      </c>
      <c r="C292" s="108">
        <v>43685</v>
      </c>
      <c r="D292" s="324" t="s">
        <v>11766</v>
      </c>
      <c r="E292" s="324" t="s">
        <v>11827</v>
      </c>
      <c r="F292" s="126">
        <v>64.349999999999994</v>
      </c>
      <c r="G292" s="107" t="str">
        <f t="shared" si="4"/>
        <v>SH19-07887</v>
      </c>
      <c r="H292" s="318"/>
      <c r="I292" s="126"/>
      <c r="J292" s="110"/>
      <c r="K292" s="108"/>
      <c r="L292" s="107"/>
      <c r="M292" s="319"/>
      <c r="N292" s="107"/>
    </row>
    <row r="293" spans="1:14" ht="18" hidden="1" customHeight="1">
      <c r="A293" s="351">
        <v>288</v>
      </c>
      <c r="B293" s="107" t="s">
        <v>55</v>
      </c>
      <c r="C293" s="108">
        <v>43685</v>
      </c>
      <c r="D293" s="324" t="s">
        <v>11767</v>
      </c>
      <c r="E293" s="324" t="s">
        <v>1709</v>
      </c>
      <c r="F293" s="126">
        <v>1502.82</v>
      </c>
      <c r="G293" s="107" t="str">
        <f t="shared" si="4"/>
        <v>SH19-07888</v>
      </c>
      <c r="H293" s="318"/>
      <c r="I293" s="126"/>
      <c r="J293" s="110"/>
      <c r="K293" s="108"/>
      <c r="L293" s="107"/>
      <c r="M293" s="319"/>
      <c r="N293" s="107"/>
    </row>
    <row r="294" spans="1:14" ht="18" hidden="1" customHeight="1">
      <c r="A294" s="107">
        <v>289</v>
      </c>
      <c r="B294" s="107" t="s">
        <v>55</v>
      </c>
      <c r="C294" s="108">
        <v>43685</v>
      </c>
      <c r="D294" s="324" t="s">
        <v>11768</v>
      </c>
      <c r="E294" s="324" t="s">
        <v>1709</v>
      </c>
      <c r="F294" s="126">
        <v>1644.84</v>
      </c>
      <c r="G294" s="107" t="str">
        <f t="shared" si="4"/>
        <v>SH19-07889</v>
      </c>
      <c r="H294" s="318"/>
      <c r="I294" s="126"/>
      <c r="J294" s="110"/>
      <c r="K294" s="108"/>
      <c r="L294" s="107"/>
      <c r="M294" s="319"/>
      <c r="N294" s="107"/>
    </row>
    <row r="295" spans="1:14" ht="18" hidden="1" customHeight="1">
      <c r="A295" s="351">
        <v>290</v>
      </c>
      <c r="B295" s="107" t="s">
        <v>12962</v>
      </c>
      <c r="C295" s="108">
        <v>43685</v>
      </c>
      <c r="D295" s="324" t="s">
        <v>11769</v>
      </c>
      <c r="E295" s="324" t="s">
        <v>1709</v>
      </c>
      <c r="F295" s="126">
        <v>1809.9</v>
      </c>
      <c r="G295" s="107" t="str">
        <f t="shared" si="4"/>
        <v>SH19-07890</v>
      </c>
      <c r="H295" s="318"/>
      <c r="I295" s="126"/>
      <c r="J295" s="110"/>
      <c r="K295" s="108"/>
      <c r="L295" s="107"/>
      <c r="M295" s="319"/>
      <c r="N295" s="107"/>
    </row>
    <row r="296" spans="1:14" ht="18" hidden="1" customHeight="1">
      <c r="A296" s="107">
        <v>291</v>
      </c>
      <c r="B296" s="107" t="s">
        <v>225</v>
      </c>
      <c r="C296" s="108">
        <v>43685</v>
      </c>
      <c r="D296" s="324" t="s">
        <v>11770</v>
      </c>
      <c r="E296" s="324" t="s">
        <v>1709</v>
      </c>
      <c r="F296" s="126">
        <v>2800.89</v>
      </c>
      <c r="G296" s="107" t="str">
        <f t="shared" si="4"/>
        <v>SH19-07891</v>
      </c>
      <c r="H296" s="318"/>
      <c r="I296" s="126"/>
      <c r="J296" s="110"/>
      <c r="K296" s="108"/>
      <c r="L296" s="107"/>
      <c r="M296" s="319"/>
      <c r="N296" s="107"/>
    </row>
    <row r="297" spans="1:14" ht="18" hidden="1" customHeight="1">
      <c r="A297" s="351">
        <v>292</v>
      </c>
      <c r="B297" s="107" t="s">
        <v>42</v>
      </c>
      <c r="C297" s="108">
        <v>43685</v>
      </c>
      <c r="D297" s="324" t="s">
        <v>11771</v>
      </c>
      <c r="E297" s="324" t="s">
        <v>11827</v>
      </c>
      <c r="F297" s="126">
        <v>104.8</v>
      </c>
      <c r="G297" s="107" t="str">
        <f t="shared" si="4"/>
        <v>SH19-07892</v>
      </c>
      <c r="H297" s="318"/>
      <c r="I297" s="126"/>
      <c r="J297" s="110"/>
      <c r="K297" s="108"/>
      <c r="L297" s="107"/>
      <c r="M297" s="319"/>
      <c r="N297" s="107"/>
    </row>
    <row r="298" spans="1:14" ht="18" hidden="1" customHeight="1">
      <c r="A298" s="107">
        <v>293</v>
      </c>
      <c r="B298" s="107" t="s">
        <v>291</v>
      </c>
      <c r="C298" s="108">
        <v>43685</v>
      </c>
      <c r="D298" s="324" t="s">
        <v>11772</v>
      </c>
      <c r="E298" s="324" t="s">
        <v>1709</v>
      </c>
      <c r="F298" s="126">
        <v>6624.24</v>
      </c>
      <c r="G298" s="107" t="str">
        <f t="shared" si="4"/>
        <v>SH19-07893</v>
      </c>
      <c r="H298" s="318"/>
      <c r="I298" s="126"/>
      <c r="J298" s="110"/>
      <c r="K298" s="108"/>
      <c r="L298" s="107"/>
      <c r="M298" s="319"/>
      <c r="N298" s="107"/>
    </row>
    <row r="299" spans="1:14" ht="18" hidden="1" customHeight="1">
      <c r="A299" s="351">
        <v>294</v>
      </c>
      <c r="B299" s="107" t="s">
        <v>1746</v>
      </c>
      <c r="C299" s="108"/>
      <c r="D299" s="402" t="s">
        <v>11773</v>
      </c>
      <c r="E299" s="324" t="s">
        <v>1709</v>
      </c>
      <c r="F299" s="126">
        <v>0</v>
      </c>
      <c r="G299" s="107" t="str">
        <f t="shared" si="4"/>
        <v>SH19-07894</v>
      </c>
      <c r="H299" s="318"/>
      <c r="I299" s="126"/>
      <c r="J299" s="110"/>
      <c r="K299" s="108"/>
      <c r="L299" s="107"/>
      <c r="M299" s="319"/>
      <c r="N299" s="107"/>
    </row>
    <row r="300" spans="1:14" ht="18" hidden="1" customHeight="1">
      <c r="A300" s="107">
        <v>295</v>
      </c>
      <c r="B300" s="107" t="s">
        <v>238</v>
      </c>
      <c r="C300" s="108">
        <v>43685</v>
      </c>
      <c r="D300" s="324" t="s">
        <v>11774</v>
      </c>
      <c r="E300" s="324" t="s">
        <v>1709</v>
      </c>
      <c r="F300" s="126">
        <v>6451.2</v>
      </c>
      <c r="G300" s="107" t="str">
        <f t="shared" si="4"/>
        <v>SH19-07895</v>
      </c>
      <c r="H300" s="318"/>
      <c r="I300" s="126"/>
      <c r="J300" s="110"/>
      <c r="K300" s="108"/>
      <c r="L300" s="107"/>
      <c r="M300" s="319"/>
      <c r="N300" s="107"/>
    </row>
    <row r="301" spans="1:14" ht="18" hidden="1" customHeight="1">
      <c r="A301" s="351">
        <v>296</v>
      </c>
      <c r="B301" s="107" t="s">
        <v>42</v>
      </c>
      <c r="C301" s="108">
        <v>43686</v>
      </c>
      <c r="D301" s="324" t="s">
        <v>11775</v>
      </c>
      <c r="E301" s="324" t="s">
        <v>12874</v>
      </c>
      <c r="F301" s="126">
        <v>10811.93</v>
      </c>
      <c r="G301" s="107" t="str">
        <f t="shared" si="4"/>
        <v>SH19-07896</v>
      </c>
      <c r="H301" s="318"/>
      <c r="I301" s="126"/>
      <c r="J301" s="110"/>
      <c r="K301" s="108"/>
      <c r="L301" s="107"/>
      <c r="M301" s="319"/>
      <c r="N301" s="107"/>
    </row>
    <row r="302" spans="1:14" ht="18" hidden="1" customHeight="1">
      <c r="A302" s="107">
        <v>297</v>
      </c>
      <c r="B302" s="107" t="s">
        <v>42</v>
      </c>
      <c r="C302" s="108">
        <v>43686</v>
      </c>
      <c r="D302" s="324" t="s">
        <v>11776</v>
      </c>
      <c r="E302" s="324" t="s">
        <v>12874</v>
      </c>
      <c r="F302" s="126">
        <v>15597.63</v>
      </c>
      <c r="G302" s="107" t="str">
        <f t="shared" si="4"/>
        <v>SH19-07897</v>
      </c>
      <c r="H302" s="318"/>
      <c r="I302" s="126"/>
      <c r="J302" s="110"/>
      <c r="K302" s="108"/>
      <c r="L302" s="107"/>
      <c r="M302" s="319"/>
      <c r="N302" s="107"/>
    </row>
    <row r="303" spans="1:14" ht="18" hidden="1" customHeight="1">
      <c r="A303" s="351">
        <v>298</v>
      </c>
      <c r="B303" s="107" t="s">
        <v>42</v>
      </c>
      <c r="C303" s="108">
        <v>43686</v>
      </c>
      <c r="D303" s="324" t="s">
        <v>11777</v>
      </c>
      <c r="E303" s="324" t="s">
        <v>12874</v>
      </c>
      <c r="F303" s="126">
        <v>7124.05</v>
      </c>
      <c r="G303" s="107" t="str">
        <f t="shared" si="4"/>
        <v>SH19-07898</v>
      </c>
      <c r="H303" s="318"/>
      <c r="I303" s="126"/>
      <c r="J303" s="110"/>
      <c r="K303" s="108"/>
      <c r="L303" s="107"/>
      <c r="M303" s="319"/>
      <c r="N303" s="107"/>
    </row>
    <row r="304" spans="1:14" ht="18" hidden="1" customHeight="1">
      <c r="A304" s="107">
        <v>299</v>
      </c>
      <c r="B304" s="107" t="s">
        <v>42</v>
      </c>
      <c r="C304" s="108">
        <v>43686</v>
      </c>
      <c r="D304" s="324" t="s">
        <v>11778</v>
      </c>
      <c r="E304" s="324" t="s">
        <v>12874</v>
      </c>
      <c r="F304" s="126">
        <v>9797.86</v>
      </c>
      <c r="G304" s="107" t="str">
        <f t="shared" si="4"/>
        <v>SH19-07899</v>
      </c>
      <c r="H304" s="318"/>
      <c r="I304" s="126"/>
      <c r="J304" s="110"/>
      <c r="K304" s="108"/>
      <c r="L304" s="107"/>
      <c r="M304" s="319"/>
      <c r="N304" s="107"/>
    </row>
    <row r="305" spans="1:14" ht="18" hidden="1" customHeight="1">
      <c r="A305" s="351">
        <v>300</v>
      </c>
      <c r="B305" s="107" t="s">
        <v>42</v>
      </c>
      <c r="C305" s="108">
        <v>43686</v>
      </c>
      <c r="D305" s="324" t="s">
        <v>11779</v>
      </c>
      <c r="E305" s="324" t="s">
        <v>12874</v>
      </c>
      <c r="F305" s="126">
        <v>7077.48</v>
      </c>
      <c r="G305" s="107" t="str">
        <f t="shared" si="4"/>
        <v>SH19-07900</v>
      </c>
      <c r="H305" s="318"/>
      <c r="I305" s="126"/>
      <c r="J305" s="110"/>
      <c r="K305" s="108"/>
      <c r="L305" s="107"/>
      <c r="M305" s="319"/>
      <c r="N305" s="107"/>
    </row>
    <row r="306" spans="1:14" ht="18" hidden="1" customHeight="1">
      <c r="A306" s="351">
        <v>301</v>
      </c>
      <c r="B306" s="107" t="s">
        <v>42</v>
      </c>
      <c r="C306" s="108">
        <v>43686</v>
      </c>
      <c r="D306" s="324" t="s">
        <v>11780</v>
      </c>
      <c r="E306" s="324" t="s">
        <v>12874</v>
      </c>
      <c r="F306" s="126">
        <v>5705.53</v>
      </c>
      <c r="G306" s="107" t="str">
        <f t="shared" ref="G306:G348" si="5">D306</f>
        <v>SH19-07901</v>
      </c>
      <c r="H306" s="318"/>
      <c r="I306" s="126"/>
      <c r="J306" s="110"/>
      <c r="K306" s="108"/>
      <c r="L306" s="107"/>
      <c r="M306" s="319"/>
      <c r="N306" s="107"/>
    </row>
    <row r="307" spans="1:14" ht="18" hidden="1" customHeight="1">
      <c r="A307" s="351">
        <v>302</v>
      </c>
      <c r="B307" s="107" t="s">
        <v>42</v>
      </c>
      <c r="C307" s="108">
        <v>43686</v>
      </c>
      <c r="D307" s="324" t="s">
        <v>11781</v>
      </c>
      <c r="E307" s="324" t="s">
        <v>12874</v>
      </c>
      <c r="F307" s="126">
        <v>7303.12</v>
      </c>
      <c r="G307" s="107" t="str">
        <f t="shared" si="5"/>
        <v>SH19-07902</v>
      </c>
      <c r="H307" s="318"/>
      <c r="I307" s="126"/>
      <c r="J307" s="110"/>
      <c r="K307" s="108"/>
      <c r="L307" s="107"/>
      <c r="M307" s="319"/>
      <c r="N307" s="107"/>
    </row>
    <row r="308" spans="1:14" ht="18" hidden="1" customHeight="1">
      <c r="A308" s="351">
        <v>303</v>
      </c>
      <c r="B308" s="107" t="s">
        <v>42</v>
      </c>
      <c r="C308" s="108">
        <v>43686</v>
      </c>
      <c r="D308" s="324" t="s">
        <v>11782</v>
      </c>
      <c r="E308" s="324" t="s">
        <v>12874</v>
      </c>
      <c r="F308" s="126">
        <v>6941.82</v>
      </c>
      <c r="G308" s="107" t="str">
        <f t="shared" si="5"/>
        <v>SH19-07903</v>
      </c>
      <c r="H308" s="318"/>
      <c r="I308" s="126"/>
      <c r="J308" s="110"/>
      <c r="K308" s="108"/>
      <c r="L308" s="107"/>
      <c r="M308" s="319"/>
      <c r="N308" s="107"/>
    </row>
    <row r="309" spans="1:14" ht="18" hidden="1" customHeight="1">
      <c r="A309" s="351">
        <v>304</v>
      </c>
      <c r="B309" s="107" t="s">
        <v>42</v>
      </c>
      <c r="C309" s="108">
        <v>43686</v>
      </c>
      <c r="D309" s="324" t="s">
        <v>11783</v>
      </c>
      <c r="E309" s="324" t="s">
        <v>12874</v>
      </c>
      <c r="F309" s="126">
        <v>4354.1499999999996</v>
      </c>
      <c r="G309" s="107" t="str">
        <f t="shared" si="5"/>
        <v>SH19-07904</v>
      </c>
      <c r="H309" s="318"/>
      <c r="I309" s="126"/>
      <c r="J309" s="110"/>
      <c r="K309" s="108"/>
      <c r="L309" s="107"/>
      <c r="M309" s="319"/>
      <c r="N309" s="107"/>
    </row>
    <row r="310" spans="1:14" ht="18" hidden="1" customHeight="1">
      <c r="A310" s="351">
        <v>305</v>
      </c>
      <c r="B310" s="107" t="s">
        <v>42</v>
      </c>
      <c r="C310" s="108">
        <v>43686</v>
      </c>
      <c r="D310" s="324" t="s">
        <v>11784</v>
      </c>
      <c r="E310" s="324" t="s">
        <v>12874</v>
      </c>
      <c r="F310" s="126">
        <v>5753.48</v>
      </c>
      <c r="G310" s="107" t="str">
        <f t="shared" si="5"/>
        <v>SH19-07905</v>
      </c>
      <c r="H310" s="318"/>
      <c r="I310" s="126"/>
      <c r="J310" s="110"/>
      <c r="K310" s="108"/>
      <c r="L310" s="107"/>
      <c r="M310" s="319"/>
      <c r="N310" s="107"/>
    </row>
    <row r="311" spans="1:14" ht="18" hidden="1" customHeight="1">
      <c r="A311" s="351">
        <v>306</v>
      </c>
      <c r="B311" s="107" t="s">
        <v>42</v>
      </c>
      <c r="C311" s="108">
        <v>43686</v>
      </c>
      <c r="D311" s="324" t="s">
        <v>11785</v>
      </c>
      <c r="E311" s="324" t="s">
        <v>12874</v>
      </c>
      <c r="F311" s="126">
        <v>16342.59</v>
      </c>
      <c r="G311" s="107" t="str">
        <f t="shared" si="5"/>
        <v>SH19-07906</v>
      </c>
      <c r="H311" s="318"/>
      <c r="I311" s="126"/>
      <c r="J311" s="110"/>
      <c r="K311" s="108"/>
      <c r="L311" s="107"/>
      <c r="M311" s="319"/>
      <c r="N311" s="107"/>
    </row>
    <row r="312" spans="1:14" ht="18" hidden="1" customHeight="1">
      <c r="A312" s="351">
        <v>307</v>
      </c>
      <c r="B312" s="107" t="s">
        <v>42</v>
      </c>
      <c r="C312" s="108">
        <v>43686</v>
      </c>
      <c r="D312" s="324" t="s">
        <v>11786</v>
      </c>
      <c r="E312" s="324" t="s">
        <v>12874</v>
      </c>
      <c r="F312" s="126">
        <v>6058.96</v>
      </c>
      <c r="G312" s="107" t="str">
        <f t="shared" si="5"/>
        <v>SH19-07907</v>
      </c>
      <c r="H312" s="318"/>
      <c r="I312" s="126"/>
      <c r="J312" s="110"/>
      <c r="K312" s="108"/>
      <c r="L312" s="107"/>
      <c r="M312" s="319"/>
      <c r="N312" s="107"/>
    </row>
    <row r="313" spans="1:14" ht="18" hidden="1" customHeight="1">
      <c r="A313" s="351">
        <v>308</v>
      </c>
      <c r="B313" s="107" t="s">
        <v>42</v>
      </c>
      <c r="C313" s="108">
        <v>43686</v>
      </c>
      <c r="D313" s="324" t="s">
        <v>11787</v>
      </c>
      <c r="E313" s="324" t="s">
        <v>12874</v>
      </c>
      <c r="F313" s="126">
        <v>6359.87</v>
      </c>
      <c r="G313" s="107" t="str">
        <f t="shared" si="5"/>
        <v>SH19-07908</v>
      </c>
      <c r="H313" s="318"/>
      <c r="I313" s="126"/>
      <c r="J313" s="110"/>
      <c r="K313" s="108"/>
      <c r="L313" s="107"/>
      <c r="M313" s="319"/>
      <c r="N313" s="107"/>
    </row>
    <row r="314" spans="1:14" ht="18" hidden="1" customHeight="1">
      <c r="A314" s="351">
        <v>309</v>
      </c>
      <c r="B314" s="107" t="s">
        <v>42</v>
      </c>
      <c r="C314" s="108">
        <v>43686</v>
      </c>
      <c r="D314" s="324" t="s">
        <v>11788</v>
      </c>
      <c r="E314" s="324" t="s">
        <v>12874</v>
      </c>
      <c r="F314" s="126">
        <v>3626.24</v>
      </c>
      <c r="G314" s="107" t="str">
        <f t="shared" si="5"/>
        <v>SH19-07909</v>
      </c>
      <c r="H314" s="318"/>
      <c r="I314" s="126"/>
      <c r="J314" s="110"/>
      <c r="K314" s="108"/>
      <c r="L314" s="107"/>
      <c r="M314" s="319"/>
      <c r="N314" s="107"/>
    </row>
    <row r="315" spans="1:14" ht="18" hidden="1" customHeight="1">
      <c r="A315" s="351">
        <v>310</v>
      </c>
      <c r="B315" s="107" t="s">
        <v>53</v>
      </c>
      <c r="C315" s="108">
        <v>43685</v>
      </c>
      <c r="D315" s="324" t="s">
        <v>11789</v>
      </c>
      <c r="E315" s="324" t="s">
        <v>1709</v>
      </c>
      <c r="F315" s="126">
        <v>2409.1999999999998</v>
      </c>
      <c r="G315" s="107" t="str">
        <f t="shared" si="5"/>
        <v>SH19-07910</v>
      </c>
      <c r="H315" s="318"/>
      <c r="I315" s="126"/>
      <c r="J315" s="110"/>
      <c r="K315" s="108"/>
      <c r="L315" s="107"/>
      <c r="M315" s="319"/>
      <c r="N315" s="107"/>
    </row>
    <row r="316" spans="1:14" ht="18" hidden="1" customHeight="1">
      <c r="A316" s="351">
        <v>311</v>
      </c>
      <c r="B316" s="107" t="s">
        <v>142</v>
      </c>
      <c r="C316" s="108">
        <v>43685</v>
      </c>
      <c r="D316" s="324" t="s">
        <v>11790</v>
      </c>
      <c r="E316" s="324" t="s">
        <v>1709</v>
      </c>
      <c r="F316" s="126">
        <v>1033.5</v>
      </c>
      <c r="G316" s="107" t="str">
        <f t="shared" si="5"/>
        <v>SH19-07911</v>
      </c>
      <c r="H316" s="318"/>
      <c r="I316" s="126"/>
      <c r="J316" s="110"/>
      <c r="K316" s="108"/>
      <c r="L316" s="107"/>
      <c r="M316" s="319"/>
      <c r="N316" s="107"/>
    </row>
    <row r="317" spans="1:14" ht="18" hidden="1" customHeight="1">
      <c r="A317" s="351">
        <v>312</v>
      </c>
      <c r="B317" s="107" t="s">
        <v>329</v>
      </c>
      <c r="C317" s="108">
        <v>43685</v>
      </c>
      <c r="D317" s="324" t="s">
        <v>11791</v>
      </c>
      <c r="E317" s="324" t="s">
        <v>1709</v>
      </c>
      <c r="F317" s="126">
        <v>3939.32</v>
      </c>
      <c r="G317" s="107" t="str">
        <f t="shared" si="5"/>
        <v>SH19-07912</v>
      </c>
      <c r="H317" s="318"/>
      <c r="I317" s="126"/>
      <c r="J317" s="110"/>
      <c r="K317" s="108"/>
      <c r="L317" s="107"/>
      <c r="M317" s="319"/>
      <c r="N317" s="107"/>
    </row>
    <row r="318" spans="1:14" ht="18" hidden="1" customHeight="1">
      <c r="A318" s="351">
        <v>313</v>
      </c>
      <c r="B318" s="107" t="s">
        <v>224</v>
      </c>
      <c r="C318" s="108">
        <v>43685</v>
      </c>
      <c r="D318" s="324" t="s">
        <v>11792</v>
      </c>
      <c r="E318" s="324" t="s">
        <v>1709</v>
      </c>
      <c r="F318" s="126">
        <v>8098.78</v>
      </c>
      <c r="G318" s="107" t="str">
        <f t="shared" si="5"/>
        <v>SH19-07913</v>
      </c>
      <c r="H318" s="318"/>
      <c r="I318" s="126"/>
      <c r="J318" s="110"/>
      <c r="K318" s="108"/>
      <c r="L318" s="107"/>
      <c r="M318" s="319"/>
      <c r="N318" s="107"/>
    </row>
    <row r="319" spans="1:14" ht="18" hidden="1" customHeight="1">
      <c r="A319" s="351">
        <v>314</v>
      </c>
      <c r="B319" s="107" t="s">
        <v>42</v>
      </c>
      <c r="C319" s="108">
        <v>43685</v>
      </c>
      <c r="D319" s="324" t="s">
        <v>11793</v>
      </c>
      <c r="E319" s="324" t="s">
        <v>11827</v>
      </c>
      <c r="F319" s="126">
        <v>3719.22</v>
      </c>
      <c r="G319" s="107" t="str">
        <f t="shared" si="5"/>
        <v>SH19-07914</v>
      </c>
      <c r="H319" s="318"/>
      <c r="I319" s="126"/>
      <c r="J319" s="110"/>
      <c r="K319" s="108"/>
      <c r="L319" s="107"/>
      <c r="M319" s="319"/>
      <c r="N319" s="107"/>
    </row>
    <row r="320" spans="1:14" ht="18" hidden="1" customHeight="1">
      <c r="A320" s="351">
        <v>315</v>
      </c>
      <c r="B320" s="107" t="s">
        <v>1746</v>
      </c>
      <c r="C320" s="108"/>
      <c r="D320" s="402" t="s">
        <v>11794</v>
      </c>
      <c r="E320" s="324" t="s">
        <v>1709</v>
      </c>
      <c r="F320" s="126">
        <v>0</v>
      </c>
      <c r="G320" s="107" t="str">
        <f t="shared" si="5"/>
        <v>SH19-07915</v>
      </c>
      <c r="H320" s="318"/>
      <c r="I320" s="126"/>
      <c r="J320" s="110"/>
      <c r="K320" s="108"/>
      <c r="L320" s="107"/>
      <c r="M320" s="319"/>
      <c r="N320" s="107"/>
    </row>
    <row r="321" spans="1:14" ht="18" hidden="1" customHeight="1">
      <c r="A321" s="351">
        <v>316</v>
      </c>
      <c r="B321" s="107" t="s">
        <v>225</v>
      </c>
      <c r="C321" s="108">
        <v>43685</v>
      </c>
      <c r="D321" s="324" t="s">
        <v>11795</v>
      </c>
      <c r="E321" s="324" t="s">
        <v>1709</v>
      </c>
      <c r="F321" s="126">
        <v>399.75</v>
      </c>
      <c r="G321" s="107" t="str">
        <f t="shared" si="5"/>
        <v>SH19-07916</v>
      </c>
      <c r="H321" s="318"/>
      <c r="I321" s="126"/>
      <c r="J321" s="110"/>
      <c r="K321" s="108"/>
      <c r="L321" s="107"/>
      <c r="M321" s="319"/>
      <c r="N321" s="107"/>
    </row>
    <row r="322" spans="1:14" ht="18" hidden="1" customHeight="1">
      <c r="A322" s="351">
        <v>317</v>
      </c>
      <c r="B322" s="107" t="s">
        <v>291</v>
      </c>
      <c r="C322" s="108">
        <v>43685</v>
      </c>
      <c r="D322" s="324" t="s">
        <v>11796</v>
      </c>
      <c r="E322" s="324" t="s">
        <v>1709</v>
      </c>
      <c r="F322" s="126">
        <v>865.32</v>
      </c>
      <c r="G322" s="107" t="str">
        <f t="shared" si="5"/>
        <v>SH19-07917</v>
      </c>
      <c r="H322" s="318"/>
      <c r="I322" s="126"/>
      <c r="J322" s="110"/>
      <c r="K322" s="108"/>
      <c r="L322" s="107"/>
      <c r="M322" s="319"/>
      <c r="N322" s="107"/>
    </row>
    <row r="323" spans="1:14" ht="18" hidden="1" customHeight="1">
      <c r="A323" s="351">
        <v>318</v>
      </c>
      <c r="B323" s="107" t="s">
        <v>141</v>
      </c>
      <c r="C323" s="108">
        <v>43685</v>
      </c>
      <c r="D323" s="324" t="s">
        <v>11797</v>
      </c>
      <c r="E323" s="324" t="s">
        <v>1709</v>
      </c>
      <c r="F323" s="126">
        <v>2067.0300000000002</v>
      </c>
      <c r="G323" s="107" t="str">
        <f t="shared" si="5"/>
        <v>SH19-07918</v>
      </c>
      <c r="H323" s="318"/>
      <c r="I323" s="126"/>
      <c r="J323" s="110"/>
      <c r="K323" s="108"/>
      <c r="L323" s="107"/>
      <c r="M323" s="319"/>
      <c r="N323" s="107"/>
    </row>
    <row r="324" spans="1:14" ht="18" hidden="1" customHeight="1">
      <c r="A324" s="351">
        <v>319</v>
      </c>
      <c r="B324" s="107" t="s">
        <v>238</v>
      </c>
      <c r="C324" s="108">
        <v>43685</v>
      </c>
      <c r="D324" s="324" t="s">
        <v>11798</v>
      </c>
      <c r="E324" s="324" t="s">
        <v>1709</v>
      </c>
      <c r="F324" s="126">
        <v>4091.46</v>
      </c>
      <c r="G324" s="107" t="str">
        <f t="shared" si="5"/>
        <v>SH19-07919</v>
      </c>
      <c r="H324" s="318"/>
      <c r="I324" s="126"/>
      <c r="J324" s="110"/>
      <c r="K324" s="108"/>
      <c r="L324" s="107"/>
      <c r="M324" s="319"/>
      <c r="N324" s="107"/>
    </row>
    <row r="325" spans="1:14" ht="18" hidden="1" customHeight="1">
      <c r="A325" s="351">
        <v>320</v>
      </c>
      <c r="B325" s="107" t="s">
        <v>49</v>
      </c>
      <c r="C325" s="108">
        <v>43685</v>
      </c>
      <c r="D325" s="324" t="s">
        <v>11799</v>
      </c>
      <c r="E325" s="324" t="s">
        <v>1709</v>
      </c>
      <c r="F325" s="126">
        <v>13983.84</v>
      </c>
      <c r="G325" s="107" t="str">
        <f t="shared" si="5"/>
        <v>SH19-07920</v>
      </c>
      <c r="H325" s="318"/>
      <c r="I325" s="126"/>
      <c r="J325" s="110"/>
      <c r="K325" s="108"/>
      <c r="L325" s="107"/>
      <c r="M325" s="319"/>
      <c r="N325" s="107"/>
    </row>
    <row r="326" spans="1:14" ht="18" hidden="1" customHeight="1">
      <c r="A326" s="351">
        <v>321</v>
      </c>
      <c r="B326" s="107" t="s">
        <v>55</v>
      </c>
      <c r="C326" s="108">
        <v>43685</v>
      </c>
      <c r="D326" s="324" t="s">
        <v>11800</v>
      </c>
      <c r="E326" s="324" t="s">
        <v>1709</v>
      </c>
      <c r="F326" s="126">
        <v>3289.68</v>
      </c>
      <c r="G326" s="107" t="str">
        <f t="shared" si="5"/>
        <v>SH19-07921</v>
      </c>
      <c r="H326" s="318"/>
      <c r="I326" s="126"/>
      <c r="J326" s="110"/>
      <c r="K326" s="108"/>
      <c r="L326" s="107"/>
      <c r="M326" s="319"/>
      <c r="N326" s="107"/>
    </row>
    <row r="327" spans="1:14" ht="18" hidden="1" customHeight="1">
      <c r="A327" s="351">
        <v>322</v>
      </c>
      <c r="B327" s="107" t="s">
        <v>55</v>
      </c>
      <c r="C327" s="108">
        <v>43685</v>
      </c>
      <c r="D327" s="324" t="s">
        <v>11801</v>
      </c>
      <c r="E327" s="324" t="s">
        <v>1709</v>
      </c>
      <c r="F327" s="126">
        <v>3005.64</v>
      </c>
      <c r="G327" s="107" t="str">
        <f t="shared" si="5"/>
        <v>SH19-07922</v>
      </c>
      <c r="H327" s="318"/>
      <c r="I327" s="126"/>
      <c r="J327" s="110"/>
      <c r="K327" s="108"/>
      <c r="L327" s="107"/>
      <c r="M327" s="319"/>
      <c r="N327" s="107"/>
    </row>
    <row r="328" spans="1:14" ht="18" hidden="1" customHeight="1">
      <c r="A328" s="351">
        <v>323</v>
      </c>
      <c r="B328" s="107" t="s">
        <v>42</v>
      </c>
      <c r="C328" s="108">
        <v>43685</v>
      </c>
      <c r="D328" s="324" t="s">
        <v>11802</v>
      </c>
      <c r="E328" s="324" t="s">
        <v>11827</v>
      </c>
      <c r="F328" s="126">
        <v>417.79</v>
      </c>
      <c r="G328" s="107" t="str">
        <f t="shared" si="5"/>
        <v>SH19-07923</v>
      </c>
      <c r="H328" s="318"/>
      <c r="I328" s="126"/>
      <c r="J328" s="110"/>
      <c r="K328" s="108"/>
      <c r="L328" s="107"/>
      <c r="M328" s="319"/>
      <c r="N328" s="107"/>
    </row>
    <row r="329" spans="1:14" ht="18" hidden="1" customHeight="1">
      <c r="A329" s="351">
        <v>324</v>
      </c>
      <c r="B329" s="107" t="s">
        <v>42</v>
      </c>
      <c r="C329" s="108">
        <v>43689</v>
      </c>
      <c r="D329" s="324" t="s">
        <v>11803</v>
      </c>
      <c r="E329" s="324" t="s">
        <v>12875</v>
      </c>
      <c r="F329" s="126">
        <v>5370.84</v>
      </c>
      <c r="G329" s="107" t="str">
        <f t="shared" si="5"/>
        <v>SH19-07924</v>
      </c>
      <c r="H329" s="318"/>
      <c r="I329" s="126"/>
      <c r="J329" s="110"/>
      <c r="K329" s="108"/>
      <c r="L329" s="107"/>
      <c r="M329" s="319"/>
      <c r="N329" s="107"/>
    </row>
    <row r="330" spans="1:14" ht="18" hidden="1" customHeight="1">
      <c r="A330" s="351">
        <v>325</v>
      </c>
      <c r="B330" s="107" t="s">
        <v>42</v>
      </c>
      <c r="C330" s="108">
        <v>43689</v>
      </c>
      <c r="D330" s="324" t="s">
        <v>11804</v>
      </c>
      <c r="E330" s="324" t="s">
        <v>12875</v>
      </c>
      <c r="F330" s="126">
        <v>14160.5</v>
      </c>
      <c r="G330" s="107" t="str">
        <f t="shared" si="5"/>
        <v>SH19-07925</v>
      </c>
      <c r="H330" s="318"/>
      <c r="I330" s="126"/>
      <c r="J330" s="110"/>
      <c r="K330" s="108"/>
      <c r="L330" s="107"/>
      <c r="M330" s="319"/>
      <c r="N330" s="107"/>
    </row>
    <row r="331" spans="1:14" ht="18" hidden="1" customHeight="1">
      <c r="A331" s="351">
        <v>326</v>
      </c>
      <c r="B331" s="107" t="s">
        <v>42</v>
      </c>
      <c r="C331" s="108">
        <v>43689</v>
      </c>
      <c r="D331" s="324" t="s">
        <v>11805</v>
      </c>
      <c r="E331" s="324" t="s">
        <v>12875</v>
      </c>
      <c r="F331" s="126">
        <v>6855.02</v>
      </c>
      <c r="G331" s="107" t="str">
        <f t="shared" si="5"/>
        <v>SH19-07926</v>
      </c>
      <c r="H331" s="318"/>
      <c r="I331" s="126"/>
      <c r="J331" s="110"/>
      <c r="K331" s="108"/>
      <c r="L331" s="107"/>
      <c r="M331" s="319"/>
      <c r="N331" s="107"/>
    </row>
    <row r="332" spans="1:14" ht="18" hidden="1" customHeight="1">
      <c r="A332" s="351">
        <v>327</v>
      </c>
      <c r="B332" s="107" t="s">
        <v>42</v>
      </c>
      <c r="C332" s="108">
        <v>43689</v>
      </c>
      <c r="D332" s="324" t="s">
        <v>11806</v>
      </c>
      <c r="E332" s="324" t="s">
        <v>12875</v>
      </c>
      <c r="F332" s="126">
        <v>6883.78</v>
      </c>
      <c r="G332" s="107" t="str">
        <f t="shared" si="5"/>
        <v>SH19-07927</v>
      </c>
      <c r="H332" s="318"/>
      <c r="I332" s="126"/>
      <c r="J332" s="110"/>
      <c r="K332" s="108"/>
      <c r="L332" s="107"/>
      <c r="M332" s="319"/>
      <c r="N332" s="107"/>
    </row>
    <row r="333" spans="1:14" ht="18" hidden="1" customHeight="1">
      <c r="A333" s="351">
        <v>328</v>
      </c>
      <c r="B333" s="107" t="s">
        <v>42</v>
      </c>
      <c r="C333" s="108">
        <v>43689</v>
      </c>
      <c r="D333" s="324" t="s">
        <v>11807</v>
      </c>
      <c r="E333" s="324" t="s">
        <v>12875</v>
      </c>
      <c r="F333" s="126">
        <v>15021.88</v>
      </c>
      <c r="G333" s="107" t="str">
        <f t="shared" si="5"/>
        <v>SH19-07928</v>
      </c>
      <c r="H333" s="318"/>
      <c r="I333" s="126"/>
      <c r="J333" s="110"/>
      <c r="K333" s="108"/>
      <c r="L333" s="107"/>
      <c r="M333" s="319"/>
      <c r="N333" s="107"/>
    </row>
    <row r="334" spans="1:14" ht="18" hidden="1" customHeight="1">
      <c r="A334" s="351">
        <v>329</v>
      </c>
      <c r="B334" s="107" t="s">
        <v>42</v>
      </c>
      <c r="C334" s="108">
        <v>43689</v>
      </c>
      <c r="D334" s="324" t="s">
        <v>11808</v>
      </c>
      <c r="E334" s="324" t="s">
        <v>12875</v>
      </c>
      <c r="F334" s="126">
        <v>6654.13</v>
      </c>
      <c r="G334" s="107" t="str">
        <f t="shared" si="5"/>
        <v>SH19-07929</v>
      </c>
      <c r="H334" s="318"/>
      <c r="I334" s="126"/>
      <c r="J334" s="110"/>
      <c r="K334" s="108"/>
      <c r="L334" s="107"/>
      <c r="M334" s="319"/>
      <c r="N334" s="107"/>
    </row>
    <row r="335" spans="1:14" ht="18" hidden="1" customHeight="1">
      <c r="A335" s="351">
        <v>330</v>
      </c>
      <c r="B335" s="107" t="s">
        <v>42</v>
      </c>
      <c r="C335" s="108">
        <v>43689</v>
      </c>
      <c r="D335" s="324" t="s">
        <v>11809</v>
      </c>
      <c r="E335" s="324" t="s">
        <v>12875</v>
      </c>
      <c r="F335" s="126">
        <v>4930.7700000000004</v>
      </c>
      <c r="G335" s="107" t="str">
        <f t="shared" si="5"/>
        <v>SH19-07930</v>
      </c>
      <c r="H335" s="318"/>
      <c r="I335" s="126"/>
      <c r="J335" s="110"/>
      <c r="K335" s="108"/>
      <c r="L335" s="107"/>
      <c r="M335" s="319"/>
      <c r="N335" s="107"/>
    </row>
    <row r="336" spans="1:14" ht="18" hidden="1" customHeight="1">
      <c r="A336" s="351">
        <v>331</v>
      </c>
      <c r="B336" s="107" t="s">
        <v>42</v>
      </c>
      <c r="C336" s="108">
        <v>43689</v>
      </c>
      <c r="D336" s="324" t="s">
        <v>11810</v>
      </c>
      <c r="E336" s="324" t="s">
        <v>12875</v>
      </c>
      <c r="F336" s="126">
        <v>11732.91</v>
      </c>
      <c r="G336" s="107" t="str">
        <f t="shared" si="5"/>
        <v>SH19-07931</v>
      </c>
      <c r="H336" s="318"/>
      <c r="I336" s="126"/>
      <c r="J336" s="110"/>
      <c r="K336" s="108"/>
      <c r="L336" s="107"/>
      <c r="M336" s="319"/>
      <c r="N336" s="107"/>
    </row>
    <row r="337" spans="1:14" ht="18" hidden="1" customHeight="1">
      <c r="A337" s="351">
        <v>332</v>
      </c>
      <c r="B337" s="107" t="s">
        <v>42</v>
      </c>
      <c r="C337" s="108">
        <v>43689</v>
      </c>
      <c r="D337" s="324" t="s">
        <v>11811</v>
      </c>
      <c r="E337" s="324" t="s">
        <v>12875</v>
      </c>
      <c r="F337" s="126">
        <v>6447.96</v>
      </c>
      <c r="G337" s="107" t="str">
        <f t="shared" si="5"/>
        <v>SH19-07932</v>
      </c>
      <c r="H337" s="318"/>
      <c r="I337" s="126"/>
      <c r="J337" s="110"/>
      <c r="K337" s="108"/>
      <c r="L337" s="107"/>
      <c r="M337" s="319"/>
      <c r="N337" s="107"/>
    </row>
    <row r="338" spans="1:14" ht="18" hidden="1" customHeight="1">
      <c r="A338" s="351">
        <v>333</v>
      </c>
      <c r="B338" s="107" t="s">
        <v>42</v>
      </c>
      <c r="C338" s="108">
        <v>43689</v>
      </c>
      <c r="D338" s="324" t="s">
        <v>11812</v>
      </c>
      <c r="E338" s="324" t="s">
        <v>12875</v>
      </c>
      <c r="F338" s="126">
        <v>11111.55</v>
      </c>
      <c r="G338" s="107" t="str">
        <f t="shared" si="5"/>
        <v>SH19-07933</v>
      </c>
      <c r="H338" s="318"/>
      <c r="I338" s="126"/>
      <c r="J338" s="110"/>
      <c r="K338" s="108"/>
      <c r="L338" s="107"/>
      <c r="M338" s="319"/>
      <c r="N338" s="107"/>
    </row>
    <row r="339" spans="1:14" ht="18" hidden="1" customHeight="1">
      <c r="A339" s="351">
        <v>334</v>
      </c>
      <c r="B339" s="107" t="s">
        <v>42</v>
      </c>
      <c r="C339" s="108">
        <v>43689</v>
      </c>
      <c r="D339" s="324" t="s">
        <v>11813</v>
      </c>
      <c r="E339" s="324" t="s">
        <v>12875</v>
      </c>
      <c r="F339" s="126">
        <v>11582.01</v>
      </c>
      <c r="G339" s="107" t="str">
        <f t="shared" si="5"/>
        <v>SH19-07934</v>
      </c>
      <c r="H339" s="318"/>
      <c r="I339" s="126"/>
      <c r="J339" s="110"/>
      <c r="K339" s="108"/>
      <c r="L339" s="107"/>
      <c r="M339" s="319"/>
      <c r="N339" s="107"/>
    </row>
    <row r="340" spans="1:14" ht="18" hidden="1" customHeight="1">
      <c r="A340" s="351">
        <v>335</v>
      </c>
      <c r="B340" s="107" t="s">
        <v>42</v>
      </c>
      <c r="C340" s="108">
        <v>43689</v>
      </c>
      <c r="D340" s="324" t="s">
        <v>11814</v>
      </c>
      <c r="E340" s="324" t="s">
        <v>12875</v>
      </c>
      <c r="F340" s="126">
        <v>6648.06</v>
      </c>
      <c r="G340" s="107" t="str">
        <f t="shared" si="5"/>
        <v>SH19-07935</v>
      </c>
      <c r="H340" s="318"/>
      <c r="I340" s="126"/>
      <c r="J340" s="110"/>
      <c r="K340" s="108"/>
      <c r="L340" s="107"/>
      <c r="M340" s="319"/>
      <c r="N340" s="107"/>
    </row>
    <row r="341" spans="1:14" ht="18" hidden="1" customHeight="1">
      <c r="A341" s="351">
        <v>336</v>
      </c>
      <c r="B341" s="107" t="s">
        <v>42</v>
      </c>
      <c r="C341" s="108">
        <v>43689</v>
      </c>
      <c r="D341" s="324" t="s">
        <v>11815</v>
      </c>
      <c r="E341" s="324" t="s">
        <v>12875</v>
      </c>
      <c r="F341" s="126">
        <v>9965.52</v>
      </c>
      <c r="G341" s="107" t="str">
        <f t="shared" si="5"/>
        <v>SH19-07936</v>
      </c>
      <c r="H341" s="318"/>
      <c r="I341" s="126"/>
      <c r="J341" s="110"/>
      <c r="K341" s="108"/>
      <c r="L341" s="107"/>
      <c r="M341" s="319"/>
      <c r="N341" s="107"/>
    </row>
    <row r="342" spans="1:14" ht="18" hidden="1" customHeight="1">
      <c r="A342" s="351">
        <v>337</v>
      </c>
      <c r="B342" s="107" t="s">
        <v>42</v>
      </c>
      <c r="C342" s="108">
        <v>43689</v>
      </c>
      <c r="D342" s="324" t="s">
        <v>11816</v>
      </c>
      <c r="E342" s="324" t="s">
        <v>12875</v>
      </c>
      <c r="F342" s="126">
        <v>11296.86</v>
      </c>
      <c r="G342" s="107" t="str">
        <f t="shared" si="5"/>
        <v>SH19-07937</v>
      </c>
      <c r="H342" s="318"/>
      <c r="I342" s="126"/>
      <c r="J342" s="110"/>
      <c r="K342" s="108"/>
      <c r="L342" s="107"/>
      <c r="M342" s="319"/>
      <c r="N342" s="107"/>
    </row>
    <row r="343" spans="1:14" ht="18" hidden="1" customHeight="1">
      <c r="A343" s="351">
        <v>338</v>
      </c>
      <c r="B343" s="107" t="s">
        <v>42</v>
      </c>
      <c r="C343" s="108">
        <v>43689</v>
      </c>
      <c r="D343" s="324" t="s">
        <v>11817</v>
      </c>
      <c r="E343" s="324" t="s">
        <v>12875</v>
      </c>
      <c r="F343" s="126">
        <v>6974.52</v>
      </c>
      <c r="G343" s="107" t="str">
        <f t="shared" si="5"/>
        <v>SH19-07938</v>
      </c>
      <c r="H343" s="318"/>
      <c r="I343" s="126"/>
      <c r="J343" s="110"/>
      <c r="K343" s="108"/>
      <c r="L343" s="107"/>
      <c r="M343" s="319"/>
      <c r="N343" s="107"/>
    </row>
    <row r="344" spans="1:14" ht="18" hidden="1" customHeight="1">
      <c r="A344" s="351">
        <v>339</v>
      </c>
      <c r="B344" s="107" t="s">
        <v>42</v>
      </c>
      <c r="C344" s="108">
        <v>43689</v>
      </c>
      <c r="D344" s="324" t="s">
        <v>11818</v>
      </c>
      <c r="E344" s="324" t="s">
        <v>12875</v>
      </c>
      <c r="F344" s="126">
        <v>680.86</v>
      </c>
      <c r="G344" s="107" t="str">
        <f t="shared" si="5"/>
        <v>SH19-07939</v>
      </c>
      <c r="H344" s="318"/>
      <c r="I344" s="126"/>
      <c r="J344" s="110"/>
      <c r="K344" s="108"/>
      <c r="L344" s="107"/>
      <c r="M344" s="319"/>
      <c r="N344" s="107"/>
    </row>
    <row r="345" spans="1:14" ht="18" hidden="1" customHeight="1">
      <c r="A345" s="351">
        <v>340</v>
      </c>
      <c r="B345" s="107" t="s">
        <v>42</v>
      </c>
      <c r="C345" s="108">
        <v>43689</v>
      </c>
      <c r="D345" s="324" t="s">
        <v>11819</v>
      </c>
      <c r="E345" s="324" t="s">
        <v>12875</v>
      </c>
      <c r="F345" s="126">
        <v>8975.9</v>
      </c>
      <c r="G345" s="107" t="str">
        <f t="shared" si="5"/>
        <v>SH19-07940</v>
      </c>
      <c r="H345" s="318"/>
      <c r="I345" s="126"/>
      <c r="J345" s="110"/>
      <c r="K345" s="108"/>
      <c r="L345" s="107"/>
      <c r="M345" s="319"/>
      <c r="N345" s="107"/>
    </row>
    <row r="346" spans="1:14" ht="18" hidden="1" customHeight="1">
      <c r="A346" s="351">
        <v>341</v>
      </c>
      <c r="B346" s="107" t="s">
        <v>42</v>
      </c>
      <c r="C346" s="108">
        <v>43689</v>
      </c>
      <c r="D346" s="324" t="s">
        <v>11820</v>
      </c>
      <c r="E346" s="324" t="s">
        <v>12875</v>
      </c>
      <c r="F346" s="126">
        <v>10193.870000000001</v>
      </c>
      <c r="G346" s="107" t="str">
        <f t="shared" si="5"/>
        <v>SH19-07941</v>
      </c>
      <c r="H346" s="318"/>
      <c r="I346" s="126"/>
      <c r="J346" s="110"/>
      <c r="K346" s="108"/>
      <c r="L346" s="107"/>
      <c r="M346" s="319"/>
      <c r="N346" s="107"/>
    </row>
    <row r="347" spans="1:14" ht="18" hidden="1" customHeight="1">
      <c r="A347" s="351">
        <v>342</v>
      </c>
      <c r="B347" s="107" t="s">
        <v>42</v>
      </c>
      <c r="C347" s="108">
        <v>43689</v>
      </c>
      <c r="D347" s="324" t="s">
        <v>11821</v>
      </c>
      <c r="E347" s="324" t="s">
        <v>12875</v>
      </c>
      <c r="F347" s="126">
        <v>6187.56</v>
      </c>
      <c r="G347" s="107" t="str">
        <f t="shared" si="5"/>
        <v>SH19-07942</v>
      </c>
      <c r="H347" s="318"/>
      <c r="I347" s="126"/>
      <c r="J347" s="110"/>
      <c r="K347" s="108"/>
      <c r="L347" s="107"/>
      <c r="M347" s="319"/>
      <c r="N347" s="107"/>
    </row>
    <row r="348" spans="1:14" ht="18" hidden="1" customHeight="1">
      <c r="A348" s="351">
        <v>343</v>
      </c>
      <c r="B348" s="107" t="s">
        <v>42</v>
      </c>
      <c r="C348" s="108">
        <v>43689</v>
      </c>
      <c r="D348" s="324" t="s">
        <v>11822</v>
      </c>
      <c r="E348" s="324" t="s">
        <v>12875</v>
      </c>
      <c r="F348" s="126">
        <v>8587.7999999999993</v>
      </c>
      <c r="G348" s="107" t="str">
        <f t="shared" si="5"/>
        <v>SH19-07943</v>
      </c>
      <c r="H348" s="318"/>
      <c r="I348" s="126"/>
      <c r="J348" s="110"/>
      <c r="K348" s="108"/>
      <c r="L348" s="107"/>
      <c r="M348" s="319"/>
      <c r="N348" s="107"/>
    </row>
    <row r="349" spans="1:14" ht="18" hidden="1" customHeight="1">
      <c r="A349" s="351">
        <v>344</v>
      </c>
      <c r="B349" s="107" t="s">
        <v>42</v>
      </c>
      <c r="C349" s="108">
        <v>43689</v>
      </c>
      <c r="D349" s="324" t="s">
        <v>11828</v>
      </c>
      <c r="E349" s="324" t="s">
        <v>12875</v>
      </c>
      <c r="F349" s="126">
        <v>14112.21</v>
      </c>
      <c r="G349" s="107" t="str">
        <f t="shared" ref="G349:G412" si="6">D349</f>
        <v>SH19-07944</v>
      </c>
      <c r="H349" s="318"/>
      <c r="I349" s="126"/>
      <c r="J349" s="110"/>
      <c r="K349" s="108"/>
      <c r="L349" s="107"/>
      <c r="M349" s="319"/>
      <c r="N349" s="107"/>
    </row>
    <row r="350" spans="1:14" ht="18" hidden="1" customHeight="1">
      <c r="A350" s="351">
        <v>345</v>
      </c>
      <c r="B350" s="107" t="s">
        <v>42</v>
      </c>
      <c r="C350" s="108">
        <v>43689</v>
      </c>
      <c r="D350" s="324" t="s">
        <v>11829</v>
      </c>
      <c r="E350" s="324" t="s">
        <v>12875</v>
      </c>
      <c r="F350" s="126">
        <v>7882.02</v>
      </c>
      <c r="G350" s="107" t="str">
        <f t="shared" si="6"/>
        <v>SH19-07945</v>
      </c>
      <c r="H350" s="318"/>
      <c r="I350" s="126"/>
      <c r="J350" s="110"/>
      <c r="K350" s="108"/>
      <c r="L350" s="107"/>
      <c r="M350" s="319"/>
      <c r="N350" s="107"/>
    </row>
    <row r="351" spans="1:14" ht="18" hidden="1" customHeight="1">
      <c r="A351" s="351">
        <v>346</v>
      </c>
      <c r="B351" s="107" t="s">
        <v>55</v>
      </c>
      <c r="C351" s="108">
        <v>43685</v>
      </c>
      <c r="D351" s="324" t="s">
        <v>11830</v>
      </c>
      <c r="E351" s="324" t="s">
        <v>1709</v>
      </c>
      <c r="F351" s="126">
        <v>605.1</v>
      </c>
      <c r="G351" s="107" t="str">
        <f t="shared" si="6"/>
        <v>SH19-07946</v>
      </c>
      <c r="H351" s="318"/>
      <c r="I351" s="126"/>
      <c r="J351" s="110"/>
      <c r="K351" s="108"/>
      <c r="L351" s="107"/>
      <c r="M351" s="319"/>
      <c r="N351" s="107"/>
    </row>
    <row r="352" spans="1:14" ht="18" hidden="1" customHeight="1">
      <c r="A352" s="351">
        <v>347</v>
      </c>
      <c r="B352" s="107" t="s">
        <v>55</v>
      </c>
      <c r="C352" s="108">
        <v>43685</v>
      </c>
      <c r="D352" s="324" t="s">
        <v>11831</v>
      </c>
      <c r="E352" s="324" t="s">
        <v>1709</v>
      </c>
      <c r="F352" s="126">
        <v>1447.74</v>
      </c>
      <c r="G352" s="107" t="str">
        <f t="shared" si="6"/>
        <v>SH19-07947</v>
      </c>
      <c r="H352" s="318"/>
      <c r="I352" s="126"/>
      <c r="J352" s="110"/>
      <c r="K352" s="108"/>
      <c r="L352" s="107"/>
      <c r="M352" s="319"/>
      <c r="N352" s="107"/>
    </row>
    <row r="353" spans="1:14" ht="18" hidden="1" customHeight="1">
      <c r="A353" s="351">
        <v>348</v>
      </c>
      <c r="B353" s="107" t="s">
        <v>55</v>
      </c>
      <c r="C353" s="108">
        <v>43685</v>
      </c>
      <c r="D353" s="324" t="s">
        <v>11832</v>
      </c>
      <c r="E353" s="324" t="s">
        <v>1709</v>
      </c>
      <c r="F353" s="126">
        <v>727.65</v>
      </c>
      <c r="G353" s="107" t="str">
        <f t="shared" si="6"/>
        <v>SH19-07948</v>
      </c>
      <c r="H353" s="318"/>
      <c r="I353" s="126"/>
      <c r="J353" s="110"/>
      <c r="K353" s="108"/>
      <c r="L353" s="107"/>
      <c r="M353" s="319"/>
      <c r="N353" s="107"/>
    </row>
    <row r="354" spans="1:14" ht="18" hidden="1" customHeight="1">
      <c r="A354" s="351">
        <v>349</v>
      </c>
      <c r="B354" s="107" t="s">
        <v>1754</v>
      </c>
      <c r="C354" s="108">
        <v>43686</v>
      </c>
      <c r="D354" s="324" t="s">
        <v>11833</v>
      </c>
      <c r="E354" s="324" t="s">
        <v>1709</v>
      </c>
      <c r="F354" s="126">
        <v>5969.91</v>
      </c>
      <c r="G354" s="107" t="str">
        <f t="shared" si="6"/>
        <v>SH19-07949</v>
      </c>
      <c r="H354" s="318"/>
      <c r="I354" s="126"/>
      <c r="J354" s="110"/>
      <c r="K354" s="108"/>
      <c r="L354" s="107"/>
      <c r="M354" s="319"/>
      <c r="N354" s="107"/>
    </row>
    <row r="355" spans="1:14" ht="18" hidden="1" customHeight="1">
      <c r="A355" s="351">
        <v>350</v>
      </c>
      <c r="B355" s="107" t="s">
        <v>238</v>
      </c>
      <c r="C355" s="108">
        <v>43686</v>
      </c>
      <c r="D355" s="324" t="s">
        <v>11834</v>
      </c>
      <c r="E355" s="324" t="s">
        <v>1709</v>
      </c>
      <c r="F355" s="126">
        <v>7412.31</v>
      </c>
      <c r="G355" s="107" t="str">
        <f t="shared" si="6"/>
        <v>SH19-07950</v>
      </c>
      <c r="H355" s="318"/>
      <c r="I355" s="126"/>
      <c r="J355" s="110"/>
      <c r="K355" s="108"/>
      <c r="L355" s="107"/>
      <c r="M355" s="319"/>
      <c r="N355" s="107"/>
    </row>
    <row r="356" spans="1:14" ht="18" hidden="1" customHeight="1">
      <c r="A356" s="351">
        <v>351</v>
      </c>
      <c r="B356" s="107" t="s">
        <v>42</v>
      </c>
      <c r="C356" s="108">
        <v>43689</v>
      </c>
      <c r="D356" s="324" t="s">
        <v>11835</v>
      </c>
      <c r="E356" s="324" t="s">
        <v>12875</v>
      </c>
      <c r="F356" s="126">
        <v>1672.64</v>
      </c>
      <c r="G356" s="107" t="str">
        <f t="shared" si="6"/>
        <v>SH19-07951</v>
      </c>
      <c r="H356" s="318"/>
      <c r="I356" s="126"/>
      <c r="J356" s="110"/>
      <c r="K356" s="108"/>
      <c r="L356" s="107"/>
      <c r="M356" s="319"/>
      <c r="N356" s="107"/>
    </row>
    <row r="357" spans="1:14" ht="18" hidden="1" customHeight="1">
      <c r="A357" s="351">
        <v>352</v>
      </c>
      <c r="B357" s="107" t="s">
        <v>42</v>
      </c>
      <c r="C357" s="108">
        <v>43689</v>
      </c>
      <c r="D357" s="324" t="s">
        <v>11836</v>
      </c>
      <c r="E357" s="324" t="s">
        <v>12875</v>
      </c>
      <c r="F357" s="126">
        <v>1463.56</v>
      </c>
      <c r="G357" s="107" t="str">
        <f t="shared" si="6"/>
        <v>SH19-07952</v>
      </c>
      <c r="H357" s="318"/>
      <c r="I357" s="126"/>
      <c r="J357" s="110"/>
      <c r="K357" s="108"/>
      <c r="L357" s="107"/>
      <c r="M357" s="319"/>
      <c r="N357" s="107"/>
    </row>
    <row r="358" spans="1:14" ht="18" hidden="1" customHeight="1">
      <c r="A358" s="351">
        <v>353</v>
      </c>
      <c r="B358" s="107" t="s">
        <v>42</v>
      </c>
      <c r="C358" s="108">
        <v>43689</v>
      </c>
      <c r="D358" s="324" t="s">
        <v>11837</v>
      </c>
      <c r="E358" s="324" t="s">
        <v>12875</v>
      </c>
      <c r="F358" s="126">
        <v>1672.64</v>
      </c>
      <c r="G358" s="107" t="str">
        <f t="shared" si="6"/>
        <v>SH19-07953</v>
      </c>
      <c r="H358" s="318"/>
      <c r="I358" s="126"/>
      <c r="J358" s="110"/>
      <c r="K358" s="108"/>
      <c r="L358" s="107"/>
      <c r="M358" s="319"/>
      <c r="N358" s="107"/>
    </row>
    <row r="359" spans="1:14" ht="18" hidden="1" customHeight="1">
      <c r="A359" s="351">
        <v>354</v>
      </c>
      <c r="B359" s="107" t="s">
        <v>43</v>
      </c>
      <c r="C359" s="108">
        <v>43685</v>
      </c>
      <c r="D359" s="324" t="s">
        <v>11838</v>
      </c>
      <c r="E359" s="324" t="s">
        <v>1709</v>
      </c>
      <c r="F359" s="126">
        <v>1375.62</v>
      </c>
      <c r="G359" s="107" t="str">
        <f t="shared" si="6"/>
        <v>SH19-07954</v>
      </c>
      <c r="H359" s="318"/>
      <c r="I359" s="126"/>
      <c r="J359" s="110"/>
      <c r="K359" s="108"/>
      <c r="L359" s="107"/>
      <c r="M359" s="319"/>
      <c r="N359" s="107"/>
    </row>
    <row r="360" spans="1:14" ht="18" hidden="1" customHeight="1">
      <c r="A360" s="351">
        <v>355</v>
      </c>
      <c r="B360" s="107" t="s">
        <v>42</v>
      </c>
      <c r="C360" s="108">
        <v>43685</v>
      </c>
      <c r="D360" s="324" t="s">
        <v>11839</v>
      </c>
      <c r="E360" s="324" t="s">
        <v>11827</v>
      </c>
      <c r="F360" s="126">
        <v>89.8</v>
      </c>
      <c r="G360" s="107" t="str">
        <f t="shared" si="6"/>
        <v>SH19-07955</v>
      </c>
      <c r="H360" s="318"/>
      <c r="I360" s="126"/>
      <c r="J360" s="110"/>
      <c r="K360" s="108"/>
      <c r="L360" s="107"/>
      <c r="M360" s="319"/>
      <c r="N360" s="107"/>
    </row>
    <row r="361" spans="1:14" ht="18" hidden="1" customHeight="1">
      <c r="A361" s="351">
        <v>356</v>
      </c>
      <c r="B361" s="107" t="s">
        <v>42</v>
      </c>
      <c r="C361" s="108">
        <v>43686</v>
      </c>
      <c r="D361" s="324" t="s">
        <v>11840</v>
      </c>
      <c r="E361" s="324" t="s">
        <v>12874</v>
      </c>
      <c r="F361" s="126">
        <v>35.47</v>
      </c>
      <c r="G361" s="107" t="str">
        <f t="shared" si="6"/>
        <v>SH19-07956</v>
      </c>
      <c r="H361" s="318"/>
      <c r="I361" s="126"/>
      <c r="J361" s="110"/>
      <c r="K361" s="108"/>
      <c r="L361" s="107"/>
      <c r="M361" s="319"/>
      <c r="N361" s="107"/>
    </row>
    <row r="362" spans="1:14" ht="18" hidden="1" customHeight="1">
      <c r="A362" s="351">
        <v>357</v>
      </c>
      <c r="B362" s="107" t="s">
        <v>42</v>
      </c>
      <c r="C362" s="108">
        <v>43685</v>
      </c>
      <c r="D362" s="324" t="s">
        <v>11841</v>
      </c>
      <c r="E362" s="324" t="s">
        <v>11827</v>
      </c>
      <c r="F362" s="126">
        <v>11.2</v>
      </c>
      <c r="G362" s="107" t="str">
        <f t="shared" si="6"/>
        <v>SH19-07957</v>
      </c>
      <c r="H362" s="318"/>
      <c r="I362" s="126"/>
      <c r="J362" s="110"/>
      <c r="K362" s="108"/>
      <c r="L362" s="107"/>
      <c r="M362" s="319"/>
      <c r="N362" s="107"/>
    </row>
    <row r="363" spans="1:14" ht="18" hidden="1" customHeight="1">
      <c r="A363" s="351">
        <v>358</v>
      </c>
      <c r="B363" s="107" t="s">
        <v>47</v>
      </c>
      <c r="C363" s="108">
        <v>43686</v>
      </c>
      <c r="D363" s="324" t="s">
        <v>11842</v>
      </c>
      <c r="E363" s="324" t="s">
        <v>1709</v>
      </c>
      <c r="F363" s="126">
        <v>3868.5</v>
      </c>
      <c r="G363" s="107" t="str">
        <f t="shared" si="6"/>
        <v>SH19-07958</v>
      </c>
      <c r="H363" s="318"/>
      <c r="I363" s="126"/>
      <c r="J363" s="110"/>
      <c r="K363" s="108"/>
      <c r="L363" s="107"/>
      <c r="M363" s="319"/>
      <c r="N363" s="107"/>
    </row>
    <row r="364" spans="1:14" ht="18" hidden="1" customHeight="1">
      <c r="A364" s="351">
        <v>359</v>
      </c>
      <c r="B364" s="107" t="s">
        <v>43</v>
      </c>
      <c r="C364" s="108">
        <v>43686</v>
      </c>
      <c r="D364" s="324" t="s">
        <v>11843</v>
      </c>
      <c r="E364" s="324" t="s">
        <v>1709</v>
      </c>
      <c r="F364" s="126">
        <v>6157.33</v>
      </c>
      <c r="G364" s="107" t="str">
        <f t="shared" si="6"/>
        <v>SH19-07959</v>
      </c>
      <c r="H364" s="318"/>
      <c r="I364" s="126"/>
      <c r="J364" s="110"/>
      <c r="K364" s="108"/>
      <c r="L364" s="107"/>
      <c r="M364" s="319"/>
      <c r="N364" s="107"/>
    </row>
    <row r="365" spans="1:14" ht="18" hidden="1" customHeight="1">
      <c r="A365" s="351">
        <v>360</v>
      </c>
      <c r="B365" s="107" t="s">
        <v>142</v>
      </c>
      <c r="C365" s="108">
        <v>43686</v>
      </c>
      <c r="D365" s="324" t="s">
        <v>11844</v>
      </c>
      <c r="E365" s="324" t="s">
        <v>1709</v>
      </c>
      <c r="F365" s="126">
        <v>683.98</v>
      </c>
      <c r="G365" s="107" t="str">
        <f t="shared" si="6"/>
        <v>SH19-07960</v>
      </c>
      <c r="H365" s="318"/>
      <c r="I365" s="126"/>
      <c r="J365" s="110"/>
      <c r="K365" s="108"/>
      <c r="L365" s="107"/>
      <c r="M365" s="319"/>
      <c r="N365" s="107"/>
    </row>
    <row r="366" spans="1:14" ht="18" hidden="1" customHeight="1">
      <c r="A366" s="351">
        <v>361</v>
      </c>
      <c r="B366" s="107" t="s">
        <v>139</v>
      </c>
      <c r="C366" s="108">
        <v>43686</v>
      </c>
      <c r="D366" s="324" t="s">
        <v>11845</v>
      </c>
      <c r="E366" s="324" t="s">
        <v>1709</v>
      </c>
      <c r="F366" s="126">
        <v>2566.12</v>
      </c>
      <c r="G366" s="107" t="str">
        <f t="shared" si="6"/>
        <v>SH19-07961</v>
      </c>
      <c r="H366" s="318"/>
      <c r="I366" s="126"/>
      <c r="J366" s="110"/>
      <c r="K366" s="108"/>
      <c r="L366" s="107"/>
      <c r="M366" s="319"/>
      <c r="N366" s="107"/>
    </row>
    <row r="367" spans="1:14" ht="18" hidden="1" customHeight="1">
      <c r="A367" s="351">
        <v>362</v>
      </c>
      <c r="B367" s="107" t="s">
        <v>1746</v>
      </c>
      <c r="C367" s="108"/>
      <c r="D367" s="402" t="s">
        <v>11846</v>
      </c>
      <c r="E367" s="324" t="s">
        <v>1709</v>
      </c>
      <c r="F367" s="126">
        <v>0</v>
      </c>
      <c r="G367" s="107" t="str">
        <f t="shared" si="6"/>
        <v>SH19-07962</v>
      </c>
      <c r="H367" s="318"/>
      <c r="I367" s="126"/>
      <c r="J367" s="110"/>
      <c r="K367" s="108"/>
      <c r="L367" s="107"/>
      <c r="M367" s="319"/>
      <c r="N367" s="107"/>
    </row>
    <row r="368" spans="1:14" ht="18" hidden="1" customHeight="1">
      <c r="A368" s="351">
        <v>363</v>
      </c>
      <c r="B368" s="107" t="s">
        <v>42</v>
      </c>
      <c r="C368" s="108">
        <v>43686</v>
      </c>
      <c r="D368" s="324" t="s">
        <v>11847</v>
      </c>
      <c r="E368" s="324" t="s">
        <v>12874</v>
      </c>
      <c r="F368" s="126">
        <v>1463.56</v>
      </c>
      <c r="G368" s="107" t="str">
        <f t="shared" si="6"/>
        <v>SH19-07963</v>
      </c>
      <c r="H368" s="318"/>
      <c r="I368" s="126"/>
      <c r="J368" s="110"/>
      <c r="K368" s="108"/>
      <c r="L368" s="107"/>
      <c r="M368" s="319"/>
      <c r="N368" s="107"/>
    </row>
    <row r="369" spans="1:14" ht="18" hidden="1" customHeight="1">
      <c r="A369" s="351">
        <v>364</v>
      </c>
      <c r="B369" s="107" t="s">
        <v>288</v>
      </c>
      <c r="C369" s="108">
        <v>43686</v>
      </c>
      <c r="D369" s="324" t="s">
        <v>11848</v>
      </c>
      <c r="E369" s="324" t="s">
        <v>1709</v>
      </c>
      <c r="F369" s="126">
        <v>0</v>
      </c>
      <c r="G369" s="107" t="str">
        <f t="shared" si="6"/>
        <v>SH19-07964</v>
      </c>
      <c r="H369" s="318"/>
      <c r="I369" s="126"/>
      <c r="J369" s="110"/>
      <c r="K369" s="108"/>
      <c r="L369" s="107"/>
      <c r="M369" s="319"/>
      <c r="N369" s="107" t="s">
        <v>3018</v>
      </c>
    </row>
    <row r="370" spans="1:14" ht="18" hidden="1" customHeight="1">
      <c r="A370" s="351">
        <v>365</v>
      </c>
      <c r="B370" s="107" t="s">
        <v>42</v>
      </c>
      <c r="C370" s="108">
        <v>43686</v>
      </c>
      <c r="D370" s="324" t="s">
        <v>11849</v>
      </c>
      <c r="E370" s="324" t="s">
        <v>12874</v>
      </c>
      <c r="F370" s="126">
        <v>34.93</v>
      </c>
      <c r="G370" s="107" t="str">
        <f t="shared" si="6"/>
        <v>SH19-07965</v>
      </c>
      <c r="H370" s="318"/>
      <c r="I370" s="126"/>
      <c r="J370" s="110"/>
      <c r="K370" s="108"/>
      <c r="L370" s="107"/>
      <c r="M370" s="319"/>
      <c r="N370" s="107"/>
    </row>
    <row r="371" spans="1:14" ht="18" hidden="1" customHeight="1">
      <c r="A371" s="351">
        <v>366</v>
      </c>
      <c r="B371" s="107" t="s">
        <v>142</v>
      </c>
      <c r="C371" s="108">
        <v>43686</v>
      </c>
      <c r="D371" s="324" t="s">
        <v>11850</v>
      </c>
      <c r="E371" s="324" t="s">
        <v>1709</v>
      </c>
      <c r="F371" s="126">
        <v>1324.08</v>
      </c>
      <c r="G371" s="107" t="str">
        <f t="shared" si="6"/>
        <v>SH19-07966</v>
      </c>
      <c r="H371" s="318"/>
      <c r="I371" s="126"/>
      <c r="J371" s="110"/>
      <c r="K371" s="108"/>
      <c r="L371" s="107"/>
      <c r="M371" s="319"/>
      <c r="N371" s="107"/>
    </row>
    <row r="372" spans="1:14" ht="18" hidden="1" customHeight="1">
      <c r="A372" s="351">
        <v>367</v>
      </c>
      <c r="B372" s="107" t="s">
        <v>142</v>
      </c>
      <c r="C372" s="108">
        <v>43686</v>
      </c>
      <c r="D372" s="324" t="s">
        <v>11851</v>
      </c>
      <c r="E372" s="324" t="s">
        <v>1709</v>
      </c>
      <c r="F372" s="126">
        <v>1537.14</v>
      </c>
      <c r="G372" s="107" t="str">
        <f t="shared" si="6"/>
        <v>SH19-07967</v>
      </c>
      <c r="H372" s="318"/>
      <c r="I372" s="126"/>
      <c r="J372" s="110"/>
      <c r="K372" s="108"/>
      <c r="L372" s="107"/>
      <c r="M372" s="319"/>
      <c r="N372" s="107"/>
    </row>
    <row r="373" spans="1:14" ht="18" hidden="1" customHeight="1">
      <c r="A373" s="351">
        <v>368</v>
      </c>
      <c r="B373" s="107" t="s">
        <v>42</v>
      </c>
      <c r="C373" s="108">
        <v>43686</v>
      </c>
      <c r="D373" s="324" t="s">
        <v>11852</v>
      </c>
      <c r="E373" s="324" t="s">
        <v>12874</v>
      </c>
      <c r="F373" s="126">
        <v>30.73</v>
      </c>
      <c r="G373" s="107" t="str">
        <f t="shared" si="6"/>
        <v>SH19-07968</v>
      </c>
      <c r="H373" s="318"/>
      <c r="I373" s="126"/>
      <c r="J373" s="110"/>
      <c r="K373" s="108"/>
      <c r="L373" s="107"/>
      <c r="M373" s="319"/>
      <c r="N373" s="107"/>
    </row>
    <row r="374" spans="1:14" ht="18" hidden="1" customHeight="1">
      <c r="A374" s="351">
        <v>369</v>
      </c>
      <c r="B374" s="107" t="s">
        <v>329</v>
      </c>
      <c r="C374" s="108">
        <v>43686</v>
      </c>
      <c r="D374" s="324" t="s">
        <v>11853</v>
      </c>
      <c r="E374" s="324" t="s">
        <v>1709</v>
      </c>
      <c r="F374" s="126">
        <v>3642.32</v>
      </c>
      <c r="G374" s="107" t="str">
        <f t="shared" si="6"/>
        <v>SH19-07969</v>
      </c>
      <c r="H374" s="318"/>
      <c r="I374" s="126"/>
      <c r="J374" s="110"/>
      <c r="K374" s="108"/>
      <c r="L374" s="107"/>
      <c r="M374" s="319"/>
      <c r="N374" s="107"/>
    </row>
    <row r="375" spans="1:14" ht="18" hidden="1" customHeight="1">
      <c r="A375" s="351">
        <v>370</v>
      </c>
      <c r="B375" s="107" t="s">
        <v>49</v>
      </c>
      <c r="C375" s="108">
        <v>43689</v>
      </c>
      <c r="D375" s="324" t="s">
        <v>11854</v>
      </c>
      <c r="E375" s="324" t="s">
        <v>1709</v>
      </c>
      <c r="F375" s="126">
        <v>13983.84</v>
      </c>
      <c r="G375" s="107" t="str">
        <f t="shared" si="6"/>
        <v>SH19-07970</v>
      </c>
      <c r="H375" s="318"/>
      <c r="I375" s="126"/>
      <c r="J375" s="110"/>
      <c r="K375" s="108"/>
      <c r="L375" s="107"/>
      <c r="M375" s="319"/>
      <c r="N375" s="107"/>
    </row>
    <row r="376" spans="1:14" ht="18" hidden="1" customHeight="1">
      <c r="A376" s="351">
        <v>371</v>
      </c>
      <c r="B376" s="107" t="s">
        <v>50</v>
      </c>
      <c r="C376" s="108">
        <v>43686</v>
      </c>
      <c r="D376" s="324" t="s">
        <v>11855</v>
      </c>
      <c r="E376" s="324" t="s">
        <v>1709</v>
      </c>
      <c r="F376" s="126">
        <v>1729.6</v>
      </c>
      <c r="G376" s="107" t="str">
        <f t="shared" si="6"/>
        <v>SH19-07971</v>
      </c>
      <c r="H376" s="318"/>
      <c r="I376" s="126"/>
      <c r="J376" s="110"/>
      <c r="K376" s="108"/>
      <c r="L376" s="107"/>
      <c r="M376" s="319"/>
      <c r="N376" s="107"/>
    </row>
    <row r="377" spans="1:14" ht="18" hidden="1" customHeight="1">
      <c r="A377" s="351">
        <v>372</v>
      </c>
      <c r="B377" s="107" t="s">
        <v>206</v>
      </c>
      <c r="C377" s="108">
        <v>43689</v>
      </c>
      <c r="D377" s="324" t="s">
        <v>11856</v>
      </c>
      <c r="E377" s="324" t="s">
        <v>1709</v>
      </c>
      <c r="F377" s="126">
        <v>7265.5</v>
      </c>
      <c r="G377" s="107" t="str">
        <f t="shared" si="6"/>
        <v>SH19-07972</v>
      </c>
      <c r="H377" s="318"/>
      <c r="I377" s="126"/>
      <c r="J377" s="110"/>
      <c r="K377" s="108"/>
      <c r="L377" s="107"/>
      <c r="M377" s="319"/>
      <c r="N377" s="107"/>
    </row>
    <row r="378" spans="1:14" ht="18" hidden="1" customHeight="1">
      <c r="A378" s="351">
        <v>373</v>
      </c>
      <c r="B378" s="107" t="s">
        <v>42</v>
      </c>
      <c r="C378" s="108">
        <v>43689</v>
      </c>
      <c r="D378" s="324" t="s">
        <v>11857</v>
      </c>
      <c r="E378" s="324" t="s">
        <v>12875</v>
      </c>
      <c r="F378" s="126">
        <v>6583.02</v>
      </c>
      <c r="G378" s="107" t="str">
        <f t="shared" si="6"/>
        <v>SH19-07973</v>
      </c>
      <c r="H378" s="318"/>
      <c r="I378" s="126"/>
      <c r="J378" s="110"/>
      <c r="K378" s="108"/>
      <c r="L378" s="107"/>
      <c r="M378" s="319"/>
      <c r="N378" s="107"/>
    </row>
    <row r="379" spans="1:14" ht="18" hidden="1" customHeight="1">
      <c r="A379" s="351">
        <v>374</v>
      </c>
      <c r="B379" s="107" t="s">
        <v>42</v>
      </c>
      <c r="C379" s="108">
        <v>43689</v>
      </c>
      <c r="D379" s="324" t="s">
        <v>11858</v>
      </c>
      <c r="E379" s="324" t="s">
        <v>12875</v>
      </c>
      <c r="F379" s="126">
        <v>1067.05</v>
      </c>
      <c r="G379" s="107" t="str">
        <f t="shared" si="6"/>
        <v>SH19-07974</v>
      </c>
      <c r="H379" s="318"/>
      <c r="I379" s="126"/>
      <c r="J379" s="110"/>
      <c r="K379" s="108"/>
      <c r="L379" s="107"/>
      <c r="M379" s="319"/>
      <c r="N379" s="107"/>
    </row>
    <row r="380" spans="1:14" ht="18" hidden="1" customHeight="1">
      <c r="A380" s="351">
        <v>375</v>
      </c>
      <c r="B380" s="107" t="s">
        <v>50</v>
      </c>
      <c r="C380" s="108">
        <v>43686</v>
      </c>
      <c r="D380" s="324" t="s">
        <v>11859</v>
      </c>
      <c r="E380" s="324" t="s">
        <v>1709</v>
      </c>
      <c r="F380" s="126">
        <v>3459.2</v>
      </c>
      <c r="G380" s="107" t="str">
        <f t="shared" si="6"/>
        <v>SH19-07975</v>
      </c>
      <c r="H380" s="318"/>
      <c r="I380" s="126"/>
      <c r="J380" s="110"/>
      <c r="K380" s="108"/>
      <c r="L380" s="107"/>
      <c r="M380" s="319"/>
      <c r="N380" s="107"/>
    </row>
    <row r="381" spans="1:14" ht="18" hidden="1" customHeight="1">
      <c r="A381" s="351">
        <v>376</v>
      </c>
      <c r="B381" s="107" t="s">
        <v>237</v>
      </c>
      <c r="C381" s="108">
        <v>43689</v>
      </c>
      <c r="D381" s="324" t="s">
        <v>11860</v>
      </c>
      <c r="E381" s="324" t="s">
        <v>1709</v>
      </c>
      <c r="F381" s="126">
        <v>6147</v>
      </c>
      <c r="G381" s="107" t="str">
        <f t="shared" si="6"/>
        <v>SH19-07976</v>
      </c>
      <c r="H381" s="318"/>
      <c r="I381" s="126"/>
      <c r="J381" s="110"/>
      <c r="K381" s="108"/>
      <c r="L381" s="107"/>
      <c r="M381" s="319"/>
      <c r="N381" s="107"/>
    </row>
    <row r="382" spans="1:14" ht="18" hidden="1" customHeight="1">
      <c r="A382" s="351">
        <v>377</v>
      </c>
      <c r="B382" s="107" t="s">
        <v>42</v>
      </c>
      <c r="C382" s="108">
        <v>43689</v>
      </c>
      <c r="D382" s="324" t="s">
        <v>11861</v>
      </c>
      <c r="E382" s="324" t="s">
        <v>12875</v>
      </c>
      <c r="F382" s="126">
        <v>1672.64</v>
      </c>
      <c r="G382" s="107" t="str">
        <f t="shared" si="6"/>
        <v>SH19-07977</v>
      </c>
      <c r="H382" s="318"/>
      <c r="I382" s="126"/>
      <c r="J382" s="110"/>
      <c r="K382" s="108"/>
      <c r="L382" s="107"/>
      <c r="M382" s="319"/>
      <c r="N382" s="107"/>
    </row>
    <row r="383" spans="1:14" ht="18" hidden="1" customHeight="1">
      <c r="A383" s="351">
        <v>378</v>
      </c>
      <c r="B383" s="107" t="s">
        <v>42</v>
      </c>
      <c r="C383" s="108">
        <v>43690</v>
      </c>
      <c r="D383" s="324" t="s">
        <v>11862</v>
      </c>
      <c r="E383" s="324" t="s">
        <v>12876</v>
      </c>
      <c r="F383" s="126">
        <v>12107.65</v>
      </c>
      <c r="G383" s="107" t="str">
        <f t="shared" si="6"/>
        <v>SH19-07978</v>
      </c>
      <c r="H383" s="318"/>
      <c r="I383" s="126"/>
      <c r="J383" s="110"/>
      <c r="K383" s="108"/>
      <c r="L383" s="107"/>
      <c r="M383" s="319"/>
      <c r="N383" s="107"/>
    </row>
    <row r="384" spans="1:14" ht="18" hidden="1" customHeight="1">
      <c r="A384" s="351">
        <v>379</v>
      </c>
      <c r="B384" s="107" t="s">
        <v>42</v>
      </c>
      <c r="C384" s="108">
        <v>43690</v>
      </c>
      <c r="D384" s="324" t="s">
        <v>11863</v>
      </c>
      <c r="E384" s="324" t="s">
        <v>12876</v>
      </c>
      <c r="F384" s="126">
        <v>12378.74</v>
      </c>
      <c r="G384" s="107" t="str">
        <f t="shared" si="6"/>
        <v>SH19-07979</v>
      </c>
      <c r="H384" s="318"/>
      <c r="I384" s="126"/>
      <c r="J384" s="110"/>
      <c r="K384" s="108"/>
      <c r="L384" s="107"/>
      <c r="M384" s="319"/>
      <c r="N384" s="107"/>
    </row>
    <row r="385" spans="1:14" ht="18" hidden="1" customHeight="1">
      <c r="A385" s="351">
        <v>380</v>
      </c>
      <c r="B385" s="107" t="s">
        <v>42</v>
      </c>
      <c r="C385" s="108">
        <v>43690</v>
      </c>
      <c r="D385" s="324" t="s">
        <v>11864</v>
      </c>
      <c r="E385" s="324" t="s">
        <v>12876</v>
      </c>
      <c r="F385" s="126">
        <v>8002.92</v>
      </c>
      <c r="G385" s="107" t="str">
        <f t="shared" si="6"/>
        <v>SH19-07980</v>
      </c>
      <c r="H385" s="318"/>
      <c r="I385" s="126"/>
      <c r="J385" s="110"/>
      <c r="K385" s="108"/>
      <c r="L385" s="107"/>
      <c r="M385" s="319"/>
      <c r="N385" s="107"/>
    </row>
    <row r="386" spans="1:14" ht="18" hidden="1" customHeight="1">
      <c r="A386" s="351">
        <v>381</v>
      </c>
      <c r="B386" s="107" t="s">
        <v>42</v>
      </c>
      <c r="C386" s="108">
        <v>43690</v>
      </c>
      <c r="D386" s="324" t="s">
        <v>11865</v>
      </c>
      <c r="E386" s="324" t="s">
        <v>12876</v>
      </c>
      <c r="F386" s="126">
        <v>8363.3799999999992</v>
      </c>
      <c r="G386" s="107" t="str">
        <f t="shared" si="6"/>
        <v>SH19-07981</v>
      </c>
      <c r="H386" s="318"/>
      <c r="I386" s="126"/>
      <c r="J386" s="110"/>
      <c r="K386" s="108"/>
      <c r="L386" s="107"/>
      <c r="M386" s="319"/>
      <c r="N386" s="107"/>
    </row>
    <row r="387" spans="1:14" ht="18" hidden="1" customHeight="1">
      <c r="A387" s="351">
        <v>382</v>
      </c>
      <c r="B387" s="107" t="s">
        <v>42</v>
      </c>
      <c r="C387" s="108">
        <v>43690</v>
      </c>
      <c r="D387" s="324" t="s">
        <v>11866</v>
      </c>
      <c r="E387" s="324" t="s">
        <v>12876</v>
      </c>
      <c r="F387" s="126">
        <v>9816.6200000000008</v>
      </c>
      <c r="G387" s="107" t="str">
        <f t="shared" si="6"/>
        <v>SH19-07982</v>
      </c>
      <c r="H387" s="318"/>
      <c r="I387" s="126"/>
      <c r="J387" s="110"/>
      <c r="K387" s="108"/>
      <c r="L387" s="107"/>
      <c r="M387" s="319"/>
      <c r="N387" s="107"/>
    </row>
    <row r="388" spans="1:14" ht="18" hidden="1" customHeight="1">
      <c r="A388" s="351">
        <v>383</v>
      </c>
      <c r="B388" s="107" t="s">
        <v>42</v>
      </c>
      <c r="C388" s="108">
        <v>43690</v>
      </c>
      <c r="D388" s="324" t="s">
        <v>11867</v>
      </c>
      <c r="E388" s="324" t="s">
        <v>12876</v>
      </c>
      <c r="F388" s="126">
        <v>15215.21</v>
      </c>
      <c r="G388" s="107" t="str">
        <f t="shared" si="6"/>
        <v>SH19-07983</v>
      </c>
      <c r="H388" s="318"/>
      <c r="I388" s="126"/>
      <c r="J388" s="110"/>
      <c r="K388" s="108"/>
      <c r="L388" s="107"/>
      <c r="M388" s="319"/>
      <c r="N388" s="107"/>
    </row>
    <row r="389" spans="1:14" ht="18" hidden="1" customHeight="1">
      <c r="A389" s="351">
        <v>384</v>
      </c>
      <c r="B389" s="107" t="s">
        <v>42</v>
      </c>
      <c r="C389" s="108">
        <v>43690</v>
      </c>
      <c r="D389" s="324" t="s">
        <v>11868</v>
      </c>
      <c r="E389" s="324" t="s">
        <v>12876</v>
      </c>
      <c r="F389" s="126">
        <v>12769.04</v>
      </c>
      <c r="G389" s="107" t="str">
        <f t="shared" si="6"/>
        <v>SH19-07984</v>
      </c>
      <c r="H389" s="318"/>
      <c r="I389" s="126"/>
      <c r="J389" s="110"/>
      <c r="K389" s="108"/>
      <c r="L389" s="107"/>
      <c r="M389" s="319"/>
      <c r="N389" s="107"/>
    </row>
    <row r="390" spans="1:14" ht="18" hidden="1" customHeight="1">
      <c r="A390" s="351">
        <v>385</v>
      </c>
      <c r="B390" s="107" t="s">
        <v>42</v>
      </c>
      <c r="C390" s="108">
        <v>43690</v>
      </c>
      <c r="D390" s="324" t="s">
        <v>11869</v>
      </c>
      <c r="E390" s="324" t="s">
        <v>12876</v>
      </c>
      <c r="F390" s="126">
        <v>1742.32</v>
      </c>
      <c r="G390" s="107" t="str">
        <f t="shared" si="6"/>
        <v>SH19-07985</v>
      </c>
      <c r="H390" s="318"/>
      <c r="I390" s="126"/>
      <c r="J390" s="110"/>
      <c r="K390" s="108"/>
      <c r="L390" s="107"/>
      <c r="M390" s="319"/>
      <c r="N390" s="107"/>
    </row>
    <row r="391" spans="1:14" ht="18" hidden="1" customHeight="1">
      <c r="A391" s="351">
        <v>386</v>
      </c>
      <c r="B391" s="107" t="s">
        <v>42</v>
      </c>
      <c r="C391" s="108">
        <v>43690</v>
      </c>
      <c r="D391" s="324" t="s">
        <v>11870</v>
      </c>
      <c r="E391" s="324" t="s">
        <v>12876</v>
      </c>
      <c r="F391" s="126">
        <v>9447.68</v>
      </c>
      <c r="G391" s="107" t="str">
        <f t="shared" si="6"/>
        <v>SH19-07986</v>
      </c>
      <c r="H391" s="318"/>
      <c r="I391" s="126"/>
      <c r="J391" s="110"/>
      <c r="K391" s="108"/>
      <c r="L391" s="107"/>
      <c r="M391" s="319"/>
      <c r="N391" s="107"/>
    </row>
    <row r="392" spans="1:14" ht="18" hidden="1" customHeight="1">
      <c r="A392" s="351">
        <v>387</v>
      </c>
      <c r="B392" s="107" t="s">
        <v>42</v>
      </c>
      <c r="C392" s="108">
        <v>43690</v>
      </c>
      <c r="D392" s="324" t="s">
        <v>11871</v>
      </c>
      <c r="E392" s="324" t="s">
        <v>12876</v>
      </c>
      <c r="F392" s="126">
        <v>11337.49</v>
      </c>
      <c r="G392" s="107" t="str">
        <f t="shared" si="6"/>
        <v>SH19-07987</v>
      </c>
      <c r="H392" s="318"/>
      <c r="I392" s="126"/>
      <c r="J392" s="110"/>
      <c r="K392" s="108"/>
      <c r="L392" s="107"/>
      <c r="M392" s="319"/>
      <c r="N392" s="107"/>
    </row>
    <row r="393" spans="1:14" ht="18" hidden="1" customHeight="1">
      <c r="A393" s="351">
        <v>388</v>
      </c>
      <c r="B393" s="107" t="s">
        <v>42</v>
      </c>
      <c r="C393" s="108">
        <v>43690</v>
      </c>
      <c r="D393" s="324" t="s">
        <v>11872</v>
      </c>
      <c r="E393" s="324" t="s">
        <v>12876</v>
      </c>
      <c r="F393" s="126">
        <v>8858.2000000000007</v>
      </c>
      <c r="G393" s="107" t="str">
        <f t="shared" si="6"/>
        <v>SH19-07988</v>
      </c>
      <c r="H393" s="318"/>
      <c r="I393" s="126"/>
      <c r="J393" s="110"/>
      <c r="K393" s="108"/>
      <c r="L393" s="107"/>
      <c r="M393" s="319"/>
      <c r="N393" s="107"/>
    </row>
    <row r="394" spans="1:14" ht="18" hidden="1" customHeight="1">
      <c r="A394" s="351">
        <v>389</v>
      </c>
      <c r="B394" s="107" t="s">
        <v>42</v>
      </c>
      <c r="C394" s="108">
        <v>43690</v>
      </c>
      <c r="D394" s="324" t="s">
        <v>11873</v>
      </c>
      <c r="E394" s="324" t="s">
        <v>12876</v>
      </c>
      <c r="F394" s="126">
        <v>4273.3500000000004</v>
      </c>
      <c r="G394" s="107" t="str">
        <f t="shared" si="6"/>
        <v>SH19-07989</v>
      </c>
      <c r="H394" s="318"/>
      <c r="I394" s="126"/>
      <c r="J394" s="110"/>
      <c r="K394" s="108"/>
      <c r="L394" s="107"/>
      <c r="M394" s="319"/>
      <c r="N394" s="107"/>
    </row>
    <row r="395" spans="1:14" ht="18" hidden="1" customHeight="1">
      <c r="A395" s="351">
        <v>390</v>
      </c>
      <c r="B395" s="107" t="s">
        <v>42</v>
      </c>
      <c r="C395" s="108">
        <v>43690</v>
      </c>
      <c r="D395" s="324" t="s">
        <v>11874</v>
      </c>
      <c r="E395" s="324" t="s">
        <v>12876</v>
      </c>
      <c r="F395" s="126">
        <v>11237.53</v>
      </c>
      <c r="G395" s="107" t="str">
        <f t="shared" si="6"/>
        <v>SH19-07990</v>
      </c>
      <c r="H395" s="318"/>
      <c r="I395" s="126"/>
      <c r="J395" s="110"/>
      <c r="K395" s="108"/>
      <c r="L395" s="107"/>
      <c r="M395" s="319"/>
      <c r="N395" s="107"/>
    </row>
    <row r="396" spans="1:14" ht="18" hidden="1" customHeight="1">
      <c r="A396" s="351">
        <v>391</v>
      </c>
      <c r="B396" s="107" t="s">
        <v>42</v>
      </c>
      <c r="C396" s="108">
        <v>43690</v>
      </c>
      <c r="D396" s="324" t="s">
        <v>11875</v>
      </c>
      <c r="E396" s="324" t="s">
        <v>12876</v>
      </c>
      <c r="F396" s="126">
        <v>7514.43</v>
      </c>
      <c r="G396" s="107" t="str">
        <f t="shared" si="6"/>
        <v>SH19-07991</v>
      </c>
      <c r="H396" s="318"/>
      <c r="I396" s="126"/>
      <c r="J396" s="110"/>
      <c r="K396" s="108"/>
      <c r="L396" s="107"/>
      <c r="M396" s="319"/>
      <c r="N396" s="107"/>
    </row>
    <row r="397" spans="1:14" ht="18" hidden="1" customHeight="1">
      <c r="A397" s="351">
        <v>392</v>
      </c>
      <c r="B397" s="107" t="s">
        <v>42</v>
      </c>
      <c r="C397" s="108">
        <v>43690</v>
      </c>
      <c r="D397" s="324" t="s">
        <v>11876</v>
      </c>
      <c r="E397" s="324" t="s">
        <v>12876</v>
      </c>
      <c r="F397" s="126">
        <v>4902.7129999999997</v>
      </c>
      <c r="G397" s="107" t="str">
        <f t="shared" si="6"/>
        <v>SH19-07992</v>
      </c>
      <c r="H397" s="318"/>
      <c r="I397" s="126"/>
      <c r="J397" s="110"/>
      <c r="K397" s="108"/>
      <c r="L397" s="107"/>
      <c r="M397" s="319"/>
      <c r="N397" s="107"/>
    </row>
    <row r="398" spans="1:14" ht="18" hidden="1" customHeight="1">
      <c r="A398" s="351">
        <v>393</v>
      </c>
      <c r="B398" s="107" t="s">
        <v>42</v>
      </c>
      <c r="C398" s="108">
        <v>43690</v>
      </c>
      <c r="D398" s="324" t="s">
        <v>11877</v>
      </c>
      <c r="E398" s="324" t="s">
        <v>12876</v>
      </c>
      <c r="F398" s="126">
        <v>9974.51</v>
      </c>
      <c r="G398" s="107" t="str">
        <f t="shared" si="6"/>
        <v>SH19-07993</v>
      </c>
      <c r="H398" s="318"/>
      <c r="I398" s="126"/>
      <c r="J398" s="110"/>
      <c r="K398" s="108"/>
      <c r="L398" s="107"/>
      <c r="M398" s="319"/>
      <c r="N398" s="107"/>
    </row>
    <row r="399" spans="1:14" ht="18" hidden="1" customHeight="1">
      <c r="A399" s="351">
        <v>394</v>
      </c>
      <c r="B399" s="107" t="s">
        <v>42</v>
      </c>
      <c r="C399" s="108">
        <v>43690</v>
      </c>
      <c r="D399" s="324" t="s">
        <v>11878</v>
      </c>
      <c r="E399" s="324" t="s">
        <v>12876</v>
      </c>
      <c r="F399" s="126">
        <v>12925.09</v>
      </c>
      <c r="G399" s="107" t="str">
        <f t="shared" si="6"/>
        <v>SH19-07994</v>
      </c>
      <c r="H399" s="318"/>
      <c r="I399" s="126"/>
      <c r="J399" s="110"/>
      <c r="K399" s="108"/>
      <c r="L399" s="107"/>
      <c r="M399" s="319"/>
      <c r="N399" s="107"/>
    </row>
    <row r="400" spans="1:14" ht="18" hidden="1" customHeight="1">
      <c r="A400" s="351">
        <v>395</v>
      </c>
      <c r="B400" s="107" t="s">
        <v>42</v>
      </c>
      <c r="C400" s="108">
        <v>43690</v>
      </c>
      <c r="D400" s="324" t="s">
        <v>11879</v>
      </c>
      <c r="E400" s="324" t="s">
        <v>12876</v>
      </c>
      <c r="F400" s="126">
        <v>13628.27</v>
      </c>
      <c r="G400" s="107" t="str">
        <f t="shared" si="6"/>
        <v>SH19-07995</v>
      </c>
      <c r="H400" s="318"/>
      <c r="I400" s="126"/>
      <c r="J400" s="110"/>
      <c r="K400" s="108"/>
      <c r="L400" s="107"/>
      <c r="M400" s="319"/>
      <c r="N400" s="107"/>
    </row>
    <row r="401" spans="1:14" ht="18" hidden="1" customHeight="1">
      <c r="A401" s="351">
        <v>396</v>
      </c>
      <c r="B401" s="107" t="s">
        <v>42</v>
      </c>
      <c r="C401" s="108">
        <v>43690</v>
      </c>
      <c r="D401" s="324" t="s">
        <v>11880</v>
      </c>
      <c r="E401" s="324" t="s">
        <v>12876</v>
      </c>
      <c r="F401" s="126">
        <v>4357.97</v>
      </c>
      <c r="G401" s="107" t="str">
        <f t="shared" si="6"/>
        <v>SH19-07996</v>
      </c>
      <c r="H401" s="318"/>
      <c r="I401" s="126"/>
      <c r="J401" s="110"/>
      <c r="K401" s="108"/>
      <c r="L401" s="107"/>
      <c r="M401" s="319"/>
      <c r="N401" s="107"/>
    </row>
    <row r="402" spans="1:14" ht="18" hidden="1" customHeight="1">
      <c r="A402" s="351">
        <v>397</v>
      </c>
      <c r="B402" s="107" t="s">
        <v>42</v>
      </c>
      <c r="C402" s="108">
        <v>43690</v>
      </c>
      <c r="D402" s="324" t="s">
        <v>11881</v>
      </c>
      <c r="E402" s="324" t="s">
        <v>12876</v>
      </c>
      <c r="F402" s="126">
        <v>1885.35</v>
      </c>
      <c r="G402" s="107" t="str">
        <f t="shared" si="6"/>
        <v>SH19-07997</v>
      </c>
      <c r="H402" s="318"/>
      <c r="I402" s="126"/>
      <c r="J402" s="110"/>
      <c r="K402" s="108"/>
      <c r="L402" s="107"/>
      <c r="M402" s="319"/>
      <c r="N402" s="107"/>
    </row>
    <row r="403" spans="1:14" ht="18" hidden="1" customHeight="1">
      <c r="A403" s="351">
        <v>398</v>
      </c>
      <c r="B403" s="107" t="s">
        <v>42</v>
      </c>
      <c r="C403" s="108">
        <v>43690</v>
      </c>
      <c r="D403" s="324" t="s">
        <v>11882</v>
      </c>
      <c r="E403" s="324" t="s">
        <v>12876</v>
      </c>
      <c r="F403" s="126">
        <v>10571.68</v>
      </c>
      <c r="G403" s="107" t="str">
        <f t="shared" si="6"/>
        <v>SH19-07998</v>
      </c>
      <c r="H403" s="318"/>
      <c r="I403" s="126"/>
      <c r="J403" s="110"/>
      <c r="K403" s="108"/>
      <c r="L403" s="107"/>
      <c r="M403" s="319"/>
      <c r="N403" s="107"/>
    </row>
    <row r="404" spans="1:14" ht="18" hidden="1" customHeight="1">
      <c r="A404" s="351">
        <v>399</v>
      </c>
      <c r="B404" s="107" t="s">
        <v>42</v>
      </c>
      <c r="C404" s="108">
        <v>43690</v>
      </c>
      <c r="D404" s="324" t="s">
        <v>11883</v>
      </c>
      <c r="E404" s="324" t="s">
        <v>12876</v>
      </c>
      <c r="F404" s="126">
        <v>12855.86</v>
      </c>
      <c r="G404" s="107" t="str">
        <f t="shared" si="6"/>
        <v>SH19-07999</v>
      </c>
      <c r="H404" s="318"/>
      <c r="I404" s="126"/>
      <c r="J404" s="110"/>
      <c r="K404" s="108"/>
      <c r="L404" s="107"/>
      <c r="M404" s="319"/>
      <c r="N404" s="107"/>
    </row>
    <row r="405" spans="1:14" ht="18" hidden="1" customHeight="1">
      <c r="A405" s="351">
        <v>400</v>
      </c>
      <c r="B405" s="107" t="s">
        <v>42</v>
      </c>
      <c r="C405" s="108">
        <v>43690</v>
      </c>
      <c r="D405" s="324" t="s">
        <v>11884</v>
      </c>
      <c r="E405" s="324" t="s">
        <v>12876</v>
      </c>
      <c r="F405" s="126">
        <v>3800.85</v>
      </c>
      <c r="G405" s="107" t="str">
        <f t="shared" si="6"/>
        <v>SH19-08000</v>
      </c>
      <c r="H405" s="318"/>
      <c r="I405" s="126"/>
      <c r="J405" s="110"/>
      <c r="K405" s="108"/>
      <c r="L405" s="107"/>
      <c r="M405" s="319"/>
      <c r="N405" s="107"/>
    </row>
    <row r="406" spans="1:14" ht="18" hidden="1" customHeight="1">
      <c r="A406" s="351">
        <v>401</v>
      </c>
      <c r="B406" s="107" t="s">
        <v>42</v>
      </c>
      <c r="C406" s="108">
        <v>43690</v>
      </c>
      <c r="D406" s="324" t="s">
        <v>11885</v>
      </c>
      <c r="E406" s="324" t="s">
        <v>12876</v>
      </c>
      <c r="F406" s="126">
        <v>10539.14</v>
      </c>
      <c r="G406" s="107" t="str">
        <f t="shared" si="6"/>
        <v>SH19-08001</v>
      </c>
      <c r="H406" s="318"/>
      <c r="I406" s="126"/>
      <c r="J406" s="110"/>
      <c r="K406" s="108"/>
      <c r="L406" s="107"/>
      <c r="M406" s="319"/>
      <c r="N406" s="107"/>
    </row>
    <row r="407" spans="1:14" ht="18" hidden="1" customHeight="1">
      <c r="A407" s="351">
        <v>402</v>
      </c>
      <c r="B407" s="107" t="s">
        <v>42</v>
      </c>
      <c r="C407" s="108">
        <v>43690</v>
      </c>
      <c r="D407" s="324" t="s">
        <v>11886</v>
      </c>
      <c r="E407" s="324" t="s">
        <v>12876</v>
      </c>
      <c r="F407" s="126">
        <v>13354.01</v>
      </c>
      <c r="G407" s="107" t="str">
        <f t="shared" si="6"/>
        <v>SH19-08002</v>
      </c>
      <c r="H407" s="318"/>
      <c r="I407" s="126"/>
      <c r="J407" s="110"/>
      <c r="K407" s="108"/>
      <c r="L407" s="107"/>
      <c r="M407" s="319"/>
      <c r="N407" s="107"/>
    </row>
    <row r="408" spans="1:14" ht="18" hidden="1" customHeight="1">
      <c r="A408" s="351">
        <v>403</v>
      </c>
      <c r="B408" s="107" t="s">
        <v>42</v>
      </c>
      <c r="C408" s="108">
        <v>43690</v>
      </c>
      <c r="D408" s="324" t="s">
        <v>11887</v>
      </c>
      <c r="E408" s="324" t="s">
        <v>12876</v>
      </c>
      <c r="F408" s="126">
        <v>4949.6099999999997</v>
      </c>
      <c r="G408" s="107" t="str">
        <f t="shared" si="6"/>
        <v>SH19-08003</v>
      </c>
      <c r="H408" s="318"/>
      <c r="I408" s="126"/>
      <c r="J408" s="110"/>
      <c r="K408" s="108"/>
      <c r="L408" s="107"/>
      <c r="M408" s="319"/>
      <c r="N408" s="107"/>
    </row>
    <row r="409" spans="1:14" ht="18" hidden="1" customHeight="1">
      <c r="A409" s="351">
        <v>404</v>
      </c>
      <c r="B409" s="107" t="s">
        <v>42</v>
      </c>
      <c r="C409" s="108">
        <v>43690</v>
      </c>
      <c r="D409" s="324" t="s">
        <v>11888</v>
      </c>
      <c r="E409" s="324" t="s">
        <v>12876</v>
      </c>
      <c r="F409" s="126">
        <v>6552.02</v>
      </c>
      <c r="G409" s="107" t="str">
        <f t="shared" si="6"/>
        <v>SH19-08004</v>
      </c>
      <c r="H409" s="318"/>
      <c r="I409" s="126"/>
      <c r="J409" s="110"/>
      <c r="K409" s="108"/>
      <c r="L409" s="107"/>
      <c r="M409" s="319"/>
      <c r="N409" s="107"/>
    </row>
    <row r="410" spans="1:14" ht="18" hidden="1" customHeight="1">
      <c r="A410" s="351">
        <v>405</v>
      </c>
      <c r="B410" s="107" t="s">
        <v>42</v>
      </c>
      <c r="C410" s="108">
        <v>43690</v>
      </c>
      <c r="D410" s="324" t="s">
        <v>11889</v>
      </c>
      <c r="E410" s="324" t="s">
        <v>12876</v>
      </c>
      <c r="F410" s="126">
        <v>1545.08</v>
      </c>
      <c r="G410" s="107" t="str">
        <f t="shared" si="6"/>
        <v>SH19-08005</v>
      </c>
      <c r="H410" s="318"/>
      <c r="I410" s="126"/>
      <c r="J410" s="110"/>
      <c r="K410" s="108"/>
      <c r="L410" s="107"/>
      <c r="M410" s="319"/>
      <c r="N410" s="107"/>
    </row>
    <row r="411" spans="1:14" ht="18" hidden="1" customHeight="1">
      <c r="A411" s="351">
        <v>406</v>
      </c>
      <c r="B411" s="107" t="s">
        <v>42</v>
      </c>
      <c r="C411" s="108">
        <v>43690</v>
      </c>
      <c r="D411" s="324" t="s">
        <v>11890</v>
      </c>
      <c r="E411" s="324" t="s">
        <v>12876</v>
      </c>
      <c r="F411" s="126">
        <v>3107.44</v>
      </c>
      <c r="G411" s="107" t="str">
        <f t="shared" si="6"/>
        <v>SH19-08006</v>
      </c>
      <c r="H411" s="318"/>
      <c r="I411" s="126"/>
      <c r="J411" s="110"/>
      <c r="K411" s="108"/>
      <c r="L411" s="107"/>
      <c r="M411" s="319"/>
      <c r="N411" s="107"/>
    </row>
    <row r="412" spans="1:14" ht="18" hidden="1" customHeight="1">
      <c r="A412" s="351">
        <v>407</v>
      </c>
      <c r="B412" s="107" t="s">
        <v>142</v>
      </c>
      <c r="C412" s="108">
        <v>43687</v>
      </c>
      <c r="D412" s="324" t="s">
        <v>11891</v>
      </c>
      <c r="E412" s="324" t="s">
        <v>1709</v>
      </c>
      <c r="F412" s="126">
        <v>3041.83</v>
      </c>
      <c r="G412" s="107" t="str">
        <f t="shared" si="6"/>
        <v>SH19-08007</v>
      </c>
      <c r="H412" s="318"/>
      <c r="I412" s="126"/>
      <c r="J412" s="110"/>
      <c r="K412" s="108"/>
      <c r="L412" s="107"/>
      <c r="M412" s="319"/>
      <c r="N412" s="107"/>
    </row>
    <row r="413" spans="1:14" ht="18" hidden="1" customHeight="1">
      <c r="A413" s="351">
        <v>408</v>
      </c>
      <c r="B413" s="107" t="s">
        <v>142</v>
      </c>
      <c r="C413" s="108">
        <v>43687</v>
      </c>
      <c r="D413" s="324" t="s">
        <v>11892</v>
      </c>
      <c r="E413" s="324" t="s">
        <v>1709</v>
      </c>
      <c r="F413" s="126">
        <v>410.57</v>
      </c>
      <c r="G413" s="107" t="str">
        <f t="shared" ref="G413:G476" si="7">D413</f>
        <v>SH19-08008</v>
      </c>
      <c r="H413" s="318"/>
      <c r="I413" s="126"/>
      <c r="J413" s="110"/>
      <c r="K413" s="108"/>
      <c r="L413" s="107"/>
      <c r="M413" s="319"/>
      <c r="N413" s="107"/>
    </row>
    <row r="414" spans="1:14" ht="18" hidden="1" customHeight="1">
      <c r="A414" s="351">
        <v>409</v>
      </c>
      <c r="B414" s="107" t="s">
        <v>43</v>
      </c>
      <c r="C414" s="108">
        <v>43687</v>
      </c>
      <c r="D414" s="324" t="s">
        <v>11893</v>
      </c>
      <c r="E414" s="324" t="s">
        <v>1709</v>
      </c>
      <c r="F414" s="126">
        <v>8350.52</v>
      </c>
      <c r="G414" s="107" t="str">
        <f t="shared" si="7"/>
        <v>SH19-08009</v>
      </c>
      <c r="H414" s="318"/>
      <c r="I414" s="126"/>
      <c r="J414" s="110"/>
      <c r="K414" s="108"/>
      <c r="L414" s="107"/>
      <c r="M414" s="319"/>
      <c r="N414" s="107"/>
    </row>
    <row r="415" spans="1:14" ht="18" hidden="1" customHeight="1">
      <c r="A415" s="351">
        <v>410</v>
      </c>
      <c r="B415" s="107" t="s">
        <v>237</v>
      </c>
      <c r="C415" s="108">
        <v>43689</v>
      </c>
      <c r="D415" s="324" t="s">
        <v>11894</v>
      </c>
      <c r="E415" s="324" t="s">
        <v>1709</v>
      </c>
      <c r="F415" s="126">
        <v>4930.2</v>
      </c>
      <c r="G415" s="107" t="str">
        <f t="shared" si="7"/>
        <v>SH19-08010</v>
      </c>
      <c r="H415" s="318"/>
      <c r="I415" s="126"/>
      <c r="J415" s="110"/>
      <c r="K415" s="108"/>
      <c r="L415" s="107"/>
      <c r="M415" s="319"/>
      <c r="N415" s="107"/>
    </row>
    <row r="416" spans="1:14" ht="18" hidden="1" customHeight="1">
      <c r="A416" s="351">
        <v>411</v>
      </c>
      <c r="B416" s="107" t="s">
        <v>223</v>
      </c>
      <c r="C416" s="108">
        <v>43689</v>
      </c>
      <c r="D416" s="324" t="s">
        <v>11895</v>
      </c>
      <c r="E416" s="324" t="s">
        <v>1709</v>
      </c>
      <c r="F416" s="126">
        <v>4024.6</v>
      </c>
      <c r="G416" s="107" t="str">
        <f t="shared" si="7"/>
        <v>SH19-08011</v>
      </c>
      <c r="H416" s="318"/>
      <c r="I416" s="126"/>
      <c r="J416" s="110"/>
      <c r="K416" s="108"/>
      <c r="L416" s="107"/>
      <c r="M416" s="319"/>
      <c r="N416" s="107"/>
    </row>
    <row r="417" spans="1:14" ht="18" hidden="1" customHeight="1">
      <c r="A417" s="351">
        <v>412</v>
      </c>
      <c r="B417" s="107" t="s">
        <v>1746</v>
      </c>
      <c r="C417" s="108"/>
      <c r="D417" s="402" t="s">
        <v>11896</v>
      </c>
      <c r="E417" s="324" t="s">
        <v>1709</v>
      </c>
      <c r="F417" s="126">
        <v>0</v>
      </c>
      <c r="G417" s="107" t="str">
        <f t="shared" si="7"/>
        <v>SH19-08012</v>
      </c>
      <c r="H417" s="318"/>
      <c r="I417" s="126"/>
      <c r="J417" s="110"/>
      <c r="K417" s="108"/>
      <c r="L417" s="107"/>
      <c r="M417" s="319"/>
      <c r="N417" s="107"/>
    </row>
    <row r="418" spans="1:14" ht="18" hidden="1" customHeight="1">
      <c r="A418" s="351">
        <v>413</v>
      </c>
      <c r="B418" s="107" t="s">
        <v>42</v>
      </c>
      <c r="C418" s="108">
        <v>43689</v>
      </c>
      <c r="D418" s="324" t="s">
        <v>11897</v>
      </c>
      <c r="E418" s="324" t="s">
        <v>12875</v>
      </c>
      <c r="F418" s="126">
        <v>161.63999999999999</v>
      </c>
      <c r="G418" s="107" t="str">
        <f t="shared" si="7"/>
        <v>SH19-08013</v>
      </c>
      <c r="H418" s="318"/>
      <c r="I418" s="126"/>
      <c r="J418" s="110"/>
      <c r="K418" s="108"/>
      <c r="L418" s="107"/>
      <c r="M418" s="319"/>
      <c r="N418" s="107"/>
    </row>
    <row r="419" spans="1:14" ht="18" hidden="1" customHeight="1">
      <c r="A419" s="351">
        <v>414</v>
      </c>
      <c r="B419" s="107" t="s">
        <v>54</v>
      </c>
      <c r="C419" s="108">
        <v>43689</v>
      </c>
      <c r="D419" s="324" t="s">
        <v>11898</v>
      </c>
      <c r="E419" s="324" t="s">
        <v>1709</v>
      </c>
      <c r="F419" s="126">
        <f>755.3+172.67+573+1338.2</f>
        <v>2839.17</v>
      </c>
      <c r="G419" s="107" t="str">
        <f t="shared" si="7"/>
        <v>SH19-08014</v>
      </c>
      <c r="H419" s="318"/>
      <c r="I419" s="126"/>
      <c r="J419" s="110"/>
      <c r="K419" s="108"/>
      <c r="L419" s="107"/>
      <c r="M419" s="319"/>
      <c r="N419" s="107"/>
    </row>
    <row r="420" spans="1:14" ht="18" hidden="1" customHeight="1">
      <c r="A420" s="351">
        <v>415</v>
      </c>
      <c r="B420" s="107" t="s">
        <v>346</v>
      </c>
      <c r="C420" s="108">
        <v>43689</v>
      </c>
      <c r="D420" s="324" t="s">
        <v>11899</v>
      </c>
      <c r="E420" s="324" t="s">
        <v>1709</v>
      </c>
      <c r="F420" s="126">
        <v>1232</v>
      </c>
      <c r="G420" s="107" t="str">
        <f t="shared" si="7"/>
        <v>SH19-08015</v>
      </c>
      <c r="H420" s="318"/>
      <c r="I420" s="126"/>
      <c r="J420" s="110"/>
      <c r="K420" s="108"/>
      <c r="L420" s="107"/>
      <c r="M420" s="319"/>
      <c r="N420" s="107"/>
    </row>
    <row r="421" spans="1:14" ht="18" hidden="1" customHeight="1">
      <c r="A421" s="351">
        <v>416</v>
      </c>
      <c r="B421" s="107" t="s">
        <v>139</v>
      </c>
      <c r="C421" s="108">
        <v>43689</v>
      </c>
      <c r="D421" s="324" t="s">
        <v>11900</v>
      </c>
      <c r="E421" s="324" t="s">
        <v>1709</v>
      </c>
      <c r="F421" s="126">
        <v>654.08000000000004</v>
      </c>
      <c r="G421" s="107" t="str">
        <f t="shared" si="7"/>
        <v>SH19-08016</v>
      </c>
      <c r="H421" s="318"/>
      <c r="I421" s="126"/>
      <c r="J421" s="110"/>
      <c r="K421" s="108"/>
      <c r="L421" s="107"/>
      <c r="M421" s="319"/>
      <c r="N421" s="107"/>
    </row>
    <row r="422" spans="1:14" ht="18" hidden="1" customHeight="1">
      <c r="A422" s="351">
        <v>417</v>
      </c>
      <c r="B422" s="107" t="s">
        <v>141</v>
      </c>
      <c r="C422" s="108">
        <v>43689</v>
      </c>
      <c r="D422" s="324" t="s">
        <v>11901</v>
      </c>
      <c r="E422" s="324" t="s">
        <v>1709</v>
      </c>
      <c r="F422" s="126">
        <v>2966.85</v>
      </c>
      <c r="G422" s="107" t="str">
        <f t="shared" si="7"/>
        <v>SH19-08017</v>
      </c>
      <c r="H422" s="318"/>
      <c r="I422" s="126"/>
      <c r="J422" s="110"/>
      <c r="K422" s="108"/>
      <c r="L422" s="107"/>
      <c r="M422" s="319"/>
      <c r="N422" s="107"/>
    </row>
    <row r="423" spans="1:14" ht="18" hidden="1" customHeight="1">
      <c r="A423" s="351">
        <v>418</v>
      </c>
      <c r="B423" s="107" t="s">
        <v>1754</v>
      </c>
      <c r="C423" s="108">
        <v>43689</v>
      </c>
      <c r="D423" s="324" t="s">
        <v>11902</v>
      </c>
      <c r="E423" s="324" t="s">
        <v>1709</v>
      </c>
      <c r="F423" s="126">
        <v>4539.34</v>
      </c>
      <c r="G423" s="107" t="str">
        <f t="shared" si="7"/>
        <v>SH19-08018</v>
      </c>
      <c r="H423" s="318"/>
      <c r="I423" s="126"/>
      <c r="J423" s="110"/>
      <c r="K423" s="108"/>
      <c r="L423" s="107"/>
      <c r="M423" s="319"/>
      <c r="N423" s="107"/>
    </row>
    <row r="424" spans="1:14" ht="18" hidden="1" customHeight="1">
      <c r="A424" s="351">
        <v>419</v>
      </c>
      <c r="B424" s="107" t="s">
        <v>1727</v>
      </c>
      <c r="C424" s="108">
        <v>43689</v>
      </c>
      <c r="D424" s="324" t="s">
        <v>11903</v>
      </c>
      <c r="E424" s="324" t="s">
        <v>1709</v>
      </c>
      <c r="F424" s="126">
        <v>585</v>
      </c>
      <c r="G424" s="107" t="str">
        <f t="shared" si="7"/>
        <v>SH19-08019</v>
      </c>
      <c r="H424" s="318"/>
      <c r="I424" s="126"/>
      <c r="J424" s="110"/>
      <c r="K424" s="108"/>
      <c r="L424" s="107"/>
      <c r="M424" s="319"/>
      <c r="N424" s="107"/>
    </row>
    <row r="425" spans="1:14" ht="18" hidden="1" customHeight="1">
      <c r="A425" s="351">
        <v>420</v>
      </c>
      <c r="B425" s="107" t="s">
        <v>51</v>
      </c>
      <c r="C425" s="108">
        <v>43689</v>
      </c>
      <c r="D425" s="324" t="s">
        <v>11904</v>
      </c>
      <c r="E425" s="324" t="s">
        <v>1709</v>
      </c>
      <c r="F425" s="126">
        <v>52.23</v>
      </c>
      <c r="G425" s="107" t="str">
        <f t="shared" si="7"/>
        <v>SH19-08020</v>
      </c>
      <c r="H425" s="318"/>
      <c r="I425" s="126"/>
      <c r="J425" s="110"/>
      <c r="K425" s="108"/>
      <c r="L425" s="107"/>
      <c r="M425" s="319"/>
      <c r="N425" s="107"/>
    </row>
    <row r="426" spans="1:14" ht="18" hidden="1" customHeight="1">
      <c r="A426" s="351">
        <v>421</v>
      </c>
      <c r="B426" s="107" t="s">
        <v>291</v>
      </c>
      <c r="C426" s="108">
        <v>43689</v>
      </c>
      <c r="D426" s="324" t="s">
        <v>11905</v>
      </c>
      <c r="E426" s="324" t="s">
        <v>1709</v>
      </c>
      <c r="F426" s="126">
        <v>3899.02</v>
      </c>
      <c r="G426" s="107" t="str">
        <f t="shared" si="7"/>
        <v>SH19-08021</v>
      </c>
      <c r="H426" s="318"/>
      <c r="I426" s="126"/>
      <c r="J426" s="110"/>
      <c r="K426" s="108"/>
      <c r="L426" s="107"/>
      <c r="M426" s="319"/>
      <c r="N426" s="107"/>
    </row>
    <row r="427" spans="1:14" ht="18" hidden="1" customHeight="1">
      <c r="A427" s="351">
        <v>422</v>
      </c>
      <c r="B427" s="107" t="s">
        <v>335</v>
      </c>
      <c r="C427" s="108">
        <v>43689</v>
      </c>
      <c r="D427" s="324" t="s">
        <v>11906</v>
      </c>
      <c r="E427" s="324" t="s">
        <v>1709</v>
      </c>
      <c r="F427" s="126">
        <v>1487.65</v>
      </c>
      <c r="G427" s="107" t="str">
        <f t="shared" si="7"/>
        <v>SH19-08022</v>
      </c>
      <c r="H427" s="318"/>
      <c r="I427" s="126"/>
      <c r="J427" s="110"/>
      <c r="K427" s="108"/>
      <c r="L427" s="107"/>
      <c r="M427" s="319"/>
      <c r="N427" s="107"/>
    </row>
    <row r="428" spans="1:14" ht="18" hidden="1" customHeight="1">
      <c r="A428" s="351">
        <v>423</v>
      </c>
      <c r="B428" s="107" t="s">
        <v>291</v>
      </c>
      <c r="C428" s="108">
        <v>43689</v>
      </c>
      <c r="D428" s="324" t="s">
        <v>11907</v>
      </c>
      <c r="E428" s="324" t="s">
        <v>1709</v>
      </c>
      <c r="F428" s="126">
        <v>5677.92</v>
      </c>
      <c r="G428" s="107" t="str">
        <f t="shared" si="7"/>
        <v>SH19-08023</v>
      </c>
      <c r="H428" s="318"/>
      <c r="I428" s="126"/>
      <c r="J428" s="110"/>
      <c r="K428" s="108"/>
      <c r="L428" s="107"/>
      <c r="M428" s="319"/>
      <c r="N428" s="107"/>
    </row>
    <row r="429" spans="1:14" ht="18" hidden="1" customHeight="1">
      <c r="A429" s="351">
        <v>424</v>
      </c>
      <c r="B429" s="107" t="s">
        <v>42</v>
      </c>
      <c r="C429" s="108">
        <v>43689</v>
      </c>
      <c r="D429" s="324" t="s">
        <v>11908</v>
      </c>
      <c r="E429" s="324" t="s">
        <v>12875</v>
      </c>
      <c r="F429" s="126">
        <v>63.81</v>
      </c>
      <c r="G429" s="107" t="str">
        <f t="shared" si="7"/>
        <v>SH19-08024</v>
      </c>
      <c r="H429" s="318"/>
      <c r="I429" s="126"/>
      <c r="J429" s="110"/>
      <c r="K429" s="108"/>
      <c r="L429" s="107"/>
      <c r="M429" s="319"/>
      <c r="N429" s="107"/>
    </row>
    <row r="430" spans="1:14" ht="18" hidden="1" customHeight="1">
      <c r="A430" s="351">
        <v>425</v>
      </c>
      <c r="B430" s="107"/>
      <c r="C430" s="108"/>
      <c r="D430" s="401" t="s">
        <v>11076</v>
      </c>
      <c r="E430" s="324" t="s">
        <v>1709</v>
      </c>
      <c r="F430" s="126">
        <v>0</v>
      </c>
      <c r="G430" s="107" t="str">
        <f t="shared" si="7"/>
        <v>SH19-08025</v>
      </c>
      <c r="H430" s="318"/>
      <c r="I430" s="126"/>
      <c r="J430" s="110"/>
      <c r="K430" s="108"/>
      <c r="L430" s="107"/>
      <c r="M430" s="319"/>
      <c r="N430" s="107" t="s">
        <v>1942</v>
      </c>
    </row>
    <row r="431" spans="1:14" ht="18" hidden="1" customHeight="1">
      <c r="A431" s="351">
        <v>426</v>
      </c>
      <c r="B431" s="107"/>
      <c r="C431" s="108"/>
      <c r="D431" s="401" t="s">
        <v>11077</v>
      </c>
      <c r="E431" s="324" t="s">
        <v>1709</v>
      </c>
      <c r="F431" s="126">
        <v>0</v>
      </c>
      <c r="G431" s="107" t="str">
        <f t="shared" si="7"/>
        <v>SH19-08026</v>
      </c>
      <c r="H431" s="318"/>
      <c r="I431" s="126"/>
      <c r="J431" s="110"/>
      <c r="K431" s="108"/>
      <c r="L431" s="107"/>
      <c r="M431" s="319"/>
      <c r="N431" s="107" t="s">
        <v>1942</v>
      </c>
    </row>
    <row r="432" spans="1:14" ht="18" hidden="1" customHeight="1">
      <c r="A432" s="351">
        <v>427</v>
      </c>
      <c r="B432" s="107" t="s">
        <v>238</v>
      </c>
      <c r="C432" s="108">
        <v>43689</v>
      </c>
      <c r="D432" s="324" t="s">
        <v>11909</v>
      </c>
      <c r="E432" s="324" t="s">
        <v>1709</v>
      </c>
      <c r="F432" s="126">
        <v>6542.52</v>
      </c>
      <c r="G432" s="107" t="str">
        <f t="shared" si="7"/>
        <v>SH19-08027</v>
      </c>
      <c r="H432" s="318"/>
      <c r="I432" s="126"/>
      <c r="J432" s="110"/>
      <c r="K432" s="108"/>
      <c r="L432" s="107"/>
      <c r="M432" s="319"/>
      <c r="N432" s="107"/>
    </row>
    <row r="433" spans="1:14" ht="18" hidden="1" customHeight="1">
      <c r="A433" s="351">
        <v>428</v>
      </c>
      <c r="B433" s="107" t="s">
        <v>329</v>
      </c>
      <c r="C433" s="108">
        <v>43689</v>
      </c>
      <c r="D433" s="324" t="s">
        <v>11910</v>
      </c>
      <c r="E433" s="324" t="s">
        <v>1709</v>
      </c>
      <c r="F433" s="126">
        <v>3830.91</v>
      </c>
      <c r="G433" s="107" t="str">
        <f t="shared" si="7"/>
        <v>SH19-08028</v>
      </c>
      <c r="H433" s="318"/>
      <c r="I433" s="126"/>
      <c r="J433" s="110"/>
      <c r="K433" s="108"/>
      <c r="L433" s="107"/>
      <c r="M433" s="319"/>
      <c r="N433" s="107"/>
    </row>
    <row r="434" spans="1:14" ht="18" hidden="1" customHeight="1">
      <c r="A434" s="351">
        <v>429</v>
      </c>
      <c r="B434" s="107" t="s">
        <v>42</v>
      </c>
      <c r="C434" s="108">
        <v>43689</v>
      </c>
      <c r="D434" s="324" t="s">
        <v>11911</v>
      </c>
      <c r="E434" s="324" t="s">
        <v>12875</v>
      </c>
      <c r="F434" s="126">
        <v>31.92</v>
      </c>
      <c r="G434" s="107" t="str">
        <f t="shared" si="7"/>
        <v>SH19-08029</v>
      </c>
      <c r="H434" s="318"/>
      <c r="I434" s="126"/>
      <c r="J434" s="110"/>
      <c r="K434" s="108"/>
      <c r="L434" s="107"/>
      <c r="M434" s="319"/>
      <c r="N434" s="107"/>
    </row>
    <row r="435" spans="1:14" ht="18" hidden="1" customHeight="1">
      <c r="A435" s="351">
        <v>430</v>
      </c>
      <c r="B435" s="107" t="s">
        <v>42</v>
      </c>
      <c r="C435" s="108">
        <v>43689</v>
      </c>
      <c r="D435" s="324" t="s">
        <v>11912</v>
      </c>
      <c r="E435" s="324" t="s">
        <v>12875</v>
      </c>
      <c r="F435" s="126">
        <v>28.9</v>
      </c>
      <c r="G435" s="107" t="str">
        <f t="shared" si="7"/>
        <v>SH19-08030</v>
      </c>
      <c r="H435" s="318"/>
      <c r="I435" s="126"/>
      <c r="J435" s="110"/>
      <c r="K435" s="108"/>
      <c r="L435" s="107"/>
      <c r="M435" s="319"/>
      <c r="N435" s="107"/>
    </row>
    <row r="436" spans="1:14" ht="18" hidden="1" customHeight="1">
      <c r="A436" s="351">
        <v>431</v>
      </c>
      <c r="B436" s="107" t="s">
        <v>142</v>
      </c>
      <c r="C436" s="108">
        <v>43689</v>
      </c>
      <c r="D436" s="324" t="s">
        <v>11913</v>
      </c>
      <c r="E436" s="324" t="s">
        <v>1709</v>
      </c>
      <c r="F436" s="126">
        <v>903.63</v>
      </c>
      <c r="G436" s="107" t="str">
        <f t="shared" si="7"/>
        <v>SH19-08031</v>
      </c>
      <c r="H436" s="318"/>
      <c r="I436" s="126"/>
      <c r="J436" s="110"/>
      <c r="K436" s="108"/>
      <c r="L436" s="107"/>
      <c r="M436" s="319"/>
      <c r="N436" s="107"/>
    </row>
    <row r="437" spans="1:14" ht="18" hidden="1" customHeight="1">
      <c r="A437" s="351">
        <v>432</v>
      </c>
      <c r="B437" s="107" t="s">
        <v>142</v>
      </c>
      <c r="C437" s="108">
        <v>43689</v>
      </c>
      <c r="D437" s="324" t="s">
        <v>11914</v>
      </c>
      <c r="E437" s="324" t="s">
        <v>1709</v>
      </c>
      <c r="F437" s="126">
        <v>387.84</v>
      </c>
      <c r="G437" s="107" t="str">
        <f t="shared" si="7"/>
        <v>SH19-08032</v>
      </c>
      <c r="H437" s="318"/>
      <c r="I437" s="126"/>
      <c r="J437" s="110"/>
      <c r="K437" s="108"/>
      <c r="L437" s="107"/>
      <c r="M437" s="319"/>
      <c r="N437" s="107"/>
    </row>
    <row r="438" spans="1:14" ht="18" hidden="1" customHeight="1">
      <c r="A438" s="351">
        <v>433</v>
      </c>
      <c r="B438" s="107" t="s">
        <v>141</v>
      </c>
      <c r="C438" s="108">
        <v>43689</v>
      </c>
      <c r="D438" s="324" t="s">
        <v>11915</v>
      </c>
      <c r="E438" s="324" t="s">
        <v>1709</v>
      </c>
      <c r="F438" s="126">
        <v>885</v>
      </c>
      <c r="G438" s="107" t="str">
        <f t="shared" si="7"/>
        <v>SH19-08033</v>
      </c>
      <c r="H438" s="318"/>
      <c r="I438" s="126"/>
      <c r="J438" s="110"/>
      <c r="K438" s="108"/>
      <c r="L438" s="107"/>
      <c r="M438" s="319"/>
      <c r="N438" s="107"/>
    </row>
    <row r="439" spans="1:14" ht="18" hidden="1" customHeight="1">
      <c r="A439" s="351">
        <v>434</v>
      </c>
      <c r="B439" s="107" t="s">
        <v>42</v>
      </c>
      <c r="C439" s="108">
        <v>43690</v>
      </c>
      <c r="D439" s="324" t="s">
        <v>11916</v>
      </c>
      <c r="E439" s="324" t="s">
        <v>12876</v>
      </c>
      <c r="F439" s="126">
        <v>1126.0899999999999</v>
      </c>
      <c r="G439" s="107" t="str">
        <f t="shared" si="7"/>
        <v>SH19-08034</v>
      </c>
      <c r="H439" s="318"/>
      <c r="I439" s="126"/>
      <c r="J439" s="110"/>
      <c r="K439" s="108"/>
      <c r="L439" s="107"/>
      <c r="M439" s="319"/>
      <c r="N439" s="107"/>
    </row>
    <row r="440" spans="1:14" ht="18" hidden="1" customHeight="1">
      <c r="A440" s="351">
        <v>435</v>
      </c>
      <c r="B440" s="107" t="s">
        <v>53</v>
      </c>
      <c r="C440" s="108">
        <v>43689</v>
      </c>
      <c r="D440" s="324" t="s">
        <v>11917</v>
      </c>
      <c r="E440" s="324" t="s">
        <v>1709</v>
      </c>
      <c r="F440" s="126">
        <v>2357.38</v>
      </c>
      <c r="G440" s="107" t="str">
        <f t="shared" si="7"/>
        <v>SH19-08035</v>
      </c>
      <c r="H440" s="318"/>
      <c r="I440" s="126"/>
      <c r="J440" s="110"/>
      <c r="K440" s="108"/>
      <c r="L440" s="107"/>
      <c r="M440" s="319"/>
      <c r="N440" s="107"/>
    </row>
    <row r="441" spans="1:14" ht="18" hidden="1" customHeight="1">
      <c r="A441" s="351">
        <v>436</v>
      </c>
      <c r="B441" s="107" t="s">
        <v>42</v>
      </c>
      <c r="C441" s="108">
        <v>43690</v>
      </c>
      <c r="D441" s="324" t="s">
        <v>11918</v>
      </c>
      <c r="E441" s="324" t="s">
        <v>12876</v>
      </c>
      <c r="F441" s="126">
        <v>2105.2800000000002</v>
      </c>
      <c r="G441" s="107" t="str">
        <f t="shared" si="7"/>
        <v>SH19-08036</v>
      </c>
      <c r="H441" s="318"/>
      <c r="I441" s="126"/>
      <c r="J441" s="110"/>
      <c r="K441" s="108"/>
      <c r="L441" s="107"/>
      <c r="M441" s="319"/>
      <c r="N441" s="107"/>
    </row>
    <row r="442" spans="1:14" ht="18" hidden="1" customHeight="1">
      <c r="A442" s="351">
        <v>437</v>
      </c>
      <c r="B442" s="107" t="s">
        <v>42</v>
      </c>
      <c r="C442" s="108">
        <v>43691</v>
      </c>
      <c r="D442" s="324" t="s">
        <v>11919</v>
      </c>
      <c r="E442" s="324" t="s">
        <v>12877</v>
      </c>
      <c r="F442" s="126">
        <v>9532.75</v>
      </c>
      <c r="G442" s="107" t="str">
        <f t="shared" si="7"/>
        <v>SH19-08037</v>
      </c>
      <c r="H442" s="318"/>
      <c r="I442" s="126"/>
      <c r="J442" s="110"/>
      <c r="K442" s="108"/>
      <c r="L442" s="107"/>
      <c r="M442" s="319"/>
      <c r="N442" s="107"/>
    </row>
    <row r="443" spans="1:14" ht="18" hidden="1" customHeight="1">
      <c r="A443" s="351">
        <v>438</v>
      </c>
      <c r="B443" s="107" t="s">
        <v>42</v>
      </c>
      <c r="C443" s="108">
        <v>43691</v>
      </c>
      <c r="D443" s="324" t="s">
        <v>11920</v>
      </c>
      <c r="E443" s="324" t="s">
        <v>12877</v>
      </c>
      <c r="F443" s="126">
        <v>9434.44</v>
      </c>
      <c r="G443" s="107" t="str">
        <f t="shared" si="7"/>
        <v>SH19-08038</v>
      </c>
      <c r="H443" s="318"/>
      <c r="I443" s="126"/>
      <c r="J443" s="110"/>
      <c r="K443" s="108"/>
      <c r="L443" s="107"/>
      <c r="M443" s="319"/>
      <c r="N443" s="107"/>
    </row>
    <row r="444" spans="1:14" ht="18" hidden="1" customHeight="1">
      <c r="A444" s="351">
        <v>439</v>
      </c>
      <c r="B444" s="107" t="s">
        <v>42</v>
      </c>
      <c r="C444" s="108">
        <v>43691</v>
      </c>
      <c r="D444" s="324" t="s">
        <v>11921</v>
      </c>
      <c r="E444" s="324" t="s">
        <v>12877</v>
      </c>
      <c r="F444" s="126">
        <v>6257.24</v>
      </c>
      <c r="G444" s="107" t="str">
        <f t="shared" si="7"/>
        <v>SH19-08039</v>
      </c>
      <c r="H444" s="318"/>
      <c r="I444" s="126"/>
      <c r="J444" s="110"/>
      <c r="K444" s="108"/>
      <c r="L444" s="107"/>
      <c r="M444" s="319"/>
      <c r="N444" s="107"/>
    </row>
    <row r="445" spans="1:14" ht="18" hidden="1" customHeight="1">
      <c r="A445" s="351">
        <v>440</v>
      </c>
      <c r="B445" s="107" t="s">
        <v>42</v>
      </c>
      <c r="C445" s="108">
        <v>43691</v>
      </c>
      <c r="D445" s="324" t="s">
        <v>11922</v>
      </c>
      <c r="E445" s="324" t="s">
        <v>12877</v>
      </c>
      <c r="F445" s="126">
        <v>2668.63</v>
      </c>
      <c r="G445" s="107" t="str">
        <f t="shared" si="7"/>
        <v>SH19-08040</v>
      </c>
      <c r="H445" s="318"/>
      <c r="I445" s="126"/>
      <c r="J445" s="110"/>
      <c r="K445" s="108"/>
      <c r="L445" s="107"/>
      <c r="M445" s="319"/>
      <c r="N445" s="107"/>
    </row>
    <row r="446" spans="1:14" ht="18" hidden="1" customHeight="1">
      <c r="A446" s="351">
        <v>441</v>
      </c>
      <c r="B446" s="107" t="s">
        <v>42</v>
      </c>
      <c r="C446" s="108">
        <v>43691</v>
      </c>
      <c r="D446" s="324" t="s">
        <v>11923</v>
      </c>
      <c r="E446" s="324" t="s">
        <v>12877</v>
      </c>
      <c r="F446" s="126">
        <v>11702.13</v>
      </c>
      <c r="G446" s="107" t="str">
        <f t="shared" si="7"/>
        <v>SH19-08041</v>
      </c>
      <c r="H446" s="318"/>
      <c r="I446" s="126"/>
      <c r="J446" s="110"/>
      <c r="K446" s="108"/>
      <c r="L446" s="107"/>
      <c r="M446" s="319"/>
      <c r="N446" s="107"/>
    </row>
    <row r="447" spans="1:14" ht="18" hidden="1" customHeight="1">
      <c r="A447" s="351">
        <v>442</v>
      </c>
      <c r="B447" s="107" t="s">
        <v>42</v>
      </c>
      <c r="C447" s="108">
        <v>43691</v>
      </c>
      <c r="D447" s="324" t="s">
        <v>11924</v>
      </c>
      <c r="E447" s="324" t="s">
        <v>12877</v>
      </c>
      <c r="F447" s="126">
        <v>12215.54</v>
      </c>
      <c r="G447" s="107" t="str">
        <f t="shared" si="7"/>
        <v>SH19-08042</v>
      </c>
      <c r="H447" s="318"/>
      <c r="I447" s="126"/>
      <c r="J447" s="110"/>
      <c r="K447" s="108"/>
      <c r="L447" s="107"/>
      <c r="M447" s="319"/>
      <c r="N447" s="107"/>
    </row>
    <row r="448" spans="1:14" ht="18" hidden="1" customHeight="1">
      <c r="A448" s="351">
        <v>443</v>
      </c>
      <c r="B448" s="107" t="s">
        <v>42</v>
      </c>
      <c r="C448" s="108">
        <v>43691</v>
      </c>
      <c r="D448" s="324" t="s">
        <v>11925</v>
      </c>
      <c r="E448" s="324" t="s">
        <v>12877</v>
      </c>
      <c r="F448" s="126">
        <v>4902.71</v>
      </c>
      <c r="G448" s="107" t="str">
        <f t="shared" si="7"/>
        <v>SH19-08043</v>
      </c>
      <c r="H448" s="318"/>
      <c r="I448" s="126"/>
      <c r="J448" s="110"/>
      <c r="K448" s="108"/>
      <c r="L448" s="107"/>
      <c r="M448" s="319"/>
      <c r="N448" s="107"/>
    </row>
    <row r="449" spans="1:14" ht="18" hidden="1" customHeight="1">
      <c r="A449" s="351">
        <v>444</v>
      </c>
      <c r="B449" s="107" t="s">
        <v>42</v>
      </c>
      <c r="C449" s="108">
        <v>43691</v>
      </c>
      <c r="D449" s="324" t="s">
        <v>11926</v>
      </c>
      <c r="E449" s="324" t="s">
        <v>12877</v>
      </c>
      <c r="F449" s="126">
        <v>8881.51</v>
      </c>
      <c r="G449" s="107" t="str">
        <f t="shared" si="7"/>
        <v>SH19-08044</v>
      </c>
      <c r="H449" s="318"/>
      <c r="I449" s="126"/>
      <c r="J449" s="110"/>
      <c r="K449" s="108"/>
      <c r="L449" s="107"/>
      <c r="M449" s="319"/>
      <c r="N449" s="107"/>
    </row>
    <row r="450" spans="1:14" ht="18" hidden="1" customHeight="1">
      <c r="A450" s="351">
        <v>445</v>
      </c>
      <c r="B450" s="107" t="s">
        <v>42</v>
      </c>
      <c r="C450" s="108">
        <v>43691</v>
      </c>
      <c r="D450" s="324" t="s">
        <v>11927</v>
      </c>
      <c r="E450" s="324" t="s">
        <v>12877</v>
      </c>
      <c r="F450" s="126">
        <v>10840.12</v>
      </c>
      <c r="G450" s="107" t="str">
        <f t="shared" si="7"/>
        <v>SH19-08045</v>
      </c>
      <c r="H450" s="318"/>
      <c r="I450" s="126"/>
      <c r="J450" s="110"/>
      <c r="K450" s="108"/>
      <c r="L450" s="107"/>
      <c r="M450" s="319"/>
      <c r="N450" s="107"/>
    </row>
    <row r="451" spans="1:14" ht="18" hidden="1" customHeight="1">
      <c r="A451" s="351">
        <v>446</v>
      </c>
      <c r="B451" s="107" t="s">
        <v>42</v>
      </c>
      <c r="C451" s="108">
        <v>43691</v>
      </c>
      <c r="D451" s="324" t="s">
        <v>11928</v>
      </c>
      <c r="E451" s="324" t="s">
        <v>12877</v>
      </c>
      <c r="F451" s="126">
        <v>3885.82</v>
      </c>
      <c r="G451" s="107" t="str">
        <f t="shared" si="7"/>
        <v>SH19-08046</v>
      </c>
      <c r="H451" s="318"/>
      <c r="I451" s="126"/>
      <c r="J451" s="110"/>
      <c r="K451" s="108"/>
      <c r="L451" s="107"/>
      <c r="M451" s="319"/>
      <c r="N451" s="107"/>
    </row>
    <row r="452" spans="1:14" ht="18" hidden="1" customHeight="1">
      <c r="A452" s="351">
        <v>447</v>
      </c>
      <c r="B452" s="107" t="s">
        <v>42</v>
      </c>
      <c r="C452" s="108">
        <v>43691</v>
      </c>
      <c r="D452" s="324" t="s">
        <v>11929</v>
      </c>
      <c r="E452" s="324" t="s">
        <v>12877</v>
      </c>
      <c r="F452" s="126">
        <v>5110.6000000000004</v>
      </c>
      <c r="G452" s="107" t="str">
        <f t="shared" si="7"/>
        <v>SH19-08047</v>
      </c>
      <c r="H452" s="318"/>
      <c r="I452" s="126"/>
      <c r="J452" s="110"/>
      <c r="K452" s="108"/>
      <c r="L452" s="107"/>
      <c r="M452" s="319"/>
      <c r="N452" s="107"/>
    </row>
    <row r="453" spans="1:14" ht="18" hidden="1" customHeight="1">
      <c r="A453" s="351">
        <v>448</v>
      </c>
      <c r="B453" s="107" t="s">
        <v>42</v>
      </c>
      <c r="C453" s="108">
        <v>43691</v>
      </c>
      <c r="D453" s="324" t="s">
        <v>11930</v>
      </c>
      <c r="E453" s="324" t="s">
        <v>12877</v>
      </c>
      <c r="F453" s="126">
        <v>11991.43</v>
      </c>
      <c r="G453" s="107" t="str">
        <f t="shared" si="7"/>
        <v>SH19-08048</v>
      </c>
      <c r="H453" s="318"/>
      <c r="I453" s="126"/>
      <c r="J453" s="110"/>
      <c r="K453" s="108"/>
      <c r="L453" s="107"/>
      <c r="M453" s="319"/>
      <c r="N453" s="107"/>
    </row>
    <row r="454" spans="1:14" ht="18" hidden="1" customHeight="1">
      <c r="A454" s="351">
        <v>449</v>
      </c>
      <c r="B454" s="107" t="s">
        <v>42</v>
      </c>
      <c r="C454" s="108">
        <v>43691</v>
      </c>
      <c r="D454" s="324" t="s">
        <v>11931</v>
      </c>
      <c r="E454" s="324" t="s">
        <v>12877</v>
      </c>
      <c r="F454" s="126">
        <v>14667.08</v>
      </c>
      <c r="G454" s="107" t="str">
        <f t="shared" si="7"/>
        <v>SH19-08049</v>
      </c>
      <c r="H454" s="318"/>
      <c r="I454" s="126"/>
      <c r="J454" s="110"/>
      <c r="K454" s="108"/>
      <c r="L454" s="107"/>
      <c r="M454" s="319"/>
      <c r="N454" s="107"/>
    </row>
    <row r="455" spans="1:14" ht="18" hidden="1" customHeight="1">
      <c r="A455" s="351">
        <v>450</v>
      </c>
      <c r="B455" s="107" t="s">
        <v>42</v>
      </c>
      <c r="C455" s="108">
        <v>43691</v>
      </c>
      <c r="D455" s="324" t="s">
        <v>11932</v>
      </c>
      <c r="E455" s="324" t="s">
        <v>12877</v>
      </c>
      <c r="F455" s="126">
        <v>5064.68</v>
      </c>
      <c r="G455" s="107" t="str">
        <f t="shared" si="7"/>
        <v>SH19-08050</v>
      </c>
      <c r="H455" s="318"/>
      <c r="I455" s="126"/>
      <c r="J455" s="110"/>
      <c r="K455" s="108"/>
      <c r="L455" s="107"/>
      <c r="M455" s="319"/>
      <c r="N455" s="107"/>
    </row>
    <row r="456" spans="1:14" ht="18" hidden="1" customHeight="1">
      <c r="A456" s="351">
        <v>451</v>
      </c>
      <c r="B456" s="107" t="s">
        <v>42</v>
      </c>
      <c r="C456" s="108">
        <v>43691</v>
      </c>
      <c r="D456" s="324" t="s">
        <v>11933</v>
      </c>
      <c r="E456" s="324" t="s">
        <v>12877</v>
      </c>
      <c r="F456" s="126">
        <v>9794.7999999999993</v>
      </c>
      <c r="G456" s="107" t="str">
        <f t="shared" si="7"/>
        <v>SH19-08051</v>
      </c>
      <c r="H456" s="318"/>
      <c r="I456" s="126"/>
      <c r="J456" s="110"/>
      <c r="K456" s="108"/>
      <c r="L456" s="107"/>
      <c r="M456" s="319"/>
      <c r="N456" s="107"/>
    </row>
    <row r="457" spans="1:14" ht="18" hidden="1" customHeight="1">
      <c r="A457" s="351">
        <v>452</v>
      </c>
      <c r="B457" s="107" t="s">
        <v>42</v>
      </c>
      <c r="C457" s="108">
        <v>43691</v>
      </c>
      <c r="D457" s="324" t="s">
        <v>11934</v>
      </c>
      <c r="E457" s="324" t="s">
        <v>12877</v>
      </c>
      <c r="F457" s="126">
        <v>11750.72</v>
      </c>
      <c r="G457" s="107" t="str">
        <f t="shared" si="7"/>
        <v>SH19-08052</v>
      </c>
      <c r="H457" s="318"/>
      <c r="I457" s="126"/>
      <c r="J457" s="110"/>
      <c r="K457" s="108"/>
      <c r="L457" s="107"/>
      <c r="M457" s="319"/>
      <c r="N457" s="107"/>
    </row>
    <row r="458" spans="1:14" ht="18" hidden="1" customHeight="1">
      <c r="A458" s="351">
        <v>453</v>
      </c>
      <c r="B458" s="107" t="s">
        <v>42</v>
      </c>
      <c r="C458" s="108">
        <v>43691</v>
      </c>
      <c r="D458" s="324" t="s">
        <v>11935</v>
      </c>
      <c r="E458" s="324" t="s">
        <v>12877</v>
      </c>
      <c r="F458" s="126">
        <v>4420.3999999999996</v>
      </c>
      <c r="G458" s="107" t="str">
        <f t="shared" si="7"/>
        <v>SH19-08053</v>
      </c>
      <c r="H458" s="318"/>
      <c r="I458" s="126"/>
      <c r="J458" s="110"/>
      <c r="K458" s="108"/>
      <c r="L458" s="107"/>
      <c r="M458" s="319"/>
      <c r="N458" s="107"/>
    </row>
    <row r="459" spans="1:14" ht="18" hidden="1" customHeight="1">
      <c r="A459" s="351">
        <v>454</v>
      </c>
      <c r="B459" s="107" t="s">
        <v>42</v>
      </c>
      <c r="C459" s="108">
        <v>43691</v>
      </c>
      <c r="D459" s="324" t="s">
        <v>11936</v>
      </c>
      <c r="E459" s="324" t="s">
        <v>12877</v>
      </c>
      <c r="F459" s="126">
        <v>8280.7099999999991</v>
      </c>
      <c r="G459" s="107" t="str">
        <f t="shared" si="7"/>
        <v>SH19-08054</v>
      </c>
      <c r="H459" s="318"/>
      <c r="I459" s="126"/>
      <c r="J459" s="110"/>
      <c r="K459" s="108"/>
      <c r="L459" s="107"/>
      <c r="M459" s="319"/>
      <c r="N459" s="107"/>
    </row>
    <row r="460" spans="1:14" ht="18" hidden="1" customHeight="1">
      <c r="A460" s="351">
        <v>455</v>
      </c>
      <c r="B460" s="107" t="s">
        <v>42</v>
      </c>
      <c r="C460" s="108">
        <v>43691</v>
      </c>
      <c r="D460" s="324" t="s">
        <v>11937</v>
      </c>
      <c r="E460" s="324" t="s">
        <v>12877</v>
      </c>
      <c r="F460" s="126">
        <v>8715.08</v>
      </c>
      <c r="G460" s="107" t="str">
        <f t="shared" si="7"/>
        <v>SH19-08055</v>
      </c>
      <c r="H460" s="318"/>
      <c r="I460" s="126"/>
      <c r="J460" s="110"/>
      <c r="K460" s="108"/>
      <c r="L460" s="107"/>
      <c r="M460" s="319"/>
      <c r="N460" s="107"/>
    </row>
    <row r="461" spans="1:14" ht="18" hidden="1" customHeight="1">
      <c r="A461" s="351">
        <v>456</v>
      </c>
      <c r="B461" s="107" t="s">
        <v>42</v>
      </c>
      <c r="C461" s="108">
        <v>43691</v>
      </c>
      <c r="D461" s="324" t="s">
        <v>11938</v>
      </c>
      <c r="E461" s="324" t="s">
        <v>12877</v>
      </c>
      <c r="F461" s="126">
        <v>10884.94</v>
      </c>
      <c r="G461" s="107" t="str">
        <f t="shared" si="7"/>
        <v>SH19-08056</v>
      </c>
      <c r="H461" s="318"/>
      <c r="I461" s="126"/>
      <c r="J461" s="110"/>
      <c r="K461" s="108"/>
      <c r="L461" s="107"/>
      <c r="M461" s="319"/>
      <c r="N461" s="107"/>
    </row>
    <row r="462" spans="1:14" ht="18" hidden="1" customHeight="1">
      <c r="A462" s="351">
        <v>457</v>
      </c>
      <c r="B462" s="107" t="s">
        <v>42</v>
      </c>
      <c r="C462" s="108">
        <v>43691</v>
      </c>
      <c r="D462" s="324" t="s">
        <v>11939</v>
      </c>
      <c r="E462" s="324" t="s">
        <v>12877</v>
      </c>
      <c r="F462" s="126">
        <v>5342.83</v>
      </c>
      <c r="G462" s="107" t="str">
        <f t="shared" si="7"/>
        <v>SH19-08057</v>
      </c>
      <c r="H462" s="318"/>
      <c r="I462" s="126"/>
      <c r="J462" s="110"/>
      <c r="K462" s="108"/>
      <c r="L462" s="107"/>
      <c r="M462" s="319"/>
      <c r="N462" s="107"/>
    </row>
    <row r="463" spans="1:14" ht="18" hidden="1" customHeight="1">
      <c r="A463" s="351">
        <v>458</v>
      </c>
      <c r="B463" s="107" t="s">
        <v>42</v>
      </c>
      <c r="C463" s="108">
        <v>43691</v>
      </c>
      <c r="D463" s="324" t="s">
        <v>11940</v>
      </c>
      <c r="E463" s="324" t="s">
        <v>12877</v>
      </c>
      <c r="F463" s="126">
        <v>11315.83</v>
      </c>
      <c r="G463" s="107" t="str">
        <f t="shared" si="7"/>
        <v>SH19-08058</v>
      </c>
      <c r="H463" s="318"/>
      <c r="I463" s="126"/>
      <c r="J463" s="110"/>
      <c r="K463" s="108"/>
      <c r="L463" s="107"/>
      <c r="M463" s="319"/>
      <c r="N463" s="107"/>
    </row>
    <row r="464" spans="1:14" ht="18" hidden="1" customHeight="1">
      <c r="A464" s="351">
        <v>459</v>
      </c>
      <c r="B464" s="107" t="s">
        <v>42</v>
      </c>
      <c r="C464" s="108">
        <v>43691</v>
      </c>
      <c r="D464" s="324" t="s">
        <v>11941</v>
      </c>
      <c r="E464" s="324" t="s">
        <v>12877</v>
      </c>
      <c r="F464" s="126">
        <v>13037.82</v>
      </c>
      <c r="G464" s="107" t="str">
        <f t="shared" si="7"/>
        <v>SH19-08059</v>
      </c>
      <c r="H464" s="318"/>
      <c r="I464" s="126"/>
      <c r="J464" s="110"/>
      <c r="K464" s="108"/>
      <c r="L464" s="107"/>
      <c r="M464" s="319"/>
      <c r="N464" s="107"/>
    </row>
    <row r="465" spans="1:14" ht="18" hidden="1" customHeight="1">
      <c r="A465" s="351">
        <v>460</v>
      </c>
      <c r="B465" s="107" t="s">
        <v>42</v>
      </c>
      <c r="C465" s="108">
        <v>43691</v>
      </c>
      <c r="D465" s="324" t="s">
        <v>11942</v>
      </c>
      <c r="E465" s="324" t="s">
        <v>12877</v>
      </c>
      <c r="F465" s="126">
        <v>5088.33</v>
      </c>
      <c r="G465" s="107" t="str">
        <f t="shared" si="7"/>
        <v>SH19-08060</v>
      </c>
      <c r="H465" s="318"/>
      <c r="I465" s="126"/>
      <c r="J465" s="110"/>
      <c r="K465" s="108"/>
      <c r="L465" s="107"/>
      <c r="M465" s="319"/>
      <c r="N465" s="107"/>
    </row>
    <row r="466" spans="1:14" ht="18" hidden="1" customHeight="1">
      <c r="A466" s="351">
        <v>461</v>
      </c>
      <c r="B466" s="107" t="s">
        <v>50</v>
      </c>
      <c r="C466" s="108">
        <v>43689</v>
      </c>
      <c r="D466" s="324" t="s">
        <v>11943</v>
      </c>
      <c r="E466" s="324" t="s">
        <v>1709</v>
      </c>
      <c r="F466" s="126">
        <v>11722.81</v>
      </c>
      <c r="G466" s="107" t="str">
        <f t="shared" si="7"/>
        <v>SH19-08061</v>
      </c>
      <c r="H466" s="318"/>
      <c r="I466" s="126"/>
      <c r="J466" s="110"/>
      <c r="K466" s="108"/>
      <c r="L466" s="107"/>
      <c r="M466" s="319"/>
      <c r="N466" s="107"/>
    </row>
    <row r="467" spans="1:14" ht="18" hidden="1" customHeight="1">
      <c r="A467" s="351">
        <v>462</v>
      </c>
      <c r="B467" s="107" t="s">
        <v>42</v>
      </c>
      <c r="C467" s="108">
        <v>43691</v>
      </c>
      <c r="D467" s="324" t="s">
        <v>11944</v>
      </c>
      <c r="E467" s="324" t="s">
        <v>12877</v>
      </c>
      <c r="F467" s="126">
        <v>1224.52</v>
      </c>
      <c r="G467" s="107" t="str">
        <f t="shared" si="7"/>
        <v>SH19-08062</v>
      </c>
      <c r="H467" s="318"/>
      <c r="I467" s="126"/>
      <c r="J467" s="110"/>
      <c r="K467" s="108"/>
      <c r="L467" s="107"/>
      <c r="M467" s="319"/>
      <c r="N467" s="107"/>
    </row>
    <row r="468" spans="1:14" ht="18" hidden="1" customHeight="1">
      <c r="A468" s="351">
        <v>463</v>
      </c>
      <c r="B468" s="107" t="s">
        <v>1746</v>
      </c>
      <c r="C468" s="108"/>
      <c r="D468" s="402" t="s">
        <v>11945</v>
      </c>
      <c r="E468" s="324" t="s">
        <v>1709</v>
      </c>
      <c r="F468" s="126">
        <v>0</v>
      </c>
      <c r="G468" s="107" t="str">
        <f t="shared" si="7"/>
        <v>SH19-08063</v>
      </c>
      <c r="H468" s="318"/>
      <c r="I468" s="126"/>
      <c r="J468" s="110"/>
      <c r="K468" s="108"/>
      <c r="L468" s="107"/>
      <c r="M468" s="319"/>
      <c r="N468" s="107"/>
    </row>
    <row r="469" spans="1:14" ht="18" hidden="1" customHeight="1">
      <c r="A469" s="351">
        <v>464</v>
      </c>
      <c r="B469" s="107" t="s">
        <v>42</v>
      </c>
      <c r="C469" s="108">
        <v>43689</v>
      </c>
      <c r="D469" s="324" t="s">
        <v>11946</v>
      </c>
      <c r="E469" s="324" t="s">
        <v>12875</v>
      </c>
      <c r="F469" s="126">
        <v>46.2</v>
      </c>
      <c r="G469" s="107" t="str">
        <f t="shared" si="7"/>
        <v>SH19-08064</v>
      </c>
      <c r="H469" s="318"/>
      <c r="I469" s="126"/>
      <c r="J469" s="110"/>
      <c r="K469" s="108"/>
      <c r="L469" s="107"/>
      <c r="M469" s="319"/>
      <c r="N469" s="107"/>
    </row>
    <row r="470" spans="1:14" ht="18" hidden="1" customHeight="1">
      <c r="A470" s="351">
        <v>465</v>
      </c>
      <c r="B470" s="107" t="s">
        <v>50</v>
      </c>
      <c r="C470" s="108">
        <v>43689</v>
      </c>
      <c r="D470" s="324" t="s">
        <v>11947</v>
      </c>
      <c r="E470" s="324" t="s">
        <v>1709</v>
      </c>
      <c r="F470" s="126">
        <v>3026.8</v>
      </c>
      <c r="G470" s="107" t="str">
        <f t="shared" si="7"/>
        <v>SH19-08065</v>
      </c>
      <c r="H470" s="318"/>
      <c r="I470" s="126"/>
      <c r="J470" s="110"/>
      <c r="K470" s="108"/>
      <c r="L470" s="107"/>
      <c r="M470" s="319"/>
      <c r="N470" s="107"/>
    </row>
    <row r="471" spans="1:14" ht="18" hidden="1" customHeight="1">
      <c r="A471" s="351">
        <v>466</v>
      </c>
      <c r="B471" s="107" t="s">
        <v>42</v>
      </c>
      <c r="C471" s="108">
        <v>43691</v>
      </c>
      <c r="D471" s="324" t="s">
        <v>11948</v>
      </c>
      <c r="E471" s="324" t="s">
        <v>12877</v>
      </c>
      <c r="F471" s="126">
        <v>1692.16</v>
      </c>
      <c r="G471" s="107" t="str">
        <f t="shared" si="7"/>
        <v>SH19-08066</v>
      </c>
      <c r="H471" s="318"/>
      <c r="I471" s="126"/>
      <c r="J471" s="110"/>
      <c r="K471" s="108"/>
      <c r="L471" s="107"/>
      <c r="M471" s="319"/>
      <c r="N471" s="107"/>
    </row>
    <row r="472" spans="1:14" ht="18" hidden="1" customHeight="1">
      <c r="A472" s="351">
        <v>467</v>
      </c>
      <c r="B472" s="107" t="s">
        <v>55</v>
      </c>
      <c r="C472" s="108">
        <v>43689</v>
      </c>
      <c r="D472" s="324" t="s">
        <v>11949</v>
      </c>
      <c r="E472" s="324" t="s">
        <v>1709</v>
      </c>
      <c r="F472" s="126">
        <v>3289.68</v>
      </c>
      <c r="G472" s="107" t="str">
        <f t="shared" si="7"/>
        <v>SH19-08067</v>
      </c>
      <c r="H472" s="318"/>
      <c r="I472" s="126"/>
      <c r="J472" s="110"/>
      <c r="K472" s="108"/>
      <c r="L472" s="107"/>
      <c r="M472" s="319"/>
      <c r="N472" s="107"/>
    </row>
    <row r="473" spans="1:14" ht="18" hidden="1" customHeight="1">
      <c r="A473" s="351">
        <v>468</v>
      </c>
      <c r="B473" s="107" t="s">
        <v>55</v>
      </c>
      <c r="C473" s="108">
        <v>43689</v>
      </c>
      <c r="D473" s="324" t="s">
        <v>11950</v>
      </c>
      <c r="E473" s="324" t="s">
        <v>1709</v>
      </c>
      <c r="F473" s="126">
        <v>3005.64</v>
      </c>
      <c r="G473" s="107" t="str">
        <f t="shared" si="7"/>
        <v>SH19-08068</v>
      </c>
      <c r="H473" s="318"/>
      <c r="I473" s="126"/>
      <c r="J473" s="110"/>
      <c r="K473" s="108"/>
      <c r="L473" s="107"/>
      <c r="M473" s="319"/>
      <c r="N473" s="107"/>
    </row>
    <row r="474" spans="1:14" ht="18" hidden="1" customHeight="1">
      <c r="A474" s="351">
        <v>469</v>
      </c>
      <c r="B474" s="107" t="s">
        <v>329</v>
      </c>
      <c r="C474" s="108">
        <v>43689</v>
      </c>
      <c r="D474" s="324" t="s">
        <v>11951</v>
      </c>
      <c r="E474" s="324" t="s">
        <v>1709</v>
      </c>
      <c r="F474" s="126">
        <v>2280.8000000000002</v>
      </c>
      <c r="G474" s="107" t="str">
        <f t="shared" si="7"/>
        <v>SH19-08069</v>
      </c>
      <c r="H474" s="318"/>
      <c r="I474" s="126"/>
      <c r="J474" s="110"/>
      <c r="K474" s="108"/>
      <c r="L474" s="107"/>
      <c r="M474" s="319"/>
      <c r="N474" s="107"/>
    </row>
    <row r="475" spans="1:14" ht="18" hidden="1" customHeight="1">
      <c r="A475" s="351">
        <v>470</v>
      </c>
      <c r="B475" s="107" t="s">
        <v>1755</v>
      </c>
      <c r="C475" s="108">
        <v>43690</v>
      </c>
      <c r="D475" s="324" t="s">
        <v>11952</v>
      </c>
      <c r="E475" s="324" t="s">
        <v>1709</v>
      </c>
      <c r="F475" s="126">
        <v>3473</v>
      </c>
      <c r="G475" s="107" t="str">
        <f t="shared" si="7"/>
        <v>SH19-08070</v>
      </c>
      <c r="H475" s="318"/>
      <c r="I475" s="126"/>
      <c r="J475" s="110"/>
      <c r="K475" s="108"/>
      <c r="L475" s="107"/>
      <c r="M475" s="319"/>
      <c r="N475" s="107"/>
    </row>
    <row r="476" spans="1:14" ht="18" hidden="1" customHeight="1">
      <c r="A476" s="351">
        <v>471</v>
      </c>
      <c r="B476" s="107" t="s">
        <v>47</v>
      </c>
      <c r="C476" s="108">
        <v>43689</v>
      </c>
      <c r="D476" s="324" t="s">
        <v>11953</v>
      </c>
      <c r="E476" s="324" t="s">
        <v>1709</v>
      </c>
      <c r="F476" s="126">
        <v>2604.16</v>
      </c>
      <c r="G476" s="107" t="str">
        <f t="shared" si="7"/>
        <v>SH19-08071</v>
      </c>
      <c r="H476" s="318"/>
      <c r="I476" s="126"/>
      <c r="J476" s="110"/>
      <c r="K476" s="108"/>
      <c r="L476" s="107"/>
      <c r="M476" s="319"/>
      <c r="N476" s="107"/>
    </row>
    <row r="477" spans="1:14" ht="18" hidden="1" customHeight="1">
      <c r="A477" s="351">
        <v>472</v>
      </c>
      <c r="B477" s="107" t="s">
        <v>329</v>
      </c>
      <c r="C477" s="108">
        <v>43689</v>
      </c>
      <c r="D477" s="324" t="s">
        <v>11954</v>
      </c>
      <c r="E477" s="324" t="s">
        <v>1709</v>
      </c>
      <c r="F477" s="126">
        <v>2164.3200000000002</v>
      </c>
      <c r="G477" s="107" t="str">
        <f t="shared" ref="G477:G540" si="8">D477</f>
        <v>SH19-08072</v>
      </c>
      <c r="H477" s="318"/>
      <c r="I477" s="126"/>
      <c r="J477" s="110"/>
      <c r="K477" s="108"/>
      <c r="L477" s="107"/>
      <c r="M477" s="319"/>
      <c r="N477" s="107"/>
    </row>
    <row r="478" spans="1:14" ht="18" hidden="1" customHeight="1">
      <c r="A478" s="351">
        <v>473</v>
      </c>
      <c r="B478" s="107" t="s">
        <v>1746</v>
      </c>
      <c r="C478" s="108"/>
      <c r="D478" s="402" t="s">
        <v>11955</v>
      </c>
      <c r="E478" s="324" t="s">
        <v>1709</v>
      </c>
      <c r="F478" s="126">
        <v>0</v>
      </c>
      <c r="G478" s="107" t="str">
        <f t="shared" si="8"/>
        <v>SH19-08073</v>
      </c>
      <c r="H478" s="318"/>
      <c r="I478" s="126"/>
      <c r="J478" s="110"/>
      <c r="K478" s="108"/>
      <c r="L478" s="107"/>
      <c r="M478" s="319"/>
      <c r="N478" s="107"/>
    </row>
    <row r="479" spans="1:14" ht="18" hidden="1" customHeight="1">
      <c r="A479" s="351">
        <v>474</v>
      </c>
      <c r="B479" s="107" t="s">
        <v>43</v>
      </c>
      <c r="C479" s="108">
        <v>43690</v>
      </c>
      <c r="D479" s="324" t="s">
        <v>11956</v>
      </c>
      <c r="E479" s="324" t="s">
        <v>1709</v>
      </c>
      <c r="F479" s="126">
        <v>778.13</v>
      </c>
      <c r="G479" s="107" t="str">
        <f t="shared" si="8"/>
        <v>SH19-08074</v>
      </c>
      <c r="H479" s="318"/>
      <c r="I479" s="126"/>
      <c r="J479" s="110"/>
      <c r="K479" s="108"/>
      <c r="L479" s="107"/>
      <c r="M479" s="319"/>
      <c r="N479" s="107"/>
    </row>
    <row r="480" spans="1:14" ht="18" hidden="1" customHeight="1">
      <c r="A480" s="351">
        <v>475</v>
      </c>
      <c r="B480" s="107" t="s">
        <v>43</v>
      </c>
      <c r="C480" s="108">
        <v>43690</v>
      </c>
      <c r="D480" s="324" t="s">
        <v>11957</v>
      </c>
      <c r="E480" s="324" t="s">
        <v>1709</v>
      </c>
      <c r="F480" s="126">
        <v>518.45000000000005</v>
      </c>
      <c r="G480" s="107" t="str">
        <f t="shared" si="8"/>
        <v>SH19-08075</v>
      </c>
      <c r="H480" s="318"/>
      <c r="I480" s="126"/>
      <c r="J480" s="110"/>
      <c r="K480" s="108"/>
      <c r="L480" s="107"/>
      <c r="M480" s="319"/>
      <c r="N480" s="107"/>
    </row>
    <row r="481" spans="1:14" ht="18" hidden="1" customHeight="1">
      <c r="A481" s="351">
        <v>476</v>
      </c>
      <c r="B481" s="107" t="s">
        <v>139</v>
      </c>
      <c r="C481" s="108">
        <v>43690</v>
      </c>
      <c r="D481" s="324" t="s">
        <v>11958</v>
      </c>
      <c r="E481" s="324" t="s">
        <v>1709</v>
      </c>
      <c r="F481" s="126">
        <v>1584.48</v>
      </c>
      <c r="G481" s="107" t="str">
        <f t="shared" si="8"/>
        <v>SH19-08076</v>
      </c>
      <c r="H481" s="318"/>
      <c r="I481" s="126"/>
      <c r="J481" s="110"/>
      <c r="K481" s="108"/>
      <c r="L481" s="107"/>
      <c r="M481" s="319"/>
      <c r="N481" s="107"/>
    </row>
    <row r="482" spans="1:14" ht="18" hidden="1" customHeight="1">
      <c r="A482" s="351">
        <v>477</v>
      </c>
      <c r="B482" s="107" t="s">
        <v>142</v>
      </c>
      <c r="C482" s="108">
        <v>43690</v>
      </c>
      <c r="D482" s="324" t="s">
        <v>11959</v>
      </c>
      <c r="E482" s="324" t="s">
        <v>1709</v>
      </c>
      <c r="F482" s="126">
        <v>828.35</v>
      </c>
      <c r="G482" s="107" t="str">
        <f t="shared" si="8"/>
        <v>SH19-08077</v>
      </c>
      <c r="H482" s="318"/>
      <c r="I482" s="126"/>
      <c r="J482" s="110"/>
      <c r="K482" s="108"/>
      <c r="L482" s="107"/>
      <c r="M482" s="319"/>
      <c r="N482" s="107"/>
    </row>
    <row r="483" spans="1:14" ht="18" hidden="1" customHeight="1">
      <c r="A483" s="351">
        <v>478</v>
      </c>
      <c r="B483" s="107" t="s">
        <v>142</v>
      </c>
      <c r="C483" s="108">
        <v>43690</v>
      </c>
      <c r="D483" s="324" t="s">
        <v>11960</v>
      </c>
      <c r="E483" s="324" t="s">
        <v>1709</v>
      </c>
      <c r="F483" s="126">
        <v>170.38</v>
      </c>
      <c r="G483" s="107" t="str">
        <f t="shared" si="8"/>
        <v>SH19-08078</v>
      </c>
      <c r="H483" s="318"/>
      <c r="I483" s="126"/>
      <c r="J483" s="110"/>
      <c r="K483" s="108"/>
      <c r="L483" s="107"/>
      <c r="M483" s="319"/>
      <c r="N483" s="107"/>
    </row>
    <row r="484" spans="1:14" ht="18" hidden="1" customHeight="1">
      <c r="A484" s="351">
        <v>479</v>
      </c>
      <c r="B484" s="107" t="s">
        <v>1746</v>
      </c>
      <c r="C484" s="108"/>
      <c r="D484" s="402" t="s">
        <v>11961</v>
      </c>
      <c r="E484" s="324" t="s">
        <v>1709</v>
      </c>
      <c r="F484" s="126">
        <v>0</v>
      </c>
      <c r="G484" s="107" t="str">
        <f t="shared" si="8"/>
        <v>SH19-08079</v>
      </c>
      <c r="H484" s="318"/>
      <c r="I484" s="126"/>
      <c r="J484" s="110"/>
      <c r="K484" s="108"/>
      <c r="L484" s="107"/>
      <c r="M484" s="319"/>
      <c r="N484" s="107"/>
    </row>
    <row r="485" spans="1:14" ht="18" hidden="1" customHeight="1">
      <c r="A485" s="351">
        <v>480</v>
      </c>
      <c r="B485" s="107" t="s">
        <v>1746</v>
      </c>
      <c r="C485" s="108"/>
      <c r="D485" s="402" t="s">
        <v>11962</v>
      </c>
      <c r="E485" s="324" t="s">
        <v>1709</v>
      </c>
      <c r="F485" s="126">
        <v>0</v>
      </c>
      <c r="G485" s="107" t="str">
        <f t="shared" si="8"/>
        <v>SH19-08080</v>
      </c>
      <c r="H485" s="318"/>
      <c r="I485" s="126"/>
      <c r="J485" s="110"/>
      <c r="K485" s="108"/>
      <c r="L485" s="107"/>
      <c r="M485" s="319"/>
      <c r="N485" s="107"/>
    </row>
    <row r="486" spans="1:14" ht="18" hidden="1" customHeight="1">
      <c r="A486" s="351">
        <v>481</v>
      </c>
      <c r="B486" s="107" t="s">
        <v>349</v>
      </c>
      <c r="C486" s="108">
        <v>43690</v>
      </c>
      <c r="D486" s="324" t="s">
        <v>11963</v>
      </c>
      <c r="E486" s="324" t="s">
        <v>1709</v>
      </c>
      <c r="F486" s="126">
        <v>725.04</v>
      </c>
      <c r="G486" s="107" t="str">
        <f t="shared" si="8"/>
        <v>SH19-08081</v>
      </c>
      <c r="H486" s="318"/>
      <c r="I486" s="126"/>
      <c r="J486" s="110"/>
      <c r="K486" s="108"/>
      <c r="L486" s="107"/>
      <c r="M486" s="319"/>
      <c r="N486" s="107"/>
    </row>
    <row r="487" spans="1:14" ht="18" hidden="1" customHeight="1">
      <c r="A487" s="351">
        <v>482</v>
      </c>
      <c r="B487" s="107" t="s">
        <v>42</v>
      </c>
      <c r="C487" s="108">
        <v>43691</v>
      </c>
      <c r="D487" s="324" t="s">
        <v>11964</v>
      </c>
      <c r="E487" s="324" t="s">
        <v>12877</v>
      </c>
      <c r="F487" s="126">
        <v>1601.44</v>
      </c>
      <c r="G487" s="107" t="str">
        <f t="shared" si="8"/>
        <v>SH19-08082</v>
      </c>
      <c r="H487" s="318"/>
      <c r="I487" s="126"/>
      <c r="J487" s="110"/>
      <c r="K487" s="108"/>
      <c r="L487" s="107"/>
      <c r="M487" s="319"/>
      <c r="N487" s="107"/>
    </row>
    <row r="488" spans="1:14" ht="18" hidden="1" customHeight="1">
      <c r="A488" s="351">
        <v>483</v>
      </c>
      <c r="B488" s="107" t="s">
        <v>55</v>
      </c>
      <c r="C488" s="108">
        <v>43690</v>
      </c>
      <c r="D488" s="324" t="s">
        <v>11965</v>
      </c>
      <c r="E488" s="324" t="s">
        <v>1709</v>
      </c>
      <c r="F488" s="126">
        <v>1447.74</v>
      </c>
      <c r="G488" s="107" t="str">
        <f t="shared" si="8"/>
        <v>SH19-08083</v>
      </c>
      <c r="H488" s="318"/>
      <c r="I488" s="126"/>
      <c r="J488" s="110"/>
      <c r="K488" s="108"/>
      <c r="L488" s="107"/>
      <c r="M488" s="319"/>
      <c r="N488" s="107"/>
    </row>
    <row r="489" spans="1:14" ht="18" hidden="1" customHeight="1">
      <c r="A489" s="351">
        <v>484</v>
      </c>
      <c r="B489" s="107" t="s">
        <v>55</v>
      </c>
      <c r="C489" s="108">
        <v>43690</v>
      </c>
      <c r="D489" s="324" t="s">
        <v>11966</v>
      </c>
      <c r="E489" s="324" t="s">
        <v>1709</v>
      </c>
      <c r="F489" s="126">
        <v>1644.84</v>
      </c>
      <c r="G489" s="107" t="str">
        <f t="shared" si="8"/>
        <v>SH19-08084</v>
      </c>
      <c r="H489" s="318"/>
      <c r="I489" s="126"/>
      <c r="J489" s="110"/>
      <c r="K489" s="108"/>
      <c r="L489" s="107"/>
      <c r="M489" s="319"/>
      <c r="N489" s="107"/>
    </row>
    <row r="490" spans="1:14" ht="18" hidden="1" customHeight="1">
      <c r="A490" s="351">
        <v>485</v>
      </c>
      <c r="B490" s="107" t="s">
        <v>42</v>
      </c>
      <c r="C490" s="108">
        <v>43690</v>
      </c>
      <c r="D490" s="324" t="s">
        <v>11967</v>
      </c>
      <c r="E490" s="324" t="s">
        <v>1709</v>
      </c>
      <c r="F490" s="126">
        <v>12360.94</v>
      </c>
      <c r="G490" s="107" t="str">
        <f t="shared" si="8"/>
        <v>SH19-08085</v>
      </c>
      <c r="H490" s="318"/>
      <c r="I490" s="126"/>
      <c r="J490" s="110"/>
      <c r="K490" s="108"/>
      <c r="L490" s="107"/>
      <c r="M490" s="319"/>
      <c r="N490" s="107"/>
    </row>
    <row r="491" spans="1:14" ht="18" hidden="1" customHeight="1">
      <c r="A491" s="351">
        <v>486</v>
      </c>
      <c r="B491" s="107" t="s">
        <v>238</v>
      </c>
      <c r="C491" s="108">
        <v>43690</v>
      </c>
      <c r="D491" s="324" t="s">
        <v>11968</v>
      </c>
      <c r="E491" s="324" t="s">
        <v>1709</v>
      </c>
      <c r="F491" s="126">
        <v>3014.76</v>
      </c>
      <c r="G491" s="107" t="str">
        <f t="shared" si="8"/>
        <v>SH19-08086</v>
      </c>
      <c r="H491" s="318"/>
      <c r="I491" s="126"/>
      <c r="J491" s="110"/>
      <c r="K491" s="108"/>
      <c r="L491" s="107"/>
      <c r="M491" s="319"/>
      <c r="N491" s="107"/>
    </row>
    <row r="492" spans="1:14" ht="18" hidden="1" customHeight="1">
      <c r="A492" s="351">
        <v>487</v>
      </c>
      <c r="B492" s="107" t="s">
        <v>47</v>
      </c>
      <c r="C492" s="108">
        <v>43690</v>
      </c>
      <c r="D492" s="324" t="s">
        <v>11969</v>
      </c>
      <c r="E492" s="324" t="s">
        <v>1709</v>
      </c>
      <c r="F492" s="126">
        <v>7741.72</v>
      </c>
      <c r="G492" s="107" t="str">
        <f t="shared" si="8"/>
        <v>SH19-08087</v>
      </c>
      <c r="H492" s="318"/>
      <c r="I492" s="126"/>
      <c r="J492" s="110"/>
      <c r="K492" s="108"/>
      <c r="L492" s="107"/>
      <c r="M492" s="319"/>
      <c r="N492" s="107"/>
    </row>
    <row r="493" spans="1:14" ht="18" hidden="1" customHeight="1">
      <c r="A493" s="351">
        <v>488</v>
      </c>
      <c r="B493" s="107" t="s">
        <v>329</v>
      </c>
      <c r="C493" s="108">
        <v>43690</v>
      </c>
      <c r="D493" s="324" t="s">
        <v>11970</v>
      </c>
      <c r="E493" s="324" t="s">
        <v>1709</v>
      </c>
      <c r="F493" s="126">
        <v>3134.69</v>
      </c>
      <c r="G493" s="107" t="str">
        <f t="shared" si="8"/>
        <v>SH19-08088</v>
      </c>
      <c r="H493" s="318"/>
      <c r="I493" s="126"/>
      <c r="J493" s="110"/>
      <c r="K493" s="108"/>
      <c r="L493" s="107"/>
      <c r="M493" s="319"/>
      <c r="N493" s="107"/>
    </row>
    <row r="494" spans="1:14" ht="18" hidden="1" customHeight="1">
      <c r="A494" s="351">
        <v>489</v>
      </c>
      <c r="B494" s="107" t="s">
        <v>42</v>
      </c>
      <c r="C494" s="108">
        <v>43690</v>
      </c>
      <c r="D494" s="324" t="s">
        <v>11971</v>
      </c>
      <c r="E494" s="324" t="s">
        <v>12876</v>
      </c>
      <c r="F494" s="126">
        <v>94.16</v>
      </c>
      <c r="G494" s="107" t="str">
        <f t="shared" si="8"/>
        <v>SH19-08089</v>
      </c>
      <c r="H494" s="318"/>
      <c r="I494" s="126"/>
      <c r="J494" s="110"/>
      <c r="K494" s="108"/>
      <c r="L494" s="107"/>
      <c r="M494" s="319"/>
      <c r="N494" s="107"/>
    </row>
    <row r="495" spans="1:14" ht="18" hidden="1" customHeight="1">
      <c r="A495" s="351">
        <v>490</v>
      </c>
      <c r="B495" s="107" t="s">
        <v>42</v>
      </c>
      <c r="C495" s="108">
        <v>43690</v>
      </c>
      <c r="D495" s="324" t="s">
        <v>11972</v>
      </c>
      <c r="E495" s="324" t="s">
        <v>12876</v>
      </c>
      <c r="F495" s="126">
        <v>24.69</v>
      </c>
      <c r="G495" s="107" t="str">
        <f t="shared" si="8"/>
        <v>SH19-08090</v>
      </c>
      <c r="H495" s="318"/>
      <c r="I495" s="126"/>
      <c r="J495" s="110"/>
      <c r="K495" s="108"/>
      <c r="L495" s="107"/>
      <c r="M495" s="319"/>
      <c r="N495" s="107"/>
    </row>
    <row r="496" spans="1:14" ht="18" hidden="1" customHeight="1">
      <c r="A496" s="351">
        <v>491</v>
      </c>
      <c r="B496" s="107" t="s">
        <v>224</v>
      </c>
      <c r="C496" s="108">
        <v>43690</v>
      </c>
      <c r="D496" s="324" t="s">
        <v>11973</v>
      </c>
      <c r="E496" s="324" t="s">
        <v>1709</v>
      </c>
      <c r="F496" s="126">
        <v>468.72</v>
      </c>
      <c r="G496" s="107" t="str">
        <f t="shared" si="8"/>
        <v>SH19-08091</v>
      </c>
      <c r="H496" s="318"/>
      <c r="I496" s="126"/>
      <c r="J496" s="110"/>
      <c r="K496" s="108"/>
      <c r="L496" s="107"/>
      <c r="M496" s="319"/>
      <c r="N496" s="107"/>
    </row>
    <row r="497" spans="1:14" ht="18" hidden="1" customHeight="1">
      <c r="A497" s="351">
        <v>492</v>
      </c>
      <c r="B497" s="107" t="s">
        <v>238</v>
      </c>
      <c r="C497" s="108">
        <v>43690</v>
      </c>
      <c r="D497" s="324" t="s">
        <v>11974</v>
      </c>
      <c r="E497" s="324" t="s">
        <v>1709</v>
      </c>
      <c r="F497" s="126">
        <v>7376.4</v>
      </c>
      <c r="G497" s="107" t="str">
        <f t="shared" si="8"/>
        <v>SH19-08092</v>
      </c>
      <c r="H497" s="318"/>
      <c r="I497" s="126"/>
      <c r="J497" s="110"/>
      <c r="K497" s="108"/>
      <c r="L497" s="107"/>
      <c r="M497" s="319"/>
      <c r="N497" s="107"/>
    </row>
    <row r="498" spans="1:14" ht="18" hidden="1" customHeight="1">
      <c r="A498" s="351">
        <v>493</v>
      </c>
      <c r="B498" s="107" t="s">
        <v>1727</v>
      </c>
      <c r="C498" s="108">
        <v>43690</v>
      </c>
      <c r="D498" s="324" t="s">
        <v>11975</v>
      </c>
      <c r="E498" s="324" t="s">
        <v>1709</v>
      </c>
      <c r="F498" s="126">
        <v>1111.1099999999999</v>
      </c>
      <c r="G498" s="107" t="str">
        <f t="shared" si="8"/>
        <v>SH19-08093</v>
      </c>
      <c r="H498" s="318"/>
      <c r="I498" s="126"/>
      <c r="J498" s="110"/>
      <c r="K498" s="108"/>
      <c r="L498" s="107"/>
      <c r="M498" s="319"/>
      <c r="N498" s="107"/>
    </row>
    <row r="499" spans="1:14" ht="18" hidden="1" customHeight="1">
      <c r="A499" s="351">
        <v>494</v>
      </c>
      <c r="B499" s="107" t="s">
        <v>1746</v>
      </c>
      <c r="C499" s="108"/>
      <c r="D499" s="402" t="s">
        <v>11976</v>
      </c>
      <c r="E499" s="324" t="s">
        <v>1709</v>
      </c>
      <c r="F499" s="126">
        <v>0</v>
      </c>
      <c r="G499" s="107" t="str">
        <f t="shared" si="8"/>
        <v>SH19-08094</v>
      </c>
      <c r="H499" s="318"/>
      <c r="I499" s="126"/>
      <c r="J499" s="110"/>
      <c r="K499" s="108"/>
      <c r="L499" s="107"/>
      <c r="M499" s="319"/>
      <c r="N499" s="107"/>
    </row>
    <row r="500" spans="1:14" ht="18" hidden="1" customHeight="1">
      <c r="A500" s="351">
        <v>495</v>
      </c>
      <c r="B500" s="107" t="s">
        <v>142</v>
      </c>
      <c r="C500" s="108">
        <v>43690</v>
      </c>
      <c r="D500" s="324" t="s">
        <v>11977</v>
      </c>
      <c r="E500" s="324" t="s">
        <v>1709</v>
      </c>
      <c r="F500" s="126">
        <v>2885.81</v>
      </c>
      <c r="G500" s="107" t="str">
        <f t="shared" si="8"/>
        <v>SH19-08095</v>
      </c>
      <c r="H500" s="318"/>
      <c r="I500" s="126"/>
      <c r="J500" s="110"/>
      <c r="K500" s="108"/>
      <c r="L500" s="107"/>
      <c r="M500" s="319"/>
      <c r="N500" s="107"/>
    </row>
    <row r="501" spans="1:14" ht="18" hidden="1" customHeight="1">
      <c r="A501" s="351">
        <v>496</v>
      </c>
      <c r="B501" s="107" t="s">
        <v>142</v>
      </c>
      <c r="C501" s="108">
        <v>43690</v>
      </c>
      <c r="D501" s="324" t="s">
        <v>11978</v>
      </c>
      <c r="E501" s="324" t="s">
        <v>1709</v>
      </c>
      <c r="F501" s="126">
        <v>1080.99</v>
      </c>
      <c r="G501" s="107" t="str">
        <f t="shared" si="8"/>
        <v>SH19-08096</v>
      </c>
      <c r="H501" s="318"/>
      <c r="I501" s="126"/>
      <c r="J501" s="110"/>
      <c r="K501" s="108"/>
      <c r="L501" s="107"/>
      <c r="M501" s="319"/>
      <c r="N501" s="107"/>
    </row>
    <row r="502" spans="1:14" ht="18" hidden="1" customHeight="1">
      <c r="A502" s="351">
        <v>497</v>
      </c>
      <c r="B502" s="107" t="s">
        <v>49</v>
      </c>
      <c r="C502" s="108">
        <v>43690</v>
      </c>
      <c r="D502" s="324" t="s">
        <v>11979</v>
      </c>
      <c r="E502" s="324" t="s">
        <v>1709</v>
      </c>
      <c r="F502" s="126">
        <v>13983.84</v>
      </c>
      <c r="G502" s="107" t="str">
        <f t="shared" si="8"/>
        <v>SH19-08097</v>
      </c>
      <c r="H502" s="318"/>
      <c r="I502" s="126"/>
      <c r="J502" s="110"/>
      <c r="K502" s="108"/>
      <c r="L502" s="107"/>
      <c r="M502" s="319"/>
      <c r="N502" s="107"/>
    </row>
    <row r="503" spans="1:14" ht="18" hidden="1" customHeight="1">
      <c r="A503" s="351">
        <v>498</v>
      </c>
      <c r="B503" s="107" t="s">
        <v>1727</v>
      </c>
      <c r="C503" s="108">
        <v>43690</v>
      </c>
      <c r="D503" s="324" t="s">
        <v>11980</v>
      </c>
      <c r="E503" s="324" t="s">
        <v>1709</v>
      </c>
      <c r="F503" s="126">
        <v>1006.5</v>
      </c>
      <c r="G503" s="107" t="str">
        <f t="shared" si="8"/>
        <v>SH19-08098</v>
      </c>
      <c r="H503" s="318"/>
      <c r="I503" s="126"/>
      <c r="J503" s="110"/>
      <c r="K503" s="108"/>
      <c r="L503" s="107"/>
      <c r="M503" s="319"/>
      <c r="N503" s="107"/>
    </row>
    <row r="504" spans="1:14" ht="18" hidden="1" customHeight="1">
      <c r="A504" s="351">
        <v>499</v>
      </c>
      <c r="B504" s="107" t="s">
        <v>43</v>
      </c>
      <c r="C504" s="108">
        <v>43690</v>
      </c>
      <c r="D504" s="324" t="s">
        <v>11981</v>
      </c>
      <c r="E504" s="324" t="s">
        <v>1709</v>
      </c>
      <c r="F504" s="126">
        <v>696.73</v>
      </c>
      <c r="G504" s="107" t="str">
        <f t="shared" si="8"/>
        <v>SH19-08099</v>
      </c>
      <c r="H504" s="318"/>
      <c r="I504" s="126"/>
      <c r="J504" s="110"/>
      <c r="K504" s="108"/>
      <c r="L504" s="107"/>
      <c r="M504" s="319"/>
      <c r="N504" s="107"/>
    </row>
    <row r="505" spans="1:14" ht="18" hidden="1" customHeight="1">
      <c r="A505" s="351">
        <v>500</v>
      </c>
      <c r="B505" s="107" t="s">
        <v>43</v>
      </c>
      <c r="C505" s="108">
        <v>43690</v>
      </c>
      <c r="D505" s="324" t="s">
        <v>11982</v>
      </c>
      <c r="E505" s="324" t="s">
        <v>1709</v>
      </c>
      <c r="F505" s="126">
        <v>588.04</v>
      </c>
      <c r="G505" s="107" t="str">
        <f t="shared" si="8"/>
        <v>SH19-08100</v>
      </c>
      <c r="H505" s="318"/>
      <c r="I505" s="126"/>
      <c r="J505" s="110"/>
      <c r="K505" s="108"/>
      <c r="L505" s="107"/>
      <c r="M505" s="319"/>
      <c r="N505" s="107"/>
    </row>
    <row r="506" spans="1:14" ht="18" hidden="1" customHeight="1">
      <c r="A506" s="351">
        <v>501</v>
      </c>
      <c r="B506" s="107" t="s">
        <v>42</v>
      </c>
      <c r="C506" s="108">
        <v>43691</v>
      </c>
      <c r="D506" s="324" t="s">
        <v>11983</v>
      </c>
      <c r="E506" s="324" t="s">
        <v>12877</v>
      </c>
      <c r="F506" s="126">
        <v>2671.36</v>
      </c>
      <c r="G506" s="107" t="str">
        <f t="shared" si="8"/>
        <v>SH19-08101</v>
      </c>
      <c r="H506" s="318"/>
      <c r="I506" s="126"/>
      <c r="J506" s="110"/>
      <c r="K506" s="108"/>
      <c r="L506" s="107"/>
      <c r="M506" s="319"/>
      <c r="N506" s="107"/>
    </row>
    <row r="507" spans="1:14" ht="18" hidden="1" customHeight="1">
      <c r="A507" s="351">
        <v>502</v>
      </c>
      <c r="B507" s="107" t="s">
        <v>42</v>
      </c>
      <c r="C507" s="108">
        <v>43691</v>
      </c>
      <c r="D507" s="324" t="s">
        <v>11984</v>
      </c>
      <c r="E507" s="324" t="s">
        <v>12877</v>
      </c>
      <c r="F507" s="126">
        <v>8054.97</v>
      </c>
      <c r="G507" s="107" t="str">
        <f t="shared" si="8"/>
        <v>SH19-08102</v>
      </c>
      <c r="H507" s="318"/>
      <c r="I507" s="126"/>
      <c r="J507" s="110"/>
      <c r="K507" s="108"/>
      <c r="L507" s="107"/>
      <c r="M507" s="319"/>
      <c r="N507" s="107"/>
    </row>
    <row r="508" spans="1:14" ht="18" hidden="1" customHeight="1">
      <c r="A508" s="351">
        <v>503</v>
      </c>
      <c r="B508" s="107" t="s">
        <v>42</v>
      </c>
      <c r="C508" s="108">
        <v>43690</v>
      </c>
      <c r="D508" s="324" t="s">
        <v>11985</v>
      </c>
      <c r="E508" s="324" t="s">
        <v>12876</v>
      </c>
      <c r="F508" s="126">
        <v>684.02</v>
      </c>
      <c r="G508" s="107" t="str">
        <f t="shared" si="8"/>
        <v>SH19-08103</v>
      </c>
      <c r="H508" s="318"/>
      <c r="I508" s="126"/>
      <c r="J508" s="110"/>
      <c r="K508" s="108"/>
      <c r="L508" s="107"/>
      <c r="M508" s="319"/>
      <c r="N508" s="107"/>
    </row>
    <row r="509" spans="1:14" ht="18" hidden="1" customHeight="1">
      <c r="A509" s="351">
        <v>504</v>
      </c>
      <c r="B509" s="107" t="s">
        <v>42</v>
      </c>
      <c r="C509" s="108">
        <v>43690</v>
      </c>
      <c r="D509" s="324" t="s">
        <v>11986</v>
      </c>
      <c r="E509" s="324" t="s">
        <v>12876</v>
      </c>
      <c r="F509" s="126">
        <v>418.42</v>
      </c>
      <c r="G509" s="107" t="str">
        <f t="shared" si="8"/>
        <v>SH19-08104</v>
      </c>
      <c r="H509" s="318"/>
      <c r="I509" s="126"/>
      <c r="J509" s="110"/>
      <c r="K509" s="108"/>
      <c r="L509" s="107"/>
      <c r="M509" s="319"/>
      <c r="N509" s="107"/>
    </row>
    <row r="510" spans="1:14" ht="18" hidden="1" customHeight="1">
      <c r="A510" s="351">
        <v>505</v>
      </c>
      <c r="B510" s="107" t="s">
        <v>42</v>
      </c>
      <c r="C510" s="108">
        <v>43690</v>
      </c>
      <c r="D510" s="324" t="s">
        <v>11987</v>
      </c>
      <c r="E510" s="324" t="s">
        <v>12876</v>
      </c>
      <c r="F510" s="126">
        <v>26.2</v>
      </c>
      <c r="G510" s="107" t="str">
        <f t="shared" si="8"/>
        <v>SH19-08105</v>
      </c>
      <c r="H510" s="318"/>
      <c r="I510" s="126"/>
      <c r="J510" s="110"/>
      <c r="K510" s="108"/>
      <c r="L510" s="107"/>
      <c r="M510" s="319"/>
      <c r="N510" s="107"/>
    </row>
    <row r="511" spans="1:14" ht="18" hidden="1" customHeight="1">
      <c r="A511" s="351">
        <v>506</v>
      </c>
      <c r="B511" s="107" t="s">
        <v>42</v>
      </c>
      <c r="C511" s="108">
        <v>43690</v>
      </c>
      <c r="D511" s="324" t="s">
        <v>11988</v>
      </c>
      <c r="E511" s="324" t="s">
        <v>12876</v>
      </c>
      <c r="F511" s="126">
        <v>4.8499999999999996</v>
      </c>
      <c r="G511" s="107" t="str">
        <f t="shared" si="8"/>
        <v>SH19-08106</v>
      </c>
      <c r="H511" s="318"/>
      <c r="I511" s="126"/>
      <c r="J511" s="110"/>
      <c r="K511" s="108"/>
      <c r="L511" s="107"/>
      <c r="M511" s="319"/>
      <c r="N511" s="107"/>
    </row>
    <row r="512" spans="1:14" ht="18" hidden="1" customHeight="1">
      <c r="A512" s="351">
        <v>507</v>
      </c>
      <c r="B512" s="107" t="s">
        <v>42</v>
      </c>
      <c r="C512" s="108">
        <v>43690</v>
      </c>
      <c r="D512" s="324" t="s">
        <v>11989</v>
      </c>
      <c r="E512" s="324" t="s">
        <v>12876</v>
      </c>
      <c r="F512" s="126">
        <v>23.83</v>
      </c>
      <c r="G512" s="107" t="str">
        <f t="shared" si="8"/>
        <v>SH19-08107</v>
      </c>
      <c r="H512" s="318"/>
      <c r="I512" s="126"/>
      <c r="J512" s="110"/>
      <c r="K512" s="108"/>
      <c r="L512" s="107"/>
      <c r="M512" s="319"/>
      <c r="N512" s="107"/>
    </row>
    <row r="513" spans="1:14" ht="18" hidden="1" customHeight="1">
      <c r="A513" s="351">
        <v>508</v>
      </c>
      <c r="B513" s="107" t="s">
        <v>55</v>
      </c>
      <c r="C513" s="108">
        <v>43690</v>
      </c>
      <c r="D513" s="324" t="s">
        <v>11990</v>
      </c>
      <c r="E513" s="324" t="s">
        <v>1709</v>
      </c>
      <c r="F513" s="126">
        <v>3289.68</v>
      </c>
      <c r="G513" s="107" t="str">
        <f t="shared" si="8"/>
        <v>SH19-08108</v>
      </c>
      <c r="H513" s="318"/>
      <c r="I513" s="126"/>
      <c r="J513" s="110"/>
      <c r="K513" s="108"/>
      <c r="L513" s="107"/>
      <c r="M513" s="319"/>
      <c r="N513" s="107"/>
    </row>
    <row r="514" spans="1:14" ht="18" hidden="1" customHeight="1">
      <c r="A514" s="351">
        <v>509</v>
      </c>
      <c r="B514" s="107" t="s">
        <v>55</v>
      </c>
      <c r="C514" s="108">
        <v>43690</v>
      </c>
      <c r="D514" s="324" t="s">
        <v>11991</v>
      </c>
      <c r="E514" s="324" t="s">
        <v>1709</v>
      </c>
      <c r="F514" s="126">
        <v>3005.64</v>
      </c>
      <c r="G514" s="107" t="str">
        <f t="shared" si="8"/>
        <v>SH19-08109</v>
      </c>
      <c r="H514" s="318"/>
      <c r="I514" s="126"/>
      <c r="J514" s="110"/>
      <c r="K514" s="108"/>
      <c r="L514" s="107"/>
      <c r="M514" s="319"/>
      <c r="N514" s="107"/>
    </row>
    <row r="515" spans="1:14" ht="18" hidden="1" customHeight="1">
      <c r="A515" s="351">
        <v>510</v>
      </c>
      <c r="B515" s="107" t="s">
        <v>1727</v>
      </c>
      <c r="C515" s="108">
        <v>43690</v>
      </c>
      <c r="D515" s="324" t="s">
        <v>11992</v>
      </c>
      <c r="E515" s="324" t="s">
        <v>1709</v>
      </c>
      <c r="F515" s="126">
        <v>5206.8599999999997</v>
      </c>
      <c r="G515" s="107" t="str">
        <f t="shared" si="8"/>
        <v>SH19-08110</v>
      </c>
      <c r="H515" s="318"/>
      <c r="I515" s="126"/>
      <c r="J515" s="110"/>
      <c r="K515" s="108"/>
      <c r="L515" s="107"/>
      <c r="M515" s="319"/>
      <c r="N515" s="107"/>
    </row>
    <row r="516" spans="1:14" ht="18" hidden="1" customHeight="1">
      <c r="A516" s="351">
        <v>511</v>
      </c>
      <c r="B516" s="107" t="s">
        <v>288</v>
      </c>
      <c r="C516" s="108">
        <v>43691</v>
      </c>
      <c r="D516" s="324" t="s">
        <v>11993</v>
      </c>
      <c r="E516" s="324" t="s">
        <v>1709</v>
      </c>
      <c r="F516" s="126">
        <v>5863.2</v>
      </c>
      <c r="G516" s="107" t="str">
        <f t="shared" si="8"/>
        <v>SH19-08111</v>
      </c>
      <c r="H516" s="318"/>
      <c r="I516" s="126"/>
      <c r="J516" s="110"/>
      <c r="K516" s="108"/>
      <c r="L516" s="107"/>
      <c r="M516" s="319"/>
      <c r="N516" s="107"/>
    </row>
    <row r="517" spans="1:14" ht="18" hidden="1" customHeight="1">
      <c r="A517" s="351">
        <v>512</v>
      </c>
      <c r="B517" s="107" t="s">
        <v>42</v>
      </c>
      <c r="C517" s="108">
        <v>43690</v>
      </c>
      <c r="D517" s="324" t="s">
        <v>11994</v>
      </c>
      <c r="E517" s="324" t="s">
        <v>12876</v>
      </c>
      <c r="F517" s="126">
        <v>66.63</v>
      </c>
      <c r="G517" s="107" t="str">
        <f t="shared" si="8"/>
        <v>SH19-08112</v>
      </c>
      <c r="H517" s="318"/>
      <c r="I517" s="126"/>
      <c r="J517" s="110"/>
      <c r="K517" s="108"/>
      <c r="L517" s="107"/>
      <c r="M517" s="319"/>
      <c r="N517" s="107"/>
    </row>
    <row r="518" spans="1:14" ht="18" hidden="1" customHeight="1">
      <c r="A518" s="351">
        <v>513</v>
      </c>
      <c r="B518" s="107" t="s">
        <v>197</v>
      </c>
      <c r="C518" s="108">
        <v>43690</v>
      </c>
      <c r="D518" s="324" t="s">
        <v>11995</v>
      </c>
      <c r="E518" s="324" t="s">
        <v>1709</v>
      </c>
      <c r="F518" s="126">
        <v>2465.12</v>
      </c>
      <c r="G518" s="107" t="str">
        <f t="shared" si="8"/>
        <v>SH19-08113</v>
      </c>
      <c r="H518" s="318"/>
      <c r="I518" s="126"/>
      <c r="J518" s="110"/>
      <c r="K518" s="108"/>
      <c r="L518" s="107"/>
      <c r="M518" s="319"/>
      <c r="N518" s="107"/>
    </row>
    <row r="519" spans="1:14" ht="18" hidden="1" customHeight="1">
      <c r="A519" s="351">
        <v>514</v>
      </c>
      <c r="B519" s="107" t="s">
        <v>42</v>
      </c>
      <c r="C519" s="108">
        <v>43692</v>
      </c>
      <c r="D519" s="324" t="s">
        <v>11996</v>
      </c>
      <c r="E519" s="324" t="s">
        <v>12878</v>
      </c>
      <c r="F519" s="126">
        <v>8938.11</v>
      </c>
      <c r="G519" s="107" t="str">
        <f t="shared" si="8"/>
        <v>SH19-08114</v>
      </c>
      <c r="H519" s="318"/>
      <c r="I519" s="126"/>
      <c r="J519" s="110"/>
      <c r="K519" s="108"/>
      <c r="L519" s="107"/>
      <c r="M519" s="319"/>
      <c r="N519" s="107"/>
    </row>
    <row r="520" spans="1:14" ht="18" hidden="1" customHeight="1">
      <c r="A520" s="351">
        <v>515</v>
      </c>
      <c r="B520" s="107" t="s">
        <v>329</v>
      </c>
      <c r="C520" s="108">
        <v>43690</v>
      </c>
      <c r="D520" s="324" t="s">
        <v>11997</v>
      </c>
      <c r="E520" s="324" t="s">
        <v>1709</v>
      </c>
      <c r="F520" s="126">
        <v>2164.3200000000002</v>
      </c>
      <c r="G520" s="107" t="str">
        <f t="shared" si="8"/>
        <v>SH19-08115</v>
      </c>
      <c r="H520" s="318"/>
      <c r="I520" s="126"/>
      <c r="J520" s="110"/>
      <c r="K520" s="108"/>
      <c r="L520" s="107"/>
      <c r="M520" s="319"/>
      <c r="N520" s="107"/>
    </row>
    <row r="521" spans="1:14" ht="18" hidden="1" customHeight="1">
      <c r="A521" s="351">
        <v>516</v>
      </c>
      <c r="B521" s="107" t="s">
        <v>42</v>
      </c>
      <c r="C521" s="108">
        <v>43692</v>
      </c>
      <c r="D521" s="324" t="s">
        <v>11998</v>
      </c>
      <c r="E521" s="324" t="s">
        <v>12878</v>
      </c>
      <c r="F521" s="126">
        <v>12907.01</v>
      </c>
      <c r="G521" s="107" t="str">
        <f t="shared" si="8"/>
        <v>SH19-08116</v>
      </c>
      <c r="H521" s="318"/>
      <c r="I521" s="126"/>
      <c r="J521" s="110"/>
      <c r="K521" s="108"/>
      <c r="L521" s="107"/>
      <c r="M521" s="319"/>
      <c r="N521" s="107"/>
    </row>
    <row r="522" spans="1:14" ht="18" hidden="1" customHeight="1">
      <c r="A522" s="351">
        <v>517</v>
      </c>
      <c r="B522" s="107" t="s">
        <v>42</v>
      </c>
      <c r="C522" s="108">
        <v>43692</v>
      </c>
      <c r="D522" s="324" t="s">
        <v>11999</v>
      </c>
      <c r="E522" s="324" t="s">
        <v>12878</v>
      </c>
      <c r="F522" s="126">
        <v>5051.1099999999997</v>
      </c>
      <c r="G522" s="107" t="str">
        <f t="shared" si="8"/>
        <v>SH19-08117</v>
      </c>
      <c r="H522" s="318"/>
      <c r="I522" s="126"/>
      <c r="J522" s="110"/>
      <c r="K522" s="108"/>
      <c r="L522" s="107"/>
      <c r="M522" s="319"/>
      <c r="N522" s="107"/>
    </row>
    <row r="523" spans="1:14" ht="18" hidden="1" customHeight="1">
      <c r="A523" s="351">
        <v>518</v>
      </c>
      <c r="B523" s="107" t="s">
        <v>42</v>
      </c>
      <c r="C523" s="108">
        <v>43692</v>
      </c>
      <c r="D523" s="324" t="s">
        <v>12000</v>
      </c>
      <c r="E523" s="324" t="s">
        <v>12878</v>
      </c>
      <c r="F523" s="126">
        <v>12074.7</v>
      </c>
      <c r="G523" s="107" t="str">
        <f t="shared" si="8"/>
        <v>SH19-08118</v>
      </c>
      <c r="H523" s="318"/>
      <c r="I523" s="126"/>
      <c r="J523" s="110"/>
      <c r="K523" s="108"/>
      <c r="L523" s="107"/>
      <c r="M523" s="319"/>
      <c r="N523" s="107"/>
    </row>
    <row r="524" spans="1:14" ht="18" hidden="1" customHeight="1">
      <c r="A524" s="351">
        <v>519</v>
      </c>
      <c r="B524" s="107" t="s">
        <v>42</v>
      </c>
      <c r="C524" s="108">
        <v>43692</v>
      </c>
      <c r="D524" s="324" t="s">
        <v>12001</v>
      </c>
      <c r="E524" s="324" t="s">
        <v>12878</v>
      </c>
      <c r="F524" s="126">
        <v>6120.57</v>
      </c>
      <c r="G524" s="107" t="str">
        <f t="shared" si="8"/>
        <v>SH19-08119</v>
      </c>
      <c r="H524" s="318"/>
      <c r="I524" s="126"/>
      <c r="J524" s="110"/>
      <c r="K524" s="108"/>
      <c r="L524" s="107"/>
      <c r="M524" s="319"/>
      <c r="N524" s="107"/>
    </row>
    <row r="525" spans="1:14" ht="18" hidden="1" customHeight="1">
      <c r="A525" s="351">
        <v>520</v>
      </c>
      <c r="B525" s="107" t="s">
        <v>42</v>
      </c>
      <c r="C525" s="108">
        <v>43692</v>
      </c>
      <c r="D525" s="324" t="s">
        <v>12002</v>
      </c>
      <c r="E525" s="324" t="s">
        <v>12878</v>
      </c>
      <c r="F525" s="126">
        <v>11170.64</v>
      </c>
      <c r="G525" s="107" t="str">
        <f t="shared" si="8"/>
        <v>SH19-08120</v>
      </c>
      <c r="H525" s="318"/>
      <c r="I525" s="126"/>
      <c r="J525" s="110"/>
      <c r="K525" s="108"/>
      <c r="L525" s="107"/>
      <c r="M525" s="319"/>
      <c r="N525" s="107"/>
    </row>
    <row r="526" spans="1:14" ht="18" hidden="1" customHeight="1">
      <c r="A526" s="351">
        <v>521</v>
      </c>
      <c r="B526" s="107" t="s">
        <v>42</v>
      </c>
      <c r="C526" s="108">
        <v>43692</v>
      </c>
      <c r="D526" s="324" t="s">
        <v>12003</v>
      </c>
      <c r="E526" s="324" t="s">
        <v>12878</v>
      </c>
      <c r="F526" s="126">
        <v>13820.19</v>
      </c>
      <c r="G526" s="107" t="str">
        <f t="shared" si="8"/>
        <v>SH19-08121</v>
      </c>
      <c r="H526" s="318"/>
      <c r="I526" s="126"/>
      <c r="J526" s="110"/>
      <c r="K526" s="108"/>
      <c r="L526" s="107"/>
      <c r="M526" s="319"/>
      <c r="N526" s="107"/>
    </row>
    <row r="527" spans="1:14" ht="18" hidden="1" customHeight="1">
      <c r="A527" s="351">
        <v>522</v>
      </c>
      <c r="B527" s="107" t="s">
        <v>42</v>
      </c>
      <c r="C527" s="108">
        <v>43692</v>
      </c>
      <c r="D527" s="324" t="s">
        <v>12004</v>
      </c>
      <c r="E527" s="324" t="s">
        <v>12878</v>
      </c>
      <c r="F527" s="126">
        <v>4816.22</v>
      </c>
      <c r="G527" s="107" t="str">
        <f t="shared" si="8"/>
        <v>SH19-08122</v>
      </c>
      <c r="H527" s="318"/>
      <c r="I527" s="126"/>
      <c r="J527" s="110"/>
      <c r="K527" s="108"/>
      <c r="L527" s="107"/>
      <c r="M527" s="319"/>
      <c r="N527" s="107"/>
    </row>
    <row r="528" spans="1:14" ht="18" hidden="1" customHeight="1">
      <c r="A528" s="351">
        <v>523</v>
      </c>
      <c r="B528" s="107" t="s">
        <v>42</v>
      </c>
      <c r="C528" s="108">
        <v>43692</v>
      </c>
      <c r="D528" s="324" t="s">
        <v>12005</v>
      </c>
      <c r="E528" s="324" t="s">
        <v>12878</v>
      </c>
      <c r="F528" s="126">
        <v>11092.77</v>
      </c>
      <c r="G528" s="107" t="str">
        <f t="shared" si="8"/>
        <v>SH19-08123</v>
      </c>
      <c r="H528" s="318"/>
      <c r="I528" s="126"/>
      <c r="J528" s="110"/>
      <c r="K528" s="108"/>
      <c r="L528" s="107"/>
      <c r="M528" s="319"/>
      <c r="N528" s="107"/>
    </row>
    <row r="529" spans="1:14" ht="18" hidden="1" customHeight="1">
      <c r="A529" s="351">
        <v>524</v>
      </c>
      <c r="B529" s="107" t="s">
        <v>329</v>
      </c>
      <c r="C529" s="108">
        <v>43691</v>
      </c>
      <c r="D529" s="324" t="s">
        <v>12006</v>
      </c>
      <c r="E529" s="324" t="s">
        <v>1709</v>
      </c>
      <c r="F529" s="126">
        <v>4085.28</v>
      </c>
      <c r="G529" s="107" t="str">
        <f t="shared" si="8"/>
        <v>SH19-08124</v>
      </c>
      <c r="H529" s="318"/>
      <c r="I529" s="126"/>
      <c r="J529" s="110"/>
      <c r="K529" s="108"/>
      <c r="L529" s="107"/>
      <c r="M529" s="319"/>
      <c r="N529" s="107"/>
    </row>
    <row r="530" spans="1:14" ht="18" hidden="1" customHeight="1">
      <c r="A530" s="351">
        <v>525</v>
      </c>
      <c r="B530" s="107" t="s">
        <v>55</v>
      </c>
      <c r="C530" s="108">
        <v>43691</v>
      </c>
      <c r="D530" s="324" t="s">
        <v>12007</v>
      </c>
      <c r="E530" s="324" t="s">
        <v>1709</v>
      </c>
      <c r="F530" s="126">
        <v>2068.5</v>
      </c>
      <c r="G530" s="107" t="str">
        <f t="shared" si="8"/>
        <v>SH19-08125</v>
      </c>
      <c r="H530" s="318"/>
      <c r="I530" s="126"/>
      <c r="J530" s="110"/>
      <c r="K530" s="108"/>
      <c r="L530" s="107"/>
      <c r="M530" s="319"/>
      <c r="N530" s="107"/>
    </row>
    <row r="531" spans="1:14" ht="18" hidden="1" customHeight="1">
      <c r="A531" s="351">
        <v>526</v>
      </c>
      <c r="B531" s="107" t="s">
        <v>55</v>
      </c>
      <c r="C531" s="108">
        <v>43691</v>
      </c>
      <c r="D531" s="324" t="s">
        <v>12008</v>
      </c>
      <c r="E531" s="324" t="s">
        <v>1709</v>
      </c>
      <c r="F531" s="126">
        <v>1447.74</v>
      </c>
      <c r="G531" s="107" t="str">
        <f t="shared" si="8"/>
        <v>SH19-08126</v>
      </c>
      <c r="H531" s="318"/>
      <c r="I531" s="126"/>
      <c r="J531" s="110"/>
      <c r="K531" s="108"/>
      <c r="L531" s="107"/>
      <c r="M531" s="319"/>
      <c r="N531" s="107"/>
    </row>
    <row r="532" spans="1:14" ht="18" hidden="1" customHeight="1">
      <c r="A532" s="351">
        <v>527</v>
      </c>
      <c r="B532" s="107" t="s">
        <v>55</v>
      </c>
      <c r="C532" s="108">
        <v>43691</v>
      </c>
      <c r="D532" s="324" t="s">
        <v>12009</v>
      </c>
      <c r="E532" s="324" t="s">
        <v>1709</v>
      </c>
      <c r="F532" s="126">
        <v>1658.7</v>
      </c>
      <c r="G532" s="107" t="str">
        <f t="shared" si="8"/>
        <v>SH19-08127</v>
      </c>
      <c r="H532" s="318"/>
      <c r="I532" s="126"/>
      <c r="J532" s="110"/>
      <c r="K532" s="108"/>
      <c r="L532" s="107"/>
      <c r="M532" s="319"/>
      <c r="N532" s="107"/>
    </row>
    <row r="533" spans="1:14" ht="18" hidden="1" customHeight="1">
      <c r="A533" s="351">
        <v>528</v>
      </c>
      <c r="B533" s="107" t="s">
        <v>142</v>
      </c>
      <c r="C533" s="108">
        <v>43691</v>
      </c>
      <c r="D533" s="324" t="s">
        <v>12010</v>
      </c>
      <c r="E533" s="324" t="s">
        <v>1709</v>
      </c>
      <c r="F533" s="126">
        <v>635.09</v>
      </c>
      <c r="G533" s="107" t="str">
        <f t="shared" si="8"/>
        <v>SH19-08128</v>
      </c>
      <c r="H533" s="318"/>
      <c r="I533" s="126"/>
      <c r="J533" s="110"/>
      <c r="K533" s="108"/>
      <c r="L533" s="107"/>
      <c r="M533" s="319"/>
      <c r="N533" s="107"/>
    </row>
    <row r="534" spans="1:14" ht="18" hidden="1" customHeight="1">
      <c r="A534" s="351">
        <v>529</v>
      </c>
      <c r="B534" s="107" t="s">
        <v>142</v>
      </c>
      <c r="C534" s="108">
        <v>43691</v>
      </c>
      <c r="D534" s="324" t="s">
        <v>12011</v>
      </c>
      <c r="E534" s="324" t="s">
        <v>1709</v>
      </c>
      <c r="F534" s="126">
        <v>368.63</v>
      </c>
      <c r="G534" s="107" t="str">
        <f t="shared" si="8"/>
        <v>SH19-08129</v>
      </c>
      <c r="H534" s="318"/>
      <c r="I534" s="126"/>
      <c r="J534" s="110"/>
      <c r="K534" s="108"/>
      <c r="L534" s="107"/>
      <c r="M534" s="319"/>
      <c r="N534" s="107"/>
    </row>
    <row r="535" spans="1:14" ht="18" hidden="1" customHeight="1">
      <c r="A535" s="351">
        <v>530</v>
      </c>
      <c r="B535" s="107" t="s">
        <v>223</v>
      </c>
      <c r="C535" s="108">
        <v>43691</v>
      </c>
      <c r="D535" s="324" t="s">
        <v>12012</v>
      </c>
      <c r="E535" s="324" t="s">
        <v>1709</v>
      </c>
      <c r="F535" s="126">
        <v>1166.8699999999999</v>
      </c>
      <c r="G535" s="107" t="str">
        <f t="shared" si="8"/>
        <v>SH19-08130</v>
      </c>
      <c r="H535" s="318"/>
      <c r="I535" s="126"/>
      <c r="J535" s="110"/>
      <c r="K535" s="108"/>
      <c r="L535" s="107"/>
      <c r="M535" s="319"/>
      <c r="N535" s="107"/>
    </row>
    <row r="536" spans="1:14" ht="18" hidden="1" customHeight="1">
      <c r="A536" s="351">
        <v>531</v>
      </c>
      <c r="B536" s="107" t="s">
        <v>43</v>
      </c>
      <c r="C536" s="108">
        <v>43691</v>
      </c>
      <c r="D536" s="324" t="s">
        <v>12013</v>
      </c>
      <c r="E536" s="324" t="s">
        <v>1709</v>
      </c>
      <c r="F536" s="126">
        <v>2293.25</v>
      </c>
      <c r="G536" s="107" t="str">
        <f t="shared" si="8"/>
        <v>SH19-08131</v>
      </c>
      <c r="H536" s="318"/>
      <c r="I536" s="126"/>
      <c r="J536" s="110"/>
      <c r="K536" s="108"/>
      <c r="L536" s="107"/>
      <c r="M536" s="319"/>
      <c r="N536" s="107"/>
    </row>
    <row r="537" spans="1:14" ht="18" hidden="1" customHeight="1">
      <c r="A537" s="351">
        <v>532</v>
      </c>
      <c r="B537" s="107" t="s">
        <v>288</v>
      </c>
      <c r="C537" s="108">
        <v>43691</v>
      </c>
      <c r="D537" s="324" t="s">
        <v>12014</v>
      </c>
      <c r="E537" s="324" t="s">
        <v>1709</v>
      </c>
      <c r="F537" s="126">
        <v>6089.76</v>
      </c>
      <c r="G537" s="107" t="str">
        <f t="shared" si="8"/>
        <v>SH19-08132</v>
      </c>
      <c r="H537" s="318"/>
      <c r="I537" s="126"/>
      <c r="J537" s="110"/>
      <c r="K537" s="108"/>
      <c r="L537" s="107"/>
      <c r="M537" s="319"/>
      <c r="N537" s="107"/>
    </row>
    <row r="538" spans="1:14" ht="18" hidden="1" customHeight="1">
      <c r="A538" s="351">
        <v>533</v>
      </c>
      <c r="B538" s="107" t="s">
        <v>42</v>
      </c>
      <c r="C538" s="108">
        <v>43692</v>
      </c>
      <c r="D538" s="324" t="s">
        <v>12015</v>
      </c>
      <c r="E538" s="324" t="s">
        <v>12878</v>
      </c>
      <c r="F538" s="126">
        <v>7542.8</v>
      </c>
      <c r="G538" s="107" t="str">
        <f t="shared" si="8"/>
        <v>SH19-08133</v>
      </c>
      <c r="H538" s="318"/>
      <c r="I538" s="126"/>
      <c r="J538" s="110"/>
      <c r="K538" s="108"/>
      <c r="L538" s="107"/>
      <c r="M538" s="319"/>
      <c r="N538" s="107"/>
    </row>
    <row r="539" spans="1:14" ht="18" hidden="1" customHeight="1">
      <c r="A539" s="351">
        <v>534</v>
      </c>
      <c r="B539" s="107" t="s">
        <v>42</v>
      </c>
      <c r="C539" s="108">
        <v>43692</v>
      </c>
      <c r="D539" s="324" t="s">
        <v>12016</v>
      </c>
      <c r="E539" s="324" t="s">
        <v>12878</v>
      </c>
      <c r="F539" s="126">
        <v>14817.22</v>
      </c>
      <c r="G539" s="107" t="str">
        <f t="shared" si="8"/>
        <v>SH19-08134</v>
      </c>
      <c r="H539" s="318"/>
      <c r="I539" s="126"/>
      <c r="J539" s="110"/>
      <c r="K539" s="108"/>
      <c r="L539" s="107"/>
      <c r="M539" s="319"/>
      <c r="N539" s="107"/>
    </row>
    <row r="540" spans="1:14" ht="18" hidden="1" customHeight="1">
      <c r="A540" s="351">
        <v>535</v>
      </c>
      <c r="B540" s="107" t="s">
        <v>42</v>
      </c>
      <c r="C540" s="108">
        <v>43692</v>
      </c>
      <c r="D540" s="324" t="s">
        <v>12017</v>
      </c>
      <c r="E540" s="324" t="s">
        <v>12878</v>
      </c>
      <c r="F540" s="126">
        <v>4881.8500000000004</v>
      </c>
      <c r="G540" s="107" t="str">
        <f t="shared" si="8"/>
        <v>SH19-08135</v>
      </c>
      <c r="H540" s="318"/>
      <c r="I540" s="126"/>
      <c r="J540" s="110"/>
      <c r="K540" s="108"/>
      <c r="L540" s="107"/>
      <c r="M540" s="319"/>
      <c r="N540" s="107"/>
    </row>
    <row r="541" spans="1:14" ht="18" hidden="1" customHeight="1">
      <c r="A541" s="351">
        <v>536</v>
      </c>
      <c r="B541" s="107" t="s">
        <v>42</v>
      </c>
      <c r="C541" s="108">
        <v>43692</v>
      </c>
      <c r="D541" s="324" t="s">
        <v>12018</v>
      </c>
      <c r="E541" s="324" t="s">
        <v>12878</v>
      </c>
      <c r="F541" s="126">
        <v>7072.41</v>
      </c>
      <c r="G541" s="107" t="str">
        <f t="shared" ref="G541:G604" si="9">D541</f>
        <v>SH19-08136</v>
      </c>
      <c r="H541" s="318"/>
      <c r="I541" s="126"/>
      <c r="J541" s="110"/>
      <c r="K541" s="108"/>
      <c r="L541" s="107"/>
      <c r="M541" s="319"/>
      <c r="N541" s="107"/>
    </row>
    <row r="542" spans="1:14" ht="18" hidden="1" customHeight="1">
      <c r="A542" s="351">
        <v>537</v>
      </c>
      <c r="B542" s="107" t="s">
        <v>42</v>
      </c>
      <c r="C542" s="108">
        <v>43692</v>
      </c>
      <c r="D542" s="324" t="s">
        <v>12019</v>
      </c>
      <c r="E542" s="324" t="s">
        <v>12878</v>
      </c>
      <c r="F542" s="126">
        <v>2820.05</v>
      </c>
      <c r="G542" s="107" t="str">
        <f t="shared" si="9"/>
        <v>SH19-08137</v>
      </c>
      <c r="H542" s="318"/>
      <c r="I542" s="126"/>
      <c r="J542" s="110"/>
      <c r="K542" s="108"/>
      <c r="L542" s="107"/>
      <c r="M542" s="319"/>
      <c r="N542" s="107"/>
    </row>
    <row r="543" spans="1:14" ht="18" hidden="1" customHeight="1">
      <c r="A543" s="351">
        <v>538</v>
      </c>
      <c r="B543" s="107" t="s">
        <v>42</v>
      </c>
      <c r="C543" s="108">
        <v>43692</v>
      </c>
      <c r="D543" s="324" t="s">
        <v>12020</v>
      </c>
      <c r="E543" s="324" t="s">
        <v>12878</v>
      </c>
      <c r="F543" s="126">
        <v>11267.78</v>
      </c>
      <c r="G543" s="107" t="str">
        <f t="shared" si="9"/>
        <v>SH19-08138</v>
      </c>
      <c r="H543" s="318"/>
      <c r="I543" s="126"/>
      <c r="J543" s="110"/>
      <c r="K543" s="108"/>
      <c r="L543" s="107"/>
      <c r="M543" s="319"/>
      <c r="N543" s="107"/>
    </row>
    <row r="544" spans="1:14" ht="18" hidden="1" customHeight="1">
      <c r="A544" s="351">
        <v>539</v>
      </c>
      <c r="B544" s="107" t="s">
        <v>42</v>
      </c>
      <c r="C544" s="108">
        <v>43692</v>
      </c>
      <c r="D544" s="324" t="s">
        <v>12021</v>
      </c>
      <c r="E544" s="324" t="s">
        <v>12878</v>
      </c>
      <c r="F544" s="126">
        <v>9957.92</v>
      </c>
      <c r="G544" s="107" t="str">
        <f t="shared" si="9"/>
        <v>SH19-08139</v>
      </c>
      <c r="H544" s="318"/>
      <c r="I544" s="126"/>
      <c r="J544" s="110"/>
      <c r="K544" s="108"/>
      <c r="L544" s="107"/>
      <c r="M544" s="319"/>
      <c r="N544" s="107"/>
    </row>
    <row r="545" spans="1:14" ht="18" hidden="1" customHeight="1">
      <c r="A545" s="351">
        <v>540</v>
      </c>
      <c r="B545" s="107" t="s">
        <v>42</v>
      </c>
      <c r="C545" s="108">
        <v>43692</v>
      </c>
      <c r="D545" s="324" t="s">
        <v>12022</v>
      </c>
      <c r="E545" s="324" t="s">
        <v>12878</v>
      </c>
      <c r="F545" s="126">
        <v>4289.03</v>
      </c>
      <c r="G545" s="107" t="str">
        <f t="shared" si="9"/>
        <v>SH19-08140</v>
      </c>
      <c r="H545" s="318"/>
      <c r="I545" s="126"/>
      <c r="J545" s="110"/>
      <c r="K545" s="108"/>
      <c r="L545" s="107"/>
      <c r="M545" s="319"/>
      <c r="N545" s="107"/>
    </row>
    <row r="546" spans="1:14" ht="18" hidden="1" customHeight="1">
      <c r="A546" s="351">
        <v>541</v>
      </c>
      <c r="B546" s="107" t="s">
        <v>42</v>
      </c>
      <c r="C546" s="108">
        <v>43692</v>
      </c>
      <c r="D546" s="324" t="s">
        <v>12023</v>
      </c>
      <c r="E546" s="324" t="s">
        <v>12878</v>
      </c>
      <c r="F546" s="126">
        <v>10062.469999999999</v>
      </c>
      <c r="G546" s="107" t="str">
        <f t="shared" si="9"/>
        <v>SH19-08141</v>
      </c>
      <c r="H546" s="318"/>
      <c r="I546" s="126"/>
      <c r="J546" s="110"/>
      <c r="K546" s="108"/>
      <c r="L546" s="107"/>
      <c r="M546" s="319"/>
      <c r="N546" s="107"/>
    </row>
    <row r="547" spans="1:14" ht="18" hidden="1" customHeight="1">
      <c r="A547" s="351">
        <v>542</v>
      </c>
      <c r="B547" s="107" t="s">
        <v>42</v>
      </c>
      <c r="C547" s="108">
        <v>43692</v>
      </c>
      <c r="D547" s="324" t="s">
        <v>12024</v>
      </c>
      <c r="E547" s="324" t="s">
        <v>12878</v>
      </c>
      <c r="F547" s="126">
        <v>12265.79</v>
      </c>
      <c r="G547" s="107" t="str">
        <f t="shared" si="9"/>
        <v>SH19-08142</v>
      </c>
      <c r="H547" s="318"/>
      <c r="I547" s="126"/>
      <c r="J547" s="110"/>
      <c r="K547" s="108"/>
      <c r="L547" s="107"/>
      <c r="M547" s="319"/>
      <c r="N547" s="107"/>
    </row>
    <row r="548" spans="1:14" ht="18" hidden="1" customHeight="1">
      <c r="A548" s="351">
        <v>543</v>
      </c>
      <c r="B548" s="107" t="s">
        <v>42</v>
      </c>
      <c r="C548" s="108">
        <v>43692</v>
      </c>
      <c r="D548" s="324" t="s">
        <v>12025</v>
      </c>
      <c r="E548" s="324" t="s">
        <v>12878</v>
      </c>
      <c r="F548" s="126">
        <v>2252.81</v>
      </c>
      <c r="G548" s="107" t="str">
        <f t="shared" si="9"/>
        <v>SH19-08143</v>
      </c>
      <c r="H548" s="318"/>
      <c r="I548" s="126"/>
      <c r="J548" s="110"/>
      <c r="K548" s="108"/>
      <c r="L548" s="107"/>
      <c r="M548" s="319"/>
      <c r="N548" s="107"/>
    </row>
    <row r="549" spans="1:14" ht="18" hidden="1" customHeight="1">
      <c r="A549" s="351">
        <v>544</v>
      </c>
      <c r="B549" s="107" t="s">
        <v>42</v>
      </c>
      <c r="C549" s="108">
        <v>43692</v>
      </c>
      <c r="D549" s="324" t="s">
        <v>12026</v>
      </c>
      <c r="E549" s="324" t="s">
        <v>12878</v>
      </c>
      <c r="F549" s="126">
        <v>7529.13</v>
      </c>
      <c r="G549" s="107" t="str">
        <f t="shared" si="9"/>
        <v>SH19-08144</v>
      </c>
      <c r="H549" s="318"/>
      <c r="I549" s="126"/>
      <c r="J549" s="110"/>
      <c r="K549" s="108"/>
      <c r="L549" s="107"/>
      <c r="M549" s="319"/>
      <c r="N549" s="107"/>
    </row>
    <row r="550" spans="1:14" ht="18" hidden="1" customHeight="1">
      <c r="A550" s="351">
        <v>545</v>
      </c>
      <c r="B550" s="107" t="s">
        <v>42</v>
      </c>
      <c r="C550" s="108">
        <v>43692</v>
      </c>
      <c r="D550" s="324" t="s">
        <v>12027</v>
      </c>
      <c r="E550" s="324" t="s">
        <v>12878</v>
      </c>
      <c r="F550" s="126">
        <v>8897.68</v>
      </c>
      <c r="G550" s="107" t="str">
        <f t="shared" si="9"/>
        <v>SH19-08145</v>
      </c>
      <c r="H550" s="318"/>
      <c r="I550" s="126"/>
      <c r="J550" s="110"/>
      <c r="K550" s="108"/>
      <c r="L550" s="107"/>
      <c r="M550" s="319"/>
      <c r="N550" s="107"/>
    </row>
    <row r="551" spans="1:14" ht="18" hidden="1" customHeight="1">
      <c r="A551" s="351">
        <v>546</v>
      </c>
      <c r="B551" s="107" t="s">
        <v>42</v>
      </c>
      <c r="C551" s="108">
        <v>43692</v>
      </c>
      <c r="D551" s="324" t="s">
        <v>12028</v>
      </c>
      <c r="E551" s="324" t="s">
        <v>12878</v>
      </c>
      <c r="F551" s="126">
        <v>10302.33</v>
      </c>
      <c r="G551" s="107" t="str">
        <f t="shared" si="9"/>
        <v>SH19-08146</v>
      </c>
      <c r="H551" s="318"/>
      <c r="I551" s="126"/>
      <c r="J551" s="110"/>
      <c r="K551" s="108"/>
      <c r="L551" s="107"/>
      <c r="M551" s="319"/>
      <c r="N551" s="107"/>
    </row>
    <row r="552" spans="1:14" ht="18" hidden="1" customHeight="1">
      <c r="A552" s="351">
        <v>547</v>
      </c>
      <c r="B552" s="107" t="s">
        <v>42</v>
      </c>
      <c r="C552" s="108">
        <v>43692</v>
      </c>
      <c r="D552" s="324" t="s">
        <v>12029</v>
      </c>
      <c r="E552" s="324" t="s">
        <v>12878</v>
      </c>
      <c r="F552" s="126">
        <v>5122.7700000000004</v>
      </c>
      <c r="G552" s="107" t="str">
        <f t="shared" si="9"/>
        <v>SH19-08147</v>
      </c>
      <c r="H552" s="318"/>
      <c r="I552" s="126"/>
      <c r="J552" s="110"/>
      <c r="K552" s="108"/>
      <c r="L552" s="107"/>
      <c r="M552" s="319"/>
      <c r="N552" s="107"/>
    </row>
    <row r="553" spans="1:14" ht="18" hidden="1" customHeight="1">
      <c r="A553" s="351">
        <v>548</v>
      </c>
      <c r="B553" s="107" t="s">
        <v>42</v>
      </c>
      <c r="C553" s="108">
        <v>43692</v>
      </c>
      <c r="D553" s="324" t="s">
        <v>12030</v>
      </c>
      <c r="E553" s="324" t="s">
        <v>12878</v>
      </c>
      <c r="F553" s="126">
        <v>10431.98</v>
      </c>
      <c r="G553" s="107" t="str">
        <f t="shared" si="9"/>
        <v>SH19-08148</v>
      </c>
      <c r="H553" s="318"/>
      <c r="I553" s="126"/>
      <c r="J553" s="110"/>
      <c r="K553" s="108"/>
      <c r="L553" s="107"/>
      <c r="M553" s="319"/>
      <c r="N553" s="107"/>
    </row>
    <row r="554" spans="1:14" ht="18" hidden="1" customHeight="1">
      <c r="A554" s="351">
        <v>549</v>
      </c>
      <c r="B554" s="107" t="s">
        <v>42</v>
      </c>
      <c r="C554" s="108">
        <v>43692</v>
      </c>
      <c r="D554" s="324" t="s">
        <v>12031</v>
      </c>
      <c r="E554" s="324" t="s">
        <v>12878</v>
      </c>
      <c r="F554" s="126">
        <v>9602.92</v>
      </c>
      <c r="G554" s="107" t="str">
        <f t="shared" si="9"/>
        <v>SH19-08149</v>
      </c>
      <c r="H554" s="318"/>
      <c r="I554" s="126"/>
      <c r="J554" s="110"/>
      <c r="K554" s="108"/>
      <c r="L554" s="107"/>
      <c r="M554" s="319"/>
      <c r="N554" s="107"/>
    </row>
    <row r="555" spans="1:14" ht="18" hidden="1" customHeight="1">
      <c r="A555" s="351">
        <v>550</v>
      </c>
      <c r="B555" s="107" t="s">
        <v>42</v>
      </c>
      <c r="C555" s="108">
        <v>43692</v>
      </c>
      <c r="D555" s="324" t="s">
        <v>12032</v>
      </c>
      <c r="E555" s="324" t="s">
        <v>12878</v>
      </c>
      <c r="F555" s="126">
        <v>9186.7099999999991</v>
      </c>
      <c r="G555" s="107" t="str">
        <f t="shared" si="9"/>
        <v>SH19-08150</v>
      </c>
      <c r="H555" s="318"/>
      <c r="I555" s="126"/>
      <c r="J555" s="110"/>
      <c r="K555" s="108"/>
      <c r="L555" s="107"/>
      <c r="M555" s="319"/>
      <c r="N555" s="107"/>
    </row>
    <row r="556" spans="1:14" ht="18" hidden="1" customHeight="1">
      <c r="A556" s="351">
        <v>551</v>
      </c>
      <c r="B556" s="107" t="s">
        <v>42</v>
      </c>
      <c r="C556" s="108">
        <v>43692</v>
      </c>
      <c r="D556" s="324" t="s">
        <v>12033</v>
      </c>
      <c r="E556" s="324" t="s">
        <v>12878</v>
      </c>
      <c r="F556" s="126">
        <v>6855.18</v>
      </c>
      <c r="G556" s="107" t="str">
        <f t="shared" si="9"/>
        <v>SH19-08151</v>
      </c>
      <c r="H556" s="318"/>
      <c r="I556" s="126"/>
      <c r="J556" s="110"/>
      <c r="K556" s="108"/>
      <c r="L556" s="107"/>
      <c r="M556" s="319"/>
      <c r="N556" s="107"/>
    </row>
    <row r="557" spans="1:14" ht="18" hidden="1" customHeight="1">
      <c r="A557" s="351">
        <v>552</v>
      </c>
      <c r="B557" s="107" t="s">
        <v>53</v>
      </c>
      <c r="C557" s="108">
        <v>43691</v>
      </c>
      <c r="D557" s="324" t="s">
        <v>12034</v>
      </c>
      <c r="E557" s="324" t="s">
        <v>1709</v>
      </c>
      <c r="F557" s="126">
        <v>1941.6</v>
      </c>
      <c r="G557" s="107" t="str">
        <f t="shared" si="9"/>
        <v>SH19-08152</v>
      </c>
      <c r="H557" s="318"/>
      <c r="I557" s="126"/>
      <c r="J557" s="110"/>
      <c r="K557" s="108"/>
      <c r="L557" s="107"/>
      <c r="M557" s="319"/>
      <c r="N557" s="107"/>
    </row>
    <row r="558" spans="1:14" ht="18" hidden="1" customHeight="1">
      <c r="A558" s="351">
        <v>553</v>
      </c>
      <c r="B558" s="107" t="s">
        <v>1727</v>
      </c>
      <c r="C558" s="108">
        <v>43691</v>
      </c>
      <c r="D558" s="324" t="s">
        <v>12035</v>
      </c>
      <c r="E558" s="324" t="s">
        <v>1709</v>
      </c>
      <c r="F558" s="126">
        <v>1018.26</v>
      </c>
      <c r="G558" s="107" t="str">
        <f t="shared" si="9"/>
        <v>SH19-08153</v>
      </c>
      <c r="H558" s="318"/>
      <c r="I558" s="126"/>
      <c r="J558" s="110"/>
      <c r="K558" s="108"/>
      <c r="L558" s="107"/>
      <c r="M558" s="319"/>
      <c r="N558" s="107"/>
    </row>
    <row r="559" spans="1:14" ht="18" hidden="1" customHeight="1">
      <c r="A559" s="351">
        <v>554</v>
      </c>
      <c r="B559" s="107" t="s">
        <v>42</v>
      </c>
      <c r="C559" s="108">
        <v>43691</v>
      </c>
      <c r="D559" s="324" t="s">
        <v>12036</v>
      </c>
      <c r="E559" s="324" t="s">
        <v>12877</v>
      </c>
      <c r="F559" s="126">
        <v>15.91</v>
      </c>
      <c r="G559" s="107" t="str">
        <f t="shared" si="9"/>
        <v>SH19-08154</v>
      </c>
      <c r="H559" s="318"/>
      <c r="I559" s="126"/>
      <c r="J559" s="110"/>
      <c r="K559" s="108"/>
      <c r="L559" s="107"/>
      <c r="M559" s="319"/>
      <c r="N559" s="107"/>
    </row>
    <row r="560" spans="1:14" ht="18" hidden="1" customHeight="1">
      <c r="A560" s="351">
        <v>555</v>
      </c>
      <c r="B560" s="107" t="s">
        <v>42</v>
      </c>
      <c r="C560" s="108">
        <v>43691</v>
      </c>
      <c r="D560" s="324" t="s">
        <v>12037</v>
      </c>
      <c r="E560" s="324" t="s">
        <v>12877</v>
      </c>
      <c r="F560" s="126">
        <v>126.22</v>
      </c>
      <c r="G560" s="107" t="str">
        <f t="shared" si="9"/>
        <v>SH19-08155</v>
      </c>
      <c r="H560" s="318"/>
      <c r="I560" s="126"/>
      <c r="J560" s="110"/>
      <c r="K560" s="108"/>
      <c r="L560" s="107"/>
      <c r="M560" s="319"/>
      <c r="N560" s="107"/>
    </row>
    <row r="561" spans="1:14" ht="18" hidden="1" customHeight="1">
      <c r="A561" s="351">
        <v>556</v>
      </c>
      <c r="B561" s="107" t="s">
        <v>42</v>
      </c>
      <c r="C561" s="108">
        <v>43691</v>
      </c>
      <c r="D561" s="324" t="s">
        <v>12038</v>
      </c>
      <c r="E561" s="324" t="s">
        <v>12877</v>
      </c>
      <c r="F561" s="126">
        <v>5.24</v>
      </c>
      <c r="G561" s="107" t="str">
        <f t="shared" si="9"/>
        <v>SH19-08156</v>
      </c>
      <c r="H561" s="318"/>
      <c r="I561" s="126"/>
      <c r="J561" s="110"/>
      <c r="K561" s="108"/>
      <c r="L561" s="107"/>
      <c r="M561" s="319"/>
      <c r="N561" s="107"/>
    </row>
    <row r="562" spans="1:14" ht="18" hidden="1" customHeight="1">
      <c r="A562" s="351">
        <v>557</v>
      </c>
      <c r="B562" s="107" t="s">
        <v>1746</v>
      </c>
      <c r="C562" s="108"/>
      <c r="D562" s="402" t="s">
        <v>12039</v>
      </c>
      <c r="E562" s="324" t="s">
        <v>1709</v>
      </c>
      <c r="F562" s="126">
        <v>0</v>
      </c>
      <c r="G562" s="107" t="str">
        <f t="shared" si="9"/>
        <v>SH19-08157</v>
      </c>
      <c r="H562" s="318"/>
      <c r="I562" s="126"/>
      <c r="J562" s="110"/>
      <c r="K562" s="108"/>
      <c r="L562" s="107"/>
      <c r="M562" s="319"/>
      <c r="N562" s="107"/>
    </row>
    <row r="563" spans="1:14" ht="18" hidden="1" customHeight="1">
      <c r="A563" s="351">
        <v>558</v>
      </c>
      <c r="B563" s="107" t="s">
        <v>1746</v>
      </c>
      <c r="C563" s="108"/>
      <c r="D563" s="402" t="s">
        <v>12040</v>
      </c>
      <c r="E563" s="324" t="s">
        <v>1709</v>
      </c>
      <c r="F563" s="126">
        <v>0</v>
      </c>
      <c r="G563" s="107" t="str">
        <f t="shared" si="9"/>
        <v>SH19-08158</v>
      </c>
      <c r="H563" s="318"/>
      <c r="I563" s="126"/>
      <c r="J563" s="110"/>
      <c r="K563" s="108"/>
      <c r="L563" s="107"/>
      <c r="M563" s="319"/>
      <c r="N563" s="107"/>
    </row>
    <row r="564" spans="1:14" ht="18" hidden="1" customHeight="1">
      <c r="A564" s="351">
        <v>559</v>
      </c>
      <c r="B564" s="107"/>
      <c r="C564" s="108"/>
      <c r="D564" s="401" t="s">
        <v>12041</v>
      </c>
      <c r="E564" s="324" t="s">
        <v>1709</v>
      </c>
      <c r="F564" s="126">
        <v>0</v>
      </c>
      <c r="G564" s="107" t="str">
        <f t="shared" si="9"/>
        <v>SH19-08159</v>
      </c>
      <c r="H564" s="318"/>
      <c r="I564" s="126"/>
      <c r="J564" s="110"/>
      <c r="K564" s="108"/>
      <c r="L564" s="107"/>
      <c r="M564" s="319"/>
      <c r="N564" s="107" t="s">
        <v>1942</v>
      </c>
    </row>
    <row r="565" spans="1:14" ht="18" hidden="1" customHeight="1">
      <c r="A565" s="351">
        <v>560</v>
      </c>
      <c r="B565" s="107" t="s">
        <v>291</v>
      </c>
      <c r="C565" s="108">
        <v>43691</v>
      </c>
      <c r="D565" s="324" t="s">
        <v>12042</v>
      </c>
      <c r="E565" s="324" t="s">
        <v>1709</v>
      </c>
      <c r="F565" s="126">
        <v>4526.5600000000004</v>
      </c>
      <c r="G565" s="107" t="str">
        <f t="shared" si="9"/>
        <v>SH19-08160</v>
      </c>
      <c r="H565" s="318"/>
      <c r="I565" s="126"/>
      <c r="J565" s="110"/>
      <c r="K565" s="108"/>
      <c r="L565" s="107"/>
      <c r="M565" s="319"/>
      <c r="N565" s="107"/>
    </row>
    <row r="566" spans="1:14" ht="18" hidden="1" customHeight="1">
      <c r="A566" s="351">
        <v>561</v>
      </c>
      <c r="B566" s="107" t="s">
        <v>50</v>
      </c>
      <c r="C566" s="108">
        <v>43691</v>
      </c>
      <c r="D566" s="324" t="s">
        <v>12043</v>
      </c>
      <c r="E566" s="324" t="s">
        <v>1709</v>
      </c>
      <c r="F566" s="126">
        <v>377.55</v>
      </c>
      <c r="G566" s="107" t="str">
        <f t="shared" si="9"/>
        <v>SH19-08161</v>
      </c>
      <c r="H566" s="318"/>
      <c r="I566" s="126"/>
      <c r="J566" s="110"/>
      <c r="K566" s="108"/>
      <c r="L566" s="107"/>
      <c r="M566" s="319"/>
      <c r="N566" s="107"/>
    </row>
    <row r="567" spans="1:14" ht="18" hidden="1" customHeight="1">
      <c r="A567" s="351">
        <v>562</v>
      </c>
      <c r="B567" s="107" t="s">
        <v>288</v>
      </c>
      <c r="C567" s="108">
        <v>43691</v>
      </c>
      <c r="D567" s="324" t="s">
        <v>12044</v>
      </c>
      <c r="E567" s="324" t="s">
        <v>1709</v>
      </c>
      <c r="F567" s="126">
        <v>1057.25</v>
      </c>
      <c r="G567" s="107" t="str">
        <f t="shared" si="9"/>
        <v>SH19-08162</v>
      </c>
      <c r="H567" s="318"/>
      <c r="I567" s="126"/>
      <c r="J567" s="110"/>
      <c r="K567" s="108"/>
      <c r="L567" s="107"/>
      <c r="M567" s="319"/>
      <c r="N567" s="107"/>
    </row>
    <row r="568" spans="1:14" ht="18" hidden="1" customHeight="1">
      <c r="A568" s="351">
        <v>563</v>
      </c>
      <c r="B568" s="107" t="s">
        <v>42</v>
      </c>
      <c r="C568" s="108">
        <v>43691</v>
      </c>
      <c r="D568" s="324" t="s">
        <v>12045</v>
      </c>
      <c r="E568" s="324" t="s">
        <v>12877</v>
      </c>
      <c r="F568" s="126">
        <v>13.56</v>
      </c>
      <c r="G568" s="107" t="str">
        <f t="shared" si="9"/>
        <v>SH19-08163</v>
      </c>
      <c r="H568" s="318"/>
      <c r="I568" s="126"/>
      <c r="J568" s="110"/>
      <c r="K568" s="108"/>
      <c r="L568" s="107"/>
      <c r="M568" s="319"/>
      <c r="N568" s="107"/>
    </row>
    <row r="569" spans="1:14" ht="18" hidden="1" customHeight="1">
      <c r="A569" s="351">
        <v>564</v>
      </c>
      <c r="B569" s="107" t="s">
        <v>224</v>
      </c>
      <c r="C569" s="108">
        <v>43691</v>
      </c>
      <c r="D569" s="324" t="s">
        <v>12046</v>
      </c>
      <c r="E569" s="324" t="s">
        <v>1709</v>
      </c>
      <c r="F569" s="126">
        <v>11001.6</v>
      </c>
      <c r="G569" s="107" t="str">
        <f t="shared" si="9"/>
        <v>SH19-08164</v>
      </c>
      <c r="H569" s="318"/>
      <c r="I569" s="126"/>
      <c r="J569" s="110"/>
      <c r="K569" s="108"/>
      <c r="L569" s="107"/>
      <c r="M569" s="319"/>
      <c r="N569" s="107"/>
    </row>
    <row r="570" spans="1:14" ht="18" hidden="1" customHeight="1">
      <c r="A570" s="351">
        <v>565</v>
      </c>
      <c r="B570" s="107" t="s">
        <v>42</v>
      </c>
      <c r="C570" s="108">
        <v>43691</v>
      </c>
      <c r="D570" s="324" t="s">
        <v>12047</v>
      </c>
      <c r="E570" s="324" t="s">
        <v>12877</v>
      </c>
      <c r="F570" s="126">
        <v>31.44</v>
      </c>
      <c r="G570" s="107" t="str">
        <f t="shared" si="9"/>
        <v>SH19-08165</v>
      </c>
      <c r="H570" s="318"/>
      <c r="I570" s="126"/>
      <c r="J570" s="110"/>
      <c r="K570" s="108"/>
      <c r="L570" s="107"/>
      <c r="M570" s="319"/>
      <c r="N570" s="107"/>
    </row>
    <row r="571" spans="1:14" ht="18" hidden="1" customHeight="1">
      <c r="A571" s="351">
        <v>566</v>
      </c>
      <c r="B571" s="107" t="s">
        <v>142</v>
      </c>
      <c r="C571" s="108">
        <v>43691</v>
      </c>
      <c r="D571" s="324" t="s">
        <v>12048</v>
      </c>
      <c r="E571" s="324" t="s">
        <v>1709</v>
      </c>
      <c r="F571" s="126">
        <v>1951.96</v>
      </c>
      <c r="G571" s="107" t="str">
        <f t="shared" si="9"/>
        <v>SH19-08166</v>
      </c>
      <c r="H571" s="318"/>
      <c r="I571" s="126"/>
      <c r="J571" s="110"/>
      <c r="K571" s="108"/>
      <c r="L571" s="107"/>
      <c r="M571" s="319"/>
      <c r="N571" s="107"/>
    </row>
    <row r="572" spans="1:14" ht="18" hidden="1" customHeight="1">
      <c r="A572" s="351">
        <v>567</v>
      </c>
      <c r="B572" s="107" t="s">
        <v>142</v>
      </c>
      <c r="C572" s="108">
        <v>43691</v>
      </c>
      <c r="D572" s="324" t="s">
        <v>12049</v>
      </c>
      <c r="E572" s="324" t="s">
        <v>1709</v>
      </c>
      <c r="F572" s="126">
        <v>170.38</v>
      </c>
      <c r="G572" s="107" t="str">
        <f t="shared" si="9"/>
        <v>SH19-08167</v>
      </c>
      <c r="H572" s="318"/>
      <c r="I572" s="126"/>
      <c r="J572" s="110"/>
      <c r="K572" s="108"/>
      <c r="L572" s="107"/>
      <c r="M572" s="319"/>
      <c r="N572" s="107"/>
    </row>
    <row r="573" spans="1:14" ht="18" hidden="1" customHeight="1">
      <c r="A573" s="351">
        <v>568</v>
      </c>
      <c r="B573" s="107" t="s">
        <v>238</v>
      </c>
      <c r="C573" s="108">
        <v>43691</v>
      </c>
      <c r="D573" s="324" t="s">
        <v>12050</v>
      </c>
      <c r="E573" s="324" t="s">
        <v>1709</v>
      </c>
      <c r="F573" s="126">
        <v>3014.76</v>
      </c>
      <c r="G573" s="107" t="str">
        <f t="shared" si="9"/>
        <v>SH19-08168</v>
      </c>
      <c r="H573" s="318"/>
      <c r="I573" s="126"/>
      <c r="J573" s="110"/>
      <c r="K573" s="108"/>
      <c r="L573" s="107"/>
      <c r="M573" s="319"/>
      <c r="N573" s="107"/>
    </row>
    <row r="574" spans="1:14" ht="18" hidden="1" customHeight="1">
      <c r="A574" s="351">
        <v>569</v>
      </c>
      <c r="B574" s="107" t="s">
        <v>47</v>
      </c>
      <c r="C574" s="108">
        <v>43691</v>
      </c>
      <c r="D574" s="324" t="s">
        <v>12051</v>
      </c>
      <c r="E574" s="324" t="s">
        <v>1709</v>
      </c>
      <c r="F574" s="126">
        <v>2086.8000000000002</v>
      </c>
      <c r="G574" s="107" t="str">
        <f t="shared" si="9"/>
        <v>SH19-08169</v>
      </c>
      <c r="H574" s="318"/>
      <c r="I574" s="126"/>
      <c r="J574" s="110"/>
      <c r="K574" s="108"/>
      <c r="L574" s="107"/>
      <c r="M574" s="319"/>
      <c r="N574" s="107"/>
    </row>
    <row r="575" spans="1:14" ht="18" hidden="1" customHeight="1">
      <c r="A575" s="351">
        <v>570</v>
      </c>
      <c r="B575" s="107" t="s">
        <v>42</v>
      </c>
      <c r="C575" s="108">
        <v>43692</v>
      </c>
      <c r="D575" s="324" t="s">
        <v>12052</v>
      </c>
      <c r="E575" s="324" t="s">
        <v>12878</v>
      </c>
      <c r="F575" s="126">
        <v>3332.77</v>
      </c>
      <c r="G575" s="107" t="str">
        <f t="shared" si="9"/>
        <v>SH19-08170</v>
      </c>
      <c r="H575" s="318"/>
      <c r="I575" s="126"/>
      <c r="J575" s="110"/>
      <c r="K575" s="108"/>
      <c r="L575" s="107"/>
      <c r="M575" s="319"/>
      <c r="N575" s="107"/>
    </row>
    <row r="576" spans="1:14" ht="18" hidden="1" customHeight="1">
      <c r="A576" s="351">
        <v>571</v>
      </c>
      <c r="B576" s="107" t="s">
        <v>42</v>
      </c>
      <c r="C576" s="108">
        <v>43692</v>
      </c>
      <c r="D576" s="324" t="s">
        <v>12053</v>
      </c>
      <c r="E576" s="324" t="s">
        <v>12878</v>
      </c>
      <c r="F576" s="126">
        <v>11860.39</v>
      </c>
      <c r="G576" s="107" t="str">
        <f t="shared" si="9"/>
        <v>SH19-08171</v>
      </c>
      <c r="H576" s="318"/>
      <c r="I576" s="126"/>
      <c r="J576" s="110"/>
      <c r="K576" s="108"/>
      <c r="L576" s="107"/>
      <c r="M576" s="319"/>
      <c r="N576" s="107"/>
    </row>
    <row r="577" spans="1:14" ht="18" hidden="1" customHeight="1">
      <c r="A577" s="351">
        <v>572</v>
      </c>
      <c r="B577" s="107" t="s">
        <v>42</v>
      </c>
      <c r="C577" s="108">
        <v>43691</v>
      </c>
      <c r="D577" s="324" t="s">
        <v>12054</v>
      </c>
      <c r="E577" s="324" t="s">
        <v>12877</v>
      </c>
      <c r="F577" s="126">
        <v>50.45</v>
      </c>
      <c r="G577" s="107" t="str">
        <f t="shared" si="9"/>
        <v>SH19-08172</v>
      </c>
      <c r="H577" s="318"/>
      <c r="I577" s="126"/>
      <c r="J577" s="110"/>
      <c r="K577" s="108"/>
      <c r="L577" s="107"/>
      <c r="M577" s="319"/>
      <c r="N577" s="107"/>
    </row>
    <row r="578" spans="1:14" ht="18" hidden="1" customHeight="1">
      <c r="A578" s="351">
        <v>573</v>
      </c>
      <c r="B578" s="107" t="s">
        <v>42</v>
      </c>
      <c r="C578" s="108">
        <v>43693</v>
      </c>
      <c r="D578" s="324" t="s">
        <v>12055</v>
      </c>
      <c r="E578" s="324" t="s">
        <v>12879</v>
      </c>
      <c r="F578" s="126">
        <v>8680.57</v>
      </c>
      <c r="G578" s="107" t="str">
        <f t="shared" si="9"/>
        <v>SH19-08173</v>
      </c>
      <c r="H578" s="318"/>
      <c r="I578" s="126"/>
      <c r="J578" s="110"/>
      <c r="K578" s="108"/>
      <c r="L578" s="107"/>
      <c r="M578" s="319"/>
      <c r="N578" s="107"/>
    </row>
    <row r="579" spans="1:14" ht="18" hidden="1" customHeight="1">
      <c r="A579" s="351">
        <v>574</v>
      </c>
      <c r="B579" s="107" t="s">
        <v>42</v>
      </c>
      <c r="C579" s="108">
        <v>43693</v>
      </c>
      <c r="D579" s="324" t="s">
        <v>12056</v>
      </c>
      <c r="E579" s="324" t="s">
        <v>12879</v>
      </c>
      <c r="F579" s="126">
        <v>5557.85</v>
      </c>
      <c r="G579" s="107" t="str">
        <f t="shared" si="9"/>
        <v>SH19-08174</v>
      </c>
      <c r="H579" s="318"/>
      <c r="I579" s="126"/>
      <c r="J579" s="110"/>
      <c r="K579" s="108"/>
      <c r="L579" s="107"/>
      <c r="M579" s="319"/>
      <c r="N579" s="107"/>
    </row>
    <row r="580" spans="1:14" ht="18" hidden="1" customHeight="1">
      <c r="A580" s="351">
        <v>575</v>
      </c>
      <c r="B580" s="107" t="s">
        <v>42</v>
      </c>
      <c r="C580" s="108">
        <v>43693</v>
      </c>
      <c r="D580" s="324" t="s">
        <v>12057</v>
      </c>
      <c r="E580" s="324" t="s">
        <v>12879</v>
      </c>
      <c r="F580" s="126">
        <v>9947.6299999999992</v>
      </c>
      <c r="G580" s="107" t="str">
        <f t="shared" si="9"/>
        <v>SH19-08175</v>
      </c>
      <c r="H580" s="318"/>
      <c r="I580" s="126"/>
      <c r="J580" s="110"/>
      <c r="K580" s="108"/>
      <c r="L580" s="107"/>
      <c r="M580" s="319"/>
      <c r="N580" s="107"/>
    </row>
    <row r="581" spans="1:14" ht="18" hidden="1" customHeight="1">
      <c r="A581" s="351">
        <v>576</v>
      </c>
      <c r="B581" s="107" t="s">
        <v>42</v>
      </c>
      <c r="C581" s="108">
        <v>43693</v>
      </c>
      <c r="D581" s="324" t="s">
        <v>12058</v>
      </c>
      <c r="E581" s="324" t="s">
        <v>12879</v>
      </c>
      <c r="F581" s="126">
        <v>8759.0300000000007</v>
      </c>
      <c r="G581" s="107" t="str">
        <f t="shared" si="9"/>
        <v>SH19-08176</v>
      </c>
      <c r="H581" s="318"/>
      <c r="I581" s="126"/>
      <c r="J581" s="110"/>
      <c r="K581" s="108"/>
      <c r="L581" s="107"/>
      <c r="M581" s="319"/>
      <c r="N581" s="107"/>
    </row>
    <row r="582" spans="1:14" ht="18" hidden="1" customHeight="1">
      <c r="A582" s="351">
        <v>577</v>
      </c>
      <c r="B582" s="107" t="s">
        <v>42</v>
      </c>
      <c r="C582" s="108">
        <v>43693</v>
      </c>
      <c r="D582" s="324" t="s">
        <v>12059</v>
      </c>
      <c r="E582" s="324" t="s">
        <v>12879</v>
      </c>
      <c r="F582" s="126">
        <v>12171.36</v>
      </c>
      <c r="G582" s="107" t="str">
        <f t="shared" si="9"/>
        <v>SH19-08177</v>
      </c>
      <c r="H582" s="318"/>
      <c r="I582" s="126"/>
      <c r="J582" s="110"/>
      <c r="K582" s="108"/>
      <c r="L582" s="107"/>
      <c r="M582" s="319"/>
      <c r="N582" s="107"/>
    </row>
    <row r="583" spans="1:14" ht="18" hidden="1" customHeight="1">
      <c r="A583" s="351">
        <v>578</v>
      </c>
      <c r="B583" s="107" t="s">
        <v>42</v>
      </c>
      <c r="C583" s="108">
        <v>43693</v>
      </c>
      <c r="D583" s="324" t="s">
        <v>12060</v>
      </c>
      <c r="E583" s="324" t="s">
        <v>12879</v>
      </c>
      <c r="F583" s="126">
        <v>6434.44</v>
      </c>
      <c r="G583" s="107" t="str">
        <f t="shared" si="9"/>
        <v>SH19-08178</v>
      </c>
      <c r="H583" s="318"/>
      <c r="I583" s="126"/>
      <c r="J583" s="110"/>
      <c r="K583" s="108"/>
      <c r="L583" s="107"/>
      <c r="M583" s="319"/>
      <c r="N583" s="107"/>
    </row>
    <row r="584" spans="1:14" ht="18" hidden="1" customHeight="1">
      <c r="A584" s="351">
        <v>579</v>
      </c>
      <c r="B584" s="107" t="s">
        <v>42</v>
      </c>
      <c r="C584" s="108">
        <v>43693</v>
      </c>
      <c r="D584" s="324" t="s">
        <v>12061</v>
      </c>
      <c r="E584" s="324" t="s">
        <v>12879</v>
      </c>
      <c r="F584" s="126">
        <v>8843.76</v>
      </c>
      <c r="G584" s="107" t="str">
        <f t="shared" si="9"/>
        <v>SH19-08179</v>
      </c>
      <c r="H584" s="318"/>
      <c r="I584" s="126"/>
      <c r="J584" s="110"/>
      <c r="K584" s="108"/>
      <c r="L584" s="107"/>
      <c r="M584" s="319"/>
      <c r="N584" s="107"/>
    </row>
    <row r="585" spans="1:14" ht="18" hidden="1" customHeight="1">
      <c r="A585" s="351">
        <v>580</v>
      </c>
      <c r="B585" s="107" t="s">
        <v>42</v>
      </c>
      <c r="C585" s="108">
        <v>43693</v>
      </c>
      <c r="D585" s="324" t="s">
        <v>12062</v>
      </c>
      <c r="E585" s="324" t="s">
        <v>12879</v>
      </c>
      <c r="F585" s="126">
        <v>11572.81</v>
      </c>
      <c r="G585" s="107" t="str">
        <f t="shared" si="9"/>
        <v>SH19-08180</v>
      </c>
      <c r="H585" s="318"/>
      <c r="I585" s="126"/>
      <c r="J585" s="110"/>
      <c r="K585" s="108"/>
      <c r="L585" s="107"/>
      <c r="M585" s="319"/>
      <c r="N585" s="107"/>
    </row>
    <row r="586" spans="1:14" ht="18" hidden="1" customHeight="1">
      <c r="A586" s="351">
        <v>581</v>
      </c>
      <c r="B586" s="107" t="s">
        <v>42</v>
      </c>
      <c r="C586" s="108">
        <v>43693</v>
      </c>
      <c r="D586" s="324" t="s">
        <v>12063</v>
      </c>
      <c r="E586" s="324" t="s">
        <v>12879</v>
      </c>
      <c r="F586" s="126">
        <v>12744.95</v>
      </c>
      <c r="G586" s="107" t="str">
        <f t="shared" si="9"/>
        <v>SH19-08181</v>
      </c>
      <c r="H586" s="318"/>
      <c r="I586" s="126"/>
      <c r="J586" s="110"/>
      <c r="K586" s="108"/>
      <c r="L586" s="107"/>
      <c r="M586" s="319"/>
      <c r="N586" s="107"/>
    </row>
    <row r="587" spans="1:14" ht="18" hidden="1" customHeight="1">
      <c r="A587" s="351">
        <v>582</v>
      </c>
      <c r="B587" s="107" t="s">
        <v>42</v>
      </c>
      <c r="C587" s="108">
        <v>43693</v>
      </c>
      <c r="D587" s="324" t="s">
        <v>12064</v>
      </c>
      <c r="E587" s="324" t="s">
        <v>12879</v>
      </c>
      <c r="F587" s="126">
        <v>3305.49</v>
      </c>
      <c r="G587" s="107" t="str">
        <f t="shared" si="9"/>
        <v>SH19-08182</v>
      </c>
      <c r="H587" s="318"/>
      <c r="I587" s="126"/>
      <c r="J587" s="110"/>
      <c r="K587" s="108"/>
      <c r="L587" s="107"/>
      <c r="M587" s="319"/>
      <c r="N587" s="107"/>
    </row>
    <row r="588" spans="1:14" ht="18" hidden="1" customHeight="1">
      <c r="A588" s="351">
        <v>583</v>
      </c>
      <c r="B588" s="107" t="s">
        <v>42</v>
      </c>
      <c r="C588" s="108">
        <v>43693</v>
      </c>
      <c r="D588" s="324" t="s">
        <v>12065</v>
      </c>
      <c r="E588" s="324" t="s">
        <v>12879</v>
      </c>
      <c r="F588" s="126">
        <v>6627.06</v>
      </c>
      <c r="G588" s="107" t="str">
        <f t="shared" si="9"/>
        <v>SH19-08183</v>
      </c>
      <c r="H588" s="318"/>
      <c r="I588" s="126"/>
      <c r="J588" s="110"/>
      <c r="K588" s="108"/>
      <c r="L588" s="107"/>
      <c r="M588" s="319"/>
      <c r="N588" s="107"/>
    </row>
    <row r="589" spans="1:14" ht="18" hidden="1" customHeight="1">
      <c r="A589" s="351">
        <v>584</v>
      </c>
      <c r="B589" s="107" t="s">
        <v>42</v>
      </c>
      <c r="C589" s="108">
        <v>43693</v>
      </c>
      <c r="D589" s="324" t="s">
        <v>12066</v>
      </c>
      <c r="E589" s="324" t="s">
        <v>12879</v>
      </c>
      <c r="F589" s="126">
        <v>6469.04</v>
      </c>
      <c r="G589" s="107" t="str">
        <f t="shared" si="9"/>
        <v>SH19-08184</v>
      </c>
      <c r="H589" s="318"/>
      <c r="I589" s="126"/>
      <c r="J589" s="110"/>
      <c r="K589" s="108"/>
      <c r="L589" s="107"/>
      <c r="M589" s="319"/>
      <c r="N589" s="107"/>
    </row>
    <row r="590" spans="1:14" ht="18" hidden="1" customHeight="1">
      <c r="A590" s="351">
        <v>585</v>
      </c>
      <c r="B590" s="107" t="s">
        <v>42</v>
      </c>
      <c r="C590" s="108">
        <v>43693</v>
      </c>
      <c r="D590" s="324" t="s">
        <v>12067</v>
      </c>
      <c r="E590" s="324" t="s">
        <v>12879</v>
      </c>
      <c r="F590" s="126">
        <v>6906.16</v>
      </c>
      <c r="G590" s="107" t="str">
        <f t="shared" si="9"/>
        <v>SH19-08185</v>
      </c>
      <c r="H590" s="318"/>
      <c r="I590" s="126"/>
      <c r="J590" s="110"/>
      <c r="K590" s="108"/>
      <c r="L590" s="107"/>
      <c r="M590" s="319"/>
      <c r="N590" s="107"/>
    </row>
    <row r="591" spans="1:14" ht="18" hidden="1" customHeight="1">
      <c r="A591" s="351">
        <v>586</v>
      </c>
      <c r="B591" s="107" t="s">
        <v>42</v>
      </c>
      <c r="C591" s="108">
        <v>43693</v>
      </c>
      <c r="D591" s="324" t="s">
        <v>12068</v>
      </c>
      <c r="E591" s="324" t="s">
        <v>12879</v>
      </c>
      <c r="F591" s="126">
        <v>3140.48</v>
      </c>
      <c r="G591" s="107" t="str">
        <f t="shared" si="9"/>
        <v>SH19-08186</v>
      </c>
      <c r="H591" s="318"/>
      <c r="I591" s="126"/>
      <c r="J591" s="110"/>
      <c r="K591" s="108"/>
      <c r="L591" s="107"/>
      <c r="M591" s="319"/>
      <c r="N591" s="107"/>
    </row>
    <row r="592" spans="1:14" ht="18" hidden="1" customHeight="1">
      <c r="A592" s="351">
        <v>587</v>
      </c>
      <c r="B592" s="107" t="s">
        <v>42</v>
      </c>
      <c r="C592" s="108">
        <v>43693</v>
      </c>
      <c r="D592" s="324" t="s">
        <v>12069</v>
      </c>
      <c r="E592" s="324" t="s">
        <v>12879</v>
      </c>
      <c r="F592" s="126">
        <v>14831.09</v>
      </c>
      <c r="G592" s="107" t="str">
        <f t="shared" si="9"/>
        <v>SH19-08187</v>
      </c>
      <c r="H592" s="318"/>
      <c r="I592" s="126"/>
      <c r="J592" s="110"/>
      <c r="K592" s="108"/>
      <c r="L592" s="107"/>
      <c r="M592" s="319"/>
      <c r="N592" s="107"/>
    </row>
    <row r="593" spans="1:14" ht="18" hidden="1" customHeight="1">
      <c r="A593" s="351">
        <v>588</v>
      </c>
      <c r="B593" s="107" t="s">
        <v>42</v>
      </c>
      <c r="C593" s="108">
        <v>43693</v>
      </c>
      <c r="D593" s="324" t="s">
        <v>12070</v>
      </c>
      <c r="E593" s="324" t="s">
        <v>12879</v>
      </c>
      <c r="F593" s="126">
        <v>12804.67</v>
      </c>
      <c r="G593" s="107" t="str">
        <f t="shared" si="9"/>
        <v>SH19-08188</v>
      </c>
      <c r="H593" s="318"/>
      <c r="I593" s="126"/>
      <c r="J593" s="110"/>
      <c r="K593" s="108"/>
      <c r="L593" s="107"/>
      <c r="M593" s="319"/>
      <c r="N593" s="107"/>
    </row>
    <row r="594" spans="1:14" ht="18" hidden="1" customHeight="1">
      <c r="A594" s="351">
        <v>589</v>
      </c>
      <c r="B594" s="107" t="s">
        <v>42</v>
      </c>
      <c r="C594" s="108">
        <v>43693</v>
      </c>
      <c r="D594" s="324" t="s">
        <v>12071</v>
      </c>
      <c r="E594" s="324" t="s">
        <v>12879</v>
      </c>
      <c r="F594" s="126">
        <v>5810.19</v>
      </c>
      <c r="G594" s="107" t="str">
        <f t="shared" si="9"/>
        <v>SH19-08189</v>
      </c>
      <c r="H594" s="318"/>
      <c r="I594" s="126"/>
      <c r="J594" s="110"/>
      <c r="K594" s="108"/>
      <c r="L594" s="107"/>
      <c r="M594" s="319"/>
      <c r="N594" s="107"/>
    </row>
    <row r="595" spans="1:14" ht="18" hidden="1" customHeight="1">
      <c r="A595" s="351">
        <v>590</v>
      </c>
      <c r="B595" s="107" t="s">
        <v>42</v>
      </c>
      <c r="C595" s="108">
        <v>43693</v>
      </c>
      <c r="D595" s="324" t="s">
        <v>12072</v>
      </c>
      <c r="E595" s="324" t="s">
        <v>12879</v>
      </c>
      <c r="F595" s="126">
        <v>6366.06</v>
      </c>
      <c r="G595" s="107" t="str">
        <f t="shared" si="9"/>
        <v>SH19-08190</v>
      </c>
      <c r="H595" s="318"/>
      <c r="I595" s="126"/>
      <c r="J595" s="110"/>
      <c r="K595" s="108"/>
      <c r="L595" s="107"/>
      <c r="M595" s="319"/>
      <c r="N595" s="107"/>
    </row>
    <row r="596" spans="1:14" ht="18" hidden="1" customHeight="1">
      <c r="A596" s="351">
        <v>591</v>
      </c>
      <c r="B596" s="107" t="s">
        <v>42</v>
      </c>
      <c r="C596" s="108">
        <v>43693</v>
      </c>
      <c r="D596" s="324" t="s">
        <v>12073</v>
      </c>
      <c r="E596" s="324" t="s">
        <v>12879</v>
      </c>
      <c r="F596" s="126">
        <v>12388.37</v>
      </c>
      <c r="G596" s="107" t="str">
        <f t="shared" si="9"/>
        <v>SH19-08191</v>
      </c>
      <c r="H596" s="318"/>
      <c r="I596" s="126"/>
      <c r="J596" s="110"/>
      <c r="K596" s="108"/>
      <c r="L596" s="107"/>
      <c r="M596" s="319"/>
      <c r="N596" s="107"/>
    </row>
    <row r="597" spans="1:14" ht="18" hidden="1" customHeight="1">
      <c r="A597" s="351">
        <v>592</v>
      </c>
      <c r="B597" s="107" t="s">
        <v>42</v>
      </c>
      <c r="C597" s="108">
        <v>43693</v>
      </c>
      <c r="D597" s="324" t="s">
        <v>12074</v>
      </c>
      <c r="E597" s="324" t="s">
        <v>12879</v>
      </c>
      <c r="F597" s="126">
        <v>12779.97</v>
      </c>
      <c r="G597" s="107" t="str">
        <f t="shared" si="9"/>
        <v>SH19-08192</v>
      </c>
      <c r="H597" s="318"/>
      <c r="I597" s="126"/>
      <c r="J597" s="110"/>
      <c r="K597" s="108"/>
      <c r="L597" s="107"/>
      <c r="M597" s="319"/>
      <c r="N597" s="107"/>
    </row>
    <row r="598" spans="1:14" ht="18" hidden="1" customHeight="1">
      <c r="A598" s="351">
        <v>593</v>
      </c>
      <c r="B598" s="107" t="s">
        <v>42</v>
      </c>
      <c r="C598" s="108">
        <v>43693</v>
      </c>
      <c r="D598" s="324" t="s">
        <v>12075</v>
      </c>
      <c r="E598" s="324" t="s">
        <v>12879</v>
      </c>
      <c r="F598" s="126">
        <v>2887.63</v>
      </c>
      <c r="G598" s="107" t="str">
        <f t="shared" si="9"/>
        <v>SH19-08193</v>
      </c>
      <c r="H598" s="318"/>
      <c r="I598" s="126"/>
      <c r="J598" s="110"/>
      <c r="K598" s="108"/>
      <c r="L598" s="107"/>
      <c r="M598" s="319"/>
      <c r="N598" s="107"/>
    </row>
    <row r="599" spans="1:14" ht="18" hidden="1" customHeight="1">
      <c r="A599" s="351">
        <v>594</v>
      </c>
      <c r="B599" s="107" t="s">
        <v>42</v>
      </c>
      <c r="C599" s="108">
        <v>43693</v>
      </c>
      <c r="D599" s="324" t="s">
        <v>12076</v>
      </c>
      <c r="E599" s="324" t="s">
        <v>12879</v>
      </c>
      <c r="F599" s="126">
        <v>5897.11</v>
      </c>
      <c r="G599" s="107" t="str">
        <f t="shared" si="9"/>
        <v>SH19-08194</v>
      </c>
      <c r="H599" s="318"/>
      <c r="I599" s="126"/>
      <c r="J599" s="110"/>
      <c r="K599" s="108"/>
      <c r="L599" s="107"/>
      <c r="M599" s="319"/>
      <c r="N599" s="107"/>
    </row>
    <row r="600" spans="1:14" ht="18" hidden="1" customHeight="1">
      <c r="A600" s="351">
        <v>595</v>
      </c>
      <c r="B600" s="107" t="s">
        <v>42</v>
      </c>
      <c r="C600" s="108">
        <v>43693</v>
      </c>
      <c r="D600" s="324" t="s">
        <v>12077</v>
      </c>
      <c r="E600" s="324" t="s">
        <v>12879</v>
      </c>
      <c r="F600" s="126">
        <v>14725.69</v>
      </c>
      <c r="G600" s="107" t="str">
        <f t="shared" si="9"/>
        <v>SH19-08195</v>
      </c>
      <c r="H600" s="318"/>
      <c r="I600" s="126"/>
      <c r="J600" s="110"/>
      <c r="K600" s="108"/>
      <c r="L600" s="107"/>
      <c r="M600" s="319"/>
      <c r="N600" s="107"/>
    </row>
    <row r="601" spans="1:14" ht="18" hidden="1" customHeight="1">
      <c r="A601" s="351">
        <v>596</v>
      </c>
      <c r="B601" s="107" t="s">
        <v>42</v>
      </c>
      <c r="C601" s="108">
        <v>43693</v>
      </c>
      <c r="D601" s="324" t="s">
        <v>12078</v>
      </c>
      <c r="E601" s="324" t="s">
        <v>12879</v>
      </c>
      <c r="F601" s="126">
        <v>4620.8</v>
      </c>
      <c r="G601" s="107" t="str">
        <f t="shared" si="9"/>
        <v>SH19-08196</v>
      </c>
      <c r="H601" s="318"/>
      <c r="I601" s="126"/>
      <c r="J601" s="110"/>
      <c r="K601" s="108"/>
      <c r="L601" s="107"/>
      <c r="M601" s="319"/>
      <c r="N601" s="107"/>
    </row>
    <row r="602" spans="1:14" ht="18" hidden="1" customHeight="1">
      <c r="A602" s="351">
        <v>597</v>
      </c>
      <c r="B602" s="107" t="s">
        <v>42</v>
      </c>
      <c r="C602" s="108">
        <v>43693</v>
      </c>
      <c r="D602" s="324" t="s">
        <v>12079</v>
      </c>
      <c r="E602" s="324" t="s">
        <v>12879</v>
      </c>
      <c r="F602" s="126">
        <v>9679.84</v>
      </c>
      <c r="G602" s="107" t="str">
        <f t="shared" si="9"/>
        <v>SH19-08197</v>
      </c>
      <c r="H602" s="318"/>
      <c r="I602" s="126"/>
      <c r="J602" s="110"/>
      <c r="K602" s="108"/>
      <c r="L602" s="107"/>
      <c r="M602" s="319"/>
      <c r="N602" s="107"/>
    </row>
    <row r="603" spans="1:14" ht="18" hidden="1" customHeight="1">
      <c r="A603" s="351">
        <v>598</v>
      </c>
      <c r="B603" s="107" t="s">
        <v>346</v>
      </c>
      <c r="C603" s="108">
        <v>43692</v>
      </c>
      <c r="D603" s="324" t="s">
        <v>12080</v>
      </c>
      <c r="E603" s="324" t="s">
        <v>1709</v>
      </c>
      <c r="F603" s="126">
        <v>3493.6</v>
      </c>
      <c r="G603" s="107" t="str">
        <f t="shared" si="9"/>
        <v>SH19-08198</v>
      </c>
      <c r="H603" s="318"/>
      <c r="I603" s="126"/>
      <c r="J603" s="110"/>
      <c r="K603" s="108"/>
      <c r="L603" s="107"/>
      <c r="M603" s="319"/>
      <c r="N603" s="107"/>
    </row>
    <row r="604" spans="1:14" ht="18" hidden="1" customHeight="1">
      <c r="A604" s="351">
        <v>599</v>
      </c>
      <c r="B604" s="107" t="s">
        <v>42</v>
      </c>
      <c r="C604" s="108">
        <v>43693</v>
      </c>
      <c r="D604" s="324" t="s">
        <v>12081</v>
      </c>
      <c r="E604" s="324" t="s">
        <v>12879</v>
      </c>
      <c r="F604" s="126">
        <v>12442.36</v>
      </c>
      <c r="G604" s="107" t="str">
        <f t="shared" si="9"/>
        <v>SH19-08199</v>
      </c>
      <c r="H604" s="318"/>
      <c r="I604" s="126"/>
      <c r="J604" s="110"/>
      <c r="K604" s="108"/>
      <c r="L604" s="107"/>
      <c r="M604" s="319"/>
      <c r="N604" s="107"/>
    </row>
    <row r="605" spans="1:14" ht="18" hidden="1" customHeight="1">
      <c r="A605" s="351">
        <v>600</v>
      </c>
      <c r="B605" s="107" t="s">
        <v>42</v>
      </c>
      <c r="C605" s="108">
        <v>43693</v>
      </c>
      <c r="D605" s="324" t="s">
        <v>12082</v>
      </c>
      <c r="E605" s="324" t="s">
        <v>12879</v>
      </c>
      <c r="F605" s="126">
        <v>1227.82</v>
      </c>
      <c r="G605" s="107" t="str">
        <f t="shared" ref="G605:G668" si="10">D605</f>
        <v>SH19-08200</v>
      </c>
      <c r="H605" s="318"/>
      <c r="I605" s="126"/>
      <c r="J605" s="110"/>
      <c r="K605" s="108"/>
      <c r="L605" s="107"/>
      <c r="M605" s="319"/>
      <c r="N605" s="107"/>
    </row>
    <row r="606" spans="1:14" ht="18" hidden="1" customHeight="1">
      <c r="A606" s="351">
        <v>601</v>
      </c>
      <c r="B606" s="107" t="s">
        <v>142</v>
      </c>
      <c r="C606" s="108">
        <v>43692</v>
      </c>
      <c r="D606" s="324" t="s">
        <v>12083</v>
      </c>
      <c r="E606" s="324" t="s">
        <v>1709</v>
      </c>
      <c r="F606" s="126">
        <v>1306.25</v>
      </c>
      <c r="G606" s="107" t="str">
        <f t="shared" si="10"/>
        <v>SH19-08201</v>
      </c>
      <c r="H606" s="318"/>
      <c r="I606" s="126"/>
      <c r="J606" s="110"/>
      <c r="K606" s="108"/>
      <c r="L606" s="107"/>
      <c r="M606" s="319"/>
      <c r="N606" s="107"/>
    </row>
    <row r="607" spans="1:14" ht="18" hidden="1" customHeight="1">
      <c r="A607" s="351">
        <v>602</v>
      </c>
      <c r="B607" s="107" t="s">
        <v>42</v>
      </c>
      <c r="C607" s="108">
        <v>43693</v>
      </c>
      <c r="D607" s="324" t="s">
        <v>12084</v>
      </c>
      <c r="E607" s="324" t="s">
        <v>12879</v>
      </c>
      <c r="F607" s="126">
        <v>11033.68</v>
      </c>
      <c r="G607" s="107" t="str">
        <f t="shared" si="10"/>
        <v>SH19-08202</v>
      </c>
      <c r="H607" s="318"/>
      <c r="I607" s="126"/>
      <c r="J607" s="110"/>
      <c r="K607" s="108"/>
      <c r="L607" s="107"/>
      <c r="M607" s="319"/>
      <c r="N607" s="107"/>
    </row>
    <row r="608" spans="1:14" ht="18" hidden="1" customHeight="1">
      <c r="A608" s="351">
        <v>603</v>
      </c>
      <c r="B608" s="107" t="s">
        <v>42</v>
      </c>
      <c r="C608" s="108">
        <v>43693</v>
      </c>
      <c r="D608" s="324" t="s">
        <v>12085</v>
      </c>
      <c r="E608" s="324" t="s">
        <v>12879</v>
      </c>
      <c r="F608" s="126">
        <v>12442.36</v>
      </c>
      <c r="G608" s="107" t="str">
        <f t="shared" si="10"/>
        <v>SH19-08203</v>
      </c>
      <c r="H608" s="318"/>
      <c r="I608" s="126"/>
      <c r="J608" s="110"/>
      <c r="K608" s="108"/>
      <c r="L608" s="107"/>
      <c r="M608" s="319"/>
      <c r="N608" s="107"/>
    </row>
    <row r="609" spans="1:14" ht="18" hidden="1" customHeight="1">
      <c r="A609" s="351">
        <v>604</v>
      </c>
      <c r="B609" s="107" t="s">
        <v>47</v>
      </c>
      <c r="C609" s="108">
        <v>43692</v>
      </c>
      <c r="D609" s="324" t="s">
        <v>12086</v>
      </c>
      <c r="E609" s="324" t="s">
        <v>1709</v>
      </c>
      <c r="F609" s="126">
        <v>4942.38</v>
      </c>
      <c r="G609" s="107" t="str">
        <f t="shared" si="10"/>
        <v>SH19-08204</v>
      </c>
      <c r="H609" s="318"/>
      <c r="I609" s="126"/>
      <c r="J609" s="110"/>
      <c r="K609" s="108"/>
      <c r="L609" s="107"/>
      <c r="M609" s="319"/>
      <c r="N609" s="107"/>
    </row>
    <row r="610" spans="1:14" ht="18" hidden="1" customHeight="1">
      <c r="A610" s="351">
        <v>605</v>
      </c>
      <c r="B610" s="107" t="s">
        <v>329</v>
      </c>
      <c r="C610" s="108">
        <v>43692</v>
      </c>
      <c r="D610" s="324" t="s">
        <v>12087</v>
      </c>
      <c r="E610" s="324" t="s">
        <v>1709</v>
      </c>
      <c r="F610" s="126">
        <v>2462.42</v>
      </c>
      <c r="G610" s="107" t="str">
        <f t="shared" si="10"/>
        <v>SH19-08205</v>
      </c>
      <c r="H610" s="318"/>
      <c r="I610" s="126"/>
      <c r="J610" s="110"/>
      <c r="K610" s="108"/>
      <c r="L610" s="107"/>
      <c r="M610" s="319"/>
      <c r="N610" s="107"/>
    </row>
    <row r="611" spans="1:14" ht="18" hidden="1" customHeight="1">
      <c r="A611" s="351">
        <v>606</v>
      </c>
      <c r="B611" s="107" t="s">
        <v>55</v>
      </c>
      <c r="C611" s="108">
        <v>43691</v>
      </c>
      <c r="D611" s="324" t="s">
        <v>12088</v>
      </c>
      <c r="E611" s="324" t="s">
        <v>1709</v>
      </c>
      <c r="F611" s="126">
        <v>3005.64</v>
      </c>
      <c r="G611" s="107" t="str">
        <f t="shared" si="10"/>
        <v>SH19-08206</v>
      </c>
      <c r="H611" s="318"/>
      <c r="I611" s="126"/>
      <c r="J611" s="110"/>
      <c r="K611" s="108"/>
      <c r="L611" s="107"/>
      <c r="M611" s="319"/>
      <c r="N611" s="107"/>
    </row>
    <row r="612" spans="1:14" ht="18" hidden="1" customHeight="1">
      <c r="A612" s="351">
        <v>607</v>
      </c>
      <c r="B612" s="107" t="s">
        <v>55</v>
      </c>
      <c r="C612" s="108">
        <v>43691</v>
      </c>
      <c r="D612" s="324" t="s">
        <v>12089</v>
      </c>
      <c r="E612" s="324" t="s">
        <v>1709</v>
      </c>
      <c r="F612" s="126">
        <v>1644.84</v>
      </c>
      <c r="G612" s="107" t="str">
        <f t="shared" si="10"/>
        <v>SH19-08207</v>
      </c>
      <c r="H612" s="318"/>
      <c r="I612" s="126"/>
      <c r="J612" s="110"/>
      <c r="K612" s="108"/>
      <c r="L612" s="107"/>
      <c r="M612" s="319"/>
      <c r="N612" s="107"/>
    </row>
    <row r="613" spans="1:14" ht="18" hidden="1" customHeight="1">
      <c r="A613" s="351">
        <v>608</v>
      </c>
      <c r="B613" s="107" t="s">
        <v>42</v>
      </c>
      <c r="C613" s="108">
        <v>43692</v>
      </c>
      <c r="D613" s="324" t="s">
        <v>12090</v>
      </c>
      <c r="E613" s="324" t="s">
        <v>12878</v>
      </c>
      <c r="F613" s="126">
        <v>4938.29</v>
      </c>
      <c r="G613" s="107" t="str">
        <f t="shared" si="10"/>
        <v>SH19-08208</v>
      </c>
      <c r="H613" s="318"/>
      <c r="I613" s="126"/>
      <c r="J613" s="110"/>
      <c r="K613" s="108"/>
      <c r="L613" s="107"/>
      <c r="M613" s="319"/>
      <c r="N613" s="107"/>
    </row>
    <row r="614" spans="1:14" ht="18" hidden="1" customHeight="1">
      <c r="A614" s="351">
        <v>609</v>
      </c>
      <c r="B614" s="107" t="s">
        <v>42</v>
      </c>
      <c r="C614" s="108">
        <v>43691</v>
      </c>
      <c r="D614" s="324" t="s">
        <v>12091</v>
      </c>
      <c r="E614" s="324" t="s">
        <v>12877</v>
      </c>
      <c r="F614" s="126">
        <v>17.14</v>
      </c>
      <c r="G614" s="107" t="str">
        <f t="shared" si="10"/>
        <v>SH19-08209</v>
      </c>
      <c r="H614" s="318"/>
      <c r="I614" s="126"/>
      <c r="J614" s="110"/>
      <c r="K614" s="108"/>
      <c r="L614" s="107"/>
      <c r="M614" s="319"/>
      <c r="N614" s="107"/>
    </row>
    <row r="615" spans="1:14" ht="18" hidden="1" customHeight="1">
      <c r="A615" s="351">
        <v>610</v>
      </c>
      <c r="B615" s="107" t="s">
        <v>139</v>
      </c>
      <c r="C615" s="108">
        <v>43692</v>
      </c>
      <c r="D615" s="324" t="s">
        <v>12092</v>
      </c>
      <c r="E615" s="324" t="s">
        <v>1709</v>
      </c>
      <c r="F615" s="126">
        <v>1458</v>
      </c>
      <c r="G615" s="107" t="str">
        <f t="shared" si="10"/>
        <v>SH19-08210</v>
      </c>
      <c r="H615" s="318"/>
      <c r="I615" s="126"/>
      <c r="J615" s="110"/>
      <c r="K615" s="108"/>
      <c r="L615" s="107"/>
      <c r="M615" s="319"/>
      <c r="N615" s="107"/>
    </row>
    <row r="616" spans="1:14" ht="18" hidden="1" customHeight="1">
      <c r="A616" s="351">
        <v>611</v>
      </c>
      <c r="B616" s="107" t="s">
        <v>43</v>
      </c>
      <c r="C616" s="108">
        <v>43692</v>
      </c>
      <c r="D616" s="324" t="s">
        <v>12093</v>
      </c>
      <c r="E616" s="324" t="s">
        <v>1709</v>
      </c>
      <c r="F616" s="126">
        <v>3631.88</v>
      </c>
      <c r="G616" s="107" t="str">
        <f t="shared" si="10"/>
        <v>SH19-08211</v>
      </c>
      <c r="H616" s="318"/>
      <c r="I616" s="126"/>
      <c r="J616" s="110"/>
      <c r="K616" s="108"/>
      <c r="L616" s="107"/>
      <c r="M616" s="319"/>
      <c r="N616" s="107"/>
    </row>
    <row r="617" spans="1:14" ht="18" hidden="1" customHeight="1">
      <c r="A617" s="351">
        <v>612</v>
      </c>
      <c r="B617" s="107" t="s">
        <v>1746</v>
      </c>
      <c r="C617" s="108"/>
      <c r="D617" s="402" t="s">
        <v>12094</v>
      </c>
      <c r="E617" s="324" t="s">
        <v>1709</v>
      </c>
      <c r="F617" s="126">
        <v>0</v>
      </c>
      <c r="G617" s="107" t="str">
        <f t="shared" si="10"/>
        <v>SH19-08212</v>
      </c>
      <c r="H617" s="318"/>
      <c r="I617" s="126"/>
      <c r="J617" s="110"/>
      <c r="K617" s="108"/>
      <c r="L617" s="107"/>
      <c r="M617" s="319"/>
      <c r="N617" s="107"/>
    </row>
    <row r="618" spans="1:14" ht="18" hidden="1" customHeight="1">
      <c r="A618" s="351">
        <v>613</v>
      </c>
      <c r="B618" s="107" t="s">
        <v>42</v>
      </c>
      <c r="C618" s="108">
        <v>43692</v>
      </c>
      <c r="D618" s="324" t="s">
        <v>12095</v>
      </c>
      <c r="E618" s="324" t="s">
        <v>12878</v>
      </c>
      <c r="F618" s="126">
        <v>1736.7</v>
      </c>
      <c r="G618" s="107" t="str">
        <f t="shared" si="10"/>
        <v>SH19-08213</v>
      </c>
      <c r="H618" s="318"/>
      <c r="I618" s="126"/>
      <c r="J618" s="110"/>
      <c r="K618" s="108"/>
      <c r="L618" s="107"/>
      <c r="M618" s="319"/>
      <c r="N618" s="107"/>
    </row>
    <row r="619" spans="1:14" ht="18" hidden="1" customHeight="1">
      <c r="A619" s="351">
        <v>614</v>
      </c>
      <c r="B619" s="107" t="s">
        <v>42</v>
      </c>
      <c r="C619" s="108">
        <v>43692</v>
      </c>
      <c r="D619" s="324" t="s">
        <v>12096</v>
      </c>
      <c r="E619" s="324" t="s">
        <v>12878</v>
      </c>
      <c r="F619" s="126">
        <v>41.58</v>
      </c>
      <c r="G619" s="107" t="str">
        <f t="shared" si="10"/>
        <v>SH19-08214</v>
      </c>
      <c r="H619" s="318"/>
      <c r="I619" s="126"/>
      <c r="J619" s="110"/>
      <c r="K619" s="108"/>
      <c r="L619" s="107"/>
      <c r="M619" s="319"/>
      <c r="N619" s="107"/>
    </row>
    <row r="620" spans="1:14" ht="18" hidden="1" customHeight="1">
      <c r="A620" s="351">
        <v>615</v>
      </c>
      <c r="B620" s="107" t="s">
        <v>1727</v>
      </c>
      <c r="C620" s="108">
        <v>43692</v>
      </c>
      <c r="D620" s="324" t="s">
        <v>12097</v>
      </c>
      <c r="E620" s="324" t="s">
        <v>1709</v>
      </c>
      <c r="F620" s="126">
        <v>585</v>
      </c>
      <c r="G620" s="107" t="str">
        <f t="shared" si="10"/>
        <v>SH19-08215</v>
      </c>
      <c r="H620" s="318"/>
      <c r="I620" s="126"/>
      <c r="J620" s="110"/>
      <c r="K620" s="108"/>
      <c r="L620" s="107"/>
      <c r="M620" s="319"/>
      <c r="N620" s="107"/>
    </row>
    <row r="621" spans="1:14" ht="18" hidden="1" customHeight="1">
      <c r="A621" s="351">
        <v>616</v>
      </c>
      <c r="B621" s="107" t="s">
        <v>42</v>
      </c>
      <c r="C621" s="108">
        <v>43692</v>
      </c>
      <c r="D621" s="324" t="s">
        <v>12098</v>
      </c>
      <c r="E621" s="324" t="s">
        <v>12878</v>
      </c>
      <c r="F621" s="126">
        <v>79.569999999999993</v>
      </c>
      <c r="G621" s="107" t="str">
        <f t="shared" si="10"/>
        <v>SH19-08216</v>
      </c>
      <c r="H621" s="318"/>
      <c r="I621" s="126"/>
      <c r="J621" s="110"/>
      <c r="K621" s="108"/>
      <c r="L621" s="107"/>
      <c r="M621" s="319"/>
      <c r="N621" s="107"/>
    </row>
    <row r="622" spans="1:14" ht="18" hidden="1" customHeight="1">
      <c r="A622" s="351">
        <v>617</v>
      </c>
      <c r="B622" s="107" t="s">
        <v>42</v>
      </c>
      <c r="C622" s="108">
        <v>43692</v>
      </c>
      <c r="D622" s="324" t="s">
        <v>12099</v>
      </c>
      <c r="E622" s="324" t="s">
        <v>12878</v>
      </c>
      <c r="F622" s="126">
        <v>82.6</v>
      </c>
      <c r="G622" s="107" t="str">
        <f t="shared" si="10"/>
        <v>SH19-08217</v>
      </c>
      <c r="H622" s="318"/>
      <c r="I622" s="126"/>
      <c r="J622" s="110"/>
      <c r="K622" s="108"/>
      <c r="L622" s="107"/>
      <c r="M622" s="319"/>
      <c r="N622" s="107"/>
    </row>
    <row r="623" spans="1:14" ht="18" hidden="1" customHeight="1">
      <c r="A623" s="351">
        <v>618</v>
      </c>
      <c r="B623" s="107" t="s">
        <v>42</v>
      </c>
      <c r="C623" s="108">
        <v>43692</v>
      </c>
      <c r="D623" s="324" t="s">
        <v>12100</v>
      </c>
      <c r="E623" s="324" t="s">
        <v>12878</v>
      </c>
      <c r="F623" s="126">
        <v>172.18</v>
      </c>
      <c r="G623" s="107" t="str">
        <f t="shared" si="10"/>
        <v>SH19-08218</v>
      </c>
      <c r="H623" s="318"/>
      <c r="I623" s="126"/>
      <c r="J623" s="110"/>
      <c r="K623" s="108"/>
      <c r="L623" s="107"/>
      <c r="M623" s="319"/>
      <c r="N623" s="107"/>
    </row>
    <row r="624" spans="1:14" ht="18" hidden="1" customHeight="1">
      <c r="A624" s="351">
        <v>619</v>
      </c>
      <c r="B624" s="107" t="s">
        <v>329</v>
      </c>
      <c r="C624" s="108">
        <v>43692</v>
      </c>
      <c r="D624" s="324" t="s">
        <v>12101</v>
      </c>
      <c r="E624" s="324" t="s">
        <v>1709</v>
      </c>
      <c r="F624" s="126">
        <v>3258</v>
      </c>
      <c r="G624" s="107" t="str">
        <f t="shared" si="10"/>
        <v>SH19-08219</v>
      </c>
      <c r="H624" s="318"/>
      <c r="I624" s="126"/>
      <c r="J624" s="110"/>
      <c r="K624" s="108"/>
      <c r="L624" s="107"/>
      <c r="M624" s="319"/>
      <c r="N624" s="107"/>
    </row>
    <row r="625" spans="1:14" ht="18" hidden="1" customHeight="1">
      <c r="A625" s="351">
        <v>620</v>
      </c>
      <c r="B625" s="107" t="s">
        <v>206</v>
      </c>
      <c r="C625" s="108">
        <v>43692</v>
      </c>
      <c r="D625" s="324" t="s">
        <v>12102</v>
      </c>
      <c r="E625" s="324" t="s">
        <v>1709</v>
      </c>
      <c r="F625" s="126">
        <v>5686</v>
      </c>
      <c r="G625" s="107" t="str">
        <f t="shared" si="10"/>
        <v>SH19-08220</v>
      </c>
      <c r="H625" s="318"/>
      <c r="I625" s="126"/>
      <c r="J625" s="110"/>
      <c r="K625" s="108"/>
      <c r="L625" s="107"/>
      <c r="M625" s="319"/>
      <c r="N625" s="107"/>
    </row>
    <row r="626" spans="1:14" ht="18" hidden="1" customHeight="1">
      <c r="A626" s="351">
        <v>621</v>
      </c>
      <c r="B626" s="107" t="s">
        <v>288</v>
      </c>
      <c r="C626" s="108">
        <v>43692</v>
      </c>
      <c r="D626" s="324" t="s">
        <v>12103</v>
      </c>
      <c r="E626" s="324" t="s">
        <v>1709</v>
      </c>
      <c r="F626" s="126">
        <v>871.17</v>
      </c>
      <c r="G626" s="107" t="str">
        <f t="shared" si="10"/>
        <v>SH19-08221</v>
      </c>
      <c r="H626" s="318"/>
      <c r="I626" s="126"/>
      <c r="J626" s="110"/>
      <c r="K626" s="108"/>
      <c r="L626" s="107"/>
      <c r="M626" s="319"/>
      <c r="N626" s="107"/>
    </row>
    <row r="627" spans="1:14" ht="18" hidden="1" customHeight="1">
      <c r="A627" s="351">
        <v>622</v>
      </c>
      <c r="B627" s="107" t="s">
        <v>141</v>
      </c>
      <c r="C627" s="108">
        <v>43692</v>
      </c>
      <c r="D627" s="324" t="s">
        <v>12104</v>
      </c>
      <c r="E627" s="324" t="s">
        <v>1709</v>
      </c>
      <c r="F627" s="126">
        <v>4134</v>
      </c>
      <c r="G627" s="107" t="str">
        <f t="shared" si="10"/>
        <v>SH19-08222</v>
      </c>
      <c r="H627" s="318"/>
      <c r="I627" s="126"/>
      <c r="J627" s="110"/>
      <c r="K627" s="108"/>
      <c r="L627" s="107"/>
      <c r="M627" s="319"/>
      <c r="N627" s="107"/>
    </row>
    <row r="628" spans="1:14" ht="18" hidden="1" customHeight="1">
      <c r="A628" s="351">
        <v>623</v>
      </c>
      <c r="B628" s="107" t="s">
        <v>142</v>
      </c>
      <c r="C628" s="108">
        <v>43692</v>
      </c>
      <c r="D628" s="324" t="s">
        <v>12105</v>
      </c>
      <c r="E628" s="324" t="s">
        <v>1709</v>
      </c>
      <c r="F628" s="126">
        <v>1965.84</v>
      </c>
      <c r="G628" s="107" t="str">
        <f t="shared" si="10"/>
        <v>SH19-08223</v>
      </c>
      <c r="H628" s="318"/>
      <c r="I628" s="126"/>
      <c r="J628" s="110"/>
      <c r="K628" s="108"/>
      <c r="L628" s="107"/>
      <c r="M628" s="319"/>
      <c r="N628" s="107"/>
    </row>
    <row r="629" spans="1:14" ht="18" hidden="1" customHeight="1">
      <c r="A629" s="351">
        <v>624</v>
      </c>
      <c r="B629" s="107" t="s">
        <v>142</v>
      </c>
      <c r="C629" s="108">
        <v>43692</v>
      </c>
      <c r="D629" s="324" t="s">
        <v>12106</v>
      </c>
      <c r="E629" s="324" t="s">
        <v>1709</v>
      </c>
      <c r="F629" s="126">
        <v>722.76</v>
      </c>
      <c r="G629" s="107" t="str">
        <f t="shared" si="10"/>
        <v>SH19-08224</v>
      </c>
      <c r="H629" s="318"/>
      <c r="I629" s="126"/>
      <c r="J629" s="110"/>
      <c r="K629" s="108"/>
      <c r="L629" s="107"/>
      <c r="M629" s="319"/>
      <c r="N629" s="107"/>
    </row>
    <row r="630" spans="1:14" ht="18" hidden="1" customHeight="1">
      <c r="A630" s="351">
        <v>625</v>
      </c>
      <c r="B630" s="107" t="s">
        <v>49</v>
      </c>
      <c r="C630" s="108">
        <v>43692</v>
      </c>
      <c r="D630" s="324" t="s">
        <v>12107</v>
      </c>
      <c r="E630" s="324" t="s">
        <v>1709</v>
      </c>
      <c r="F630" s="126">
        <v>13983.84</v>
      </c>
      <c r="G630" s="107" t="str">
        <f t="shared" si="10"/>
        <v>SH19-08225</v>
      </c>
      <c r="H630" s="318"/>
      <c r="I630" s="126"/>
      <c r="J630" s="110"/>
      <c r="K630" s="108"/>
      <c r="L630" s="107"/>
      <c r="M630" s="319"/>
      <c r="N630" s="107"/>
    </row>
    <row r="631" spans="1:14" ht="18" hidden="1" customHeight="1">
      <c r="A631" s="351">
        <v>626</v>
      </c>
      <c r="B631" s="107" t="s">
        <v>42</v>
      </c>
      <c r="C631" s="108">
        <v>43693</v>
      </c>
      <c r="D631" s="324" t="s">
        <v>12108</v>
      </c>
      <c r="E631" s="324" t="s">
        <v>12879</v>
      </c>
      <c r="F631" s="126">
        <v>1149.94</v>
      </c>
      <c r="G631" s="107" t="str">
        <f t="shared" si="10"/>
        <v>SH19-08226</v>
      </c>
      <c r="H631" s="318"/>
      <c r="I631" s="126"/>
      <c r="J631" s="110"/>
      <c r="K631" s="108"/>
      <c r="L631" s="107"/>
      <c r="M631" s="319"/>
      <c r="N631" s="107"/>
    </row>
    <row r="632" spans="1:14" ht="18" hidden="1" customHeight="1">
      <c r="A632" s="351">
        <v>627</v>
      </c>
      <c r="B632" s="107" t="s">
        <v>1727</v>
      </c>
      <c r="C632" s="108">
        <v>43692</v>
      </c>
      <c r="D632" s="324" t="s">
        <v>12109</v>
      </c>
      <c r="E632" s="324" t="s">
        <v>1709</v>
      </c>
      <c r="F632" s="126">
        <v>2420.4899999999998</v>
      </c>
      <c r="G632" s="107" t="str">
        <f t="shared" si="10"/>
        <v>SH19-08227</v>
      </c>
      <c r="H632" s="318"/>
      <c r="I632" s="126"/>
      <c r="J632" s="110"/>
      <c r="K632" s="108"/>
      <c r="L632" s="107"/>
      <c r="M632" s="319"/>
      <c r="N632" s="107"/>
    </row>
    <row r="633" spans="1:14" ht="18" hidden="1" customHeight="1">
      <c r="A633" s="351">
        <v>628</v>
      </c>
      <c r="B633" s="107" t="s">
        <v>47</v>
      </c>
      <c r="C633" s="108">
        <v>43692</v>
      </c>
      <c r="D633" s="324" t="s">
        <v>12110</v>
      </c>
      <c r="E633" s="324" t="s">
        <v>1709</v>
      </c>
      <c r="F633" s="126">
        <v>2721.45</v>
      </c>
      <c r="G633" s="107" t="str">
        <f t="shared" si="10"/>
        <v>SH19-08228</v>
      </c>
      <c r="H633" s="318"/>
      <c r="I633" s="126"/>
      <c r="J633" s="110"/>
      <c r="K633" s="108"/>
      <c r="L633" s="107"/>
      <c r="M633" s="319"/>
      <c r="N633" s="107"/>
    </row>
    <row r="634" spans="1:14" ht="18" hidden="1" customHeight="1">
      <c r="A634" s="351">
        <v>629</v>
      </c>
      <c r="B634" s="107" t="s">
        <v>237</v>
      </c>
      <c r="C634" s="108">
        <v>43692</v>
      </c>
      <c r="D634" s="324" t="s">
        <v>12111</v>
      </c>
      <c r="E634" s="324" t="s">
        <v>1709</v>
      </c>
      <c r="F634" s="126">
        <v>1972.08</v>
      </c>
      <c r="G634" s="107" t="str">
        <f t="shared" si="10"/>
        <v>SH19-08229</v>
      </c>
      <c r="H634" s="318"/>
      <c r="I634" s="126"/>
      <c r="J634" s="110"/>
      <c r="K634" s="108"/>
      <c r="L634" s="107"/>
      <c r="M634" s="319"/>
      <c r="N634" s="107"/>
    </row>
    <row r="635" spans="1:14" ht="18" hidden="1" customHeight="1">
      <c r="A635" s="351">
        <v>630</v>
      </c>
      <c r="B635" s="107" t="s">
        <v>55</v>
      </c>
      <c r="C635" s="108">
        <v>43692</v>
      </c>
      <c r="D635" s="324" t="s">
        <v>12112</v>
      </c>
      <c r="E635" s="324" t="s">
        <v>1709</v>
      </c>
      <c r="F635" s="126">
        <v>1644.84</v>
      </c>
      <c r="G635" s="107" t="str">
        <f t="shared" si="10"/>
        <v>SH19-08230</v>
      </c>
      <c r="H635" s="318"/>
      <c r="I635" s="126"/>
      <c r="J635" s="110"/>
      <c r="K635" s="108"/>
      <c r="L635" s="107"/>
      <c r="M635" s="319"/>
      <c r="N635" s="107"/>
    </row>
    <row r="636" spans="1:14" ht="18" hidden="1" customHeight="1">
      <c r="A636" s="351">
        <v>631</v>
      </c>
      <c r="B636" s="107" t="s">
        <v>55</v>
      </c>
      <c r="C636" s="108">
        <v>43692</v>
      </c>
      <c r="D636" s="324" t="s">
        <v>12113</v>
      </c>
      <c r="E636" s="324" t="s">
        <v>1709</v>
      </c>
      <c r="F636" s="126">
        <v>1644.84</v>
      </c>
      <c r="G636" s="107" t="str">
        <f t="shared" si="10"/>
        <v>SH19-08231</v>
      </c>
      <c r="H636" s="318"/>
      <c r="I636" s="126"/>
      <c r="J636" s="110"/>
      <c r="K636" s="108"/>
      <c r="L636" s="107"/>
      <c r="M636" s="319"/>
      <c r="N636" s="107"/>
    </row>
    <row r="637" spans="1:14" ht="18" hidden="1" customHeight="1">
      <c r="A637" s="351">
        <v>632</v>
      </c>
      <c r="B637" s="107" t="s">
        <v>55</v>
      </c>
      <c r="C637" s="108">
        <v>43692</v>
      </c>
      <c r="D637" s="324" t="s">
        <v>12114</v>
      </c>
      <c r="E637" s="324" t="s">
        <v>1709</v>
      </c>
      <c r="F637" s="126">
        <v>3005.64</v>
      </c>
      <c r="G637" s="107" t="str">
        <f t="shared" si="10"/>
        <v>SH19-08232</v>
      </c>
      <c r="H637" s="318"/>
      <c r="I637" s="126"/>
      <c r="J637" s="110"/>
      <c r="K637" s="108"/>
      <c r="L637" s="107"/>
      <c r="M637" s="319"/>
      <c r="N637" s="107"/>
    </row>
    <row r="638" spans="1:14" ht="18" hidden="1" customHeight="1">
      <c r="A638" s="351">
        <v>633</v>
      </c>
      <c r="B638" s="107" t="s">
        <v>42</v>
      </c>
      <c r="C638" s="108">
        <v>43693</v>
      </c>
      <c r="D638" s="324" t="s">
        <v>12115</v>
      </c>
      <c r="E638" s="324" t="s">
        <v>12879</v>
      </c>
      <c r="F638" s="126">
        <v>8838.64</v>
      </c>
      <c r="G638" s="107" t="str">
        <f t="shared" si="10"/>
        <v>SH19-08233</v>
      </c>
      <c r="H638" s="318"/>
      <c r="I638" s="126"/>
      <c r="J638" s="110"/>
      <c r="K638" s="108"/>
      <c r="L638" s="107"/>
      <c r="M638" s="319"/>
      <c r="N638" s="107"/>
    </row>
    <row r="639" spans="1:14" ht="18" hidden="1" customHeight="1">
      <c r="A639" s="351">
        <v>634</v>
      </c>
      <c r="B639" s="107" t="s">
        <v>42</v>
      </c>
      <c r="C639" s="108">
        <v>43693</v>
      </c>
      <c r="D639" s="324" t="s">
        <v>12116</v>
      </c>
      <c r="E639" s="324" t="s">
        <v>12879</v>
      </c>
      <c r="F639" s="126">
        <v>3691.05</v>
      </c>
      <c r="G639" s="107" t="str">
        <f t="shared" si="10"/>
        <v>SH19-08234</v>
      </c>
      <c r="H639" s="318"/>
      <c r="I639" s="126"/>
      <c r="J639" s="110"/>
      <c r="K639" s="108"/>
      <c r="L639" s="107"/>
      <c r="M639" s="319"/>
      <c r="N639" s="107"/>
    </row>
    <row r="640" spans="1:14" ht="18" hidden="1" customHeight="1">
      <c r="A640" s="351">
        <v>635</v>
      </c>
      <c r="B640" s="107" t="s">
        <v>330</v>
      </c>
      <c r="C640" s="108">
        <v>43698</v>
      </c>
      <c r="D640" s="324" t="s">
        <v>12117</v>
      </c>
      <c r="E640" s="324" t="s">
        <v>1709</v>
      </c>
      <c r="F640" s="126">
        <v>3830.9</v>
      </c>
      <c r="G640" s="107" t="str">
        <f t="shared" si="10"/>
        <v>SH19-08235</v>
      </c>
      <c r="H640" s="318"/>
      <c r="I640" s="126"/>
      <c r="J640" s="110"/>
      <c r="K640" s="108"/>
      <c r="L640" s="107"/>
      <c r="M640" s="319"/>
      <c r="N640" s="107"/>
    </row>
    <row r="641" spans="1:14" ht="18" hidden="1" customHeight="1">
      <c r="A641" s="351">
        <v>636</v>
      </c>
      <c r="B641" s="107" t="s">
        <v>1727</v>
      </c>
      <c r="C641" s="108">
        <v>43692</v>
      </c>
      <c r="D641" s="324" t="s">
        <v>12118</v>
      </c>
      <c r="E641" s="324" t="s">
        <v>1709</v>
      </c>
      <c r="F641" s="126">
        <v>5384.95</v>
      </c>
      <c r="G641" s="107" t="str">
        <f t="shared" si="10"/>
        <v>SH19-08236</v>
      </c>
      <c r="H641" s="318"/>
      <c r="I641" s="126"/>
      <c r="J641" s="110"/>
      <c r="K641" s="108"/>
      <c r="L641" s="107"/>
      <c r="M641" s="319"/>
      <c r="N641" s="107"/>
    </row>
    <row r="642" spans="1:14" ht="18" hidden="1" customHeight="1">
      <c r="A642" s="351">
        <v>637</v>
      </c>
      <c r="B642" s="107" t="s">
        <v>142</v>
      </c>
      <c r="C642" s="108">
        <v>43693</v>
      </c>
      <c r="D642" s="324" t="s">
        <v>12119</v>
      </c>
      <c r="E642" s="324" t="s">
        <v>1709</v>
      </c>
      <c r="F642" s="126">
        <v>830.23</v>
      </c>
      <c r="G642" s="107" t="str">
        <f t="shared" si="10"/>
        <v>SH19-08237</v>
      </c>
      <c r="H642" s="318"/>
      <c r="I642" s="126"/>
      <c r="J642" s="110"/>
      <c r="K642" s="108"/>
      <c r="L642" s="107"/>
      <c r="M642" s="319"/>
      <c r="N642" s="107"/>
    </row>
    <row r="643" spans="1:14" ht="18" hidden="1" customHeight="1">
      <c r="A643" s="351">
        <v>638</v>
      </c>
      <c r="B643" s="107" t="s">
        <v>142</v>
      </c>
      <c r="C643" s="108">
        <v>43693</v>
      </c>
      <c r="D643" s="324" t="s">
        <v>12120</v>
      </c>
      <c r="E643" s="324" t="s">
        <v>1709</v>
      </c>
      <c r="F643" s="126">
        <v>308</v>
      </c>
      <c r="G643" s="107" t="str">
        <f t="shared" si="10"/>
        <v>SH19-08238</v>
      </c>
      <c r="H643" s="318"/>
      <c r="I643" s="126"/>
      <c r="J643" s="110"/>
      <c r="K643" s="108"/>
      <c r="L643" s="107"/>
      <c r="M643" s="319"/>
      <c r="N643" s="107"/>
    </row>
    <row r="644" spans="1:14" ht="18" hidden="1" customHeight="1">
      <c r="A644" s="351">
        <v>639</v>
      </c>
      <c r="B644" s="107" t="s">
        <v>139</v>
      </c>
      <c r="C644" s="108">
        <v>43693</v>
      </c>
      <c r="D644" s="324" t="s">
        <v>12121</v>
      </c>
      <c r="E644" s="324" t="s">
        <v>1709</v>
      </c>
      <c r="F644" s="126">
        <v>1965</v>
      </c>
      <c r="G644" s="107" t="str">
        <f t="shared" si="10"/>
        <v>SH19-08239</v>
      </c>
      <c r="H644" s="318"/>
      <c r="I644" s="126"/>
      <c r="J644" s="110"/>
      <c r="K644" s="108"/>
      <c r="L644" s="107"/>
      <c r="M644" s="319"/>
      <c r="N644" s="107"/>
    </row>
    <row r="645" spans="1:14" ht="18" hidden="1" customHeight="1">
      <c r="A645" s="351">
        <v>640</v>
      </c>
      <c r="B645" s="107" t="s">
        <v>42</v>
      </c>
      <c r="C645" s="108">
        <v>43693</v>
      </c>
      <c r="D645" s="324" t="s">
        <v>12122</v>
      </c>
      <c r="E645" s="324" t="s">
        <v>12879</v>
      </c>
      <c r="F645" s="126">
        <v>2891.49</v>
      </c>
      <c r="G645" s="107" t="str">
        <f t="shared" si="10"/>
        <v>SH19-08240</v>
      </c>
      <c r="H645" s="318"/>
      <c r="I645" s="126"/>
      <c r="J645" s="110"/>
      <c r="K645" s="108"/>
      <c r="L645" s="107"/>
      <c r="M645" s="319"/>
      <c r="N645" s="107"/>
    </row>
    <row r="646" spans="1:14" ht="18" hidden="1" customHeight="1">
      <c r="A646" s="351">
        <v>641</v>
      </c>
      <c r="B646" s="107" t="s">
        <v>43</v>
      </c>
      <c r="C646" s="108">
        <v>43693</v>
      </c>
      <c r="D646" s="324" t="s">
        <v>12123</v>
      </c>
      <c r="E646" s="324" t="s">
        <v>1709</v>
      </c>
      <c r="F646" s="126">
        <v>4791.6400000000003</v>
      </c>
      <c r="G646" s="107" t="str">
        <f t="shared" si="10"/>
        <v>SH19-08241</v>
      </c>
      <c r="H646" s="318"/>
      <c r="I646" s="126"/>
      <c r="J646" s="110"/>
      <c r="K646" s="108"/>
      <c r="L646" s="107"/>
      <c r="M646" s="319"/>
      <c r="N646" s="107"/>
    </row>
    <row r="647" spans="1:14" ht="18" hidden="1" customHeight="1">
      <c r="A647" s="351">
        <v>642</v>
      </c>
      <c r="B647" s="107" t="s">
        <v>329</v>
      </c>
      <c r="C647" s="108">
        <v>43693</v>
      </c>
      <c r="D647" s="324" t="s">
        <v>12124</v>
      </c>
      <c r="E647" s="324" t="s">
        <v>1709</v>
      </c>
      <c r="F647" s="126">
        <v>2871.31</v>
      </c>
      <c r="G647" s="107" t="str">
        <f t="shared" si="10"/>
        <v>SH19-08242</v>
      </c>
      <c r="H647" s="318"/>
      <c r="I647" s="126"/>
      <c r="J647" s="110"/>
      <c r="K647" s="108"/>
      <c r="L647" s="107"/>
      <c r="M647" s="319"/>
      <c r="N647" s="107"/>
    </row>
    <row r="648" spans="1:14" ht="18" hidden="1" customHeight="1">
      <c r="A648" s="351">
        <v>643</v>
      </c>
      <c r="B648" s="107" t="s">
        <v>237</v>
      </c>
      <c r="C648" s="108">
        <v>43693</v>
      </c>
      <c r="D648" s="324" t="s">
        <v>12125</v>
      </c>
      <c r="E648" s="324" t="s">
        <v>1709</v>
      </c>
      <c r="F648" s="126">
        <v>2958.12</v>
      </c>
      <c r="G648" s="107" t="str">
        <f t="shared" si="10"/>
        <v>SH19-08243</v>
      </c>
      <c r="H648" s="318"/>
      <c r="I648" s="126"/>
      <c r="J648" s="110"/>
      <c r="K648" s="108"/>
      <c r="L648" s="107"/>
      <c r="M648" s="319"/>
      <c r="N648" s="107"/>
    </row>
    <row r="649" spans="1:14" ht="18" hidden="1" customHeight="1">
      <c r="A649" s="351">
        <v>644</v>
      </c>
      <c r="B649" s="107" t="s">
        <v>42</v>
      </c>
      <c r="C649" s="108">
        <v>43693</v>
      </c>
      <c r="D649" s="324" t="s">
        <v>12126</v>
      </c>
      <c r="E649" s="324" t="s">
        <v>12879</v>
      </c>
      <c r="F649" s="126">
        <v>6.6</v>
      </c>
      <c r="G649" s="107" t="str">
        <f t="shared" si="10"/>
        <v>SH19-08244</v>
      </c>
      <c r="H649" s="318"/>
      <c r="I649" s="126"/>
      <c r="J649" s="110"/>
      <c r="K649" s="108"/>
      <c r="L649" s="107"/>
      <c r="M649" s="319"/>
      <c r="N649" s="107"/>
    </row>
    <row r="650" spans="1:14" ht="18" hidden="1" customHeight="1">
      <c r="A650" s="351">
        <v>645</v>
      </c>
      <c r="B650" s="107" t="s">
        <v>1754</v>
      </c>
      <c r="C650" s="108">
        <v>43693</v>
      </c>
      <c r="D650" s="324" t="s">
        <v>12127</v>
      </c>
      <c r="E650" s="324" t="s">
        <v>1709</v>
      </c>
      <c r="F650" s="126">
        <v>2583.6</v>
      </c>
      <c r="G650" s="107" t="str">
        <f t="shared" si="10"/>
        <v>SH19-08245</v>
      </c>
      <c r="H650" s="318"/>
      <c r="I650" s="126"/>
      <c r="J650" s="110"/>
      <c r="K650" s="108"/>
      <c r="L650" s="107"/>
      <c r="M650" s="319"/>
      <c r="N650" s="107"/>
    </row>
    <row r="651" spans="1:14" ht="18" hidden="1" customHeight="1">
      <c r="A651" s="351">
        <v>646</v>
      </c>
      <c r="B651" s="107" t="s">
        <v>329</v>
      </c>
      <c r="C651" s="108">
        <v>43693</v>
      </c>
      <c r="D651" s="324" t="s">
        <v>12128</v>
      </c>
      <c r="E651" s="324" t="s">
        <v>1709</v>
      </c>
      <c r="F651" s="126">
        <v>814.5</v>
      </c>
      <c r="G651" s="107" t="str">
        <f t="shared" si="10"/>
        <v>SH19-08246</v>
      </c>
      <c r="H651" s="318"/>
      <c r="I651" s="126"/>
      <c r="J651" s="110"/>
      <c r="K651" s="108"/>
      <c r="L651" s="107"/>
      <c r="M651" s="319"/>
      <c r="N651" s="107"/>
    </row>
    <row r="652" spans="1:14" ht="18" hidden="1" customHeight="1">
      <c r="A652" s="351">
        <v>647</v>
      </c>
      <c r="B652" s="107" t="s">
        <v>1727</v>
      </c>
      <c r="C652" s="108">
        <v>43693</v>
      </c>
      <c r="D652" s="324" t="s">
        <v>12129</v>
      </c>
      <c r="E652" s="324" t="s">
        <v>1709</v>
      </c>
      <c r="F652" s="126">
        <v>4483.8599999999997</v>
      </c>
      <c r="G652" s="107" t="str">
        <f t="shared" si="10"/>
        <v>SH19-08247</v>
      </c>
      <c r="H652" s="318"/>
      <c r="I652" s="126"/>
      <c r="J652" s="110"/>
      <c r="K652" s="108"/>
      <c r="L652" s="107"/>
      <c r="M652" s="319"/>
      <c r="N652" s="107"/>
    </row>
    <row r="653" spans="1:14" ht="18" hidden="1" customHeight="1">
      <c r="A653" s="351">
        <v>648</v>
      </c>
      <c r="B653" s="107" t="s">
        <v>238</v>
      </c>
      <c r="C653" s="108">
        <v>43693</v>
      </c>
      <c r="D653" s="324" t="s">
        <v>12130</v>
      </c>
      <c r="E653" s="324" t="s">
        <v>1709</v>
      </c>
      <c r="F653" s="126">
        <v>4306.8</v>
      </c>
      <c r="G653" s="107" t="str">
        <f t="shared" si="10"/>
        <v>SH19-08248</v>
      </c>
      <c r="H653" s="318"/>
      <c r="I653" s="126"/>
      <c r="J653" s="110"/>
      <c r="K653" s="108"/>
      <c r="L653" s="107"/>
      <c r="M653" s="319"/>
      <c r="N653" s="107"/>
    </row>
    <row r="654" spans="1:14" ht="18" hidden="1" customHeight="1">
      <c r="A654" s="351">
        <v>649</v>
      </c>
      <c r="B654" s="107" t="s">
        <v>238</v>
      </c>
      <c r="C654" s="108">
        <v>43693</v>
      </c>
      <c r="D654" s="324" t="s">
        <v>12131</v>
      </c>
      <c r="E654" s="324" t="s">
        <v>1709</v>
      </c>
      <c r="F654" s="126">
        <v>5165.25</v>
      </c>
      <c r="G654" s="107" t="str">
        <f t="shared" si="10"/>
        <v>SH19-08249</v>
      </c>
      <c r="H654" s="318"/>
      <c r="I654" s="126"/>
      <c r="J654" s="110"/>
      <c r="K654" s="108"/>
      <c r="L654" s="107"/>
      <c r="M654" s="319"/>
      <c r="N654" s="107"/>
    </row>
    <row r="655" spans="1:14" ht="18" hidden="1" customHeight="1">
      <c r="A655" s="351">
        <v>650</v>
      </c>
      <c r="B655" s="107" t="s">
        <v>42</v>
      </c>
      <c r="C655" s="108">
        <v>43693</v>
      </c>
      <c r="D655" s="324" t="s">
        <v>12132</v>
      </c>
      <c r="E655" s="324" t="s">
        <v>12879</v>
      </c>
      <c r="F655" s="126">
        <v>64.75</v>
      </c>
      <c r="G655" s="107" t="str">
        <f t="shared" si="10"/>
        <v>SH19-08250</v>
      </c>
      <c r="H655" s="318"/>
      <c r="I655" s="126"/>
      <c r="J655" s="110"/>
      <c r="K655" s="108"/>
      <c r="L655" s="107"/>
      <c r="M655" s="319"/>
      <c r="N655" s="107"/>
    </row>
    <row r="656" spans="1:14" ht="18" hidden="1" customHeight="1">
      <c r="A656" s="351">
        <v>651</v>
      </c>
      <c r="B656" s="107" t="s">
        <v>47</v>
      </c>
      <c r="C656" s="108">
        <v>43693</v>
      </c>
      <c r="D656" s="324" t="s">
        <v>12133</v>
      </c>
      <c r="E656" s="324" t="s">
        <v>1709</v>
      </c>
      <c r="F656" s="126">
        <v>1186.42</v>
      </c>
      <c r="G656" s="107" t="str">
        <f t="shared" si="10"/>
        <v>SH19-08251</v>
      </c>
      <c r="H656" s="318"/>
      <c r="I656" s="126"/>
      <c r="J656" s="110"/>
      <c r="K656" s="108"/>
      <c r="L656" s="107"/>
      <c r="M656" s="319"/>
      <c r="N656" s="107"/>
    </row>
    <row r="657" spans="1:14" ht="18" hidden="1" customHeight="1">
      <c r="A657" s="351">
        <v>652</v>
      </c>
      <c r="B657" s="107" t="s">
        <v>50</v>
      </c>
      <c r="C657" s="108">
        <v>43693</v>
      </c>
      <c r="D657" s="324" t="s">
        <v>12134</v>
      </c>
      <c r="E657" s="324" t="s">
        <v>1709</v>
      </c>
      <c r="F657" s="126">
        <v>4314.88</v>
      </c>
      <c r="G657" s="107" t="str">
        <f t="shared" si="10"/>
        <v>SH19-08252</v>
      </c>
      <c r="H657" s="318"/>
      <c r="I657" s="126"/>
      <c r="J657" s="110"/>
      <c r="K657" s="108"/>
      <c r="L657" s="107"/>
      <c r="M657" s="319"/>
      <c r="N657" s="107"/>
    </row>
    <row r="658" spans="1:14" ht="18" hidden="1" customHeight="1">
      <c r="A658" s="351">
        <v>653</v>
      </c>
      <c r="B658" s="107" t="s">
        <v>54</v>
      </c>
      <c r="C658" s="108">
        <v>43693</v>
      </c>
      <c r="D658" s="324" t="s">
        <v>12135</v>
      </c>
      <c r="E658" s="324" t="s">
        <v>1709</v>
      </c>
      <c r="F658" s="126">
        <f>668.4+526+905.2</f>
        <v>2099.6000000000004</v>
      </c>
      <c r="G658" s="107" t="str">
        <f t="shared" si="10"/>
        <v>SH19-08253</v>
      </c>
      <c r="H658" s="318"/>
      <c r="I658" s="126"/>
      <c r="J658" s="110"/>
      <c r="K658" s="108"/>
      <c r="L658" s="107"/>
      <c r="M658" s="319"/>
      <c r="N658" s="107"/>
    </row>
    <row r="659" spans="1:14" ht="18" hidden="1" customHeight="1">
      <c r="A659" s="351">
        <v>654</v>
      </c>
      <c r="B659" s="107" t="s">
        <v>42</v>
      </c>
      <c r="C659" s="108">
        <v>43696</v>
      </c>
      <c r="D659" s="324" t="s">
        <v>12136</v>
      </c>
      <c r="E659" s="324" t="s">
        <v>12900</v>
      </c>
      <c r="F659" s="126">
        <v>5492.72</v>
      </c>
      <c r="G659" s="107" t="str">
        <f t="shared" si="10"/>
        <v>SH19-08254</v>
      </c>
      <c r="H659" s="318"/>
      <c r="I659" s="126"/>
      <c r="J659" s="110"/>
      <c r="K659" s="108"/>
      <c r="L659" s="107"/>
      <c r="M659" s="319"/>
      <c r="N659" s="107"/>
    </row>
    <row r="660" spans="1:14" ht="18" hidden="1" customHeight="1">
      <c r="A660" s="351">
        <v>655</v>
      </c>
      <c r="B660" s="107" t="s">
        <v>42</v>
      </c>
      <c r="C660" s="108">
        <v>43696</v>
      </c>
      <c r="D660" s="324" t="s">
        <v>12137</v>
      </c>
      <c r="E660" s="324" t="s">
        <v>12900</v>
      </c>
      <c r="F660" s="126">
        <v>12466.39</v>
      </c>
      <c r="G660" s="107" t="str">
        <f t="shared" si="10"/>
        <v>SH19-08255</v>
      </c>
      <c r="H660" s="318"/>
      <c r="I660" s="126"/>
      <c r="J660" s="110"/>
      <c r="K660" s="108"/>
      <c r="L660" s="107"/>
      <c r="M660" s="319"/>
      <c r="N660" s="107"/>
    </row>
    <row r="661" spans="1:14" ht="18" hidden="1" customHeight="1">
      <c r="A661" s="351">
        <v>656</v>
      </c>
      <c r="B661" s="107" t="s">
        <v>42</v>
      </c>
      <c r="C661" s="108">
        <v>43696</v>
      </c>
      <c r="D661" s="324" t="s">
        <v>12138</v>
      </c>
      <c r="E661" s="324" t="s">
        <v>12900</v>
      </c>
      <c r="F661" s="126">
        <v>5607.29</v>
      </c>
      <c r="G661" s="107" t="str">
        <f t="shared" si="10"/>
        <v>SH19-08256</v>
      </c>
      <c r="H661" s="318"/>
      <c r="I661" s="126"/>
      <c r="J661" s="110"/>
      <c r="K661" s="108"/>
      <c r="L661" s="107"/>
      <c r="M661" s="319"/>
      <c r="N661" s="107"/>
    </row>
    <row r="662" spans="1:14" ht="18" hidden="1" customHeight="1">
      <c r="A662" s="351">
        <v>657</v>
      </c>
      <c r="B662" s="107" t="s">
        <v>42</v>
      </c>
      <c r="C662" s="108">
        <v>43696</v>
      </c>
      <c r="D662" s="324" t="s">
        <v>12139</v>
      </c>
      <c r="E662" s="324" t="s">
        <v>12900</v>
      </c>
      <c r="F662" s="126">
        <v>7858.58</v>
      </c>
      <c r="G662" s="107" t="str">
        <f t="shared" si="10"/>
        <v>SH19-08257</v>
      </c>
      <c r="H662" s="318"/>
      <c r="I662" s="126"/>
      <c r="J662" s="110"/>
      <c r="K662" s="108"/>
      <c r="L662" s="107"/>
      <c r="M662" s="319"/>
      <c r="N662" s="107"/>
    </row>
    <row r="663" spans="1:14" ht="18" hidden="1" customHeight="1">
      <c r="A663" s="351">
        <v>658</v>
      </c>
      <c r="B663" s="107" t="s">
        <v>42</v>
      </c>
      <c r="C663" s="108">
        <v>43696</v>
      </c>
      <c r="D663" s="324" t="s">
        <v>12140</v>
      </c>
      <c r="E663" s="324" t="s">
        <v>12900</v>
      </c>
      <c r="F663" s="126">
        <v>10321.93</v>
      </c>
      <c r="G663" s="107" t="str">
        <f t="shared" si="10"/>
        <v>SH19-08258</v>
      </c>
      <c r="H663" s="318"/>
      <c r="I663" s="126"/>
      <c r="J663" s="110"/>
      <c r="K663" s="108"/>
      <c r="L663" s="107"/>
      <c r="M663" s="319"/>
      <c r="N663" s="107"/>
    </row>
    <row r="664" spans="1:14" ht="18" hidden="1" customHeight="1">
      <c r="A664" s="351">
        <v>659</v>
      </c>
      <c r="B664" s="107" t="s">
        <v>42</v>
      </c>
      <c r="C664" s="108">
        <v>43696</v>
      </c>
      <c r="D664" s="324" t="s">
        <v>12141</v>
      </c>
      <c r="E664" s="324" t="s">
        <v>12900</v>
      </c>
      <c r="F664" s="126">
        <v>2268.71</v>
      </c>
      <c r="G664" s="107" t="str">
        <f t="shared" si="10"/>
        <v>SH19-08259</v>
      </c>
      <c r="H664" s="318"/>
      <c r="I664" s="126"/>
      <c r="J664" s="110"/>
      <c r="K664" s="108"/>
      <c r="L664" s="107"/>
      <c r="M664" s="319"/>
      <c r="N664" s="107"/>
    </row>
    <row r="665" spans="1:14" ht="18" hidden="1" customHeight="1">
      <c r="A665" s="351">
        <v>660</v>
      </c>
      <c r="B665" s="107" t="s">
        <v>42</v>
      </c>
      <c r="C665" s="108">
        <v>43696</v>
      </c>
      <c r="D665" s="324" t="s">
        <v>12142</v>
      </c>
      <c r="E665" s="324" t="s">
        <v>12900</v>
      </c>
      <c r="F665" s="126">
        <v>7057.92</v>
      </c>
      <c r="G665" s="107" t="str">
        <f t="shared" si="10"/>
        <v>SH19-08260</v>
      </c>
      <c r="H665" s="318"/>
      <c r="I665" s="126"/>
      <c r="J665" s="110"/>
      <c r="K665" s="108"/>
      <c r="L665" s="107"/>
      <c r="M665" s="319"/>
      <c r="N665" s="107"/>
    </row>
    <row r="666" spans="1:14" ht="18" hidden="1" customHeight="1">
      <c r="A666" s="351">
        <v>661</v>
      </c>
      <c r="B666" s="107" t="s">
        <v>42</v>
      </c>
      <c r="C666" s="108">
        <v>43696</v>
      </c>
      <c r="D666" s="324" t="s">
        <v>12143</v>
      </c>
      <c r="E666" s="324" t="s">
        <v>12900</v>
      </c>
      <c r="F666" s="126">
        <v>1672.64</v>
      </c>
      <c r="G666" s="107" t="str">
        <f t="shared" si="10"/>
        <v>SH19-08261</v>
      </c>
      <c r="H666" s="318"/>
      <c r="I666" s="126"/>
      <c r="J666" s="110"/>
      <c r="K666" s="108"/>
      <c r="L666" s="107"/>
      <c r="M666" s="319"/>
      <c r="N666" s="107"/>
    </row>
    <row r="667" spans="1:14" ht="18" hidden="1" customHeight="1">
      <c r="A667" s="351">
        <v>662</v>
      </c>
      <c r="B667" s="107" t="s">
        <v>42</v>
      </c>
      <c r="C667" s="108">
        <v>43696</v>
      </c>
      <c r="D667" s="324" t="s">
        <v>12144</v>
      </c>
      <c r="E667" s="324" t="s">
        <v>12900</v>
      </c>
      <c r="F667" s="126">
        <v>8394.36</v>
      </c>
      <c r="G667" s="107" t="str">
        <f t="shared" si="10"/>
        <v>SH19-08262</v>
      </c>
      <c r="H667" s="318"/>
      <c r="I667" s="126"/>
      <c r="J667" s="110"/>
      <c r="K667" s="108"/>
      <c r="L667" s="107"/>
      <c r="M667" s="319"/>
      <c r="N667" s="107"/>
    </row>
    <row r="668" spans="1:14" ht="18" hidden="1" customHeight="1">
      <c r="A668" s="351">
        <v>663</v>
      </c>
      <c r="B668" s="107" t="s">
        <v>42</v>
      </c>
      <c r="C668" s="108">
        <v>43696</v>
      </c>
      <c r="D668" s="324" t="s">
        <v>12145</v>
      </c>
      <c r="E668" s="324" t="s">
        <v>12900</v>
      </c>
      <c r="F668" s="126">
        <v>3469.8</v>
      </c>
      <c r="G668" s="107" t="str">
        <f t="shared" si="10"/>
        <v>SH19-08263</v>
      </c>
      <c r="H668" s="318"/>
      <c r="I668" s="126"/>
      <c r="J668" s="110"/>
      <c r="K668" s="108"/>
      <c r="L668" s="107"/>
      <c r="M668" s="319"/>
      <c r="N668" s="107"/>
    </row>
    <row r="669" spans="1:14" ht="18" hidden="1" customHeight="1">
      <c r="A669" s="351">
        <v>664</v>
      </c>
      <c r="B669" s="107" t="s">
        <v>42</v>
      </c>
      <c r="C669" s="108">
        <v>43696</v>
      </c>
      <c r="D669" s="324" t="s">
        <v>12146</v>
      </c>
      <c r="E669" s="324" t="s">
        <v>12900</v>
      </c>
      <c r="F669" s="126">
        <v>9688.6299999999992</v>
      </c>
      <c r="G669" s="107" t="str">
        <f t="shared" ref="G669:G732" si="11">D669</f>
        <v>SH19-08264</v>
      </c>
      <c r="H669" s="318"/>
      <c r="I669" s="126"/>
      <c r="J669" s="110"/>
      <c r="K669" s="108"/>
      <c r="L669" s="107"/>
      <c r="M669" s="319"/>
      <c r="N669" s="107"/>
    </row>
    <row r="670" spans="1:14" ht="18" hidden="1" customHeight="1">
      <c r="A670" s="351">
        <v>665</v>
      </c>
      <c r="B670" s="107" t="s">
        <v>42</v>
      </c>
      <c r="C670" s="108">
        <v>43696</v>
      </c>
      <c r="D670" s="324" t="s">
        <v>12147</v>
      </c>
      <c r="E670" s="324" t="s">
        <v>12900</v>
      </c>
      <c r="F670" s="126">
        <v>6881.31</v>
      </c>
      <c r="G670" s="107" t="str">
        <f t="shared" si="11"/>
        <v>SH19-08265</v>
      </c>
      <c r="H670" s="318"/>
      <c r="I670" s="126"/>
      <c r="J670" s="110"/>
      <c r="K670" s="108"/>
      <c r="L670" s="107"/>
      <c r="M670" s="319"/>
      <c r="N670" s="107"/>
    </row>
    <row r="671" spans="1:14" ht="18" hidden="1" customHeight="1">
      <c r="A671" s="351">
        <v>666</v>
      </c>
      <c r="B671" s="107" t="s">
        <v>42</v>
      </c>
      <c r="C671" s="108">
        <v>43696</v>
      </c>
      <c r="D671" s="324" t="s">
        <v>12148</v>
      </c>
      <c r="E671" s="324" t="s">
        <v>12900</v>
      </c>
      <c r="F671" s="126">
        <v>1872.37</v>
      </c>
      <c r="G671" s="107" t="str">
        <f t="shared" si="11"/>
        <v>SH19-08266</v>
      </c>
      <c r="H671" s="318"/>
      <c r="I671" s="126"/>
      <c r="J671" s="110"/>
      <c r="K671" s="108"/>
      <c r="L671" s="107"/>
      <c r="M671" s="319"/>
      <c r="N671" s="107"/>
    </row>
    <row r="672" spans="1:14" ht="18" hidden="1" customHeight="1">
      <c r="A672" s="351">
        <v>667</v>
      </c>
      <c r="B672" s="107" t="s">
        <v>42</v>
      </c>
      <c r="C672" s="108">
        <v>43696</v>
      </c>
      <c r="D672" s="324" t="s">
        <v>12149</v>
      </c>
      <c r="E672" s="324" t="s">
        <v>12900</v>
      </c>
      <c r="F672" s="126">
        <v>3882.36</v>
      </c>
      <c r="G672" s="107" t="str">
        <f t="shared" si="11"/>
        <v>SH19-08267</v>
      </c>
      <c r="H672" s="318"/>
      <c r="I672" s="126"/>
      <c r="J672" s="110"/>
      <c r="K672" s="108"/>
      <c r="L672" s="107"/>
      <c r="M672" s="319"/>
      <c r="N672" s="107"/>
    </row>
    <row r="673" spans="1:14" ht="18" hidden="1" customHeight="1">
      <c r="A673" s="351">
        <v>668</v>
      </c>
      <c r="B673" s="107" t="s">
        <v>42</v>
      </c>
      <c r="C673" s="108">
        <v>43696</v>
      </c>
      <c r="D673" s="324" t="s">
        <v>12150</v>
      </c>
      <c r="E673" s="324" t="s">
        <v>12900</v>
      </c>
      <c r="F673" s="126">
        <v>13825.37</v>
      </c>
      <c r="G673" s="107" t="str">
        <f t="shared" si="11"/>
        <v>SH19-08268</v>
      </c>
      <c r="H673" s="318"/>
      <c r="I673" s="126"/>
      <c r="J673" s="110"/>
      <c r="K673" s="108"/>
      <c r="L673" s="107"/>
      <c r="M673" s="319"/>
      <c r="N673" s="107"/>
    </row>
    <row r="674" spans="1:14" ht="18" hidden="1" customHeight="1">
      <c r="A674" s="351">
        <v>669</v>
      </c>
      <c r="B674" s="107" t="s">
        <v>42</v>
      </c>
      <c r="C674" s="108">
        <v>43696</v>
      </c>
      <c r="D674" s="324" t="s">
        <v>12151</v>
      </c>
      <c r="E674" s="324" t="s">
        <v>12900</v>
      </c>
      <c r="F674" s="126">
        <v>7998.01</v>
      </c>
      <c r="G674" s="107" t="str">
        <f t="shared" si="11"/>
        <v>SH19-08269</v>
      </c>
      <c r="H674" s="318"/>
      <c r="I674" s="126"/>
      <c r="J674" s="110"/>
      <c r="K674" s="108"/>
      <c r="L674" s="107"/>
      <c r="M674" s="319"/>
      <c r="N674" s="107"/>
    </row>
    <row r="675" spans="1:14" ht="18" hidden="1" customHeight="1">
      <c r="A675" s="351">
        <v>670</v>
      </c>
      <c r="B675" s="107" t="s">
        <v>42</v>
      </c>
      <c r="C675" s="108">
        <v>43696</v>
      </c>
      <c r="D675" s="324" t="s">
        <v>12152</v>
      </c>
      <c r="E675" s="324" t="s">
        <v>12900</v>
      </c>
      <c r="F675" s="126">
        <v>3436.74</v>
      </c>
      <c r="G675" s="107" t="str">
        <f t="shared" si="11"/>
        <v>SH19-08270</v>
      </c>
      <c r="H675" s="318"/>
      <c r="I675" s="126"/>
      <c r="J675" s="110"/>
      <c r="K675" s="108"/>
      <c r="L675" s="107"/>
      <c r="M675" s="319"/>
      <c r="N675" s="107"/>
    </row>
    <row r="676" spans="1:14" ht="18" hidden="1" customHeight="1">
      <c r="A676" s="351">
        <v>671</v>
      </c>
      <c r="B676" s="107" t="s">
        <v>42</v>
      </c>
      <c r="C676" s="108">
        <v>43696</v>
      </c>
      <c r="D676" s="324" t="s">
        <v>12153</v>
      </c>
      <c r="E676" s="324" t="s">
        <v>12900</v>
      </c>
      <c r="F676" s="126">
        <v>7367.8</v>
      </c>
      <c r="G676" s="107" t="str">
        <f t="shared" si="11"/>
        <v>SH19-08271</v>
      </c>
      <c r="H676" s="318"/>
      <c r="I676" s="126"/>
      <c r="J676" s="110"/>
      <c r="K676" s="108"/>
      <c r="L676" s="107"/>
      <c r="M676" s="319"/>
      <c r="N676" s="107"/>
    </row>
    <row r="677" spans="1:14" ht="18" hidden="1" customHeight="1">
      <c r="A677" s="351">
        <v>672</v>
      </c>
      <c r="B677" s="107" t="s">
        <v>42</v>
      </c>
      <c r="C677" s="108">
        <v>43696</v>
      </c>
      <c r="D677" s="324" t="s">
        <v>12154</v>
      </c>
      <c r="E677" s="324" t="s">
        <v>12900</v>
      </c>
      <c r="F677" s="126">
        <v>9426.27</v>
      </c>
      <c r="G677" s="107" t="str">
        <f t="shared" si="11"/>
        <v>SH19-08272</v>
      </c>
      <c r="H677" s="318"/>
      <c r="I677" s="126"/>
      <c r="J677" s="110"/>
      <c r="K677" s="108"/>
      <c r="L677" s="107"/>
      <c r="M677" s="319"/>
      <c r="N677" s="107"/>
    </row>
    <row r="678" spans="1:14" ht="18" hidden="1" customHeight="1">
      <c r="A678" s="351">
        <v>673</v>
      </c>
      <c r="B678" s="107" t="s">
        <v>42</v>
      </c>
      <c r="C678" s="108">
        <v>43696</v>
      </c>
      <c r="D678" s="324" t="s">
        <v>12155</v>
      </c>
      <c r="E678" s="324" t="s">
        <v>12900</v>
      </c>
      <c r="F678" s="126">
        <v>672.38</v>
      </c>
      <c r="G678" s="107" t="str">
        <f t="shared" si="11"/>
        <v>SH19-08273</v>
      </c>
      <c r="H678" s="318"/>
      <c r="I678" s="126"/>
      <c r="J678" s="110"/>
      <c r="K678" s="108"/>
      <c r="L678" s="107"/>
      <c r="M678" s="319"/>
      <c r="N678" s="107"/>
    </row>
    <row r="679" spans="1:14" ht="18" hidden="1" customHeight="1">
      <c r="A679" s="351">
        <v>674</v>
      </c>
      <c r="B679" s="107" t="s">
        <v>42</v>
      </c>
      <c r="C679" s="108">
        <v>43696</v>
      </c>
      <c r="D679" s="324" t="s">
        <v>12156</v>
      </c>
      <c r="E679" s="324" t="s">
        <v>12900</v>
      </c>
      <c r="F679" s="126">
        <v>4430.32</v>
      </c>
      <c r="G679" s="107" t="str">
        <f t="shared" si="11"/>
        <v>SH19-08274</v>
      </c>
      <c r="H679" s="318"/>
      <c r="I679" s="126"/>
      <c r="J679" s="110"/>
      <c r="K679" s="108"/>
      <c r="L679" s="107"/>
      <c r="M679" s="319"/>
      <c r="N679" s="107"/>
    </row>
    <row r="680" spans="1:14" ht="18" hidden="1" customHeight="1">
      <c r="A680" s="351">
        <v>675</v>
      </c>
      <c r="B680" s="107" t="s">
        <v>42</v>
      </c>
      <c r="C680" s="108">
        <v>43696</v>
      </c>
      <c r="D680" s="324" t="s">
        <v>12157</v>
      </c>
      <c r="E680" s="324" t="s">
        <v>12900</v>
      </c>
      <c r="F680" s="126">
        <v>13288.72</v>
      </c>
      <c r="G680" s="107" t="str">
        <f t="shared" si="11"/>
        <v>SH19-08275</v>
      </c>
      <c r="H680" s="318"/>
      <c r="I680" s="126"/>
      <c r="J680" s="110"/>
      <c r="K680" s="108"/>
      <c r="L680" s="107"/>
      <c r="M680" s="319"/>
      <c r="N680" s="107"/>
    </row>
    <row r="681" spans="1:14" ht="18" hidden="1" customHeight="1">
      <c r="A681" s="351">
        <v>676</v>
      </c>
      <c r="B681" s="107" t="s">
        <v>42</v>
      </c>
      <c r="C681" s="108">
        <v>43696</v>
      </c>
      <c r="D681" s="324" t="s">
        <v>12158</v>
      </c>
      <c r="E681" s="324" t="s">
        <v>12900</v>
      </c>
      <c r="F681" s="126">
        <v>6379.87</v>
      </c>
      <c r="G681" s="107" t="str">
        <f t="shared" si="11"/>
        <v>SH19-08276</v>
      </c>
      <c r="H681" s="318"/>
      <c r="I681" s="126"/>
      <c r="J681" s="110"/>
      <c r="K681" s="108"/>
      <c r="L681" s="107"/>
      <c r="M681" s="319"/>
      <c r="N681" s="107"/>
    </row>
    <row r="682" spans="1:14" ht="18" hidden="1" customHeight="1">
      <c r="A682" s="351">
        <v>677</v>
      </c>
      <c r="B682" s="107" t="s">
        <v>42</v>
      </c>
      <c r="C682" s="108">
        <v>43696</v>
      </c>
      <c r="D682" s="324" t="s">
        <v>12159</v>
      </c>
      <c r="E682" s="324" t="s">
        <v>12900</v>
      </c>
      <c r="F682" s="126">
        <v>6842.03</v>
      </c>
      <c r="G682" s="107" t="str">
        <f t="shared" si="11"/>
        <v>SH19-08277</v>
      </c>
      <c r="H682" s="318"/>
      <c r="I682" s="126"/>
      <c r="J682" s="110"/>
      <c r="K682" s="108"/>
      <c r="L682" s="107"/>
      <c r="M682" s="319"/>
      <c r="N682" s="107"/>
    </row>
    <row r="683" spans="1:14" ht="18" hidden="1" customHeight="1">
      <c r="A683" s="351">
        <v>678</v>
      </c>
      <c r="B683" s="107" t="s">
        <v>42</v>
      </c>
      <c r="C683" s="108">
        <v>43696</v>
      </c>
      <c r="D683" s="324" t="s">
        <v>12160</v>
      </c>
      <c r="E683" s="324" t="s">
        <v>12900</v>
      </c>
      <c r="F683" s="126">
        <v>12186.07</v>
      </c>
      <c r="G683" s="107" t="str">
        <f t="shared" si="11"/>
        <v>SH19-08278</v>
      </c>
      <c r="H683" s="318"/>
      <c r="I683" s="126"/>
      <c r="J683" s="110"/>
      <c r="K683" s="108"/>
      <c r="L683" s="107"/>
      <c r="M683" s="319"/>
      <c r="N683" s="107"/>
    </row>
    <row r="684" spans="1:14" ht="18" hidden="1" customHeight="1">
      <c r="A684" s="351">
        <v>679</v>
      </c>
      <c r="B684" s="107" t="s">
        <v>42</v>
      </c>
      <c r="C684" s="108">
        <v>43696</v>
      </c>
      <c r="D684" s="324" t="s">
        <v>12161</v>
      </c>
      <c r="E684" s="324" t="s">
        <v>12900</v>
      </c>
      <c r="F684" s="126">
        <v>8591.7900000000009</v>
      </c>
      <c r="G684" s="107" t="str">
        <f t="shared" si="11"/>
        <v>SH19-08279</v>
      </c>
      <c r="H684" s="318"/>
      <c r="I684" s="126"/>
      <c r="J684" s="110"/>
      <c r="K684" s="108"/>
      <c r="L684" s="107"/>
      <c r="M684" s="319"/>
      <c r="N684" s="107"/>
    </row>
    <row r="685" spans="1:14" ht="18" hidden="1" customHeight="1">
      <c r="A685" s="351">
        <v>680</v>
      </c>
      <c r="B685" s="107" t="s">
        <v>1746</v>
      </c>
      <c r="C685" s="108"/>
      <c r="D685" s="402" t="s">
        <v>12162</v>
      </c>
      <c r="E685" s="324" t="s">
        <v>1709</v>
      </c>
      <c r="F685" s="126">
        <v>0</v>
      </c>
      <c r="G685" s="107" t="str">
        <f t="shared" si="11"/>
        <v>SH19-08280</v>
      </c>
      <c r="H685" s="318"/>
      <c r="I685" s="126"/>
      <c r="J685" s="110"/>
      <c r="K685" s="108"/>
      <c r="L685" s="107"/>
      <c r="M685" s="319"/>
      <c r="N685" s="107"/>
    </row>
    <row r="686" spans="1:14" ht="18" hidden="1" customHeight="1">
      <c r="A686" s="351">
        <v>681</v>
      </c>
      <c r="B686" s="107" t="s">
        <v>53</v>
      </c>
      <c r="C686" s="108">
        <v>43693</v>
      </c>
      <c r="D686" s="324" t="s">
        <v>12163</v>
      </c>
      <c r="E686" s="324" t="s">
        <v>1709</v>
      </c>
      <c r="F686" s="126">
        <v>1647.42</v>
      </c>
      <c r="G686" s="107" t="str">
        <f t="shared" si="11"/>
        <v>SH19-08281</v>
      </c>
      <c r="H686" s="318"/>
      <c r="I686" s="126"/>
      <c r="J686" s="110"/>
      <c r="K686" s="108"/>
      <c r="L686" s="107"/>
      <c r="M686" s="319"/>
      <c r="N686" s="107"/>
    </row>
    <row r="687" spans="1:14" ht="18" hidden="1" customHeight="1">
      <c r="A687" s="351">
        <v>682</v>
      </c>
      <c r="B687" s="107" t="s">
        <v>142</v>
      </c>
      <c r="C687" s="108">
        <v>43693</v>
      </c>
      <c r="D687" s="324" t="s">
        <v>12164</v>
      </c>
      <c r="E687" s="324" t="s">
        <v>1709</v>
      </c>
      <c r="F687" s="126">
        <v>2461.4</v>
      </c>
      <c r="G687" s="107" t="str">
        <f t="shared" si="11"/>
        <v>SH19-08282</v>
      </c>
      <c r="H687" s="318"/>
      <c r="I687" s="126"/>
      <c r="J687" s="110"/>
      <c r="K687" s="108"/>
      <c r="L687" s="107"/>
      <c r="M687" s="319"/>
      <c r="N687" s="107"/>
    </row>
    <row r="688" spans="1:14" ht="18" hidden="1" customHeight="1">
      <c r="A688" s="351">
        <v>683</v>
      </c>
      <c r="B688" s="107" t="s">
        <v>142</v>
      </c>
      <c r="C688" s="108">
        <v>43693</v>
      </c>
      <c r="D688" s="324" t="s">
        <v>12165</v>
      </c>
      <c r="E688" s="324" t="s">
        <v>1709</v>
      </c>
      <c r="F688" s="126">
        <v>594.53</v>
      </c>
      <c r="G688" s="107" t="str">
        <f t="shared" si="11"/>
        <v>SH19-08283</v>
      </c>
      <c r="H688" s="318"/>
      <c r="I688" s="126"/>
      <c r="J688" s="110"/>
      <c r="K688" s="108"/>
      <c r="L688" s="107"/>
      <c r="M688" s="319"/>
      <c r="N688" s="107"/>
    </row>
    <row r="689" spans="1:14" ht="18" hidden="1" customHeight="1">
      <c r="A689" s="351">
        <v>684</v>
      </c>
      <c r="B689" s="107" t="s">
        <v>49</v>
      </c>
      <c r="C689" s="108">
        <v>43696</v>
      </c>
      <c r="D689" s="324" t="s">
        <v>12166</v>
      </c>
      <c r="E689" s="324" t="s">
        <v>1709</v>
      </c>
      <c r="F689" s="126">
        <v>13983.84</v>
      </c>
      <c r="G689" s="107" t="str">
        <f t="shared" si="11"/>
        <v>SH19-08284</v>
      </c>
      <c r="H689" s="318"/>
      <c r="I689" s="126"/>
      <c r="J689" s="110"/>
      <c r="K689" s="108"/>
      <c r="L689" s="107"/>
      <c r="M689" s="319"/>
      <c r="N689" s="107"/>
    </row>
    <row r="690" spans="1:14" ht="18" hidden="1" customHeight="1">
      <c r="A690" s="351">
        <v>685</v>
      </c>
      <c r="B690" s="107" t="s">
        <v>329</v>
      </c>
      <c r="C690" s="108">
        <v>43693</v>
      </c>
      <c r="D690" s="324" t="s">
        <v>12167</v>
      </c>
      <c r="E690" s="324" t="s">
        <v>1709</v>
      </c>
      <c r="F690" s="126">
        <v>814.5</v>
      </c>
      <c r="G690" s="107" t="str">
        <f t="shared" si="11"/>
        <v>SH19-08285</v>
      </c>
      <c r="H690" s="318"/>
      <c r="I690" s="126"/>
      <c r="J690" s="110"/>
      <c r="K690" s="108"/>
      <c r="L690" s="107"/>
      <c r="M690" s="319"/>
      <c r="N690" s="107"/>
    </row>
    <row r="691" spans="1:14" ht="18" hidden="1" customHeight="1">
      <c r="A691" s="351">
        <v>686</v>
      </c>
      <c r="B691" s="107" t="s">
        <v>42</v>
      </c>
      <c r="C691" s="108">
        <v>43696</v>
      </c>
      <c r="D691" s="324" t="s">
        <v>12168</v>
      </c>
      <c r="E691" s="324" t="s">
        <v>12900</v>
      </c>
      <c r="F691" s="126">
        <v>10953.59</v>
      </c>
      <c r="G691" s="107" t="str">
        <f t="shared" si="11"/>
        <v>SH19-08286</v>
      </c>
      <c r="H691" s="318"/>
      <c r="I691" s="126"/>
      <c r="J691" s="110"/>
      <c r="K691" s="108"/>
      <c r="L691" s="107"/>
      <c r="M691" s="319"/>
      <c r="N691" s="107"/>
    </row>
    <row r="692" spans="1:14" ht="18" hidden="1" customHeight="1">
      <c r="A692" s="351">
        <v>687</v>
      </c>
      <c r="B692" s="107" t="s">
        <v>42</v>
      </c>
      <c r="C692" s="108">
        <v>43696</v>
      </c>
      <c r="D692" s="324" t="s">
        <v>12169</v>
      </c>
      <c r="E692" s="324" t="s">
        <v>12900</v>
      </c>
      <c r="F692" s="126">
        <v>14940.16</v>
      </c>
      <c r="G692" s="107" t="str">
        <f t="shared" si="11"/>
        <v>SH19-08287</v>
      </c>
      <c r="H692" s="318"/>
      <c r="I692" s="126"/>
      <c r="J692" s="110"/>
      <c r="K692" s="108"/>
      <c r="L692" s="107"/>
      <c r="M692" s="319"/>
      <c r="N692" s="107"/>
    </row>
    <row r="693" spans="1:14" ht="18" hidden="1" customHeight="1">
      <c r="A693" s="351">
        <v>688</v>
      </c>
      <c r="B693" s="107" t="s">
        <v>42</v>
      </c>
      <c r="C693" s="108">
        <v>43693</v>
      </c>
      <c r="D693" s="324" t="s">
        <v>12170</v>
      </c>
      <c r="E693" s="324" t="s">
        <v>12879</v>
      </c>
      <c r="F693" s="126">
        <v>33.67</v>
      </c>
      <c r="G693" s="107" t="str">
        <f t="shared" si="11"/>
        <v>SH19-08288</v>
      </c>
      <c r="H693" s="318"/>
      <c r="I693" s="126"/>
      <c r="J693" s="110"/>
      <c r="K693" s="108"/>
      <c r="L693" s="107"/>
      <c r="M693" s="319"/>
      <c r="N693" s="107"/>
    </row>
    <row r="694" spans="1:14" ht="18" hidden="1" customHeight="1">
      <c r="A694" s="351">
        <v>689</v>
      </c>
      <c r="B694" s="107" t="s">
        <v>43</v>
      </c>
      <c r="C694" s="108">
        <v>43693</v>
      </c>
      <c r="D694" s="324" t="s">
        <v>12171</v>
      </c>
      <c r="E694" s="324" t="s">
        <v>1709</v>
      </c>
      <c r="F694" s="126">
        <v>1112.5999999999999</v>
      </c>
      <c r="G694" s="107" t="str">
        <f t="shared" si="11"/>
        <v>SH19-08289</v>
      </c>
      <c r="H694" s="318"/>
      <c r="I694" s="126"/>
      <c r="J694" s="110"/>
      <c r="K694" s="108"/>
      <c r="L694" s="107"/>
      <c r="M694" s="319"/>
      <c r="N694" s="107"/>
    </row>
    <row r="695" spans="1:14" ht="18" hidden="1" customHeight="1">
      <c r="A695" s="351">
        <v>690</v>
      </c>
      <c r="B695" s="107" t="s">
        <v>42</v>
      </c>
      <c r="C695" s="108">
        <v>43696</v>
      </c>
      <c r="D695" s="324" t="s">
        <v>12172</v>
      </c>
      <c r="E695" s="324" t="s">
        <v>12900</v>
      </c>
      <c r="F695" s="126">
        <v>8647.2800000000007</v>
      </c>
      <c r="G695" s="107" t="str">
        <f t="shared" si="11"/>
        <v>SH19-08290</v>
      </c>
      <c r="H695" s="318"/>
      <c r="I695" s="126"/>
      <c r="J695" s="110"/>
      <c r="K695" s="108"/>
      <c r="L695" s="107"/>
      <c r="M695" s="319"/>
      <c r="N695" s="107"/>
    </row>
    <row r="696" spans="1:14" ht="18" hidden="1" customHeight="1">
      <c r="A696" s="351">
        <v>691</v>
      </c>
      <c r="B696" s="107" t="s">
        <v>42</v>
      </c>
      <c r="C696" s="108">
        <v>43696</v>
      </c>
      <c r="D696" s="324" t="s">
        <v>12173</v>
      </c>
      <c r="E696" s="324" t="s">
        <v>12900</v>
      </c>
      <c r="F696" s="126">
        <v>10949.48</v>
      </c>
      <c r="G696" s="107" t="str">
        <f t="shared" si="11"/>
        <v>SH19-08291</v>
      </c>
      <c r="H696" s="318"/>
      <c r="I696" s="126"/>
      <c r="J696" s="110"/>
      <c r="K696" s="108"/>
      <c r="L696" s="107"/>
      <c r="M696" s="319"/>
      <c r="N696" s="107"/>
    </row>
    <row r="697" spans="1:14" ht="18" hidden="1" customHeight="1">
      <c r="A697" s="351">
        <v>692</v>
      </c>
      <c r="B697" s="107" t="s">
        <v>42</v>
      </c>
      <c r="C697" s="108">
        <v>43694</v>
      </c>
      <c r="D697" s="324" t="s">
        <v>12174</v>
      </c>
      <c r="E697" s="324" t="s">
        <v>12880</v>
      </c>
      <c r="F697" s="126">
        <v>4.9000000000000004</v>
      </c>
      <c r="G697" s="107" t="str">
        <f t="shared" si="11"/>
        <v>SH19-08292</v>
      </c>
      <c r="H697" s="318"/>
      <c r="I697" s="126"/>
      <c r="J697" s="110"/>
      <c r="K697" s="108"/>
      <c r="L697" s="107"/>
      <c r="M697" s="319"/>
      <c r="N697" s="107"/>
    </row>
    <row r="698" spans="1:14" ht="18" hidden="1" customHeight="1">
      <c r="A698" s="351">
        <v>693</v>
      </c>
      <c r="B698" s="107" t="s">
        <v>1727</v>
      </c>
      <c r="C698" s="108">
        <v>43693</v>
      </c>
      <c r="D698" s="324" t="s">
        <v>12175</v>
      </c>
      <c r="E698" s="324" t="s">
        <v>1709</v>
      </c>
      <c r="F698" s="126">
        <v>403.08</v>
      </c>
      <c r="G698" s="107" t="str">
        <f t="shared" si="11"/>
        <v>SH19-08293</v>
      </c>
      <c r="H698" s="318"/>
      <c r="I698" s="126"/>
      <c r="J698" s="110"/>
      <c r="K698" s="108"/>
      <c r="L698" s="107"/>
      <c r="M698" s="319"/>
      <c r="N698" s="107"/>
    </row>
    <row r="699" spans="1:14" ht="18" hidden="1" customHeight="1">
      <c r="A699" s="351">
        <v>694</v>
      </c>
      <c r="B699" s="107" t="s">
        <v>42</v>
      </c>
      <c r="C699" s="108">
        <v>43696</v>
      </c>
      <c r="D699" s="324" t="s">
        <v>12176</v>
      </c>
      <c r="E699" s="324" t="s">
        <v>12900</v>
      </c>
      <c r="F699" s="126">
        <v>12360.09</v>
      </c>
      <c r="G699" s="107" t="str">
        <f t="shared" si="11"/>
        <v>SH19-08294</v>
      </c>
      <c r="H699" s="318"/>
      <c r="I699" s="126"/>
      <c r="J699" s="110"/>
      <c r="K699" s="108"/>
      <c r="L699" s="107"/>
      <c r="M699" s="319"/>
      <c r="N699" s="107"/>
    </row>
    <row r="700" spans="1:14" ht="18" hidden="1" customHeight="1">
      <c r="A700" s="351">
        <v>695</v>
      </c>
      <c r="B700" s="107" t="s">
        <v>291</v>
      </c>
      <c r="C700" s="108">
        <v>43693</v>
      </c>
      <c r="D700" s="324" t="s">
        <v>12177</v>
      </c>
      <c r="E700" s="324" t="s">
        <v>1709</v>
      </c>
      <c r="F700" s="126">
        <v>4977.6400000000003</v>
      </c>
      <c r="G700" s="107" t="str">
        <f t="shared" si="11"/>
        <v>SH19-08295</v>
      </c>
      <c r="H700" s="318"/>
      <c r="I700" s="126"/>
      <c r="J700" s="110"/>
      <c r="K700" s="108"/>
      <c r="L700" s="107"/>
      <c r="M700" s="319"/>
      <c r="N700" s="107"/>
    </row>
    <row r="701" spans="1:14" ht="18" hidden="1" customHeight="1">
      <c r="A701" s="351">
        <v>696</v>
      </c>
      <c r="B701" s="107" t="s">
        <v>291</v>
      </c>
      <c r="C701" s="108">
        <v>43693</v>
      </c>
      <c r="D701" s="324" t="s">
        <v>12178</v>
      </c>
      <c r="E701" s="324" t="s">
        <v>1709</v>
      </c>
      <c r="F701" s="126">
        <v>2570.84</v>
      </c>
      <c r="G701" s="107" t="str">
        <f t="shared" si="11"/>
        <v>SH19-08296</v>
      </c>
      <c r="H701" s="318"/>
      <c r="I701" s="126"/>
      <c r="J701" s="110"/>
      <c r="K701" s="108"/>
      <c r="L701" s="107"/>
      <c r="M701" s="319"/>
      <c r="N701" s="107"/>
    </row>
    <row r="702" spans="1:14" ht="18" hidden="1" customHeight="1">
      <c r="A702" s="351">
        <v>697</v>
      </c>
      <c r="B702" s="107" t="s">
        <v>42</v>
      </c>
      <c r="C702" s="108">
        <v>43696</v>
      </c>
      <c r="D702" s="324" t="s">
        <v>12179</v>
      </c>
      <c r="E702" s="324" t="s">
        <v>12900</v>
      </c>
      <c r="F702" s="126">
        <v>1277.57</v>
      </c>
      <c r="G702" s="107" t="str">
        <f t="shared" si="11"/>
        <v>SH19-08297</v>
      </c>
      <c r="H702" s="318"/>
      <c r="I702" s="126"/>
      <c r="J702" s="110"/>
      <c r="K702" s="108"/>
      <c r="L702" s="107"/>
      <c r="M702" s="319"/>
      <c r="N702" s="107"/>
    </row>
    <row r="703" spans="1:14" ht="18" hidden="1" customHeight="1">
      <c r="A703" s="351">
        <v>698</v>
      </c>
      <c r="B703" s="107" t="s">
        <v>42</v>
      </c>
      <c r="C703" s="108">
        <v>43696</v>
      </c>
      <c r="D703" s="324" t="s">
        <v>12180</v>
      </c>
      <c r="E703" s="324" t="s">
        <v>12900</v>
      </c>
      <c r="F703" s="126">
        <v>4853.3500000000004</v>
      </c>
      <c r="G703" s="107" t="str">
        <f t="shared" si="11"/>
        <v>SH19-08298</v>
      </c>
      <c r="H703" s="318"/>
      <c r="I703" s="126"/>
      <c r="J703" s="110"/>
      <c r="K703" s="108"/>
      <c r="L703" s="107"/>
      <c r="M703" s="319"/>
      <c r="N703" s="107"/>
    </row>
    <row r="704" spans="1:14" ht="18" hidden="1" customHeight="1">
      <c r="A704" s="351">
        <v>699</v>
      </c>
      <c r="B704" s="107" t="s">
        <v>42</v>
      </c>
      <c r="C704" s="108">
        <v>43696</v>
      </c>
      <c r="D704" s="324" t="s">
        <v>12181</v>
      </c>
      <c r="E704" s="324" t="s">
        <v>12900</v>
      </c>
      <c r="F704" s="126">
        <v>1224.53</v>
      </c>
      <c r="G704" s="107" t="str">
        <f t="shared" si="11"/>
        <v>SH19-08299</v>
      </c>
      <c r="H704" s="318"/>
      <c r="I704" s="126"/>
      <c r="J704" s="110"/>
      <c r="K704" s="108"/>
      <c r="L704" s="107"/>
      <c r="M704" s="319"/>
      <c r="N704" s="107"/>
    </row>
    <row r="705" spans="1:14" ht="18" hidden="1" customHeight="1">
      <c r="A705" s="351">
        <v>700</v>
      </c>
      <c r="B705" s="107" t="s">
        <v>43</v>
      </c>
      <c r="C705" s="108">
        <v>43694</v>
      </c>
      <c r="D705" s="324" t="s">
        <v>12182</v>
      </c>
      <c r="E705" s="324" t="s">
        <v>1709</v>
      </c>
      <c r="F705" s="126">
        <v>9833.49</v>
      </c>
      <c r="G705" s="107" t="str">
        <f t="shared" si="11"/>
        <v>SH19-08300</v>
      </c>
      <c r="H705" s="318"/>
      <c r="I705" s="126"/>
      <c r="J705" s="110"/>
      <c r="K705" s="108"/>
      <c r="L705" s="107"/>
      <c r="M705" s="319"/>
      <c r="N705" s="107"/>
    </row>
    <row r="706" spans="1:14" ht="18" hidden="1" customHeight="1">
      <c r="A706" s="351">
        <v>701</v>
      </c>
      <c r="B706" s="107" t="s">
        <v>42</v>
      </c>
      <c r="C706" s="108">
        <v>43696</v>
      </c>
      <c r="D706" s="324" t="s">
        <v>12183</v>
      </c>
      <c r="E706" s="324" t="s">
        <v>12900</v>
      </c>
      <c r="F706" s="126">
        <v>1997.95</v>
      </c>
      <c r="G706" s="107" t="str">
        <f t="shared" si="11"/>
        <v>SH19-08301</v>
      </c>
      <c r="H706" s="318"/>
      <c r="I706" s="126"/>
      <c r="J706" s="110"/>
      <c r="K706" s="108"/>
      <c r="L706" s="107"/>
      <c r="M706" s="319"/>
      <c r="N706" s="107"/>
    </row>
    <row r="707" spans="1:14" ht="18" hidden="1" customHeight="1">
      <c r="A707" s="351">
        <v>702</v>
      </c>
      <c r="B707" s="107" t="s">
        <v>42</v>
      </c>
      <c r="C707" s="108">
        <v>43696</v>
      </c>
      <c r="D707" s="324" t="s">
        <v>12184</v>
      </c>
      <c r="E707" s="324" t="s">
        <v>12900</v>
      </c>
      <c r="F707" s="126">
        <v>1742.32</v>
      </c>
      <c r="G707" s="107" t="str">
        <f t="shared" si="11"/>
        <v>SH19-08302</v>
      </c>
      <c r="H707" s="318"/>
      <c r="I707" s="126"/>
      <c r="J707" s="110"/>
      <c r="K707" s="108"/>
      <c r="L707" s="107"/>
      <c r="M707" s="319"/>
      <c r="N707" s="107"/>
    </row>
    <row r="708" spans="1:14" ht="18" hidden="1" customHeight="1">
      <c r="A708" s="351">
        <v>703</v>
      </c>
      <c r="B708" s="107" t="s">
        <v>142</v>
      </c>
      <c r="C708" s="108">
        <v>43694</v>
      </c>
      <c r="D708" s="324" t="s">
        <v>12185</v>
      </c>
      <c r="E708" s="324" t="s">
        <v>1709</v>
      </c>
      <c r="F708" s="126">
        <v>1824.46</v>
      </c>
      <c r="G708" s="107" t="str">
        <f t="shared" si="11"/>
        <v>SH19-08303</v>
      </c>
      <c r="H708" s="318"/>
      <c r="I708" s="126"/>
      <c r="J708" s="110"/>
      <c r="K708" s="108"/>
      <c r="L708" s="107"/>
      <c r="M708" s="319"/>
      <c r="N708" s="107"/>
    </row>
    <row r="709" spans="1:14" ht="18" hidden="1" customHeight="1">
      <c r="A709" s="351">
        <v>704</v>
      </c>
      <c r="B709" s="107" t="s">
        <v>142</v>
      </c>
      <c r="C709" s="108">
        <v>43694</v>
      </c>
      <c r="D709" s="324" t="s">
        <v>12186</v>
      </c>
      <c r="E709" s="324" t="s">
        <v>1709</v>
      </c>
      <c r="F709" s="126">
        <v>131.85</v>
      </c>
      <c r="G709" s="107" t="str">
        <f t="shared" si="11"/>
        <v>SH19-08304</v>
      </c>
      <c r="H709" s="318"/>
      <c r="I709" s="126"/>
      <c r="J709" s="110"/>
      <c r="K709" s="108"/>
      <c r="L709" s="107"/>
      <c r="M709" s="319"/>
      <c r="N709" s="107"/>
    </row>
    <row r="710" spans="1:14" ht="18" hidden="1" customHeight="1">
      <c r="A710" s="351">
        <v>705</v>
      </c>
      <c r="B710" s="107" t="s">
        <v>1746</v>
      </c>
      <c r="C710" s="108"/>
      <c r="D710" s="402" t="s">
        <v>12187</v>
      </c>
      <c r="E710" s="324" t="s">
        <v>1709</v>
      </c>
      <c r="F710" s="126">
        <v>0</v>
      </c>
      <c r="G710" s="107" t="str">
        <f t="shared" si="11"/>
        <v>SH19-08305</v>
      </c>
      <c r="H710" s="318"/>
      <c r="I710" s="126"/>
      <c r="J710" s="110"/>
      <c r="K710" s="108"/>
      <c r="L710" s="107"/>
      <c r="M710" s="319"/>
      <c r="N710" s="107"/>
    </row>
    <row r="711" spans="1:14" ht="18" hidden="1" customHeight="1">
      <c r="A711" s="351">
        <v>706</v>
      </c>
      <c r="B711" s="107" t="s">
        <v>42</v>
      </c>
      <c r="C711" s="108">
        <v>43694</v>
      </c>
      <c r="D711" s="324" t="s">
        <v>12188</v>
      </c>
      <c r="E711" s="324" t="s">
        <v>12880</v>
      </c>
      <c r="F711" s="126">
        <v>47.8</v>
      </c>
      <c r="G711" s="107" t="str">
        <f t="shared" si="11"/>
        <v>SH19-08306</v>
      </c>
      <c r="H711" s="318"/>
      <c r="I711" s="126"/>
      <c r="J711" s="110"/>
      <c r="K711" s="108"/>
      <c r="L711" s="107"/>
      <c r="M711" s="319"/>
      <c r="N711" s="107"/>
    </row>
    <row r="712" spans="1:14" ht="18" hidden="1" customHeight="1">
      <c r="A712" s="351">
        <v>707</v>
      </c>
      <c r="B712" s="107" t="s">
        <v>1746</v>
      </c>
      <c r="C712" s="108"/>
      <c r="D712" s="402" t="s">
        <v>12189</v>
      </c>
      <c r="E712" s="324" t="s">
        <v>1709</v>
      </c>
      <c r="F712" s="126">
        <v>0</v>
      </c>
      <c r="G712" s="107" t="str">
        <f t="shared" si="11"/>
        <v>SH19-08307</v>
      </c>
      <c r="H712" s="318"/>
      <c r="I712" s="126"/>
      <c r="J712" s="110"/>
      <c r="K712" s="108"/>
      <c r="L712" s="107"/>
      <c r="M712" s="319"/>
      <c r="N712" s="107"/>
    </row>
    <row r="713" spans="1:14" ht="18" hidden="1" customHeight="1">
      <c r="A713" s="351">
        <v>708</v>
      </c>
      <c r="B713" s="107" t="s">
        <v>42</v>
      </c>
      <c r="C713" s="108">
        <v>43696</v>
      </c>
      <c r="D713" s="324" t="s">
        <v>12190</v>
      </c>
      <c r="E713" s="324" t="s">
        <v>12900</v>
      </c>
      <c r="F713" s="126">
        <v>63.27</v>
      </c>
      <c r="G713" s="107" t="str">
        <f t="shared" si="11"/>
        <v>SH19-08308</v>
      </c>
      <c r="H713" s="318"/>
      <c r="I713" s="126"/>
      <c r="J713" s="110"/>
      <c r="K713" s="108"/>
      <c r="L713" s="107"/>
      <c r="M713" s="319"/>
      <c r="N713" s="107"/>
    </row>
    <row r="714" spans="1:14" ht="18" hidden="1" customHeight="1">
      <c r="A714" s="351">
        <v>709</v>
      </c>
      <c r="B714" s="107" t="s">
        <v>42</v>
      </c>
      <c r="C714" s="108">
        <v>43696</v>
      </c>
      <c r="D714" s="324" t="s">
        <v>12191</v>
      </c>
      <c r="E714" s="324" t="s">
        <v>12900</v>
      </c>
      <c r="F714" s="126">
        <v>101.29</v>
      </c>
      <c r="G714" s="107" t="str">
        <f t="shared" si="11"/>
        <v>SH19-08309</v>
      </c>
      <c r="H714" s="318"/>
      <c r="I714" s="126"/>
      <c r="J714" s="110"/>
      <c r="K714" s="108"/>
      <c r="L714" s="107"/>
      <c r="M714" s="319"/>
      <c r="N714" s="107"/>
    </row>
    <row r="715" spans="1:14" ht="18" hidden="1" customHeight="1">
      <c r="A715" s="351">
        <v>710</v>
      </c>
      <c r="B715" s="107" t="s">
        <v>43</v>
      </c>
      <c r="C715" s="108">
        <v>43696</v>
      </c>
      <c r="D715" s="324" t="s">
        <v>12192</v>
      </c>
      <c r="E715" s="324" t="s">
        <v>1709</v>
      </c>
      <c r="F715" s="126">
        <v>1225.02</v>
      </c>
      <c r="G715" s="107" t="str">
        <f t="shared" si="11"/>
        <v>SH19-08310</v>
      </c>
      <c r="H715" s="318"/>
      <c r="I715" s="126"/>
      <c r="J715" s="110"/>
      <c r="K715" s="108"/>
      <c r="L715" s="107"/>
      <c r="M715" s="319"/>
      <c r="N715" s="107"/>
    </row>
    <row r="716" spans="1:14" ht="18" hidden="1" customHeight="1">
      <c r="A716" s="351">
        <v>711</v>
      </c>
      <c r="B716" s="107" t="s">
        <v>329</v>
      </c>
      <c r="C716" s="108">
        <v>43696</v>
      </c>
      <c r="D716" s="324" t="s">
        <v>12193</v>
      </c>
      <c r="E716" s="324" t="s">
        <v>1709</v>
      </c>
      <c r="F716" s="126">
        <v>2549.52</v>
      </c>
      <c r="G716" s="107" t="str">
        <f t="shared" si="11"/>
        <v>SH19-08311</v>
      </c>
      <c r="H716" s="318"/>
      <c r="I716" s="126"/>
      <c r="J716" s="110"/>
      <c r="K716" s="108"/>
      <c r="L716" s="107"/>
      <c r="M716" s="319"/>
      <c r="N716" s="107"/>
    </row>
    <row r="717" spans="1:14" ht="18" hidden="1" customHeight="1">
      <c r="A717" s="351">
        <v>712</v>
      </c>
      <c r="B717" s="107" t="s">
        <v>42</v>
      </c>
      <c r="C717" s="108">
        <v>43696</v>
      </c>
      <c r="D717" s="324" t="s">
        <v>12194</v>
      </c>
      <c r="E717" s="324" t="s">
        <v>12900</v>
      </c>
      <c r="F717" s="126">
        <v>87.24</v>
      </c>
      <c r="G717" s="107" t="str">
        <f t="shared" si="11"/>
        <v>SH19-08312</v>
      </c>
      <c r="H717" s="318"/>
      <c r="I717" s="126"/>
      <c r="J717" s="110"/>
      <c r="K717" s="108"/>
      <c r="L717" s="107"/>
      <c r="M717" s="319"/>
      <c r="N717" s="107"/>
    </row>
    <row r="718" spans="1:14" ht="18" hidden="1" customHeight="1">
      <c r="A718" s="351">
        <v>713</v>
      </c>
      <c r="B718" s="107" t="s">
        <v>42</v>
      </c>
      <c r="C718" s="108">
        <v>43696</v>
      </c>
      <c r="D718" s="324" t="s">
        <v>12195</v>
      </c>
      <c r="E718" s="324" t="s">
        <v>12900</v>
      </c>
      <c r="F718" s="126">
        <v>18.600000000000001</v>
      </c>
      <c r="G718" s="107" t="str">
        <f t="shared" si="11"/>
        <v>SH19-08313</v>
      </c>
      <c r="H718" s="318"/>
      <c r="I718" s="126"/>
      <c r="J718" s="110"/>
      <c r="K718" s="108"/>
      <c r="L718" s="107"/>
      <c r="M718" s="319"/>
      <c r="N718" s="107"/>
    </row>
    <row r="719" spans="1:14" ht="18" hidden="1" customHeight="1">
      <c r="A719" s="351">
        <v>714</v>
      </c>
      <c r="B719" s="107" t="s">
        <v>1754</v>
      </c>
      <c r="C719" s="108">
        <v>43696</v>
      </c>
      <c r="D719" s="324" t="s">
        <v>12196</v>
      </c>
      <c r="E719" s="324" t="s">
        <v>1709</v>
      </c>
      <c r="F719" s="126">
        <v>2842.21</v>
      </c>
      <c r="G719" s="107" t="str">
        <f t="shared" si="11"/>
        <v>SH19-08314</v>
      </c>
      <c r="H719" s="318"/>
      <c r="I719" s="126"/>
      <c r="J719" s="110"/>
      <c r="K719" s="108"/>
      <c r="L719" s="107"/>
      <c r="M719" s="319"/>
      <c r="N719" s="107"/>
    </row>
    <row r="720" spans="1:14" ht="18" hidden="1" customHeight="1">
      <c r="A720" s="351">
        <v>715</v>
      </c>
      <c r="B720" s="107" t="s">
        <v>238</v>
      </c>
      <c r="C720" s="108">
        <v>43696</v>
      </c>
      <c r="D720" s="324" t="s">
        <v>12197</v>
      </c>
      <c r="E720" s="324" t="s">
        <v>1709</v>
      </c>
      <c r="F720" s="126">
        <v>6285.47</v>
      </c>
      <c r="G720" s="107" t="str">
        <f t="shared" si="11"/>
        <v>SH19-08315</v>
      </c>
      <c r="H720" s="318"/>
      <c r="I720" s="126"/>
      <c r="J720" s="110"/>
      <c r="K720" s="108"/>
      <c r="L720" s="107"/>
      <c r="M720" s="319"/>
      <c r="N720" s="107"/>
    </row>
    <row r="721" spans="1:14" ht="18" hidden="1" customHeight="1">
      <c r="A721" s="351">
        <v>716</v>
      </c>
      <c r="B721" s="107" t="s">
        <v>53</v>
      </c>
      <c r="C721" s="108">
        <v>43696</v>
      </c>
      <c r="D721" s="324" t="s">
        <v>12198</v>
      </c>
      <c r="E721" s="324" t="s">
        <v>1709</v>
      </c>
      <c r="F721" s="126">
        <v>2220.84</v>
      </c>
      <c r="G721" s="107" t="str">
        <f t="shared" si="11"/>
        <v>SH19-08316</v>
      </c>
      <c r="H721" s="318"/>
      <c r="I721" s="126"/>
      <c r="J721" s="110"/>
      <c r="K721" s="108"/>
      <c r="L721" s="107"/>
      <c r="M721" s="319"/>
      <c r="N721" s="107"/>
    </row>
    <row r="722" spans="1:14" ht="18" hidden="1" customHeight="1">
      <c r="A722" s="351">
        <v>717</v>
      </c>
      <c r="B722" s="107" t="s">
        <v>42</v>
      </c>
      <c r="C722" s="108">
        <v>43697</v>
      </c>
      <c r="D722" s="324" t="s">
        <v>12199</v>
      </c>
      <c r="E722" s="324" t="s">
        <v>12901</v>
      </c>
      <c r="F722" s="126">
        <v>6326.32</v>
      </c>
      <c r="G722" s="107" t="str">
        <f t="shared" si="11"/>
        <v>SH19-08317</v>
      </c>
      <c r="H722" s="318"/>
      <c r="I722" s="126"/>
      <c r="J722" s="110"/>
      <c r="K722" s="108"/>
      <c r="L722" s="107"/>
      <c r="M722" s="319"/>
      <c r="N722" s="107"/>
    </row>
    <row r="723" spans="1:14" ht="18" hidden="1" customHeight="1">
      <c r="A723" s="351">
        <v>718</v>
      </c>
      <c r="B723" s="107" t="s">
        <v>42</v>
      </c>
      <c r="C723" s="108">
        <v>43697</v>
      </c>
      <c r="D723" s="324" t="s">
        <v>12200</v>
      </c>
      <c r="E723" s="324" t="s">
        <v>12901</v>
      </c>
      <c r="F723" s="126">
        <v>11519.09</v>
      </c>
      <c r="G723" s="107" t="str">
        <f t="shared" si="11"/>
        <v>SH19-08318</v>
      </c>
      <c r="H723" s="318"/>
      <c r="I723" s="126"/>
      <c r="J723" s="110"/>
      <c r="K723" s="108"/>
      <c r="L723" s="107"/>
      <c r="M723" s="319"/>
      <c r="N723" s="107"/>
    </row>
    <row r="724" spans="1:14" ht="18" hidden="1" customHeight="1">
      <c r="A724" s="351">
        <v>719</v>
      </c>
      <c r="B724" s="107" t="s">
        <v>42</v>
      </c>
      <c r="C724" s="108">
        <v>43697</v>
      </c>
      <c r="D724" s="324" t="s">
        <v>12201</v>
      </c>
      <c r="E724" s="324" t="s">
        <v>12901</v>
      </c>
      <c r="F724" s="126">
        <v>7082.39</v>
      </c>
      <c r="G724" s="107" t="str">
        <f t="shared" si="11"/>
        <v>SH19-08319</v>
      </c>
      <c r="H724" s="318"/>
      <c r="I724" s="126"/>
      <c r="J724" s="110"/>
      <c r="K724" s="108"/>
      <c r="L724" s="107"/>
      <c r="M724" s="319"/>
      <c r="N724" s="107"/>
    </row>
    <row r="725" spans="1:14" ht="18" hidden="1" customHeight="1">
      <c r="A725" s="351">
        <v>720</v>
      </c>
      <c r="B725" s="107" t="s">
        <v>42</v>
      </c>
      <c r="C725" s="108">
        <v>43697</v>
      </c>
      <c r="D725" s="324" t="s">
        <v>12202</v>
      </c>
      <c r="E725" s="324" t="s">
        <v>12901</v>
      </c>
      <c r="F725" s="126">
        <v>2831.83</v>
      </c>
      <c r="G725" s="107" t="str">
        <f t="shared" si="11"/>
        <v>SH19-08320</v>
      </c>
      <c r="H725" s="318"/>
      <c r="I725" s="126"/>
      <c r="J725" s="110"/>
      <c r="K725" s="108"/>
      <c r="L725" s="107"/>
      <c r="M725" s="319"/>
      <c r="N725" s="107"/>
    </row>
    <row r="726" spans="1:14" ht="18" hidden="1" customHeight="1">
      <c r="A726" s="351">
        <v>721</v>
      </c>
      <c r="B726" s="107" t="s">
        <v>42</v>
      </c>
      <c r="C726" s="108">
        <v>43697</v>
      </c>
      <c r="D726" s="324" t="s">
        <v>12203</v>
      </c>
      <c r="E726" s="324" t="s">
        <v>12901</v>
      </c>
      <c r="F726" s="126">
        <v>7902.53</v>
      </c>
      <c r="G726" s="107" t="str">
        <f t="shared" si="11"/>
        <v>SH19-08321</v>
      </c>
      <c r="H726" s="318"/>
      <c r="I726" s="126"/>
      <c r="J726" s="110"/>
      <c r="K726" s="108"/>
      <c r="L726" s="107"/>
      <c r="M726" s="319"/>
      <c r="N726" s="107"/>
    </row>
    <row r="727" spans="1:14" ht="18" hidden="1" customHeight="1">
      <c r="A727" s="351">
        <v>722</v>
      </c>
      <c r="B727" s="107" t="s">
        <v>42</v>
      </c>
      <c r="C727" s="108">
        <v>43697</v>
      </c>
      <c r="D727" s="324" t="s">
        <v>12204</v>
      </c>
      <c r="E727" s="324" t="s">
        <v>12901</v>
      </c>
      <c r="F727" s="126">
        <v>13515.46</v>
      </c>
      <c r="G727" s="107" t="str">
        <f t="shared" si="11"/>
        <v>SH19-08322</v>
      </c>
      <c r="H727" s="318"/>
      <c r="I727" s="126"/>
      <c r="J727" s="110"/>
      <c r="K727" s="108"/>
      <c r="L727" s="107"/>
      <c r="M727" s="319"/>
      <c r="N727" s="107"/>
    </row>
    <row r="728" spans="1:14" ht="18" hidden="1" customHeight="1">
      <c r="A728" s="351">
        <v>723</v>
      </c>
      <c r="B728" s="107" t="s">
        <v>42</v>
      </c>
      <c r="C728" s="108">
        <v>43697</v>
      </c>
      <c r="D728" s="324" t="s">
        <v>12205</v>
      </c>
      <c r="E728" s="324" t="s">
        <v>12901</v>
      </c>
      <c r="F728" s="126">
        <v>8173.52</v>
      </c>
      <c r="G728" s="107" t="str">
        <f t="shared" si="11"/>
        <v>SH19-08323</v>
      </c>
      <c r="H728" s="318"/>
      <c r="I728" s="126"/>
      <c r="J728" s="110"/>
      <c r="K728" s="108"/>
      <c r="L728" s="107"/>
      <c r="M728" s="319"/>
      <c r="N728" s="107"/>
    </row>
    <row r="729" spans="1:14" ht="18" hidden="1" customHeight="1">
      <c r="A729" s="351">
        <v>724</v>
      </c>
      <c r="B729" s="107" t="s">
        <v>42</v>
      </c>
      <c r="C729" s="108">
        <v>43697</v>
      </c>
      <c r="D729" s="324" t="s">
        <v>12206</v>
      </c>
      <c r="E729" s="324" t="s">
        <v>12901</v>
      </c>
      <c r="F729" s="126">
        <v>5099.8</v>
      </c>
      <c r="G729" s="107" t="str">
        <f t="shared" si="11"/>
        <v>SH19-08324</v>
      </c>
      <c r="H729" s="318"/>
      <c r="I729" s="126"/>
      <c r="J729" s="110"/>
      <c r="K729" s="108"/>
      <c r="L729" s="107"/>
      <c r="M729" s="319"/>
      <c r="N729" s="107"/>
    </row>
    <row r="730" spans="1:14" ht="18" hidden="1" customHeight="1">
      <c r="A730" s="351">
        <v>725</v>
      </c>
      <c r="B730" s="107" t="s">
        <v>42</v>
      </c>
      <c r="C730" s="108">
        <v>43697</v>
      </c>
      <c r="D730" s="324" t="s">
        <v>12207</v>
      </c>
      <c r="E730" s="324" t="s">
        <v>12901</v>
      </c>
      <c r="F730" s="126">
        <v>9305.18</v>
      </c>
      <c r="G730" s="107" t="str">
        <f t="shared" si="11"/>
        <v>SH19-08325</v>
      </c>
      <c r="H730" s="318"/>
      <c r="I730" s="126"/>
      <c r="J730" s="110"/>
      <c r="K730" s="108"/>
      <c r="L730" s="107"/>
      <c r="M730" s="319"/>
      <c r="N730" s="107"/>
    </row>
    <row r="731" spans="1:14" ht="18" hidden="1" customHeight="1">
      <c r="A731" s="351">
        <v>726</v>
      </c>
      <c r="B731" s="107" t="s">
        <v>42</v>
      </c>
      <c r="C731" s="108">
        <v>43697</v>
      </c>
      <c r="D731" s="324" t="s">
        <v>12208</v>
      </c>
      <c r="E731" s="324" t="s">
        <v>12901</v>
      </c>
      <c r="F731" s="126">
        <v>6546.44</v>
      </c>
      <c r="G731" s="107" t="str">
        <f t="shared" si="11"/>
        <v>SH19-08326</v>
      </c>
      <c r="H731" s="318"/>
      <c r="I731" s="126"/>
      <c r="J731" s="110"/>
      <c r="K731" s="108"/>
      <c r="L731" s="107"/>
      <c r="M731" s="319"/>
      <c r="N731" s="107"/>
    </row>
    <row r="732" spans="1:14" ht="18" hidden="1" customHeight="1">
      <c r="A732" s="351">
        <v>727</v>
      </c>
      <c r="B732" s="107" t="s">
        <v>42</v>
      </c>
      <c r="C732" s="108">
        <v>43697</v>
      </c>
      <c r="D732" s="324" t="s">
        <v>12209</v>
      </c>
      <c r="E732" s="324" t="s">
        <v>12901</v>
      </c>
      <c r="F732" s="126">
        <v>2655.91</v>
      </c>
      <c r="G732" s="107" t="str">
        <f t="shared" si="11"/>
        <v>SH19-08327</v>
      </c>
      <c r="H732" s="318"/>
      <c r="I732" s="126"/>
      <c r="J732" s="110"/>
      <c r="K732" s="108"/>
      <c r="L732" s="107"/>
      <c r="M732" s="319"/>
      <c r="N732" s="107"/>
    </row>
    <row r="733" spans="1:14" ht="18" hidden="1" customHeight="1">
      <c r="A733" s="351">
        <v>728</v>
      </c>
      <c r="B733" s="107" t="s">
        <v>42</v>
      </c>
      <c r="C733" s="108">
        <v>43697</v>
      </c>
      <c r="D733" s="324" t="s">
        <v>12210</v>
      </c>
      <c r="E733" s="324" t="s">
        <v>12901</v>
      </c>
      <c r="F733" s="126">
        <v>7899.14</v>
      </c>
      <c r="G733" s="107" t="str">
        <f t="shared" ref="G733:G796" si="12">D733</f>
        <v>SH19-08328</v>
      </c>
      <c r="H733" s="318"/>
      <c r="I733" s="126"/>
      <c r="J733" s="110"/>
      <c r="K733" s="108"/>
      <c r="L733" s="107"/>
      <c r="M733" s="319"/>
      <c r="N733" s="107"/>
    </row>
    <row r="734" spans="1:14" ht="18" hidden="1" customHeight="1">
      <c r="A734" s="351">
        <v>729</v>
      </c>
      <c r="B734" s="107" t="s">
        <v>42</v>
      </c>
      <c r="C734" s="108">
        <v>43697</v>
      </c>
      <c r="D734" s="324" t="s">
        <v>12211</v>
      </c>
      <c r="E734" s="324" t="s">
        <v>12901</v>
      </c>
      <c r="F734" s="126">
        <v>12749.31</v>
      </c>
      <c r="G734" s="107" t="str">
        <f t="shared" si="12"/>
        <v>SH19-08329</v>
      </c>
      <c r="H734" s="318"/>
      <c r="I734" s="126"/>
      <c r="J734" s="110"/>
      <c r="K734" s="108"/>
      <c r="L734" s="107"/>
      <c r="M734" s="319"/>
      <c r="N734" s="107"/>
    </row>
    <row r="735" spans="1:14" ht="18" hidden="1" customHeight="1">
      <c r="A735" s="351">
        <v>730</v>
      </c>
      <c r="B735" s="107" t="s">
        <v>42</v>
      </c>
      <c r="C735" s="108">
        <v>43697</v>
      </c>
      <c r="D735" s="324" t="s">
        <v>12212</v>
      </c>
      <c r="E735" s="324" t="s">
        <v>12901</v>
      </c>
      <c r="F735" s="126">
        <v>7754.05</v>
      </c>
      <c r="G735" s="107" t="str">
        <f t="shared" si="12"/>
        <v>SH19-08330</v>
      </c>
      <c r="H735" s="318"/>
      <c r="I735" s="126"/>
      <c r="J735" s="110"/>
      <c r="K735" s="108"/>
      <c r="L735" s="107"/>
      <c r="M735" s="319"/>
      <c r="N735" s="107"/>
    </row>
    <row r="736" spans="1:14" ht="18" hidden="1" customHeight="1">
      <c r="A736" s="351">
        <v>731</v>
      </c>
      <c r="B736" s="107" t="s">
        <v>42</v>
      </c>
      <c r="C736" s="108">
        <v>43697</v>
      </c>
      <c r="D736" s="324" t="s">
        <v>12213</v>
      </c>
      <c r="E736" s="324" t="s">
        <v>12901</v>
      </c>
      <c r="F736" s="126">
        <v>1174.8699999999999</v>
      </c>
      <c r="G736" s="107" t="str">
        <f t="shared" si="12"/>
        <v>SH19-08331</v>
      </c>
      <c r="H736" s="318"/>
      <c r="I736" s="126"/>
      <c r="J736" s="110"/>
      <c r="K736" s="108"/>
      <c r="L736" s="107"/>
      <c r="M736" s="319"/>
      <c r="N736" s="107"/>
    </row>
    <row r="737" spans="1:14" ht="18" hidden="1" customHeight="1">
      <c r="A737" s="351">
        <v>732</v>
      </c>
      <c r="B737" s="107" t="s">
        <v>42</v>
      </c>
      <c r="C737" s="108">
        <v>43697</v>
      </c>
      <c r="D737" s="324" t="s">
        <v>12214</v>
      </c>
      <c r="E737" s="324" t="s">
        <v>12901</v>
      </c>
      <c r="F737" s="126">
        <v>7354.57</v>
      </c>
      <c r="G737" s="107" t="str">
        <f t="shared" si="12"/>
        <v>SH19-08332</v>
      </c>
      <c r="H737" s="318"/>
      <c r="I737" s="126"/>
      <c r="J737" s="110"/>
      <c r="K737" s="108"/>
      <c r="L737" s="107"/>
      <c r="M737" s="319"/>
      <c r="N737" s="107"/>
    </row>
    <row r="738" spans="1:14" ht="18" hidden="1" customHeight="1">
      <c r="A738" s="351">
        <v>733</v>
      </c>
      <c r="B738" s="107" t="s">
        <v>42</v>
      </c>
      <c r="C738" s="108">
        <v>43697</v>
      </c>
      <c r="D738" s="324" t="s">
        <v>12215</v>
      </c>
      <c r="E738" s="324" t="s">
        <v>12901</v>
      </c>
      <c r="F738" s="126">
        <v>12899.3</v>
      </c>
      <c r="G738" s="107" t="str">
        <f t="shared" si="12"/>
        <v>SH19-08333</v>
      </c>
      <c r="H738" s="318"/>
      <c r="I738" s="126"/>
      <c r="J738" s="110"/>
      <c r="K738" s="108"/>
      <c r="L738" s="107"/>
      <c r="M738" s="319"/>
      <c r="N738" s="107"/>
    </row>
    <row r="739" spans="1:14" ht="18" hidden="1" customHeight="1">
      <c r="A739" s="351">
        <v>734</v>
      </c>
      <c r="B739" s="107" t="s">
        <v>42</v>
      </c>
      <c r="C739" s="108">
        <v>43697</v>
      </c>
      <c r="D739" s="324" t="s">
        <v>12216</v>
      </c>
      <c r="E739" s="324" t="s">
        <v>12901</v>
      </c>
      <c r="F739" s="126">
        <v>7798.86</v>
      </c>
      <c r="G739" s="107" t="str">
        <f t="shared" si="12"/>
        <v>SH19-08334</v>
      </c>
      <c r="H739" s="318"/>
      <c r="I739" s="126"/>
      <c r="J739" s="110"/>
      <c r="K739" s="108"/>
      <c r="L739" s="107"/>
      <c r="M739" s="319"/>
      <c r="N739" s="107"/>
    </row>
    <row r="740" spans="1:14" ht="18" hidden="1" customHeight="1">
      <c r="A740" s="351">
        <v>735</v>
      </c>
      <c r="B740" s="107" t="s">
        <v>42</v>
      </c>
      <c r="C740" s="108">
        <v>43697</v>
      </c>
      <c r="D740" s="324" t="s">
        <v>12217</v>
      </c>
      <c r="E740" s="324" t="s">
        <v>12901</v>
      </c>
      <c r="F740" s="126">
        <v>2768.9</v>
      </c>
      <c r="G740" s="107" t="str">
        <f t="shared" si="12"/>
        <v>SH19-08335</v>
      </c>
      <c r="H740" s="318"/>
      <c r="I740" s="126"/>
      <c r="J740" s="110"/>
      <c r="K740" s="108"/>
      <c r="L740" s="107"/>
      <c r="M740" s="319"/>
      <c r="N740" s="107"/>
    </row>
    <row r="741" spans="1:14" ht="18" hidden="1" customHeight="1">
      <c r="A741" s="351">
        <v>736</v>
      </c>
      <c r="B741" s="107" t="s">
        <v>42</v>
      </c>
      <c r="C741" s="108">
        <v>43696</v>
      </c>
      <c r="D741" s="324" t="s">
        <v>12218</v>
      </c>
      <c r="E741" s="324" t="s">
        <v>12900</v>
      </c>
      <c r="F741" s="126">
        <v>1026.58</v>
      </c>
      <c r="G741" s="107" t="str">
        <f t="shared" si="12"/>
        <v>SH19-08336</v>
      </c>
      <c r="H741" s="318"/>
      <c r="I741" s="126"/>
      <c r="J741" s="110"/>
      <c r="K741" s="108"/>
      <c r="L741" s="107"/>
      <c r="M741" s="319"/>
      <c r="N741" s="107"/>
    </row>
    <row r="742" spans="1:14" ht="18" hidden="1" customHeight="1">
      <c r="A742" s="351">
        <v>737</v>
      </c>
      <c r="B742" s="107" t="s">
        <v>42</v>
      </c>
      <c r="C742" s="108">
        <v>43696</v>
      </c>
      <c r="D742" s="324" t="s">
        <v>12219</v>
      </c>
      <c r="E742" s="324" t="s">
        <v>12900</v>
      </c>
      <c r="F742" s="126">
        <v>79.569999999999993</v>
      </c>
      <c r="G742" s="107" t="str">
        <f t="shared" si="12"/>
        <v>SH19-08337</v>
      </c>
      <c r="H742" s="318"/>
      <c r="I742" s="126"/>
      <c r="J742" s="110"/>
      <c r="K742" s="108"/>
      <c r="L742" s="107"/>
      <c r="M742" s="319"/>
      <c r="N742" s="107"/>
    </row>
    <row r="743" spans="1:14" ht="18" hidden="1" customHeight="1">
      <c r="A743" s="351">
        <v>738</v>
      </c>
      <c r="B743" s="107" t="s">
        <v>50</v>
      </c>
      <c r="C743" s="108">
        <v>43694</v>
      </c>
      <c r="D743" s="324" t="s">
        <v>12220</v>
      </c>
      <c r="E743" s="324" t="s">
        <v>1709</v>
      </c>
      <c r="F743" s="126">
        <v>6486</v>
      </c>
      <c r="G743" s="107" t="str">
        <f t="shared" si="12"/>
        <v>SH19-08338</v>
      </c>
      <c r="H743" s="318"/>
      <c r="I743" s="126"/>
      <c r="J743" s="110"/>
      <c r="K743" s="108"/>
      <c r="L743" s="107"/>
      <c r="M743" s="319"/>
      <c r="N743" s="107"/>
    </row>
    <row r="744" spans="1:14" ht="18" hidden="1" customHeight="1">
      <c r="A744" s="351">
        <v>739</v>
      </c>
      <c r="B744" s="107" t="s">
        <v>42</v>
      </c>
      <c r="C744" s="108">
        <v>43696</v>
      </c>
      <c r="D744" s="324" t="s">
        <v>12221</v>
      </c>
      <c r="E744" s="324" t="s">
        <v>12900</v>
      </c>
      <c r="F744" s="126">
        <v>153.02000000000001</v>
      </c>
      <c r="G744" s="107" t="str">
        <f t="shared" si="12"/>
        <v>SH19-08339</v>
      </c>
      <c r="H744" s="318"/>
      <c r="I744" s="126"/>
      <c r="J744" s="110"/>
      <c r="K744" s="108"/>
      <c r="L744" s="107"/>
      <c r="M744" s="319"/>
      <c r="N744" s="107"/>
    </row>
    <row r="745" spans="1:14" ht="18" hidden="1" customHeight="1">
      <c r="A745" s="351">
        <v>740</v>
      </c>
      <c r="B745" s="107" t="s">
        <v>55</v>
      </c>
      <c r="C745" s="108">
        <v>43696</v>
      </c>
      <c r="D745" s="324" t="s">
        <v>12222</v>
      </c>
      <c r="E745" s="324" t="s">
        <v>1709</v>
      </c>
      <c r="F745" s="126">
        <v>1595.52</v>
      </c>
      <c r="G745" s="107" t="str">
        <f t="shared" si="12"/>
        <v>SH19-08340</v>
      </c>
      <c r="H745" s="318"/>
      <c r="I745" s="126"/>
      <c r="J745" s="110"/>
      <c r="K745" s="108"/>
      <c r="L745" s="107"/>
      <c r="M745" s="319"/>
      <c r="N745" s="107"/>
    </row>
    <row r="746" spans="1:14" ht="18" hidden="1" customHeight="1">
      <c r="A746" s="351">
        <v>741</v>
      </c>
      <c r="B746" s="107" t="s">
        <v>55</v>
      </c>
      <c r="C746" s="108">
        <v>43696</v>
      </c>
      <c r="D746" s="324" t="s">
        <v>12223</v>
      </c>
      <c r="E746" s="324" t="s">
        <v>1709</v>
      </c>
      <c r="F746" s="126">
        <v>705.75</v>
      </c>
      <c r="G746" s="107" t="str">
        <f t="shared" si="12"/>
        <v>SH19-08341</v>
      </c>
      <c r="H746" s="318"/>
      <c r="I746" s="126"/>
      <c r="J746" s="110"/>
      <c r="K746" s="108"/>
      <c r="L746" s="107"/>
      <c r="M746" s="319"/>
      <c r="N746" s="107"/>
    </row>
    <row r="747" spans="1:14" ht="18" hidden="1" customHeight="1">
      <c r="A747" s="351">
        <v>742</v>
      </c>
      <c r="B747" s="107" t="s">
        <v>55</v>
      </c>
      <c r="C747" s="108">
        <v>43696</v>
      </c>
      <c r="D747" s="324" t="s">
        <v>12224</v>
      </c>
      <c r="E747" s="324" t="s">
        <v>1709</v>
      </c>
      <c r="F747" s="126">
        <v>586.95000000000005</v>
      </c>
      <c r="G747" s="107" t="str">
        <f t="shared" si="12"/>
        <v>SH19-08342</v>
      </c>
      <c r="H747" s="318"/>
      <c r="I747" s="126"/>
      <c r="J747" s="110"/>
      <c r="K747" s="108"/>
      <c r="L747" s="107"/>
      <c r="M747" s="319"/>
      <c r="N747" s="107"/>
    </row>
    <row r="748" spans="1:14" ht="18" hidden="1" customHeight="1">
      <c r="A748" s="351">
        <v>743</v>
      </c>
      <c r="B748" s="107" t="s">
        <v>1727</v>
      </c>
      <c r="C748" s="108">
        <v>43696</v>
      </c>
      <c r="D748" s="324" t="s">
        <v>12225</v>
      </c>
      <c r="E748" s="324" t="s">
        <v>1709</v>
      </c>
      <c r="F748" s="126">
        <v>4262.54</v>
      </c>
      <c r="G748" s="107" t="str">
        <f t="shared" si="12"/>
        <v>SH19-08343</v>
      </c>
      <c r="H748" s="318"/>
      <c r="I748" s="126"/>
      <c r="J748" s="110"/>
      <c r="K748" s="108"/>
      <c r="L748" s="107"/>
      <c r="M748" s="319"/>
      <c r="N748" s="107"/>
    </row>
    <row r="749" spans="1:14" ht="18" hidden="1" customHeight="1">
      <c r="A749" s="351">
        <v>744</v>
      </c>
      <c r="B749" s="107" t="s">
        <v>42</v>
      </c>
      <c r="C749" s="108">
        <v>43697</v>
      </c>
      <c r="D749" s="324" t="s">
        <v>12226</v>
      </c>
      <c r="E749" s="324" t="s">
        <v>12901</v>
      </c>
      <c r="F749" s="126">
        <v>5642.03</v>
      </c>
      <c r="G749" s="107" t="str">
        <f t="shared" si="12"/>
        <v>SH19-08344</v>
      </c>
      <c r="H749" s="318"/>
      <c r="I749" s="126"/>
      <c r="J749" s="110"/>
      <c r="K749" s="108"/>
      <c r="L749" s="107"/>
      <c r="M749" s="319"/>
      <c r="N749" s="107"/>
    </row>
    <row r="750" spans="1:14" ht="18" hidden="1" customHeight="1">
      <c r="A750" s="351">
        <v>745</v>
      </c>
      <c r="B750" s="107"/>
      <c r="C750" s="108"/>
      <c r="D750" s="401" t="s">
        <v>12227</v>
      </c>
      <c r="E750" s="324" t="s">
        <v>1709</v>
      </c>
      <c r="F750" s="126">
        <v>0</v>
      </c>
      <c r="G750" s="107" t="str">
        <f t="shared" si="12"/>
        <v>SH19-08345</v>
      </c>
      <c r="H750" s="318"/>
      <c r="I750" s="126"/>
      <c r="J750" s="110"/>
      <c r="K750" s="108"/>
      <c r="L750" s="107"/>
      <c r="M750" s="319"/>
      <c r="N750" s="107" t="s">
        <v>1942</v>
      </c>
    </row>
    <row r="751" spans="1:14" ht="18" hidden="1" customHeight="1">
      <c r="A751" s="351">
        <v>746</v>
      </c>
      <c r="B751" s="107"/>
      <c r="C751" s="108"/>
      <c r="D751" s="401" t="s">
        <v>12228</v>
      </c>
      <c r="E751" s="324" t="s">
        <v>1709</v>
      </c>
      <c r="F751" s="126">
        <v>0</v>
      </c>
      <c r="G751" s="107" t="str">
        <f t="shared" si="12"/>
        <v>SH19-08346</v>
      </c>
      <c r="H751" s="318"/>
      <c r="I751" s="126"/>
      <c r="J751" s="110"/>
      <c r="K751" s="108"/>
      <c r="L751" s="107"/>
      <c r="M751" s="319"/>
      <c r="N751" s="107" t="s">
        <v>1942</v>
      </c>
    </row>
    <row r="752" spans="1:14" ht="18" hidden="1" customHeight="1">
      <c r="A752" s="351">
        <v>747</v>
      </c>
      <c r="B752" s="107" t="s">
        <v>291</v>
      </c>
      <c r="C752" s="108">
        <v>43696</v>
      </c>
      <c r="D752" s="324" t="s">
        <v>12229</v>
      </c>
      <c r="E752" s="324" t="s">
        <v>1709</v>
      </c>
      <c r="F752" s="126">
        <v>3012.77</v>
      </c>
      <c r="G752" s="107" t="str">
        <f t="shared" si="12"/>
        <v>SH19-08347</v>
      </c>
      <c r="H752" s="318"/>
      <c r="I752" s="126"/>
      <c r="J752" s="110"/>
      <c r="K752" s="108"/>
      <c r="L752" s="107"/>
      <c r="M752" s="319"/>
      <c r="N752" s="107"/>
    </row>
    <row r="753" spans="1:14" ht="18" hidden="1" customHeight="1">
      <c r="A753" s="351">
        <v>748</v>
      </c>
      <c r="B753" s="107" t="s">
        <v>291</v>
      </c>
      <c r="C753" s="108">
        <v>43696</v>
      </c>
      <c r="D753" s="324" t="s">
        <v>12230</v>
      </c>
      <c r="E753" s="324" t="s">
        <v>1709</v>
      </c>
      <c r="F753" s="126">
        <v>4731.6000000000004</v>
      </c>
      <c r="G753" s="107" t="str">
        <f t="shared" si="12"/>
        <v>SH19-08348</v>
      </c>
      <c r="H753" s="318"/>
      <c r="I753" s="126"/>
      <c r="J753" s="110"/>
      <c r="K753" s="108"/>
      <c r="L753" s="107"/>
      <c r="M753" s="319"/>
      <c r="N753" s="107"/>
    </row>
    <row r="754" spans="1:14" ht="18" hidden="1" customHeight="1">
      <c r="A754" s="351">
        <v>749</v>
      </c>
      <c r="B754" s="107" t="s">
        <v>291</v>
      </c>
      <c r="C754" s="108">
        <v>43696</v>
      </c>
      <c r="D754" s="324" t="s">
        <v>12231</v>
      </c>
      <c r="E754" s="324" t="s">
        <v>1709</v>
      </c>
      <c r="F754" s="126">
        <v>2838.96</v>
      </c>
      <c r="G754" s="107" t="str">
        <f t="shared" si="12"/>
        <v>SH19-08349</v>
      </c>
      <c r="H754" s="318"/>
      <c r="I754" s="126"/>
      <c r="J754" s="110"/>
      <c r="K754" s="108"/>
      <c r="L754" s="107"/>
      <c r="M754" s="319"/>
      <c r="N754" s="107"/>
    </row>
    <row r="755" spans="1:14" ht="18" hidden="1" customHeight="1">
      <c r="A755" s="351">
        <v>750</v>
      </c>
      <c r="B755" s="107" t="s">
        <v>42</v>
      </c>
      <c r="C755" s="108">
        <v>43697</v>
      </c>
      <c r="D755" s="324" t="s">
        <v>12232</v>
      </c>
      <c r="E755" s="324" t="s">
        <v>12901</v>
      </c>
      <c r="F755" s="126">
        <v>9688.4500000000007</v>
      </c>
      <c r="G755" s="107" t="str">
        <f t="shared" si="12"/>
        <v>SH19-08350</v>
      </c>
      <c r="H755" s="318"/>
      <c r="I755" s="126"/>
      <c r="J755" s="110"/>
      <c r="K755" s="108"/>
      <c r="L755" s="107"/>
      <c r="M755" s="319"/>
      <c r="N755" s="107"/>
    </row>
    <row r="756" spans="1:14" ht="18" hidden="1" customHeight="1">
      <c r="A756" s="351">
        <v>751</v>
      </c>
      <c r="B756" s="107" t="s">
        <v>42</v>
      </c>
      <c r="C756" s="108">
        <v>43697</v>
      </c>
      <c r="D756" s="324" t="s">
        <v>12233</v>
      </c>
      <c r="E756" s="324" t="s">
        <v>12901</v>
      </c>
      <c r="F756" s="126">
        <v>8982.4</v>
      </c>
      <c r="G756" s="107" t="str">
        <f t="shared" si="12"/>
        <v>SH19-08351</v>
      </c>
      <c r="H756" s="318"/>
      <c r="I756" s="126"/>
      <c r="J756" s="110"/>
      <c r="K756" s="108"/>
      <c r="L756" s="107"/>
      <c r="M756" s="319"/>
      <c r="N756" s="107"/>
    </row>
    <row r="757" spans="1:14" ht="18" hidden="1" customHeight="1">
      <c r="A757" s="351">
        <v>752</v>
      </c>
      <c r="B757" s="107" t="s">
        <v>42</v>
      </c>
      <c r="C757" s="108">
        <v>43697</v>
      </c>
      <c r="D757" s="324" t="s">
        <v>12234</v>
      </c>
      <c r="E757" s="324" t="s">
        <v>12901</v>
      </c>
      <c r="F757" s="126">
        <v>6191.67</v>
      </c>
      <c r="G757" s="107" t="str">
        <f t="shared" si="12"/>
        <v>SH19-08352</v>
      </c>
      <c r="H757" s="318"/>
      <c r="I757" s="126"/>
      <c r="J757" s="110"/>
      <c r="K757" s="108"/>
      <c r="L757" s="107"/>
      <c r="M757" s="319"/>
      <c r="N757" s="107"/>
    </row>
    <row r="758" spans="1:14" ht="18" hidden="1" customHeight="1">
      <c r="A758" s="351">
        <v>753</v>
      </c>
      <c r="B758" s="107" t="s">
        <v>42</v>
      </c>
      <c r="C758" s="108">
        <v>43697</v>
      </c>
      <c r="D758" s="324" t="s">
        <v>12235</v>
      </c>
      <c r="E758" s="324" t="s">
        <v>12901</v>
      </c>
      <c r="F758" s="126">
        <v>2795.61</v>
      </c>
      <c r="G758" s="107" t="str">
        <f t="shared" si="12"/>
        <v>SH19-08353</v>
      </c>
      <c r="H758" s="318"/>
      <c r="I758" s="126"/>
      <c r="J758" s="110"/>
      <c r="K758" s="108"/>
      <c r="L758" s="107"/>
      <c r="M758" s="319"/>
      <c r="N758" s="107"/>
    </row>
    <row r="759" spans="1:14" ht="18" hidden="1" customHeight="1">
      <c r="A759" s="351">
        <v>754</v>
      </c>
      <c r="B759" s="107" t="s">
        <v>142</v>
      </c>
      <c r="C759" s="108">
        <v>43696</v>
      </c>
      <c r="D759" s="324" t="s">
        <v>12236</v>
      </c>
      <c r="E759" s="324" t="s">
        <v>1709</v>
      </c>
      <c r="F759" s="126">
        <v>2016.03</v>
      </c>
      <c r="G759" s="107" t="str">
        <f t="shared" si="12"/>
        <v>SH19-08354</v>
      </c>
      <c r="H759" s="318"/>
      <c r="I759" s="126"/>
      <c r="J759" s="110"/>
      <c r="K759" s="108"/>
      <c r="L759" s="107"/>
      <c r="M759" s="319"/>
      <c r="N759" s="107"/>
    </row>
    <row r="760" spans="1:14" ht="18" hidden="1" customHeight="1">
      <c r="A760" s="351">
        <v>755</v>
      </c>
      <c r="B760" s="107" t="s">
        <v>142</v>
      </c>
      <c r="C760" s="108">
        <v>43696</v>
      </c>
      <c r="D760" s="324" t="s">
        <v>12237</v>
      </c>
      <c r="E760" s="324" t="s">
        <v>1709</v>
      </c>
      <c r="F760" s="126">
        <v>1291.55</v>
      </c>
      <c r="G760" s="107" t="str">
        <f t="shared" si="12"/>
        <v>SH19-08355</v>
      </c>
      <c r="H760" s="318"/>
      <c r="I760" s="126"/>
      <c r="J760" s="110"/>
      <c r="K760" s="108"/>
      <c r="L760" s="107"/>
      <c r="M760" s="319"/>
      <c r="N760" s="107"/>
    </row>
    <row r="761" spans="1:14" ht="18" hidden="1" customHeight="1">
      <c r="A761" s="351">
        <v>756</v>
      </c>
      <c r="B761" s="107" t="s">
        <v>199</v>
      </c>
      <c r="C761" s="108">
        <v>43696</v>
      </c>
      <c r="D761" s="324" t="s">
        <v>12238</v>
      </c>
      <c r="E761" s="324" t="s">
        <v>1709</v>
      </c>
      <c r="F761" s="126">
        <v>474.26</v>
      </c>
      <c r="G761" s="107" t="str">
        <f t="shared" si="12"/>
        <v>SH19-08356</v>
      </c>
      <c r="H761" s="318"/>
      <c r="I761" s="126"/>
      <c r="J761" s="110"/>
      <c r="K761" s="108"/>
      <c r="L761" s="107"/>
      <c r="M761" s="319"/>
      <c r="N761" s="107"/>
    </row>
    <row r="762" spans="1:14" ht="18" hidden="1" customHeight="1">
      <c r="A762" s="351">
        <v>757</v>
      </c>
      <c r="B762" s="107" t="s">
        <v>42</v>
      </c>
      <c r="C762" s="108">
        <v>43696</v>
      </c>
      <c r="D762" s="324" t="s">
        <v>12239</v>
      </c>
      <c r="E762" s="324" t="s">
        <v>12900</v>
      </c>
      <c r="F762" s="126">
        <v>42.13</v>
      </c>
      <c r="G762" s="107" t="str">
        <f t="shared" si="12"/>
        <v>SH19-08357</v>
      </c>
      <c r="H762" s="318"/>
      <c r="I762" s="126"/>
      <c r="J762" s="110"/>
      <c r="K762" s="108"/>
      <c r="L762" s="107"/>
      <c r="M762" s="319"/>
      <c r="N762" s="107"/>
    </row>
    <row r="763" spans="1:14" ht="18" hidden="1" customHeight="1">
      <c r="A763" s="351">
        <v>758</v>
      </c>
      <c r="B763" s="107" t="s">
        <v>352</v>
      </c>
      <c r="C763" s="108">
        <v>43696</v>
      </c>
      <c r="D763" s="324" t="s">
        <v>12240</v>
      </c>
      <c r="E763" s="324" t="s">
        <v>1709</v>
      </c>
      <c r="F763" s="126">
        <v>7442.82</v>
      </c>
      <c r="G763" s="107" t="str">
        <f t="shared" si="12"/>
        <v>SH19-08358</v>
      </c>
      <c r="H763" s="318"/>
      <c r="I763" s="126"/>
      <c r="J763" s="110"/>
      <c r="K763" s="108"/>
      <c r="L763" s="107"/>
      <c r="M763" s="319"/>
      <c r="N763" s="107"/>
    </row>
    <row r="764" spans="1:14" ht="18" hidden="1" customHeight="1">
      <c r="A764" s="351">
        <v>759</v>
      </c>
      <c r="B764" s="107" t="s">
        <v>42</v>
      </c>
      <c r="C764" s="108">
        <v>43697</v>
      </c>
      <c r="D764" s="324" t="s">
        <v>12241</v>
      </c>
      <c r="E764" s="324" t="s">
        <v>12901</v>
      </c>
      <c r="F764" s="126">
        <v>2014.64</v>
      </c>
      <c r="G764" s="107" t="str">
        <f t="shared" si="12"/>
        <v>SH19-08359</v>
      </c>
      <c r="H764" s="318"/>
      <c r="I764" s="126"/>
      <c r="J764" s="110"/>
      <c r="K764" s="108"/>
      <c r="L764" s="107"/>
      <c r="M764" s="319"/>
      <c r="N764" s="107"/>
    </row>
    <row r="765" spans="1:14" ht="18" hidden="1" customHeight="1">
      <c r="A765" s="351">
        <v>760</v>
      </c>
      <c r="B765" s="107" t="s">
        <v>42</v>
      </c>
      <c r="C765" s="108">
        <v>43697</v>
      </c>
      <c r="D765" s="324" t="s">
        <v>12242</v>
      </c>
      <c r="E765" s="324" t="s">
        <v>12901</v>
      </c>
      <c r="F765" s="126">
        <v>2118.7199999999998</v>
      </c>
      <c r="G765" s="107" t="str">
        <f t="shared" si="12"/>
        <v>SH19-08360</v>
      </c>
      <c r="H765" s="318"/>
      <c r="I765" s="126"/>
      <c r="J765" s="110"/>
      <c r="K765" s="108"/>
      <c r="L765" s="107"/>
      <c r="M765" s="319"/>
      <c r="N765" s="107"/>
    </row>
    <row r="766" spans="1:14" ht="18" hidden="1" customHeight="1">
      <c r="A766" s="351">
        <v>761</v>
      </c>
      <c r="B766" s="107" t="s">
        <v>42</v>
      </c>
      <c r="C766" s="108">
        <v>43697</v>
      </c>
      <c r="D766" s="324" t="s">
        <v>12243</v>
      </c>
      <c r="E766" s="324" t="s">
        <v>12901</v>
      </c>
      <c r="F766" s="126">
        <v>6760.3</v>
      </c>
      <c r="G766" s="107" t="str">
        <f t="shared" si="12"/>
        <v>SH19-08361</v>
      </c>
      <c r="H766" s="318"/>
      <c r="I766" s="126"/>
      <c r="J766" s="110"/>
      <c r="K766" s="108"/>
      <c r="L766" s="107"/>
      <c r="M766" s="319"/>
      <c r="N766" s="107"/>
    </row>
    <row r="767" spans="1:14" ht="18" hidden="1" customHeight="1">
      <c r="A767" s="351">
        <v>762</v>
      </c>
      <c r="B767" s="107" t="s">
        <v>42</v>
      </c>
      <c r="C767" s="108">
        <v>43697</v>
      </c>
      <c r="D767" s="324" t="s">
        <v>12244</v>
      </c>
      <c r="E767" s="324" t="s">
        <v>12901</v>
      </c>
      <c r="F767" s="126">
        <v>8832.56</v>
      </c>
      <c r="G767" s="107" t="str">
        <f t="shared" si="12"/>
        <v>SH19-08362</v>
      </c>
      <c r="H767" s="318"/>
      <c r="I767" s="126"/>
      <c r="J767" s="110"/>
      <c r="K767" s="108"/>
      <c r="L767" s="107"/>
      <c r="M767" s="319"/>
      <c r="N767" s="107"/>
    </row>
    <row r="768" spans="1:14" ht="18" hidden="1" customHeight="1">
      <c r="A768" s="351">
        <v>763</v>
      </c>
      <c r="B768" s="107" t="s">
        <v>42</v>
      </c>
      <c r="C768" s="108">
        <v>43697</v>
      </c>
      <c r="D768" s="324" t="s">
        <v>12245</v>
      </c>
      <c r="E768" s="324" t="s">
        <v>12901</v>
      </c>
      <c r="F768" s="126">
        <v>8011.44</v>
      </c>
      <c r="G768" s="107" t="str">
        <f t="shared" si="12"/>
        <v>SH19-08363</v>
      </c>
      <c r="H768" s="318"/>
      <c r="I768" s="126"/>
      <c r="J768" s="110"/>
      <c r="K768" s="108"/>
      <c r="L768" s="107"/>
      <c r="M768" s="319"/>
      <c r="N768" s="107"/>
    </row>
    <row r="769" spans="1:14" ht="18" hidden="1" customHeight="1">
      <c r="A769" s="351">
        <v>764</v>
      </c>
      <c r="B769" s="107" t="s">
        <v>42</v>
      </c>
      <c r="C769" s="108">
        <v>43697</v>
      </c>
      <c r="D769" s="324" t="s">
        <v>12246</v>
      </c>
      <c r="E769" s="324" t="s">
        <v>12901</v>
      </c>
      <c r="F769" s="126">
        <v>4859.45</v>
      </c>
      <c r="G769" s="107" t="str">
        <f t="shared" si="12"/>
        <v>SH19-08364</v>
      </c>
      <c r="H769" s="318"/>
      <c r="I769" s="126"/>
      <c r="J769" s="110"/>
      <c r="K769" s="108"/>
      <c r="L769" s="107"/>
      <c r="M769" s="319"/>
      <c r="N769" s="107"/>
    </row>
    <row r="770" spans="1:14" ht="18" hidden="1" customHeight="1">
      <c r="A770" s="351">
        <v>765</v>
      </c>
      <c r="B770" s="107" t="s">
        <v>42</v>
      </c>
      <c r="C770" s="108">
        <v>43697</v>
      </c>
      <c r="D770" s="324" t="s">
        <v>12247</v>
      </c>
      <c r="E770" s="324" t="s">
        <v>12901</v>
      </c>
      <c r="F770" s="126">
        <v>7253.42</v>
      </c>
      <c r="G770" s="107" t="str">
        <f t="shared" si="12"/>
        <v>SH19-08365</v>
      </c>
      <c r="H770" s="318"/>
      <c r="I770" s="126"/>
      <c r="J770" s="110"/>
      <c r="K770" s="108"/>
      <c r="L770" s="107"/>
      <c r="M770" s="319"/>
      <c r="N770" s="107"/>
    </row>
    <row r="771" spans="1:14" ht="18" hidden="1" customHeight="1">
      <c r="A771" s="351">
        <v>766</v>
      </c>
      <c r="B771" s="107" t="s">
        <v>42</v>
      </c>
      <c r="C771" s="108">
        <v>43696</v>
      </c>
      <c r="D771" s="324" t="s">
        <v>12248</v>
      </c>
      <c r="E771" s="324" t="s">
        <v>12900</v>
      </c>
      <c r="F771" s="126">
        <v>304.57</v>
      </c>
      <c r="G771" s="107" t="str">
        <f t="shared" si="12"/>
        <v>SH19-08366</v>
      </c>
      <c r="H771" s="318"/>
      <c r="I771" s="126"/>
      <c r="J771" s="110"/>
      <c r="K771" s="108"/>
      <c r="L771" s="107"/>
      <c r="M771" s="319"/>
      <c r="N771" s="107"/>
    </row>
    <row r="772" spans="1:14" ht="18" hidden="1" customHeight="1">
      <c r="A772" s="351">
        <v>767</v>
      </c>
      <c r="B772" s="107" t="s">
        <v>291</v>
      </c>
      <c r="C772" s="108">
        <v>43696</v>
      </c>
      <c r="D772" s="324" t="s">
        <v>12249</v>
      </c>
      <c r="E772" s="324" t="s">
        <v>1709</v>
      </c>
      <c r="F772" s="126">
        <v>1699.38</v>
      </c>
      <c r="G772" s="107" t="str">
        <f t="shared" si="12"/>
        <v>SH19-08367</v>
      </c>
      <c r="H772" s="318"/>
      <c r="I772" s="126"/>
      <c r="J772" s="110"/>
      <c r="K772" s="108"/>
      <c r="L772" s="107"/>
      <c r="M772" s="319"/>
      <c r="N772" s="107"/>
    </row>
    <row r="773" spans="1:14" ht="18" hidden="1" customHeight="1">
      <c r="A773" s="351">
        <v>768</v>
      </c>
      <c r="B773" s="107" t="s">
        <v>55</v>
      </c>
      <c r="C773" s="108">
        <v>43696</v>
      </c>
      <c r="D773" s="324" t="s">
        <v>12250</v>
      </c>
      <c r="E773" s="324" t="s">
        <v>1709</v>
      </c>
      <c r="F773" s="126">
        <v>1404.36</v>
      </c>
      <c r="G773" s="107" t="str">
        <f t="shared" si="12"/>
        <v>SH19-08368</v>
      </c>
      <c r="H773" s="318"/>
      <c r="I773" s="126"/>
      <c r="J773" s="110"/>
      <c r="K773" s="108"/>
      <c r="L773" s="107"/>
      <c r="M773" s="319"/>
      <c r="N773" s="107"/>
    </row>
    <row r="774" spans="1:14" ht="18" hidden="1" customHeight="1">
      <c r="A774" s="351">
        <v>769</v>
      </c>
      <c r="B774" s="107" t="s">
        <v>55</v>
      </c>
      <c r="C774" s="108">
        <v>43696</v>
      </c>
      <c r="D774" s="324" t="s">
        <v>12251</v>
      </c>
      <c r="E774" s="324" t="s">
        <v>1709</v>
      </c>
      <c r="F774" s="126">
        <v>2915.64</v>
      </c>
      <c r="G774" s="107" t="str">
        <f t="shared" si="12"/>
        <v>SH19-08369</v>
      </c>
      <c r="H774" s="318"/>
      <c r="I774" s="126"/>
      <c r="J774" s="110"/>
      <c r="K774" s="108"/>
      <c r="L774" s="107"/>
      <c r="M774" s="319"/>
      <c r="N774" s="107"/>
    </row>
    <row r="775" spans="1:14" ht="18" hidden="1" customHeight="1">
      <c r="A775" s="351">
        <v>770</v>
      </c>
      <c r="B775" s="107" t="s">
        <v>55</v>
      </c>
      <c r="C775" s="108">
        <v>43696</v>
      </c>
      <c r="D775" s="324" t="s">
        <v>12252</v>
      </c>
      <c r="E775" s="324" t="s">
        <v>1709</v>
      </c>
      <c r="F775" s="126">
        <v>1595.52</v>
      </c>
      <c r="G775" s="107" t="str">
        <f t="shared" si="12"/>
        <v>SH19-08370</v>
      </c>
      <c r="H775" s="318"/>
      <c r="I775" s="126"/>
      <c r="J775" s="110"/>
      <c r="K775" s="108"/>
      <c r="L775" s="107"/>
      <c r="M775" s="319"/>
      <c r="N775" s="107"/>
    </row>
    <row r="776" spans="1:14" ht="18" hidden="1" customHeight="1">
      <c r="A776" s="351">
        <v>771</v>
      </c>
      <c r="B776" s="107" t="s">
        <v>55</v>
      </c>
      <c r="C776" s="108">
        <v>43696</v>
      </c>
      <c r="D776" s="324" t="s">
        <v>12253</v>
      </c>
      <c r="E776" s="324" t="s">
        <v>1709</v>
      </c>
      <c r="F776" s="126">
        <v>1595.52</v>
      </c>
      <c r="G776" s="107" t="str">
        <f t="shared" si="12"/>
        <v>SH19-08371</v>
      </c>
      <c r="H776" s="318"/>
      <c r="I776" s="126"/>
      <c r="J776" s="110"/>
      <c r="K776" s="108"/>
      <c r="L776" s="107"/>
      <c r="M776" s="319"/>
      <c r="N776" s="107"/>
    </row>
    <row r="777" spans="1:14" ht="18" hidden="1" customHeight="1">
      <c r="A777" s="351">
        <v>772</v>
      </c>
      <c r="B777" s="107" t="s">
        <v>55</v>
      </c>
      <c r="C777" s="108">
        <v>43696</v>
      </c>
      <c r="D777" s="324" t="s">
        <v>12254</v>
      </c>
      <c r="E777" s="324" t="s">
        <v>1709</v>
      </c>
      <c r="F777" s="126">
        <v>1609.02</v>
      </c>
      <c r="G777" s="107" t="str">
        <f t="shared" si="12"/>
        <v>SH19-08372</v>
      </c>
      <c r="H777" s="318"/>
      <c r="I777" s="126"/>
      <c r="J777" s="110"/>
      <c r="K777" s="108"/>
      <c r="L777" s="107"/>
      <c r="M777" s="319"/>
      <c r="N777" s="107"/>
    </row>
    <row r="778" spans="1:14" ht="18" hidden="1" customHeight="1">
      <c r="A778" s="351">
        <v>773</v>
      </c>
      <c r="B778" s="107" t="s">
        <v>42</v>
      </c>
      <c r="C778" s="108">
        <v>43696</v>
      </c>
      <c r="D778" s="324" t="s">
        <v>12255</v>
      </c>
      <c r="E778" s="324" t="s">
        <v>12900</v>
      </c>
      <c r="F778" s="126">
        <v>20.29</v>
      </c>
      <c r="G778" s="107" t="str">
        <f t="shared" si="12"/>
        <v>SH19-08373</v>
      </c>
      <c r="H778" s="318"/>
      <c r="I778" s="126"/>
      <c r="J778" s="110"/>
      <c r="K778" s="108"/>
      <c r="L778" s="107"/>
      <c r="M778" s="319"/>
      <c r="N778" s="107"/>
    </row>
    <row r="779" spans="1:14" ht="18" hidden="1" customHeight="1">
      <c r="A779" s="351">
        <v>774</v>
      </c>
      <c r="B779" s="107" t="s">
        <v>141</v>
      </c>
      <c r="C779" s="108">
        <v>43696</v>
      </c>
      <c r="D779" s="324" t="s">
        <v>12256</v>
      </c>
      <c r="E779" s="324" t="s">
        <v>1709</v>
      </c>
      <c r="F779" s="126">
        <v>1175.3900000000001</v>
      </c>
      <c r="G779" s="107" t="str">
        <f t="shared" si="12"/>
        <v>SH19-08374</v>
      </c>
      <c r="H779" s="318"/>
      <c r="I779" s="126"/>
      <c r="J779" s="110"/>
      <c r="K779" s="108"/>
      <c r="L779" s="107"/>
      <c r="M779" s="319"/>
      <c r="N779" s="107"/>
    </row>
    <row r="780" spans="1:14" ht="18" hidden="1" customHeight="1">
      <c r="A780" s="351">
        <v>775</v>
      </c>
      <c r="B780" s="107" t="s">
        <v>141</v>
      </c>
      <c r="C780" s="108">
        <v>43696</v>
      </c>
      <c r="D780" s="324" t="s">
        <v>12257</v>
      </c>
      <c r="E780" s="324" t="s">
        <v>1709</v>
      </c>
      <c r="F780" s="126">
        <v>1000.2</v>
      </c>
      <c r="G780" s="107" t="str">
        <f t="shared" si="12"/>
        <v>SH19-08375</v>
      </c>
      <c r="H780" s="318"/>
      <c r="I780" s="126"/>
      <c r="J780" s="110"/>
      <c r="K780" s="108"/>
      <c r="L780" s="107"/>
      <c r="M780" s="319"/>
      <c r="N780" s="107"/>
    </row>
    <row r="781" spans="1:14" ht="18" hidden="1" customHeight="1">
      <c r="A781" s="351">
        <v>776</v>
      </c>
      <c r="B781" s="107" t="s">
        <v>42</v>
      </c>
      <c r="C781" s="108">
        <v>43698</v>
      </c>
      <c r="D781" s="324" t="s">
        <v>12258</v>
      </c>
      <c r="E781" s="324" t="s">
        <v>12917</v>
      </c>
      <c r="F781" s="126">
        <v>6289.38</v>
      </c>
      <c r="G781" s="107" t="str">
        <f t="shared" si="12"/>
        <v>SH19-08376</v>
      </c>
      <c r="H781" s="318"/>
      <c r="I781" s="126"/>
      <c r="J781" s="110"/>
      <c r="K781" s="108"/>
      <c r="L781" s="107"/>
      <c r="M781" s="319"/>
      <c r="N781" s="107"/>
    </row>
    <row r="782" spans="1:14" ht="18" hidden="1" customHeight="1">
      <c r="A782" s="351">
        <v>777</v>
      </c>
      <c r="B782" s="107" t="s">
        <v>42</v>
      </c>
      <c r="C782" s="108">
        <v>43698</v>
      </c>
      <c r="D782" s="324" t="s">
        <v>12259</v>
      </c>
      <c r="E782" s="324" t="s">
        <v>12917</v>
      </c>
      <c r="F782" s="126">
        <v>8312.2099999999991</v>
      </c>
      <c r="G782" s="107" t="str">
        <f t="shared" si="12"/>
        <v>SH19-08377</v>
      </c>
      <c r="H782" s="318"/>
      <c r="I782" s="126"/>
      <c r="J782" s="110"/>
      <c r="K782" s="108"/>
      <c r="L782" s="107"/>
      <c r="M782" s="319"/>
      <c r="N782" s="107"/>
    </row>
    <row r="783" spans="1:14" ht="18" hidden="1" customHeight="1">
      <c r="A783" s="351">
        <v>778</v>
      </c>
      <c r="B783" s="107" t="s">
        <v>42</v>
      </c>
      <c r="C783" s="108">
        <v>43698</v>
      </c>
      <c r="D783" s="324" t="s">
        <v>12260</v>
      </c>
      <c r="E783" s="324" t="s">
        <v>12917</v>
      </c>
      <c r="F783" s="126">
        <v>5453.06</v>
      </c>
      <c r="G783" s="107" t="str">
        <f t="shared" si="12"/>
        <v>SH19-08378</v>
      </c>
      <c r="H783" s="318"/>
      <c r="I783" s="126"/>
      <c r="J783" s="110"/>
      <c r="K783" s="108"/>
      <c r="L783" s="107"/>
      <c r="M783" s="319"/>
      <c r="N783" s="107"/>
    </row>
    <row r="784" spans="1:14" ht="18" hidden="1" customHeight="1">
      <c r="A784" s="351">
        <v>779</v>
      </c>
      <c r="B784" s="107" t="s">
        <v>42</v>
      </c>
      <c r="C784" s="108">
        <v>43698</v>
      </c>
      <c r="D784" s="324" t="s">
        <v>12261</v>
      </c>
      <c r="E784" s="324" t="s">
        <v>12917</v>
      </c>
      <c r="F784" s="126">
        <v>2857.43</v>
      </c>
      <c r="G784" s="107" t="str">
        <f t="shared" si="12"/>
        <v>SH19-08379</v>
      </c>
      <c r="H784" s="318"/>
      <c r="I784" s="126"/>
      <c r="J784" s="110"/>
      <c r="K784" s="108"/>
      <c r="L784" s="107"/>
      <c r="M784" s="319"/>
      <c r="N784" s="107"/>
    </row>
    <row r="785" spans="1:14" ht="18" hidden="1" customHeight="1">
      <c r="A785" s="351">
        <v>780</v>
      </c>
      <c r="B785" s="107" t="s">
        <v>42</v>
      </c>
      <c r="C785" s="108">
        <v>43698</v>
      </c>
      <c r="D785" s="324" t="s">
        <v>12262</v>
      </c>
      <c r="E785" s="324" t="s">
        <v>12917</v>
      </c>
      <c r="F785" s="126">
        <v>8813.4599999999991</v>
      </c>
      <c r="G785" s="107" t="str">
        <f t="shared" si="12"/>
        <v>SH19-08380</v>
      </c>
      <c r="H785" s="318"/>
      <c r="I785" s="126"/>
      <c r="J785" s="110"/>
      <c r="K785" s="108"/>
      <c r="L785" s="107"/>
      <c r="M785" s="319"/>
      <c r="N785" s="107"/>
    </row>
    <row r="786" spans="1:14" ht="18" hidden="1" customHeight="1">
      <c r="A786" s="351">
        <v>781</v>
      </c>
      <c r="B786" s="107" t="s">
        <v>42</v>
      </c>
      <c r="C786" s="108">
        <v>43698</v>
      </c>
      <c r="D786" s="324" t="s">
        <v>12263</v>
      </c>
      <c r="E786" s="324" t="s">
        <v>12917</v>
      </c>
      <c r="F786" s="126">
        <v>8714.44</v>
      </c>
      <c r="G786" s="107" t="str">
        <f t="shared" si="12"/>
        <v>SH19-08381</v>
      </c>
      <c r="H786" s="318"/>
      <c r="I786" s="126"/>
      <c r="J786" s="110"/>
      <c r="K786" s="108"/>
      <c r="L786" s="107"/>
      <c r="M786" s="319"/>
      <c r="N786" s="107"/>
    </row>
    <row r="787" spans="1:14" ht="18" hidden="1" customHeight="1">
      <c r="A787" s="351">
        <v>782</v>
      </c>
      <c r="B787" s="107" t="s">
        <v>42</v>
      </c>
      <c r="C787" s="108">
        <v>43698</v>
      </c>
      <c r="D787" s="324" t="s">
        <v>12264</v>
      </c>
      <c r="E787" s="324" t="s">
        <v>12917</v>
      </c>
      <c r="F787" s="126">
        <v>2770.74</v>
      </c>
      <c r="G787" s="107" t="str">
        <f t="shared" si="12"/>
        <v>SH19-08382</v>
      </c>
      <c r="H787" s="318"/>
      <c r="I787" s="126"/>
      <c r="J787" s="110"/>
      <c r="K787" s="108"/>
      <c r="L787" s="107"/>
      <c r="M787" s="319"/>
      <c r="N787" s="107"/>
    </row>
    <row r="788" spans="1:14" ht="18" hidden="1" customHeight="1">
      <c r="A788" s="351">
        <v>783</v>
      </c>
      <c r="B788" s="107" t="s">
        <v>42</v>
      </c>
      <c r="C788" s="108">
        <v>43698</v>
      </c>
      <c r="D788" s="324" t="s">
        <v>12265</v>
      </c>
      <c r="E788" s="324" t="s">
        <v>12917</v>
      </c>
      <c r="F788" s="126">
        <v>7904.27</v>
      </c>
      <c r="G788" s="107" t="str">
        <f t="shared" si="12"/>
        <v>SH19-08383</v>
      </c>
      <c r="H788" s="318"/>
      <c r="I788" s="126"/>
      <c r="J788" s="110"/>
      <c r="K788" s="108"/>
      <c r="L788" s="107"/>
      <c r="M788" s="319"/>
      <c r="N788" s="107"/>
    </row>
    <row r="789" spans="1:14" ht="18" hidden="1" customHeight="1">
      <c r="A789" s="351">
        <v>784</v>
      </c>
      <c r="B789" s="107" t="s">
        <v>42</v>
      </c>
      <c r="C789" s="108">
        <v>43698</v>
      </c>
      <c r="D789" s="324" t="s">
        <v>12266</v>
      </c>
      <c r="E789" s="324" t="s">
        <v>12917</v>
      </c>
      <c r="F789" s="126">
        <v>6147.05</v>
      </c>
      <c r="G789" s="107" t="str">
        <f t="shared" si="12"/>
        <v>SH19-08384</v>
      </c>
      <c r="H789" s="318"/>
      <c r="I789" s="126"/>
      <c r="J789" s="110"/>
      <c r="K789" s="108"/>
      <c r="L789" s="107"/>
      <c r="M789" s="319"/>
      <c r="N789" s="107"/>
    </row>
    <row r="790" spans="1:14" ht="18" hidden="1" customHeight="1">
      <c r="A790" s="351">
        <v>785</v>
      </c>
      <c r="B790" s="107" t="s">
        <v>42</v>
      </c>
      <c r="C790" s="108">
        <v>43698</v>
      </c>
      <c r="D790" s="324" t="s">
        <v>12267</v>
      </c>
      <c r="E790" s="324" t="s">
        <v>12917</v>
      </c>
      <c r="F790" s="126">
        <v>1958.62</v>
      </c>
      <c r="G790" s="107" t="str">
        <f t="shared" si="12"/>
        <v>SH19-08385</v>
      </c>
      <c r="H790" s="318"/>
      <c r="I790" s="126"/>
      <c r="J790" s="110"/>
      <c r="K790" s="108"/>
      <c r="L790" s="107"/>
      <c r="M790" s="319"/>
      <c r="N790" s="107"/>
    </row>
    <row r="791" spans="1:14" ht="18" hidden="1" customHeight="1">
      <c r="A791" s="351">
        <v>786</v>
      </c>
      <c r="B791" s="107" t="s">
        <v>194</v>
      </c>
      <c r="C791" s="108">
        <v>43696</v>
      </c>
      <c r="D791" s="324" t="s">
        <v>12268</v>
      </c>
      <c r="E791" s="324" t="s">
        <v>1709</v>
      </c>
      <c r="F791" s="126">
        <v>2643.6</v>
      </c>
      <c r="G791" s="107" t="str">
        <f t="shared" si="12"/>
        <v>SH19-08386</v>
      </c>
      <c r="H791" s="318"/>
      <c r="I791" s="126"/>
      <c r="J791" s="110"/>
      <c r="K791" s="108"/>
      <c r="L791" s="107"/>
      <c r="M791" s="319"/>
      <c r="N791" s="107"/>
    </row>
    <row r="792" spans="1:14" ht="18" hidden="1" customHeight="1">
      <c r="A792" s="351">
        <v>787</v>
      </c>
      <c r="B792" s="107" t="s">
        <v>42</v>
      </c>
      <c r="C792" s="108">
        <v>43698</v>
      </c>
      <c r="D792" s="324" t="s">
        <v>12269</v>
      </c>
      <c r="E792" s="324" t="s">
        <v>12917</v>
      </c>
      <c r="F792" s="126">
        <v>2677.24</v>
      </c>
      <c r="G792" s="107" t="str">
        <f t="shared" si="12"/>
        <v>SH19-08387</v>
      </c>
      <c r="H792" s="318"/>
      <c r="I792" s="126"/>
      <c r="J792" s="110"/>
      <c r="K792" s="108"/>
      <c r="L792" s="107"/>
      <c r="M792" s="319"/>
      <c r="N792" s="107"/>
    </row>
    <row r="793" spans="1:14" ht="18" hidden="1" customHeight="1">
      <c r="A793" s="351">
        <v>788</v>
      </c>
      <c r="B793" s="107" t="s">
        <v>42</v>
      </c>
      <c r="C793" s="108">
        <v>43698</v>
      </c>
      <c r="D793" s="324" t="s">
        <v>12270</v>
      </c>
      <c r="E793" s="324" t="s">
        <v>12917</v>
      </c>
      <c r="F793" s="126">
        <v>11853.57</v>
      </c>
      <c r="G793" s="107" t="str">
        <f t="shared" si="12"/>
        <v>SH19-08388</v>
      </c>
      <c r="H793" s="318"/>
      <c r="I793" s="126"/>
      <c r="J793" s="110"/>
      <c r="K793" s="108"/>
      <c r="L793" s="107"/>
      <c r="M793" s="319"/>
      <c r="N793" s="107"/>
    </row>
    <row r="794" spans="1:14" ht="18" hidden="1" customHeight="1">
      <c r="A794" s="351">
        <v>789</v>
      </c>
      <c r="B794" s="107" t="s">
        <v>42</v>
      </c>
      <c r="C794" s="108">
        <v>43698</v>
      </c>
      <c r="D794" s="324" t="s">
        <v>12271</v>
      </c>
      <c r="E794" s="324" t="s">
        <v>12917</v>
      </c>
      <c r="F794" s="126">
        <v>11614.93</v>
      </c>
      <c r="G794" s="107" t="str">
        <f t="shared" si="12"/>
        <v>SH19-08389</v>
      </c>
      <c r="H794" s="318"/>
      <c r="I794" s="126"/>
      <c r="J794" s="110"/>
      <c r="K794" s="108"/>
      <c r="L794" s="107"/>
      <c r="M794" s="319"/>
      <c r="N794" s="107"/>
    </row>
    <row r="795" spans="1:14" ht="18" hidden="1" customHeight="1">
      <c r="A795" s="351">
        <v>790</v>
      </c>
      <c r="B795" s="107" t="s">
        <v>42</v>
      </c>
      <c r="C795" s="108">
        <v>43698</v>
      </c>
      <c r="D795" s="324" t="s">
        <v>12272</v>
      </c>
      <c r="E795" s="324" t="s">
        <v>12917</v>
      </c>
      <c r="F795" s="126">
        <v>2448.2800000000002</v>
      </c>
      <c r="G795" s="107" t="str">
        <f t="shared" si="12"/>
        <v>SH19-08390</v>
      </c>
      <c r="H795" s="318"/>
      <c r="I795" s="126"/>
      <c r="J795" s="110"/>
      <c r="K795" s="108"/>
      <c r="L795" s="107"/>
      <c r="M795" s="319"/>
      <c r="N795" s="107"/>
    </row>
    <row r="796" spans="1:14" ht="18" hidden="1" customHeight="1">
      <c r="A796" s="351">
        <v>791</v>
      </c>
      <c r="B796" s="107" t="s">
        <v>42</v>
      </c>
      <c r="C796" s="108">
        <v>43698</v>
      </c>
      <c r="D796" s="324" t="s">
        <v>12273</v>
      </c>
      <c r="E796" s="324" t="s">
        <v>12917</v>
      </c>
      <c r="F796" s="126">
        <v>8258.93</v>
      </c>
      <c r="G796" s="107" t="str">
        <f t="shared" si="12"/>
        <v>SH19-08391</v>
      </c>
      <c r="H796" s="318"/>
      <c r="I796" s="126"/>
      <c r="J796" s="110"/>
      <c r="K796" s="108"/>
      <c r="L796" s="107"/>
      <c r="M796" s="319"/>
      <c r="N796" s="107"/>
    </row>
    <row r="797" spans="1:14" ht="18" hidden="1" customHeight="1">
      <c r="A797" s="351">
        <v>792</v>
      </c>
      <c r="B797" s="107" t="s">
        <v>42</v>
      </c>
      <c r="C797" s="108">
        <v>43698</v>
      </c>
      <c r="D797" s="324" t="s">
        <v>12274</v>
      </c>
      <c r="E797" s="324" t="s">
        <v>12917</v>
      </c>
      <c r="F797" s="126">
        <v>12090</v>
      </c>
      <c r="G797" s="107" t="str">
        <f t="shared" ref="G797:G860" si="13">D797</f>
        <v>SH19-08392</v>
      </c>
      <c r="H797" s="318"/>
      <c r="I797" s="126"/>
      <c r="J797" s="110"/>
      <c r="K797" s="108"/>
      <c r="L797" s="107"/>
      <c r="M797" s="319"/>
      <c r="N797" s="107"/>
    </row>
    <row r="798" spans="1:14" ht="18" hidden="1" customHeight="1">
      <c r="A798" s="351">
        <v>793</v>
      </c>
      <c r="B798" s="107" t="s">
        <v>42</v>
      </c>
      <c r="C798" s="108">
        <v>43698</v>
      </c>
      <c r="D798" s="324" t="s">
        <v>12275</v>
      </c>
      <c r="E798" s="324" t="s">
        <v>12917</v>
      </c>
      <c r="F798" s="126">
        <v>6151.98</v>
      </c>
      <c r="G798" s="107" t="str">
        <f t="shared" si="13"/>
        <v>SH19-08393</v>
      </c>
      <c r="H798" s="318"/>
      <c r="I798" s="126"/>
      <c r="J798" s="110"/>
      <c r="K798" s="108"/>
      <c r="L798" s="107"/>
      <c r="M798" s="319"/>
      <c r="N798" s="107"/>
    </row>
    <row r="799" spans="1:14" ht="18" hidden="1" customHeight="1">
      <c r="A799" s="351">
        <v>794</v>
      </c>
      <c r="B799" s="107" t="s">
        <v>329</v>
      </c>
      <c r="C799" s="108">
        <v>43696</v>
      </c>
      <c r="D799" s="324" t="s">
        <v>12276</v>
      </c>
      <c r="E799" s="324" t="s">
        <v>1709</v>
      </c>
      <c r="F799" s="126">
        <v>325.75</v>
      </c>
      <c r="G799" s="107" t="str">
        <f t="shared" si="13"/>
        <v>SH19-08394</v>
      </c>
      <c r="H799" s="318"/>
      <c r="I799" s="126"/>
      <c r="J799" s="110"/>
      <c r="K799" s="108"/>
      <c r="L799" s="107"/>
      <c r="M799" s="319"/>
      <c r="N799" s="107"/>
    </row>
    <row r="800" spans="1:14" ht="18" hidden="1" customHeight="1">
      <c r="A800" s="351">
        <v>795</v>
      </c>
      <c r="B800" s="107" t="s">
        <v>43</v>
      </c>
      <c r="C800" s="108">
        <v>43697</v>
      </c>
      <c r="D800" s="324" t="s">
        <v>12277</v>
      </c>
      <c r="E800" s="324" t="s">
        <v>1709</v>
      </c>
      <c r="F800" s="126">
        <v>2882.3</v>
      </c>
      <c r="G800" s="107" t="str">
        <f t="shared" si="13"/>
        <v>SH19-08395</v>
      </c>
      <c r="H800" s="318"/>
      <c r="I800" s="126"/>
      <c r="J800" s="110"/>
      <c r="K800" s="108"/>
      <c r="L800" s="107"/>
      <c r="M800" s="319"/>
      <c r="N800" s="107"/>
    </row>
    <row r="801" spans="1:14" ht="18" hidden="1" customHeight="1">
      <c r="A801" s="351">
        <v>796</v>
      </c>
      <c r="B801" s="107" t="s">
        <v>139</v>
      </c>
      <c r="C801" s="108">
        <v>43697</v>
      </c>
      <c r="D801" s="324" t="s">
        <v>12278</v>
      </c>
      <c r="E801" s="324" t="s">
        <v>1709</v>
      </c>
      <c r="F801" s="126">
        <v>1479</v>
      </c>
      <c r="G801" s="107" t="str">
        <f t="shared" si="13"/>
        <v>SH19-08396</v>
      </c>
      <c r="H801" s="318"/>
      <c r="I801" s="126"/>
      <c r="J801" s="110"/>
      <c r="K801" s="108"/>
      <c r="L801" s="107"/>
      <c r="M801" s="319"/>
      <c r="N801" s="107"/>
    </row>
    <row r="802" spans="1:14" ht="18" hidden="1" customHeight="1">
      <c r="A802" s="351">
        <v>797</v>
      </c>
      <c r="B802" s="107" t="s">
        <v>223</v>
      </c>
      <c r="C802" s="108">
        <v>43697</v>
      </c>
      <c r="D802" s="324" t="s">
        <v>12279</v>
      </c>
      <c r="E802" s="324" t="s">
        <v>1709</v>
      </c>
      <c r="F802" s="126">
        <v>3695.1</v>
      </c>
      <c r="G802" s="107" t="str">
        <f t="shared" si="13"/>
        <v>SH19-08397</v>
      </c>
      <c r="H802" s="318"/>
      <c r="I802" s="126"/>
      <c r="J802" s="110"/>
      <c r="K802" s="108"/>
      <c r="L802" s="107"/>
      <c r="M802" s="319"/>
      <c r="N802" s="107"/>
    </row>
    <row r="803" spans="1:14" ht="18" hidden="1" customHeight="1">
      <c r="A803" s="351">
        <v>798</v>
      </c>
      <c r="B803" s="107"/>
      <c r="C803" s="108"/>
      <c r="D803" s="401" t="s">
        <v>12280</v>
      </c>
      <c r="E803" s="324" t="s">
        <v>1709</v>
      </c>
      <c r="F803" s="126">
        <v>0</v>
      </c>
      <c r="G803" s="107" t="str">
        <f t="shared" si="13"/>
        <v>SH19-08398</v>
      </c>
      <c r="H803" s="318"/>
      <c r="I803" s="126"/>
      <c r="J803" s="110"/>
      <c r="K803" s="108"/>
      <c r="L803" s="107"/>
      <c r="M803" s="319"/>
      <c r="N803" s="107" t="s">
        <v>1942</v>
      </c>
    </row>
    <row r="804" spans="1:14" ht="18" hidden="1" customHeight="1">
      <c r="A804" s="351">
        <v>799</v>
      </c>
      <c r="B804" s="107" t="s">
        <v>142</v>
      </c>
      <c r="C804" s="108">
        <v>43697</v>
      </c>
      <c r="D804" s="324" t="s">
        <v>12281</v>
      </c>
      <c r="E804" s="324" t="s">
        <v>1709</v>
      </c>
      <c r="F804" s="126">
        <v>830.27</v>
      </c>
      <c r="G804" s="107" t="str">
        <f t="shared" si="13"/>
        <v>SH19-08399</v>
      </c>
      <c r="H804" s="318"/>
      <c r="I804" s="126"/>
      <c r="J804" s="110"/>
      <c r="K804" s="108"/>
      <c r="L804" s="107"/>
      <c r="M804" s="319"/>
      <c r="N804" s="107"/>
    </row>
    <row r="805" spans="1:14" ht="18" hidden="1" customHeight="1">
      <c r="A805" s="351">
        <v>800</v>
      </c>
      <c r="B805" s="107" t="s">
        <v>194</v>
      </c>
      <c r="C805" s="108">
        <v>43697</v>
      </c>
      <c r="D805" s="324" t="s">
        <v>12282</v>
      </c>
      <c r="E805" s="324" t="s">
        <v>1709</v>
      </c>
      <c r="F805" s="126">
        <v>2643.6</v>
      </c>
      <c r="G805" s="107" t="str">
        <f t="shared" si="13"/>
        <v>SH19-08400</v>
      </c>
      <c r="H805" s="318"/>
      <c r="I805" s="126"/>
      <c r="J805" s="110"/>
      <c r="K805" s="108"/>
      <c r="L805" s="107"/>
      <c r="M805" s="319"/>
      <c r="N805" s="107"/>
    </row>
    <row r="806" spans="1:14" ht="18" hidden="1" customHeight="1">
      <c r="A806" s="351">
        <v>801</v>
      </c>
      <c r="B806" s="107" t="s">
        <v>194</v>
      </c>
      <c r="C806" s="108">
        <v>43697</v>
      </c>
      <c r="D806" s="324" t="s">
        <v>12283</v>
      </c>
      <c r="E806" s="324" t="s">
        <v>1709</v>
      </c>
      <c r="F806" s="126">
        <v>2643.6</v>
      </c>
      <c r="G806" s="107" t="str">
        <f t="shared" si="13"/>
        <v>SH19-08401</v>
      </c>
      <c r="H806" s="318"/>
      <c r="I806" s="126"/>
      <c r="J806" s="110"/>
      <c r="K806" s="108"/>
      <c r="L806" s="107"/>
      <c r="M806" s="319"/>
      <c r="N806" s="107"/>
    </row>
    <row r="807" spans="1:14" ht="18" hidden="1" customHeight="1">
      <c r="A807" s="351">
        <v>802</v>
      </c>
      <c r="B807" s="107" t="s">
        <v>291</v>
      </c>
      <c r="C807" s="108">
        <v>43697</v>
      </c>
      <c r="D807" s="324" t="s">
        <v>12284</v>
      </c>
      <c r="E807" s="324" t="s">
        <v>1709</v>
      </c>
      <c r="F807" s="126">
        <v>1416.15</v>
      </c>
      <c r="G807" s="107" t="str">
        <f t="shared" si="13"/>
        <v>SH19-08402</v>
      </c>
      <c r="H807" s="318"/>
      <c r="I807" s="126"/>
      <c r="J807" s="110"/>
      <c r="K807" s="108"/>
      <c r="L807" s="107"/>
      <c r="M807" s="319"/>
      <c r="N807" s="107"/>
    </row>
    <row r="808" spans="1:14" ht="18" hidden="1" customHeight="1">
      <c r="A808" s="351">
        <v>803</v>
      </c>
      <c r="B808" s="107" t="s">
        <v>291</v>
      </c>
      <c r="C808" s="108">
        <v>43697</v>
      </c>
      <c r="D808" s="324" t="s">
        <v>12285</v>
      </c>
      <c r="E808" s="324" t="s">
        <v>1709</v>
      </c>
      <c r="F808" s="126">
        <v>1416.15</v>
      </c>
      <c r="G808" s="107" t="str">
        <f t="shared" si="13"/>
        <v>SH19-08403</v>
      </c>
      <c r="H808" s="318"/>
      <c r="I808" s="126"/>
      <c r="J808" s="110"/>
      <c r="K808" s="108"/>
      <c r="L808" s="107"/>
      <c r="M808" s="319"/>
      <c r="N808" s="107"/>
    </row>
    <row r="809" spans="1:14" ht="18" hidden="1" customHeight="1">
      <c r="A809" s="351">
        <v>804</v>
      </c>
      <c r="B809" s="107" t="s">
        <v>141</v>
      </c>
      <c r="C809" s="108">
        <v>43697</v>
      </c>
      <c r="D809" s="324" t="s">
        <v>12286</v>
      </c>
      <c r="E809" s="324" t="s">
        <v>1709</v>
      </c>
      <c r="F809" s="126">
        <v>1083</v>
      </c>
      <c r="G809" s="107" t="str">
        <f t="shared" si="13"/>
        <v>SH19-08404</v>
      </c>
      <c r="H809" s="318"/>
      <c r="I809" s="126"/>
      <c r="J809" s="110"/>
      <c r="K809" s="108"/>
      <c r="L809" s="107"/>
      <c r="M809" s="319"/>
      <c r="N809" s="107"/>
    </row>
    <row r="810" spans="1:14" ht="18" hidden="1" customHeight="1">
      <c r="A810" s="351">
        <v>805</v>
      </c>
      <c r="B810" s="107" t="s">
        <v>1746</v>
      </c>
      <c r="C810" s="108"/>
      <c r="D810" s="402" t="s">
        <v>12287</v>
      </c>
      <c r="E810" s="324" t="s">
        <v>1709</v>
      </c>
      <c r="F810" s="126">
        <v>0</v>
      </c>
      <c r="G810" s="107" t="str">
        <f t="shared" si="13"/>
        <v>SH19-08405</v>
      </c>
      <c r="H810" s="318"/>
      <c r="I810" s="126"/>
      <c r="J810" s="110"/>
      <c r="K810" s="108"/>
      <c r="L810" s="107"/>
      <c r="M810" s="319"/>
      <c r="N810" s="107"/>
    </row>
    <row r="811" spans="1:14" ht="18" hidden="1" customHeight="1">
      <c r="A811" s="351">
        <v>806</v>
      </c>
      <c r="B811" s="107" t="s">
        <v>1746</v>
      </c>
      <c r="C811" s="108"/>
      <c r="D811" s="402" t="s">
        <v>12288</v>
      </c>
      <c r="E811" s="324" t="s">
        <v>1709</v>
      </c>
      <c r="F811" s="126">
        <v>0</v>
      </c>
      <c r="G811" s="107" t="str">
        <f t="shared" si="13"/>
        <v>SH19-08406</v>
      </c>
      <c r="H811" s="318"/>
      <c r="I811" s="126"/>
      <c r="J811" s="110"/>
      <c r="K811" s="108"/>
      <c r="L811" s="107"/>
      <c r="M811" s="319"/>
      <c r="N811" s="107"/>
    </row>
    <row r="812" spans="1:14" ht="18" hidden="1" customHeight="1">
      <c r="A812" s="351">
        <v>807</v>
      </c>
      <c r="B812" s="107" t="s">
        <v>42</v>
      </c>
      <c r="C812" s="108">
        <v>43698</v>
      </c>
      <c r="D812" s="324" t="s">
        <v>12289</v>
      </c>
      <c r="E812" s="324" t="s">
        <v>12917</v>
      </c>
      <c r="F812" s="126">
        <v>6791.29</v>
      </c>
      <c r="G812" s="107" t="str">
        <f t="shared" si="13"/>
        <v>SH19-08407</v>
      </c>
      <c r="H812" s="318"/>
      <c r="I812" s="126"/>
      <c r="J812" s="110"/>
      <c r="K812" s="108"/>
      <c r="L812" s="107"/>
      <c r="M812" s="319"/>
      <c r="N812" s="107"/>
    </row>
    <row r="813" spans="1:14" ht="18" hidden="1" customHeight="1">
      <c r="A813" s="351">
        <v>808</v>
      </c>
      <c r="B813" s="107" t="s">
        <v>42</v>
      </c>
      <c r="C813" s="108">
        <v>43698</v>
      </c>
      <c r="D813" s="324" t="s">
        <v>12290</v>
      </c>
      <c r="E813" s="324" t="s">
        <v>12917</v>
      </c>
      <c r="F813" s="126">
        <v>9396.0499999999993</v>
      </c>
      <c r="G813" s="107" t="str">
        <f t="shared" si="13"/>
        <v>SH19-08408</v>
      </c>
      <c r="H813" s="318"/>
      <c r="I813" s="126"/>
      <c r="J813" s="110"/>
      <c r="K813" s="108"/>
      <c r="L813" s="107"/>
      <c r="M813" s="319"/>
      <c r="N813" s="107"/>
    </row>
    <row r="814" spans="1:14" ht="18" hidden="1" customHeight="1">
      <c r="A814" s="351">
        <v>809</v>
      </c>
      <c r="B814" s="107" t="s">
        <v>42</v>
      </c>
      <c r="C814" s="108">
        <v>43698</v>
      </c>
      <c r="D814" s="324" t="s">
        <v>12291</v>
      </c>
      <c r="E814" s="324" t="s">
        <v>12917</v>
      </c>
      <c r="F814" s="126">
        <v>3921.7</v>
      </c>
      <c r="G814" s="107" t="str">
        <f t="shared" si="13"/>
        <v>SH19-08409</v>
      </c>
      <c r="H814" s="318"/>
      <c r="I814" s="126"/>
      <c r="J814" s="110"/>
      <c r="K814" s="108"/>
      <c r="L814" s="107"/>
      <c r="M814" s="319"/>
      <c r="N814" s="107"/>
    </row>
    <row r="815" spans="1:14" ht="18" hidden="1" customHeight="1">
      <c r="A815" s="351">
        <v>810</v>
      </c>
      <c r="B815" s="107" t="s">
        <v>42</v>
      </c>
      <c r="C815" s="108">
        <v>43698</v>
      </c>
      <c r="D815" s="324" t="s">
        <v>12292</v>
      </c>
      <c r="E815" s="324" t="s">
        <v>12917</v>
      </c>
      <c r="F815" s="126">
        <v>763.9</v>
      </c>
      <c r="G815" s="107" t="str">
        <f t="shared" si="13"/>
        <v>SH19-08410</v>
      </c>
      <c r="H815" s="318"/>
      <c r="I815" s="126"/>
      <c r="J815" s="110"/>
      <c r="K815" s="108"/>
      <c r="L815" s="107"/>
      <c r="M815" s="319"/>
      <c r="N815" s="107"/>
    </row>
    <row r="816" spans="1:14" ht="18" hidden="1" customHeight="1">
      <c r="A816" s="351">
        <v>811</v>
      </c>
      <c r="B816" s="107" t="s">
        <v>42</v>
      </c>
      <c r="C816" s="108">
        <v>43697</v>
      </c>
      <c r="D816" s="324" t="s">
        <v>12293</v>
      </c>
      <c r="E816" s="324" t="s">
        <v>12901</v>
      </c>
      <c r="F816" s="126">
        <v>40.270000000000003</v>
      </c>
      <c r="G816" s="107" t="str">
        <f t="shared" si="13"/>
        <v>SH19-08411</v>
      </c>
      <c r="H816" s="318"/>
      <c r="I816" s="126"/>
      <c r="J816" s="110"/>
      <c r="K816" s="108"/>
      <c r="L816" s="107"/>
      <c r="M816" s="319"/>
      <c r="N816" s="107"/>
    </row>
    <row r="817" spans="1:14" ht="18" hidden="1" customHeight="1">
      <c r="A817" s="351">
        <v>812</v>
      </c>
      <c r="B817" s="107" t="s">
        <v>42</v>
      </c>
      <c r="C817" s="108">
        <v>43697</v>
      </c>
      <c r="D817" s="324" t="s">
        <v>12294</v>
      </c>
      <c r="E817" s="324" t="s">
        <v>12901</v>
      </c>
      <c r="F817" s="126">
        <v>313.51</v>
      </c>
      <c r="G817" s="107" t="str">
        <f t="shared" si="13"/>
        <v>SH19-08412</v>
      </c>
      <c r="H817" s="318"/>
      <c r="I817" s="126"/>
      <c r="J817" s="110"/>
      <c r="K817" s="108"/>
      <c r="L817" s="107"/>
      <c r="M817" s="319"/>
      <c r="N817" s="107"/>
    </row>
    <row r="818" spans="1:14" ht="18" hidden="1" customHeight="1">
      <c r="A818" s="351">
        <v>813</v>
      </c>
      <c r="B818" s="107" t="s">
        <v>43</v>
      </c>
      <c r="C818" s="108">
        <v>43697</v>
      </c>
      <c r="D818" s="324" t="s">
        <v>12295</v>
      </c>
      <c r="E818" s="324" t="s">
        <v>1709</v>
      </c>
      <c r="F818" s="126">
        <v>926.5</v>
      </c>
      <c r="G818" s="107" t="str">
        <f t="shared" si="13"/>
        <v>SH19-08413</v>
      </c>
      <c r="H818" s="318"/>
      <c r="I818" s="126"/>
      <c r="J818" s="110"/>
      <c r="K818" s="108"/>
      <c r="L818" s="107"/>
      <c r="M818" s="319"/>
      <c r="N818" s="107"/>
    </row>
    <row r="819" spans="1:14" ht="18" hidden="1" customHeight="1">
      <c r="A819" s="351">
        <v>814</v>
      </c>
      <c r="B819" s="107" t="s">
        <v>329</v>
      </c>
      <c r="C819" s="108">
        <v>43697</v>
      </c>
      <c r="D819" s="324" t="s">
        <v>12296</v>
      </c>
      <c r="E819" s="324" t="s">
        <v>1709</v>
      </c>
      <c r="F819" s="126">
        <v>6490.65</v>
      </c>
      <c r="G819" s="107" t="str">
        <f t="shared" si="13"/>
        <v>SH19-08414</v>
      </c>
      <c r="H819" s="318"/>
      <c r="I819" s="126"/>
      <c r="J819" s="110"/>
      <c r="K819" s="108"/>
      <c r="L819" s="107"/>
      <c r="M819" s="319"/>
      <c r="N819" s="107"/>
    </row>
    <row r="820" spans="1:14" ht="18" hidden="1" customHeight="1">
      <c r="A820" s="351">
        <v>815</v>
      </c>
      <c r="B820" s="107" t="s">
        <v>335</v>
      </c>
      <c r="C820" s="108">
        <v>43697</v>
      </c>
      <c r="D820" s="324" t="s">
        <v>12297</v>
      </c>
      <c r="E820" s="324" t="s">
        <v>1709</v>
      </c>
      <c r="F820" s="126">
        <v>669.38</v>
      </c>
      <c r="G820" s="107" t="str">
        <f t="shared" si="13"/>
        <v>SH19-08415</v>
      </c>
      <c r="H820" s="318"/>
      <c r="I820" s="126"/>
      <c r="J820" s="110"/>
      <c r="K820" s="108"/>
      <c r="L820" s="107"/>
      <c r="M820" s="319"/>
      <c r="N820" s="107"/>
    </row>
    <row r="821" spans="1:14" ht="18" hidden="1" customHeight="1">
      <c r="A821" s="351">
        <v>816</v>
      </c>
      <c r="B821" s="107" t="s">
        <v>142</v>
      </c>
      <c r="C821" s="108">
        <v>43697</v>
      </c>
      <c r="D821" s="324" t="s">
        <v>12298</v>
      </c>
      <c r="E821" s="324" t="s">
        <v>1709</v>
      </c>
      <c r="F821" s="126">
        <v>1409</v>
      </c>
      <c r="G821" s="107" t="str">
        <f t="shared" si="13"/>
        <v>SH19-08416</v>
      </c>
      <c r="H821" s="318"/>
      <c r="I821" s="126"/>
      <c r="J821" s="110"/>
      <c r="K821" s="108"/>
      <c r="L821" s="107"/>
      <c r="M821" s="319"/>
      <c r="N821" s="107"/>
    </row>
    <row r="822" spans="1:14" ht="18" hidden="1" customHeight="1">
      <c r="A822" s="351">
        <v>817</v>
      </c>
      <c r="B822" s="107" t="s">
        <v>142</v>
      </c>
      <c r="C822" s="108">
        <v>43697</v>
      </c>
      <c r="D822" s="324" t="s">
        <v>12299</v>
      </c>
      <c r="E822" s="324" t="s">
        <v>1709</v>
      </c>
      <c r="F822" s="126">
        <v>1603</v>
      </c>
      <c r="G822" s="107" t="str">
        <f t="shared" si="13"/>
        <v>SH19-08417</v>
      </c>
      <c r="H822" s="318"/>
      <c r="I822" s="126"/>
      <c r="J822" s="110"/>
      <c r="K822" s="108"/>
      <c r="L822" s="107"/>
      <c r="M822" s="319"/>
      <c r="N822" s="107"/>
    </row>
    <row r="823" spans="1:14" ht="18" hidden="1" customHeight="1">
      <c r="A823" s="351">
        <v>818</v>
      </c>
      <c r="B823" s="107" t="s">
        <v>142</v>
      </c>
      <c r="C823" s="108">
        <v>43697</v>
      </c>
      <c r="D823" s="324" t="s">
        <v>12300</v>
      </c>
      <c r="E823" s="324" t="s">
        <v>1709</v>
      </c>
      <c r="F823" s="126">
        <v>449.36</v>
      </c>
      <c r="G823" s="107" t="str">
        <f t="shared" si="13"/>
        <v>SH19-08418</v>
      </c>
      <c r="H823" s="318"/>
      <c r="I823" s="126"/>
      <c r="J823" s="110"/>
      <c r="K823" s="108"/>
      <c r="L823" s="107"/>
      <c r="M823" s="319"/>
      <c r="N823" s="107"/>
    </row>
    <row r="824" spans="1:14" ht="18" hidden="1" customHeight="1">
      <c r="A824" s="351">
        <v>819</v>
      </c>
      <c r="B824" s="107" t="s">
        <v>1727</v>
      </c>
      <c r="C824" s="108">
        <v>43697</v>
      </c>
      <c r="D824" s="324" t="s">
        <v>12301</v>
      </c>
      <c r="E824" s="324" t="s">
        <v>1709</v>
      </c>
      <c r="F824" s="126">
        <v>1371.4</v>
      </c>
      <c r="G824" s="107" t="str">
        <f t="shared" si="13"/>
        <v>SH19-08419</v>
      </c>
      <c r="H824" s="318"/>
      <c r="I824" s="126"/>
      <c r="J824" s="110"/>
      <c r="K824" s="108"/>
      <c r="L824" s="107"/>
      <c r="M824" s="319"/>
      <c r="N824" s="107"/>
    </row>
    <row r="825" spans="1:14" ht="18" hidden="1" customHeight="1">
      <c r="A825" s="351">
        <v>820</v>
      </c>
      <c r="B825" s="107" t="s">
        <v>42</v>
      </c>
      <c r="C825" s="108">
        <v>43698</v>
      </c>
      <c r="D825" s="324" t="s">
        <v>12302</v>
      </c>
      <c r="E825" s="324" t="s">
        <v>12917</v>
      </c>
      <c r="F825" s="126">
        <v>2923.07</v>
      </c>
      <c r="G825" s="107" t="str">
        <f t="shared" si="13"/>
        <v>SH19-08420</v>
      </c>
      <c r="H825" s="318"/>
      <c r="I825" s="126"/>
      <c r="J825" s="110"/>
      <c r="K825" s="108"/>
      <c r="L825" s="107"/>
      <c r="M825" s="319"/>
      <c r="N825" s="107"/>
    </row>
    <row r="826" spans="1:14" ht="18" hidden="1" customHeight="1">
      <c r="A826" s="351">
        <v>821</v>
      </c>
      <c r="B826" s="107" t="s">
        <v>42</v>
      </c>
      <c r="C826" s="108">
        <v>43698</v>
      </c>
      <c r="D826" s="324" t="s">
        <v>12303</v>
      </c>
      <c r="E826" s="324" t="s">
        <v>12917</v>
      </c>
      <c r="F826" s="126">
        <v>3840.3</v>
      </c>
      <c r="G826" s="107" t="str">
        <f t="shared" si="13"/>
        <v>SH19-08421</v>
      </c>
      <c r="H826" s="318"/>
      <c r="I826" s="126"/>
      <c r="J826" s="110"/>
      <c r="K826" s="108"/>
      <c r="L826" s="107"/>
      <c r="M826" s="319"/>
      <c r="N826" s="107"/>
    </row>
    <row r="827" spans="1:14" ht="18" hidden="1" customHeight="1">
      <c r="A827" s="351">
        <v>822</v>
      </c>
      <c r="B827" s="107" t="s">
        <v>42</v>
      </c>
      <c r="C827" s="108">
        <v>43698</v>
      </c>
      <c r="D827" s="324" t="s">
        <v>12304</v>
      </c>
      <c r="E827" s="324" t="s">
        <v>12917</v>
      </c>
      <c r="F827" s="126">
        <v>5137.32</v>
      </c>
      <c r="G827" s="107" t="str">
        <f t="shared" si="13"/>
        <v>SH19-08422</v>
      </c>
      <c r="H827" s="318"/>
      <c r="I827" s="126"/>
      <c r="J827" s="110"/>
      <c r="K827" s="108"/>
      <c r="L827" s="107"/>
      <c r="M827" s="319"/>
      <c r="N827" s="107"/>
    </row>
    <row r="828" spans="1:14" ht="18" hidden="1" customHeight="1">
      <c r="A828" s="351">
        <v>823</v>
      </c>
      <c r="B828" s="107" t="s">
        <v>42</v>
      </c>
      <c r="C828" s="108">
        <v>43698</v>
      </c>
      <c r="D828" s="324" t="s">
        <v>12305</v>
      </c>
      <c r="E828" s="324" t="s">
        <v>12917</v>
      </c>
      <c r="F828" s="126">
        <v>1829.64</v>
      </c>
      <c r="G828" s="107" t="str">
        <f t="shared" si="13"/>
        <v>SH19-08423</v>
      </c>
      <c r="H828" s="318"/>
      <c r="I828" s="126"/>
      <c r="J828" s="110"/>
      <c r="K828" s="108"/>
      <c r="L828" s="107"/>
      <c r="M828" s="319"/>
      <c r="N828" s="107"/>
    </row>
    <row r="829" spans="1:14" ht="18" hidden="1" customHeight="1">
      <c r="A829" s="351">
        <v>824</v>
      </c>
      <c r="B829" s="107" t="s">
        <v>42</v>
      </c>
      <c r="C829" s="108">
        <v>43698</v>
      </c>
      <c r="D829" s="324" t="s">
        <v>12306</v>
      </c>
      <c r="E829" s="324" t="s">
        <v>12917</v>
      </c>
      <c r="F829" s="126">
        <v>2118.7199999999998</v>
      </c>
      <c r="G829" s="107" t="str">
        <f t="shared" si="13"/>
        <v>SH19-08424</v>
      </c>
      <c r="H829" s="318"/>
      <c r="I829" s="126"/>
      <c r="J829" s="110"/>
      <c r="K829" s="108"/>
      <c r="L829" s="107"/>
      <c r="M829" s="319"/>
      <c r="N829" s="107"/>
    </row>
    <row r="830" spans="1:14" ht="18" hidden="1" customHeight="1">
      <c r="A830" s="351">
        <v>825</v>
      </c>
      <c r="B830" s="107" t="s">
        <v>42</v>
      </c>
      <c r="C830" s="108">
        <v>43698</v>
      </c>
      <c r="D830" s="324" t="s">
        <v>12307</v>
      </c>
      <c r="E830" s="324" t="s">
        <v>12917</v>
      </c>
      <c r="F830" s="126">
        <v>4580.68</v>
      </c>
      <c r="G830" s="107" t="str">
        <f t="shared" si="13"/>
        <v>SH19-08425</v>
      </c>
      <c r="H830" s="318"/>
      <c r="I830" s="126"/>
      <c r="J830" s="110"/>
      <c r="K830" s="108"/>
      <c r="L830" s="107"/>
      <c r="M830" s="319"/>
      <c r="N830" s="107"/>
    </row>
    <row r="831" spans="1:14" ht="18" hidden="1" customHeight="1">
      <c r="A831" s="351">
        <v>826</v>
      </c>
      <c r="B831" s="107" t="s">
        <v>42</v>
      </c>
      <c r="C831" s="108">
        <v>43698</v>
      </c>
      <c r="D831" s="324" t="s">
        <v>12308</v>
      </c>
      <c r="E831" s="324" t="s">
        <v>12917</v>
      </c>
      <c r="F831" s="126">
        <v>2937.94</v>
      </c>
      <c r="G831" s="107" t="str">
        <f t="shared" si="13"/>
        <v>SH19-08426</v>
      </c>
      <c r="H831" s="318"/>
      <c r="I831" s="126"/>
      <c r="J831" s="110"/>
      <c r="K831" s="108"/>
      <c r="L831" s="107"/>
      <c r="M831" s="319"/>
      <c r="N831" s="107"/>
    </row>
    <row r="832" spans="1:14" ht="18" hidden="1" customHeight="1">
      <c r="A832" s="351">
        <v>827</v>
      </c>
      <c r="B832" s="107" t="s">
        <v>47</v>
      </c>
      <c r="C832" s="108">
        <v>43697</v>
      </c>
      <c r="D832" s="324" t="s">
        <v>12309</v>
      </c>
      <c r="E832" s="324" t="s">
        <v>1709</v>
      </c>
      <c r="F832" s="126">
        <v>3389.76</v>
      </c>
      <c r="G832" s="107" t="str">
        <f t="shared" si="13"/>
        <v>SH19-08427</v>
      </c>
      <c r="H832" s="318"/>
      <c r="I832" s="126"/>
      <c r="J832" s="110"/>
      <c r="K832" s="108"/>
      <c r="L832" s="107"/>
      <c r="M832" s="319"/>
      <c r="N832" s="107"/>
    </row>
    <row r="833" spans="1:14" ht="18" hidden="1" customHeight="1">
      <c r="A833" s="351">
        <v>828</v>
      </c>
      <c r="B833" s="107" t="s">
        <v>42</v>
      </c>
      <c r="C833" s="108">
        <v>43697</v>
      </c>
      <c r="D833" s="324" t="s">
        <v>12310</v>
      </c>
      <c r="E833" s="324" t="s">
        <v>12901</v>
      </c>
      <c r="F833" s="126">
        <v>70.569999999999993</v>
      </c>
      <c r="G833" s="107" t="str">
        <f t="shared" si="13"/>
        <v>SH19-08428</v>
      </c>
      <c r="H833" s="318"/>
      <c r="I833" s="126"/>
      <c r="J833" s="110"/>
      <c r="K833" s="108"/>
      <c r="L833" s="107"/>
      <c r="M833" s="319"/>
      <c r="N833" s="107"/>
    </row>
    <row r="834" spans="1:14" ht="18" hidden="1" customHeight="1">
      <c r="A834" s="351">
        <v>829</v>
      </c>
      <c r="B834" s="107" t="s">
        <v>42</v>
      </c>
      <c r="C834" s="108">
        <v>43697</v>
      </c>
      <c r="D834" s="324" t="s">
        <v>12311</v>
      </c>
      <c r="E834" s="324" t="s">
        <v>12901</v>
      </c>
      <c r="F834" s="126">
        <v>26.32</v>
      </c>
      <c r="G834" s="107" t="str">
        <f t="shared" si="13"/>
        <v>SH19-08429</v>
      </c>
      <c r="H834" s="318"/>
      <c r="I834" s="126"/>
      <c r="J834" s="110"/>
      <c r="K834" s="108"/>
      <c r="L834" s="107"/>
      <c r="M834" s="319"/>
      <c r="N834" s="107"/>
    </row>
    <row r="835" spans="1:14" ht="18" hidden="1" customHeight="1">
      <c r="A835" s="351">
        <v>830</v>
      </c>
      <c r="B835" s="107" t="s">
        <v>42</v>
      </c>
      <c r="C835" s="108">
        <v>43697</v>
      </c>
      <c r="D835" s="324" t="s">
        <v>12312</v>
      </c>
      <c r="E835" s="324" t="s">
        <v>12901</v>
      </c>
      <c r="F835" s="126">
        <v>10.45</v>
      </c>
      <c r="G835" s="107" t="str">
        <f t="shared" si="13"/>
        <v>SH19-08430</v>
      </c>
      <c r="H835" s="318"/>
      <c r="I835" s="126"/>
      <c r="J835" s="110"/>
      <c r="K835" s="108"/>
      <c r="L835" s="107"/>
      <c r="M835" s="319"/>
      <c r="N835" s="107"/>
    </row>
    <row r="836" spans="1:14" ht="18" hidden="1" customHeight="1">
      <c r="A836" s="351">
        <v>831</v>
      </c>
      <c r="B836" s="107" t="s">
        <v>42</v>
      </c>
      <c r="C836" s="108">
        <v>43698</v>
      </c>
      <c r="D836" s="324" t="s">
        <v>12313</v>
      </c>
      <c r="E836" s="324" t="s">
        <v>12917</v>
      </c>
      <c r="F836" s="126">
        <v>4468.8</v>
      </c>
      <c r="G836" s="107" t="str">
        <f t="shared" si="13"/>
        <v>SH19-08431</v>
      </c>
      <c r="H836" s="318"/>
      <c r="I836" s="126"/>
      <c r="J836" s="110"/>
      <c r="K836" s="108"/>
      <c r="L836" s="107"/>
      <c r="M836" s="319"/>
      <c r="N836" s="107"/>
    </row>
    <row r="837" spans="1:14" ht="18" hidden="1" customHeight="1">
      <c r="A837" s="351">
        <v>832</v>
      </c>
      <c r="B837" s="107" t="s">
        <v>355</v>
      </c>
      <c r="C837" s="108">
        <v>43698</v>
      </c>
      <c r="D837" s="324" t="s">
        <v>12314</v>
      </c>
      <c r="E837" s="324" t="s">
        <v>1709</v>
      </c>
      <c r="F837" s="126">
        <v>6245.49</v>
      </c>
      <c r="G837" s="107" t="str">
        <f t="shared" si="13"/>
        <v>SH19-08432</v>
      </c>
      <c r="H837" s="318"/>
      <c r="I837" s="126"/>
      <c r="J837" s="110"/>
      <c r="K837" s="108"/>
      <c r="L837" s="107"/>
      <c r="M837" s="319"/>
      <c r="N837" s="107"/>
    </row>
    <row r="838" spans="1:14" ht="18" hidden="1" customHeight="1">
      <c r="A838" s="351">
        <v>833</v>
      </c>
      <c r="B838" s="107" t="s">
        <v>49</v>
      </c>
      <c r="C838" s="108">
        <v>43697</v>
      </c>
      <c r="D838" s="324" t="s">
        <v>12315</v>
      </c>
      <c r="E838" s="324" t="s">
        <v>1709</v>
      </c>
      <c r="F838" s="126">
        <v>13983.84</v>
      </c>
      <c r="G838" s="107" t="str">
        <f t="shared" si="13"/>
        <v>SH19-08433</v>
      </c>
      <c r="H838" s="318"/>
      <c r="I838" s="126"/>
      <c r="J838" s="110"/>
      <c r="K838" s="108"/>
      <c r="L838" s="107"/>
      <c r="M838" s="319"/>
      <c r="N838" s="107"/>
    </row>
    <row r="839" spans="1:14" ht="18" hidden="1" customHeight="1">
      <c r="A839" s="351">
        <v>834</v>
      </c>
      <c r="B839" s="107" t="s">
        <v>55</v>
      </c>
      <c r="C839" s="108">
        <v>43697</v>
      </c>
      <c r="D839" s="324" t="s">
        <v>12316</v>
      </c>
      <c r="E839" s="324" t="s">
        <v>1709</v>
      </c>
      <c r="F839" s="126">
        <v>1595.52</v>
      </c>
      <c r="G839" s="107" t="str">
        <f t="shared" si="13"/>
        <v>SH19-08434</v>
      </c>
      <c r="H839" s="318"/>
      <c r="I839" s="126"/>
      <c r="J839" s="110"/>
      <c r="K839" s="108"/>
      <c r="L839" s="107"/>
      <c r="M839" s="319"/>
      <c r="N839" s="107"/>
    </row>
    <row r="840" spans="1:14" ht="18" hidden="1" customHeight="1">
      <c r="A840" s="351">
        <v>835</v>
      </c>
      <c r="B840" s="107" t="s">
        <v>55</v>
      </c>
      <c r="C840" s="108">
        <v>43697</v>
      </c>
      <c r="D840" s="324" t="s">
        <v>12317</v>
      </c>
      <c r="E840" s="324" t="s">
        <v>1709</v>
      </c>
      <c r="F840" s="126">
        <v>2915.64</v>
      </c>
      <c r="G840" s="107" t="str">
        <f t="shared" si="13"/>
        <v>SH19-08435</v>
      </c>
      <c r="H840" s="318"/>
      <c r="I840" s="126"/>
      <c r="J840" s="110"/>
      <c r="K840" s="108"/>
      <c r="L840" s="107"/>
      <c r="M840" s="319"/>
      <c r="N840" s="107"/>
    </row>
    <row r="841" spans="1:14" ht="18" hidden="1" customHeight="1">
      <c r="A841" s="351">
        <v>836</v>
      </c>
      <c r="B841" s="107" t="s">
        <v>42</v>
      </c>
      <c r="C841" s="108">
        <v>43699</v>
      </c>
      <c r="D841" s="324" t="s">
        <v>12318</v>
      </c>
      <c r="E841" s="324" t="s">
        <v>12918</v>
      </c>
      <c r="F841" s="126">
        <v>2511.66</v>
      </c>
      <c r="G841" s="107" t="str">
        <f t="shared" si="13"/>
        <v>SH19-08436</v>
      </c>
      <c r="H841" s="318"/>
      <c r="I841" s="126"/>
      <c r="J841" s="110"/>
      <c r="K841" s="108"/>
      <c r="L841" s="107"/>
      <c r="M841" s="319"/>
      <c r="N841" s="107"/>
    </row>
    <row r="842" spans="1:14" ht="18" hidden="1" customHeight="1">
      <c r="A842" s="351">
        <v>837</v>
      </c>
      <c r="B842" s="107" t="s">
        <v>42</v>
      </c>
      <c r="C842" s="108">
        <v>43699</v>
      </c>
      <c r="D842" s="324" t="s">
        <v>12319</v>
      </c>
      <c r="E842" s="324" t="s">
        <v>12918</v>
      </c>
      <c r="F842" s="126">
        <v>6339.89</v>
      </c>
      <c r="G842" s="107" t="str">
        <f t="shared" si="13"/>
        <v>SH19-08437</v>
      </c>
      <c r="H842" s="318"/>
      <c r="I842" s="126"/>
      <c r="J842" s="110"/>
      <c r="K842" s="108"/>
      <c r="L842" s="107"/>
      <c r="M842" s="319"/>
      <c r="N842" s="107"/>
    </row>
    <row r="843" spans="1:14" ht="18" hidden="1" customHeight="1">
      <c r="A843" s="351">
        <v>838</v>
      </c>
      <c r="B843" s="107" t="s">
        <v>42</v>
      </c>
      <c r="C843" s="108">
        <v>43699</v>
      </c>
      <c r="D843" s="324" t="s">
        <v>12320</v>
      </c>
      <c r="E843" s="324" t="s">
        <v>12918</v>
      </c>
      <c r="F843" s="126">
        <v>7743.51</v>
      </c>
      <c r="G843" s="107" t="str">
        <f t="shared" si="13"/>
        <v>SH19-08438</v>
      </c>
      <c r="H843" s="318"/>
      <c r="I843" s="126"/>
      <c r="J843" s="110"/>
      <c r="K843" s="108"/>
      <c r="L843" s="107"/>
      <c r="M843" s="319"/>
      <c r="N843" s="107"/>
    </row>
    <row r="844" spans="1:14" ht="18" hidden="1" customHeight="1">
      <c r="A844" s="351">
        <v>839</v>
      </c>
      <c r="B844" s="107" t="s">
        <v>42</v>
      </c>
      <c r="C844" s="108">
        <v>43699</v>
      </c>
      <c r="D844" s="324" t="s">
        <v>12321</v>
      </c>
      <c r="E844" s="324" t="s">
        <v>12918</v>
      </c>
      <c r="F844" s="126">
        <v>2017.58</v>
      </c>
      <c r="G844" s="107" t="str">
        <f t="shared" si="13"/>
        <v>SH19-08439</v>
      </c>
      <c r="H844" s="318"/>
      <c r="I844" s="126"/>
      <c r="J844" s="110"/>
      <c r="K844" s="108"/>
      <c r="L844" s="107"/>
      <c r="M844" s="319"/>
      <c r="N844" s="107"/>
    </row>
    <row r="845" spans="1:14" ht="18" hidden="1" customHeight="1">
      <c r="A845" s="351">
        <v>840</v>
      </c>
      <c r="B845" s="107" t="s">
        <v>42</v>
      </c>
      <c r="C845" s="108">
        <v>43699</v>
      </c>
      <c r="D845" s="324" t="s">
        <v>12322</v>
      </c>
      <c r="E845" s="324" t="s">
        <v>12918</v>
      </c>
      <c r="F845" s="126">
        <v>3352.92</v>
      </c>
      <c r="G845" s="107" t="str">
        <f t="shared" si="13"/>
        <v>SH19-08440</v>
      </c>
      <c r="H845" s="318"/>
      <c r="I845" s="126"/>
      <c r="J845" s="110"/>
      <c r="K845" s="108"/>
      <c r="L845" s="107"/>
      <c r="M845" s="319"/>
      <c r="N845" s="107"/>
    </row>
    <row r="846" spans="1:14" ht="18" hidden="1" customHeight="1">
      <c r="A846" s="351">
        <v>841</v>
      </c>
      <c r="B846" s="107" t="s">
        <v>42</v>
      </c>
      <c r="C846" s="108">
        <v>43699</v>
      </c>
      <c r="D846" s="324" t="s">
        <v>12323</v>
      </c>
      <c r="E846" s="324" t="s">
        <v>12918</v>
      </c>
      <c r="F846" s="126">
        <v>10560.41</v>
      </c>
      <c r="G846" s="107" t="str">
        <f t="shared" si="13"/>
        <v>SH19-08441</v>
      </c>
      <c r="H846" s="318"/>
      <c r="I846" s="126"/>
      <c r="J846" s="110"/>
      <c r="K846" s="108"/>
      <c r="L846" s="107"/>
      <c r="M846" s="319"/>
      <c r="N846" s="107"/>
    </row>
    <row r="847" spans="1:14" ht="18" hidden="1" customHeight="1">
      <c r="A847" s="351">
        <v>842</v>
      </c>
      <c r="B847" s="107" t="s">
        <v>42</v>
      </c>
      <c r="C847" s="108">
        <v>43699</v>
      </c>
      <c r="D847" s="324" t="s">
        <v>12324</v>
      </c>
      <c r="E847" s="324" t="s">
        <v>12918</v>
      </c>
      <c r="F847" s="126">
        <v>9554.2000000000007</v>
      </c>
      <c r="G847" s="107" t="str">
        <f t="shared" si="13"/>
        <v>SH19-08442</v>
      </c>
      <c r="H847" s="318"/>
      <c r="I847" s="126"/>
      <c r="J847" s="110"/>
      <c r="K847" s="108"/>
      <c r="L847" s="107"/>
      <c r="M847" s="319"/>
      <c r="N847" s="107"/>
    </row>
    <row r="848" spans="1:14" ht="18" hidden="1" customHeight="1">
      <c r="A848" s="351">
        <v>843</v>
      </c>
      <c r="B848" s="107" t="s">
        <v>42</v>
      </c>
      <c r="C848" s="108">
        <v>43699</v>
      </c>
      <c r="D848" s="324" t="s">
        <v>12325</v>
      </c>
      <c r="E848" s="324" t="s">
        <v>12918</v>
      </c>
      <c r="F848" s="126">
        <v>3751.37</v>
      </c>
      <c r="G848" s="107" t="str">
        <f t="shared" si="13"/>
        <v>SH19-08443</v>
      </c>
      <c r="H848" s="318"/>
      <c r="I848" s="126"/>
      <c r="J848" s="110"/>
      <c r="K848" s="108"/>
      <c r="L848" s="107"/>
      <c r="M848" s="319"/>
      <c r="N848" s="107"/>
    </row>
    <row r="849" spans="1:14" ht="18" hidden="1" customHeight="1">
      <c r="A849" s="351">
        <v>844</v>
      </c>
      <c r="B849" s="107" t="s">
        <v>42</v>
      </c>
      <c r="C849" s="108">
        <v>43699</v>
      </c>
      <c r="D849" s="324" t="s">
        <v>12326</v>
      </c>
      <c r="E849" s="324" t="s">
        <v>12918</v>
      </c>
      <c r="F849" s="126">
        <v>8781.27</v>
      </c>
      <c r="G849" s="107" t="str">
        <f t="shared" si="13"/>
        <v>SH19-08444</v>
      </c>
      <c r="H849" s="318"/>
      <c r="I849" s="126"/>
      <c r="J849" s="110"/>
      <c r="K849" s="108"/>
      <c r="L849" s="107"/>
      <c r="M849" s="319"/>
      <c r="N849" s="107"/>
    </row>
    <row r="850" spans="1:14" ht="18" hidden="1" customHeight="1">
      <c r="A850" s="351">
        <v>845</v>
      </c>
      <c r="B850" s="107" t="s">
        <v>42</v>
      </c>
      <c r="C850" s="108">
        <v>43699</v>
      </c>
      <c r="D850" s="324" t="s">
        <v>12327</v>
      </c>
      <c r="E850" s="324" t="s">
        <v>12918</v>
      </c>
      <c r="F850" s="126">
        <v>7481.02</v>
      </c>
      <c r="G850" s="107" t="str">
        <f t="shared" si="13"/>
        <v>SH19-08445</v>
      </c>
      <c r="H850" s="318"/>
      <c r="I850" s="126"/>
      <c r="J850" s="110"/>
      <c r="K850" s="108"/>
      <c r="L850" s="107"/>
      <c r="M850" s="319"/>
      <c r="N850" s="107"/>
    </row>
    <row r="851" spans="1:14" ht="18" hidden="1" customHeight="1">
      <c r="A851" s="351">
        <v>846</v>
      </c>
      <c r="B851" s="107" t="s">
        <v>42</v>
      </c>
      <c r="C851" s="108">
        <v>43699</v>
      </c>
      <c r="D851" s="324" t="s">
        <v>12328</v>
      </c>
      <c r="E851" s="324" t="s">
        <v>12918</v>
      </c>
      <c r="F851" s="126">
        <v>8649.1299999999992</v>
      </c>
      <c r="G851" s="107" t="str">
        <f t="shared" si="13"/>
        <v>SH19-08446</v>
      </c>
      <c r="H851" s="318"/>
      <c r="I851" s="126"/>
      <c r="J851" s="110"/>
      <c r="K851" s="108"/>
      <c r="L851" s="107"/>
      <c r="M851" s="319"/>
      <c r="N851" s="107"/>
    </row>
    <row r="852" spans="1:14" ht="18" hidden="1" customHeight="1">
      <c r="A852" s="351">
        <v>847</v>
      </c>
      <c r="B852" s="107" t="s">
        <v>42</v>
      </c>
      <c r="C852" s="108">
        <v>43699</v>
      </c>
      <c r="D852" s="324" t="s">
        <v>12329</v>
      </c>
      <c r="E852" s="324" t="s">
        <v>12918</v>
      </c>
      <c r="F852" s="126">
        <v>5607.77</v>
      </c>
      <c r="G852" s="107" t="str">
        <f t="shared" si="13"/>
        <v>SH19-08447</v>
      </c>
      <c r="H852" s="318"/>
      <c r="I852" s="126"/>
      <c r="J852" s="110"/>
      <c r="K852" s="108"/>
      <c r="L852" s="107"/>
      <c r="M852" s="319"/>
      <c r="N852" s="107"/>
    </row>
    <row r="853" spans="1:14" ht="18" hidden="1" customHeight="1">
      <c r="A853" s="351">
        <v>848</v>
      </c>
      <c r="B853" s="107" t="s">
        <v>42</v>
      </c>
      <c r="C853" s="108">
        <v>43699</v>
      </c>
      <c r="D853" s="324" t="s">
        <v>12330</v>
      </c>
      <c r="E853" s="324" t="s">
        <v>12918</v>
      </c>
      <c r="F853" s="126">
        <v>10823.24</v>
      </c>
      <c r="G853" s="107" t="str">
        <f t="shared" si="13"/>
        <v>SH19-08448</v>
      </c>
      <c r="H853" s="318"/>
      <c r="I853" s="126"/>
      <c r="J853" s="110"/>
      <c r="K853" s="108"/>
      <c r="L853" s="107"/>
      <c r="M853" s="319"/>
      <c r="N853" s="107"/>
    </row>
    <row r="854" spans="1:14" ht="18" hidden="1" customHeight="1">
      <c r="A854" s="351">
        <v>849</v>
      </c>
      <c r="B854" s="107" t="s">
        <v>42</v>
      </c>
      <c r="C854" s="108">
        <v>43699</v>
      </c>
      <c r="D854" s="324" t="s">
        <v>12331</v>
      </c>
      <c r="E854" s="324" t="s">
        <v>12918</v>
      </c>
      <c r="F854" s="126">
        <v>10522.95</v>
      </c>
      <c r="G854" s="107" t="str">
        <f t="shared" si="13"/>
        <v>SH19-08449</v>
      </c>
      <c r="H854" s="318"/>
      <c r="I854" s="126"/>
      <c r="J854" s="110"/>
      <c r="K854" s="108"/>
      <c r="L854" s="107"/>
      <c r="M854" s="319"/>
      <c r="N854" s="107"/>
    </row>
    <row r="855" spans="1:14" ht="18" hidden="1" customHeight="1">
      <c r="A855" s="351">
        <v>850</v>
      </c>
      <c r="B855" s="107" t="s">
        <v>42</v>
      </c>
      <c r="C855" s="108">
        <v>43699</v>
      </c>
      <c r="D855" s="324" t="s">
        <v>12332</v>
      </c>
      <c r="E855" s="324" t="s">
        <v>12918</v>
      </c>
      <c r="F855" s="126">
        <v>5644.53</v>
      </c>
      <c r="G855" s="107" t="str">
        <f t="shared" si="13"/>
        <v>SH19-08450</v>
      </c>
      <c r="H855" s="318"/>
      <c r="I855" s="126"/>
      <c r="J855" s="110"/>
      <c r="K855" s="108"/>
      <c r="L855" s="107"/>
      <c r="M855" s="319"/>
      <c r="N855" s="107"/>
    </row>
    <row r="856" spans="1:14" ht="18" hidden="1" customHeight="1">
      <c r="A856" s="351">
        <v>851</v>
      </c>
      <c r="B856" s="107" t="s">
        <v>42</v>
      </c>
      <c r="C856" s="108">
        <v>43699</v>
      </c>
      <c r="D856" s="324" t="s">
        <v>12333</v>
      </c>
      <c r="E856" s="324" t="s">
        <v>12918</v>
      </c>
      <c r="F856" s="126">
        <v>13476.19</v>
      </c>
      <c r="G856" s="107" t="str">
        <f t="shared" si="13"/>
        <v>SH19-08451</v>
      </c>
      <c r="H856" s="318"/>
      <c r="I856" s="126"/>
      <c r="J856" s="110"/>
      <c r="K856" s="108"/>
      <c r="L856" s="107"/>
      <c r="M856" s="319"/>
      <c r="N856" s="107"/>
    </row>
    <row r="857" spans="1:14" ht="18" hidden="1" customHeight="1">
      <c r="A857" s="351">
        <v>852</v>
      </c>
      <c r="B857" s="107" t="s">
        <v>42</v>
      </c>
      <c r="C857" s="108">
        <v>43699</v>
      </c>
      <c r="D857" s="324" t="s">
        <v>12334</v>
      </c>
      <c r="E857" s="324" t="s">
        <v>12918</v>
      </c>
      <c r="F857" s="126">
        <v>14299.16</v>
      </c>
      <c r="G857" s="107" t="str">
        <f t="shared" si="13"/>
        <v>SH19-08452</v>
      </c>
      <c r="H857" s="318"/>
      <c r="I857" s="126"/>
      <c r="J857" s="110"/>
      <c r="K857" s="108"/>
      <c r="L857" s="107"/>
      <c r="M857" s="319"/>
      <c r="N857" s="107"/>
    </row>
    <row r="858" spans="1:14" ht="18" hidden="1" customHeight="1">
      <c r="A858" s="351">
        <v>853</v>
      </c>
      <c r="B858" s="107" t="s">
        <v>42</v>
      </c>
      <c r="C858" s="108">
        <v>43699</v>
      </c>
      <c r="D858" s="324" t="s">
        <v>12335</v>
      </c>
      <c r="E858" s="324" t="s">
        <v>12918</v>
      </c>
      <c r="F858" s="126">
        <v>2458.5</v>
      </c>
      <c r="G858" s="107" t="str">
        <f t="shared" si="13"/>
        <v>SH19-08453</v>
      </c>
      <c r="H858" s="318"/>
      <c r="I858" s="126"/>
      <c r="J858" s="110"/>
      <c r="K858" s="108"/>
      <c r="L858" s="107"/>
      <c r="M858" s="319"/>
      <c r="N858" s="107"/>
    </row>
    <row r="859" spans="1:14" ht="18" hidden="1" customHeight="1">
      <c r="A859" s="351">
        <v>854</v>
      </c>
      <c r="B859" s="107" t="s">
        <v>42</v>
      </c>
      <c r="C859" s="108">
        <v>43699</v>
      </c>
      <c r="D859" s="324" t="s">
        <v>12336</v>
      </c>
      <c r="E859" s="324" t="s">
        <v>12918</v>
      </c>
      <c r="F859" s="126">
        <v>5249.02</v>
      </c>
      <c r="G859" s="107" t="str">
        <f t="shared" si="13"/>
        <v>SH19-08454</v>
      </c>
      <c r="H859" s="318"/>
      <c r="I859" s="126"/>
      <c r="J859" s="110"/>
      <c r="K859" s="108"/>
      <c r="L859" s="107"/>
      <c r="M859" s="319"/>
      <c r="N859" s="107"/>
    </row>
    <row r="860" spans="1:14" ht="18" hidden="1" customHeight="1">
      <c r="A860" s="351">
        <v>855</v>
      </c>
      <c r="B860" s="107" t="s">
        <v>42</v>
      </c>
      <c r="C860" s="108">
        <v>43699</v>
      </c>
      <c r="D860" s="324" t="s">
        <v>12337</v>
      </c>
      <c r="E860" s="324" t="s">
        <v>12918</v>
      </c>
      <c r="F860" s="126">
        <v>13683.71</v>
      </c>
      <c r="G860" s="107" t="str">
        <f t="shared" si="13"/>
        <v>SH19-08455</v>
      </c>
      <c r="H860" s="318"/>
      <c r="I860" s="126"/>
      <c r="J860" s="110"/>
      <c r="K860" s="108"/>
      <c r="L860" s="107"/>
      <c r="M860" s="319"/>
      <c r="N860" s="107"/>
    </row>
    <row r="861" spans="1:14" ht="18" hidden="1" customHeight="1">
      <c r="A861" s="351">
        <v>856</v>
      </c>
      <c r="B861" s="107" t="s">
        <v>42</v>
      </c>
      <c r="C861" s="108">
        <v>43699</v>
      </c>
      <c r="D861" s="324" t="s">
        <v>12338</v>
      </c>
      <c r="E861" s="324" t="s">
        <v>12918</v>
      </c>
      <c r="F861" s="126">
        <v>11911.22</v>
      </c>
      <c r="G861" s="107" t="str">
        <f t="shared" ref="G861:G924" si="14">D861</f>
        <v>SH19-08456</v>
      </c>
      <c r="H861" s="318"/>
      <c r="I861" s="126"/>
      <c r="J861" s="110"/>
      <c r="K861" s="108"/>
      <c r="L861" s="107"/>
      <c r="M861" s="319"/>
      <c r="N861" s="107"/>
    </row>
    <row r="862" spans="1:14" ht="18" hidden="1" customHeight="1">
      <c r="A862" s="351">
        <v>857</v>
      </c>
      <c r="B862" s="107" t="s">
        <v>42</v>
      </c>
      <c r="C862" s="108">
        <v>43699</v>
      </c>
      <c r="D862" s="324" t="s">
        <v>12339</v>
      </c>
      <c r="E862" s="324" t="s">
        <v>12918</v>
      </c>
      <c r="F862" s="126">
        <v>10374.959999999999</v>
      </c>
      <c r="G862" s="107" t="str">
        <f t="shared" si="14"/>
        <v>SH19-08457</v>
      </c>
      <c r="H862" s="318"/>
      <c r="I862" s="126"/>
      <c r="J862" s="110"/>
      <c r="K862" s="108"/>
      <c r="L862" s="107"/>
      <c r="M862" s="319"/>
      <c r="N862" s="107"/>
    </row>
    <row r="863" spans="1:14" ht="18" hidden="1" customHeight="1">
      <c r="A863" s="351">
        <v>858</v>
      </c>
      <c r="B863" s="107" t="s">
        <v>42</v>
      </c>
      <c r="C863" s="108">
        <v>43699</v>
      </c>
      <c r="D863" s="324" t="s">
        <v>12340</v>
      </c>
      <c r="E863" s="324" t="s">
        <v>12918</v>
      </c>
      <c r="F863" s="126">
        <v>13234.3</v>
      </c>
      <c r="G863" s="107" t="str">
        <f t="shared" si="14"/>
        <v>SH19-08458</v>
      </c>
      <c r="H863" s="318"/>
      <c r="I863" s="126"/>
      <c r="J863" s="110"/>
      <c r="K863" s="108"/>
      <c r="L863" s="107"/>
      <c r="M863" s="319"/>
      <c r="N863" s="107"/>
    </row>
    <row r="864" spans="1:14" ht="18" hidden="1" customHeight="1">
      <c r="A864" s="351">
        <v>859</v>
      </c>
      <c r="B864" s="107" t="s">
        <v>42</v>
      </c>
      <c r="C864" s="108">
        <v>43699</v>
      </c>
      <c r="D864" s="324" t="s">
        <v>12341</v>
      </c>
      <c r="E864" s="324" t="s">
        <v>12918</v>
      </c>
      <c r="F864" s="126">
        <v>10474.09</v>
      </c>
      <c r="G864" s="107" t="str">
        <f t="shared" si="14"/>
        <v>SH19-08459</v>
      </c>
      <c r="H864" s="318"/>
      <c r="I864" s="126"/>
      <c r="J864" s="110"/>
      <c r="K864" s="108"/>
      <c r="L864" s="107"/>
      <c r="M864" s="319"/>
      <c r="N864" s="107"/>
    </row>
    <row r="865" spans="1:14" ht="18" hidden="1" customHeight="1">
      <c r="A865" s="351">
        <v>860</v>
      </c>
      <c r="B865" s="107" t="s">
        <v>329</v>
      </c>
      <c r="C865" s="108">
        <v>43697</v>
      </c>
      <c r="D865" s="324" t="s">
        <v>12342</v>
      </c>
      <c r="E865" s="324" t="s">
        <v>1709</v>
      </c>
      <c r="F865" s="126">
        <v>78.180000000000007</v>
      </c>
      <c r="G865" s="107" t="str">
        <f t="shared" si="14"/>
        <v>SH19-08460</v>
      </c>
      <c r="H865" s="318"/>
      <c r="I865" s="126"/>
      <c r="J865" s="110"/>
      <c r="K865" s="108"/>
      <c r="L865" s="107"/>
      <c r="M865" s="319"/>
      <c r="N865" s="107"/>
    </row>
    <row r="866" spans="1:14" ht="18" hidden="1" customHeight="1">
      <c r="A866" s="351">
        <v>861</v>
      </c>
      <c r="B866" s="107" t="s">
        <v>42</v>
      </c>
      <c r="C866" s="108">
        <v>43697</v>
      </c>
      <c r="D866" s="324" t="s">
        <v>12343</v>
      </c>
      <c r="E866" s="324" t="s">
        <v>12901</v>
      </c>
      <c r="F866" s="126">
        <v>74.38</v>
      </c>
      <c r="G866" s="107" t="str">
        <f t="shared" si="14"/>
        <v>SH19-08461</v>
      </c>
      <c r="H866" s="318"/>
      <c r="I866" s="126"/>
      <c r="J866" s="110"/>
      <c r="K866" s="108"/>
      <c r="L866" s="107"/>
      <c r="M866" s="319"/>
      <c r="N866" s="107"/>
    </row>
    <row r="867" spans="1:14" ht="18" hidden="1" customHeight="1">
      <c r="A867" s="351">
        <v>862</v>
      </c>
      <c r="B867" s="107" t="s">
        <v>42</v>
      </c>
      <c r="C867" s="108">
        <v>43697</v>
      </c>
      <c r="D867" s="324" t="s">
        <v>12344</v>
      </c>
      <c r="E867" s="324" t="s">
        <v>12901</v>
      </c>
      <c r="F867" s="126">
        <v>9.24</v>
      </c>
      <c r="G867" s="107" t="str">
        <f t="shared" si="14"/>
        <v>SH19-08462</v>
      </c>
      <c r="H867" s="318"/>
      <c r="I867" s="126"/>
      <c r="J867" s="110"/>
      <c r="K867" s="108"/>
      <c r="L867" s="107"/>
      <c r="M867" s="319"/>
      <c r="N867" s="107"/>
    </row>
    <row r="868" spans="1:14" ht="18" hidden="1" customHeight="1">
      <c r="A868" s="351">
        <v>863</v>
      </c>
      <c r="B868" s="107" t="s">
        <v>335</v>
      </c>
      <c r="C868" s="108">
        <v>43697</v>
      </c>
      <c r="D868" s="324" t="s">
        <v>12345</v>
      </c>
      <c r="E868" s="324" t="s">
        <v>1709</v>
      </c>
      <c r="F868" s="126">
        <v>2231.25</v>
      </c>
      <c r="G868" s="107" t="str">
        <f t="shared" si="14"/>
        <v>SH19-08463</v>
      </c>
      <c r="H868" s="318"/>
      <c r="I868" s="126"/>
      <c r="J868" s="110"/>
      <c r="K868" s="108"/>
      <c r="L868" s="107"/>
      <c r="M868" s="319"/>
      <c r="N868" s="107"/>
    </row>
    <row r="869" spans="1:14" ht="18" hidden="1" customHeight="1">
      <c r="A869" s="351">
        <v>864</v>
      </c>
      <c r="B869" s="107" t="s">
        <v>291</v>
      </c>
      <c r="C869" s="108">
        <v>43698</v>
      </c>
      <c r="D869" s="324" t="s">
        <v>12346</v>
      </c>
      <c r="E869" s="324" t="s">
        <v>1709</v>
      </c>
      <c r="F869" s="126">
        <v>5581.29</v>
      </c>
      <c r="G869" s="107" t="str">
        <f t="shared" si="14"/>
        <v>SH19-08464</v>
      </c>
      <c r="H869" s="318"/>
      <c r="I869" s="126"/>
      <c r="J869" s="110"/>
      <c r="K869" s="108"/>
      <c r="L869" s="107"/>
      <c r="M869" s="319"/>
      <c r="N869" s="107"/>
    </row>
    <row r="870" spans="1:14" ht="18" hidden="1" customHeight="1">
      <c r="A870" s="351">
        <v>865</v>
      </c>
      <c r="B870" s="107" t="s">
        <v>237</v>
      </c>
      <c r="C870" s="108">
        <v>43698</v>
      </c>
      <c r="D870" s="324" t="s">
        <v>12347</v>
      </c>
      <c r="E870" s="324" t="s">
        <v>1709</v>
      </c>
      <c r="F870" s="126">
        <v>4610.25</v>
      </c>
      <c r="G870" s="107" t="str">
        <f t="shared" si="14"/>
        <v>SH19-08465</v>
      </c>
      <c r="H870" s="318"/>
      <c r="I870" s="126"/>
      <c r="J870" s="110"/>
      <c r="K870" s="108"/>
      <c r="L870" s="107"/>
      <c r="M870" s="319"/>
      <c r="N870" s="107"/>
    </row>
    <row r="871" spans="1:14" ht="18" hidden="1" customHeight="1">
      <c r="A871" s="351">
        <v>866</v>
      </c>
      <c r="B871" s="107" t="s">
        <v>42</v>
      </c>
      <c r="C871" s="108">
        <v>43699</v>
      </c>
      <c r="D871" s="324" t="s">
        <v>12348</v>
      </c>
      <c r="E871" s="324" t="s">
        <v>12918</v>
      </c>
      <c r="F871" s="126">
        <v>63.84</v>
      </c>
      <c r="G871" s="107" t="str">
        <f t="shared" si="14"/>
        <v>SH19-08466</v>
      </c>
      <c r="H871" s="318"/>
      <c r="I871" s="126"/>
      <c r="J871" s="110"/>
      <c r="K871" s="108"/>
      <c r="L871" s="107"/>
      <c r="M871" s="319"/>
      <c r="N871" s="107"/>
    </row>
    <row r="872" spans="1:14" ht="18" hidden="1" customHeight="1">
      <c r="A872" s="351">
        <v>867</v>
      </c>
      <c r="B872" s="107" t="s">
        <v>141</v>
      </c>
      <c r="C872" s="108">
        <v>43698</v>
      </c>
      <c r="D872" s="324" t="s">
        <v>12349</v>
      </c>
      <c r="E872" s="324" t="s">
        <v>1709</v>
      </c>
      <c r="F872" s="126">
        <v>3603</v>
      </c>
      <c r="G872" s="107" t="str">
        <f t="shared" si="14"/>
        <v>SH19-08467</v>
      </c>
      <c r="H872" s="318"/>
      <c r="I872" s="126"/>
      <c r="J872" s="110"/>
      <c r="K872" s="108"/>
      <c r="L872" s="107"/>
      <c r="M872" s="319"/>
      <c r="N872" s="107"/>
    </row>
    <row r="873" spans="1:14" ht="18" hidden="1" customHeight="1">
      <c r="A873" s="351">
        <v>868</v>
      </c>
      <c r="B873" s="107" t="s">
        <v>139</v>
      </c>
      <c r="C873" s="108">
        <v>43698</v>
      </c>
      <c r="D873" s="324" t="s">
        <v>12350</v>
      </c>
      <c r="E873" s="324" t="s">
        <v>1709</v>
      </c>
      <c r="F873" s="126">
        <v>1479</v>
      </c>
      <c r="G873" s="107" t="str">
        <f t="shared" si="14"/>
        <v>SH19-08468</v>
      </c>
      <c r="H873" s="318"/>
      <c r="I873" s="126"/>
      <c r="J873" s="110"/>
      <c r="K873" s="108"/>
      <c r="L873" s="107"/>
      <c r="M873" s="319"/>
      <c r="N873" s="107"/>
    </row>
    <row r="874" spans="1:14" ht="18" hidden="1" customHeight="1">
      <c r="A874" s="351">
        <v>869</v>
      </c>
      <c r="B874" s="107" t="s">
        <v>43</v>
      </c>
      <c r="C874" s="108">
        <v>43698</v>
      </c>
      <c r="D874" s="324" t="s">
        <v>12351</v>
      </c>
      <c r="E874" s="324" t="s">
        <v>1709</v>
      </c>
      <c r="F874" s="126">
        <v>3439.4</v>
      </c>
      <c r="G874" s="107" t="str">
        <f t="shared" si="14"/>
        <v>SH19-08469</v>
      </c>
      <c r="H874" s="318"/>
      <c r="I874" s="126"/>
      <c r="J874" s="110"/>
      <c r="K874" s="108"/>
      <c r="L874" s="107"/>
      <c r="M874" s="319"/>
      <c r="N874" s="107"/>
    </row>
    <row r="875" spans="1:14" ht="18" hidden="1" customHeight="1">
      <c r="A875" s="351">
        <v>870</v>
      </c>
      <c r="B875" s="107" t="s">
        <v>142</v>
      </c>
      <c r="C875" s="108">
        <v>43698</v>
      </c>
      <c r="D875" s="324" t="s">
        <v>12352</v>
      </c>
      <c r="E875" s="324" t="s">
        <v>1709</v>
      </c>
      <c r="F875" s="126">
        <v>754.95</v>
      </c>
      <c r="G875" s="107" t="str">
        <f t="shared" si="14"/>
        <v>SH19-08470</v>
      </c>
      <c r="H875" s="318"/>
      <c r="I875" s="126"/>
      <c r="J875" s="110"/>
      <c r="K875" s="108"/>
      <c r="L875" s="107"/>
      <c r="M875" s="319"/>
      <c r="N875" s="107"/>
    </row>
    <row r="876" spans="1:14" ht="18" hidden="1" customHeight="1">
      <c r="A876" s="351">
        <v>871</v>
      </c>
      <c r="B876" s="107" t="s">
        <v>142</v>
      </c>
      <c r="C876" s="108">
        <v>43698</v>
      </c>
      <c r="D876" s="324" t="s">
        <v>12353</v>
      </c>
      <c r="E876" s="324" t="s">
        <v>1709</v>
      </c>
      <c r="F876" s="126">
        <v>231.54</v>
      </c>
      <c r="G876" s="107" t="str">
        <f t="shared" si="14"/>
        <v>SH19-08471</v>
      </c>
      <c r="H876" s="318"/>
      <c r="I876" s="126"/>
      <c r="J876" s="110"/>
      <c r="K876" s="108"/>
      <c r="L876" s="107"/>
      <c r="M876" s="319"/>
      <c r="N876" s="107"/>
    </row>
    <row r="877" spans="1:14" ht="18" hidden="1" customHeight="1">
      <c r="A877" s="351">
        <v>872</v>
      </c>
      <c r="B877" s="107" t="s">
        <v>42</v>
      </c>
      <c r="C877" s="108">
        <v>43698</v>
      </c>
      <c r="D877" s="324" t="s">
        <v>12354</v>
      </c>
      <c r="E877" s="324" t="s">
        <v>12917</v>
      </c>
      <c r="F877" s="126">
        <v>2794.49</v>
      </c>
      <c r="G877" s="107" t="str">
        <f t="shared" si="14"/>
        <v>SH19-08472</v>
      </c>
      <c r="H877" s="318"/>
      <c r="I877" s="126"/>
      <c r="J877" s="110"/>
      <c r="K877" s="108"/>
      <c r="L877" s="107"/>
      <c r="M877" s="319"/>
      <c r="N877" s="107"/>
    </row>
    <row r="878" spans="1:14" ht="18" hidden="1" customHeight="1">
      <c r="A878" s="351">
        <v>873</v>
      </c>
      <c r="B878" s="107" t="s">
        <v>238</v>
      </c>
      <c r="C878" s="108">
        <v>43698</v>
      </c>
      <c r="D878" s="324" t="s">
        <v>12355</v>
      </c>
      <c r="E878" s="324" t="s">
        <v>1709</v>
      </c>
      <c r="F878" s="126">
        <v>2827.95</v>
      </c>
      <c r="G878" s="107" t="str">
        <f t="shared" si="14"/>
        <v>SH19-08473</v>
      </c>
      <c r="H878" s="318"/>
      <c r="I878" s="126"/>
      <c r="J878" s="110"/>
      <c r="K878" s="108"/>
      <c r="L878" s="107"/>
      <c r="M878" s="319"/>
      <c r="N878" s="107"/>
    </row>
    <row r="879" spans="1:14" ht="18" hidden="1" customHeight="1">
      <c r="A879" s="351">
        <v>874</v>
      </c>
      <c r="B879" s="107" t="s">
        <v>42</v>
      </c>
      <c r="C879" s="108">
        <v>43698</v>
      </c>
      <c r="D879" s="324" t="s">
        <v>12356</v>
      </c>
      <c r="E879" s="324" t="s">
        <v>12917</v>
      </c>
      <c r="F879" s="126">
        <v>127.68</v>
      </c>
      <c r="G879" s="107" t="str">
        <f t="shared" si="14"/>
        <v>SH19-08474</v>
      </c>
      <c r="H879" s="318"/>
      <c r="I879" s="126"/>
      <c r="J879" s="110"/>
      <c r="K879" s="108"/>
      <c r="L879" s="107"/>
      <c r="M879" s="319"/>
      <c r="N879" s="107"/>
    </row>
    <row r="880" spans="1:14" ht="18" hidden="1" customHeight="1">
      <c r="A880" s="351">
        <v>875</v>
      </c>
      <c r="B880" s="107" t="s">
        <v>42</v>
      </c>
      <c r="C880" s="108">
        <v>43699</v>
      </c>
      <c r="D880" s="324" t="s">
        <v>12357</v>
      </c>
      <c r="E880" s="324" t="s">
        <v>12918</v>
      </c>
      <c r="F880" s="126">
        <v>1416.47</v>
      </c>
      <c r="G880" s="107" t="str">
        <f t="shared" si="14"/>
        <v>SH19-08475</v>
      </c>
      <c r="H880" s="318"/>
      <c r="I880" s="126"/>
      <c r="J880" s="110"/>
      <c r="K880" s="108"/>
      <c r="L880" s="107"/>
      <c r="M880" s="319"/>
      <c r="N880" s="107"/>
    </row>
    <row r="881" spans="1:14" ht="18" hidden="1" customHeight="1">
      <c r="A881" s="351">
        <v>876</v>
      </c>
      <c r="B881" s="107" t="s">
        <v>42</v>
      </c>
      <c r="C881" s="108">
        <v>43698</v>
      </c>
      <c r="D881" s="324" t="s">
        <v>12358</v>
      </c>
      <c r="E881" s="324" t="s">
        <v>12917</v>
      </c>
      <c r="F881" s="126">
        <v>1260.6500000000001</v>
      </c>
      <c r="G881" s="107" t="str">
        <f t="shared" si="14"/>
        <v>SH19-08476</v>
      </c>
      <c r="H881" s="318"/>
      <c r="I881" s="126"/>
      <c r="J881" s="110"/>
      <c r="K881" s="108"/>
      <c r="L881" s="107"/>
      <c r="M881" s="319"/>
      <c r="N881" s="107"/>
    </row>
    <row r="882" spans="1:14" ht="18" hidden="1" customHeight="1">
      <c r="A882" s="351">
        <v>877</v>
      </c>
      <c r="B882" s="107" t="s">
        <v>329</v>
      </c>
      <c r="C882" s="108">
        <v>43698</v>
      </c>
      <c r="D882" s="324" t="s">
        <v>12359</v>
      </c>
      <c r="E882" s="324" t="s">
        <v>1709</v>
      </c>
      <c r="F882" s="126">
        <v>4627.33</v>
      </c>
      <c r="G882" s="107" t="str">
        <f t="shared" si="14"/>
        <v>SH19-08477</v>
      </c>
      <c r="H882" s="318"/>
      <c r="I882" s="126"/>
      <c r="J882" s="110"/>
      <c r="K882" s="108"/>
      <c r="L882" s="107"/>
      <c r="M882" s="319"/>
      <c r="N882" s="107"/>
    </row>
    <row r="883" spans="1:14" ht="18" hidden="1" customHeight="1">
      <c r="A883" s="351">
        <v>878</v>
      </c>
      <c r="B883" s="107" t="s">
        <v>224</v>
      </c>
      <c r="C883" s="108">
        <v>43698</v>
      </c>
      <c r="D883" s="324" t="s">
        <v>12360</v>
      </c>
      <c r="E883" s="324" t="s">
        <v>1709</v>
      </c>
      <c r="F883" s="126">
        <v>669.6</v>
      </c>
      <c r="G883" s="107" t="str">
        <f t="shared" si="14"/>
        <v>SH19-08478</v>
      </c>
      <c r="H883" s="318"/>
      <c r="I883" s="126"/>
      <c r="J883" s="110"/>
      <c r="K883" s="108"/>
      <c r="L883" s="107"/>
      <c r="M883" s="319"/>
      <c r="N883" s="107"/>
    </row>
    <row r="884" spans="1:14" ht="18" hidden="1" customHeight="1">
      <c r="A884" s="351">
        <v>879</v>
      </c>
      <c r="B884" s="107" t="s">
        <v>194</v>
      </c>
      <c r="C884" s="108">
        <v>43698</v>
      </c>
      <c r="D884" s="324" t="s">
        <v>12361</v>
      </c>
      <c r="E884" s="324" t="s">
        <v>1709</v>
      </c>
      <c r="F884" s="126">
        <v>938.48</v>
      </c>
      <c r="G884" s="107" t="str">
        <f t="shared" si="14"/>
        <v>SH19-08479</v>
      </c>
      <c r="H884" s="318"/>
      <c r="I884" s="126"/>
      <c r="J884" s="110"/>
      <c r="K884" s="108"/>
      <c r="L884" s="107"/>
      <c r="M884" s="319"/>
      <c r="N884" s="107"/>
    </row>
    <row r="885" spans="1:14" ht="18" hidden="1" customHeight="1">
      <c r="A885" s="351">
        <v>880</v>
      </c>
      <c r="B885" s="107" t="s">
        <v>142</v>
      </c>
      <c r="C885" s="108">
        <v>43698</v>
      </c>
      <c r="D885" s="324" t="s">
        <v>12362</v>
      </c>
      <c r="E885" s="324" t="s">
        <v>1709</v>
      </c>
      <c r="F885" s="126">
        <v>2060.12</v>
      </c>
      <c r="G885" s="107" t="str">
        <f t="shared" si="14"/>
        <v>SH19-08480</v>
      </c>
      <c r="H885" s="318"/>
      <c r="I885" s="126"/>
      <c r="J885" s="110"/>
      <c r="K885" s="108"/>
      <c r="L885" s="107"/>
      <c r="M885" s="319"/>
      <c r="N885" s="107"/>
    </row>
    <row r="886" spans="1:14" ht="18" hidden="1" customHeight="1">
      <c r="A886" s="351">
        <v>881</v>
      </c>
      <c r="B886" s="107" t="s">
        <v>142</v>
      </c>
      <c r="C886" s="108">
        <v>43698</v>
      </c>
      <c r="D886" s="324" t="s">
        <v>12363</v>
      </c>
      <c r="E886" s="324" t="s">
        <v>1709</v>
      </c>
      <c r="F886" s="126">
        <v>388.73</v>
      </c>
      <c r="G886" s="107" t="str">
        <f t="shared" si="14"/>
        <v>SH19-08481</v>
      </c>
      <c r="H886" s="318"/>
      <c r="I886" s="126"/>
      <c r="J886" s="110"/>
      <c r="K886" s="108"/>
      <c r="L886" s="107"/>
      <c r="M886" s="319"/>
      <c r="N886" s="107"/>
    </row>
    <row r="887" spans="1:14" ht="18" hidden="1" customHeight="1">
      <c r="A887" s="351">
        <v>882</v>
      </c>
      <c r="B887" s="107" t="s">
        <v>53</v>
      </c>
      <c r="C887" s="108">
        <v>43698</v>
      </c>
      <c r="D887" s="324" t="s">
        <v>12364</v>
      </c>
      <c r="E887" s="324" t="s">
        <v>1709</v>
      </c>
      <c r="F887" s="126">
        <v>2420.86</v>
      </c>
      <c r="G887" s="107" t="str">
        <f t="shared" si="14"/>
        <v>SH19-08482</v>
      </c>
      <c r="H887" s="318"/>
      <c r="I887" s="126"/>
      <c r="J887" s="110"/>
      <c r="K887" s="108"/>
      <c r="L887" s="107"/>
      <c r="M887" s="319"/>
      <c r="N887" s="107"/>
    </row>
    <row r="888" spans="1:14" ht="18" hidden="1" customHeight="1">
      <c r="A888" s="351">
        <v>883</v>
      </c>
      <c r="B888" s="107" t="s">
        <v>1727</v>
      </c>
      <c r="C888" s="108">
        <v>43698</v>
      </c>
      <c r="D888" s="324" t="s">
        <v>12365</v>
      </c>
      <c r="E888" s="324" t="s">
        <v>1709</v>
      </c>
      <c r="F888" s="126">
        <v>1929.65</v>
      </c>
      <c r="G888" s="107" t="str">
        <f t="shared" si="14"/>
        <v>SH19-08483</v>
      </c>
      <c r="H888" s="318"/>
      <c r="I888" s="126"/>
      <c r="J888" s="110"/>
      <c r="K888" s="108"/>
      <c r="L888" s="107"/>
      <c r="M888" s="319"/>
      <c r="N888" s="107"/>
    </row>
    <row r="889" spans="1:14" ht="18" hidden="1" customHeight="1">
      <c r="A889" s="351">
        <v>884</v>
      </c>
      <c r="B889" s="107" t="s">
        <v>42</v>
      </c>
      <c r="C889" s="108">
        <v>43698</v>
      </c>
      <c r="D889" s="324" t="s">
        <v>12366</v>
      </c>
      <c r="E889" s="324" t="s">
        <v>12917</v>
      </c>
      <c r="F889" s="126">
        <v>1085.57</v>
      </c>
      <c r="G889" s="107" t="str">
        <f t="shared" si="14"/>
        <v>SH19-08484</v>
      </c>
      <c r="H889" s="318"/>
      <c r="I889" s="126"/>
      <c r="J889" s="110"/>
      <c r="K889" s="108"/>
      <c r="L889" s="107"/>
      <c r="M889" s="319"/>
      <c r="N889" s="107"/>
    </row>
    <row r="890" spans="1:14" ht="18" hidden="1" customHeight="1">
      <c r="A890" s="351">
        <v>885</v>
      </c>
      <c r="B890" s="107" t="s">
        <v>42</v>
      </c>
      <c r="C890" s="108">
        <v>43699</v>
      </c>
      <c r="D890" s="324" t="s">
        <v>12367</v>
      </c>
      <c r="E890" s="324" t="s">
        <v>12918</v>
      </c>
      <c r="F890" s="126">
        <v>1672.64</v>
      </c>
      <c r="G890" s="107" t="str">
        <f t="shared" si="14"/>
        <v>SH19-08485</v>
      </c>
      <c r="H890" s="318"/>
      <c r="I890" s="126"/>
      <c r="J890" s="110"/>
      <c r="K890" s="108"/>
      <c r="L890" s="107"/>
      <c r="M890" s="319"/>
      <c r="N890" s="107"/>
    </row>
    <row r="891" spans="1:14" ht="18" hidden="1" customHeight="1">
      <c r="A891" s="351">
        <v>886</v>
      </c>
      <c r="B891" s="107" t="s">
        <v>42</v>
      </c>
      <c r="C891" s="108">
        <v>43699</v>
      </c>
      <c r="D891" s="324" t="s">
        <v>12368</v>
      </c>
      <c r="E891" s="324" t="s">
        <v>12918</v>
      </c>
      <c r="F891" s="126">
        <v>1015.19</v>
      </c>
      <c r="G891" s="107" t="str">
        <f t="shared" si="14"/>
        <v>SH19-08486</v>
      </c>
      <c r="H891" s="318"/>
      <c r="I891" s="126"/>
      <c r="J891" s="110"/>
      <c r="K891" s="108"/>
      <c r="L891" s="107"/>
      <c r="M891" s="319"/>
      <c r="N891" s="107"/>
    </row>
    <row r="892" spans="1:14" ht="18" hidden="1" customHeight="1">
      <c r="A892" s="351">
        <v>887</v>
      </c>
      <c r="B892" s="107" t="s">
        <v>42</v>
      </c>
      <c r="C892" s="108">
        <v>43699</v>
      </c>
      <c r="D892" s="324" t="s">
        <v>12369</v>
      </c>
      <c r="E892" s="324" t="s">
        <v>12918</v>
      </c>
      <c r="F892" s="126">
        <v>2831.57</v>
      </c>
      <c r="G892" s="107" t="str">
        <f t="shared" si="14"/>
        <v>SH19-08487</v>
      </c>
      <c r="H892" s="318"/>
      <c r="I892" s="126"/>
      <c r="J892" s="110"/>
      <c r="K892" s="108"/>
      <c r="L892" s="107"/>
      <c r="M892" s="319"/>
      <c r="N892" s="107"/>
    </row>
    <row r="893" spans="1:14" ht="18" hidden="1" customHeight="1">
      <c r="A893" s="351">
        <v>888</v>
      </c>
      <c r="B893" s="107" t="s">
        <v>42</v>
      </c>
      <c r="C893" s="108">
        <v>43699</v>
      </c>
      <c r="D893" s="324" t="s">
        <v>12370</v>
      </c>
      <c r="E893" s="324" t="s">
        <v>12918</v>
      </c>
      <c r="F893" s="126">
        <v>5117.08</v>
      </c>
      <c r="G893" s="107" t="str">
        <f t="shared" si="14"/>
        <v>SH19-08488</v>
      </c>
      <c r="H893" s="318"/>
      <c r="I893" s="126"/>
      <c r="J893" s="110"/>
      <c r="K893" s="108"/>
      <c r="L893" s="107"/>
      <c r="M893" s="319"/>
      <c r="N893" s="107"/>
    </row>
    <row r="894" spans="1:14" ht="18" hidden="1" customHeight="1">
      <c r="A894" s="351">
        <v>889</v>
      </c>
      <c r="B894" s="107" t="s">
        <v>42</v>
      </c>
      <c r="C894" s="108">
        <v>43699</v>
      </c>
      <c r="D894" s="324" t="s">
        <v>12371</v>
      </c>
      <c r="E894" s="324" t="s">
        <v>12918</v>
      </c>
      <c r="F894" s="126">
        <v>4628.87</v>
      </c>
      <c r="G894" s="107" t="str">
        <f t="shared" si="14"/>
        <v>SH19-08489</v>
      </c>
      <c r="H894" s="318"/>
      <c r="I894" s="126"/>
      <c r="J894" s="110"/>
      <c r="K894" s="108"/>
      <c r="L894" s="107"/>
      <c r="M894" s="319"/>
      <c r="N894" s="107"/>
    </row>
    <row r="895" spans="1:14" ht="18" hidden="1" customHeight="1">
      <c r="A895" s="351">
        <v>890</v>
      </c>
      <c r="B895" s="107" t="s">
        <v>42</v>
      </c>
      <c r="C895" s="108">
        <v>43700</v>
      </c>
      <c r="D895" s="324" t="s">
        <v>12372</v>
      </c>
      <c r="E895" s="324" t="s">
        <v>12919</v>
      </c>
      <c r="F895" s="126">
        <v>11220.2</v>
      </c>
      <c r="G895" s="107" t="str">
        <f t="shared" si="14"/>
        <v>SH19-08490</v>
      </c>
      <c r="H895" s="318"/>
      <c r="I895" s="126"/>
      <c r="J895" s="110"/>
      <c r="K895" s="108"/>
      <c r="L895" s="107"/>
      <c r="M895" s="319"/>
      <c r="N895" s="107"/>
    </row>
    <row r="896" spans="1:14" ht="18" hidden="1" customHeight="1">
      <c r="A896" s="351">
        <v>891</v>
      </c>
      <c r="B896" s="107" t="s">
        <v>42</v>
      </c>
      <c r="C896" s="108">
        <v>43700</v>
      </c>
      <c r="D896" s="324" t="s">
        <v>12373</v>
      </c>
      <c r="E896" s="324" t="s">
        <v>12919</v>
      </c>
      <c r="F896" s="126">
        <v>11466.33</v>
      </c>
      <c r="G896" s="107" t="str">
        <f t="shared" si="14"/>
        <v>SH19-08491</v>
      </c>
      <c r="H896" s="318"/>
      <c r="I896" s="126"/>
      <c r="J896" s="110"/>
      <c r="K896" s="108"/>
      <c r="L896" s="107"/>
      <c r="M896" s="319"/>
      <c r="N896" s="107"/>
    </row>
    <row r="897" spans="1:14" ht="18" hidden="1" customHeight="1">
      <c r="A897" s="351">
        <v>892</v>
      </c>
      <c r="B897" s="107" t="s">
        <v>42</v>
      </c>
      <c r="C897" s="108">
        <v>43700</v>
      </c>
      <c r="D897" s="324" t="s">
        <v>12374</v>
      </c>
      <c r="E897" s="324" t="s">
        <v>12919</v>
      </c>
      <c r="F897" s="126">
        <v>5461.43</v>
      </c>
      <c r="G897" s="107" t="str">
        <f t="shared" si="14"/>
        <v>SH19-08492</v>
      </c>
      <c r="H897" s="318"/>
      <c r="I897" s="126"/>
      <c r="J897" s="110"/>
      <c r="K897" s="108"/>
      <c r="L897" s="107"/>
      <c r="M897" s="319"/>
      <c r="N897" s="107"/>
    </row>
    <row r="898" spans="1:14" ht="18" hidden="1" customHeight="1">
      <c r="A898" s="351">
        <v>893</v>
      </c>
      <c r="B898" s="107" t="s">
        <v>42</v>
      </c>
      <c r="C898" s="108">
        <v>43700</v>
      </c>
      <c r="D898" s="324" t="s">
        <v>12375</v>
      </c>
      <c r="E898" s="324" t="s">
        <v>12919</v>
      </c>
      <c r="F898" s="126">
        <v>2725.66</v>
      </c>
      <c r="G898" s="107" t="str">
        <f t="shared" si="14"/>
        <v>SH19-08493</v>
      </c>
      <c r="H898" s="318"/>
      <c r="I898" s="126"/>
      <c r="J898" s="110"/>
      <c r="K898" s="108"/>
      <c r="L898" s="107"/>
      <c r="M898" s="319"/>
      <c r="N898" s="107"/>
    </row>
    <row r="899" spans="1:14" ht="18" hidden="1" customHeight="1">
      <c r="A899" s="351">
        <v>894</v>
      </c>
      <c r="B899" s="107" t="s">
        <v>42</v>
      </c>
      <c r="C899" s="108">
        <v>43700</v>
      </c>
      <c r="D899" s="324" t="s">
        <v>12376</v>
      </c>
      <c r="E899" s="324" t="s">
        <v>12919</v>
      </c>
      <c r="F899" s="126">
        <v>13080.4</v>
      </c>
      <c r="G899" s="107" t="str">
        <f t="shared" si="14"/>
        <v>SH19-08494</v>
      </c>
      <c r="H899" s="318"/>
      <c r="I899" s="126"/>
      <c r="J899" s="110"/>
      <c r="K899" s="108"/>
      <c r="L899" s="107"/>
      <c r="M899" s="319"/>
      <c r="N899" s="107"/>
    </row>
    <row r="900" spans="1:14" ht="18" hidden="1" customHeight="1">
      <c r="A900" s="351">
        <v>895</v>
      </c>
      <c r="B900" s="107" t="s">
        <v>42</v>
      </c>
      <c r="C900" s="108">
        <v>43700</v>
      </c>
      <c r="D900" s="324" t="s">
        <v>12377</v>
      </c>
      <c r="E900" s="324" t="s">
        <v>12919</v>
      </c>
      <c r="F900" s="126">
        <v>12491.52</v>
      </c>
      <c r="G900" s="107" t="str">
        <f t="shared" si="14"/>
        <v>SH19-08495</v>
      </c>
      <c r="H900" s="318"/>
      <c r="I900" s="126"/>
      <c r="J900" s="110"/>
      <c r="K900" s="108"/>
      <c r="L900" s="107"/>
      <c r="M900" s="319"/>
      <c r="N900" s="107"/>
    </row>
    <row r="901" spans="1:14" ht="18" hidden="1" customHeight="1">
      <c r="A901" s="351">
        <v>896</v>
      </c>
      <c r="B901" s="107" t="s">
        <v>42</v>
      </c>
      <c r="C901" s="108">
        <v>43700</v>
      </c>
      <c r="D901" s="324" t="s">
        <v>12378</v>
      </c>
      <c r="E901" s="324" t="s">
        <v>12919</v>
      </c>
      <c r="F901" s="126">
        <v>3246.27</v>
      </c>
      <c r="G901" s="107" t="str">
        <f t="shared" si="14"/>
        <v>SH19-08496</v>
      </c>
      <c r="H901" s="318"/>
      <c r="I901" s="126"/>
      <c r="J901" s="110"/>
      <c r="K901" s="108"/>
      <c r="L901" s="107"/>
      <c r="M901" s="319"/>
      <c r="N901" s="107"/>
    </row>
    <row r="902" spans="1:14" ht="18" hidden="1" customHeight="1">
      <c r="A902" s="351">
        <v>897</v>
      </c>
      <c r="B902" s="107" t="s">
        <v>42</v>
      </c>
      <c r="C902" s="108">
        <v>43700</v>
      </c>
      <c r="D902" s="324" t="s">
        <v>12379</v>
      </c>
      <c r="E902" s="324" t="s">
        <v>12919</v>
      </c>
      <c r="F902" s="126">
        <v>9607.93</v>
      </c>
      <c r="G902" s="107" t="str">
        <f t="shared" si="14"/>
        <v>SH19-08497</v>
      </c>
      <c r="H902" s="318"/>
      <c r="I902" s="126"/>
      <c r="J902" s="110"/>
      <c r="K902" s="108"/>
      <c r="L902" s="107"/>
      <c r="M902" s="319"/>
      <c r="N902" s="107"/>
    </row>
    <row r="903" spans="1:14" ht="18" hidden="1" customHeight="1">
      <c r="A903" s="351">
        <v>898</v>
      </c>
      <c r="B903" s="107" t="s">
        <v>42</v>
      </c>
      <c r="C903" s="108">
        <v>43700</v>
      </c>
      <c r="D903" s="324" t="s">
        <v>12380</v>
      </c>
      <c r="E903" s="324" t="s">
        <v>12919</v>
      </c>
      <c r="F903" s="126">
        <v>10384.48</v>
      </c>
      <c r="G903" s="107" t="str">
        <f t="shared" si="14"/>
        <v>SH19-08498</v>
      </c>
      <c r="H903" s="318"/>
      <c r="I903" s="126"/>
      <c r="J903" s="110"/>
      <c r="K903" s="108"/>
      <c r="L903" s="107"/>
      <c r="M903" s="319"/>
      <c r="N903" s="107"/>
    </row>
    <row r="904" spans="1:14" ht="18" hidden="1" customHeight="1">
      <c r="A904" s="351">
        <v>899</v>
      </c>
      <c r="B904" s="107" t="s">
        <v>42</v>
      </c>
      <c r="C904" s="108">
        <v>43700</v>
      </c>
      <c r="D904" s="324" t="s">
        <v>12381</v>
      </c>
      <c r="E904" s="324" t="s">
        <v>12919</v>
      </c>
      <c r="F904" s="126">
        <v>5308.89</v>
      </c>
      <c r="G904" s="107" t="str">
        <f t="shared" si="14"/>
        <v>SH19-08499</v>
      </c>
      <c r="H904" s="318"/>
      <c r="I904" s="126"/>
      <c r="J904" s="110"/>
      <c r="K904" s="108"/>
      <c r="L904" s="107"/>
      <c r="M904" s="319"/>
      <c r="N904" s="107"/>
    </row>
    <row r="905" spans="1:14" ht="18" hidden="1" customHeight="1">
      <c r="A905" s="351">
        <v>900</v>
      </c>
      <c r="B905" s="107" t="s">
        <v>42</v>
      </c>
      <c r="C905" s="108">
        <v>43700</v>
      </c>
      <c r="D905" s="324" t="s">
        <v>12382</v>
      </c>
      <c r="E905" s="324" t="s">
        <v>12919</v>
      </c>
      <c r="F905" s="126">
        <v>1893.88</v>
      </c>
      <c r="G905" s="107" t="str">
        <f t="shared" si="14"/>
        <v>SH19-08500</v>
      </c>
      <c r="H905" s="318"/>
      <c r="I905" s="126"/>
      <c r="J905" s="110"/>
      <c r="K905" s="108"/>
      <c r="L905" s="107"/>
      <c r="M905" s="319"/>
      <c r="N905" s="107"/>
    </row>
    <row r="906" spans="1:14" ht="18" hidden="1" customHeight="1">
      <c r="A906" s="351">
        <v>901</v>
      </c>
      <c r="B906" s="107" t="s">
        <v>42</v>
      </c>
      <c r="C906" s="108">
        <v>43700</v>
      </c>
      <c r="D906" s="324" t="s">
        <v>12383</v>
      </c>
      <c r="E906" s="324" t="s">
        <v>12919</v>
      </c>
      <c r="F906" s="126">
        <v>14403.47</v>
      </c>
      <c r="G906" s="107" t="str">
        <f t="shared" si="14"/>
        <v>SH19-08501</v>
      </c>
      <c r="H906" s="318"/>
      <c r="I906" s="126"/>
      <c r="J906" s="110"/>
      <c r="K906" s="108"/>
      <c r="L906" s="107"/>
      <c r="M906" s="319"/>
      <c r="N906" s="107"/>
    </row>
    <row r="907" spans="1:14" ht="18" hidden="1" customHeight="1">
      <c r="A907" s="351">
        <v>902</v>
      </c>
      <c r="B907" s="107" t="s">
        <v>42</v>
      </c>
      <c r="C907" s="108">
        <v>43700</v>
      </c>
      <c r="D907" s="324" t="s">
        <v>12384</v>
      </c>
      <c r="E907" s="324" t="s">
        <v>12919</v>
      </c>
      <c r="F907" s="126">
        <v>13950.71</v>
      </c>
      <c r="G907" s="107" t="str">
        <f t="shared" si="14"/>
        <v>SH19-08502</v>
      </c>
      <c r="H907" s="318"/>
      <c r="I907" s="126"/>
      <c r="J907" s="110"/>
      <c r="K907" s="108"/>
      <c r="L907" s="107"/>
      <c r="M907" s="319"/>
      <c r="N907" s="107"/>
    </row>
    <row r="908" spans="1:14" ht="18" hidden="1" customHeight="1">
      <c r="A908" s="351">
        <v>903</v>
      </c>
      <c r="B908" s="107" t="s">
        <v>42</v>
      </c>
      <c r="C908" s="108">
        <v>43700</v>
      </c>
      <c r="D908" s="324" t="s">
        <v>12385</v>
      </c>
      <c r="E908" s="324" t="s">
        <v>12919</v>
      </c>
      <c r="F908" s="126">
        <v>6573.87</v>
      </c>
      <c r="G908" s="107" t="str">
        <f t="shared" si="14"/>
        <v>SH19-08503</v>
      </c>
      <c r="H908" s="318"/>
      <c r="I908" s="126"/>
      <c r="J908" s="110"/>
      <c r="K908" s="108"/>
      <c r="L908" s="107"/>
      <c r="M908" s="319"/>
      <c r="N908" s="107"/>
    </row>
    <row r="909" spans="1:14" ht="18" hidden="1" customHeight="1">
      <c r="A909" s="351">
        <v>904</v>
      </c>
      <c r="B909" s="107" t="s">
        <v>42</v>
      </c>
      <c r="C909" s="108">
        <v>43700</v>
      </c>
      <c r="D909" s="324" t="s">
        <v>12386</v>
      </c>
      <c r="E909" s="324" t="s">
        <v>12919</v>
      </c>
      <c r="F909" s="126">
        <v>13725.28</v>
      </c>
      <c r="G909" s="107" t="str">
        <f t="shared" si="14"/>
        <v>SH19-08504</v>
      </c>
      <c r="H909" s="318"/>
      <c r="I909" s="126"/>
      <c r="J909" s="110"/>
      <c r="K909" s="108"/>
      <c r="L909" s="107"/>
      <c r="M909" s="319"/>
      <c r="N909" s="107"/>
    </row>
    <row r="910" spans="1:14" ht="18" hidden="1" customHeight="1">
      <c r="A910" s="351">
        <v>905</v>
      </c>
      <c r="B910" s="107" t="s">
        <v>42</v>
      </c>
      <c r="C910" s="108">
        <v>43700</v>
      </c>
      <c r="D910" s="324" t="s">
        <v>12387</v>
      </c>
      <c r="E910" s="324" t="s">
        <v>12919</v>
      </c>
      <c r="F910" s="126">
        <v>11279.68</v>
      </c>
      <c r="G910" s="107" t="str">
        <f t="shared" si="14"/>
        <v>SH19-08505</v>
      </c>
      <c r="H910" s="318"/>
      <c r="I910" s="126"/>
      <c r="J910" s="110"/>
      <c r="K910" s="108"/>
      <c r="L910" s="107"/>
      <c r="M910" s="319"/>
      <c r="N910" s="107"/>
    </row>
    <row r="911" spans="1:14" ht="18" hidden="1" customHeight="1">
      <c r="A911" s="351">
        <v>906</v>
      </c>
      <c r="B911" s="107" t="s">
        <v>42</v>
      </c>
      <c r="C911" s="108">
        <v>43700</v>
      </c>
      <c r="D911" s="324" t="s">
        <v>12388</v>
      </c>
      <c r="E911" s="324" t="s">
        <v>12919</v>
      </c>
      <c r="F911" s="126">
        <v>6572.67</v>
      </c>
      <c r="G911" s="107" t="str">
        <f t="shared" si="14"/>
        <v>SH19-08506</v>
      </c>
      <c r="H911" s="318"/>
      <c r="I911" s="126"/>
      <c r="J911" s="110"/>
      <c r="K911" s="108"/>
      <c r="L911" s="107"/>
      <c r="M911" s="319"/>
      <c r="N911" s="107"/>
    </row>
    <row r="912" spans="1:14" ht="18" hidden="1" customHeight="1">
      <c r="A912" s="351">
        <v>907</v>
      </c>
      <c r="B912" s="107" t="s">
        <v>42</v>
      </c>
      <c r="C912" s="108">
        <v>43700</v>
      </c>
      <c r="D912" s="324" t="s">
        <v>12389</v>
      </c>
      <c r="E912" s="324" t="s">
        <v>12919</v>
      </c>
      <c r="F912" s="126">
        <v>1902.41</v>
      </c>
      <c r="G912" s="107" t="str">
        <f t="shared" si="14"/>
        <v>SH19-08507</v>
      </c>
      <c r="H912" s="318"/>
      <c r="I912" s="126"/>
      <c r="J912" s="110"/>
      <c r="K912" s="108"/>
      <c r="L912" s="107"/>
      <c r="M912" s="319"/>
      <c r="N912" s="107"/>
    </row>
    <row r="913" spans="1:14" ht="18" hidden="1" customHeight="1">
      <c r="A913" s="351">
        <v>908</v>
      </c>
      <c r="B913" s="107" t="s">
        <v>42</v>
      </c>
      <c r="C913" s="108">
        <v>43700</v>
      </c>
      <c r="D913" s="324" t="s">
        <v>12390</v>
      </c>
      <c r="E913" s="324" t="s">
        <v>12919</v>
      </c>
      <c r="F913" s="126">
        <v>12855.39</v>
      </c>
      <c r="G913" s="107" t="str">
        <f t="shared" si="14"/>
        <v>SH19-08508</v>
      </c>
      <c r="H913" s="318"/>
      <c r="I913" s="126"/>
      <c r="J913" s="110"/>
      <c r="K913" s="108"/>
      <c r="L913" s="107"/>
      <c r="M913" s="319"/>
      <c r="N913" s="107"/>
    </row>
    <row r="914" spans="1:14" ht="18" hidden="1" customHeight="1">
      <c r="A914" s="351">
        <v>909</v>
      </c>
      <c r="B914" s="107" t="s">
        <v>42</v>
      </c>
      <c r="C914" s="108">
        <v>43700</v>
      </c>
      <c r="D914" s="324" t="s">
        <v>12391</v>
      </c>
      <c r="E914" s="324" t="s">
        <v>12919</v>
      </c>
      <c r="F914" s="126">
        <v>10299.24</v>
      </c>
      <c r="G914" s="107" t="str">
        <f t="shared" si="14"/>
        <v>SH19-08509</v>
      </c>
      <c r="H914" s="318"/>
      <c r="I914" s="126"/>
      <c r="J914" s="110"/>
      <c r="K914" s="108"/>
      <c r="L914" s="107"/>
      <c r="M914" s="319"/>
      <c r="N914" s="107"/>
    </row>
    <row r="915" spans="1:14" ht="18" hidden="1" customHeight="1">
      <c r="A915" s="351">
        <v>910</v>
      </c>
      <c r="B915" s="107" t="s">
        <v>42</v>
      </c>
      <c r="C915" s="108">
        <v>43700</v>
      </c>
      <c r="D915" s="324" t="s">
        <v>12392</v>
      </c>
      <c r="E915" s="324" t="s">
        <v>12919</v>
      </c>
      <c r="F915" s="126">
        <v>5972.97</v>
      </c>
      <c r="G915" s="107" t="str">
        <f t="shared" si="14"/>
        <v>SH19-08510</v>
      </c>
      <c r="H915" s="318"/>
      <c r="I915" s="126"/>
      <c r="J915" s="110"/>
      <c r="K915" s="108"/>
      <c r="L915" s="107"/>
      <c r="M915" s="319"/>
      <c r="N915" s="107"/>
    </row>
    <row r="916" spans="1:14" ht="18" hidden="1" customHeight="1">
      <c r="A916" s="351">
        <v>911</v>
      </c>
      <c r="B916" s="107" t="s">
        <v>42</v>
      </c>
      <c r="C916" s="108">
        <v>43700</v>
      </c>
      <c r="D916" s="324" t="s">
        <v>12393</v>
      </c>
      <c r="E916" s="324" t="s">
        <v>12919</v>
      </c>
      <c r="F916" s="126">
        <v>10454.35</v>
      </c>
      <c r="G916" s="107" t="str">
        <f t="shared" si="14"/>
        <v>SH19-08511</v>
      </c>
      <c r="H916" s="318"/>
      <c r="I916" s="126"/>
      <c r="J916" s="110"/>
      <c r="K916" s="108"/>
      <c r="L916" s="107"/>
      <c r="M916" s="319"/>
      <c r="N916" s="107"/>
    </row>
    <row r="917" spans="1:14" ht="18" hidden="1" customHeight="1">
      <c r="A917" s="351">
        <v>912</v>
      </c>
      <c r="B917" s="107" t="s">
        <v>42</v>
      </c>
      <c r="C917" s="108">
        <v>43700</v>
      </c>
      <c r="D917" s="324" t="s">
        <v>12394</v>
      </c>
      <c r="E917" s="324" t="s">
        <v>12919</v>
      </c>
      <c r="F917" s="126">
        <v>13246.99</v>
      </c>
      <c r="G917" s="107" t="str">
        <f t="shared" si="14"/>
        <v>SH19-08512</v>
      </c>
      <c r="H917" s="318"/>
      <c r="I917" s="126"/>
      <c r="J917" s="110"/>
      <c r="K917" s="108"/>
      <c r="L917" s="107"/>
      <c r="M917" s="319"/>
      <c r="N917" s="107"/>
    </row>
    <row r="918" spans="1:14" ht="18" hidden="1" customHeight="1">
      <c r="A918" s="351">
        <v>913</v>
      </c>
      <c r="B918" s="107" t="s">
        <v>42</v>
      </c>
      <c r="C918" s="108">
        <v>43700</v>
      </c>
      <c r="D918" s="324" t="s">
        <v>12395</v>
      </c>
      <c r="E918" s="324" t="s">
        <v>12919</v>
      </c>
      <c r="F918" s="126">
        <v>4342.88</v>
      </c>
      <c r="G918" s="107" t="str">
        <f t="shared" si="14"/>
        <v>SH19-08513</v>
      </c>
      <c r="H918" s="318"/>
      <c r="I918" s="126"/>
      <c r="J918" s="110"/>
      <c r="K918" s="108"/>
      <c r="L918" s="107"/>
      <c r="M918" s="319"/>
      <c r="N918" s="107"/>
    </row>
    <row r="919" spans="1:14" ht="18" hidden="1" customHeight="1">
      <c r="A919" s="351">
        <v>914</v>
      </c>
      <c r="B919" s="107" t="s">
        <v>55</v>
      </c>
      <c r="C919" s="108">
        <v>43698</v>
      </c>
      <c r="D919" s="324" t="s">
        <v>12396</v>
      </c>
      <c r="E919" s="324" t="s">
        <v>1709</v>
      </c>
      <c r="F919" s="126">
        <v>3191.04</v>
      </c>
      <c r="G919" s="107" t="str">
        <f t="shared" si="14"/>
        <v>SH19-08514</v>
      </c>
      <c r="H919" s="318"/>
      <c r="I919" s="126"/>
      <c r="J919" s="110"/>
      <c r="K919" s="108"/>
      <c r="L919" s="107"/>
      <c r="M919" s="319"/>
      <c r="N919" s="107"/>
    </row>
    <row r="920" spans="1:14" ht="18" hidden="1" customHeight="1">
      <c r="A920" s="351">
        <v>915</v>
      </c>
      <c r="B920" s="107" t="s">
        <v>55</v>
      </c>
      <c r="C920" s="108">
        <v>43698</v>
      </c>
      <c r="D920" s="324" t="s">
        <v>12397</v>
      </c>
      <c r="E920" s="324" t="s">
        <v>1709</v>
      </c>
      <c r="F920" s="126">
        <v>2915.64</v>
      </c>
      <c r="G920" s="107" t="str">
        <f t="shared" si="14"/>
        <v>SH19-08515</v>
      </c>
      <c r="H920" s="318"/>
      <c r="I920" s="126"/>
      <c r="J920" s="110"/>
      <c r="K920" s="108"/>
      <c r="L920" s="107"/>
      <c r="M920" s="319"/>
      <c r="N920" s="107"/>
    </row>
    <row r="921" spans="1:14" ht="18" hidden="1" customHeight="1">
      <c r="A921" s="351">
        <v>916</v>
      </c>
      <c r="B921" s="107" t="s">
        <v>55</v>
      </c>
      <c r="C921" s="108">
        <v>43698</v>
      </c>
      <c r="D921" s="324" t="s">
        <v>12398</v>
      </c>
      <c r="E921" s="324" t="s">
        <v>1709</v>
      </c>
      <c r="F921" s="126">
        <v>1404.36</v>
      </c>
      <c r="G921" s="107" t="str">
        <f t="shared" si="14"/>
        <v>SH19-08516</v>
      </c>
      <c r="H921" s="318"/>
      <c r="I921" s="126"/>
      <c r="J921" s="110"/>
      <c r="K921" s="108"/>
      <c r="L921" s="107"/>
      <c r="M921" s="319"/>
      <c r="N921" s="107"/>
    </row>
    <row r="922" spans="1:14" ht="18" hidden="1" customHeight="1">
      <c r="A922" s="351">
        <v>917</v>
      </c>
      <c r="B922" s="107" t="s">
        <v>54</v>
      </c>
      <c r="C922" s="108">
        <v>43698</v>
      </c>
      <c r="D922" s="324" t="s">
        <v>12399</v>
      </c>
      <c r="E922" s="324" t="s">
        <v>1709</v>
      </c>
      <c r="F922" s="126">
        <v>459</v>
      </c>
      <c r="G922" s="107" t="str">
        <f t="shared" si="14"/>
        <v>SH19-08517</v>
      </c>
      <c r="H922" s="318"/>
      <c r="I922" s="126"/>
      <c r="J922" s="110"/>
      <c r="K922" s="108"/>
      <c r="L922" s="107"/>
      <c r="M922" s="319"/>
      <c r="N922" s="107"/>
    </row>
    <row r="923" spans="1:14" ht="18" hidden="1" customHeight="1">
      <c r="A923" s="351">
        <v>918</v>
      </c>
      <c r="B923" s="400" t="s">
        <v>54</v>
      </c>
      <c r="C923" s="108">
        <v>43698</v>
      </c>
      <c r="D923" s="324" t="s">
        <v>12400</v>
      </c>
      <c r="E923" s="324" t="s">
        <v>1709</v>
      </c>
      <c r="F923" s="126">
        <f>805.5+526</f>
        <v>1331.5</v>
      </c>
      <c r="G923" s="107" t="str">
        <f t="shared" si="14"/>
        <v>SH19-08518</v>
      </c>
      <c r="H923" s="318"/>
      <c r="I923" s="126"/>
      <c r="J923" s="110"/>
      <c r="K923" s="108"/>
      <c r="L923" s="107"/>
      <c r="M923" s="319"/>
      <c r="N923" s="107"/>
    </row>
    <row r="924" spans="1:14" ht="18" hidden="1" customHeight="1">
      <c r="A924" s="351">
        <v>919</v>
      </c>
      <c r="B924" s="107" t="s">
        <v>42</v>
      </c>
      <c r="C924" s="108">
        <v>43698</v>
      </c>
      <c r="D924" s="324" t="s">
        <v>12401</v>
      </c>
      <c r="E924" s="324" t="s">
        <v>12917</v>
      </c>
      <c r="F924" s="126">
        <v>131</v>
      </c>
      <c r="G924" s="107" t="str">
        <f t="shared" si="14"/>
        <v>SH19-08519</v>
      </c>
      <c r="H924" s="318"/>
      <c r="I924" s="126"/>
      <c r="J924" s="110"/>
      <c r="K924" s="108"/>
      <c r="L924" s="107"/>
      <c r="M924" s="319"/>
      <c r="N924" s="107"/>
    </row>
    <row r="925" spans="1:14" ht="18" hidden="1" customHeight="1">
      <c r="A925" s="351">
        <v>920</v>
      </c>
      <c r="B925" s="107" t="s">
        <v>42</v>
      </c>
      <c r="C925" s="108">
        <v>43698</v>
      </c>
      <c r="D925" s="324" t="s">
        <v>12402</v>
      </c>
      <c r="E925" s="324" t="s">
        <v>12917</v>
      </c>
      <c r="F925" s="126">
        <v>88.22</v>
      </c>
      <c r="G925" s="107" t="str">
        <f t="shared" ref="G925:G988" si="15">D925</f>
        <v>SH19-08520</v>
      </c>
      <c r="H925" s="318"/>
      <c r="I925" s="126"/>
      <c r="J925" s="110"/>
      <c r="K925" s="108"/>
      <c r="L925" s="107"/>
      <c r="M925" s="319"/>
      <c r="N925" s="107"/>
    </row>
    <row r="926" spans="1:14" ht="18" hidden="1" customHeight="1">
      <c r="A926" s="351">
        <v>921</v>
      </c>
      <c r="B926" s="107" t="s">
        <v>330</v>
      </c>
      <c r="C926" s="108">
        <v>43700</v>
      </c>
      <c r="D926" s="324" t="s">
        <v>12403</v>
      </c>
      <c r="E926" s="324" t="s">
        <v>1709</v>
      </c>
      <c r="F926" s="126">
        <f>1900.8+1585.2+3486</f>
        <v>6972</v>
      </c>
      <c r="G926" s="107" t="str">
        <f t="shared" si="15"/>
        <v>SH19-08521</v>
      </c>
      <c r="H926" s="318"/>
      <c r="I926" s="126"/>
      <c r="J926" s="110"/>
      <c r="K926" s="108"/>
      <c r="L926" s="107"/>
      <c r="M926" s="319"/>
      <c r="N926" s="107"/>
    </row>
    <row r="927" spans="1:14" ht="18" hidden="1" customHeight="1">
      <c r="A927" s="351">
        <v>922</v>
      </c>
      <c r="B927" s="107" t="s">
        <v>1727</v>
      </c>
      <c r="C927" s="108">
        <v>43698</v>
      </c>
      <c r="D927" s="324" t="s">
        <v>12404</v>
      </c>
      <c r="E927" s="324" t="s">
        <v>1709</v>
      </c>
      <c r="F927" s="126">
        <v>2445.4499999999998</v>
      </c>
      <c r="G927" s="107" t="str">
        <f t="shared" si="15"/>
        <v>SH19-08522</v>
      </c>
      <c r="H927" s="318"/>
      <c r="I927" s="126"/>
      <c r="J927" s="110"/>
      <c r="K927" s="108"/>
      <c r="L927" s="107"/>
      <c r="M927" s="319"/>
      <c r="N927" s="107"/>
    </row>
    <row r="928" spans="1:14" ht="18" hidden="1" customHeight="1">
      <c r="A928" s="351">
        <v>923</v>
      </c>
      <c r="B928" s="107" t="s">
        <v>43</v>
      </c>
      <c r="C928" s="108">
        <v>43699</v>
      </c>
      <c r="D928" s="324" t="s">
        <v>12405</v>
      </c>
      <c r="E928" s="324" t="s">
        <v>1709</v>
      </c>
      <c r="F928" s="126">
        <v>6768.3</v>
      </c>
      <c r="G928" s="107" t="str">
        <f t="shared" si="15"/>
        <v>SH19-08523</v>
      </c>
      <c r="H928" s="318"/>
      <c r="I928" s="126"/>
      <c r="J928" s="110"/>
      <c r="K928" s="108"/>
      <c r="L928" s="107"/>
      <c r="M928" s="319"/>
      <c r="N928" s="107"/>
    </row>
    <row r="929" spans="1:14" ht="18" hidden="1" customHeight="1">
      <c r="A929" s="351">
        <v>924</v>
      </c>
      <c r="B929" s="107" t="s">
        <v>139</v>
      </c>
      <c r="C929" s="108">
        <v>43699</v>
      </c>
      <c r="D929" s="324" t="s">
        <v>12406</v>
      </c>
      <c r="E929" s="324" t="s">
        <v>1709</v>
      </c>
      <c r="F929" s="126">
        <v>1975.5</v>
      </c>
      <c r="G929" s="107" t="str">
        <f t="shared" si="15"/>
        <v>SH19-08524</v>
      </c>
      <c r="H929" s="318"/>
      <c r="I929" s="126"/>
      <c r="J929" s="110"/>
      <c r="K929" s="108"/>
      <c r="L929" s="107"/>
      <c r="M929" s="319"/>
      <c r="N929" s="107"/>
    </row>
    <row r="930" spans="1:14" ht="18" hidden="1" customHeight="1">
      <c r="A930" s="351">
        <v>925</v>
      </c>
      <c r="B930" s="107" t="s">
        <v>142</v>
      </c>
      <c r="C930" s="108">
        <v>43699</v>
      </c>
      <c r="D930" s="324" t="s">
        <v>12407</v>
      </c>
      <c r="E930" s="324" t="s">
        <v>1709</v>
      </c>
      <c r="F930" s="126">
        <v>762.17</v>
      </c>
      <c r="G930" s="107" t="str">
        <f t="shared" si="15"/>
        <v>SH19-08525</v>
      </c>
      <c r="H930" s="318"/>
      <c r="I930" s="126"/>
      <c r="J930" s="110"/>
      <c r="K930" s="108"/>
      <c r="L930" s="107"/>
      <c r="M930" s="319"/>
      <c r="N930" s="107"/>
    </row>
    <row r="931" spans="1:14" ht="18" hidden="1" customHeight="1">
      <c r="A931" s="351">
        <v>926</v>
      </c>
      <c r="B931" s="107" t="s">
        <v>42</v>
      </c>
      <c r="C931" s="108">
        <v>43700</v>
      </c>
      <c r="D931" s="324" t="s">
        <v>12408</v>
      </c>
      <c r="E931" s="324" t="s">
        <v>12919</v>
      </c>
      <c r="F931" s="126">
        <v>1257.02</v>
      </c>
      <c r="G931" s="107" t="str">
        <f t="shared" si="15"/>
        <v>SH19-08526</v>
      </c>
      <c r="H931" s="318"/>
      <c r="I931" s="126"/>
      <c r="J931" s="110"/>
      <c r="K931" s="108"/>
      <c r="L931" s="107"/>
      <c r="M931" s="319"/>
      <c r="N931" s="107"/>
    </row>
    <row r="932" spans="1:14" ht="18" hidden="1" customHeight="1">
      <c r="A932" s="351">
        <v>927</v>
      </c>
      <c r="B932" s="107" t="s">
        <v>42</v>
      </c>
      <c r="C932" s="108">
        <v>43700</v>
      </c>
      <c r="D932" s="324" t="s">
        <v>12409</v>
      </c>
      <c r="E932" s="324" t="s">
        <v>12919</v>
      </c>
      <c r="F932" s="126">
        <v>2261.86</v>
      </c>
      <c r="G932" s="107" t="str">
        <f t="shared" si="15"/>
        <v>SH19-08527</v>
      </c>
      <c r="H932" s="318"/>
      <c r="I932" s="126"/>
      <c r="J932" s="110"/>
      <c r="K932" s="108"/>
      <c r="L932" s="107"/>
      <c r="M932" s="319"/>
      <c r="N932" s="107"/>
    </row>
    <row r="933" spans="1:14" ht="18" hidden="1" customHeight="1">
      <c r="A933" s="351">
        <v>928</v>
      </c>
      <c r="B933" s="107" t="s">
        <v>42</v>
      </c>
      <c r="C933" s="108">
        <v>43699</v>
      </c>
      <c r="D933" s="324" t="s">
        <v>12410</v>
      </c>
      <c r="E933" s="324" t="s">
        <v>12918</v>
      </c>
      <c r="F933" s="126">
        <v>3852.54</v>
      </c>
      <c r="G933" s="107" t="str">
        <f t="shared" si="15"/>
        <v>SH19-08528</v>
      </c>
      <c r="H933" s="318"/>
      <c r="I933" s="126"/>
      <c r="J933" s="110"/>
      <c r="K933" s="108"/>
      <c r="L933" s="107"/>
      <c r="M933" s="319"/>
      <c r="N933" s="107"/>
    </row>
    <row r="934" spans="1:14" ht="18" hidden="1" customHeight="1">
      <c r="A934" s="351">
        <v>929</v>
      </c>
      <c r="B934" s="107" t="s">
        <v>194</v>
      </c>
      <c r="C934" s="108">
        <v>43699</v>
      </c>
      <c r="D934" s="324" t="s">
        <v>12411</v>
      </c>
      <c r="E934" s="324" t="s">
        <v>1709</v>
      </c>
      <c r="F934" s="126">
        <v>1929.83</v>
      </c>
      <c r="G934" s="107" t="str">
        <f t="shared" si="15"/>
        <v>SH19-08529</v>
      </c>
      <c r="H934" s="318"/>
      <c r="I934" s="126"/>
      <c r="J934" s="110"/>
      <c r="K934" s="108"/>
      <c r="L934" s="107"/>
      <c r="M934" s="319"/>
      <c r="N934" s="107"/>
    </row>
    <row r="935" spans="1:14" ht="18" hidden="1" customHeight="1">
      <c r="A935" s="351">
        <v>930</v>
      </c>
      <c r="B935" s="107" t="s">
        <v>1746</v>
      </c>
      <c r="C935" s="108"/>
      <c r="D935" s="402" t="s">
        <v>12412</v>
      </c>
      <c r="E935" s="324" t="s">
        <v>1709</v>
      </c>
      <c r="F935" s="126">
        <v>0</v>
      </c>
      <c r="G935" s="107" t="str">
        <f t="shared" si="15"/>
        <v>SH19-08530</v>
      </c>
      <c r="H935" s="318"/>
      <c r="I935" s="126"/>
      <c r="J935" s="110"/>
      <c r="K935" s="108"/>
      <c r="L935" s="107"/>
      <c r="M935" s="319"/>
      <c r="N935" s="107"/>
    </row>
    <row r="936" spans="1:14" ht="18" hidden="1" customHeight="1">
      <c r="A936" s="351">
        <v>931</v>
      </c>
      <c r="B936" s="107" t="s">
        <v>42</v>
      </c>
      <c r="C936" s="108">
        <v>43699</v>
      </c>
      <c r="D936" s="324" t="s">
        <v>12413</v>
      </c>
      <c r="E936" s="324" t="s">
        <v>12918</v>
      </c>
      <c r="F936" s="126">
        <v>8.8699999999999992</v>
      </c>
      <c r="G936" s="107" t="str">
        <f t="shared" si="15"/>
        <v>SH19-08531</v>
      </c>
      <c r="H936" s="318"/>
      <c r="I936" s="126"/>
      <c r="J936" s="110"/>
      <c r="K936" s="108"/>
      <c r="L936" s="107"/>
      <c r="M936" s="319"/>
      <c r="N936" s="107"/>
    </row>
    <row r="937" spans="1:14" ht="18" hidden="1" customHeight="1">
      <c r="A937" s="351">
        <v>932</v>
      </c>
      <c r="B937" s="107" t="s">
        <v>42</v>
      </c>
      <c r="C937" s="108">
        <v>43699</v>
      </c>
      <c r="D937" s="324" t="s">
        <v>12414</v>
      </c>
      <c r="E937" s="324" t="s">
        <v>12918</v>
      </c>
      <c r="F937" s="126">
        <v>99.6</v>
      </c>
      <c r="G937" s="107" t="str">
        <f t="shared" si="15"/>
        <v>SH19-08532</v>
      </c>
      <c r="H937" s="318"/>
      <c r="I937" s="126"/>
      <c r="J937" s="110"/>
      <c r="K937" s="108"/>
      <c r="L937" s="107"/>
      <c r="M937" s="319"/>
      <c r="N937" s="107"/>
    </row>
    <row r="938" spans="1:14" ht="18" hidden="1" customHeight="1">
      <c r="A938" s="351">
        <v>933</v>
      </c>
      <c r="B938" s="107" t="s">
        <v>42</v>
      </c>
      <c r="C938" s="108">
        <v>43699</v>
      </c>
      <c r="D938" s="324" t="s">
        <v>12415</v>
      </c>
      <c r="E938" s="324" t="s">
        <v>12918</v>
      </c>
      <c r="F938" s="126">
        <v>501.28</v>
      </c>
      <c r="G938" s="107" t="str">
        <f t="shared" si="15"/>
        <v>SH19-08533</v>
      </c>
      <c r="H938" s="318"/>
      <c r="I938" s="126"/>
      <c r="J938" s="110"/>
      <c r="K938" s="108"/>
      <c r="L938" s="107"/>
      <c r="M938" s="319"/>
      <c r="N938" s="107"/>
    </row>
    <row r="939" spans="1:14" ht="18" hidden="1" customHeight="1">
      <c r="A939" s="351">
        <v>934</v>
      </c>
      <c r="B939" s="107" t="s">
        <v>352</v>
      </c>
      <c r="C939" s="108">
        <v>43699</v>
      </c>
      <c r="D939" s="324" t="s">
        <v>12416</v>
      </c>
      <c r="E939" s="324" t="s">
        <v>1709</v>
      </c>
      <c r="F939" s="126">
        <v>4804.8</v>
      </c>
      <c r="G939" s="107" t="str">
        <f t="shared" si="15"/>
        <v>SH19-08534</v>
      </c>
      <c r="H939" s="318"/>
      <c r="I939" s="126"/>
      <c r="J939" s="110"/>
      <c r="K939" s="108"/>
      <c r="L939" s="107"/>
      <c r="M939" s="319"/>
      <c r="N939" s="107"/>
    </row>
    <row r="940" spans="1:14" ht="18" hidden="1" customHeight="1">
      <c r="A940" s="351">
        <v>935</v>
      </c>
      <c r="B940" s="107" t="s">
        <v>238</v>
      </c>
      <c r="C940" s="108">
        <v>43699</v>
      </c>
      <c r="D940" s="324" t="s">
        <v>12417</v>
      </c>
      <c r="E940" s="324" t="s">
        <v>1709</v>
      </c>
      <c r="F940" s="126">
        <v>6454.35</v>
      </c>
      <c r="G940" s="107" t="str">
        <f t="shared" si="15"/>
        <v>SH19-08535</v>
      </c>
      <c r="H940" s="318"/>
      <c r="I940" s="126"/>
      <c r="J940" s="110"/>
      <c r="K940" s="108"/>
      <c r="L940" s="107"/>
      <c r="M940" s="319"/>
      <c r="N940" s="107"/>
    </row>
    <row r="941" spans="1:14" ht="18" hidden="1" customHeight="1">
      <c r="A941" s="351">
        <v>936</v>
      </c>
      <c r="B941" s="107" t="s">
        <v>288</v>
      </c>
      <c r="C941" s="108">
        <v>43699</v>
      </c>
      <c r="D941" s="324" t="s">
        <v>12418</v>
      </c>
      <c r="E941" s="324" t="s">
        <v>1709</v>
      </c>
      <c r="F941" s="126">
        <v>576</v>
      </c>
      <c r="G941" s="107" t="str">
        <f t="shared" si="15"/>
        <v>SH19-08536</v>
      </c>
      <c r="H941" s="318"/>
      <c r="I941" s="126"/>
      <c r="J941" s="110"/>
      <c r="K941" s="108"/>
      <c r="L941" s="107"/>
      <c r="M941" s="319"/>
      <c r="N941" s="107"/>
    </row>
    <row r="942" spans="1:14" ht="18" hidden="1" customHeight="1">
      <c r="A942" s="351">
        <v>937</v>
      </c>
      <c r="B942" s="107" t="s">
        <v>42</v>
      </c>
      <c r="C942" s="108">
        <v>43699</v>
      </c>
      <c r="D942" s="324" t="s">
        <v>12419</v>
      </c>
      <c r="E942" s="324" t="s">
        <v>1709</v>
      </c>
      <c r="F942" s="126">
        <v>5354.52</v>
      </c>
      <c r="G942" s="107" t="str">
        <f t="shared" si="15"/>
        <v>SH19-08537</v>
      </c>
      <c r="H942" s="318"/>
      <c r="I942" s="126"/>
      <c r="J942" s="110"/>
      <c r="K942" s="108"/>
      <c r="L942" s="107"/>
      <c r="M942" s="319"/>
      <c r="N942" s="107"/>
    </row>
    <row r="943" spans="1:14" ht="18" hidden="1" customHeight="1">
      <c r="A943" s="351">
        <v>938</v>
      </c>
      <c r="B943" s="107" t="s">
        <v>52</v>
      </c>
      <c r="C943" s="108">
        <v>43699</v>
      </c>
      <c r="D943" s="324" t="s">
        <v>12420</v>
      </c>
      <c r="E943" s="324" t="s">
        <v>1709</v>
      </c>
      <c r="F943" s="126">
        <v>4215.46</v>
      </c>
      <c r="G943" s="107" t="str">
        <f t="shared" si="15"/>
        <v>SH19-08538</v>
      </c>
      <c r="H943" s="318"/>
      <c r="I943" s="126"/>
      <c r="J943" s="110"/>
      <c r="K943" s="108"/>
      <c r="L943" s="107"/>
      <c r="M943" s="319"/>
      <c r="N943" s="107"/>
    </row>
    <row r="944" spans="1:14" ht="18" hidden="1" customHeight="1">
      <c r="A944" s="351">
        <v>939</v>
      </c>
      <c r="B944" s="107" t="s">
        <v>224</v>
      </c>
      <c r="C944" s="108">
        <v>43699</v>
      </c>
      <c r="D944" s="324" t="s">
        <v>12421</v>
      </c>
      <c r="E944" s="324" t="s">
        <v>1709</v>
      </c>
      <c r="F944" s="126">
        <v>11810.85</v>
      </c>
      <c r="G944" s="107" t="str">
        <f t="shared" si="15"/>
        <v>SH19-08539</v>
      </c>
      <c r="H944" s="318"/>
      <c r="I944" s="126"/>
      <c r="J944" s="110"/>
      <c r="K944" s="108"/>
      <c r="L944" s="107"/>
      <c r="M944" s="319"/>
      <c r="N944" s="107"/>
    </row>
    <row r="945" spans="1:14" ht="18" hidden="1" customHeight="1">
      <c r="A945" s="351">
        <v>940</v>
      </c>
      <c r="B945" s="107" t="s">
        <v>42</v>
      </c>
      <c r="C945" s="108">
        <v>43699</v>
      </c>
      <c r="D945" s="324" t="s">
        <v>12422</v>
      </c>
      <c r="E945" s="324" t="s">
        <v>1709</v>
      </c>
      <c r="F945" s="126">
        <v>21207.54</v>
      </c>
      <c r="G945" s="107" t="str">
        <f t="shared" si="15"/>
        <v>SH19-08540</v>
      </c>
      <c r="H945" s="318"/>
      <c r="I945" s="126"/>
      <c r="J945" s="110"/>
      <c r="K945" s="108"/>
      <c r="L945" s="107"/>
      <c r="M945" s="319"/>
      <c r="N945" s="107"/>
    </row>
    <row r="946" spans="1:14" ht="18" hidden="1" customHeight="1">
      <c r="A946" s="351">
        <v>941</v>
      </c>
      <c r="B946" s="107" t="s">
        <v>42</v>
      </c>
      <c r="C946" s="108">
        <v>43699</v>
      </c>
      <c r="D946" s="324" t="s">
        <v>12423</v>
      </c>
      <c r="E946" s="324" t="s">
        <v>12918</v>
      </c>
      <c r="F946" s="126">
        <v>17.86</v>
      </c>
      <c r="G946" s="107" t="str">
        <f t="shared" si="15"/>
        <v>SH19-08541</v>
      </c>
      <c r="H946" s="318"/>
      <c r="I946" s="126"/>
      <c r="J946" s="110"/>
      <c r="K946" s="108"/>
      <c r="L946" s="107"/>
      <c r="M946" s="319"/>
      <c r="N946" s="107"/>
    </row>
    <row r="947" spans="1:14" ht="18" hidden="1" customHeight="1">
      <c r="A947" s="351">
        <v>942</v>
      </c>
      <c r="B947" s="107" t="s">
        <v>329</v>
      </c>
      <c r="C947" s="108">
        <v>43699</v>
      </c>
      <c r="D947" s="324" t="s">
        <v>12424</v>
      </c>
      <c r="E947" s="324" t="s">
        <v>1709</v>
      </c>
      <c r="F947" s="126">
        <v>9052.74</v>
      </c>
      <c r="G947" s="107" t="str">
        <f t="shared" si="15"/>
        <v>SH19-08542</v>
      </c>
      <c r="H947" s="318"/>
      <c r="I947" s="126"/>
      <c r="J947" s="110"/>
      <c r="K947" s="108"/>
      <c r="L947" s="107"/>
      <c r="M947" s="319"/>
      <c r="N947" s="107"/>
    </row>
    <row r="948" spans="1:14" ht="18" hidden="1" customHeight="1">
      <c r="A948" s="351">
        <v>943</v>
      </c>
      <c r="B948" s="107" t="s">
        <v>142</v>
      </c>
      <c r="C948" s="108">
        <v>43699</v>
      </c>
      <c r="D948" s="324" t="s">
        <v>12425</v>
      </c>
      <c r="E948" s="324" t="s">
        <v>1709</v>
      </c>
      <c r="F948" s="126">
        <v>1555.51</v>
      </c>
      <c r="G948" s="107" t="str">
        <f t="shared" si="15"/>
        <v>SH19-08543</v>
      </c>
      <c r="H948" s="318"/>
      <c r="I948" s="126"/>
      <c r="J948" s="110"/>
      <c r="K948" s="108"/>
      <c r="L948" s="107"/>
      <c r="M948" s="319"/>
      <c r="N948" s="107"/>
    </row>
    <row r="949" spans="1:14" ht="18" hidden="1" customHeight="1">
      <c r="A949" s="351">
        <v>944</v>
      </c>
      <c r="B949" s="107" t="s">
        <v>142</v>
      </c>
      <c r="C949" s="108">
        <v>43699</v>
      </c>
      <c r="D949" s="324" t="s">
        <v>12426</v>
      </c>
      <c r="E949" s="324" t="s">
        <v>1709</v>
      </c>
      <c r="F949" s="126">
        <v>840.08</v>
      </c>
      <c r="G949" s="107" t="str">
        <f t="shared" si="15"/>
        <v>SH19-08544</v>
      </c>
      <c r="H949" s="318"/>
      <c r="I949" s="126"/>
      <c r="J949" s="110"/>
      <c r="K949" s="108"/>
      <c r="L949" s="107"/>
      <c r="M949" s="319"/>
      <c r="N949" s="107"/>
    </row>
    <row r="950" spans="1:14" ht="18" hidden="1" customHeight="1">
      <c r="A950" s="351">
        <v>945</v>
      </c>
      <c r="B950" s="107" t="s">
        <v>42</v>
      </c>
      <c r="C950" s="108">
        <v>43699</v>
      </c>
      <c r="D950" s="324" t="s">
        <v>12427</v>
      </c>
      <c r="E950" s="324" t="s">
        <v>12918</v>
      </c>
      <c r="F950" s="126">
        <v>30.6</v>
      </c>
      <c r="G950" s="107" t="str">
        <f t="shared" si="15"/>
        <v>SH19-08545</v>
      </c>
      <c r="H950" s="318"/>
      <c r="I950" s="126"/>
      <c r="J950" s="110"/>
      <c r="K950" s="108"/>
      <c r="L950" s="107"/>
      <c r="M950" s="319"/>
      <c r="N950" s="107"/>
    </row>
    <row r="951" spans="1:14" ht="18" hidden="1" customHeight="1">
      <c r="A951" s="351">
        <v>946</v>
      </c>
      <c r="B951" s="107" t="s">
        <v>42</v>
      </c>
      <c r="C951" s="108">
        <v>43700</v>
      </c>
      <c r="D951" s="324" t="s">
        <v>12428</v>
      </c>
      <c r="E951" s="324" t="s">
        <v>12919</v>
      </c>
      <c r="F951" s="126">
        <v>1601.64</v>
      </c>
      <c r="G951" s="107" t="str">
        <f t="shared" si="15"/>
        <v>SH19-08546</v>
      </c>
      <c r="H951" s="318"/>
      <c r="I951" s="126"/>
      <c r="J951" s="110"/>
      <c r="K951" s="108"/>
      <c r="L951" s="107"/>
      <c r="M951" s="319"/>
      <c r="N951" s="107"/>
    </row>
    <row r="952" spans="1:14" ht="18" hidden="1" customHeight="1">
      <c r="A952" s="351">
        <v>947</v>
      </c>
      <c r="B952" s="107" t="s">
        <v>42</v>
      </c>
      <c r="C952" s="108">
        <v>43700</v>
      </c>
      <c r="D952" s="324" t="s">
        <v>12429</v>
      </c>
      <c r="E952" s="324" t="s">
        <v>12919</v>
      </c>
      <c r="F952" s="126">
        <v>1052.42</v>
      </c>
      <c r="G952" s="107" t="str">
        <f t="shared" si="15"/>
        <v>SH19-08547</v>
      </c>
      <c r="H952" s="318"/>
      <c r="I952" s="126"/>
      <c r="J952" s="110"/>
      <c r="K952" s="108"/>
      <c r="L952" s="107"/>
      <c r="M952" s="319"/>
      <c r="N952" s="107"/>
    </row>
    <row r="953" spans="1:14" ht="18" hidden="1" customHeight="1">
      <c r="A953" s="351">
        <v>948</v>
      </c>
      <c r="B953" s="107" t="s">
        <v>42</v>
      </c>
      <c r="C953" s="108">
        <v>43700</v>
      </c>
      <c r="D953" s="324" t="s">
        <v>12430</v>
      </c>
      <c r="E953" s="324" t="s">
        <v>12919</v>
      </c>
      <c r="F953" s="126">
        <v>2204.4299999999998</v>
      </c>
      <c r="G953" s="107" t="str">
        <f t="shared" si="15"/>
        <v>SH19-08548</v>
      </c>
      <c r="H953" s="318"/>
      <c r="I953" s="126"/>
      <c r="J953" s="110"/>
      <c r="K953" s="108"/>
      <c r="L953" s="107"/>
      <c r="M953" s="319"/>
      <c r="N953" s="107"/>
    </row>
    <row r="954" spans="1:14" ht="18" hidden="1" customHeight="1">
      <c r="A954" s="351">
        <v>949</v>
      </c>
      <c r="B954" s="107" t="s">
        <v>42</v>
      </c>
      <c r="C954" s="108">
        <v>43700</v>
      </c>
      <c r="D954" s="324" t="s">
        <v>12431</v>
      </c>
      <c r="E954" s="324" t="s">
        <v>12919</v>
      </c>
      <c r="F954" s="126">
        <v>640.58000000000004</v>
      </c>
      <c r="G954" s="107" t="str">
        <f t="shared" si="15"/>
        <v>SH19-08549</v>
      </c>
      <c r="H954" s="318"/>
      <c r="I954" s="126"/>
      <c r="J954" s="110"/>
      <c r="K954" s="108"/>
      <c r="L954" s="107"/>
      <c r="M954" s="319"/>
      <c r="N954" s="107"/>
    </row>
    <row r="955" spans="1:14" ht="18" hidden="1" customHeight="1">
      <c r="A955" s="351">
        <v>950</v>
      </c>
      <c r="B955" s="107" t="s">
        <v>139</v>
      </c>
      <c r="C955" s="108">
        <v>43699</v>
      </c>
      <c r="D955" s="324" t="s">
        <v>12432</v>
      </c>
      <c r="E955" s="324" t="s">
        <v>1709</v>
      </c>
      <c r="F955" s="126">
        <v>1591.16</v>
      </c>
      <c r="G955" s="107" t="str">
        <f t="shared" si="15"/>
        <v>SH19-08550</v>
      </c>
      <c r="H955" s="318"/>
      <c r="I955" s="126"/>
      <c r="J955" s="110"/>
      <c r="K955" s="108"/>
      <c r="L955" s="107"/>
      <c r="M955" s="319"/>
      <c r="N955" s="107"/>
    </row>
    <row r="956" spans="1:14" ht="18" hidden="1" customHeight="1">
      <c r="A956" s="351">
        <v>951</v>
      </c>
      <c r="B956" s="107" t="s">
        <v>1754</v>
      </c>
      <c r="C956" s="108">
        <v>43699</v>
      </c>
      <c r="D956" s="324" t="s">
        <v>12433</v>
      </c>
      <c r="E956" s="324" t="s">
        <v>1709</v>
      </c>
      <c r="F956" s="126">
        <v>5643.6</v>
      </c>
      <c r="G956" s="107" t="str">
        <f t="shared" si="15"/>
        <v>SH19-08551</v>
      </c>
      <c r="H956" s="318"/>
      <c r="I956" s="126"/>
      <c r="J956" s="110"/>
      <c r="K956" s="108"/>
      <c r="L956" s="107"/>
      <c r="M956" s="319"/>
      <c r="N956" s="107"/>
    </row>
    <row r="957" spans="1:14" ht="18" hidden="1" customHeight="1">
      <c r="A957" s="351">
        <v>952</v>
      </c>
      <c r="B957" s="107" t="s">
        <v>1727</v>
      </c>
      <c r="C957" s="108">
        <v>43699</v>
      </c>
      <c r="D957" s="324" t="s">
        <v>12434</v>
      </c>
      <c r="E957" s="324" t="s">
        <v>1709</v>
      </c>
      <c r="F957" s="126">
        <v>1179.6600000000001</v>
      </c>
      <c r="G957" s="107" t="str">
        <f t="shared" si="15"/>
        <v>SH19-08552</v>
      </c>
      <c r="H957" s="318"/>
      <c r="I957" s="126"/>
      <c r="J957" s="110"/>
      <c r="K957" s="108"/>
      <c r="L957" s="107"/>
      <c r="M957" s="319"/>
      <c r="N957" s="107"/>
    </row>
    <row r="958" spans="1:14" ht="18" hidden="1" customHeight="1">
      <c r="A958" s="351">
        <v>953</v>
      </c>
      <c r="B958" s="107" t="s">
        <v>49</v>
      </c>
      <c r="C958" s="108">
        <v>43699</v>
      </c>
      <c r="D958" s="324" t="s">
        <v>12435</v>
      </c>
      <c r="E958" s="324" t="s">
        <v>1709</v>
      </c>
      <c r="F958" s="126">
        <v>13983.84</v>
      </c>
      <c r="G958" s="107" t="str">
        <f t="shared" si="15"/>
        <v>SH19-08553</v>
      </c>
      <c r="H958" s="318"/>
      <c r="I958" s="126"/>
      <c r="J958" s="110"/>
      <c r="K958" s="108"/>
      <c r="L958" s="107"/>
      <c r="M958" s="319"/>
      <c r="N958" s="107"/>
    </row>
    <row r="959" spans="1:14" ht="18" hidden="1" customHeight="1">
      <c r="A959" s="351">
        <v>954</v>
      </c>
      <c r="B959" s="107" t="s">
        <v>355</v>
      </c>
      <c r="C959" s="108">
        <v>43699</v>
      </c>
      <c r="D959" s="324" t="s">
        <v>12436</v>
      </c>
      <c r="E959" s="324" t="s">
        <v>1709</v>
      </c>
      <c r="F959" s="126">
        <v>1056.1600000000001</v>
      </c>
      <c r="G959" s="107" t="str">
        <f t="shared" si="15"/>
        <v>SH19-08554</v>
      </c>
      <c r="H959" s="318"/>
      <c r="I959" s="126"/>
      <c r="J959" s="110"/>
      <c r="K959" s="108"/>
      <c r="L959" s="107"/>
      <c r="M959" s="319"/>
      <c r="N959" s="107"/>
    </row>
    <row r="960" spans="1:14" ht="18" hidden="1" customHeight="1">
      <c r="A960" s="351">
        <v>955</v>
      </c>
      <c r="B960" s="107" t="s">
        <v>55</v>
      </c>
      <c r="C960" s="108">
        <v>43699</v>
      </c>
      <c r="D960" s="324" t="s">
        <v>12437</v>
      </c>
      <c r="E960" s="324" t="s">
        <v>1709</v>
      </c>
      <c r="F960" s="126">
        <v>1595.52</v>
      </c>
      <c r="G960" s="107" t="str">
        <f t="shared" si="15"/>
        <v>SH19-08555</v>
      </c>
      <c r="H960" s="318"/>
      <c r="I960" s="126"/>
      <c r="J960" s="110"/>
      <c r="K960" s="108"/>
      <c r="L960" s="107"/>
      <c r="M960" s="319"/>
      <c r="N960" s="107"/>
    </row>
    <row r="961" spans="1:14" ht="18" hidden="1" customHeight="1">
      <c r="A961" s="351">
        <v>956</v>
      </c>
      <c r="B961" s="107" t="s">
        <v>55</v>
      </c>
      <c r="C961" s="108">
        <v>43699</v>
      </c>
      <c r="D961" s="324" t="s">
        <v>12438</v>
      </c>
      <c r="E961" s="324" t="s">
        <v>1709</v>
      </c>
      <c r="F961" s="126">
        <v>1457.82</v>
      </c>
      <c r="G961" s="107" t="str">
        <f t="shared" si="15"/>
        <v>SH19-08556</v>
      </c>
      <c r="H961" s="318"/>
      <c r="I961" s="126"/>
      <c r="J961" s="110"/>
      <c r="K961" s="108"/>
      <c r="L961" s="107"/>
      <c r="M961" s="319"/>
      <c r="N961" s="107"/>
    </row>
    <row r="962" spans="1:14" ht="18" hidden="1" customHeight="1">
      <c r="A962" s="351">
        <v>957</v>
      </c>
      <c r="B962" s="107" t="s">
        <v>237</v>
      </c>
      <c r="C962" s="108">
        <v>43700</v>
      </c>
      <c r="D962" s="324" t="s">
        <v>12439</v>
      </c>
      <c r="E962" s="324" t="s">
        <v>1709</v>
      </c>
      <c r="F962" s="126">
        <v>5380.2</v>
      </c>
      <c r="G962" s="107" t="str">
        <f t="shared" si="15"/>
        <v>SH19-08557</v>
      </c>
      <c r="H962" s="318"/>
      <c r="I962" s="126"/>
      <c r="J962" s="110"/>
      <c r="K962" s="108"/>
      <c r="L962" s="107"/>
      <c r="M962" s="319"/>
      <c r="N962" s="107"/>
    </row>
    <row r="963" spans="1:14" ht="18" hidden="1" customHeight="1">
      <c r="A963" s="351">
        <v>958</v>
      </c>
      <c r="B963" s="107" t="s">
        <v>291</v>
      </c>
      <c r="C963" s="108">
        <v>43700</v>
      </c>
      <c r="D963" s="324" t="s">
        <v>12440</v>
      </c>
      <c r="E963" s="324" t="s">
        <v>1709</v>
      </c>
      <c r="F963" s="126">
        <v>7570.56</v>
      </c>
      <c r="G963" s="107" t="str">
        <f t="shared" si="15"/>
        <v>SH19-08558</v>
      </c>
      <c r="H963" s="318"/>
      <c r="I963" s="126"/>
      <c r="J963" s="110"/>
      <c r="K963" s="108"/>
      <c r="L963" s="107"/>
      <c r="M963" s="319"/>
      <c r="N963" s="107"/>
    </row>
    <row r="964" spans="1:14" ht="18" hidden="1" customHeight="1">
      <c r="A964" s="351">
        <v>959</v>
      </c>
      <c r="B964" s="107" t="s">
        <v>1727</v>
      </c>
      <c r="C964" s="108">
        <v>43699</v>
      </c>
      <c r="D964" s="324" t="s">
        <v>12441</v>
      </c>
      <c r="E964" s="324" t="s">
        <v>1709</v>
      </c>
      <c r="F964" s="126">
        <v>5288.97</v>
      </c>
      <c r="G964" s="107" t="str">
        <f t="shared" si="15"/>
        <v>SH19-08559</v>
      </c>
      <c r="H964" s="318"/>
      <c r="I964" s="126"/>
      <c r="J964" s="110"/>
      <c r="K964" s="108"/>
      <c r="L964" s="107"/>
      <c r="M964" s="319"/>
      <c r="N964" s="107"/>
    </row>
    <row r="965" spans="1:14" ht="18" hidden="1" customHeight="1">
      <c r="A965" s="351">
        <v>960</v>
      </c>
      <c r="B965" s="107" t="s">
        <v>54</v>
      </c>
      <c r="C965" s="108">
        <v>43699</v>
      </c>
      <c r="D965" s="324" t="s">
        <v>12442</v>
      </c>
      <c r="E965" s="324" t="s">
        <v>1709</v>
      </c>
      <c r="F965" s="126">
        <v>1264.8</v>
      </c>
      <c r="G965" s="107" t="str">
        <f t="shared" si="15"/>
        <v>SH19-08560</v>
      </c>
      <c r="H965" s="318"/>
      <c r="I965" s="126"/>
      <c r="J965" s="110"/>
      <c r="K965" s="108"/>
      <c r="L965" s="107"/>
      <c r="M965" s="319"/>
      <c r="N965" s="107"/>
    </row>
    <row r="966" spans="1:14" ht="18" hidden="1" customHeight="1">
      <c r="A966" s="351">
        <v>961</v>
      </c>
      <c r="B966" s="107" t="s">
        <v>42</v>
      </c>
      <c r="C966" s="108">
        <v>43703</v>
      </c>
      <c r="D966" s="324" t="s">
        <v>12443</v>
      </c>
      <c r="E966" s="324" t="s">
        <v>12920</v>
      </c>
      <c r="F966" s="126">
        <v>6320.15</v>
      </c>
      <c r="G966" s="107" t="str">
        <f t="shared" si="15"/>
        <v>SH19-08561</v>
      </c>
      <c r="H966" s="318"/>
      <c r="I966" s="126"/>
      <c r="J966" s="110"/>
      <c r="K966" s="108"/>
      <c r="L966" s="107"/>
      <c r="M966" s="319"/>
      <c r="N966" s="107"/>
    </row>
    <row r="967" spans="1:14" ht="18" hidden="1" customHeight="1">
      <c r="A967" s="351">
        <v>962</v>
      </c>
      <c r="B967" s="107" t="s">
        <v>42</v>
      </c>
      <c r="C967" s="108">
        <v>43703</v>
      </c>
      <c r="D967" s="324" t="s">
        <v>12444</v>
      </c>
      <c r="E967" s="324" t="s">
        <v>12920</v>
      </c>
      <c r="F967" s="126">
        <v>12876.01</v>
      </c>
      <c r="G967" s="107" t="str">
        <f t="shared" si="15"/>
        <v>SH19-08562</v>
      </c>
      <c r="H967" s="318"/>
      <c r="I967" s="126"/>
      <c r="J967" s="110"/>
      <c r="K967" s="108"/>
      <c r="L967" s="107"/>
      <c r="M967" s="319"/>
      <c r="N967" s="107"/>
    </row>
    <row r="968" spans="1:14" ht="18" hidden="1" customHeight="1">
      <c r="A968" s="351">
        <v>963</v>
      </c>
      <c r="B968" s="107" t="s">
        <v>42</v>
      </c>
      <c r="C968" s="108">
        <v>43703</v>
      </c>
      <c r="D968" s="324" t="s">
        <v>12445</v>
      </c>
      <c r="E968" s="324" t="s">
        <v>12920</v>
      </c>
      <c r="F968" s="126">
        <v>1987.4</v>
      </c>
      <c r="G968" s="107" t="str">
        <f t="shared" si="15"/>
        <v>SH19-08563</v>
      </c>
      <c r="H968" s="318"/>
      <c r="I968" s="126"/>
      <c r="J968" s="110"/>
      <c r="K968" s="108"/>
      <c r="L968" s="107"/>
      <c r="M968" s="319"/>
      <c r="N968" s="107"/>
    </row>
    <row r="969" spans="1:14" ht="18" hidden="1" customHeight="1">
      <c r="A969" s="351">
        <v>964</v>
      </c>
      <c r="B969" s="107" t="s">
        <v>42</v>
      </c>
      <c r="C969" s="108">
        <v>43703</v>
      </c>
      <c r="D969" s="324" t="s">
        <v>12446</v>
      </c>
      <c r="E969" s="324" t="s">
        <v>12920</v>
      </c>
      <c r="F969" s="126">
        <v>7916.91</v>
      </c>
      <c r="G969" s="107" t="str">
        <f t="shared" si="15"/>
        <v>SH19-08564</v>
      </c>
      <c r="H969" s="318"/>
      <c r="I969" s="126"/>
      <c r="J969" s="110"/>
      <c r="K969" s="108"/>
      <c r="L969" s="107"/>
      <c r="M969" s="319"/>
      <c r="N969" s="107"/>
    </row>
    <row r="970" spans="1:14" ht="18" hidden="1" customHeight="1">
      <c r="A970" s="351">
        <v>965</v>
      </c>
      <c r="B970" s="107" t="s">
        <v>42</v>
      </c>
      <c r="C970" s="108">
        <v>43703</v>
      </c>
      <c r="D970" s="324" t="s">
        <v>12447</v>
      </c>
      <c r="E970" s="324" t="s">
        <v>12920</v>
      </c>
      <c r="F970" s="126">
        <v>13123.97</v>
      </c>
      <c r="G970" s="107" t="str">
        <f t="shared" si="15"/>
        <v>SH19-08565</v>
      </c>
      <c r="H970" s="318"/>
      <c r="I970" s="126"/>
      <c r="J970" s="110"/>
      <c r="K970" s="108"/>
      <c r="L970" s="107"/>
      <c r="M970" s="319"/>
      <c r="N970" s="107"/>
    </row>
    <row r="971" spans="1:14" ht="18" hidden="1" customHeight="1">
      <c r="A971" s="351">
        <v>966</v>
      </c>
      <c r="B971" s="107" t="s">
        <v>42</v>
      </c>
      <c r="C971" s="108">
        <v>43703</v>
      </c>
      <c r="D971" s="324" t="s">
        <v>12448</v>
      </c>
      <c r="E971" s="324" t="s">
        <v>12920</v>
      </c>
      <c r="F971" s="126">
        <v>2542.61</v>
      </c>
      <c r="G971" s="107" t="str">
        <f t="shared" si="15"/>
        <v>SH19-08566</v>
      </c>
      <c r="H971" s="318"/>
      <c r="I971" s="126"/>
      <c r="J971" s="110"/>
      <c r="K971" s="108"/>
      <c r="L971" s="107"/>
      <c r="M971" s="319"/>
      <c r="N971" s="107"/>
    </row>
    <row r="972" spans="1:14" ht="18" hidden="1" customHeight="1">
      <c r="A972" s="351">
        <v>967</v>
      </c>
      <c r="B972" s="107" t="s">
        <v>42</v>
      </c>
      <c r="C972" s="108">
        <v>43703</v>
      </c>
      <c r="D972" s="324" t="s">
        <v>12449</v>
      </c>
      <c r="E972" s="324" t="s">
        <v>12920</v>
      </c>
      <c r="F972" s="126">
        <v>741.51</v>
      </c>
      <c r="G972" s="107" t="str">
        <f t="shared" si="15"/>
        <v>SH19-08567</v>
      </c>
      <c r="H972" s="318"/>
      <c r="I972" s="126"/>
      <c r="J972" s="110"/>
      <c r="K972" s="108"/>
      <c r="L972" s="107"/>
      <c r="M972" s="319"/>
      <c r="N972" s="107"/>
    </row>
    <row r="973" spans="1:14" ht="18" hidden="1" customHeight="1">
      <c r="A973" s="351">
        <v>968</v>
      </c>
      <c r="B973" s="107" t="s">
        <v>42</v>
      </c>
      <c r="C973" s="108">
        <v>43703</v>
      </c>
      <c r="D973" s="324" t="s">
        <v>12450</v>
      </c>
      <c r="E973" s="324" t="s">
        <v>12920</v>
      </c>
      <c r="F973" s="126">
        <v>3183.98</v>
      </c>
      <c r="G973" s="107" t="str">
        <f t="shared" si="15"/>
        <v>SH19-08568</v>
      </c>
      <c r="H973" s="318"/>
      <c r="I973" s="126"/>
      <c r="J973" s="110"/>
      <c r="K973" s="108"/>
      <c r="L973" s="107"/>
      <c r="M973" s="319"/>
      <c r="N973" s="107"/>
    </row>
    <row r="974" spans="1:14" ht="18" hidden="1" customHeight="1">
      <c r="A974" s="351">
        <v>969</v>
      </c>
      <c r="B974" s="107" t="s">
        <v>42</v>
      </c>
      <c r="C974" s="108">
        <v>43703</v>
      </c>
      <c r="D974" s="324" t="s">
        <v>12451</v>
      </c>
      <c r="E974" s="324" t="s">
        <v>12920</v>
      </c>
      <c r="F974" s="126">
        <v>9856.39</v>
      </c>
      <c r="G974" s="107" t="str">
        <f t="shared" si="15"/>
        <v>SH19-08569</v>
      </c>
      <c r="H974" s="318"/>
      <c r="I974" s="126"/>
      <c r="J974" s="110"/>
      <c r="K974" s="108"/>
      <c r="L974" s="107"/>
      <c r="M974" s="319"/>
      <c r="N974" s="107"/>
    </row>
    <row r="975" spans="1:14" ht="18" hidden="1" customHeight="1">
      <c r="A975" s="351">
        <v>970</v>
      </c>
      <c r="B975" s="107" t="s">
        <v>42</v>
      </c>
      <c r="C975" s="108">
        <v>43703</v>
      </c>
      <c r="D975" s="324" t="s">
        <v>12452</v>
      </c>
      <c r="E975" s="324" t="s">
        <v>12920</v>
      </c>
      <c r="F975" s="126">
        <v>1994.68</v>
      </c>
      <c r="G975" s="107" t="str">
        <f t="shared" si="15"/>
        <v>SH19-08570</v>
      </c>
      <c r="H975" s="318"/>
      <c r="I975" s="126"/>
      <c r="J975" s="110"/>
      <c r="K975" s="108"/>
      <c r="L975" s="107"/>
      <c r="M975" s="319"/>
      <c r="N975" s="107"/>
    </row>
    <row r="976" spans="1:14" ht="18" hidden="1" customHeight="1">
      <c r="A976" s="351">
        <v>971</v>
      </c>
      <c r="B976" s="107" t="s">
        <v>42</v>
      </c>
      <c r="C976" s="108">
        <v>43703</v>
      </c>
      <c r="D976" s="324" t="s">
        <v>12453</v>
      </c>
      <c r="E976" s="324" t="s">
        <v>12920</v>
      </c>
      <c r="F976" s="126">
        <v>4832.47</v>
      </c>
      <c r="G976" s="107" t="str">
        <f t="shared" si="15"/>
        <v>SH19-08571</v>
      </c>
      <c r="H976" s="318"/>
      <c r="I976" s="126"/>
      <c r="J976" s="110"/>
      <c r="K976" s="108"/>
      <c r="L976" s="107"/>
      <c r="M976" s="319"/>
      <c r="N976" s="107"/>
    </row>
    <row r="977" spans="1:14" ht="18" hidden="1" customHeight="1">
      <c r="A977" s="351">
        <v>972</v>
      </c>
      <c r="B977" s="107" t="s">
        <v>42</v>
      </c>
      <c r="C977" s="108">
        <v>43703</v>
      </c>
      <c r="D977" s="324" t="s">
        <v>12454</v>
      </c>
      <c r="E977" s="324" t="s">
        <v>12920</v>
      </c>
      <c r="F977" s="126">
        <v>8671.27</v>
      </c>
      <c r="G977" s="107" t="str">
        <f t="shared" si="15"/>
        <v>SH19-08572</v>
      </c>
      <c r="H977" s="318"/>
      <c r="I977" s="126"/>
      <c r="J977" s="110"/>
      <c r="K977" s="108"/>
      <c r="L977" s="107"/>
      <c r="M977" s="319"/>
      <c r="N977" s="107"/>
    </row>
    <row r="978" spans="1:14" ht="18" hidden="1" customHeight="1">
      <c r="A978" s="351">
        <v>973</v>
      </c>
      <c r="B978" s="107" t="s">
        <v>42</v>
      </c>
      <c r="C978" s="108">
        <v>43703</v>
      </c>
      <c r="D978" s="324" t="s">
        <v>12455</v>
      </c>
      <c r="E978" s="324" t="s">
        <v>12920</v>
      </c>
      <c r="F978" s="126">
        <v>4209.71</v>
      </c>
      <c r="G978" s="107" t="str">
        <f t="shared" si="15"/>
        <v>SH19-08573</v>
      </c>
      <c r="H978" s="318"/>
      <c r="I978" s="126"/>
      <c r="J978" s="110"/>
      <c r="K978" s="108"/>
      <c r="L978" s="107"/>
      <c r="M978" s="319"/>
      <c r="N978" s="107"/>
    </row>
    <row r="979" spans="1:14" ht="18" hidden="1" customHeight="1">
      <c r="A979" s="351">
        <v>974</v>
      </c>
      <c r="B979" s="107" t="s">
        <v>42</v>
      </c>
      <c r="C979" s="108">
        <v>43703</v>
      </c>
      <c r="D979" s="324" t="s">
        <v>12456</v>
      </c>
      <c r="E979" s="324" t="s">
        <v>12920</v>
      </c>
      <c r="F979" s="126">
        <v>5674.29</v>
      </c>
      <c r="G979" s="107" t="str">
        <f t="shared" si="15"/>
        <v>SH19-08574</v>
      </c>
      <c r="H979" s="318"/>
      <c r="I979" s="126"/>
      <c r="J979" s="110"/>
      <c r="K979" s="108"/>
      <c r="L979" s="107"/>
      <c r="M979" s="319"/>
      <c r="N979" s="107"/>
    </row>
    <row r="980" spans="1:14" ht="18" hidden="1" customHeight="1">
      <c r="A980" s="351">
        <v>975</v>
      </c>
      <c r="B980" s="107" t="s">
        <v>142</v>
      </c>
      <c r="C980" s="108">
        <v>43700</v>
      </c>
      <c r="D980" s="324" t="s">
        <v>12457</v>
      </c>
      <c r="E980" s="324" t="s">
        <v>1709</v>
      </c>
      <c r="F980" s="126">
        <v>786.5</v>
      </c>
      <c r="G980" s="107" t="str">
        <f t="shared" si="15"/>
        <v>SH19-08575</v>
      </c>
      <c r="H980" s="318"/>
      <c r="I980" s="126"/>
      <c r="J980" s="110"/>
      <c r="K980" s="108"/>
      <c r="L980" s="107"/>
      <c r="M980" s="319"/>
      <c r="N980" s="107"/>
    </row>
    <row r="981" spans="1:14" ht="18" hidden="1" customHeight="1">
      <c r="A981" s="351">
        <v>976</v>
      </c>
      <c r="B981" s="107" t="s">
        <v>139</v>
      </c>
      <c r="C981" s="108">
        <v>43700</v>
      </c>
      <c r="D981" s="324" t="s">
        <v>12458</v>
      </c>
      <c r="E981" s="324" t="s">
        <v>1709</v>
      </c>
      <c r="F981" s="126">
        <v>1975.5</v>
      </c>
      <c r="G981" s="107" t="str">
        <f t="shared" si="15"/>
        <v>SH19-08576</v>
      </c>
      <c r="H981" s="318"/>
      <c r="I981" s="126"/>
      <c r="J981" s="110"/>
      <c r="K981" s="108"/>
      <c r="L981" s="107"/>
      <c r="M981" s="319"/>
      <c r="N981" s="107"/>
    </row>
    <row r="982" spans="1:14" ht="18" hidden="1" customHeight="1">
      <c r="A982" s="351">
        <v>977</v>
      </c>
      <c r="B982" s="107" t="s">
        <v>42</v>
      </c>
      <c r="C982" s="108">
        <v>43703</v>
      </c>
      <c r="D982" s="324" t="s">
        <v>12459</v>
      </c>
      <c r="E982" s="324" t="s">
        <v>12920</v>
      </c>
      <c r="F982" s="126">
        <v>3274.06</v>
      </c>
      <c r="G982" s="107" t="str">
        <f t="shared" si="15"/>
        <v>SH19-08577</v>
      </c>
      <c r="H982" s="318"/>
      <c r="I982" s="126"/>
      <c r="J982" s="110"/>
      <c r="K982" s="108"/>
      <c r="L982" s="107"/>
      <c r="M982" s="319"/>
      <c r="N982" s="107"/>
    </row>
    <row r="983" spans="1:14" ht="18" hidden="1" customHeight="1">
      <c r="A983" s="351">
        <v>978</v>
      </c>
      <c r="B983" s="107" t="s">
        <v>42</v>
      </c>
      <c r="C983" s="108">
        <v>43703</v>
      </c>
      <c r="D983" s="324" t="s">
        <v>12460</v>
      </c>
      <c r="E983" s="324" t="s">
        <v>12920</v>
      </c>
      <c r="F983" s="126">
        <v>3274.06</v>
      </c>
      <c r="G983" s="107" t="str">
        <f t="shared" si="15"/>
        <v>SH19-08578</v>
      </c>
      <c r="H983" s="318"/>
      <c r="I983" s="126"/>
      <c r="J983" s="110"/>
      <c r="K983" s="108"/>
      <c r="L983" s="107"/>
      <c r="M983" s="319"/>
      <c r="N983" s="107"/>
    </row>
    <row r="984" spans="1:14" ht="18" hidden="1" customHeight="1">
      <c r="A984" s="351">
        <v>979</v>
      </c>
      <c r="B984" s="107" t="s">
        <v>42</v>
      </c>
      <c r="C984" s="108">
        <v>43703</v>
      </c>
      <c r="D984" s="324" t="s">
        <v>12461</v>
      </c>
      <c r="E984" s="324" t="s">
        <v>12920</v>
      </c>
      <c r="F984" s="126">
        <v>3638.83</v>
      </c>
      <c r="G984" s="107" t="str">
        <f t="shared" si="15"/>
        <v>SH19-08579</v>
      </c>
      <c r="H984" s="318"/>
      <c r="I984" s="126"/>
      <c r="J984" s="110"/>
      <c r="K984" s="108"/>
      <c r="L984" s="107"/>
      <c r="M984" s="319"/>
      <c r="N984" s="107"/>
    </row>
    <row r="985" spans="1:14" ht="18" hidden="1" customHeight="1">
      <c r="A985" s="351">
        <v>980</v>
      </c>
      <c r="B985" s="107" t="s">
        <v>42</v>
      </c>
      <c r="C985" s="108">
        <v>43703</v>
      </c>
      <c r="D985" s="324" t="s">
        <v>12462</v>
      </c>
      <c r="E985" s="324" t="s">
        <v>12920</v>
      </c>
      <c r="F985" s="126">
        <v>2517.8200000000002</v>
      </c>
      <c r="G985" s="107" t="str">
        <f t="shared" si="15"/>
        <v>SH19-08580</v>
      </c>
      <c r="H985" s="318"/>
      <c r="I985" s="126"/>
      <c r="J985" s="110"/>
      <c r="K985" s="108"/>
      <c r="L985" s="107"/>
      <c r="M985" s="319"/>
      <c r="N985" s="107"/>
    </row>
    <row r="986" spans="1:14" ht="18" hidden="1" customHeight="1">
      <c r="A986" s="351">
        <v>981</v>
      </c>
      <c r="B986" s="107" t="s">
        <v>43</v>
      </c>
      <c r="C986" s="108">
        <v>43700</v>
      </c>
      <c r="D986" s="324" t="s">
        <v>12463</v>
      </c>
      <c r="E986" s="324" t="s">
        <v>1709</v>
      </c>
      <c r="F986" s="126">
        <v>7190.12</v>
      </c>
      <c r="G986" s="107" t="str">
        <f t="shared" si="15"/>
        <v>SH19-08581</v>
      </c>
      <c r="H986" s="318"/>
      <c r="I986" s="126"/>
      <c r="J986" s="110"/>
      <c r="K986" s="108"/>
      <c r="L986" s="107"/>
      <c r="M986" s="319"/>
      <c r="N986" s="107"/>
    </row>
    <row r="987" spans="1:14" ht="18" hidden="1" customHeight="1">
      <c r="A987" s="351">
        <v>982</v>
      </c>
      <c r="B987" s="107" t="s">
        <v>42</v>
      </c>
      <c r="C987" s="108">
        <v>43700</v>
      </c>
      <c r="D987" s="324" t="s">
        <v>12464</v>
      </c>
      <c r="E987" s="324" t="s">
        <v>12919</v>
      </c>
      <c r="F987" s="126">
        <v>31.93</v>
      </c>
      <c r="G987" s="107" t="str">
        <f t="shared" si="15"/>
        <v>SH19-08582</v>
      </c>
      <c r="H987" s="318"/>
      <c r="I987" s="126"/>
      <c r="J987" s="110"/>
      <c r="K987" s="108"/>
      <c r="L987" s="107"/>
      <c r="M987" s="319"/>
      <c r="N987" s="107"/>
    </row>
    <row r="988" spans="1:14" ht="18" hidden="1" customHeight="1">
      <c r="A988" s="351">
        <v>983</v>
      </c>
      <c r="B988" s="107" t="s">
        <v>291</v>
      </c>
      <c r="C988" s="108">
        <v>43700</v>
      </c>
      <c r="D988" s="324" t="s">
        <v>12465</v>
      </c>
      <c r="E988" s="324" t="s">
        <v>1709</v>
      </c>
      <c r="F988" s="126">
        <v>4108.5</v>
      </c>
      <c r="G988" s="107" t="str">
        <f t="shared" si="15"/>
        <v>SH19-08583</v>
      </c>
      <c r="H988" s="318"/>
      <c r="I988" s="126"/>
      <c r="J988" s="110"/>
      <c r="K988" s="108"/>
      <c r="L988" s="107"/>
      <c r="M988" s="319"/>
      <c r="N988" s="107"/>
    </row>
    <row r="989" spans="1:14" ht="18" hidden="1" customHeight="1">
      <c r="A989" s="351">
        <v>984</v>
      </c>
      <c r="B989" s="107" t="s">
        <v>42</v>
      </c>
      <c r="C989" s="108">
        <v>43700</v>
      </c>
      <c r="D989" s="324" t="s">
        <v>12466</v>
      </c>
      <c r="E989" s="324" t="s">
        <v>12919</v>
      </c>
      <c r="F989" s="126">
        <v>1356.89</v>
      </c>
      <c r="G989" s="107" t="str">
        <f t="shared" ref="G989:G1044" si="16">D989</f>
        <v>SH19-08584</v>
      </c>
      <c r="H989" s="318"/>
      <c r="I989" s="126"/>
      <c r="J989" s="110"/>
      <c r="K989" s="108"/>
      <c r="L989" s="107"/>
      <c r="M989" s="319"/>
      <c r="N989" s="107"/>
    </row>
    <row r="990" spans="1:14" ht="18" hidden="1" customHeight="1">
      <c r="A990" s="351">
        <v>985</v>
      </c>
      <c r="B990" s="107" t="s">
        <v>42</v>
      </c>
      <c r="C990" s="108">
        <v>43700</v>
      </c>
      <c r="D990" s="324" t="s">
        <v>12467</v>
      </c>
      <c r="E990" s="324" t="s">
        <v>12919</v>
      </c>
      <c r="F990" s="126">
        <v>79.569999999999993</v>
      </c>
      <c r="G990" s="107" t="str">
        <f t="shared" si="16"/>
        <v>SH19-08585</v>
      </c>
      <c r="H990" s="318"/>
      <c r="I990" s="126"/>
      <c r="J990" s="110"/>
      <c r="K990" s="108"/>
      <c r="L990" s="107"/>
      <c r="M990" s="319"/>
      <c r="N990" s="107"/>
    </row>
    <row r="991" spans="1:14" ht="18" hidden="1" customHeight="1">
      <c r="A991" s="351">
        <v>986</v>
      </c>
      <c r="B991" s="107" t="s">
        <v>42</v>
      </c>
      <c r="C991" s="108">
        <v>43700</v>
      </c>
      <c r="D991" s="324" t="s">
        <v>12468</v>
      </c>
      <c r="E991" s="324" t="s">
        <v>12919</v>
      </c>
      <c r="F991" s="126">
        <v>36.72</v>
      </c>
      <c r="G991" s="107" t="str">
        <f t="shared" si="16"/>
        <v>SH19-08586</v>
      </c>
      <c r="H991" s="318"/>
      <c r="I991" s="126"/>
      <c r="J991" s="110"/>
      <c r="K991" s="108"/>
      <c r="L991" s="107"/>
      <c r="M991" s="319"/>
      <c r="N991" s="107"/>
    </row>
    <row r="992" spans="1:14" ht="18" hidden="1" customHeight="1">
      <c r="A992" s="351">
        <v>987</v>
      </c>
      <c r="B992" s="107" t="s">
        <v>329</v>
      </c>
      <c r="C992" s="108">
        <v>43700</v>
      </c>
      <c r="D992" s="324" t="s">
        <v>12469</v>
      </c>
      <c r="E992" s="324" t="s">
        <v>1709</v>
      </c>
      <c r="F992" s="126">
        <v>4005.48</v>
      </c>
      <c r="G992" s="107" t="str">
        <f t="shared" si="16"/>
        <v>SH19-08587</v>
      </c>
      <c r="H992" s="318"/>
      <c r="I992" s="126"/>
      <c r="J992" s="110"/>
      <c r="K992" s="108"/>
      <c r="L992" s="107"/>
      <c r="M992" s="319"/>
      <c r="N992" s="107"/>
    </row>
    <row r="993" spans="1:14" ht="18" hidden="1" customHeight="1">
      <c r="A993" s="351">
        <v>988</v>
      </c>
      <c r="B993" s="107" t="s">
        <v>1754</v>
      </c>
      <c r="C993" s="108">
        <v>43700</v>
      </c>
      <c r="D993" s="324" t="s">
        <v>12470</v>
      </c>
      <c r="E993" s="324" t="s">
        <v>1709</v>
      </c>
      <c r="F993" s="126">
        <v>223.44</v>
      </c>
      <c r="G993" s="107" t="str">
        <f t="shared" si="16"/>
        <v>SH19-08588</v>
      </c>
      <c r="H993" s="318"/>
      <c r="I993" s="126"/>
      <c r="J993" s="110"/>
      <c r="K993" s="108"/>
      <c r="L993" s="107"/>
      <c r="M993" s="319"/>
      <c r="N993" s="107"/>
    </row>
    <row r="994" spans="1:14" ht="18" hidden="1" customHeight="1">
      <c r="A994" s="351">
        <v>989</v>
      </c>
      <c r="B994" s="107" t="s">
        <v>42</v>
      </c>
      <c r="C994" s="108">
        <v>43703</v>
      </c>
      <c r="D994" s="324" t="s">
        <v>12471</v>
      </c>
      <c r="E994" s="324" t="s">
        <v>12920</v>
      </c>
      <c r="F994" s="126">
        <v>3340.15</v>
      </c>
      <c r="G994" s="107" t="str">
        <f t="shared" si="16"/>
        <v>SH19-08589</v>
      </c>
      <c r="H994" s="318"/>
      <c r="I994" s="126"/>
      <c r="J994" s="110"/>
      <c r="K994" s="108"/>
      <c r="L994" s="107"/>
      <c r="M994" s="319"/>
      <c r="N994" s="107"/>
    </row>
    <row r="995" spans="1:14" ht="18" hidden="1" customHeight="1">
      <c r="A995" s="351">
        <v>990</v>
      </c>
      <c r="B995" s="107" t="s">
        <v>42</v>
      </c>
      <c r="C995" s="108">
        <v>43703</v>
      </c>
      <c r="D995" s="324" t="s">
        <v>12472</v>
      </c>
      <c r="E995" s="324" t="s">
        <v>12920</v>
      </c>
      <c r="F995" s="126">
        <v>12873.59</v>
      </c>
      <c r="G995" s="107" t="str">
        <f t="shared" si="16"/>
        <v>SH19-08590</v>
      </c>
      <c r="H995" s="318"/>
      <c r="I995" s="126"/>
      <c r="J995" s="110"/>
      <c r="K995" s="108"/>
      <c r="L995" s="107"/>
      <c r="M995" s="319"/>
      <c r="N995" s="107"/>
    </row>
    <row r="996" spans="1:14" ht="18" hidden="1" customHeight="1">
      <c r="A996" s="351">
        <v>991</v>
      </c>
      <c r="B996" s="107" t="s">
        <v>42</v>
      </c>
      <c r="C996" s="108">
        <v>43703</v>
      </c>
      <c r="D996" s="324" t="s">
        <v>12473</v>
      </c>
      <c r="E996" s="324" t="s">
        <v>12920</v>
      </c>
      <c r="F996" s="126">
        <v>9728.81</v>
      </c>
      <c r="G996" s="107" t="str">
        <f t="shared" si="16"/>
        <v>SH19-08591</v>
      </c>
      <c r="H996" s="318"/>
      <c r="I996" s="126"/>
      <c r="J996" s="110"/>
      <c r="K996" s="108"/>
      <c r="L996" s="107"/>
      <c r="M996" s="319"/>
      <c r="N996" s="107"/>
    </row>
    <row r="997" spans="1:14" ht="18" hidden="1" customHeight="1">
      <c r="A997" s="351">
        <v>992</v>
      </c>
      <c r="B997" s="107" t="s">
        <v>42</v>
      </c>
      <c r="C997" s="108">
        <v>43700</v>
      </c>
      <c r="D997" s="324" t="s">
        <v>12474</v>
      </c>
      <c r="E997" s="324" t="s">
        <v>12919</v>
      </c>
      <c r="F997" s="126">
        <v>2014.32</v>
      </c>
      <c r="G997" s="107" t="str">
        <f t="shared" si="16"/>
        <v>SH19-08592</v>
      </c>
      <c r="H997" s="318"/>
      <c r="I997" s="126"/>
      <c r="J997" s="110"/>
      <c r="K997" s="108"/>
      <c r="L997" s="107"/>
      <c r="M997" s="319"/>
      <c r="N997" s="107"/>
    </row>
    <row r="998" spans="1:14" ht="18" hidden="1" customHeight="1">
      <c r="A998" s="351">
        <v>993</v>
      </c>
      <c r="B998" s="107" t="s">
        <v>42</v>
      </c>
      <c r="C998" s="108">
        <v>43703</v>
      </c>
      <c r="D998" s="324" t="s">
        <v>12475</v>
      </c>
      <c r="E998" s="324" t="s">
        <v>12920</v>
      </c>
      <c r="F998" s="126">
        <v>2550.84</v>
      </c>
      <c r="G998" s="107" t="str">
        <f t="shared" si="16"/>
        <v>SH19-08593</v>
      </c>
      <c r="H998" s="318"/>
      <c r="I998" s="126"/>
      <c r="J998" s="110"/>
      <c r="K998" s="108"/>
      <c r="L998" s="107"/>
      <c r="M998" s="319"/>
      <c r="N998" s="107"/>
    </row>
    <row r="999" spans="1:14" ht="18" hidden="1" customHeight="1">
      <c r="A999" s="351">
        <v>994</v>
      </c>
      <c r="B999" s="107" t="s">
        <v>42</v>
      </c>
      <c r="C999" s="108">
        <v>43700</v>
      </c>
      <c r="D999" s="324" t="s">
        <v>12476</v>
      </c>
      <c r="E999" s="324" t="s">
        <v>12919</v>
      </c>
      <c r="F999" s="126">
        <v>12355.66</v>
      </c>
      <c r="G999" s="107" t="str">
        <f t="shared" si="16"/>
        <v>SH19-08594</v>
      </c>
      <c r="H999" s="318"/>
      <c r="I999" s="126"/>
      <c r="J999" s="110"/>
      <c r="K999" s="108"/>
      <c r="L999" s="107"/>
      <c r="M999" s="319"/>
      <c r="N999" s="107"/>
    </row>
    <row r="1000" spans="1:14" ht="18" hidden="1" customHeight="1">
      <c r="A1000" s="351">
        <v>995</v>
      </c>
      <c r="B1000" s="107" t="s">
        <v>42</v>
      </c>
      <c r="C1000" s="108">
        <v>43703</v>
      </c>
      <c r="D1000" s="324" t="s">
        <v>12477</v>
      </c>
      <c r="E1000" s="324" t="s">
        <v>12920</v>
      </c>
      <c r="F1000" s="126">
        <v>10236.6</v>
      </c>
      <c r="G1000" s="107" t="str">
        <f t="shared" si="16"/>
        <v>SH19-08595</v>
      </c>
      <c r="H1000" s="318"/>
      <c r="I1000" s="126"/>
      <c r="J1000" s="110"/>
      <c r="K1000" s="108"/>
      <c r="L1000" s="107"/>
      <c r="M1000" s="319"/>
      <c r="N1000" s="107"/>
    </row>
    <row r="1001" spans="1:14" ht="18" hidden="1" customHeight="1">
      <c r="A1001" s="351">
        <v>996</v>
      </c>
      <c r="B1001" s="107" t="s">
        <v>42</v>
      </c>
      <c r="C1001" s="108">
        <v>43703</v>
      </c>
      <c r="D1001" s="324" t="s">
        <v>12478</v>
      </c>
      <c r="E1001" s="324" t="s">
        <v>12920</v>
      </c>
      <c r="F1001" s="126">
        <v>1408.68</v>
      </c>
      <c r="G1001" s="107" t="str">
        <f t="shared" si="16"/>
        <v>SH19-08596</v>
      </c>
      <c r="H1001" s="318"/>
      <c r="I1001" s="126"/>
      <c r="J1001" s="110"/>
      <c r="K1001" s="108"/>
      <c r="L1001" s="107"/>
      <c r="M1001" s="319"/>
      <c r="N1001" s="107"/>
    </row>
    <row r="1002" spans="1:14" ht="18" hidden="1" customHeight="1">
      <c r="A1002" s="351">
        <v>997</v>
      </c>
      <c r="B1002" s="107" t="s">
        <v>42</v>
      </c>
      <c r="C1002" s="108">
        <v>43703</v>
      </c>
      <c r="D1002" s="324" t="s">
        <v>12479</v>
      </c>
      <c r="E1002" s="324" t="s">
        <v>12920</v>
      </c>
      <c r="F1002" s="126">
        <v>1578.92</v>
      </c>
      <c r="G1002" s="107" t="str">
        <f t="shared" si="16"/>
        <v>SH19-08597</v>
      </c>
      <c r="H1002" s="318"/>
      <c r="I1002" s="126"/>
      <c r="J1002" s="110"/>
      <c r="K1002" s="108"/>
      <c r="L1002" s="107"/>
      <c r="M1002" s="319"/>
      <c r="N1002" s="107"/>
    </row>
    <row r="1003" spans="1:14" ht="18" hidden="1" customHeight="1">
      <c r="A1003" s="351">
        <v>998</v>
      </c>
      <c r="B1003" s="107" t="s">
        <v>42</v>
      </c>
      <c r="C1003" s="108">
        <v>43703</v>
      </c>
      <c r="D1003" s="324" t="s">
        <v>12480</v>
      </c>
      <c r="E1003" s="324" t="s">
        <v>12920</v>
      </c>
      <c r="F1003" s="126">
        <v>10787.81</v>
      </c>
      <c r="G1003" s="107" t="str">
        <f t="shared" si="16"/>
        <v>SH19-08598</v>
      </c>
      <c r="H1003" s="318"/>
      <c r="I1003" s="126"/>
      <c r="J1003" s="110"/>
      <c r="K1003" s="108"/>
      <c r="L1003" s="107"/>
      <c r="M1003" s="319"/>
      <c r="N1003" s="107"/>
    </row>
    <row r="1004" spans="1:14" ht="18" hidden="1" customHeight="1">
      <c r="A1004" s="351">
        <v>999</v>
      </c>
      <c r="B1004" s="107" t="s">
        <v>42</v>
      </c>
      <c r="C1004" s="108">
        <v>43703</v>
      </c>
      <c r="D1004" s="324" t="s">
        <v>12481</v>
      </c>
      <c r="E1004" s="324" t="s">
        <v>12920</v>
      </c>
      <c r="F1004" s="126">
        <v>13256.54</v>
      </c>
      <c r="G1004" s="107" t="str">
        <f t="shared" si="16"/>
        <v>SH19-08599</v>
      </c>
      <c r="H1004" s="318"/>
      <c r="I1004" s="126"/>
      <c r="J1004" s="110"/>
      <c r="K1004" s="108"/>
      <c r="L1004" s="107"/>
      <c r="M1004" s="319"/>
      <c r="N1004" s="107"/>
    </row>
    <row r="1005" spans="1:14" ht="18" hidden="1" customHeight="1">
      <c r="A1005" s="351">
        <v>1000</v>
      </c>
      <c r="B1005" s="107" t="s">
        <v>1746</v>
      </c>
      <c r="C1005" s="108"/>
      <c r="D1005" s="402" t="s">
        <v>12482</v>
      </c>
      <c r="E1005" s="324" t="s">
        <v>1709</v>
      </c>
      <c r="F1005" s="126">
        <v>0</v>
      </c>
      <c r="G1005" s="107" t="str">
        <f t="shared" si="16"/>
        <v>SH19-08600</v>
      </c>
      <c r="H1005" s="318"/>
      <c r="I1005" s="126"/>
      <c r="J1005" s="110"/>
      <c r="K1005" s="108"/>
      <c r="L1005" s="107"/>
      <c r="M1005" s="319"/>
      <c r="N1005" s="107"/>
    </row>
    <row r="1006" spans="1:14" ht="18" hidden="1" customHeight="1">
      <c r="A1006" s="351">
        <v>1001</v>
      </c>
      <c r="B1006" s="107" t="s">
        <v>42</v>
      </c>
      <c r="C1006" s="108">
        <v>43700</v>
      </c>
      <c r="D1006" s="324" t="s">
        <v>12483</v>
      </c>
      <c r="E1006" s="324" t="s">
        <v>12919</v>
      </c>
      <c r="F1006" s="126">
        <v>40.68</v>
      </c>
      <c r="G1006" s="107" t="str">
        <f t="shared" si="16"/>
        <v>SH19-08601</v>
      </c>
      <c r="H1006" s="318"/>
      <c r="I1006" s="126"/>
      <c r="J1006" s="110"/>
      <c r="K1006" s="108"/>
      <c r="L1006" s="107"/>
      <c r="M1006" s="319"/>
      <c r="N1006" s="107"/>
    </row>
    <row r="1007" spans="1:14" ht="18" hidden="1" customHeight="1">
      <c r="A1007" s="351">
        <v>1002</v>
      </c>
      <c r="B1007" s="107" t="s">
        <v>291</v>
      </c>
      <c r="C1007" s="108">
        <v>43700</v>
      </c>
      <c r="D1007" s="324" t="s">
        <v>12484</v>
      </c>
      <c r="E1007" s="324" t="s">
        <v>1709</v>
      </c>
      <c r="F1007" s="126">
        <v>1595.31</v>
      </c>
      <c r="G1007" s="107" t="str">
        <f t="shared" si="16"/>
        <v>SH19-08602</v>
      </c>
      <c r="H1007" s="318"/>
      <c r="I1007" s="126"/>
      <c r="J1007" s="110"/>
      <c r="K1007" s="108"/>
      <c r="L1007" s="107"/>
      <c r="M1007" s="319"/>
      <c r="N1007" s="107"/>
    </row>
    <row r="1008" spans="1:14" ht="18" hidden="1" customHeight="1">
      <c r="A1008" s="351">
        <v>1003</v>
      </c>
      <c r="B1008" s="107" t="s">
        <v>1746</v>
      </c>
      <c r="C1008" s="108"/>
      <c r="D1008" s="402" t="s">
        <v>12485</v>
      </c>
      <c r="E1008" s="324" t="s">
        <v>1709</v>
      </c>
      <c r="F1008" s="126">
        <v>0</v>
      </c>
      <c r="G1008" s="107" t="str">
        <f t="shared" si="16"/>
        <v>SH19-08603</v>
      </c>
      <c r="H1008" s="318"/>
      <c r="I1008" s="126"/>
      <c r="J1008" s="110"/>
      <c r="K1008" s="108"/>
      <c r="L1008" s="107"/>
      <c r="M1008" s="319"/>
      <c r="N1008" s="107"/>
    </row>
    <row r="1009" spans="1:14" ht="18" hidden="1" customHeight="1">
      <c r="A1009" s="351">
        <v>1004</v>
      </c>
      <c r="B1009" s="107" t="s">
        <v>142</v>
      </c>
      <c r="C1009" s="108">
        <v>43700</v>
      </c>
      <c r="D1009" s="324" t="s">
        <v>12486</v>
      </c>
      <c r="E1009" s="324" t="s">
        <v>1709</v>
      </c>
      <c r="F1009" s="126">
        <v>1565.06</v>
      </c>
      <c r="G1009" s="107" t="str">
        <f t="shared" si="16"/>
        <v>SH19-08604</v>
      </c>
      <c r="H1009" s="318"/>
      <c r="I1009" s="126"/>
      <c r="J1009" s="110"/>
      <c r="K1009" s="108"/>
      <c r="L1009" s="107"/>
      <c r="M1009" s="319"/>
      <c r="N1009" s="107"/>
    </row>
    <row r="1010" spans="1:14" ht="18" hidden="1" customHeight="1">
      <c r="A1010" s="351">
        <v>1005</v>
      </c>
      <c r="B1010" s="107" t="s">
        <v>142</v>
      </c>
      <c r="C1010" s="108">
        <v>43700</v>
      </c>
      <c r="D1010" s="324" t="s">
        <v>12487</v>
      </c>
      <c r="E1010" s="324" t="s">
        <v>1709</v>
      </c>
      <c r="F1010" s="126">
        <v>1045.51</v>
      </c>
      <c r="G1010" s="107" t="str">
        <f t="shared" si="16"/>
        <v>SH19-08605</v>
      </c>
      <c r="H1010" s="318"/>
      <c r="I1010" s="126"/>
      <c r="J1010" s="110"/>
      <c r="K1010" s="108"/>
      <c r="L1010" s="107"/>
      <c r="M1010" s="319"/>
      <c r="N1010" s="107"/>
    </row>
    <row r="1011" spans="1:14" ht="18" hidden="1" customHeight="1">
      <c r="A1011" s="351">
        <v>1006</v>
      </c>
      <c r="B1011" s="107" t="s">
        <v>53</v>
      </c>
      <c r="C1011" s="108">
        <v>43700</v>
      </c>
      <c r="D1011" s="324" t="s">
        <v>12488</v>
      </c>
      <c r="E1011" s="324" t="s">
        <v>1709</v>
      </c>
      <c r="F1011" s="126">
        <v>2811.75</v>
      </c>
      <c r="G1011" s="107" t="str">
        <f t="shared" si="16"/>
        <v>SH19-08606</v>
      </c>
      <c r="H1011" s="318"/>
      <c r="I1011" s="126"/>
      <c r="J1011" s="110"/>
      <c r="K1011" s="108"/>
      <c r="L1011" s="107"/>
      <c r="M1011" s="319"/>
      <c r="N1011" s="107"/>
    </row>
    <row r="1012" spans="1:14" ht="18" hidden="1" customHeight="1">
      <c r="A1012" s="351">
        <v>1007</v>
      </c>
      <c r="B1012" s="107" t="s">
        <v>1746</v>
      </c>
      <c r="C1012" s="108"/>
      <c r="D1012" s="402" t="s">
        <v>12489</v>
      </c>
      <c r="E1012" s="324" t="s">
        <v>1709</v>
      </c>
      <c r="F1012" s="126">
        <v>0</v>
      </c>
      <c r="G1012" s="107" t="str">
        <f t="shared" si="16"/>
        <v>SH19-08607</v>
      </c>
      <c r="H1012" s="318"/>
      <c r="I1012" s="126"/>
      <c r="J1012" s="110"/>
      <c r="K1012" s="108"/>
      <c r="L1012" s="107"/>
      <c r="M1012" s="319"/>
      <c r="N1012" s="107"/>
    </row>
    <row r="1013" spans="1:14" ht="18" hidden="1" customHeight="1">
      <c r="A1013" s="351">
        <v>1008</v>
      </c>
      <c r="B1013" s="107" t="s">
        <v>42</v>
      </c>
      <c r="C1013" s="108">
        <v>43700</v>
      </c>
      <c r="D1013" s="324" t="s">
        <v>12490</v>
      </c>
      <c r="E1013" s="324" t="s">
        <v>12919</v>
      </c>
      <c r="F1013" s="126">
        <v>739.2</v>
      </c>
      <c r="G1013" s="107" t="str">
        <f t="shared" si="16"/>
        <v>SH19-08608</v>
      </c>
      <c r="H1013" s="318"/>
      <c r="I1013" s="126"/>
      <c r="J1013" s="110"/>
      <c r="K1013" s="108"/>
      <c r="L1013" s="107"/>
      <c r="M1013" s="319"/>
      <c r="N1013" s="107"/>
    </row>
    <row r="1014" spans="1:14" ht="18" hidden="1" customHeight="1">
      <c r="A1014" s="351">
        <v>1009</v>
      </c>
      <c r="B1014" s="107" t="s">
        <v>49</v>
      </c>
      <c r="C1014" s="108">
        <v>43703</v>
      </c>
      <c r="D1014" s="324" t="s">
        <v>12491</v>
      </c>
      <c r="E1014" s="324" t="s">
        <v>1709</v>
      </c>
      <c r="F1014" s="126">
        <v>13983.84</v>
      </c>
      <c r="G1014" s="107" t="str">
        <f t="shared" si="16"/>
        <v>SH19-08609</v>
      </c>
      <c r="H1014" s="318"/>
      <c r="I1014" s="126"/>
      <c r="J1014" s="110"/>
      <c r="K1014" s="108"/>
      <c r="L1014" s="107"/>
      <c r="M1014" s="319"/>
      <c r="N1014" s="107"/>
    </row>
    <row r="1015" spans="1:14" ht="18" hidden="1" customHeight="1">
      <c r="A1015" s="351">
        <v>1010</v>
      </c>
      <c r="B1015" s="107" t="s">
        <v>238</v>
      </c>
      <c r="C1015" s="108">
        <v>43700</v>
      </c>
      <c r="D1015" s="324" t="s">
        <v>12492</v>
      </c>
      <c r="E1015" s="324" t="s">
        <v>1709</v>
      </c>
      <c r="F1015" s="126">
        <v>773.81</v>
      </c>
      <c r="G1015" s="107" t="str">
        <f t="shared" si="16"/>
        <v>SH19-08610</v>
      </c>
      <c r="H1015" s="318"/>
      <c r="I1015" s="126"/>
      <c r="J1015" s="110"/>
      <c r="K1015" s="108"/>
      <c r="L1015" s="107"/>
      <c r="M1015" s="319"/>
      <c r="N1015" s="107"/>
    </row>
    <row r="1016" spans="1:14" ht="18" hidden="1" customHeight="1">
      <c r="A1016" s="351">
        <v>1011</v>
      </c>
      <c r="B1016" s="107" t="s">
        <v>42</v>
      </c>
      <c r="C1016" s="108">
        <v>43703</v>
      </c>
      <c r="D1016" s="324" t="s">
        <v>12493</v>
      </c>
      <c r="E1016" s="324" t="s">
        <v>12920</v>
      </c>
      <c r="F1016" s="126">
        <v>10332.870000000001</v>
      </c>
      <c r="G1016" s="107" t="str">
        <f t="shared" si="16"/>
        <v>SH19-08611</v>
      </c>
      <c r="H1016" s="318"/>
      <c r="I1016" s="126"/>
      <c r="J1016" s="110"/>
      <c r="K1016" s="108"/>
      <c r="L1016" s="107"/>
      <c r="M1016" s="319"/>
      <c r="N1016" s="107"/>
    </row>
    <row r="1017" spans="1:14" ht="18" hidden="1" customHeight="1">
      <c r="A1017" s="351">
        <v>1012</v>
      </c>
      <c r="B1017" s="107" t="s">
        <v>42</v>
      </c>
      <c r="C1017" s="108">
        <v>43703</v>
      </c>
      <c r="D1017" s="324" t="s">
        <v>12494</v>
      </c>
      <c r="E1017" s="324" t="s">
        <v>12920</v>
      </c>
      <c r="F1017" s="126">
        <v>3763.26</v>
      </c>
      <c r="G1017" s="107" t="str">
        <f t="shared" si="16"/>
        <v>SH19-08612</v>
      </c>
      <c r="H1017" s="318"/>
      <c r="I1017" s="126"/>
      <c r="J1017" s="110"/>
      <c r="K1017" s="108"/>
      <c r="L1017" s="107"/>
      <c r="M1017" s="319"/>
      <c r="N1017" s="107"/>
    </row>
    <row r="1018" spans="1:14" ht="18" hidden="1" customHeight="1">
      <c r="A1018" s="351">
        <v>1013</v>
      </c>
      <c r="B1018" s="107" t="s">
        <v>42</v>
      </c>
      <c r="C1018" s="108">
        <v>43700</v>
      </c>
      <c r="D1018" s="324" t="s">
        <v>12495</v>
      </c>
      <c r="E1018" s="324" t="s">
        <v>12919</v>
      </c>
      <c r="F1018" s="126">
        <v>63.09</v>
      </c>
      <c r="G1018" s="107" t="str">
        <f t="shared" si="16"/>
        <v>SH19-08613</v>
      </c>
      <c r="H1018" s="318"/>
      <c r="I1018" s="126"/>
      <c r="J1018" s="110"/>
      <c r="K1018" s="108"/>
      <c r="L1018" s="107"/>
      <c r="M1018" s="319"/>
      <c r="N1018" s="107"/>
    </row>
    <row r="1019" spans="1:14" ht="18" hidden="1" customHeight="1">
      <c r="A1019" s="351">
        <v>1014</v>
      </c>
      <c r="B1019" s="107" t="s">
        <v>42</v>
      </c>
      <c r="C1019" s="108">
        <v>43704</v>
      </c>
      <c r="D1019" s="324" t="s">
        <v>12496</v>
      </c>
      <c r="E1019" s="324" t="s">
        <v>12921</v>
      </c>
      <c r="F1019" s="126">
        <v>1118.6099999999999</v>
      </c>
      <c r="G1019" s="107" t="str">
        <f t="shared" si="16"/>
        <v>SH19-08614</v>
      </c>
      <c r="H1019" s="318"/>
      <c r="I1019" s="126"/>
      <c r="J1019" s="110"/>
      <c r="K1019" s="108"/>
      <c r="L1019" s="107"/>
      <c r="M1019" s="319"/>
      <c r="N1019" s="107"/>
    </row>
    <row r="1020" spans="1:14" ht="18" hidden="1" customHeight="1">
      <c r="A1020" s="351">
        <v>1015</v>
      </c>
      <c r="B1020" s="107" t="s">
        <v>42</v>
      </c>
      <c r="C1020" s="108">
        <v>43704</v>
      </c>
      <c r="D1020" s="324" t="s">
        <v>12497</v>
      </c>
      <c r="E1020" s="324" t="s">
        <v>12921</v>
      </c>
      <c r="F1020" s="126">
        <v>7766.38</v>
      </c>
      <c r="G1020" s="107" t="str">
        <f t="shared" si="16"/>
        <v>SH19-08615</v>
      </c>
      <c r="H1020" s="318"/>
      <c r="I1020" s="126"/>
      <c r="J1020" s="110"/>
      <c r="K1020" s="108"/>
      <c r="L1020" s="107"/>
      <c r="M1020" s="319"/>
      <c r="N1020" s="107"/>
    </row>
    <row r="1021" spans="1:14" ht="18" hidden="1" customHeight="1">
      <c r="A1021" s="351">
        <v>1016</v>
      </c>
      <c r="B1021" s="107" t="s">
        <v>42</v>
      </c>
      <c r="C1021" s="108">
        <v>43704</v>
      </c>
      <c r="D1021" s="324" t="s">
        <v>12498</v>
      </c>
      <c r="E1021" s="324" t="s">
        <v>12921</v>
      </c>
      <c r="F1021" s="126">
        <v>8338.2900000000009</v>
      </c>
      <c r="G1021" s="107" t="str">
        <f t="shared" si="16"/>
        <v>SH19-08616</v>
      </c>
      <c r="H1021" s="318"/>
      <c r="I1021" s="126"/>
      <c r="J1021" s="110"/>
      <c r="K1021" s="108"/>
      <c r="L1021" s="107"/>
      <c r="M1021" s="319"/>
      <c r="N1021" s="107"/>
    </row>
    <row r="1022" spans="1:14" ht="18" hidden="1" customHeight="1">
      <c r="A1022" s="351">
        <v>1017</v>
      </c>
      <c r="B1022" s="107" t="s">
        <v>42</v>
      </c>
      <c r="C1022" s="108">
        <v>43704</v>
      </c>
      <c r="D1022" s="324" t="s">
        <v>12499</v>
      </c>
      <c r="E1022" s="324" t="s">
        <v>12921</v>
      </c>
      <c r="F1022" s="126">
        <v>1260.92</v>
      </c>
      <c r="G1022" s="107" t="str">
        <f t="shared" si="16"/>
        <v>SH19-08617</v>
      </c>
      <c r="H1022" s="318"/>
      <c r="I1022" s="126"/>
      <c r="J1022" s="110"/>
      <c r="K1022" s="108"/>
      <c r="L1022" s="107"/>
      <c r="M1022" s="319"/>
      <c r="N1022" s="107"/>
    </row>
    <row r="1023" spans="1:14" ht="18" hidden="1" customHeight="1">
      <c r="A1023" s="351">
        <v>1018</v>
      </c>
      <c r="B1023" s="107" t="s">
        <v>42</v>
      </c>
      <c r="C1023" s="108">
        <v>43704</v>
      </c>
      <c r="D1023" s="324" t="s">
        <v>12500</v>
      </c>
      <c r="E1023" s="324" t="s">
        <v>12921</v>
      </c>
      <c r="F1023" s="126">
        <v>1097.17</v>
      </c>
      <c r="G1023" s="107" t="str">
        <f t="shared" si="16"/>
        <v>SH19-08618</v>
      </c>
      <c r="H1023" s="318"/>
      <c r="I1023" s="126"/>
      <c r="J1023" s="110"/>
      <c r="K1023" s="108"/>
      <c r="L1023" s="107"/>
      <c r="M1023" s="319"/>
      <c r="N1023" s="107"/>
    </row>
    <row r="1024" spans="1:14" ht="18" hidden="1" customHeight="1">
      <c r="A1024" s="351">
        <v>1019</v>
      </c>
      <c r="B1024" s="107" t="s">
        <v>42</v>
      </c>
      <c r="C1024" s="108">
        <v>43704</v>
      </c>
      <c r="D1024" s="324" t="s">
        <v>12501</v>
      </c>
      <c r="E1024" s="324" t="s">
        <v>12921</v>
      </c>
      <c r="F1024" s="126">
        <v>8513.32</v>
      </c>
      <c r="G1024" s="107" t="str">
        <f t="shared" si="16"/>
        <v>SH19-08619</v>
      </c>
      <c r="H1024" s="318"/>
      <c r="I1024" s="126"/>
      <c r="J1024" s="110"/>
      <c r="K1024" s="108"/>
      <c r="L1024" s="107"/>
      <c r="M1024" s="319"/>
      <c r="N1024" s="107"/>
    </row>
    <row r="1025" spans="1:14" ht="18" hidden="1" customHeight="1">
      <c r="A1025" s="351">
        <v>1020</v>
      </c>
      <c r="B1025" s="107" t="s">
        <v>42</v>
      </c>
      <c r="C1025" s="108">
        <v>43704</v>
      </c>
      <c r="D1025" s="324" t="s">
        <v>12502</v>
      </c>
      <c r="E1025" s="324" t="s">
        <v>12921</v>
      </c>
      <c r="F1025" s="126">
        <v>9710.91</v>
      </c>
      <c r="G1025" s="107" t="str">
        <f t="shared" si="16"/>
        <v>SH19-08620</v>
      </c>
      <c r="H1025" s="318"/>
      <c r="I1025" s="126"/>
      <c r="J1025" s="110"/>
      <c r="K1025" s="108"/>
      <c r="L1025" s="107"/>
      <c r="M1025" s="319"/>
      <c r="N1025" s="107"/>
    </row>
    <row r="1026" spans="1:14" ht="18" hidden="1" customHeight="1">
      <c r="A1026" s="351">
        <v>1021</v>
      </c>
      <c r="B1026" s="107" t="s">
        <v>42</v>
      </c>
      <c r="C1026" s="108">
        <v>43704</v>
      </c>
      <c r="D1026" s="324" t="s">
        <v>12503</v>
      </c>
      <c r="E1026" s="324" t="s">
        <v>12921</v>
      </c>
      <c r="F1026" s="126">
        <v>694.99</v>
      </c>
      <c r="G1026" s="107" t="str">
        <f t="shared" si="16"/>
        <v>SH19-08621</v>
      </c>
      <c r="H1026" s="318"/>
      <c r="I1026" s="126"/>
      <c r="J1026" s="110"/>
      <c r="K1026" s="108"/>
      <c r="L1026" s="107"/>
      <c r="M1026" s="319"/>
      <c r="N1026" s="107"/>
    </row>
    <row r="1027" spans="1:14" ht="18" hidden="1" customHeight="1">
      <c r="A1027" s="351">
        <v>1022</v>
      </c>
      <c r="B1027" s="107" t="s">
        <v>42</v>
      </c>
      <c r="C1027" s="108">
        <v>43704</v>
      </c>
      <c r="D1027" s="324" t="s">
        <v>12504</v>
      </c>
      <c r="E1027" s="324" t="s">
        <v>12921</v>
      </c>
      <c r="F1027" s="126">
        <v>7477.23</v>
      </c>
      <c r="G1027" s="107" t="str">
        <f t="shared" si="16"/>
        <v>SH19-08622</v>
      </c>
      <c r="H1027" s="318"/>
      <c r="I1027" s="126"/>
      <c r="J1027" s="110"/>
      <c r="K1027" s="108"/>
      <c r="L1027" s="107"/>
      <c r="M1027" s="319"/>
      <c r="N1027" s="107"/>
    </row>
    <row r="1028" spans="1:14" ht="18" hidden="1" customHeight="1">
      <c r="A1028" s="351">
        <v>1023</v>
      </c>
      <c r="B1028" s="107" t="s">
        <v>238</v>
      </c>
      <c r="C1028" s="108">
        <v>43700</v>
      </c>
      <c r="D1028" s="324" t="s">
        <v>12505</v>
      </c>
      <c r="E1028" s="324" t="s">
        <v>1709</v>
      </c>
      <c r="F1028" s="126">
        <v>1970.1</v>
      </c>
      <c r="G1028" s="107" t="str">
        <f t="shared" si="16"/>
        <v>SH19-08623</v>
      </c>
      <c r="H1028" s="318"/>
      <c r="I1028" s="126"/>
      <c r="J1028" s="110"/>
      <c r="K1028" s="108"/>
      <c r="L1028" s="107"/>
      <c r="M1028" s="319"/>
      <c r="N1028" s="107"/>
    </row>
    <row r="1029" spans="1:14" ht="18" hidden="1" customHeight="1">
      <c r="A1029" s="351">
        <v>1024</v>
      </c>
      <c r="B1029" s="107" t="s">
        <v>43</v>
      </c>
      <c r="C1029" s="108">
        <v>43701</v>
      </c>
      <c r="D1029" s="324" t="s">
        <v>12506</v>
      </c>
      <c r="E1029" s="324" t="s">
        <v>1709</v>
      </c>
      <c r="F1029" s="126">
        <v>7025.46</v>
      </c>
      <c r="G1029" s="107" t="str">
        <f t="shared" si="16"/>
        <v>SH19-08624</v>
      </c>
      <c r="H1029" s="318"/>
      <c r="I1029" s="126"/>
      <c r="J1029" s="110"/>
      <c r="K1029" s="108"/>
      <c r="L1029" s="107"/>
      <c r="M1029" s="319"/>
      <c r="N1029" s="107"/>
    </row>
    <row r="1030" spans="1:14" ht="18" hidden="1" customHeight="1">
      <c r="A1030" s="351">
        <v>1025</v>
      </c>
      <c r="B1030" s="107" t="s">
        <v>43</v>
      </c>
      <c r="C1030" s="108">
        <v>43701</v>
      </c>
      <c r="D1030" s="324" t="s">
        <v>12507</v>
      </c>
      <c r="E1030" s="324" t="s">
        <v>1709</v>
      </c>
      <c r="F1030" s="126">
        <v>2115.5300000000002</v>
      </c>
      <c r="G1030" s="107" t="str">
        <f t="shared" si="16"/>
        <v>SH19-08625</v>
      </c>
      <c r="H1030" s="318"/>
      <c r="I1030" s="126"/>
      <c r="J1030" s="110"/>
      <c r="K1030" s="108"/>
      <c r="L1030" s="107"/>
      <c r="M1030" s="319"/>
      <c r="N1030" s="107"/>
    </row>
    <row r="1031" spans="1:14" ht="18" hidden="1" customHeight="1">
      <c r="A1031" s="351">
        <v>1026</v>
      </c>
      <c r="B1031" s="107" t="s">
        <v>42</v>
      </c>
      <c r="C1031" s="108">
        <v>43704</v>
      </c>
      <c r="D1031" s="324" t="s">
        <v>12508</v>
      </c>
      <c r="E1031" s="324" t="s">
        <v>12921</v>
      </c>
      <c r="F1031" s="126">
        <v>7599.34</v>
      </c>
      <c r="G1031" s="107" t="str">
        <f t="shared" si="16"/>
        <v>SH19-08626</v>
      </c>
      <c r="H1031" s="318"/>
      <c r="I1031" s="126"/>
      <c r="J1031" s="110"/>
      <c r="K1031" s="108"/>
      <c r="L1031" s="107"/>
      <c r="M1031" s="319"/>
      <c r="N1031" s="107"/>
    </row>
    <row r="1032" spans="1:14" ht="18" hidden="1" customHeight="1">
      <c r="A1032" s="351">
        <v>1027</v>
      </c>
      <c r="B1032" s="107" t="s">
        <v>42</v>
      </c>
      <c r="C1032" s="108">
        <v>43704</v>
      </c>
      <c r="D1032" s="324" t="s">
        <v>12509</v>
      </c>
      <c r="E1032" s="324" t="s">
        <v>12921</v>
      </c>
      <c r="F1032" s="126">
        <v>2179.3000000000002</v>
      </c>
      <c r="G1032" s="107" t="str">
        <f t="shared" si="16"/>
        <v>SH19-08627</v>
      </c>
      <c r="H1032" s="318"/>
      <c r="I1032" s="126"/>
      <c r="J1032" s="110"/>
      <c r="K1032" s="108"/>
      <c r="L1032" s="107"/>
      <c r="M1032" s="319"/>
      <c r="N1032" s="107"/>
    </row>
    <row r="1033" spans="1:14" ht="18" hidden="1" customHeight="1">
      <c r="A1033" s="351">
        <v>1028</v>
      </c>
      <c r="B1033" s="107" t="s">
        <v>42</v>
      </c>
      <c r="C1033" s="108">
        <v>43704</v>
      </c>
      <c r="D1033" s="324" t="s">
        <v>12510</v>
      </c>
      <c r="E1033" s="324" t="s">
        <v>12921</v>
      </c>
      <c r="F1033" s="126">
        <v>8297.89</v>
      </c>
      <c r="G1033" s="107" t="str">
        <f t="shared" si="16"/>
        <v>SH19-08628</v>
      </c>
      <c r="H1033" s="318"/>
      <c r="I1033" s="126"/>
      <c r="J1033" s="110"/>
      <c r="K1033" s="108"/>
      <c r="L1033" s="107"/>
      <c r="M1033" s="319"/>
      <c r="N1033" s="107"/>
    </row>
    <row r="1034" spans="1:14" ht="18" hidden="1" customHeight="1">
      <c r="A1034" s="351">
        <v>1029</v>
      </c>
      <c r="B1034" s="107" t="s">
        <v>42</v>
      </c>
      <c r="C1034" s="108">
        <v>43704</v>
      </c>
      <c r="D1034" s="324" t="s">
        <v>12511</v>
      </c>
      <c r="E1034" s="324" t="s">
        <v>12921</v>
      </c>
      <c r="F1034" s="126">
        <v>7507.22</v>
      </c>
      <c r="G1034" s="107" t="str">
        <f t="shared" si="16"/>
        <v>SH19-08629</v>
      </c>
      <c r="H1034" s="318"/>
      <c r="I1034" s="126"/>
      <c r="J1034" s="110"/>
      <c r="K1034" s="108"/>
      <c r="L1034" s="107"/>
      <c r="M1034" s="319"/>
      <c r="N1034" s="107"/>
    </row>
    <row r="1035" spans="1:14" ht="18" hidden="1" customHeight="1">
      <c r="A1035" s="351">
        <v>1030</v>
      </c>
      <c r="B1035" s="107" t="s">
        <v>42</v>
      </c>
      <c r="C1035" s="108">
        <v>43704</v>
      </c>
      <c r="D1035" s="324" t="s">
        <v>12512</v>
      </c>
      <c r="E1035" s="324" t="s">
        <v>12921</v>
      </c>
      <c r="F1035" s="126">
        <v>6793.9</v>
      </c>
      <c r="G1035" s="107" t="str">
        <f t="shared" si="16"/>
        <v>SH19-08630</v>
      </c>
      <c r="H1035" s="318"/>
      <c r="I1035" s="126"/>
      <c r="J1035" s="110"/>
      <c r="K1035" s="108"/>
      <c r="L1035" s="107"/>
      <c r="M1035" s="319"/>
      <c r="N1035" s="107"/>
    </row>
    <row r="1036" spans="1:14" ht="18" hidden="1" customHeight="1">
      <c r="A1036" s="351">
        <v>1031</v>
      </c>
      <c r="B1036" s="107" t="s">
        <v>142</v>
      </c>
      <c r="C1036" s="108">
        <v>43701</v>
      </c>
      <c r="D1036" s="324" t="s">
        <v>12513</v>
      </c>
      <c r="E1036" s="324" t="s">
        <v>1709</v>
      </c>
      <c r="F1036" s="126">
        <v>2411.12</v>
      </c>
      <c r="G1036" s="107" t="str">
        <f t="shared" si="16"/>
        <v>SH19-08631</v>
      </c>
      <c r="H1036" s="318"/>
      <c r="I1036" s="126"/>
      <c r="J1036" s="110"/>
      <c r="K1036" s="108"/>
      <c r="L1036" s="107"/>
      <c r="M1036" s="319"/>
      <c r="N1036" s="107"/>
    </row>
    <row r="1037" spans="1:14" ht="18" hidden="1" customHeight="1">
      <c r="A1037" s="351">
        <v>1032</v>
      </c>
      <c r="B1037" s="107" t="s">
        <v>142</v>
      </c>
      <c r="C1037" s="108">
        <v>43701</v>
      </c>
      <c r="D1037" s="324" t="s">
        <v>12514</v>
      </c>
      <c r="E1037" s="324" t="s">
        <v>1709</v>
      </c>
      <c r="F1037" s="126">
        <v>212.85</v>
      </c>
      <c r="G1037" s="107" t="str">
        <f t="shared" si="16"/>
        <v>SH19-08632</v>
      </c>
      <c r="H1037" s="318"/>
      <c r="I1037" s="126"/>
      <c r="J1037" s="110"/>
      <c r="K1037" s="108"/>
      <c r="L1037" s="107"/>
      <c r="M1037" s="319"/>
      <c r="N1037" s="107"/>
    </row>
    <row r="1038" spans="1:14" ht="18" hidden="1" customHeight="1">
      <c r="A1038" s="351">
        <v>1033</v>
      </c>
      <c r="B1038" s="107" t="s">
        <v>42</v>
      </c>
      <c r="C1038" s="108">
        <v>43704</v>
      </c>
      <c r="D1038" s="324" t="s">
        <v>12515</v>
      </c>
      <c r="E1038" s="324" t="s">
        <v>12921</v>
      </c>
      <c r="F1038" s="126">
        <v>4711.17</v>
      </c>
      <c r="G1038" s="107" t="str">
        <f t="shared" si="16"/>
        <v>SH19-08633</v>
      </c>
      <c r="H1038" s="318"/>
      <c r="I1038" s="126"/>
      <c r="J1038" s="110"/>
      <c r="K1038" s="108"/>
      <c r="L1038" s="107"/>
      <c r="M1038" s="319"/>
      <c r="N1038" s="107"/>
    </row>
    <row r="1039" spans="1:14" ht="18" hidden="1" customHeight="1">
      <c r="A1039" s="351">
        <v>1034</v>
      </c>
      <c r="B1039" s="107" t="s">
        <v>42</v>
      </c>
      <c r="C1039" s="108">
        <v>43704</v>
      </c>
      <c r="D1039" s="324" t="s">
        <v>12516</v>
      </c>
      <c r="E1039" s="324" t="s">
        <v>12921</v>
      </c>
      <c r="F1039" s="126">
        <v>7529.76</v>
      </c>
      <c r="G1039" s="107" t="str">
        <f t="shared" si="16"/>
        <v>SH19-08634</v>
      </c>
      <c r="H1039" s="318"/>
      <c r="I1039" s="126"/>
      <c r="J1039" s="110"/>
      <c r="K1039" s="108"/>
      <c r="L1039" s="107"/>
      <c r="M1039" s="319"/>
      <c r="N1039" s="107"/>
    </row>
    <row r="1040" spans="1:14" ht="18" hidden="1" customHeight="1">
      <c r="A1040" s="351">
        <v>1035</v>
      </c>
      <c r="B1040" s="107" t="s">
        <v>42</v>
      </c>
      <c r="C1040" s="108">
        <v>43704</v>
      </c>
      <c r="D1040" s="324" t="s">
        <v>12517</v>
      </c>
      <c r="E1040" s="324" t="s">
        <v>12921</v>
      </c>
      <c r="F1040" s="126">
        <v>7976.26</v>
      </c>
      <c r="G1040" s="107" t="str">
        <f t="shared" si="16"/>
        <v>SH19-08635</v>
      </c>
      <c r="H1040" s="318"/>
      <c r="I1040" s="126"/>
      <c r="J1040" s="110"/>
      <c r="K1040" s="108"/>
      <c r="L1040" s="107"/>
      <c r="M1040" s="319"/>
      <c r="N1040" s="107"/>
    </row>
    <row r="1041" spans="1:14" ht="18" hidden="1" customHeight="1">
      <c r="A1041" s="351">
        <v>1036</v>
      </c>
      <c r="B1041" s="107" t="s">
        <v>42</v>
      </c>
      <c r="C1041" s="108">
        <v>43704</v>
      </c>
      <c r="D1041" s="324" t="s">
        <v>12518</v>
      </c>
      <c r="E1041" s="324" t="s">
        <v>12921</v>
      </c>
      <c r="F1041" s="126">
        <v>4711.8100000000004</v>
      </c>
      <c r="G1041" s="107" t="str">
        <f t="shared" si="16"/>
        <v>SH19-08636</v>
      </c>
      <c r="H1041" s="318"/>
      <c r="I1041" s="126"/>
      <c r="J1041" s="110"/>
      <c r="K1041" s="108"/>
      <c r="L1041" s="107"/>
      <c r="M1041" s="319"/>
      <c r="N1041" s="107"/>
    </row>
    <row r="1042" spans="1:14" ht="18" hidden="1" customHeight="1">
      <c r="A1042" s="351">
        <v>1037</v>
      </c>
      <c r="B1042" s="107" t="s">
        <v>42</v>
      </c>
      <c r="C1042" s="108">
        <v>43704</v>
      </c>
      <c r="D1042" s="324" t="s">
        <v>12519</v>
      </c>
      <c r="E1042" s="324" t="s">
        <v>12921</v>
      </c>
      <c r="F1042" s="126">
        <v>14254.25</v>
      </c>
      <c r="G1042" s="107" t="str">
        <f t="shared" si="16"/>
        <v>SH19-08637</v>
      </c>
      <c r="H1042" s="318"/>
      <c r="I1042" s="126"/>
      <c r="J1042" s="110"/>
      <c r="K1042" s="108"/>
      <c r="L1042" s="107"/>
      <c r="M1042" s="319"/>
      <c r="N1042" s="107"/>
    </row>
    <row r="1043" spans="1:14" ht="18" hidden="1" customHeight="1">
      <c r="A1043" s="351">
        <v>1038</v>
      </c>
      <c r="B1043" s="107" t="s">
        <v>42</v>
      </c>
      <c r="C1043" s="108">
        <v>43704</v>
      </c>
      <c r="D1043" s="324" t="s">
        <v>12520</v>
      </c>
      <c r="E1043" s="324" t="s">
        <v>12921</v>
      </c>
      <c r="F1043" s="126">
        <v>9104.58</v>
      </c>
      <c r="G1043" s="107" t="str">
        <f t="shared" si="16"/>
        <v>SH19-08638</v>
      </c>
      <c r="H1043" s="318"/>
      <c r="I1043" s="126"/>
      <c r="J1043" s="110"/>
      <c r="K1043" s="108"/>
      <c r="L1043" s="107"/>
      <c r="M1043" s="319"/>
      <c r="N1043" s="107"/>
    </row>
    <row r="1044" spans="1:14" ht="18" hidden="1" customHeight="1">
      <c r="A1044" s="351">
        <v>1039</v>
      </c>
      <c r="B1044" s="107" t="s">
        <v>42</v>
      </c>
      <c r="C1044" s="108">
        <v>43704</v>
      </c>
      <c r="D1044" s="324" t="s">
        <v>12521</v>
      </c>
      <c r="E1044" s="324" t="s">
        <v>12921</v>
      </c>
      <c r="F1044" s="126">
        <v>712.34</v>
      </c>
      <c r="G1044" s="107" t="str">
        <f t="shared" si="16"/>
        <v>SH19-08639</v>
      </c>
      <c r="H1044" s="318"/>
      <c r="I1044" s="126"/>
      <c r="J1044" s="110"/>
      <c r="K1044" s="108"/>
      <c r="L1044" s="107"/>
      <c r="M1044" s="319"/>
      <c r="N1044" s="107"/>
    </row>
    <row r="1045" spans="1:14" ht="18" hidden="1" customHeight="1">
      <c r="A1045" s="351">
        <v>1040</v>
      </c>
      <c r="B1045" s="107" t="s">
        <v>42</v>
      </c>
      <c r="C1045" s="108">
        <v>43704</v>
      </c>
      <c r="D1045" s="324" t="s">
        <v>12522</v>
      </c>
      <c r="E1045" s="324" t="s">
        <v>12921</v>
      </c>
      <c r="F1045" s="126">
        <v>5139.1499999999996</v>
      </c>
      <c r="G1045" s="107" t="str">
        <f t="shared" ref="G1045:G1108" si="17">D1045</f>
        <v>SH19-08640</v>
      </c>
      <c r="H1045" s="318"/>
      <c r="I1045" s="126"/>
      <c r="J1045" s="110"/>
      <c r="K1045" s="108"/>
      <c r="L1045" s="107"/>
      <c r="M1045" s="319"/>
      <c r="N1045" s="107"/>
    </row>
    <row r="1046" spans="1:14" ht="18" hidden="1" customHeight="1">
      <c r="A1046" s="351">
        <v>1041</v>
      </c>
      <c r="B1046" s="107" t="s">
        <v>53</v>
      </c>
      <c r="C1046" s="108">
        <v>43701</v>
      </c>
      <c r="D1046" s="324" t="s">
        <v>12523</v>
      </c>
      <c r="E1046" s="324" t="s">
        <v>1709</v>
      </c>
      <c r="F1046" s="126">
        <v>2175.58</v>
      </c>
      <c r="G1046" s="107" t="str">
        <f t="shared" si="17"/>
        <v>SH19-08641</v>
      </c>
      <c r="H1046" s="318"/>
      <c r="I1046" s="126"/>
      <c r="J1046" s="110"/>
      <c r="K1046" s="108"/>
      <c r="L1046" s="107"/>
      <c r="M1046" s="319"/>
      <c r="N1046" s="107"/>
    </row>
    <row r="1047" spans="1:14" ht="18" hidden="1" customHeight="1">
      <c r="A1047" s="351">
        <v>1042</v>
      </c>
      <c r="B1047" s="107"/>
      <c r="C1047" s="108"/>
      <c r="D1047" s="401" t="s">
        <v>12524</v>
      </c>
      <c r="E1047" s="324" t="s">
        <v>1709</v>
      </c>
      <c r="F1047" s="126">
        <v>0</v>
      </c>
      <c r="G1047" s="107" t="str">
        <f t="shared" si="17"/>
        <v>SH19-08642</v>
      </c>
      <c r="H1047" s="318"/>
      <c r="I1047" s="126"/>
      <c r="J1047" s="110"/>
      <c r="K1047" s="108"/>
      <c r="L1047" s="107"/>
      <c r="M1047" s="319"/>
      <c r="N1047" s="107" t="s">
        <v>1942</v>
      </c>
    </row>
    <row r="1048" spans="1:14" ht="18" hidden="1" customHeight="1">
      <c r="A1048" s="351">
        <v>1043</v>
      </c>
      <c r="B1048" s="107" t="s">
        <v>42</v>
      </c>
      <c r="C1048" s="108">
        <v>43704</v>
      </c>
      <c r="D1048" s="324" t="s">
        <v>12525</v>
      </c>
      <c r="E1048" s="324" t="s">
        <v>12921</v>
      </c>
      <c r="F1048" s="126">
        <v>2162.1999999999998</v>
      </c>
      <c r="G1048" s="107" t="str">
        <f t="shared" si="17"/>
        <v>SH19-08643</v>
      </c>
      <c r="H1048" s="318"/>
      <c r="I1048" s="126"/>
      <c r="J1048" s="110"/>
      <c r="K1048" s="108"/>
      <c r="L1048" s="107"/>
      <c r="M1048" s="319"/>
      <c r="N1048" s="107"/>
    </row>
    <row r="1049" spans="1:14" ht="18" hidden="1" customHeight="1">
      <c r="A1049" s="351">
        <v>1044</v>
      </c>
      <c r="B1049" s="107" t="s">
        <v>237</v>
      </c>
      <c r="C1049" s="108">
        <v>43703</v>
      </c>
      <c r="D1049" s="324" t="s">
        <v>12526</v>
      </c>
      <c r="E1049" s="324" t="s">
        <v>1709</v>
      </c>
      <c r="F1049" s="126">
        <v>8003.7</v>
      </c>
      <c r="G1049" s="107" t="str">
        <f t="shared" si="17"/>
        <v>SH19-08644</v>
      </c>
      <c r="H1049" s="318"/>
      <c r="I1049" s="126"/>
      <c r="J1049" s="110"/>
      <c r="K1049" s="108"/>
      <c r="L1049" s="107"/>
      <c r="M1049" s="319"/>
      <c r="N1049" s="107"/>
    </row>
    <row r="1050" spans="1:14" ht="18" hidden="1" customHeight="1">
      <c r="A1050" s="351">
        <v>1045</v>
      </c>
      <c r="B1050" s="107" t="s">
        <v>238</v>
      </c>
      <c r="C1050" s="108">
        <v>43701</v>
      </c>
      <c r="D1050" s="324" t="s">
        <v>12527</v>
      </c>
      <c r="E1050" s="324" t="s">
        <v>1709</v>
      </c>
      <c r="F1050" s="126">
        <v>3825.09</v>
      </c>
      <c r="G1050" s="107" t="str">
        <f t="shared" si="17"/>
        <v>SH19-08645</v>
      </c>
      <c r="H1050" s="318"/>
      <c r="I1050" s="126"/>
      <c r="J1050" s="110"/>
      <c r="K1050" s="108"/>
      <c r="L1050" s="107"/>
      <c r="M1050" s="319"/>
      <c r="N1050" s="107"/>
    </row>
    <row r="1051" spans="1:14" ht="18" hidden="1" customHeight="1">
      <c r="A1051" s="351">
        <v>1046</v>
      </c>
      <c r="B1051" s="107" t="s">
        <v>43</v>
      </c>
      <c r="C1051" s="108">
        <v>43701</v>
      </c>
      <c r="D1051" s="324" t="s">
        <v>12528</v>
      </c>
      <c r="E1051" s="324" t="s">
        <v>1709</v>
      </c>
      <c r="F1051" s="126">
        <v>919.5</v>
      </c>
      <c r="G1051" s="107" t="str">
        <f t="shared" si="17"/>
        <v>SH19-08646</v>
      </c>
      <c r="H1051" s="318"/>
      <c r="I1051" s="126"/>
      <c r="J1051" s="110"/>
      <c r="K1051" s="108"/>
      <c r="L1051" s="107"/>
      <c r="M1051" s="319"/>
      <c r="N1051" s="107"/>
    </row>
    <row r="1052" spans="1:14" ht="18" hidden="1" customHeight="1">
      <c r="A1052" s="351">
        <v>1047</v>
      </c>
      <c r="B1052" s="107" t="s">
        <v>43</v>
      </c>
      <c r="C1052" s="108">
        <v>43703</v>
      </c>
      <c r="D1052" s="324" t="s">
        <v>12529</v>
      </c>
      <c r="E1052" s="324" t="s">
        <v>1709</v>
      </c>
      <c r="F1052" s="126">
        <v>5206.5</v>
      </c>
      <c r="G1052" s="107" t="str">
        <f t="shared" si="17"/>
        <v>SH19-08647</v>
      </c>
      <c r="H1052" s="318"/>
      <c r="I1052" s="126"/>
      <c r="J1052" s="110"/>
      <c r="K1052" s="108"/>
      <c r="L1052" s="107"/>
      <c r="M1052" s="319"/>
      <c r="N1052" s="107"/>
    </row>
    <row r="1053" spans="1:14" ht="18" hidden="1" customHeight="1">
      <c r="A1053" s="351">
        <v>1048</v>
      </c>
      <c r="B1053" s="107" t="s">
        <v>225</v>
      </c>
      <c r="C1053" s="108">
        <v>43703</v>
      </c>
      <c r="D1053" s="324" t="s">
        <v>12530</v>
      </c>
      <c r="E1053" s="324" t="s">
        <v>1709</v>
      </c>
      <c r="F1053" s="126">
        <v>3385.4</v>
      </c>
      <c r="G1053" s="107" t="str">
        <f t="shared" si="17"/>
        <v>SH19-08648</v>
      </c>
      <c r="H1053" s="318"/>
      <c r="I1053" s="126"/>
      <c r="J1053" s="110"/>
      <c r="K1053" s="108"/>
      <c r="L1053" s="107"/>
      <c r="M1053" s="319"/>
      <c r="N1053" s="107"/>
    </row>
    <row r="1054" spans="1:14" ht="18" hidden="1" customHeight="1">
      <c r="A1054" s="351">
        <v>1049</v>
      </c>
      <c r="B1054" s="107" t="s">
        <v>141</v>
      </c>
      <c r="C1054" s="108">
        <v>43703</v>
      </c>
      <c r="D1054" s="324" t="s">
        <v>12531</v>
      </c>
      <c r="E1054" s="324" t="s">
        <v>1709</v>
      </c>
      <c r="F1054" s="126">
        <v>1856</v>
      </c>
      <c r="G1054" s="107" t="str">
        <f t="shared" si="17"/>
        <v>SH19-08649</v>
      </c>
      <c r="H1054" s="318"/>
      <c r="I1054" s="126"/>
      <c r="J1054" s="110"/>
      <c r="K1054" s="108"/>
      <c r="L1054" s="107"/>
      <c r="M1054" s="319"/>
      <c r="N1054" s="107"/>
    </row>
    <row r="1055" spans="1:14" ht="18" hidden="1" customHeight="1">
      <c r="A1055" s="351">
        <v>1050</v>
      </c>
      <c r="B1055" s="107" t="s">
        <v>1746</v>
      </c>
      <c r="C1055" s="108"/>
      <c r="D1055" s="402" t="s">
        <v>12532</v>
      </c>
      <c r="E1055" s="324" t="s">
        <v>1709</v>
      </c>
      <c r="F1055" s="126">
        <v>0</v>
      </c>
      <c r="G1055" s="107" t="str">
        <f t="shared" si="17"/>
        <v>SH19-08650</v>
      </c>
      <c r="H1055" s="318"/>
      <c r="I1055" s="126"/>
      <c r="J1055" s="110"/>
      <c r="K1055" s="108"/>
      <c r="L1055" s="107"/>
      <c r="M1055" s="319"/>
      <c r="N1055" s="107"/>
    </row>
    <row r="1056" spans="1:14" ht="18" hidden="1" customHeight="1">
      <c r="A1056" s="351">
        <v>1051</v>
      </c>
      <c r="B1056" s="107" t="s">
        <v>223</v>
      </c>
      <c r="C1056" s="108">
        <v>43703</v>
      </c>
      <c r="D1056" s="324" t="s">
        <v>12533</v>
      </c>
      <c r="E1056" s="324" t="s">
        <v>1709</v>
      </c>
      <c r="F1056" s="126">
        <v>4024.6</v>
      </c>
      <c r="G1056" s="107" t="str">
        <f t="shared" si="17"/>
        <v>SH19-08651</v>
      </c>
      <c r="H1056" s="318"/>
      <c r="I1056" s="126"/>
      <c r="J1056" s="110"/>
      <c r="K1056" s="108"/>
      <c r="L1056" s="107"/>
      <c r="M1056" s="319"/>
      <c r="N1056" s="107"/>
    </row>
    <row r="1057" spans="1:14" ht="18" hidden="1" customHeight="1">
      <c r="A1057" s="351">
        <v>1052</v>
      </c>
      <c r="B1057" s="107" t="s">
        <v>12961</v>
      </c>
      <c r="C1057" s="108">
        <v>43703</v>
      </c>
      <c r="D1057" s="324" t="s">
        <v>12534</v>
      </c>
      <c r="E1057" s="324" t="s">
        <v>1709</v>
      </c>
      <c r="F1057" s="126">
        <v>2197.44</v>
      </c>
      <c r="G1057" s="107" t="str">
        <f t="shared" si="17"/>
        <v>SH19-08652</v>
      </c>
      <c r="H1057" s="318"/>
      <c r="I1057" s="126"/>
      <c r="J1057" s="110"/>
      <c r="K1057" s="108"/>
      <c r="L1057" s="107"/>
      <c r="M1057" s="319"/>
      <c r="N1057" s="107"/>
    </row>
    <row r="1058" spans="1:14" ht="18" hidden="1" customHeight="1">
      <c r="A1058" s="351">
        <v>1053</v>
      </c>
      <c r="B1058" s="107" t="s">
        <v>7777</v>
      </c>
      <c r="C1058" s="108">
        <v>43703</v>
      </c>
      <c r="D1058" s="324" t="s">
        <v>12535</v>
      </c>
      <c r="E1058" s="324" t="s">
        <v>1709</v>
      </c>
      <c r="F1058" s="126">
        <v>6283.2</v>
      </c>
      <c r="G1058" s="107" t="str">
        <f t="shared" si="17"/>
        <v>SH19-08653</v>
      </c>
      <c r="H1058" s="318"/>
      <c r="I1058" s="126"/>
      <c r="J1058" s="110"/>
      <c r="K1058" s="108"/>
      <c r="L1058" s="107"/>
      <c r="M1058" s="319"/>
      <c r="N1058" s="107"/>
    </row>
    <row r="1059" spans="1:14" ht="18" hidden="1" customHeight="1">
      <c r="A1059" s="351">
        <v>1054</v>
      </c>
      <c r="B1059" s="107" t="s">
        <v>329</v>
      </c>
      <c r="C1059" s="108">
        <v>43703</v>
      </c>
      <c r="D1059" s="324" t="s">
        <v>12536</v>
      </c>
      <c r="E1059" s="324" t="s">
        <v>1709</v>
      </c>
      <c r="F1059" s="126">
        <v>2314.8000000000002</v>
      </c>
      <c r="G1059" s="107" t="str">
        <f t="shared" si="17"/>
        <v>SH19-08654</v>
      </c>
      <c r="H1059" s="318"/>
      <c r="I1059" s="126"/>
      <c r="J1059" s="110"/>
      <c r="K1059" s="108"/>
      <c r="L1059" s="107"/>
      <c r="M1059" s="319"/>
      <c r="N1059" s="107"/>
    </row>
    <row r="1060" spans="1:14" ht="18" hidden="1" customHeight="1">
      <c r="A1060" s="351">
        <v>1055</v>
      </c>
      <c r="B1060" s="107" t="s">
        <v>194</v>
      </c>
      <c r="C1060" s="108">
        <v>43703</v>
      </c>
      <c r="D1060" s="324" t="s">
        <v>12537</v>
      </c>
      <c r="E1060" s="324" t="s">
        <v>1709</v>
      </c>
      <c r="F1060" s="126">
        <v>376.71</v>
      </c>
      <c r="G1060" s="107" t="str">
        <f t="shared" si="17"/>
        <v>SH19-08655</v>
      </c>
      <c r="H1060" s="318"/>
      <c r="I1060" s="126"/>
      <c r="J1060" s="110"/>
      <c r="K1060" s="108"/>
      <c r="L1060" s="107"/>
      <c r="M1060" s="319"/>
      <c r="N1060" s="107"/>
    </row>
    <row r="1061" spans="1:14" ht="18" hidden="1" customHeight="1">
      <c r="A1061" s="351">
        <v>1056</v>
      </c>
      <c r="B1061" s="107" t="s">
        <v>50</v>
      </c>
      <c r="C1061" s="108">
        <v>43703</v>
      </c>
      <c r="D1061" s="324" t="s">
        <v>12538</v>
      </c>
      <c r="E1061" s="324" t="s">
        <v>1709</v>
      </c>
      <c r="F1061" s="126">
        <v>2629.38</v>
      </c>
      <c r="G1061" s="107" t="str">
        <f t="shared" si="17"/>
        <v>SH19-08656</v>
      </c>
      <c r="H1061" s="318"/>
      <c r="I1061" s="126"/>
      <c r="J1061" s="110"/>
      <c r="K1061" s="108"/>
      <c r="L1061" s="107"/>
      <c r="M1061" s="319"/>
      <c r="N1061" s="107"/>
    </row>
    <row r="1062" spans="1:14" ht="18" hidden="1" customHeight="1">
      <c r="A1062" s="351">
        <v>1057</v>
      </c>
      <c r="B1062" s="107" t="s">
        <v>291</v>
      </c>
      <c r="C1062" s="108">
        <v>43703</v>
      </c>
      <c r="D1062" s="324" t="s">
        <v>12539</v>
      </c>
      <c r="E1062" s="324" t="s">
        <v>1709</v>
      </c>
      <c r="F1062" s="126">
        <v>6792.18</v>
      </c>
      <c r="G1062" s="107" t="str">
        <f t="shared" si="17"/>
        <v>SH19-08657</v>
      </c>
      <c r="H1062" s="318"/>
      <c r="I1062" s="126"/>
      <c r="J1062" s="110"/>
      <c r="K1062" s="108"/>
      <c r="L1062" s="107"/>
      <c r="M1062" s="319"/>
      <c r="N1062" s="107"/>
    </row>
    <row r="1063" spans="1:14" ht="18" hidden="1" customHeight="1">
      <c r="A1063" s="351">
        <v>1058</v>
      </c>
      <c r="B1063" s="107" t="s">
        <v>42</v>
      </c>
      <c r="C1063" s="108">
        <v>43703</v>
      </c>
      <c r="D1063" s="324" t="s">
        <v>12540</v>
      </c>
      <c r="E1063" s="324" t="s">
        <v>12920</v>
      </c>
      <c r="F1063" s="126">
        <v>367.19</v>
      </c>
      <c r="G1063" s="107" t="str">
        <f t="shared" si="17"/>
        <v>SH19-08658</v>
      </c>
      <c r="H1063" s="318"/>
      <c r="I1063" s="126"/>
      <c r="J1063" s="110"/>
      <c r="K1063" s="108"/>
      <c r="L1063" s="107"/>
      <c r="M1063" s="319"/>
      <c r="N1063" s="107"/>
    </row>
    <row r="1064" spans="1:14" ht="18" hidden="1" customHeight="1">
      <c r="A1064" s="351">
        <v>1059</v>
      </c>
      <c r="B1064" s="107" t="s">
        <v>141</v>
      </c>
      <c r="C1064" s="108">
        <v>43703</v>
      </c>
      <c r="D1064" s="324" t="s">
        <v>12541</v>
      </c>
      <c r="E1064" s="324" t="s">
        <v>1709</v>
      </c>
      <c r="F1064" s="126">
        <v>2349.85</v>
      </c>
      <c r="G1064" s="107" t="str">
        <f t="shared" si="17"/>
        <v>SH19-08659</v>
      </c>
      <c r="H1064" s="318"/>
      <c r="I1064" s="126"/>
      <c r="J1064" s="110"/>
      <c r="K1064" s="108"/>
      <c r="L1064" s="107"/>
      <c r="M1064" s="319"/>
      <c r="N1064" s="107"/>
    </row>
    <row r="1065" spans="1:14" ht="18" hidden="1" customHeight="1">
      <c r="A1065" s="351">
        <v>1060</v>
      </c>
      <c r="B1065" s="107" t="s">
        <v>142</v>
      </c>
      <c r="C1065" s="108">
        <v>43703</v>
      </c>
      <c r="D1065" s="324" t="s">
        <v>12542</v>
      </c>
      <c r="E1065" s="324" t="s">
        <v>1709</v>
      </c>
      <c r="F1065" s="126">
        <v>2019.09</v>
      </c>
      <c r="G1065" s="107" t="str">
        <f t="shared" si="17"/>
        <v>SH19-08660</v>
      </c>
      <c r="H1065" s="318"/>
      <c r="I1065" s="126"/>
      <c r="J1065" s="110"/>
      <c r="K1065" s="108"/>
      <c r="L1065" s="107"/>
      <c r="M1065" s="319"/>
      <c r="N1065" s="107"/>
    </row>
    <row r="1066" spans="1:14" ht="18" hidden="1" customHeight="1">
      <c r="A1066" s="351">
        <v>1061</v>
      </c>
      <c r="B1066" s="107" t="s">
        <v>142</v>
      </c>
      <c r="C1066" s="108">
        <v>43703</v>
      </c>
      <c r="D1066" s="324" t="s">
        <v>12543</v>
      </c>
      <c r="E1066" s="324" t="s">
        <v>1709</v>
      </c>
      <c r="F1066" s="126">
        <v>452.86</v>
      </c>
      <c r="G1066" s="107" t="str">
        <f t="shared" si="17"/>
        <v>SH19-08661</v>
      </c>
      <c r="H1066" s="318"/>
      <c r="I1066" s="126"/>
      <c r="J1066" s="110"/>
      <c r="K1066" s="108"/>
      <c r="L1066" s="107"/>
      <c r="M1066" s="319"/>
      <c r="N1066" s="107"/>
    </row>
    <row r="1067" spans="1:14" ht="18" hidden="1" customHeight="1">
      <c r="A1067" s="351">
        <v>1062</v>
      </c>
      <c r="B1067" s="107" t="s">
        <v>42</v>
      </c>
      <c r="C1067" s="108">
        <v>43703</v>
      </c>
      <c r="D1067" s="324" t="s">
        <v>12544</v>
      </c>
      <c r="E1067" s="324" t="s">
        <v>12920</v>
      </c>
      <c r="F1067" s="126">
        <v>3968.65</v>
      </c>
      <c r="G1067" s="107" t="str">
        <f t="shared" si="17"/>
        <v>SH19-08662</v>
      </c>
      <c r="H1067" s="318"/>
      <c r="I1067" s="126"/>
      <c r="J1067" s="110"/>
      <c r="K1067" s="108"/>
      <c r="L1067" s="107"/>
      <c r="M1067" s="319"/>
      <c r="N1067" s="107"/>
    </row>
    <row r="1068" spans="1:14" ht="18" hidden="1" customHeight="1">
      <c r="A1068" s="351">
        <v>1063</v>
      </c>
      <c r="B1068" s="107" t="s">
        <v>238</v>
      </c>
      <c r="C1068" s="108">
        <v>43703</v>
      </c>
      <c r="D1068" s="324" t="s">
        <v>12545</v>
      </c>
      <c r="E1068" s="324" t="s">
        <v>1709</v>
      </c>
      <c r="F1068" s="126">
        <v>5228.28</v>
      </c>
      <c r="G1068" s="107" t="str">
        <f t="shared" si="17"/>
        <v>SH19-08663</v>
      </c>
      <c r="H1068" s="318"/>
      <c r="I1068" s="126"/>
      <c r="J1068" s="110"/>
      <c r="K1068" s="108"/>
      <c r="L1068" s="107"/>
      <c r="M1068" s="319"/>
      <c r="N1068" s="107"/>
    </row>
    <row r="1069" spans="1:14" ht="18" hidden="1" customHeight="1">
      <c r="A1069" s="351">
        <v>1064</v>
      </c>
      <c r="B1069" s="107" t="s">
        <v>42</v>
      </c>
      <c r="C1069" s="108">
        <v>43704</v>
      </c>
      <c r="D1069" s="324" t="s">
        <v>12546</v>
      </c>
      <c r="E1069" s="324" t="s">
        <v>12921</v>
      </c>
      <c r="F1069" s="126">
        <v>4520.34</v>
      </c>
      <c r="G1069" s="107" t="str">
        <f t="shared" si="17"/>
        <v>SH19-08664</v>
      </c>
      <c r="H1069" s="318"/>
      <c r="I1069" s="126"/>
      <c r="J1069" s="110"/>
      <c r="K1069" s="108"/>
      <c r="L1069" s="107"/>
      <c r="M1069" s="319"/>
      <c r="N1069" s="107"/>
    </row>
    <row r="1070" spans="1:14" ht="18" hidden="1" customHeight="1">
      <c r="A1070" s="351">
        <v>1065</v>
      </c>
      <c r="B1070" s="107" t="s">
        <v>42</v>
      </c>
      <c r="C1070" s="108">
        <v>43704</v>
      </c>
      <c r="D1070" s="324" t="s">
        <v>12547</v>
      </c>
      <c r="E1070" s="324" t="s">
        <v>12921</v>
      </c>
      <c r="F1070" s="126">
        <v>12656.85</v>
      </c>
      <c r="G1070" s="107" t="str">
        <f t="shared" si="17"/>
        <v>SH19-08665</v>
      </c>
      <c r="H1070" s="318"/>
      <c r="I1070" s="126"/>
      <c r="J1070" s="110"/>
      <c r="K1070" s="108"/>
      <c r="L1070" s="107"/>
      <c r="M1070" s="319"/>
      <c r="N1070" s="107"/>
    </row>
    <row r="1071" spans="1:14" ht="18" hidden="1" customHeight="1">
      <c r="A1071" s="351">
        <v>1066</v>
      </c>
      <c r="B1071" s="107" t="s">
        <v>42</v>
      </c>
      <c r="C1071" s="108">
        <v>43704</v>
      </c>
      <c r="D1071" s="324" t="s">
        <v>12548</v>
      </c>
      <c r="E1071" s="324" t="s">
        <v>12921</v>
      </c>
      <c r="F1071" s="126">
        <v>7855.52</v>
      </c>
      <c r="G1071" s="107" t="str">
        <f t="shared" si="17"/>
        <v>SH19-08666</v>
      </c>
      <c r="H1071" s="318"/>
      <c r="I1071" s="126"/>
      <c r="J1071" s="110"/>
      <c r="K1071" s="108"/>
      <c r="L1071" s="107"/>
      <c r="M1071" s="319"/>
      <c r="N1071" s="107"/>
    </row>
    <row r="1072" spans="1:14" ht="18" hidden="1" customHeight="1">
      <c r="A1072" s="351">
        <v>1067</v>
      </c>
      <c r="B1072" s="107" t="s">
        <v>42</v>
      </c>
      <c r="C1072" s="108">
        <v>43704</v>
      </c>
      <c r="D1072" s="324" t="s">
        <v>12549</v>
      </c>
      <c r="E1072" s="324" t="s">
        <v>12921</v>
      </c>
      <c r="F1072" s="126">
        <v>2132.7600000000002</v>
      </c>
      <c r="G1072" s="107" t="str">
        <f t="shared" si="17"/>
        <v>SH19-08667</v>
      </c>
      <c r="H1072" s="318"/>
      <c r="I1072" s="126"/>
      <c r="J1072" s="110"/>
      <c r="K1072" s="108"/>
      <c r="L1072" s="107"/>
      <c r="M1072" s="319"/>
      <c r="N1072" s="107"/>
    </row>
    <row r="1073" spans="1:14" ht="18" hidden="1" customHeight="1">
      <c r="A1073" s="351">
        <v>1068</v>
      </c>
      <c r="B1073" s="107" t="s">
        <v>42</v>
      </c>
      <c r="C1073" s="108">
        <v>43704</v>
      </c>
      <c r="D1073" s="324" t="s">
        <v>12550</v>
      </c>
      <c r="E1073" s="324" t="s">
        <v>12921</v>
      </c>
      <c r="F1073" s="126">
        <v>2129.16</v>
      </c>
      <c r="G1073" s="107" t="str">
        <f t="shared" si="17"/>
        <v>SH19-08668</v>
      </c>
      <c r="H1073" s="318"/>
      <c r="I1073" s="126"/>
      <c r="J1073" s="110"/>
      <c r="K1073" s="108"/>
      <c r="L1073" s="107"/>
      <c r="M1073" s="319"/>
      <c r="N1073" s="107"/>
    </row>
    <row r="1074" spans="1:14" ht="18" hidden="1" customHeight="1">
      <c r="A1074" s="351">
        <v>1069</v>
      </c>
      <c r="B1074" s="107" t="s">
        <v>1727</v>
      </c>
      <c r="C1074" s="108">
        <v>43703</v>
      </c>
      <c r="D1074" s="324" t="s">
        <v>12551</v>
      </c>
      <c r="E1074" s="324" t="s">
        <v>1709</v>
      </c>
      <c r="F1074" s="126">
        <v>6574.87</v>
      </c>
      <c r="G1074" s="107" t="str">
        <f t="shared" si="17"/>
        <v>SH19-08669</v>
      </c>
      <c r="H1074" s="318"/>
      <c r="I1074" s="126"/>
      <c r="J1074" s="110"/>
      <c r="K1074" s="108"/>
      <c r="L1074" s="107"/>
      <c r="M1074" s="319"/>
      <c r="N1074" s="107"/>
    </row>
    <row r="1075" spans="1:14" ht="18" hidden="1" customHeight="1">
      <c r="A1075" s="351">
        <v>1070</v>
      </c>
      <c r="B1075" s="107" t="s">
        <v>42</v>
      </c>
      <c r="C1075" s="108">
        <v>43704</v>
      </c>
      <c r="D1075" s="324" t="s">
        <v>12552</v>
      </c>
      <c r="E1075" s="324" t="s">
        <v>12921</v>
      </c>
      <c r="F1075" s="126">
        <v>9389.81</v>
      </c>
      <c r="G1075" s="107" t="str">
        <f t="shared" si="17"/>
        <v>SH19-08670</v>
      </c>
      <c r="H1075" s="318"/>
      <c r="I1075" s="126"/>
      <c r="J1075" s="110"/>
      <c r="K1075" s="108"/>
      <c r="L1075" s="107"/>
      <c r="M1075" s="319"/>
      <c r="N1075" s="107"/>
    </row>
    <row r="1076" spans="1:14" ht="18" hidden="1" customHeight="1">
      <c r="A1076" s="351">
        <v>1071</v>
      </c>
      <c r="B1076" s="107" t="s">
        <v>12961</v>
      </c>
      <c r="C1076" s="108">
        <v>43703</v>
      </c>
      <c r="D1076" s="324" t="s">
        <v>12553</v>
      </c>
      <c r="E1076" s="324" t="s">
        <v>1709</v>
      </c>
      <c r="F1076" s="126">
        <v>1618.65</v>
      </c>
      <c r="G1076" s="107" t="str">
        <f t="shared" si="17"/>
        <v>SH19-08671</v>
      </c>
      <c r="H1076" s="318"/>
      <c r="I1076" s="126"/>
      <c r="J1076" s="110"/>
      <c r="K1076" s="108"/>
      <c r="L1076" s="107"/>
      <c r="M1076" s="319"/>
      <c r="N1076" s="107"/>
    </row>
    <row r="1077" spans="1:14" ht="18" hidden="1" customHeight="1">
      <c r="A1077" s="351">
        <v>1072</v>
      </c>
      <c r="B1077" s="107" t="s">
        <v>42</v>
      </c>
      <c r="C1077" s="108">
        <v>43703</v>
      </c>
      <c r="D1077" s="324" t="s">
        <v>12554</v>
      </c>
      <c r="E1077" s="324" t="s">
        <v>12920</v>
      </c>
      <c r="F1077" s="126">
        <v>26.29</v>
      </c>
      <c r="G1077" s="107" t="str">
        <f t="shared" si="17"/>
        <v>SH19-08672</v>
      </c>
      <c r="H1077" s="318"/>
      <c r="I1077" s="126"/>
      <c r="J1077" s="110"/>
      <c r="K1077" s="108"/>
      <c r="L1077" s="107"/>
      <c r="M1077" s="319"/>
      <c r="N1077" s="107"/>
    </row>
    <row r="1078" spans="1:14" ht="18" hidden="1" customHeight="1">
      <c r="A1078" s="351">
        <v>1073</v>
      </c>
      <c r="B1078" s="107" t="s">
        <v>43</v>
      </c>
      <c r="C1078" s="108">
        <v>43703</v>
      </c>
      <c r="D1078" s="324" t="s">
        <v>12555</v>
      </c>
      <c r="E1078" s="324" t="s">
        <v>1709</v>
      </c>
      <c r="F1078" s="126">
        <v>864.65</v>
      </c>
      <c r="G1078" s="107" t="str">
        <f t="shared" si="17"/>
        <v>SH19-08673</v>
      </c>
      <c r="H1078" s="318"/>
      <c r="I1078" s="126"/>
      <c r="J1078" s="110"/>
      <c r="K1078" s="108"/>
      <c r="L1078" s="107"/>
      <c r="M1078" s="319"/>
      <c r="N1078" s="107"/>
    </row>
    <row r="1079" spans="1:14" ht="18" hidden="1" customHeight="1">
      <c r="A1079" s="351">
        <v>1074</v>
      </c>
      <c r="B1079" s="107" t="s">
        <v>291</v>
      </c>
      <c r="C1079" s="108">
        <v>43703</v>
      </c>
      <c r="D1079" s="324" t="s">
        <v>12556</v>
      </c>
      <c r="E1079" s="324" t="s">
        <v>1709</v>
      </c>
      <c r="F1079" s="126">
        <v>3339.29</v>
      </c>
      <c r="G1079" s="107" t="str">
        <f t="shared" si="17"/>
        <v>SH19-08674</v>
      </c>
      <c r="H1079" s="318"/>
      <c r="I1079" s="126"/>
      <c r="J1079" s="110"/>
      <c r="K1079" s="108"/>
      <c r="L1079" s="107"/>
      <c r="M1079" s="319"/>
      <c r="N1079" s="107"/>
    </row>
    <row r="1080" spans="1:14" ht="18" hidden="1" customHeight="1">
      <c r="A1080" s="351">
        <v>1075</v>
      </c>
      <c r="B1080" s="107" t="s">
        <v>291</v>
      </c>
      <c r="C1080" s="108">
        <v>43703</v>
      </c>
      <c r="D1080" s="324" t="s">
        <v>12557</v>
      </c>
      <c r="E1080" s="324" t="s">
        <v>1709</v>
      </c>
      <c r="F1080" s="126">
        <v>675.84</v>
      </c>
      <c r="G1080" s="107" t="str">
        <f t="shared" si="17"/>
        <v>SH19-08675</v>
      </c>
      <c r="H1080" s="318"/>
      <c r="I1080" s="126"/>
      <c r="J1080" s="110"/>
      <c r="K1080" s="108"/>
      <c r="L1080" s="107"/>
      <c r="M1080" s="319"/>
      <c r="N1080" s="107"/>
    </row>
    <row r="1081" spans="1:14" ht="18" hidden="1" customHeight="1">
      <c r="A1081" s="351">
        <v>1076</v>
      </c>
      <c r="B1081" s="107" t="s">
        <v>42</v>
      </c>
      <c r="C1081" s="108">
        <v>43705</v>
      </c>
      <c r="D1081" s="324" t="s">
        <v>12558</v>
      </c>
      <c r="E1081" s="324" t="s">
        <v>12930</v>
      </c>
      <c r="F1081" s="126">
        <v>4549.25</v>
      </c>
      <c r="G1081" s="107" t="str">
        <f t="shared" si="17"/>
        <v>SH19-08676</v>
      </c>
      <c r="H1081" s="318"/>
      <c r="I1081" s="126"/>
      <c r="J1081" s="110"/>
      <c r="K1081" s="108"/>
      <c r="L1081" s="107"/>
      <c r="M1081" s="319"/>
      <c r="N1081" s="107"/>
    </row>
    <row r="1082" spans="1:14" ht="18" hidden="1" customHeight="1">
      <c r="A1082" s="351">
        <v>1077</v>
      </c>
      <c r="B1082" s="107" t="s">
        <v>42</v>
      </c>
      <c r="C1082" s="108">
        <v>43705</v>
      </c>
      <c r="D1082" s="324" t="s">
        <v>12559</v>
      </c>
      <c r="E1082" s="324" t="s">
        <v>12930</v>
      </c>
      <c r="F1082" s="126">
        <v>12575.04</v>
      </c>
      <c r="G1082" s="107" t="str">
        <f t="shared" si="17"/>
        <v>SH19-08677</v>
      </c>
      <c r="H1082" s="318"/>
      <c r="I1082" s="126"/>
      <c r="J1082" s="110"/>
      <c r="K1082" s="108"/>
      <c r="L1082" s="107"/>
      <c r="M1082" s="319"/>
      <c r="N1082" s="107"/>
    </row>
    <row r="1083" spans="1:14" ht="18" hidden="1" customHeight="1">
      <c r="A1083" s="351">
        <v>1078</v>
      </c>
      <c r="B1083" s="107" t="s">
        <v>42</v>
      </c>
      <c r="C1083" s="108">
        <v>43705</v>
      </c>
      <c r="D1083" s="324" t="s">
        <v>12560</v>
      </c>
      <c r="E1083" s="324" t="s">
        <v>12930</v>
      </c>
      <c r="F1083" s="126">
        <v>5408.64</v>
      </c>
      <c r="G1083" s="107" t="str">
        <f t="shared" si="17"/>
        <v>SH19-08678</v>
      </c>
      <c r="H1083" s="318"/>
      <c r="I1083" s="126"/>
      <c r="J1083" s="110"/>
      <c r="K1083" s="108"/>
      <c r="L1083" s="107"/>
      <c r="M1083" s="319"/>
      <c r="N1083" s="107"/>
    </row>
    <row r="1084" spans="1:14" ht="18" hidden="1" customHeight="1">
      <c r="A1084" s="351">
        <v>1079</v>
      </c>
      <c r="B1084" s="107" t="s">
        <v>42</v>
      </c>
      <c r="C1084" s="108">
        <v>43705</v>
      </c>
      <c r="D1084" s="324" t="s">
        <v>12561</v>
      </c>
      <c r="E1084" s="324" t="s">
        <v>12930</v>
      </c>
      <c r="F1084" s="126">
        <v>2047.44</v>
      </c>
      <c r="G1084" s="107" t="str">
        <f t="shared" si="17"/>
        <v>SH19-08679</v>
      </c>
      <c r="H1084" s="318"/>
      <c r="I1084" s="126"/>
      <c r="J1084" s="110"/>
      <c r="K1084" s="108"/>
      <c r="L1084" s="107"/>
      <c r="M1084" s="319"/>
      <c r="N1084" s="107"/>
    </row>
    <row r="1085" spans="1:14" ht="18" hidden="1" customHeight="1">
      <c r="A1085" s="351">
        <v>1080</v>
      </c>
      <c r="B1085" s="107" t="s">
        <v>42</v>
      </c>
      <c r="C1085" s="108">
        <v>43705</v>
      </c>
      <c r="D1085" s="324" t="s">
        <v>12562</v>
      </c>
      <c r="E1085" s="324" t="s">
        <v>12930</v>
      </c>
      <c r="F1085" s="126">
        <v>5673.64</v>
      </c>
      <c r="G1085" s="107" t="str">
        <f t="shared" si="17"/>
        <v>SH19-08680</v>
      </c>
      <c r="H1085" s="318"/>
      <c r="I1085" s="126"/>
      <c r="J1085" s="110"/>
      <c r="K1085" s="108"/>
      <c r="L1085" s="107"/>
      <c r="M1085" s="319"/>
      <c r="N1085" s="107"/>
    </row>
    <row r="1086" spans="1:14" ht="18" hidden="1" customHeight="1">
      <c r="A1086" s="351">
        <v>1081</v>
      </c>
      <c r="B1086" s="107" t="s">
        <v>42</v>
      </c>
      <c r="C1086" s="108">
        <v>43705</v>
      </c>
      <c r="D1086" s="324" t="s">
        <v>12563</v>
      </c>
      <c r="E1086" s="324" t="s">
        <v>12930</v>
      </c>
      <c r="F1086" s="126">
        <v>10503.96</v>
      </c>
      <c r="G1086" s="107" t="str">
        <f t="shared" si="17"/>
        <v>SH19-08681</v>
      </c>
      <c r="H1086" s="318"/>
      <c r="I1086" s="126"/>
      <c r="J1086" s="110"/>
      <c r="K1086" s="108"/>
      <c r="L1086" s="107"/>
      <c r="M1086" s="319"/>
      <c r="N1086" s="107"/>
    </row>
    <row r="1087" spans="1:14" ht="18" hidden="1" customHeight="1">
      <c r="A1087" s="351">
        <v>1082</v>
      </c>
      <c r="B1087" s="107" t="s">
        <v>42</v>
      </c>
      <c r="C1087" s="108">
        <v>43705</v>
      </c>
      <c r="D1087" s="324" t="s">
        <v>12564</v>
      </c>
      <c r="E1087" s="324" t="s">
        <v>12930</v>
      </c>
      <c r="F1087" s="126">
        <v>6939.36</v>
      </c>
      <c r="G1087" s="107" t="str">
        <f t="shared" si="17"/>
        <v>SH19-08682</v>
      </c>
      <c r="H1087" s="318"/>
      <c r="I1087" s="126"/>
      <c r="J1087" s="110"/>
      <c r="K1087" s="108"/>
      <c r="L1087" s="107"/>
      <c r="M1087" s="319"/>
      <c r="N1087" s="107"/>
    </row>
    <row r="1088" spans="1:14" ht="18" hidden="1" customHeight="1">
      <c r="A1088" s="351">
        <v>1083</v>
      </c>
      <c r="B1088" s="107" t="s">
        <v>42</v>
      </c>
      <c r="C1088" s="108">
        <v>43705</v>
      </c>
      <c r="D1088" s="324" t="s">
        <v>12565</v>
      </c>
      <c r="E1088" s="324" t="s">
        <v>12930</v>
      </c>
      <c r="F1088" s="126">
        <v>3641.25</v>
      </c>
      <c r="G1088" s="107" t="str">
        <f t="shared" si="17"/>
        <v>SH19-08683</v>
      </c>
      <c r="H1088" s="318"/>
      <c r="I1088" s="126"/>
      <c r="J1088" s="110"/>
      <c r="K1088" s="108"/>
      <c r="L1088" s="107"/>
      <c r="M1088" s="319"/>
      <c r="N1088" s="107"/>
    </row>
    <row r="1089" spans="1:14" ht="18" hidden="1" customHeight="1">
      <c r="A1089" s="351">
        <v>1084</v>
      </c>
      <c r="B1089" s="107" t="s">
        <v>42</v>
      </c>
      <c r="C1089" s="108">
        <v>43705</v>
      </c>
      <c r="D1089" s="324" t="s">
        <v>12566</v>
      </c>
      <c r="E1089" s="324" t="s">
        <v>12930</v>
      </c>
      <c r="F1089" s="126">
        <v>8078.71</v>
      </c>
      <c r="G1089" s="107" t="str">
        <f t="shared" si="17"/>
        <v>SH19-08684</v>
      </c>
      <c r="H1089" s="318"/>
      <c r="I1089" s="126"/>
      <c r="J1089" s="110"/>
      <c r="K1089" s="108"/>
      <c r="L1089" s="107"/>
      <c r="M1089" s="319"/>
      <c r="N1089" s="107"/>
    </row>
    <row r="1090" spans="1:14" ht="18" hidden="1" customHeight="1">
      <c r="A1090" s="351">
        <v>1085</v>
      </c>
      <c r="B1090" s="107" t="s">
        <v>42</v>
      </c>
      <c r="C1090" s="108">
        <v>43705</v>
      </c>
      <c r="D1090" s="324" t="s">
        <v>12567</v>
      </c>
      <c r="E1090" s="324" t="s">
        <v>12930</v>
      </c>
      <c r="F1090" s="126">
        <v>5289.12</v>
      </c>
      <c r="G1090" s="107" t="str">
        <f t="shared" si="17"/>
        <v>SH19-08685</v>
      </c>
      <c r="H1090" s="318"/>
      <c r="I1090" s="126"/>
      <c r="J1090" s="110"/>
      <c r="K1090" s="108"/>
      <c r="L1090" s="107"/>
      <c r="M1090" s="319"/>
      <c r="N1090" s="107"/>
    </row>
    <row r="1091" spans="1:14" ht="18" hidden="1" customHeight="1">
      <c r="A1091" s="351">
        <v>1086</v>
      </c>
      <c r="B1091" s="107" t="s">
        <v>42</v>
      </c>
      <c r="C1091" s="108">
        <v>43705</v>
      </c>
      <c r="D1091" s="324" t="s">
        <v>12568</v>
      </c>
      <c r="E1091" s="324" t="s">
        <v>12930</v>
      </c>
      <c r="F1091" s="126">
        <v>3154.33</v>
      </c>
      <c r="G1091" s="107" t="str">
        <f t="shared" si="17"/>
        <v>SH19-08686</v>
      </c>
      <c r="H1091" s="318"/>
      <c r="I1091" s="126"/>
      <c r="J1091" s="110"/>
      <c r="K1091" s="108"/>
      <c r="L1091" s="107"/>
      <c r="M1091" s="319"/>
      <c r="N1091" s="107"/>
    </row>
    <row r="1092" spans="1:14" ht="18" hidden="1" customHeight="1">
      <c r="A1092" s="351">
        <v>1087</v>
      </c>
      <c r="B1092" s="107" t="s">
        <v>42</v>
      </c>
      <c r="C1092" s="108">
        <v>43705</v>
      </c>
      <c r="D1092" s="324" t="s">
        <v>12569</v>
      </c>
      <c r="E1092" s="324" t="s">
        <v>12930</v>
      </c>
      <c r="F1092" s="126">
        <v>5689.99</v>
      </c>
      <c r="G1092" s="107" t="str">
        <f t="shared" si="17"/>
        <v>SH19-08687</v>
      </c>
      <c r="H1092" s="318"/>
      <c r="I1092" s="126"/>
      <c r="J1092" s="110"/>
      <c r="K1092" s="108"/>
      <c r="L1092" s="107"/>
      <c r="M1092" s="319"/>
      <c r="N1092" s="107"/>
    </row>
    <row r="1093" spans="1:14" ht="18" hidden="1" customHeight="1">
      <c r="A1093" s="351">
        <v>1088</v>
      </c>
      <c r="B1093" s="107" t="s">
        <v>42</v>
      </c>
      <c r="C1093" s="108">
        <v>43705</v>
      </c>
      <c r="D1093" s="324" t="s">
        <v>12570</v>
      </c>
      <c r="E1093" s="324" t="s">
        <v>12930</v>
      </c>
      <c r="F1093" s="126">
        <v>10924.5</v>
      </c>
      <c r="G1093" s="107" t="str">
        <f t="shared" si="17"/>
        <v>SH19-08688</v>
      </c>
      <c r="H1093" s="318"/>
      <c r="I1093" s="126"/>
      <c r="J1093" s="110"/>
      <c r="K1093" s="108"/>
      <c r="L1093" s="107"/>
      <c r="M1093" s="319"/>
      <c r="N1093" s="107"/>
    </row>
    <row r="1094" spans="1:14" ht="18" hidden="1" customHeight="1">
      <c r="A1094" s="351">
        <v>1089</v>
      </c>
      <c r="B1094" s="107" t="s">
        <v>42</v>
      </c>
      <c r="C1094" s="108">
        <v>43705</v>
      </c>
      <c r="D1094" s="324" t="s">
        <v>12571</v>
      </c>
      <c r="E1094" s="324" t="s">
        <v>12930</v>
      </c>
      <c r="F1094" s="126">
        <v>5987.09</v>
      </c>
      <c r="G1094" s="107" t="str">
        <f t="shared" si="17"/>
        <v>SH19-08689</v>
      </c>
      <c r="H1094" s="318"/>
      <c r="I1094" s="126"/>
      <c r="J1094" s="110"/>
      <c r="K1094" s="108"/>
      <c r="L1094" s="107"/>
      <c r="M1094" s="319"/>
      <c r="N1094" s="107"/>
    </row>
    <row r="1095" spans="1:14" ht="18" hidden="1" customHeight="1">
      <c r="A1095" s="351">
        <v>1090</v>
      </c>
      <c r="B1095" s="107" t="s">
        <v>42</v>
      </c>
      <c r="C1095" s="108">
        <v>43705</v>
      </c>
      <c r="D1095" s="324" t="s">
        <v>12572</v>
      </c>
      <c r="E1095" s="324" t="s">
        <v>12930</v>
      </c>
      <c r="F1095" s="126">
        <v>11361.61</v>
      </c>
      <c r="G1095" s="107" t="str">
        <f t="shared" si="17"/>
        <v>SH19-08690</v>
      </c>
      <c r="H1095" s="318"/>
      <c r="I1095" s="126"/>
      <c r="J1095" s="110"/>
      <c r="K1095" s="108"/>
      <c r="L1095" s="107"/>
      <c r="M1095" s="319"/>
      <c r="N1095" s="107"/>
    </row>
    <row r="1096" spans="1:14" ht="18" hidden="1" customHeight="1">
      <c r="A1096" s="351">
        <v>1091</v>
      </c>
      <c r="B1096" s="107" t="s">
        <v>139</v>
      </c>
      <c r="C1096" s="108">
        <v>43704</v>
      </c>
      <c r="D1096" s="324" t="s">
        <v>12573</v>
      </c>
      <c r="E1096" s="324" t="s">
        <v>1709</v>
      </c>
      <c r="F1096" s="126">
        <v>1479</v>
      </c>
      <c r="G1096" s="107" t="str">
        <f t="shared" si="17"/>
        <v>SH19-08691</v>
      </c>
      <c r="H1096" s="318"/>
      <c r="I1096" s="126"/>
      <c r="J1096" s="110"/>
      <c r="K1096" s="108"/>
      <c r="L1096" s="107"/>
      <c r="M1096" s="319"/>
      <c r="N1096" s="107"/>
    </row>
    <row r="1097" spans="1:14" ht="18" hidden="1" customHeight="1">
      <c r="A1097" s="351">
        <v>1092</v>
      </c>
      <c r="B1097" s="107" t="s">
        <v>329</v>
      </c>
      <c r="C1097" s="108">
        <v>43704</v>
      </c>
      <c r="D1097" s="324" t="s">
        <v>12574</v>
      </c>
      <c r="E1097" s="324" t="s">
        <v>1709</v>
      </c>
      <c r="F1097" s="126">
        <v>2530.7199999999998</v>
      </c>
      <c r="G1097" s="107" t="str">
        <f t="shared" si="17"/>
        <v>SH19-08692</v>
      </c>
      <c r="H1097" s="318"/>
      <c r="I1097" s="126"/>
      <c r="J1097" s="110"/>
      <c r="K1097" s="108"/>
      <c r="L1097" s="107"/>
      <c r="M1097" s="319"/>
      <c r="N1097" s="107"/>
    </row>
    <row r="1098" spans="1:14" ht="18" hidden="1" customHeight="1">
      <c r="A1098" s="351">
        <v>1093</v>
      </c>
      <c r="B1098" s="107" t="s">
        <v>1746</v>
      </c>
      <c r="C1098" s="108"/>
      <c r="D1098" s="402" t="s">
        <v>12575</v>
      </c>
      <c r="E1098" s="324" t="s">
        <v>1709</v>
      </c>
      <c r="F1098" s="126">
        <v>0</v>
      </c>
      <c r="G1098" s="107" t="str">
        <f t="shared" si="17"/>
        <v>SH19-08693</v>
      </c>
      <c r="H1098" s="318"/>
      <c r="I1098" s="126"/>
      <c r="J1098" s="110"/>
      <c r="K1098" s="108"/>
      <c r="L1098" s="107"/>
      <c r="M1098" s="319"/>
      <c r="N1098" s="107"/>
    </row>
    <row r="1099" spans="1:14" ht="18" hidden="1" customHeight="1">
      <c r="A1099" s="351">
        <v>1094</v>
      </c>
      <c r="B1099" s="107" t="s">
        <v>55</v>
      </c>
      <c r="C1099" s="108">
        <v>43704</v>
      </c>
      <c r="D1099" s="324" t="s">
        <v>12576</v>
      </c>
      <c r="E1099" s="324" t="s">
        <v>1709</v>
      </c>
      <c r="F1099" s="126">
        <v>1457.82</v>
      </c>
      <c r="G1099" s="107" t="str">
        <f t="shared" si="17"/>
        <v>SH19-08694</v>
      </c>
      <c r="H1099" s="318"/>
      <c r="I1099" s="126"/>
      <c r="J1099" s="110"/>
      <c r="K1099" s="108"/>
      <c r="L1099" s="107"/>
      <c r="M1099" s="319"/>
      <c r="N1099" s="107"/>
    </row>
    <row r="1100" spans="1:14" ht="18" hidden="1" customHeight="1">
      <c r="A1100" s="351">
        <v>1095</v>
      </c>
      <c r="B1100" s="107" t="s">
        <v>55</v>
      </c>
      <c r="C1100" s="108">
        <v>43704</v>
      </c>
      <c r="D1100" s="324" t="s">
        <v>12577</v>
      </c>
      <c r="E1100" s="324" t="s">
        <v>1709</v>
      </c>
      <c r="F1100" s="126">
        <v>1404.36</v>
      </c>
      <c r="G1100" s="107" t="str">
        <f t="shared" si="17"/>
        <v>SH19-08695</v>
      </c>
      <c r="H1100" s="318"/>
      <c r="I1100" s="126"/>
      <c r="J1100" s="110"/>
      <c r="K1100" s="108"/>
      <c r="L1100" s="107"/>
      <c r="M1100" s="319"/>
      <c r="N1100" s="107"/>
    </row>
    <row r="1101" spans="1:14" ht="18" hidden="1" customHeight="1">
      <c r="A1101" s="351">
        <v>1096</v>
      </c>
      <c r="B1101" s="107" t="s">
        <v>55</v>
      </c>
      <c r="C1101" s="108">
        <v>43704</v>
      </c>
      <c r="D1101" s="324" t="s">
        <v>12578</v>
      </c>
      <c r="E1101" s="324" t="s">
        <v>1709</v>
      </c>
      <c r="F1101" s="126">
        <v>1595.52</v>
      </c>
      <c r="G1101" s="107" t="str">
        <f t="shared" si="17"/>
        <v>SH19-08696</v>
      </c>
      <c r="H1101" s="318"/>
      <c r="I1101" s="126"/>
      <c r="J1101" s="110"/>
      <c r="K1101" s="108"/>
      <c r="L1101" s="107"/>
      <c r="M1101" s="319"/>
      <c r="N1101" s="107"/>
    </row>
    <row r="1102" spans="1:14" ht="18" hidden="1" customHeight="1">
      <c r="A1102" s="351">
        <v>1097</v>
      </c>
      <c r="B1102" s="107" t="s">
        <v>142</v>
      </c>
      <c r="C1102" s="108">
        <v>43704</v>
      </c>
      <c r="D1102" s="324" t="s">
        <v>12579</v>
      </c>
      <c r="E1102" s="324" t="s">
        <v>1709</v>
      </c>
      <c r="F1102" s="126">
        <v>1865.26</v>
      </c>
      <c r="G1102" s="107" t="str">
        <f t="shared" si="17"/>
        <v>SH19-08697</v>
      </c>
      <c r="H1102" s="318"/>
      <c r="I1102" s="126"/>
      <c r="J1102" s="110"/>
      <c r="K1102" s="108"/>
      <c r="L1102" s="107"/>
      <c r="M1102" s="319"/>
      <c r="N1102" s="107"/>
    </row>
    <row r="1103" spans="1:14" ht="18" hidden="1" customHeight="1">
      <c r="A1103" s="351">
        <v>1098</v>
      </c>
      <c r="B1103" s="107" t="s">
        <v>142</v>
      </c>
      <c r="C1103" s="108">
        <v>43703</v>
      </c>
      <c r="D1103" s="324" t="s">
        <v>12580</v>
      </c>
      <c r="E1103" s="324" t="s">
        <v>1709</v>
      </c>
      <c r="F1103" s="126">
        <v>242.19</v>
      </c>
      <c r="G1103" s="107" t="str">
        <f t="shared" si="17"/>
        <v>SH19-08698</v>
      </c>
      <c r="H1103" s="318"/>
      <c r="I1103" s="126"/>
      <c r="J1103" s="110"/>
      <c r="K1103" s="108"/>
      <c r="L1103" s="107"/>
      <c r="M1103" s="319"/>
      <c r="N1103" s="107"/>
    </row>
    <row r="1104" spans="1:14" ht="18" hidden="1" customHeight="1">
      <c r="A1104" s="351">
        <v>1099</v>
      </c>
      <c r="B1104" s="107"/>
      <c r="C1104" s="108"/>
      <c r="D1104" s="401" t="s">
        <v>12581</v>
      </c>
      <c r="E1104" s="324" t="s">
        <v>1709</v>
      </c>
      <c r="F1104" s="126">
        <v>0</v>
      </c>
      <c r="G1104" s="107" t="str">
        <f t="shared" si="17"/>
        <v>SH19-08699</v>
      </c>
      <c r="H1104" s="318"/>
      <c r="I1104" s="126"/>
      <c r="J1104" s="110"/>
      <c r="K1104" s="108"/>
      <c r="L1104" s="107"/>
      <c r="M1104" s="319"/>
      <c r="N1104" s="107" t="s">
        <v>1942</v>
      </c>
    </row>
    <row r="1105" spans="1:14" ht="18" hidden="1" customHeight="1">
      <c r="A1105" s="351">
        <v>1100</v>
      </c>
      <c r="B1105" s="107" t="s">
        <v>43</v>
      </c>
      <c r="C1105" s="108">
        <v>43704</v>
      </c>
      <c r="D1105" s="324" t="s">
        <v>12582</v>
      </c>
      <c r="E1105" s="324" t="s">
        <v>1709</v>
      </c>
      <c r="F1105" s="126">
        <v>2367.39</v>
      </c>
      <c r="G1105" s="107" t="str">
        <f t="shared" si="17"/>
        <v>SH19-08700</v>
      </c>
      <c r="H1105" s="318"/>
      <c r="I1105" s="126"/>
      <c r="J1105" s="110"/>
      <c r="K1105" s="108"/>
      <c r="L1105" s="107"/>
      <c r="M1105" s="319"/>
      <c r="N1105" s="107"/>
    </row>
    <row r="1106" spans="1:14" ht="18" hidden="1" customHeight="1">
      <c r="A1106" s="351">
        <v>1101</v>
      </c>
      <c r="B1106" s="107" t="s">
        <v>142</v>
      </c>
      <c r="C1106" s="108">
        <v>43704</v>
      </c>
      <c r="D1106" s="324" t="s">
        <v>12583</v>
      </c>
      <c r="E1106" s="324" t="s">
        <v>1709</v>
      </c>
      <c r="F1106" s="126">
        <v>603</v>
      </c>
      <c r="G1106" s="107" t="str">
        <f t="shared" si="17"/>
        <v>SH19-08701</v>
      </c>
      <c r="H1106" s="318"/>
      <c r="I1106" s="126"/>
      <c r="J1106" s="110"/>
      <c r="K1106" s="108"/>
      <c r="L1106" s="107"/>
      <c r="M1106" s="319"/>
      <c r="N1106" s="107"/>
    </row>
    <row r="1107" spans="1:14" ht="18" hidden="1" customHeight="1">
      <c r="A1107" s="351">
        <v>1102</v>
      </c>
      <c r="B1107" s="107" t="s">
        <v>1746</v>
      </c>
      <c r="C1107" s="108"/>
      <c r="D1107" s="402" t="s">
        <v>12584</v>
      </c>
      <c r="E1107" s="324" t="s">
        <v>1709</v>
      </c>
      <c r="F1107" s="126">
        <v>0</v>
      </c>
      <c r="G1107" s="107" t="str">
        <f t="shared" si="17"/>
        <v>SH19-08702</v>
      </c>
      <c r="H1107" s="318"/>
      <c r="I1107" s="126"/>
      <c r="J1107" s="110"/>
      <c r="K1107" s="108"/>
      <c r="L1107" s="107"/>
      <c r="M1107" s="319"/>
      <c r="N1107" s="107"/>
    </row>
    <row r="1108" spans="1:14" ht="18" hidden="1" customHeight="1">
      <c r="A1108" s="351">
        <v>1103</v>
      </c>
      <c r="B1108" s="107" t="s">
        <v>42</v>
      </c>
      <c r="C1108" s="108">
        <v>43705</v>
      </c>
      <c r="D1108" s="324" t="s">
        <v>12585</v>
      </c>
      <c r="E1108" s="324" t="s">
        <v>12930</v>
      </c>
      <c r="F1108" s="126">
        <v>3787.34</v>
      </c>
      <c r="G1108" s="107" t="str">
        <f t="shared" si="17"/>
        <v>SH19-08703</v>
      </c>
      <c r="H1108" s="318"/>
      <c r="I1108" s="126"/>
      <c r="J1108" s="110"/>
      <c r="K1108" s="108"/>
      <c r="L1108" s="107"/>
      <c r="M1108" s="319"/>
      <c r="N1108" s="107"/>
    </row>
    <row r="1109" spans="1:14" ht="18" hidden="1" customHeight="1">
      <c r="A1109" s="351">
        <v>1104</v>
      </c>
      <c r="B1109" s="107" t="s">
        <v>42</v>
      </c>
      <c r="C1109" s="108">
        <v>43705</v>
      </c>
      <c r="D1109" s="324" t="s">
        <v>12586</v>
      </c>
      <c r="E1109" s="324" t="s">
        <v>12930</v>
      </c>
      <c r="F1109" s="126">
        <v>12256.54</v>
      </c>
      <c r="G1109" s="107" t="str">
        <f t="shared" ref="G1109:G1172" si="18">D1109</f>
        <v>SH19-08704</v>
      </c>
      <c r="H1109" s="318"/>
      <c r="I1109" s="126"/>
      <c r="J1109" s="110"/>
      <c r="K1109" s="108"/>
      <c r="L1109" s="107"/>
      <c r="M1109" s="319"/>
      <c r="N1109" s="107"/>
    </row>
    <row r="1110" spans="1:14" ht="18" hidden="1" customHeight="1">
      <c r="A1110" s="351">
        <v>1105</v>
      </c>
      <c r="B1110" s="107" t="s">
        <v>42</v>
      </c>
      <c r="C1110" s="108">
        <v>43705</v>
      </c>
      <c r="D1110" s="324" t="s">
        <v>12587</v>
      </c>
      <c r="E1110" s="324" t="s">
        <v>12930</v>
      </c>
      <c r="F1110" s="126">
        <v>11545.48</v>
      </c>
      <c r="G1110" s="107" t="str">
        <f t="shared" si="18"/>
        <v>SH19-08705</v>
      </c>
      <c r="H1110" s="318"/>
      <c r="I1110" s="126"/>
      <c r="J1110" s="110"/>
      <c r="K1110" s="108"/>
      <c r="L1110" s="107"/>
      <c r="M1110" s="319"/>
      <c r="N1110" s="107"/>
    </row>
    <row r="1111" spans="1:14" ht="18" hidden="1" customHeight="1">
      <c r="A1111" s="351">
        <v>1106</v>
      </c>
      <c r="B1111" s="107" t="s">
        <v>42</v>
      </c>
      <c r="C1111" s="108">
        <v>43705</v>
      </c>
      <c r="D1111" s="324" t="s">
        <v>12588</v>
      </c>
      <c r="E1111" s="324" t="s">
        <v>12930</v>
      </c>
      <c r="F1111" s="126">
        <v>10420.120000000001</v>
      </c>
      <c r="G1111" s="107" t="str">
        <f t="shared" si="18"/>
        <v>SH19-08706</v>
      </c>
      <c r="H1111" s="318"/>
      <c r="I1111" s="126"/>
      <c r="J1111" s="110"/>
      <c r="K1111" s="108"/>
      <c r="L1111" s="107"/>
      <c r="M1111" s="319"/>
      <c r="N1111" s="107"/>
    </row>
    <row r="1112" spans="1:14" ht="18" hidden="1" customHeight="1">
      <c r="A1112" s="351">
        <v>1107</v>
      </c>
      <c r="B1112" s="107" t="s">
        <v>42</v>
      </c>
      <c r="C1112" s="108">
        <v>43705</v>
      </c>
      <c r="D1112" s="324" t="s">
        <v>12589</v>
      </c>
      <c r="E1112" s="324" t="s">
        <v>12930</v>
      </c>
      <c r="F1112" s="126">
        <v>1684.77</v>
      </c>
      <c r="G1112" s="107" t="str">
        <f t="shared" si="18"/>
        <v>SH19-08707</v>
      </c>
      <c r="H1112" s="318"/>
      <c r="I1112" s="126"/>
      <c r="J1112" s="110"/>
      <c r="K1112" s="108"/>
      <c r="L1112" s="107"/>
      <c r="M1112" s="319"/>
      <c r="N1112" s="107"/>
    </row>
    <row r="1113" spans="1:14" ht="18" hidden="1" customHeight="1">
      <c r="A1113" s="351">
        <v>1108</v>
      </c>
      <c r="B1113" s="107" t="s">
        <v>42</v>
      </c>
      <c r="C1113" s="108">
        <v>43705</v>
      </c>
      <c r="D1113" s="324" t="s">
        <v>12590</v>
      </c>
      <c r="E1113" s="324" t="s">
        <v>12930</v>
      </c>
      <c r="F1113" s="126">
        <v>11112.96</v>
      </c>
      <c r="G1113" s="107" t="str">
        <f t="shared" si="18"/>
        <v>SH19-08708</v>
      </c>
      <c r="H1113" s="318"/>
      <c r="I1113" s="126"/>
      <c r="J1113" s="110"/>
      <c r="K1113" s="108"/>
      <c r="L1113" s="107"/>
      <c r="M1113" s="319"/>
      <c r="N1113" s="107"/>
    </row>
    <row r="1114" spans="1:14" ht="18" hidden="1" customHeight="1">
      <c r="A1114" s="351">
        <v>1109</v>
      </c>
      <c r="B1114" s="107" t="s">
        <v>42</v>
      </c>
      <c r="C1114" s="108">
        <v>43705</v>
      </c>
      <c r="D1114" s="324" t="s">
        <v>12591</v>
      </c>
      <c r="E1114" s="324" t="s">
        <v>12930</v>
      </c>
      <c r="F1114" s="126">
        <v>9828.32</v>
      </c>
      <c r="G1114" s="107" t="str">
        <f t="shared" si="18"/>
        <v>SH19-08709</v>
      </c>
      <c r="H1114" s="318"/>
      <c r="I1114" s="126"/>
      <c r="J1114" s="110"/>
      <c r="K1114" s="108"/>
      <c r="L1114" s="107"/>
      <c r="M1114" s="319"/>
      <c r="N1114" s="107"/>
    </row>
    <row r="1115" spans="1:14" ht="18" hidden="1" customHeight="1">
      <c r="A1115" s="351">
        <v>1110</v>
      </c>
      <c r="B1115" s="107" t="s">
        <v>42</v>
      </c>
      <c r="C1115" s="108">
        <v>43705</v>
      </c>
      <c r="D1115" s="324" t="s">
        <v>12592</v>
      </c>
      <c r="E1115" s="324" t="s">
        <v>12930</v>
      </c>
      <c r="F1115" s="126">
        <v>2673.61</v>
      </c>
      <c r="G1115" s="107" t="str">
        <f t="shared" si="18"/>
        <v>SH19-08710</v>
      </c>
      <c r="H1115" s="318"/>
      <c r="I1115" s="126"/>
      <c r="J1115" s="110"/>
      <c r="K1115" s="108"/>
      <c r="L1115" s="107"/>
      <c r="M1115" s="319"/>
      <c r="N1115" s="107"/>
    </row>
    <row r="1116" spans="1:14" ht="18" hidden="1" customHeight="1">
      <c r="A1116" s="351">
        <v>1111</v>
      </c>
      <c r="B1116" s="107" t="s">
        <v>42</v>
      </c>
      <c r="C1116" s="108">
        <v>43704</v>
      </c>
      <c r="D1116" s="324" t="s">
        <v>12593</v>
      </c>
      <c r="E1116" s="324" t="s">
        <v>12921</v>
      </c>
      <c r="F1116" s="126">
        <v>5.48</v>
      </c>
      <c r="G1116" s="107" t="str">
        <f t="shared" si="18"/>
        <v>SH19-08711</v>
      </c>
      <c r="H1116" s="318"/>
      <c r="I1116" s="126"/>
      <c r="J1116" s="110"/>
      <c r="K1116" s="108"/>
      <c r="L1116" s="107"/>
      <c r="M1116" s="319"/>
      <c r="N1116" s="107"/>
    </row>
    <row r="1117" spans="1:14" ht="18" hidden="1" customHeight="1">
      <c r="A1117" s="351">
        <v>1112</v>
      </c>
      <c r="B1117" s="107" t="s">
        <v>42</v>
      </c>
      <c r="C1117" s="108">
        <v>43704</v>
      </c>
      <c r="D1117" s="324" t="s">
        <v>12594</v>
      </c>
      <c r="E1117" s="324" t="s">
        <v>12921</v>
      </c>
      <c r="F1117" s="126">
        <v>34.44</v>
      </c>
      <c r="G1117" s="107" t="str">
        <f t="shared" si="18"/>
        <v>SH19-08712</v>
      </c>
      <c r="H1117" s="318"/>
      <c r="I1117" s="126"/>
      <c r="J1117" s="110"/>
      <c r="K1117" s="108"/>
      <c r="L1117" s="107"/>
      <c r="M1117" s="319"/>
      <c r="N1117" s="107"/>
    </row>
    <row r="1118" spans="1:14" ht="18" hidden="1" customHeight="1">
      <c r="A1118" s="351">
        <v>1113</v>
      </c>
      <c r="B1118" s="107" t="s">
        <v>238</v>
      </c>
      <c r="C1118" s="108">
        <v>43704</v>
      </c>
      <c r="D1118" s="324" t="s">
        <v>12595</v>
      </c>
      <c r="E1118" s="324" t="s">
        <v>1709</v>
      </c>
      <c r="F1118" s="126">
        <v>5616.24</v>
      </c>
      <c r="G1118" s="107" t="str">
        <f t="shared" si="18"/>
        <v>SH19-08713</v>
      </c>
      <c r="H1118" s="318"/>
      <c r="I1118" s="126"/>
      <c r="J1118" s="110"/>
      <c r="K1118" s="108"/>
      <c r="L1118" s="107"/>
      <c r="M1118" s="319"/>
      <c r="N1118" s="107"/>
    </row>
    <row r="1119" spans="1:14" ht="18" hidden="1" customHeight="1">
      <c r="A1119" s="351">
        <v>1114</v>
      </c>
      <c r="B1119" s="107" t="s">
        <v>42</v>
      </c>
      <c r="C1119" s="108">
        <v>43705</v>
      </c>
      <c r="D1119" s="324" t="s">
        <v>12596</v>
      </c>
      <c r="E1119" s="324" t="s">
        <v>12930</v>
      </c>
      <c r="F1119" s="126">
        <v>3942.92</v>
      </c>
      <c r="G1119" s="107" t="str">
        <f t="shared" si="18"/>
        <v>SH19-08714</v>
      </c>
      <c r="H1119" s="318"/>
      <c r="I1119" s="126"/>
      <c r="J1119" s="110"/>
      <c r="K1119" s="108"/>
      <c r="L1119" s="107"/>
      <c r="M1119" s="319"/>
      <c r="N1119" s="107"/>
    </row>
    <row r="1120" spans="1:14" ht="18" hidden="1" customHeight="1">
      <c r="A1120" s="351">
        <v>1115</v>
      </c>
      <c r="B1120" s="107" t="s">
        <v>238</v>
      </c>
      <c r="C1120" s="108">
        <v>43704</v>
      </c>
      <c r="D1120" s="324" t="s">
        <v>12597</v>
      </c>
      <c r="E1120" s="324" t="s">
        <v>1709</v>
      </c>
      <c r="F1120" s="126">
        <v>3380.85</v>
      </c>
      <c r="G1120" s="107" t="str">
        <f t="shared" si="18"/>
        <v>SH19-08715</v>
      </c>
      <c r="H1120" s="318"/>
      <c r="I1120" s="126"/>
      <c r="J1120" s="110"/>
      <c r="K1120" s="108"/>
      <c r="L1120" s="107"/>
      <c r="M1120" s="319"/>
      <c r="N1120" s="107"/>
    </row>
    <row r="1121" spans="1:14" ht="18" hidden="1" customHeight="1">
      <c r="A1121" s="351">
        <v>1116</v>
      </c>
      <c r="B1121" s="107" t="s">
        <v>50</v>
      </c>
      <c r="C1121" s="108">
        <v>43704</v>
      </c>
      <c r="D1121" s="324" t="s">
        <v>12598</v>
      </c>
      <c r="E1121" s="324" t="s">
        <v>1709</v>
      </c>
      <c r="F1121" s="126">
        <v>5252.02</v>
      </c>
      <c r="G1121" s="107" t="str">
        <f t="shared" si="18"/>
        <v>SH19-08716</v>
      </c>
      <c r="H1121" s="318"/>
      <c r="I1121" s="126"/>
      <c r="J1121" s="110"/>
      <c r="K1121" s="108"/>
      <c r="L1121" s="107"/>
      <c r="M1121" s="319"/>
      <c r="N1121" s="107"/>
    </row>
    <row r="1122" spans="1:14" ht="18" hidden="1" customHeight="1">
      <c r="A1122" s="351">
        <v>1117</v>
      </c>
      <c r="B1122" s="107" t="s">
        <v>53</v>
      </c>
      <c r="C1122" s="108">
        <v>43704</v>
      </c>
      <c r="D1122" s="324" t="s">
        <v>12599</v>
      </c>
      <c r="E1122" s="324" t="s">
        <v>1709</v>
      </c>
      <c r="F1122" s="126">
        <v>2290.14</v>
      </c>
      <c r="G1122" s="107" t="str">
        <f t="shared" si="18"/>
        <v>SH19-08717</v>
      </c>
      <c r="H1122" s="318"/>
      <c r="I1122" s="126"/>
      <c r="J1122" s="110"/>
      <c r="K1122" s="108"/>
      <c r="L1122" s="107"/>
      <c r="M1122" s="319"/>
      <c r="N1122" s="107"/>
    </row>
    <row r="1123" spans="1:14" ht="18" hidden="1" customHeight="1">
      <c r="A1123" s="351">
        <v>1118</v>
      </c>
      <c r="B1123" s="107" t="s">
        <v>288</v>
      </c>
      <c r="C1123" s="108">
        <v>43704</v>
      </c>
      <c r="D1123" s="324" t="s">
        <v>12600</v>
      </c>
      <c r="E1123" s="324" t="s">
        <v>1709</v>
      </c>
      <c r="F1123" s="126">
        <v>1256.4000000000001</v>
      </c>
      <c r="G1123" s="107" t="str">
        <f t="shared" si="18"/>
        <v>SH19-08718</v>
      </c>
      <c r="H1123" s="318"/>
      <c r="I1123" s="126"/>
      <c r="J1123" s="110"/>
      <c r="K1123" s="108"/>
      <c r="L1123" s="107"/>
      <c r="M1123" s="319"/>
      <c r="N1123" s="107"/>
    </row>
    <row r="1124" spans="1:14" ht="18" hidden="1" customHeight="1">
      <c r="A1124" s="351">
        <v>1119</v>
      </c>
      <c r="B1124" s="107" t="s">
        <v>43</v>
      </c>
      <c r="C1124" s="108">
        <v>43704</v>
      </c>
      <c r="D1124" s="324" t="s">
        <v>12601</v>
      </c>
      <c r="E1124" s="324" t="s">
        <v>1709</v>
      </c>
      <c r="F1124" s="126">
        <v>771.38</v>
      </c>
      <c r="G1124" s="107" t="str">
        <f t="shared" si="18"/>
        <v>SH19-08719</v>
      </c>
      <c r="H1124" s="318"/>
      <c r="I1124" s="126"/>
      <c r="J1124" s="110"/>
      <c r="K1124" s="108"/>
      <c r="L1124" s="107"/>
      <c r="M1124" s="319"/>
      <c r="N1124" s="107"/>
    </row>
    <row r="1125" spans="1:14" ht="18" hidden="1" customHeight="1">
      <c r="A1125" s="351">
        <v>1120</v>
      </c>
      <c r="B1125" s="107" t="s">
        <v>43</v>
      </c>
      <c r="C1125" s="108">
        <v>43704</v>
      </c>
      <c r="D1125" s="324" t="s">
        <v>12602</v>
      </c>
      <c r="E1125" s="324" t="s">
        <v>1709</v>
      </c>
      <c r="F1125" s="126">
        <v>159</v>
      </c>
      <c r="G1125" s="107" t="str">
        <f t="shared" si="18"/>
        <v>SH19-08720</v>
      </c>
      <c r="H1125" s="318"/>
      <c r="I1125" s="126"/>
      <c r="J1125" s="110"/>
      <c r="K1125" s="108"/>
      <c r="L1125" s="107"/>
      <c r="M1125" s="319"/>
      <c r="N1125" s="107"/>
    </row>
    <row r="1126" spans="1:14" ht="18" hidden="1" customHeight="1">
      <c r="A1126" s="351">
        <v>1121</v>
      </c>
      <c r="B1126" s="107" t="s">
        <v>49</v>
      </c>
      <c r="C1126" s="108">
        <v>43704</v>
      </c>
      <c r="D1126" s="324" t="s">
        <v>12603</v>
      </c>
      <c r="E1126" s="324" t="s">
        <v>1709</v>
      </c>
      <c r="F1126" s="126">
        <v>13983.84</v>
      </c>
      <c r="G1126" s="107" t="str">
        <f t="shared" si="18"/>
        <v>SH19-08721</v>
      </c>
      <c r="H1126" s="318"/>
      <c r="I1126" s="126"/>
      <c r="J1126" s="110"/>
      <c r="K1126" s="108"/>
      <c r="L1126" s="107"/>
      <c r="M1126" s="319"/>
      <c r="N1126" s="107"/>
    </row>
    <row r="1127" spans="1:14" ht="18" hidden="1" customHeight="1">
      <c r="A1127" s="351">
        <v>1122</v>
      </c>
      <c r="B1127" s="107" t="s">
        <v>7777</v>
      </c>
      <c r="C1127" s="108">
        <v>43704</v>
      </c>
      <c r="D1127" s="324" t="s">
        <v>12604</v>
      </c>
      <c r="E1127" s="324" t="s">
        <v>1709</v>
      </c>
      <c r="F1127" s="126">
        <v>7539.84</v>
      </c>
      <c r="G1127" s="107" t="str">
        <f t="shared" si="18"/>
        <v>SH19-08722</v>
      </c>
      <c r="H1127" s="318"/>
      <c r="I1127" s="126"/>
      <c r="J1127" s="110"/>
      <c r="K1127" s="108"/>
      <c r="L1127" s="107"/>
      <c r="M1127" s="319"/>
      <c r="N1127" s="107"/>
    </row>
    <row r="1128" spans="1:14" ht="18" hidden="1" customHeight="1">
      <c r="A1128" s="351">
        <v>1123</v>
      </c>
      <c r="B1128" s="107" t="s">
        <v>142</v>
      </c>
      <c r="C1128" s="108">
        <v>43704</v>
      </c>
      <c r="D1128" s="324" t="s">
        <v>12605</v>
      </c>
      <c r="E1128" s="324" t="s">
        <v>1709</v>
      </c>
      <c r="F1128" s="126">
        <v>2453.5100000000002</v>
      </c>
      <c r="G1128" s="107" t="str">
        <f t="shared" si="18"/>
        <v>SH19-08723</v>
      </c>
      <c r="H1128" s="318"/>
      <c r="I1128" s="126"/>
      <c r="J1128" s="110"/>
      <c r="K1128" s="108"/>
      <c r="L1128" s="107"/>
      <c r="M1128" s="319"/>
      <c r="N1128" s="107"/>
    </row>
    <row r="1129" spans="1:14" ht="18" hidden="1" customHeight="1">
      <c r="A1129" s="351">
        <v>1124</v>
      </c>
      <c r="B1129" s="107" t="s">
        <v>142</v>
      </c>
      <c r="C1129" s="108">
        <v>43704</v>
      </c>
      <c r="D1129" s="324" t="s">
        <v>12606</v>
      </c>
      <c r="E1129" s="324" t="s">
        <v>1709</v>
      </c>
      <c r="F1129" s="126">
        <v>1569.65</v>
      </c>
      <c r="G1129" s="107" t="str">
        <f t="shared" si="18"/>
        <v>SH19-08724</v>
      </c>
      <c r="H1129" s="318"/>
      <c r="I1129" s="126"/>
      <c r="J1129" s="110"/>
      <c r="K1129" s="108"/>
      <c r="L1129" s="107"/>
      <c r="M1129" s="319"/>
      <c r="N1129" s="107"/>
    </row>
    <row r="1130" spans="1:14" ht="18" hidden="1" customHeight="1">
      <c r="A1130" s="351">
        <v>1125</v>
      </c>
      <c r="B1130" s="107" t="s">
        <v>288</v>
      </c>
      <c r="C1130" s="108">
        <v>43704</v>
      </c>
      <c r="D1130" s="324" t="s">
        <v>12607</v>
      </c>
      <c r="E1130" s="324" t="s">
        <v>1709</v>
      </c>
      <c r="F1130" s="126">
        <v>2094</v>
      </c>
      <c r="G1130" s="107" t="str">
        <f t="shared" si="18"/>
        <v>SH19-08725</v>
      </c>
      <c r="H1130" s="318"/>
      <c r="I1130" s="126"/>
      <c r="J1130" s="110"/>
      <c r="K1130" s="108"/>
      <c r="L1130" s="107"/>
      <c r="M1130" s="319"/>
      <c r="N1130" s="107"/>
    </row>
    <row r="1131" spans="1:14" ht="18" hidden="1" customHeight="1">
      <c r="A1131" s="351">
        <v>1126</v>
      </c>
      <c r="B1131" s="107" t="s">
        <v>42</v>
      </c>
      <c r="C1131" s="108">
        <v>43705</v>
      </c>
      <c r="D1131" s="324" t="s">
        <v>12608</v>
      </c>
      <c r="E1131" s="324" t="s">
        <v>12930</v>
      </c>
      <c r="F1131" s="126">
        <v>2162.06</v>
      </c>
      <c r="G1131" s="107" t="str">
        <f t="shared" si="18"/>
        <v>SH19-08726</v>
      </c>
      <c r="H1131" s="318"/>
      <c r="I1131" s="126"/>
      <c r="J1131" s="110"/>
      <c r="K1131" s="108"/>
      <c r="L1131" s="107"/>
      <c r="M1131" s="319"/>
      <c r="N1131" s="107"/>
    </row>
    <row r="1132" spans="1:14" ht="18" hidden="1" customHeight="1">
      <c r="A1132" s="351">
        <v>1127</v>
      </c>
      <c r="B1132" s="107" t="s">
        <v>42</v>
      </c>
      <c r="C1132" s="108">
        <v>43705</v>
      </c>
      <c r="D1132" s="324" t="s">
        <v>12609</v>
      </c>
      <c r="E1132" s="324" t="s">
        <v>12930</v>
      </c>
      <c r="F1132" s="126">
        <v>14240.76</v>
      </c>
      <c r="G1132" s="107" t="str">
        <f t="shared" si="18"/>
        <v>SH19-08727</v>
      </c>
      <c r="H1132" s="318"/>
      <c r="I1132" s="126"/>
      <c r="J1132" s="110"/>
      <c r="K1132" s="108"/>
      <c r="L1132" s="107"/>
      <c r="M1132" s="319"/>
      <c r="N1132" s="107"/>
    </row>
    <row r="1133" spans="1:14" ht="18" hidden="1" customHeight="1">
      <c r="A1133" s="351">
        <v>1128</v>
      </c>
      <c r="B1133" s="107" t="s">
        <v>42</v>
      </c>
      <c r="C1133" s="108">
        <v>43705</v>
      </c>
      <c r="D1133" s="324" t="s">
        <v>12610</v>
      </c>
      <c r="E1133" s="324" t="s">
        <v>12930</v>
      </c>
      <c r="F1133" s="126">
        <v>7261.82</v>
      </c>
      <c r="G1133" s="107" t="str">
        <f t="shared" si="18"/>
        <v>SH19-08728</v>
      </c>
      <c r="H1133" s="318"/>
      <c r="I1133" s="126"/>
      <c r="J1133" s="110"/>
      <c r="K1133" s="108"/>
      <c r="L1133" s="107"/>
      <c r="M1133" s="319"/>
      <c r="N1133" s="107"/>
    </row>
    <row r="1134" spans="1:14" ht="18" hidden="1" customHeight="1">
      <c r="A1134" s="351">
        <v>1129</v>
      </c>
      <c r="B1134" s="107" t="s">
        <v>42</v>
      </c>
      <c r="C1134" s="108">
        <v>43705</v>
      </c>
      <c r="D1134" s="324" t="s">
        <v>12611</v>
      </c>
      <c r="E1134" s="324" t="s">
        <v>12930</v>
      </c>
      <c r="F1134" s="126">
        <v>10534.93</v>
      </c>
      <c r="G1134" s="107" t="str">
        <f t="shared" si="18"/>
        <v>SH19-08729</v>
      </c>
      <c r="H1134" s="318"/>
      <c r="I1134" s="126"/>
      <c r="J1134" s="110"/>
      <c r="K1134" s="108"/>
      <c r="L1134" s="107"/>
      <c r="M1134" s="319"/>
      <c r="N1134" s="107"/>
    </row>
    <row r="1135" spans="1:14" ht="18" hidden="1" customHeight="1">
      <c r="A1135" s="351">
        <v>1130</v>
      </c>
      <c r="B1135" s="107" t="s">
        <v>42</v>
      </c>
      <c r="C1135" s="108">
        <v>43705</v>
      </c>
      <c r="D1135" s="324" t="s">
        <v>12612</v>
      </c>
      <c r="E1135" s="324" t="s">
        <v>12930</v>
      </c>
      <c r="F1135" s="126">
        <v>2955.59</v>
      </c>
      <c r="G1135" s="107" t="str">
        <f t="shared" si="18"/>
        <v>SH19-08730</v>
      </c>
      <c r="H1135" s="318"/>
      <c r="I1135" s="126"/>
      <c r="J1135" s="110"/>
      <c r="K1135" s="108"/>
      <c r="L1135" s="107"/>
      <c r="M1135" s="319"/>
      <c r="N1135" s="107"/>
    </row>
    <row r="1136" spans="1:14" ht="18" hidden="1" customHeight="1">
      <c r="A1136" s="351">
        <v>1131</v>
      </c>
      <c r="B1136" s="107" t="s">
        <v>42</v>
      </c>
      <c r="C1136" s="108">
        <v>43705</v>
      </c>
      <c r="D1136" s="324" t="s">
        <v>12613</v>
      </c>
      <c r="E1136" s="324" t="s">
        <v>12930</v>
      </c>
      <c r="F1136" s="126">
        <v>10118.52</v>
      </c>
      <c r="G1136" s="107" t="str">
        <f t="shared" si="18"/>
        <v>SH19-08731</v>
      </c>
      <c r="H1136" s="318"/>
      <c r="I1136" s="126"/>
      <c r="J1136" s="110"/>
      <c r="K1136" s="108"/>
      <c r="L1136" s="107"/>
      <c r="M1136" s="319"/>
      <c r="N1136" s="107"/>
    </row>
    <row r="1137" spans="1:14" ht="18" hidden="1" customHeight="1">
      <c r="A1137" s="351">
        <v>1132</v>
      </c>
      <c r="B1137" s="107" t="s">
        <v>42</v>
      </c>
      <c r="C1137" s="108">
        <v>43705</v>
      </c>
      <c r="D1137" s="324" t="s">
        <v>12614</v>
      </c>
      <c r="E1137" s="324" t="s">
        <v>12930</v>
      </c>
      <c r="F1137" s="126">
        <v>2278.08</v>
      </c>
      <c r="G1137" s="107" t="str">
        <f t="shared" si="18"/>
        <v>SH19-08732</v>
      </c>
      <c r="H1137" s="318"/>
      <c r="I1137" s="126"/>
      <c r="J1137" s="110"/>
      <c r="K1137" s="108"/>
      <c r="L1137" s="107"/>
      <c r="M1137" s="319"/>
      <c r="N1137" s="107"/>
    </row>
    <row r="1138" spans="1:14" ht="18" hidden="1" customHeight="1">
      <c r="A1138" s="351">
        <v>1133</v>
      </c>
      <c r="B1138" s="107" t="s">
        <v>288</v>
      </c>
      <c r="C1138" s="108">
        <v>43704</v>
      </c>
      <c r="D1138" s="324" t="s">
        <v>12615</v>
      </c>
      <c r="E1138" s="324" t="s">
        <v>1709</v>
      </c>
      <c r="F1138" s="126">
        <v>2094</v>
      </c>
      <c r="G1138" s="107" t="str">
        <f t="shared" si="18"/>
        <v>SH19-08733</v>
      </c>
      <c r="H1138" s="318"/>
      <c r="I1138" s="126"/>
      <c r="J1138" s="110"/>
      <c r="K1138" s="108"/>
      <c r="L1138" s="107"/>
      <c r="M1138" s="319"/>
      <c r="N1138" s="107"/>
    </row>
    <row r="1139" spans="1:14" ht="18" hidden="1" customHeight="1">
      <c r="A1139" s="351">
        <v>1134</v>
      </c>
      <c r="B1139" s="107" t="s">
        <v>1727</v>
      </c>
      <c r="C1139" s="108">
        <v>43704</v>
      </c>
      <c r="D1139" s="324" t="s">
        <v>12616</v>
      </c>
      <c r="E1139" s="324" t="s">
        <v>1709</v>
      </c>
      <c r="F1139" s="126">
        <v>2096.0100000000002</v>
      </c>
      <c r="G1139" s="107" t="str">
        <f t="shared" si="18"/>
        <v>SH19-08734</v>
      </c>
      <c r="H1139" s="318"/>
      <c r="I1139" s="126"/>
      <c r="J1139" s="110"/>
      <c r="K1139" s="108"/>
      <c r="L1139" s="107"/>
      <c r="M1139" s="319"/>
      <c r="N1139" s="107"/>
    </row>
    <row r="1140" spans="1:14" ht="18" hidden="1" customHeight="1">
      <c r="A1140" s="351">
        <v>1135</v>
      </c>
      <c r="B1140" s="107" t="s">
        <v>42</v>
      </c>
      <c r="C1140" s="108">
        <v>43704</v>
      </c>
      <c r="D1140" s="324" t="s">
        <v>12617</v>
      </c>
      <c r="E1140" s="324" t="s">
        <v>12921</v>
      </c>
      <c r="F1140" s="126">
        <v>6.31</v>
      </c>
      <c r="G1140" s="107" t="str">
        <f t="shared" si="18"/>
        <v>SH19-08735</v>
      </c>
      <c r="H1140" s="318"/>
      <c r="I1140" s="126"/>
      <c r="J1140" s="110"/>
      <c r="K1140" s="108"/>
      <c r="L1140" s="107"/>
      <c r="M1140" s="319"/>
      <c r="N1140" s="107"/>
    </row>
    <row r="1141" spans="1:14" ht="18" hidden="1" customHeight="1">
      <c r="A1141" s="351">
        <v>1136</v>
      </c>
      <c r="B1141" s="107" t="s">
        <v>42</v>
      </c>
      <c r="C1141" s="108">
        <v>43704</v>
      </c>
      <c r="D1141" s="324" t="s">
        <v>12618</v>
      </c>
      <c r="E1141" s="324" t="s">
        <v>12921</v>
      </c>
      <c r="F1141" s="126">
        <v>35.450000000000003</v>
      </c>
      <c r="G1141" s="107" t="str">
        <f t="shared" si="18"/>
        <v>SH19-08736</v>
      </c>
      <c r="H1141" s="318"/>
      <c r="I1141" s="126"/>
      <c r="J1141" s="110"/>
      <c r="K1141" s="108"/>
      <c r="L1141" s="107"/>
      <c r="M1141" s="319"/>
      <c r="N1141" s="107"/>
    </row>
    <row r="1142" spans="1:14" ht="18" hidden="1" customHeight="1">
      <c r="A1142" s="351">
        <v>1137</v>
      </c>
      <c r="B1142" s="107" t="s">
        <v>55</v>
      </c>
      <c r="C1142" s="108">
        <v>43704</v>
      </c>
      <c r="D1142" s="324" t="s">
        <v>12619</v>
      </c>
      <c r="E1142" s="324" t="s">
        <v>1709</v>
      </c>
      <c r="F1142" s="126">
        <v>1457.82</v>
      </c>
      <c r="G1142" s="107" t="str">
        <f t="shared" si="18"/>
        <v>SH19-08737</v>
      </c>
      <c r="H1142" s="318"/>
      <c r="I1142" s="126"/>
      <c r="J1142" s="110"/>
      <c r="K1142" s="108"/>
      <c r="L1142" s="107"/>
      <c r="M1142" s="319"/>
      <c r="N1142" s="107"/>
    </row>
    <row r="1143" spans="1:14" ht="18" hidden="1" customHeight="1">
      <c r="A1143" s="351">
        <v>1138</v>
      </c>
      <c r="B1143" s="107" t="s">
        <v>55</v>
      </c>
      <c r="C1143" s="108">
        <v>43704</v>
      </c>
      <c r="D1143" s="324" t="s">
        <v>12620</v>
      </c>
      <c r="E1143" s="324" t="s">
        <v>1709</v>
      </c>
      <c r="F1143" s="126">
        <v>705.75</v>
      </c>
      <c r="G1143" s="107" t="str">
        <f t="shared" si="18"/>
        <v>SH19-08738</v>
      </c>
      <c r="H1143" s="318"/>
      <c r="I1143" s="126"/>
      <c r="J1143" s="110"/>
      <c r="K1143" s="108"/>
      <c r="L1143" s="107"/>
      <c r="M1143" s="319"/>
      <c r="N1143" s="107"/>
    </row>
    <row r="1144" spans="1:14" ht="18" hidden="1" customHeight="1">
      <c r="A1144" s="351">
        <v>1139</v>
      </c>
      <c r="B1144" s="107" t="s">
        <v>55</v>
      </c>
      <c r="C1144" s="108">
        <v>43704</v>
      </c>
      <c r="D1144" s="324" t="s">
        <v>12621</v>
      </c>
      <c r="E1144" s="324" t="s">
        <v>1709</v>
      </c>
      <c r="F1144" s="126">
        <v>254</v>
      </c>
      <c r="G1144" s="107" t="str">
        <f t="shared" si="18"/>
        <v>SH19-08739</v>
      </c>
      <c r="H1144" s="318"/>
      <c r="I1144" s="126"/>
      <c r="J1144" s="110"/>
      <c r="K1144" s="108"/>
      <c r="L1144" s="107"/>
      <c r="M1144" s="319"/>
      <c r="N1144" s="107"/>
    </row>
    <row r="1145" spans="1:14" ht="18" hidden="1" customHeight="1">
      <c r="A1145" s="351">
        <v>1140</v>
      </c>
      <c r="B1145" s="107" t="s">
        <v>55</v>
      </c>
      <c r="C1145" s="108">
        <v>43704</v>
      </c>
      <c r="D1145" s="324" t="s">
        <v>12622</v>
      </c>
      <c r="E1145" s="324" t="s">
        <v>1709</v>
      </c>
      <c r="F1145" s="126">
        <v>1595.52</v>
      </c>
      <c r="G1145" s="107" t="str">
        <f t="shared" si="18"/>
        <v>SH19-08740</v>
      </c>
      <c r="H1145" s="318"/>
      <c r="I1145" s="126"/>
      <c r="J1145" s="110"/>
      <c r="K1145" s="108"/>
      <c r="L1145" s="107"/>
      <c r="M1145" s="319"/>
      <c r="N1145" s="107"/>
    </row>
    <row r="1146" spans="1:14" ht="18" hidden="1" customHeight="1">
      <c r="A1146" s="351">
        <v>1141</v>
      </c>
      <c r="B1146" s="107" t="s">
        <v>42</v>
      </c>
      <c r="C1146" s="108">
        <v>43704</v>
      </c>
      <c r="D1146" s="324" t="s">
        <v>12623</v>
      </c>
      <c r="E1146" s="324" t="s">
        <v>12921</v>
      </c>
      <c r="F1146" s="126">
        <v>49.55</v>
      </c>
      <c r="G1146" s="107" t="str">
        <f t="shared" si="18"/>
        <v>SH19-08741</v>
      </c>
      <c r="H1146" s="318"/>
      <c r="I1146" s="126"/>
      <c r="J1146" s="110"/>
      <c r="K1146" s="108"/>
      <c r="L1146" s="107"/>
      <c r="M1146" s="319"/>
      <c r="N1146" s="107"/>
    </row>
    <row r="1147" spans="1:14" ht="18" hidden="1" customHeight="1">
      <c r="A1147" s="351">
        <v>1142</v>
      </c>
      <c r="B1147" s="107" t="s">
        <v>291</v>
      </c>
      <c r="C1147" s="108">
        <v>43703</v>
      </c>
      <c r="D1147" s="324" t="s">
        <v>12624</v>
      </c>
      <c r="E1147" s="324" t="s">
        <v>1709</v>
      </c>
      <c r="F1147" s="126">
        <v>103.12</v>
      </c>
      <c r="G1147" s="107" t="str">
        <f t="shared" si="18"/>
        <v>SH19-08742</v>
      </c>
      <c r="H1147" s="318"/>
      <c r="I1147" s="126"/>
      <c r="J1147" s="110"/>
      <c r="K1147" s="108"/>
      <c r="L1147" s="107"/>
      <c r="M1147" s="319"/>
      <c r="N1147" s="107"/>
    </row>
    <row r="1148" spans="1:14" ht="18" hidden="1" customHeight="1">
      <c r="A1148" s="351">
        <v>1143</v>
      </c>
      <c r="B1148" s="107" t="s">
        <v>42</v>
      </c>
      <c r="C1148" s="108">
        <v>43706</v>
      </c>
      <c r="D1148" s="324" t="s">
        <v>12625</v>
      </c>
      <c r="E1148" s="324" t="s">
        <v>12931</v>
      </c>
      <c r="F1148" s="126">
        <v>1817.29</v>
      </c>
      <c r="G1148" s="107" t="str">
        <f t="shared" si="18"/>
        <v>SH19-08743</v>
      </c>
      <c r="H1148" s="318"/>
      <c r="I1148" s="126"/>
      <c r="J1148" s="110"/>
      <c r="K1148" s="108"/>
      <c r="L1148" s="107"/>
      <c r="M1148" s="319"/>
      <c r="N1148" s="107"/>
    </row>
    <row r="1149" spans="1:14" ht="18" hidden="1" customHeight="1">
      <c r="A1149" s="351">
        <v>1144</v>
      </c>
      <c r="B1149" s="107" t="s">
        <v>42</v>
      </c>
      <c r="C1149" s="108">
        <v>43706</v>
      </c>
      <c r="D1149" s="324" t="s">
        <v>12626</v>
      </c>
      <c r="E1149" s="324" t="s">
        <v>12931</v>
      </c>
      <c r="F1149" s="126">
        <v>13484.47</v>
      </c>
      <c r="G1149" s="107" t="str">
        <f t="shared" si="18"/>
        <v>SH19-08744</v>
      </c>
      <c r="H1149" s="318"/>
      <c r="I1149" s="126"/>
      <c r="J1149" s="110"/>
      <c r="K1149" s="108"/>
      <c r="L1149" s="107"/>
      <c r="M1149" s="319"/>
      <c r="N1149" s="107"/>
    </row>
    <row r="1150" spans="1:14" ht="18" hidden="1" customHeight="1">
      <c r="A1150" s="351">
        <v>1145</v>
      </c>
      <c r="B1150" s="107" t="s">
        <v>42</v>
      </c>
      <c r="C1150" s="108">
        <v>43706</v>
      </c>
      <c r="D1150" s="324" t="s">
        <v>12627</v>
      </c>
      <c r="E1150" s="324" t="s">
        <v>12931</v>
      </c>
      <c r="F1150" s="126">
        <v>11602.25</v>
      </c>
      <c r="G1150" s="107" t="str">
        <f t="shared" si="18"/>
        <v>SH19-08745</v>
      </c>
      <c r="H1150" s="318"/>
      <c r="I1150" s="126"/>
      <c r="J1150" s="110"/>
      <c r="K1150" s="108"/>
      <c r="L1150" s="107"/>
      <c r="M1150" s="319"/>
      <c r="N1150" s="107"/>
    </row>
    <row r="1151" spans="1:14" ht="18" hidden="1" customHeight="1">
      <c r="A1151" s="351">
        <v>1146</v>
      </c>
      <c r="B1151" s="107" t="s">
        <v>42</v>
      </c>
      <c r="C1151" s="108">
        <v>43706</v>
      </c>
      <c r="D1151" s="324" t="s">
        <v>12628</v>
      </c>
      <c r="E1151" s="324" t="s">
        <v>12931</v>
      </c>
      <c r="F1151" s="126">
        <v>8964.41</v>
      </c>
      <c r="G1151" s="107" t="str">
        <f t="shared" si="18"/>
        <v>SH19-08746</v>
      </c>
      <c r="H1151" s="318"/>
      <c r="I1151" s="126"/>
      <c r="J1151" s="110"/>
      <c r="K1151" s="108"/>
      <c r="L1151" s="107"/>
      <c r="M1151" s="319"/>
      <c r="N1151" s="107"/>
    </row>
    <row r="1152" spans="1:14" ht="18" hidden="1" customHeight="1">
      <c r="A1152" s="351">
        <v>1147</v>
      </c>
      <c r="B1152" s="107" t="s">
        <v>42</v>
      </c>
      <c r="C1152" s="108">
        <v>43706</v>
      </c>
      <c r="D1152" s="324" t="s">
        <v>12629</v>
      </c>
      <c r="E1152" s="324" t="s">
        <v>12931</v>
      </c>
      <c r="F1152" s="126">
        <v>4949.71</v>
      </c>
      <c r="G1152" s="107" t="str">
        <f t="shared" si="18"/>
        <v>SH19-08747</v>
      </c>
      <c r="H1152" s="318"/>
      <c r="I1152" s="126"/>
      <c r="J1152" s="110"/>
      <c r="K1152" s="108"/>
      <c r="L1152" s="107"/>
      <c r="M1152" s="319"/>
      <c r="N1152" s="107"/>
    </row>
    <row r="1153" spans="1:14" ht="18" hidden="1" customHeight="1">
      <c r="A1153" s="351">
        <v>1148</v>
      </c>
      <c r="B1153" s="107" t="s">
        <v>42</v>
      </c>
      <c r="C1153" s="108">
        <v>43706</v>
      </c>
      <c r="D1153" s="324" t="s">
        <v>12630</v>
      </c>
      <c r="E1153" s="324" t="s">
        <v>12931</v>
      </c>
      <c r="F1153" s="126">
        <v>14654.1</v>
      </c>
      <c r="G1153" s="107" t="str">
        <f t="shared" si="18"/>
        <v>SH19-08748</v>
      </c>
      <c r="H1153" s="318"/>
      <c r="I1153" s="126"/>
      <c r="J1153" s="110"/>
      <c r="K1153" s="108"/>
      <c r="L1153" s="107"/>
      <c r="M1153" s="319"/>
      <c r="N1153" s="107"/>
    </row>
    <row r="1154" spans="1:14" ht="18" hidden="1" customHeight="1">
      <c r="A1154" s="351">
        <v>1149</v>
      </c>
      <c r="B1154" s="107" t="s">
        <v>42</v>
      </c>
      <c r="C1154" s="108">
        <v>43706</v>
      </c>
      <c r="D1154" s="324" t="s">
        <v>12631</v>
      </c>
      <c r="E1154" s="324" t="s">
        <v>12931</v>
      </c>
      <c r="F1154" s="126">
        <v>8744.2000000000007</v>
      </c>
      <c r="G1154" s="107" t="str">
        <f t="shared" si="18"/>
        <v>SH19-08749</v>
      </c>
      <c r="H1154" s="318"/>
      <c r="I1154" s="126"/>
      <c r="J1154" s="110"/>
      <c r="K1154" s="108"/>
      <c r="L1154" s="107"/>
      <c r="M1154" s="319"/>
      <c r="N1154" s="107"/>
    </row>
    <row r="1155" spans="1:14" ht="18" hidden="1" customHeight="1">
      <c r="A1155" s="351">
        <v>1150</v>
      </c>
      <c r="B1155" s="107" t="s">
        <v>42</v>
      </c>
      <c r="C1155" s="108">
        <v>43706</v>
      </c>
      <c r="D1155" s="324" t="s">
        <v>12632</v>
      </c>
      <c r="E1155" s="324" t="s">
        <v>12931</v>
      </c>
      <c r="F1155" s="126">
        <v>3441.96</v>
      </c>
      <c r="G1155" s="107" t="str">
        <f t="shared" si="18"/>
        <v>SH19-08750</v>
      </c>
      <c r="H1155" s="318"/>
      <c r="I1155" s="126"/>
      <c r="J1155" s="110"/>
      <c r="K1155" s="108"/>
      <c r="L1155" s="107"/>
      <c r="M1155" s="319"/>
      <c r="N1155" s="107"/>
    </row>
    <row r="1156" spans="1:14" ht="18" hidden="1" customHeight="1">
      <c r="A1156" s="351">
        <v>1151</v>
      </c>
      <c r="B1156" s="107" t="s">
        <v>42</v>
      </c>
      <c r="C1156" s="108">
        <v>43706</v>
      </c>
      <c r="D1156" s="324" t="s">
        <v>12633</v>
      </c>
      <c r="E1156" s="324" t="s">
        <v>12931</v>
      </c>
      <c r="F1156" s="126">
        <v>11238.42</v>
      </c>
      <c r="G1156" s="107" t="str">
        <f t="shared" si="18"/>
        <v>SH19-08751</v>
      </c>
      <c r="H1156" s="318"/>
      <c r="I1156" s="126"/>
      <c r="J1156" s="110"/>
      <c r="K1156" s="108"/>
      <c r="L1156" s="107"/>
      <c r="M1156" s="319"/>
      <c r="N1156" s="107"/>
    </row>
    <row r="1157" spans="1:14" ht="18" hidden="1" customHeight="1">
      <c r="A1157" s="351">
        <v>1152</v>
      </c>
      <c r="B1157" s="107" t="s">
        <v>42</v>
      </c>
      <c r="C1157" s="108">
        <v>43706</v>
      </c>
      <c r="D1157" s="324" t="s">
        <v>12634</v>
      </c>
      <c r="E1157" s="324" t="s">
        <v>12931</v>
      </c>
      <c r="F1157" s="126">
        <v>10989.57</v>
      </c>
      <c r="G1157" s="107" t="str">
        <f t="shared" si="18"/>
        <v>SH19-08752</v>
      </c>
      <c r="H1157" s="318"/>
      <c r="I1157" s="126"/>
      <c r="J1157" s="110"/>
      <c r="K1157" s="108"/>
      <c r="L1157" s="107"/>
      <c r="M1157" s="319"/>
      <c r="N1157" s="107"/>
    </row>
    <row r="1158" spans="1:14" ht="18" hidden="1" customHeight="1">
      <c r="A1158" s="351">
        <v>1153</v>
      </c>
      <c r="B1158" s="107" t="s">
        <v>42</v>
      </c>
      <c r="C1158" s="108">
        <v>43706</v>
      </c>
      <c r="D1158" s="324" t="s">
        <v>12635</v>
      </c>
      <c r="E1158" s="324" t="s">
        <v>12931</v>
      </c>
      <c r="F1158" s="126">
        <v>1919.48</v>
      </c>
      <c r="G1158" s="107" t="str">
        <f t="shared" si="18"/>
        <v>SH19-08753</v>
      </c>
      <c r="H1158" s="318"/>
      <c r="I1158" s="126"/>
      <c r="J1158" s="110"/>
      <c r="K1158" s="108"/>
      <c r="L1158" s="107"/>
      <c r="M1158" s="319"/>
      <c r="N1158" s="107"/>
    </row>
    <row r="1159" spans="1:14" ht="18" hidden="1" customHeight="1">
      <c r="A1159" s="351">
        <v>1154</v>
      </c>
      <c r="B1159" s="107" t="s">
        <v>42</v>
      </c>
      <c r="C1159" s="108">
        <v>43706</v>
      </c>
      <c r="D1159" s="324" t="s">
        <v>12636</v>
      </c>
      <c r="E1159" s="324" t="s">
        <v>12931</v>
      </c>
      <c r="F1159" s="126">
        <v>5383.03</v>
      </c>
      <c r="G1159" s="107" t="str">
        <f t="shared" si="18"/>
        <v>SH19-08754</v>
      </c>
      <c r="H1159" s="318"/>
      <c r="I1159" s="126"/>
      <c r="J1159" s="110"/>
      <c r="K1159" s="108"/>
      <c r="L1159" s="107"/>
      <c r="M1159" s="319"/>
      <c r="N1159" s="107"/>
    </row>
    <row r="1160" spans="1:14" ht="18" hidden="1" customHeight="1">
      <c r="A1160" s="351">
        <v>1155</v>
      </c>
      <c r="B1160" s="107" t="s">
        <v>42</v>
      </c>
      <c r="C1160" s="108">
        <v>43706</v>
      </c>
      <c r="D1160" s="324" t="s">
        <v>12637</v>
      </c>
      <c r="E1160" s="324" t="s">
        <v>12931</v>
      </c>
      <c r="F1160" s="126">
        <v>16584.8</v>
      </c>
      <c r="G1160" s="107" t="str">
        <f t="shared" si="18"/>
        <v>SH19-08755</v>
      </c>
      <c r="H1160" s="318"/>
      <c r="I1160" s="126"/>
      <c r="J1160" s="110"/>
      <c r="K1160" s="108"/>
      <c r="L1160" s="107"/>
      <c r="M1160" s="319"/>
      <c r="N1160" s="107"/>
    </row>
    <row r="1161" spans="1:14" ht="18" hidden="1" customHeight="1">
      <c r="A1161" s="351">
        <v>1156</v>
      </c>
      <c r="B1161" s="107" t="s">
        <v>42</v>
      </c>
      <c r="C1161" s="108">
        <v>43706</v>
      </c>
      <c r="D1161" s="324" t="s">
        <v>12638</v>
      </c>
      <c r="E1161" s="324" t="s">
        <v>12931</v>
      </c>
      <c r="F1161" s="126">
        <v>10849.33</v>
      </c>
      <c r="G1161" s="107" t="str">
        <f t="shared" si="18"/>
        <v>SH19-08756</v>
      </c>
      <c r="H1161" s="318"/>
      <c r="I1161" s="126"/>
      <c r="J1161" s="110"/>
      <c r="K1161" s="108"/>
      <c r="L1161" s="107"/>
      <c r="M1161" s="319"/>
      <c r="N1161" s="107"/>
    </row>
    <row r="1162" spans="1:14" ht="18" hidden="1" customHeight="1">
      <c r="A1162" s="351">
        <v>1157</v>
      </c>
      <c r="B1162" s="107" t="s">
        <v>142</v>
      </c>
      <c r="C1162" s="108">
        <v>43705</v>
      </c>
      <c r="D1162" s="324" t="s">
        <v>12639</v>
      </c>
      <c r="E1162" s="324" t="s">
        <v>1709</v>
      </c>
      <c r="F1162" s="126">
        <v>1682.84</v>
      </c>
      <c r="G1162" s="107" t="str">
        <f t="shared" si="18"/>
        <v>SH19-08757</v>
      </c>
      <c r="H1162" s="318"/>
      <c r="I1162" s="126"/>
      <c r="J1162" s="110"/>
      <c r="K1162" s="108"/>
      <c r="L1162" s="107"/>
      <c r="M1162" s="319"/>
      <c r="N1162" s="107"/>
    </row>
    <row r="1163" spans="1:14" ht="18" hidden="1" customHeight="1">
      <c r="A1163" s="351">
        <v>1158</v>
      </c>
      <c r="B1163" s="107" t="s">
        <v>142</v>
      </c>
      <c r="C1163" s="108">
        <v>43705</v>
      </c>
      <c r="D1163" s="324" t="s">
        <v>12640</v>
      </c>
      <c r="E1163" s="324" t="s">
        <v>1709</v>
      </c>
      <c r="F1163" s="126">
        <v>284.38</v>
      </c>
      <c r="G1163" s="107" t="str">
        <f t="shared" si="18"/>
        <v>SH19-08758</v>
      </c>
      <c r="H1163" s="318"/>
      <c r="I1163" s="126"/>
      <c r="J1163" s="110"/>
      <c r="K1163" s="108"/>
      <c r="L1163" s="107"/>
      <c r="M1163" s="319"/>
      <c r="N1163" s="107"/>
    </row>
    <row r="1164" spans="1:14" ht="18" hidden="1" customHeight="1">
      <c r="A1164" s="351">
        <v>1159</v>
      </c>
      <c r="B1164" s="107" t="s">
        <v>43</v>
      </c>
      <c r="C1164" s="108">
        <v>43705</v>
      </c>
      <c r="D1164" s="324" t="s">
        <v>12641</v>
      </c>
      <c r="E1164" s="324" t="s">
        <v>1709</v>
      </c>
      <c r="F1164" s="126">
        <v>3337.6</v>
      </c>
      <c r="G1164" s="107" t="str">
        <f t="shared" si="18"/>
        <v>SH19-08759</v>
      </c>
      <c r="H1164" s="318"/>
      <c r="I1164" s="126"/>
      <c r="J1164" s="110"/>
      <c r="K1164" s="108"/>
      <c r="L1164" s="107"/>
      <c r="M1164" s="319"/>
      <c r="N1164" s="107"/>
    </row>
    <row r="1165" spans="1:14" ht="18" hidden="1" customHeight="1">
      <c r="A1165" s="351">
        <v>1160</v>
      </c>
      <c r="B1165" s="107" t="s">
        <v>139</v>
      </c>
      <c r="C1165" s="108">
        <v>43705</v>
      </c>
      <c r="D1165" s="324" t="s">
        <v>12642</v>
      </c>
      <c r="E1165" s="324" t="s">
        <v>1709</v>
      </c>
      <c r="F1165" s="126">
        <v>1479</v>
      </c>
      <c r="G1165" s="107" t="str">
        <f t="shared" si="18"/>
        <v>SH19-08760</v>
      </c>
      <c r="H1165" s="318"/>
      <c r="I1165" s="126"/>
      <c r="J1165" s="110"/>
      <c r="K1165" s="108"/>
      <c r="L1165" s="107"/>
      <c r="M1165" s="319"/>
      <c r="N1165" s="107"/>
    </row>
    <row r="1166" spans="1:14" ht="18" hidden="1" customHeight="1">
      <c r="A1166" s="351">
        <v>1161</v>
      </c>
      <c r="B1166" s="107" t="s">
        <v>329</v>
      </c>
      <c r="C1166" s="108">
        <v>43705</v>
      </c>
      <c r="D1166" s="324" t="s">
        <v>12643</v>
      </c>
      <c r="E1166" s="324" t="s">
        <v>1709</v>
      </c>
      <c r="F1166" s="126">
        <v>768</v>
      </c>
      <c r="G1166" s="107" t="str">
        <f t="shared" si="18"/>
        <v>SH19-08761</v>
      </c>
      <c r="H1166" s="318"/>
      <c r="I1166" s="126"/>
      <c r="J1166" s="110"/>
      <c r="K1166" s="108"/>
      <c r="L1166" s="107"/>
      <c r="M1166" s="319"/>
      <c r="N1166" s="107"/>
    </row>
    <row r="1167" spans="1:14" ht="18" hidden="1" customHeight="1">
      <c r="A1167" s="351">
        <v>1162</v>
      </c>
      <c r="B1167" s="107" t="s">
        <v>237</v>
      </c>
      <c r="C1167" s="108">
        <v>43705</v>
      </c>
      <c r="D1167" s="324" t="s">
        <v>12644</v>
      </c>
      <c r="E1167" s="324" t="s">
        <v>1709</v>
      </c>
      <c r="F1167" s="126">
        <v>8003.7</v>
      </c>
      <c r="G1167" s="107" t="str">
        <f t="shared" si="18"/>
        <v>SH19-08762</v>
      </c>
      <c r="H1167" s="318"/>
      <c r="I1167" s="126"/>
      <c r="J1167" s="110"/>
      <c r="K1167" s="108"/>
      <c r="L1167" s="107"/>
      <c r="M1167" s="319"/>
      <c r="N1167" s="107"/>
    </row>
    <row r="1168" spans="1:14" ht="18" hidden="1" customHeight="1">
      <c r="A1168" s="351">
        <v>1163</v>
      </c>
      <c r="B1168" s="107" t="s">
        <v>329</v>
      </c>
      <c r="C1168" s="108">
        <v>43705</v>
      </c>
      <c r="D1168" s="324" t="s">
        <v>12645</v>
      </c>
      <c r="E1168" s="324" t="s">
        <v>1709</v>
      </c>
      <c r="F1168" s="126">
        <v>1237.44</v>
      </c>
      <c r="G1168" s="107" t="str">
        <f t="shared" si="18"/>
        <v>SH19-08763</v>
      </c>
      <c r="H1168" s="318"/>
      <c r="I1168" s="126"/>
      <c r="J1168" s="110"/>
      <c r="K1168" s="108"/>
      <c r="L1168" s="107"/>
      <c r="M1168" s="319"/>
      <c r="N1168" s="107"/>
    </row>
    <row r="1169" spans="1:14" ht="18" hidden="1" customHeight="1">
      <c r="A1169" s="351">
        <v>1164</v>
      </c>
      <c r="B1169" s="107" t="s">
        <v>42</v>
      </c>
      <c r="C1169" s="108">
        <v>43705</v>
      </c>
      <c r="D1169" s="324" t="s">
        <v>12646</v>
      </c>
      <c r="E1169" s="324" t="s">
        <v>12930</v>
      </c>
      <c r="F1169" s="126">
        <v>226.58</v>
      </c>
      <c r="G1169" s="107" t="str">
        <f t="shared" si="18"/>
        <v>SH19-08764</v>
      </c>
      <c r="H1169" s="318"/>
      <c r="I1169" s="126"/>
      <c r="J1169" s="110"/>
      <c r="K1169" s="108"/>
      <c r="L1169" s="107"/>
      <c r="M1169" s="319"/>
      <c r="N1169" s="107"/>
    </row>
    <row r="1170" spans="1:14" ht="18" hidden="1" customHeight="1">
      <c r="A1170" s="351">
        <v>1165</v>
      </c>
      <c r="B1170" s="107" t="s">
        <v>55</v>
      </c>
      <c r="C1170" s="108">
        <v>43705</v>
      </c>
      <c r="D1170" s="324" t="s">
        <v>12647</v>
      </c>
      <c r="E1170" s="324" t="s">
        <v>1709</v>
      </c>
      <c r="F1170" s="126">
        <v>1595.52</v>
      </c>
      <c r="G1170" s="107" t="str">
        <f t="shared" si="18"/>
        <v>SH19-08765</v>
      </c>
      <c r="H1170" s="318"/>
      <c r="I1170" s="126"/>
      <c r="J1170" s="110"/>
      <c r="K1170" s="108"/>
      <c r="L1170" s="107"/>
      <c r="M1170" s="319"/>
      <c r="N1170" s="107"/>
    </row>
    <row r="1171" spans="1:14" ht="18" hidden="1" customHeight="1">
      <c r="A1171" s="351">
        <v>1166</v>
      </c>
      <c r="B1171" s="107" t="s">
        <v>55</v>
      </c>
      <c r="C1171" s="108">
        <v>43705</v>
      </c>
      <c r="D1171" s="324" t="s">
        <v>12648</v>
      </c>
      <c r="E1171" s="324" t="s">
        <v>1709</v>
      </c>
      <c r="F1171" s="126">
        <v>1457.82</v>
      </c>
      <c r="G1171" s="107" t="str">
        <f t="shared" si="18"/>
        <v>SH19-08766</v>
      </c>
      <c r="H1171" s="318"/>
      <c r="I1171" s="126"/>
      <c r="J1171" s="110"/>
      <c r="K1171" s="108"/>
      <c r="L1171" s="107"/>
      <c r="M1171" s="319"/>
      <c r="N1171" s="107"/>
    </row>
    <row r="1172" spans="1:14" ht="18" hidden="1" customHeight="1">
      <c r="A1172" s="351">
        <v>1167</v>
      </c>
      <c r="B1172" s="107" t="s">
        <v>42</v>
      </c>
      <c r="C1172" s="108">
        <v>43706</v>
      </c>
      <c r="D1172" s="324" t="s">
        <v>12649</v>
      </c>
      <c r="E1172" s="324" t="s">
        <v>12931</v>
      </c>
      <c r="F1172" s="126">
        <v>4871.8100000000004</v>
      </c>
      <c r="G1172" s="107" t="str">
        <f t="shared" si="18"/>
        <v>SH19-08767</v>
      </c>
      <c r="H1172" s="318"/>
      <c r="I1172" s="126"/>
      <c r="J1172" s="110"/>
      <c r="K1172" s="108"/>
      <c r="L1172" s="107"/>
      <c r="M1172" s="319"/>
      <c r="N1172" s="107"/>
    </row>
    <row r="1173" spans="1:14" ht="18" hidden="1" customHeight="1">
      <c r="A1173" s="351">
        <v>1168</v>
      </c>
      <c r="B1173" s="107" t="s">
        <v>42</v>
      </c>
      <c r="C1173" s="108">
        <v>43706</v>
      </c>
      <c r="D1173" s="324" t="s">
        <v>12650</v>
      </c>
      <c r="E1173" s="324" t="s">
        <v>12931</v>
      </c>
      <c r="F1173" s="126">
        <v>15291.44</v>
      </c>
      <c r="G1173" s="107" t="str">
        <f t="shared" ref="G1173:G1236" si="19">D1173</f>
        <v>SH19-08768</v>
      </c>
      <c r="H1173" s="318"/>
      <c r="I1173" s="126"/>
      <c r="J1173" s="110"/>
      <c r="K1173" s="108"/>
      <c r="L1173" s="107"/>
      <c r="M1173" s="319"/>
      <c r="N1173" s="107"/>
    </row>
    <row r="1174" spans="1:14" ht="18" hidden="1" customHeight="1">
      <c r="A1174" s="351">
        <v>1169</v>
      </c>
      <c r="B1174" s="107" t="s">
        <v>42</v>
      </c>
      <c r="C1174" s="108">
        <v>43706</v>
      </c>
      <c r="D1174" s="324" t="s">
        <v>12651</v>
      </c>
      <c r="E1174" s="324" t="s">
        <v>12931</v>
      </c>
      <c r="F1174" s="126">
        <v>10672.28</v>
      </c>
      <c r="G1174" s="107" t="str">
        <f t="shared" si="19"/>
        <v>SH19-08769</v>
      </c>
      <c r="H1174" s="318"/>
      <c r="I1174" s="126"/>
      <c r="J1174" s="110"/>
      <c r="K1174" s="108"/>
      <c r="L1174" s="107"/>
      <c r="M1174" s="319"/>
      <c r="N1174" s="107"/>
    </row>
    <row r="1175" spans="1:14" ht="18" hidden="1" customHeight="1">
      <c r="A1175" s="351">
        <v>1170</v>
      </c>
      <c r="B1175" s="107" t="s">
        <v>42</v>
      </c>
      <c r="C1175" s="108">
        <v>43706</v>
      </c>
      <c r="D1175" s="324" t="s">
        <v>12652</v>
      </c>
      <c r="E1175" s="324" t="s">
        <v>12931</v>
      </c>
      <c r="F1175" s="126">
        <v>2175.41</v>
      </c>
      <c r="G1175" s="107" t="str">
        <f t="shared" si="19"/>
        <v>SH19-08770</v>
      </c>
      <c r="H1175" s="318"/>
      <c r="I1175" s="126"/>
      <c r="J1175" s="110"/>
      <c r="K1175" s="108"/>
      <c r="L1175" s="107"/>
      <c r="M1175" s="319"/>
      <c r="N1175" s="107"/>
    </row>
    <row r="1176" spans="1:14" ht="18" hidden="1" customHeight="1">
      <c r="A1176" s="351">
        <v>1171</v>
      </c>
      <c r="B1176" s="107" t="s">
        <v>42</v>
      </c>
      <c r="C1176" s="108">
        <v>43706</v>
      </c>
      <c r="D1176" s="324" t="s">
        <v>12653</v>
      </c>
      <c r="E1176" s="324" t="s">
        <v>12931</v>
      </c>
      <c r="F1176" s="126">
        <v>6277.21</v>
      </c>
      <c r="G1176" s="107" t="str">
        <f t="shared" si="19"/>
        <v>SH19-08771</v>
      </c>
      <c r="H1176" s="318"/>
      <c r="I1176" s="126"/>
      <c r="J1176" s="110"/>
      <c r="K1176" s="108"/>
      <c r="L1176" s="107"/>
      <c r="M1176" s="319"/>
      <c r="N1176" s="107"/>
    </row>
    <row r="1177" spans="1:14" ht="18" hidden="1" customHeight="1">
      <c r="A1177" s="351">
        <v>1172</v>
      </c>
      <c r="B1177" s="107" t="s">
        <v>42</v>
      </c>
      <c r="C1177" s="108">
        <v>43706</v>
      </c>
      <c r="D1177" s="324" t="s">
        <v>12654</v>
      </c>
      <c r="E1177" s="324" t="s">
        <v>12931</v>
      </c>
      <c r="F1177" s="126">
        <v>14650.3</v>
      </c>
      <c r="G1177" s="107" t="str">
        <f t="shared" si="19"/>
        <v>SH19-08772</v>
      </c>
      <c r="H1177" s="318"/>
      <c r="I1177" s="126"/>
      <c r="J1177" s="110"/>
      <c r="K1177" s="108"/>
      <c r="L1177" s="107"/>
      <c r="M1177" s="319"/>
      <c r="N1177" s="107"/>
    </row>
    <row r="1178" spans="1:14" ht="18" hidden="1" customHeight="1">
      <c r="A1178" s="351">
        <v>1173</v>
      </c>
      <c r="B1178" s="107" t="s">
        <v>42</v>
      </c>
      <c r="C1178" s="108">
        <v>43706</v>
      </c>
      <c r="D1178" s="324" t="s">
        <v>12655</v>
      </c>
      <c r="E1178" s="324" t="s">
        <v>12931</v>
      </c>
      <c r="F1178" s="126">
        <v>10296.129999999999</v>
      </c>
      <c r="G1178" s="107" t="str">
        <f t="shared" si="19"/>
        <v>SH19-08773</v>
      </c>
      <c r="H1178" s="318"/>
      <c r="I1178" s="126"/>
      <c r="J1178" s="110"/>
      <c r="K1178" s="108"/>
      <c r="L1178" s="107"/>
      <c r="M1178" s="319"/>
      <c r="N1178" s="107"/>
    </row>
    <row r="1179" spans="1:14" ht="18" hidden="1" customHeight="1">
      <c r="A1179" s="351">
        <v>1174</v>
      </c>
      <c r="B1179" s="107" t="s">
        <v>50</v>
      </c>
      <c r="C1179" s="108">
        <v>43705</v>
      </c>
      <c r="D1179" s="324" t="s">
        <v>12656</v>
      </c>
      <c r="E1179" s="324" t="s">
        <v>1709</v>
      </c>
      <c r="F1179" s="126">
        <v>5538.06</v>
      </c>
      <c r="G1179" s="107" t="str">
        <f t="shared" si="19"/>
        <v>SH19-08774</v>
      </c>
      <c r="H1179" s="318"/>
      <c r="I1179" s="126"/>
      <c r="J1179" s="110"/>
      <c r="K1179" s="108"/>
      <c r="L1179" s="107"/>
      <c r="M1179" s="319"/>
      <c r="N1179" s="107"/>
    </row>
    <row r="1180" spans="1:14" ht="18" hidden="1" customHeight="1">
      <c r="A1180" s="351">
        <v>1175</v>
      </c>
      <c r="B1180" s="107" t="s">
        <v>1746</v>
      </c>
      <c r="C1180" s="108"/>
      <c r="D1180" s="402" t="s">
        <v>12657</v>
      </c>
      <c r="E1180" s="324" t="s">
        <v>1709</v>
      </c>
      <c r="F1180" s="126">
        <v>0</v>
      </c>
      <c r="G1180" s="107" t="str">
        <f t="shared" si="19"/>
        <v>SH19-08775</v>
      </c>
      <c r="H1180" s="318"/>
      <c r="I1180" s="126"/>
      <c r="J1180" s="110"/>
      <c r="K1180" s="108"/>
      <c r="L1180" s="107"/>
      <c r="M1180" s="319"/>
      <c r="N1180" s="107"/>
    </row>
    <row r="1181" spans="1:14" ht="18" hidden="1" customHeight="1">
      <c r="A1181" s="351">
        <v>1176</v>
      </c>
      <c r="B1181" s="107" t="s">
        <v>42</v>
      </c>
      <c r="C1181" s="108">
        <v>43706</v>
      </c>
      <c r="D1181" s="324" t="s">
        <v>12658</v>
      </c>
      <c r="E1181" s="324" t="s">
        <v>12931</v>
      </c>
      <c r="F1181" s="126">
        <v>1224.72</v>
      </c>
      <c r="G1181" s="107" t="str">
        <f t="shared" si="19"/>
        <v>SH19-08776</v>
      </c>
      <c r="H1181" s="318"/>
      <c r="I1181" s="126"/>
      <c r="J1181" s="110"/>
      <c r="K1181" s="108"/>
      <c r="L1181" s="107"/>
      <c r="M1181" s="319"/>
      <c r="N1181" s="107"/>
    </row>
    <row r="1182" spans="1:14" ht="18" hidden="1" customHeight="1">
      <c r="A1182" s="351">
        <v>1177</v>
      </c>
      <c r="B1182" s="107" t="s">
        <v>42</v>
      </c>
      <c r="C1182" s="108">
        <v>43706</v>
      </c>
      <c r="D1182" s="324" t="s">
        <v>12659</v>
      </c>
      <c r="E1182" s="324" t="s">
        <v>12931</v>
      </c>
      <c r="F1182" s="126">
        <v>1448.23</v>
      </c>
      <c r="G1182" s="107" t="str">
        <f t="shared" si="19"/>
        <v>SH19-08777</v>
      </c>
      <c r="H1182" s="318"/>
      <c r="I1182" s="126"/>
      <c r="J1182" s="110"/>
      <c r="K1182" s="108"/>
      <c r="L1182" s="107"/>
      <c r="M1182" s="319"/>
      <c r="N1182" s="107"/>
    </row>
    <row r="1183" spans="1:14" ht="18" hidden="1" customHeight="1">
      <c r="A1183" s="351">
        <v>1178</v>
      </c>
      <c r="B1183" s="107" t="s">
        <v>42</v>
      </c>
      <c r="C1183" s="108">
        <v>43706</v>
      </c>
      <c r="D1183" s="324" t="s">
        <v>12660</v>
      </c>
      <c r="E1183" s="324" t="s">
        <v>12931</v>
      </c>
      <c r="F1183" s="126">
        <v>2864.63</v>
      </c>
      <c r="G1183" s="107" t="str">
        <f t="shared" si="19"/>
        <v>SH19-08778</v>
      </c>
      <c r="H1183" s="318"/>
      <c r="I1183" s="126"/>
      <c r="J1183" s="110"/>
      <c r="K1183" s="108"/>
      <c r="L1183" s="107"/>
      <c r="M1183" s="319"/>
      <c r="N1183" s="107"/>
    </row>
    <row r="1184" spans="1:14" ht="18" hidden="1" customHeight="1">
      <c r="A1184" s="351">
        <v>1179</v>
      </c>
      <c r="B1184" s="107" t="s">
        <v>142</v>
      </c>
      <c r="C1184" s="108">
        <v>43705</v>
      </c>
      <c r="D1184" s="324" t="s">
        <v>12661</v>
      </c>
      <c r="E1184" s="324" t="s">
        <v>1709</v>
      </c>
      <c r="F1184" s="126">
        <v>1020.75</v>
      </c>
      <c r="G1184" s="107" t="str">
        <f t="shared" si="19"/>
        <v>SH19-08779</v>
      </c>
      <c r="H1184" s="318"/>
      <c r="I1184" s="126"/>
      <c r="J1184" s="110"/>
      <c r="K1184" s="108"/>
      <c r="L1184" s="107"/>
      <c r="M1184" s="319"/>
      <c r="N1184" s="107"/>
    </row>
    <row r="1185" spans="1:14" ht="18" hidden="1" customHeight="1">
      <c r="A1185" s="351">
        <v>1180</v>
      </c>
      <c r="B1185" s="107" t="s">
        <v>47</v>
      </c>
      <c r="C1185" s="108">
        <v>43705</v>
      </c>
      <c r="D1185" s="324" t="s">
        <v>12662</v>
      </c>
      <c r="E1185" s="324" t="s">
        <v>1709</v>
      </c>
      <c r="F1185" s="126">
        <v>1278.1099999999999</v>
      </c>
      <c r="G1185" s="107" t="str">
        <f t="shared" si="19"/>
        <v>SH19-08780</v>
      </c>
      <c r="H1185" s="318"/>
      <c r="I1185" s="126"/>
      <c r="J1185" s="110"/>
      <c r="K1185" s="108"/>
      <c r="L1185" s="107"/>
      <c r="M1185" s="319"/>
      <c r="N1185" s="107"/>
    </row>
    <row r="1186" spans="1:14" ht="18" hidden="1" customHeight="1">
      <c r="A1186" s="351">
        <v>1181</v>
      </c>
      <c r="B1186" s="107" t="s">
        <v>1746</v>
      </c>
      <c r="C1186" s="108"/>
      <c r="D1186" s="402" t="s">
        <v>12663</v>
      </c>
      <c r="E1186" s="324" t="s">
        <v>1709</v>
      </c>
      <c r="F1186" s="126">
        <v>0</v>
      </c>
      <c r="G1186" s="107" t="str">
        <f t="shared" si="19"/>
        <v>SH19-08781</v>
      </c>
      <c r="H1186" s="318"/>
      <c r="I1186" s="126"/>
      <c r="J1186" s="110"/>
      <c r="K1186" s="108"/>
      <c r="L1186" s="107"/>
      <c r="M1186" s="319"/>
      <c r="N1186" s="107"/>
    </row>
    <row r="1187" spans="1:14" ht="18" hidden="1" customHeight="1">
      <c r="A1187" s="351">
        <v>1182</v>
      </c>
      <c r="B1187" s="107" t="s">
        <v>42</v>
      </c>
      <c r="C1187" s="108">
        <v>43705</v>
      </c>
      <c r="D1187" s="324" t="s">
        <v>12664</v>
      </c>
      <c r="E1187" s="324" t="s">
        <v>12930</v>
      </c>
      <c r="F1187" s="126">
        <v>370.29</v>
      </c>
      <c r="G1187" s="107" t="str">
        <f t="shared" si="19"/>
        <v>SH19-08782</v>
      </c>
      <c r="H1187" s="318"/>
      <c r="I1187" s="126"/>
      <c r="J1187" s="110"/>
      <c r="K1187" s="108"/>
      <c r="L1187" s="107"/>
      <c r="M1187" s="319"/>
      <c r="N1187" s="107"/>
    </row>
    <row r="1188" spans="1:14" ht="18" hidden="1" customHeight="1">
      <c r="A1188" s="351">
        <v>1183</v>
      </c>
      <c r="B1188" s="107" t="s">
        <v>329</v>
      </c>
      <c r="C1188" s="108">
        <v>43705</v>
      </c>
      <c r="D1188" s="324" t="s">
        <v>12665</v>
      </c>
      <c r="E1188" s="324" t="s">
        <v>1709</v>
      </c>
      <c r="F1188" s="126">
        <v>3503.03</v>
      </c>
      <c r="G1188" s="107" t="str">
        <f t="shared" si="19"/>
        <v>SH19-08783</v>
      </c>
      <c r="H1188" s="318"/>
      <c r="I1188" s="126"/>
      <c r="J1188" s="110"/>
      <c r="K1188" s="108"/>
      <c r="L1188" s="107"/>
      <c r="M1188" s="319"/>
      <c r="N1188" s="107"/>
    </row>
    <row r="1189" spans="1:14" ht="18" hidden="1" customHeight="1">
      <c r="A1189" s="351">
        <v>1184</v>
      </c>
      <c r="B1189" s="107" t="s">
        <v>42</v>
      </c>
      <c r="C1189" s="108">
        <v>43706</v>
      </c>
      <c r="D1189" s="324" t="s">
        <v>12666</v>
      </c>
      <c r="E1189" s="324" t="s">
        <v>12931</v>
      </c>
      <c r="F1189" s="126">
        <v>2008.4</v>
      </c>
      <c r="G1189" s="107" t="str">
        <f t="shared" si="19"/>
        <v>SH19-08784</v>
      </c>
      <c r="H1189" s="318"/>
      <c r="I1189" s="126"/>
      <c r="J1189" s="110"/>
      <c r="K1189" s="108"/>
      <c r="L1189" s="107"/>
      <c r="M1189" s="319"/>
      <c r="N1189" s="107"/>
    </row>
    <row r="1190" spans="1:14" ht="18" hidden="1" customHeight="1">
      <c r="A1190" s="351">
        <v>1185</v>
      </c>
      <c r="B1190" s="107" t="s">
        <v>47</v>
      </c>
      <c r="C1190" s="108">
        <v>43705</v>
      </c>
      <c r="D1190" s="324" t="s">
        <v>12667</v>
      </c>
      <c r="E1190" s="324" t="s">
        <v>1709</v>
      </c>
      <c r="F1190" s="126">
        <v>9836.7999999999993</v>
      </c>
      <c r="G1190" s="107" t="str">
        <f t="shared" si="19"/>
        <v>SH19-08785</v>
      </c>
      <c r="H1190" s="318"/>
      <c r="I1190" s="126"/>
      <c r="J1190" s="110"/>
      <c r="K1190" s="108"/>
      <c r="L1190" s="107"/>
      <c r="M1190" s="319"/>
      <c r="N1190" s="107"/>
    </row>
    <row r="1191" spans="1:14" ht="18" hidden="1" customHeight="1">
      <c r="A1191" s="351">
        <v>1186</v>
      </c>
      <c r="B1191" s="107" t="s">
        <v>238</v>
      </c>
      <c r="C1191" s="108">
        <v>43705</v>
      </c>
      <c r="D1191" s="324" t="s">
        <v>12668</v>
      </c>
      <c r="E1191" s="324" t="s">
        <v>1709</v>
      </c>
      <c r="F1191" s="126">
        <v>5734.3</v>
      </c>
      <c r="G1191" s="107" t="str">
        <f t="shared" si="19"/>
        <v>SH19-08786</v>
      </c>
      <c r="H1191" s="318"/>
      <c r="I1191" s="126"/>
      <c r="J1191" s="110"/>
      <c r="K1191" s="108"/>
      <c r="L1191" s="107"/>
      <c r="M1191" s="319"/>
      <c r="N1191" s="107"/>
    </row>
    <row r="1192" spans="1:14" ht="18" hidden="1" customHeight="1">
      <c r="A1192" s="351">
        <v>1187</v>
      </c>
      <c r="B1192" s="107" t="s">
        <v>142</v>
      </c>
      <c r="C1192" s="108">
        <v>43705</v>
      </c>
      <c r="D1192" s="324" t="s">
        <v>12669</v>
      </c>
      <c r="E1192" s="324" t="s">
        <v>1709</v>
      </c>
      <c r="F1192" s="126">
        <v>1203.47</v>
      </c>
      <c r="G1192" s="107" t="str">
        <f t="shared" si="19"/>
        <v>SH19-08787</v>
      </c>
      <c r="H1192" s="318"/>
      <c r="I1192" s="126"/>
      <c r="J1192" s="110"/>
      <c r="K1192" s="108"/>
      <c r="L1192" s="107"/>
      <c r="M1192" s="319"/>
      <c r="N1192" s="107"/>
    </row>
    <row r="1193" spans="1:14" ht="18" hidden="1" customHeight="1">
      <c r="A1193" s="351">
        <v>1188</v>
      </c>
      <c r="B1193" s="107" t="s">
        <v>142</v>
      </c>
      <c r="C1193" s="108">
        <v>43705</v>
      </c>
      <c r="D1193" s="324" t="s">
        <v>12670</v>
      </c>
      <c r="E1193" s="324" t="s">
        <v>1709</v>
      </c>
      <c r="F1193" s="126">
        <v>891.75</v>
      </c>
      <c r="G1193" s="107" t="str">
        <f t="shared" si="19"/>
        <v>SH19-08788</v>
      </c>
      <c r="H1193" s="318"/>
      <c r="I1193" s="126"/>
      <c r="J1193" s="110"/>
      <c r="K1193" s="108"/>
      <c r="L1193" s="107"/>
      <c r="M1193" s="319"/>
      <c r="N1193" s="107"/>
    </row>
    <row r="1194" spans="1:14" ht="18" hidden="1" customHeight="1">
      <c r="A1194" s="351">
        <v>1189</v>
      </c>
      <c r="B1194" s="107" t="s">
        <v>42</v>
      </c>
      <c r="C1194" s="108">
        <v>43706</v>
      </c>
      <c r="D1194" s="324" t="s">
        <v>12671</v>
      </c>
      <c r="E1194" s="324" t="s">
        <v>12931</v>
      </c>
      <c r="F1194" s="126">
        <v>7180.33</v>
      </c>
      <c r="G1194" s="107" t="str">
        <f t="shared" si="19"/>
        <v>SH19-08789</v>
      </c>
      <c r="H1194" s="318"/>
      <c r="I1194" s="126"/>
      <c r="J1194" s="110"/>
      <c r="K1194" s="108"/>
      <c r="L1194" s="107"/>
      <c r="M1194" s="319"/>
      <c r="N1194" s="107"/>
    </row>
    <row r="1195" spans="1:14" ht="18" hidden="1" customHeight="1">
      <c r="A1195" s="351">
        <v>1190</v>
      </c>
      <c r="B1195" s="107" t="s">
        <v>42</v>
      </c>
      <c r="C1195" s="108">
        <v>43706</v>
      </c>
      <c r="D1195" s="324" t="s">
        <v>12672</v>
      </c>
      <c r="E1195" s="324" t="s">
        <v>12931</v>
      </c>
      <c r="F1195" s="126">
        <v>9469.67</v>
      </c>
      <c r="G1195" s="107" t="str">
        <f t="shared" si="19"/>
        <v>SH19-08790</v>
      </c>
      <c r="H1195" s="318"/>
      <c r="I1195" s="126"/>
      <c r="J1195" s="110"/>
      <c r="K1195" s="108"/>
      <c r="L1195" s="107"/>
      <c r="M1195" s="319"/>
      <c r="N1195" s="107"/>
    </row>
    <row r="1196" spans="1:14" ht="18" hidden="1" customHeight="1">
      <c r="A1196" s="351">
        <v>1191</v>
      </c>
      <c r="B1196" s="107" t="s">
        <v>42</v>
      </c>
      <c r="C1196" s="108">
        <v>43706</v>
      </c>
      <c r="D1196" s="324" t="s">
        <v>12673</v>
      </c>
      <c r="E1196" s="324" t="s">
        <v>12931</v>
      </c>
      <c r="F1196" s="126">
        <v>10820.13</v>
      </c>
      <c r="G1196" s="107" t="str">
        <f t="shared" si="19"/>
        <v>SH19-08791</v>
      </c>
      <c r="H1196" s="318"/>
      <c r="I1196" s="126"/>
      <c r="J1196" s="110"/>
      <c r="K1196" s="108"/>
      <c r="L1196" s="107"/>
      <c r="M1196" s="319"/>
      <c r="N1196" s="107"/>
    </row>
    <row r="1197" spans="1:14" ht="18" hidden="1" customHeight="1">
      <c r="A1197" s="351">
        <v>1192</v>
      </c>
      <c r="B1197" s="107" t="s">
        <v>42</v>
      </c>
      <c r="C1197" s="108">
        <v>43706</v>
      </c>
      <c r="D1197" s="324" t="s">
        <v>12674</v>
      </c>
      <c r="E1197" s="324" t="s">
        <v>12931</v>
      </c>
      <c r="F1197" s="126">
        <v>2132.7600000000002</v>
      </c>
      <c r="G1197" s="107" t="str">
        <f t="shared" si="19"/>
        <v>SH19-08792</v>
      </c>
      <c r="H1197" s="318"/>
      <c r="I1197" s="126"/>
      <c r="J1197" s="110"/>
      <c r="K1197" s="108"/>
      <c r="L1197" s="107"/>
      <c r="M1197" s="319"/>
      <c r="N1197" s="107"/>
    </row>
    <row r="1198" spans="1:14" ht="18" hidden="1" customHeight="1">
      <c r="A1198" s="351">
        <v>1193</v>
      </c>
      <c r="B1198" s="107" t="s">
        <v>42</v>
      </c>
      <c r="C1198" s="108">
        <v>43706</v>
      </c>
      <c r="D1198" s="324" t="s">
        <v>12675</v>
      </c>
      <c r="E1198" s="324" t="s">
        <v>12931</v>
      </c>
      <c r="F1198" s="126">
        <v>2546.34</v>
      </c>
      <c r="G1198" s="107" t="str">
        <f t="shared" si="19"/>
        <v>SH19-08793</v>
      </c>
      <c r="H1198" s="318"/>
      <c r="I1198" s="126"/>
      <c r="J1198" s="110"/>
      <c r="K1198" s="108"/>
      <c r="L1198" s="107"/>
      <c r="M1198" s="319"/>
      <c r="N1198" s="107"/>
    </row>
    <row r="1199" spans="1:14" ht="18" hidden="1" customHeight="1">
      <c r="A1199" s="351">
        <v>1194</v>
      </c>
      <c r="B1199" s="107" t="s">
        <v>42</v>
      </c>
      <c r="C1199" s="108">
        <v>43706</v>
      </c>
      <c r="D1199" s="324" t="s">
        <v>12676</v>
      </c>
      <c r="E1199" s="324" t="s">
        <v>12931</v>
      </c>
      <c r="F1199" s="126">
        <v>4579.2</v>
      </c>
      <c r="G1199" s="107" t="str">
        <f t="shared" si="19"/>
        <v>SH19-08794</v>
      </c>
      <c r="H1199" s="318"/>
      <c r="I1199" s="126"/>
      <c r="J1199" s="110"/>
      <c r="K1199" s="108"/>
      <c r="L1199" s="107"/>
      <c r="M1199" s="319"/>
      <c r="N1199" s="107"/>
    </row>
    <row r="1200" spans="1:14" ht="18" hidden="1" customHeight="1">
      <c r="A1200" s="351">
        <v>1195</v>
      </c>
      <c r="B1200" s="107" t="s">
        <v>42</v>
      </c>
      <c r="C1200" s="108">
        <v>43706</v>
      </c>
      <c r="D1200" s="324" t="s">
        <v>12677</v>
      </c>
      <c r="E1200" s="324" t="s">
        <v>12931</v>
      </c>
      <c r="F1200" s="126">
        <v>7082.05</v>
      </c>
      <c r="G1200" s="107" t="str">
        <f t="shared" si="19"/>
        <v>SH19-08795</v>
      </c>
      <c r="H1200" s="318"/>
      <c r="I1200" s="126"/>
      <c r="J1200" s="110"/>
      <c r="K1200" s="108"/>
      <c r="L1200" s="107"/>
      <c r="M1200" s="319"/>
      <c r="N1200" s="107"/>
    </row>
    <row r="1201" spans="1:14" ht="18" hidden="1" customHeight="1">
      <c r="A1201" s="351">
        <v>1196</v>
      </c>
      <c r="B1201" s="107" t="s">
        <v>42</v>
      </c>
      <c r="C1201" s="108">
        <v>43706</v>
      </c>
      <c r="D1201" s="324" t="s">
        <v>12678</v>
      </c>
      <c r="E1201" s="324" t="s">
        <v>12931</v>
      </c>
      <c r="F1201" s="126">
        <v>4740.04</v>
      </c>
      <c r="G1201" s="107" t="str">
        <f t="shared" si="19"/>
        <v>SH19-08796</v>
      </c>
      <c r="H1201" s="318"/>
      <c r="I1201" s="126"/>
      <c r="J1201" s="110"/>
      <c r="K1201" s="108"/>
      <c r="L1201" s="107"/>
      <c r="M1201" s="319"/>
      <c r="N1201" s="107"/>
    </row>
    <row r="1202" spans="1:14" ht="18" hidden="1" customHeight="1">
      <c r="A1202" s="351">
        <v>1197</v>
      </c>
      <c r="B1202" s="107" t="s">
        <v>42</v>
      </c>
      <c r="C1202" s="108">
        <v>43706</v>
      </c>
      <c r="D1202" s="324" t="s">
        <v>12679</v>
      </c>
      <c r="E1202" s="324" t="s">
        <v>12931</v>
      </c>
      <c r="F1202" s="126">
        <v>588.84</v>
      </c>
      <c r="G1202" s="107" t="str">
        <f t="shared" si="19"/>
        <v>SH19-08797</v>
      </c>
      <c r="H1202" s="318"/>
      <c r="I1202" s="126"/>
      <c r="J1202" s="110"/>
      <c r="K1202" s="108"/>
      <c r="L1202" s="107"/>
      <c r="M1202" s="319"/>
      <c r="N1202" s="107"/>
    </row>
    <row r="1203" spans="1:14" ht="18" hidden="1" customHeight="1">
      <c r="A1203" s="351">
        <v>1198</v>
      </c>
      <c r="B1203" s="107" t="s">
        <v>288</v>
      </c>
      <c r="C1203" s="108">
        <v>43705</v>
      </c>
      <c r="D1203" s="324" t="s">
        <v>12680</v>
      </c>
      <c r="E1203" s="324" t="s">
        <v>1709</v>
      </c>
      <c r="F1203" s="126">
        <v>1287.52</v>
      </c>
      <c r="G1203" s="107" t="str">
        <f t="shared" si="19"/>
        <v>SH19-08798</v>
      </c>
      <c r="H1203" s="318"/>
      <c r="I1203" s="126"/>
      <c r="J1203" s="110"/>
      <c r="K1203" s="108"/>
      <c r="L1203" s="107"/>
      <c r="M1203" s="319"/>
      <c r="N1203" s="107"/>
    </row>
    <row r="1204" spans="1:14" ht="18" hidden="1" customHeight="1">
      <c r="A1204" s="351">
        <v>1199</v>
      </c>
      <c r="B1204" s="107" t="s">
        <v>291</v>
      </c>
      <c r="C1204" s="108">
        <v>43705</v>
      </c>
      <c r="D1204" s="324" t="s">
        <v>12681</v>
      </c>
      <c r="E1204" s="324" t="s">
        <v>1709</v>
      </c>
      <c r="F1204" s="126">
        <v>2838.96</v>
      </c>
      <c r="G1204" s="107" t="str">
        <f t="shared" si="19"/>
        <v>SH19-08799</v>
      </c>
      <c r="H1204" s="318"/>
      <c r="I1204" s="126"/>
      <c r="J1204" s="110"/>
      <c r="K1204" s="108"/>
      <c r="L1204" s="107"/>
      <c r="M1204" s="319"/>
      <c r="N1204" s="107"/>
    </row>
    <row r="1205" spans="1:14" ht="18" hidden="1" customHeight="1">
      <c r="A1205" s="351">
        <v>1200</v>
      </c>
      <c r="B1205" s="107"/>
      <c r="C1205" s="108"/>
      <c r="D1205" s="401" t="s">
        <v>12682</v>
      </c>
      <c r="E1205" s="324" t="s">
        <v>1709</v>
      </c>
      <c r="F1205" s="126">
        <v>0</v>
      </c>
      <c r="G1205" s="107" t="str">
        <f t="shared" si="19"/>
        <v>SH19-08800</v>
      </c>
      <c r="H1205" s="318"/>
      <c r="I1205" s="126"/>
      <c r="J1205" s="110"/>
      <c r="K1205" s="108"/>
      <c r="L1205" s="107"/>
      <c r="M1205" s="319"/>
      <c r="N1205" s="107" t="s">
        <v>1942</v>
      </c>
    </row>
    <row r="1206" spans="1:14" ht="18" hidden="1" customHeight="1">
      <c r="A1206" s="351">
        <v>1201</v>
      </c>
      <c r="B1206" s="107" t="s">
        <v>238</v>
      </c>
      <c r="C1206" s="108">
        <v>43705</v>
      </c>
      <c r="D1206" s="324" t="s">
        <v>12683</v>
      </c>
      <c r="E1206" s="324" t="s">
        <v>1709</v>
      </c>
      <c r="F1206" s="126">
        <v>7039.01</v>
      </c>
      <c r="G1206" s="107" t="str">
        <f t="shared" si="19"/>
        <v>SH19-08801</v>
      </c>
      <c r="H1206" s="318"/>
      <c r="I1206" s="126"/>
      <c r="J1206" s="110"/>
      <c r="K1206" s="108"/>
      <c r="L1206" s="107"/>
      <c r="M1206" s="319"/>
      <c r="N1206" s="107"/>
    </row>
    <row r="1207" spans="1:14" ht="18" hidden="1" customHeight="1">
      <c r="A1207" s="351">
        <v>1202</v>
      </c>
      <c r="B1207" s="107" t="s">
        <v>43</v>
      </c>
      <c r="C1207" s="108">
        <v>43705</v>
      </c>
      <c r="D1207" s="324" t="s">
        <v>12684</v>
      </c>
      <c r="E1207" s="324" t="s">
        <v>1709</v>
      </c>
      <c r="F1207" s="126">
        <v>1080.02</v>
      </c>
      <c r="G1207" s="107" t="str">
        <f t="shared" si="19"/>
        <v>SH19-08802</v>
      </c>
      <c r="H1207" s="318"/>
      <c r="I1207" s="126"/>
      <c r="J1207" s="110"/>
      <c r="K1207" s="108"/>
      <c r="L1207" s="107"/>
      <c r="M1207" s="319"/>
      <c r="N1207" s="107"/>
    </row>
    <row r="1208" spans="1:14" ht="18" hidden="1" customHeight="1">
      <c r="A1208" s="351">
        <v>1203</v>
      </c>
      <c r="B1208" s="107" t="s">
        <v>43</v>
      </c>
      <c r="C1208" s="108">
        <v>43705</v>
      </c>
      <c r="D1208" s="324" t="s">
        <v>12685</v>
      </c>
      <c r="E1208" s="324" t="s">
        <v>1709</v>
      </c>
      <c r="F1208" s="126">
        <v>635</v>
      </c>
      <c r="G1208" s="107" t="str">
        <f t="shared" si="19"/>
        <v>SH19-08803</v>
      </c>
      <c r="H1208" s="318"/>
      <c r="I1208" s="126"/>
      <c r="J1208" s="110"/>
      <c r="K1208" s="108"/>
      <c r="L1208" s="107"/>
      <c r="M1208" s="319"/>
      <c r="N1208" s="107"/>
    </row>
    <row r="1209" spans="1:14" ht="18" hidden="1" customHeight="1">
      <c r="A1209" s="351">
        <v>1204</v>
      </c>
      <c r="B1209" s="107" t="s">
        <v>55</v>
      </c>
      <c r="C1209" s="108">
        <v>43705</v>
      </c>
      <c r="D1209" s="324" t="s">
        <v>12686</v>
      </c>
      <c r="E1209" s="324" t="s">
        <v>1709</v>
      </c>
      <c r="F1209" s="126">
        <v>1595.52</v>
      </c>
      <c r="G1209" s="107" t="str">
        <f t="shared" si="19"/>
        <v>SH19-08804</v>
      </c>
      <c r="H1209" s="318"/>
      <c r="I1209" s="126"/>
      <c r="J1209" s="110"/>
      <c r="K1209" s="108"/>
      <c r="L1209" s="107"/>
      <c r="M1209" s="319"/>
      <c r="N1209" s="107"/>
    </row>
    <row r="1210" spans="1:14" ht="18" hidden="1" customHeight="1">
      <c r="A1210" s="351">
        <v>1205</v>
      </c>
      <c r="B1210" s="107" t="s">
        <v>55</v>
      </c>
      <c r="C1210" s="108">
        <v>43705</v>
      </c>
      <c r="D1210" s="324" t="s">
        <v>12687</v>
      </c>
      <c r="E1210" s="324" t="s">
        <v>1709</v>
      </c>
      <c r="F1210" s="126">
        <v>1457.82</v>
      </c>
      <c r="G1210" s="107" t="str">
        <f t="shared" si="19"/>
        <v>SH19-08805</v>
      </c>
      <c r="H1210" s="318"/>
      <c r="I1210" s="126"/>
      <c r="J1210" s="110"/>
      <c r="K1210" s="108"/>
      <c r="L1210" s="107"/>
      <c r="M1210" s="319"/>
      <c r="N1210" s="107"/>
    </row>
    <row r="1211" spans="1:14" ht="18" hidden="1" customHeight="1">
      <c r="A1211" s="351">
        <v>1206</v>
      </c>
      <c r="B1211" s="107" t="s">
        <v>55</v>
      </c>
      <c r="C1211" s="108">
        <v>43705</v>
      </c>
      <c r="D1211" s="324" t="s">
        <v>12688</v>
      </c>
      <c r="E1211" s="324" t="s">
        <v>1709</v>
      </c>
      <c r="F1211" s="126">
        <v>1404.36</v>
      </c>
      <c r="G1211" s="107" t="str">
        <f t="shared" si="19"/>
        <v>SH19-08806</v>
      </c>
      <c r="H1211" s="318"/>
      <c r="I1211" s="126"/>
      <c r="J1211" s="110"/>
      <c r="K1211" s="108"/>
      <c r="L1211" s="107"/>
      <c r="M1211" s="319"/>
      <c r="N1211" s="107"/>
    </row>
    <row r="1212" spans="1:14" ht="18" hidden="1" customHeight="1">
      <c r="A1212" s="351">
        <v>1207</v>
      </c>
      <c r="B1212" s="107" t="s">
        <v>1727</v>
      </c>
      <c r="C1212" s="108">
        <v>43705</v>
      </c>
      <c r="D1212" s="324" t="s">
        <v>12689</v>
      </c>
      <c r="E1212" s="324" t="s">
        <v>1709</v>
      </c>
      <c r="F1212" s="126">
        <v>5135.7299999999996</v>
      </c>
      <c r="G1212" s="107" t="str">
        <f t="shared" si="19"/>
        <v>SH19-08807</v>
      </c>
      <c r="H1212" s="318"/>
      <c r="I1212" s="126"/>
      <c r="J1212" s="110"/>
      <c r="K1212" s="108"/>
      <c r="L1212" s="107"/>
      <c r="M1212" s="319"/>
      <c r="N1212" s="107"/>
    </row>
    <row r="1213" spans="1:14" ht="18" hidden="1" customHeight="1">
      <c r="A1213" s="351">
        <v>1208</v>
      </c>
      <c r="B1213" s="107" t="s">
        <v>42</v>
      </c>
      <c r="C1213" s="108">
        <v>43705</v>
      </c>
      <c r="D1213" s="324" t="s">
        <v>12690</v>
      </c>
      <c r="E1213" s="324" t="s">
        <v>12930</v>
      </c>
      <c r="F1213" s="126">
        <v>213.47</v>
      </c>
      <c r="G1213" s="107" t="str">
        <f t="shared" si="19"/>
        <v>SH19-08808</v>
      </c>
      <c r="H1213" s="318"/>
      <c r="I1213" s="126"/>
      <c r="J1213" s="110"/>
      <c r="K1213" s="108"/>
      <c r="L1213" s="107"/>
      <c r="M1213" s="319"/>
      <c r="N1213" s="107"/>
    </row>
    <row r="1214" spans="1:14" ht="18" hidden="1" customHeight="1">
      <c r="A1214" s="351">
        <v>1209</v>
      </c>
      <c r="B1214" s="107" t="s">
        <v>42</v>
      </c>
      <c r="C1214" s="108">
        <v>43707</v>
      </c>
      <c r="D1214" s="324" t="s">
        <v>12691</v>
      </c>
      <c r="E1214" s="324" t="s">
        <v>12932</v>
      </c>
      <c r="F1214" s="126">
        <v>8289.17</v>
      </c>
      <c r="G1214" s="107" t="str">
        <f t="shared" si="19"/>
        <v>SH19-08809</v>
      </c>
      <c r="H1214" s="318"/>
      <c r="I1214" s="126"/>
      <c r="J1214" s="110"/>
      <c r="K1214" s="108"/>
      <c r="L1214" s="107"/>
      <c r="M1214" s="319"/>
      <c r="N1214" s="107"/>
    </row>
    <row r="1215" spans="1:14" ht="18" hidden="1" customHeight="1">
      <c r="A1215" s="351">
        <v>1210</v>
      </c>
      <c r="B1215" s="107" t="s">
        <v>42</v>
      </c>
      <c r="C1215" s="108">
        <v>43707</v>
      </c>
      <c r="D1215" s="324" t="s">
        <v>12692</v>
      </c>
      <c r="E1215" s="324" t="s">
        <v>12932</v>
      </c>
      <c r="F1215" s="126">
        <v>7533.22</v>
      </c>
      <c r="G1215" s="107" t="str">
        <f t="shared" si="19"/>
        <v>SH19-08810</v>
      </c>
      <c r="H1215" s="318"/>
      <c r="I1215" s="126"/>
      <c r="J1215" s="110"/>
      <c r="K1215" s="108"/>
      <c r="L1215" s="107"/>
      <c r="M1215" s="319"/>
      <c r="N1215" s="107"/>
    </row>
    <row r="1216" spans="1:14" ht="18" hidden="1" customHeight="1">
      <c r="A1216" s="351">
        <v>1211</v>
      </c>
      <c r="B1216" s="107" t="s">
        <v>42</v>
      </c>
      <c r="C1216" s="108">
        <v>43707</v>
      </c>
      <c r="D1216" s="324" t="s">
        <v>12693</v>
      </c>
      <c r="E1216" s="324" t="s">
        <v>12932</v>
      </c>
      <c r="F1216" s="126">
        <v>5577.04</v>
      </c>
      <c r="G1216" s="107" t="str">
        <f t="shared" si="19"/>
        <v>SH19-08811</v>
      </c>
      <c r="H1216" s="318"/>
      <c r="I1216" s="126"/>
      <c r="J1216" s="110"/>
      <c r="K1216" s="108"/>
      <c r="L1216" s="107"/>
      <c r="M1216" s="319"/>
      <c r="N1216" s="107"/>
    </row>
    <row r="1217" spans="1:14" ht="18" hidden="1" customHeight="1">
      <c r="A1217" s="351">
        <v>1212</v>
      </c>
      <c r="B1217" s="107" t="s">
        <v>42</v>
      </c>
      <c r="C1217" s="108">
        <v>43707</v>
      </c>
      <c r="D1217" s="324" t="s">
        <v>12694</v>
      </c>
      <c r="E1217" s="324" t="s">
        <v>12932</v>
      </c>
      <c r="F1217" s="126">
        <v>550.26</v>
      </c>
      <c r="G1217" s="107" t="str">
        <f t="shared" si="19"/>
        <v>SH19-08812</v>
      </c>
      <c r="H1217" s="318"/>
      <c r="I1217" s="126"/>
      <c r="J1217" s="110"/>
      <c r="K1217" s="108"/>
      <c r="L1217" s="107"/>
      <c r="M1217" s="319"/>
      <c r="N1217" s="107"/>
    </row>
    <row r="1218" spans="1:14" ht="18" hidden="1" customHeight="1">
      <c r="A1218" s="351">
        <v>1213</v>
      </c>
      <c r="B1218" s="107" t="s">
        <v>42</v>
      </c>
      <c r="C1218" s="108">
        <v>43706</v>
      </c>
      <c r="D1218" s="324" t="s">
        <v>12695</v>
      </c>
      <c r="E1218" s="324" t="s">
        <v>12931</v>
      </c>
      <c r="F1218" s="126">
        <v>1085.28</v>
      </c>
      <c r="G1218" s="107" t="str">
        <f t="shared" si="19"/>
        <v>SH19-08813</v>
      </c>
      <c r="H1218" s="318"/>
      <c r="I1218" s="126"/>
      <c r="J1218" s="110"/>
      <c r="K1218" s="108"/>
      <c r="L1218" s="107"/>
      <c r="M1218" s="319"/>
      <c r="N1218" s="107"/>
    </row>
    <row r="1219" spans="1:14" ht="18" hidden="1" customHeight="1">
      <c r="A1219" s="351">
        <v>1214</v>
      </c>
      <c r="B1219" s="107" t="s">
        <v>291</v>
      </c>
      <c r="C1219" s="108">
        <v>43705</v>
      </c>
      <c r="D1219" s="324" t="s">
        <v>12696</v>
      </c>
      <c r="E1219" s="324" t="s">
        <v>1709</v>
      </c>
      <c r="F1219" s="126">
        <v>6624.24</v>
      </c>
      <c r="G1219" s="107" t="str">
        <f t="shared" si="19"/>
        <v>SH19-08814</v>
      </c>
      <c r="H1219" s="318"/>
      <c r="I1219" s="126"/>
      <c r="J1219" s="110"/>
      <c r="K1219" s="108"/>
      <c r="L1219" s="107"/>
      <c r="M1219" s="319"/>
      <c r="N1219" s="107"/>
    </row>
    <row r="1220" spans="1:14" ht="18" hidden="1" customHeight="1">
      <c r="A1220" s="351">
        <v>1215</v>
      </c>
      <c r="B1220" s="107" t="s">
        <v>42</v>
      </c>
      <c r="C1220" s="108">
        <v>43707</v>
      </c>
      <c r="D1220" s="324" t="s">
        <v>12697</v>
      </c>
      <c r="E1220" s="324" t="s">
        <v>12932</v>
      </c>
      <c r="F1220" s="126">
        <v>9847.69</v>
      </c>
      <c r="G1220" s="107" t="str">
        <f t="shared" si="19"/>
        <v>SH19-08815</v>
      </c>
      <c r="H1220" s="318"/>
      <c r="I1220" s="126"/>
      <c r="J1220" s="110"/>
      <c r="K1220" s="108"/>
      <c r="L1220" s="107"/>
      <c r="M1220" s="319"/>
      <c r="N1220" s="107"/>
    </row>
    <row r="1221" spans="1:14" ht="18" hidden="1" customHeight="1">
      <c r="A1221" s="351">
        <v>1216</v>
      </c>
      <c r="B1221" s="107" t="s">
        <v>42</v>
      </c>
      <c r="C1221" s="108">
        <v>43707</v>
      </c>
      <c r="D1221" s="324" t="s">
        <v>12698</v>
      </c>
      <c r="E1221" s="324" t="s">
        <v>12932</v>
      </c>
      <c r="F1221" s="126">
        <v>16353.39</v>
      </c>
      <c r="G1221" s="107" t="str">
        <f t="shared" si="19"/>
        <v>SH19-08816</v>
      </c>
      <c r="H1221" s="318"/>
      <c r="I1221" s="126"/>
      <c r="J1221" s="110"/>
      <c r="K1221" s="108"/>
      <c r="L1221" s="107"/>
      <c r="M1221" s="319"/>
      <c r="N1221" s="107"/>
    </row>
    <row r="1222" spans="1:14" ht="18" hidden="1" customHeight="1">
      <c r="A1222" s="351">
        <v>1217</v>
      </c>
      <c r="B1222" s="107" t="s">
        <v>42</v>
      </c>
      <c r="C1222" s="108">
        <v>43707</v>
      </c>
      <c r="D1222" s="324" t="s">
        <v>12699</v>
      </c>
      <c r="E1222" s="324" t="s">
        <v>12932</v>
      </c>
      <c r="F1222" s="126">
        <v>5439.16</v>
      </c>
      <c r="G1222" s="107" t="str">
        <f t="shared" si="19"/>
        <v>SH19-08817</v>
      </c>
      <c r="H1222" s="318"/>
      <c r="I1222" s="126"/>
      <c r="J1222" s="110"/>
      <c r="K1222" s="108"/>
      <c r="L1222" s="107"/>
      <c r="M1222" s="319"/>
      <c r="N1222" s="107"/>
    </row>
    <row r="1223" spans="1:14" ht="18" hidden="1" customHeight="1">
      <c r="A1223" s="351">
        <v>1218</v>
      </c>
      <c r="B1223" s="107" t="s">
        <v>291</v>
      </c>
      <c r="C1223" s="108">
        <v>43705</v>
      </c>
      <c r="D1223" s="324" t="s">
        <v>12700</v>
      </c>
      <c r="E1223" s="324" t="s">
        <v>1709</v>
      </c>
      <c r="F1223" s="126">
        <v>198.73</v>
      </c>
      <c r="G1223" s="107" t="str">
        <f t="shared" si="19"/>
        <v>SH19-08818</v>
      </c>
      <c r="H1223" s="318"/>
      <c r="I1223" s="126"/>
      <c r="J1223" s="110"/>
      <c r="K1223" s="108"/>
      <c r="L1223" s="107"/>
      <c r="M1223" s="319"/>
      <c r="N1223" s="107"/>
    </row>
    <row r="1224" spans="1:14" ht="18" hidden="1" customHeight="1">
      <c r="A1224" s="351">
        <v>1219</v>
      </c>
      <c r="B1224" s="107" t="s">
        <v>42</v>
      </c>
      <c r="C1224" s="108">
        <v>43707</v>
      </c>
      <c r="D1224" s="324" t="s">
        <v>12701</v>
      </c>
      <c r="E1224" s="324" t="s">
        <v>12932</v>
      </c>
      <c r="F1224" s="126">
        <v>12049.68</v>
      </c>
      <c r="G1224" s="107" t="str">
        <f t="shared" si="19"/>
        <v>SH19-08819</v>
      </c>
      <c r="H1224" s="318"/>
      <c r="I1224" s="126"/>
      <c r="J1224" s="110"/>
      <c r="K1224" s="108"/>
      <c r="L1224" s="107"/>
      <c r="M1224" s="319"/>
      <c r="N1224" s="107"/>
    </row>
    <row r="1225" spans="1:14" ht="18" hidden="1" customHeight="1">
      <c r="A1225" s="351">
        <v>1220</v>
      </c>
      <c r="B1225" s="107" t="s">
        <v>42</v>
      </c>
      <c r="C1225" s="108">
        <v>43707</v>
      </c>
      <c r="D1225" s="324" t="s">
        <v>12702</v>
      </c>
      <c r="E1225" s="324" t="s">
        <v>12932</v>
      </c>
      <c r="F1225" s="126">
        <v>3487.45</v>
      </c>
      <c r="G1225" s="107" t="str">
        <f t="shared" si="19"/>
        <v>SH19-08820</v>
      </c>
      <c r="H1225" s="318"/>
      <c r="I1225" s="126"/>
      <c r="J1225" s="110"/>
      <c r="K1225" s="108"/>
      <c r="L1225" s="107"/>
      <c r="M1225" s="319"/>
      <c r="N1225" s="107"/>
    </row>
    <row r="1226" spans="1:14" ht="18" hidden="1" customHeight="1">
      <c r="A1226" s="351">
        <v>1221</v>
      </c>
      <c r="B1226" s="107" t="s">
        <v>42</v>
      </c>
      <c r="C1226" s="108">
        <v>43707</v>
      </c>
      <c r="D1226" s="324" t="s">
        <v>12703</v>
      </c>
      <c r="E1226" s="324" t="s">
        <v>12932</v>
      </c>
      <c r="F1226" s="126">
        <v>12457.79</v>
      </c>
      <c r="G1226" s="107" t="str">
        <f t="shared" si="19"/>
        <v>SH19-08821</v>
      </c>
      <c r="H1226" s="318"/>
      <c r="I1226" s="126"/>
      <c r="J1226" s="110"/>
      <c r="K1226" s="108"/>
      <c r="L1226" s="107"/>
      <c r="M1226" s="319"/>
      <c r="N1226" s="107"/>
    </row>
    <row r="1227" spans="1:14" ht="18" hidden="1" customHeight="1">
      <c r="A1227" s="351">
        <v>1222</v>
      </c>
      <c r="B1227" s="107" t="s">
        <v>42</v>
      </c>
      <c r="C1227" s="108">
        <v>43707</v>
      </c>
      <c r="D1227" s="324" t="s">
        <v>12704</v>
      </c>
      <c r="E1227" s="324" t="s">
        <v>12932</v>
      </c>
      <c r="F1227" s="126">
        <v>13468.88</v>
      </c>
      <c r="G1227" s="107" t="str">
        <f t="shared" si="19"/>
        <v>SH19-08822</v>
      </c>
      <c r="H1227" s="318"/>
      <c r="I1227" s="126"/>
      <c r="J1227" s="110"/>
      <c r="K1227" s="108"/>
      <c r="L1227" s="107"/>
      <c r="M1227" s="319"/>
      <c r="N1227" s="107"/>
    </row>
    <row r="1228" spans="1:14" ht="18" hidden="1" customHeight="1">
      <c r="A1228" s="351">
        <v>1223</v>
      </c>
      <c r="B1228" s="107" t="s">
        <v>42</v>
      </c>
      <c r="C1228" s="108">
        <v>43707</v>
      </c>
      <c r="D1228" s="324" t="s">
        <v>12705</v>
      </c>
      <c r="E1228" s="324" t="s">
        <v>12932</v>
      </c>
      <c r="F1228" s="126">
        <v>5184.32</v>
      </c>
      <c r="G1228" s="107" t="str">
        <f t="shared" si="19"/>
        <v>SH19-08823</v>
      </c>
      <c r="H1228" s="318"/>
      <c r="I1228" s="126"/>
      <c r="J1228" s="110"/>
      <c r="K1228" s="108"/>
      <c r="L1228" s="107"/>
      <c r="M1228" s="319"/>
      <c r="N1228" s="107"/>
    </row>
    <row r="1229" spans="1:14" ht="18" hidden="1" customHeight="1">
      <c r="A1229" s="351">
        <v>1224</v>
      </c>
      <c r="B1229" s="107" t="s">
        <v>1727</v>
      </c>
      <c r="C1229" s="108">
        <v>43705</v>
      </c>
      <c r="D1229" s="324" t="s">
        <v>12706</v>
      </c>
      <c r="E1229" s="324" t="s">
        <v>1709</v>
      </c>
      <c r="F1229" s="126">
        <v>5079.1899999999996</v>
      </c>
      <c r="G1229" s="107" t="str">
        <f t="shared" si="19"/>
        <v>SH19-08824</v>
      </c>
      <c r="H1229" s="318"/>
      <c r="I1229" s="126"/>
      <c r="J1229" s="110"/>
      <c r="K1229" s="108"/>
      <c r="L1229" s="107"/>
      <c r="M1229" s="319"/>
      <c r="N1229" s="107"/>
    </row>
    <row r="1230" spans="1:14" ht="18" hidden="1" customHeight="1">
      <c r="A1230" s="351">
        <v>1225</v>
      </c>
      <c r="B1230" s="107" t="s">
        <v>43</v>
      </c>
      <c r="C1230" s="108">
        <v>43706</v>
      </c>
      <c r="D1230" s="324" t="s">
        <v>12707</v>
      </c>
      <c r="E1230" s="324" t="s">
        <v>1709</v>
      </c>
      <c r="F1230" s="126">
        <v>4939.3500000000004</v>
      </c>
      <c r="G1230" s="107" t="str">
        <f t="shared" si="19"/>
        <v>SH19-08825</v>
      </c>
      <c r="H1230" s="318"/>
      <c r="I1230" s="126"/>
      <c r="J1230" s="110"/>
      <c r="K1230" s="108"/>
      <c r="L1230" s="107"/>
      <c r="M1230" s="319"/>
      <c r="N1230" s="107"/>
    </row>
    <row r="1231" spans="1:14" ht="18" hidden="1" customHeight="1">
      <c r="A1231" s="351">
        <v>1226</v>
      </c>
      <c r="B1231" s="107" t="s">
        <v>1754</v>
      </c>
      <c r="C1231" s="108">
        <v>43706</v>
      </c>
      <c r="D1231" s="324" t="s">
        <v>12708</v>
      </c>
      <c r="E1231" s="324" t="s">
        <v>1709</v>
      </c>
      <c r="F1231" s="126">
        <v>3948.41</v>
      </c>
      <c r="G1231" s="107" t="str">
        <f t="shared" si="19"/>
        <v>SH19-08826</v>
      </c>
      <c r="H1231" s="318"/>
      <c r="I1231" s="126"/>
      <c r="J1231" s="110"/>
      <c r="K1231" s="108"/>
      <c r="L1231" s="107"/>
      <c r="M1231" s="319"/>
      <c r="N1231" s="107"/>
    </row>
    <row r="1232" spans="1:14" ht="18" hidden="1" customHeight="1">
      <c r="A1232" s="351">
        <v>1227</v>
      </c>
      <c r="B1232" s="107" t="s">
        <v>142</v>
      </c>
      <c r="C1232" s="108">
        <v>43706</v>
      </c>
      <c r="D1232" s="324" t="s">
        <v>12709</v>
      </c>
      <c r="E1232" s="324" t="s">
        <v>1709</v>
      </c>
      <c r="F1232" s="126">
        <v>1312.21</v>
      </c>
      <c r="G1232" s="107" t="str">
        <f t="shared" si="19"/>
        <v>SH19-08827</v>
      </c>
      <c r="H1232" s="318"/>
      <c r="I1232" s="126"/>
      <c r="J1232" s="110"/>
      <c r="K1232" s="108"/>
      <c r="L1232" s="107"/>
      <c r="M1232" s="319"/>
      <c r="N1232" s="107"/>
    </row>
    <row r="1233" spans="1:14" ht="18" hidden="1" customHeight="1">
      <c r="A1233" s="351">
        <v>1228</v>
      </c>
      <c r="B1233" s="107"/>
      <c r="C1233" s="108"/>
      <c r="D1233" s="401" t="s">
        <v>12710</v>
      </c>
      <c r="E1233" s="324" t="s">
        <v>1709</v>
      </c>
      <c r="F1233" s="126">
        <v>0</v>
      </c>
      <c r="G1233" s="107" t="str">
        <f t="shared" si="19"/>
        <v>SH19-08828</v>
      </c>
      <c r="H1233" s="318"/>
      <c r="I1233" s="126"/>
      <c r="J1233" s="110"/>
      <c r="K1233" s="108"/>
      <c r="L1233" s="107"/>
      <c r="M1233" s="319"/>
      <c r="N1233" s="107" t="s">
        <v>1942</v>
      </c>
    </row>
    <row r="1234" spans="1:14" ht="18" hidden="1" customHeight="1">
      <c r="A1234" s="351">
        <v>1229</v>
      </c>
      <c r="B1234" s="107" t="s">
        <v>42</v>
      </c>
      <c r="C1234" s="108">
        <v>43706</v>
      </c>
      <c r="D1234" s="324" t="s">
        <v>12711</v>
      </c>
      <c r="E1234" s="324" t="s">
        <v>12931</v>
      </c>
      <c r="F1234" s="126">
        <v>13.21</v>
      </c>
      <c r="G1234" s="107" t="str">
        <f t="shared" si="19"/>
        <v>SH19-08829</v>
      </c>
      <c r="H1234" s="318"/>
      <c r="I1234" s="126"/>
      <c r="J1234" s="110"/>
      <c r="K1234" s="108"/>
      <c r="L1234" s="107"/>
      <c r="M1234" s="319"/>
      <c r="N1234" s="107"/>
    </row>
    <row r="1235" spans="1:14" ht="18" hidden="1" customHeight="1">
      <c r="A1235" s="351">
        <v>1230</v>
      </c>
      <c r="B1235" s="107" t="s">
        <v>42</v>
      </c>
      <c r="C1235" s="108">
        <v>43706</v>
      </c>
      <c r="D1235" s="324" t="s">
        <v>12712</v>
      </c>
      <c r="E1235" s="324" t="s">
        <v>12931</v>
      </c>
      <c r="F1235" s="126">
        <v>7.55</v>
      </c>
      <c r="G1235" s="107" t="str">
        <f t="shared" si="19"/>
        <v>SH19-08830</v>
      </c>
      <c r="H1235" s="318"/>
      <c r="I1235" s="126"/>
      <c r="J1235" s="110"/>
      <c r="K1235" s="108"/>
      <c r="L1235" s="107"/>
      <c r="M1235" s="319"/>
      <c r="N1235" s="107"/>
    </row>
    <row r="1236" spans="1:14" ht="18" customHeight="1">
      <c r="A1236" s="351">
        <v>1231</v>
      </c>
      <c r="B1236" s="107" t="s">
        <v>42</v>
      </c>
      <c r="C1236" s="108">
        <v>43710</v>
      </c>
      <c r="D1236" s="399" t="s">
        <v>12713</v>
      </c>
      <c r="E1236" s="324" t="s">
        <v>1709</v>
      </c>
      <c r="F1236" s="126">
        <v>7090.07</v>
      </c>
      <c r="G1236" s="107" t="str">
        <f t="shared" si="19"/>
        <v>SH19-08831</v>
      </c>
      <c r="H1236" s="318"/>
      <c r="I1236" s="126"/>
      <c r="J1236" s="110"/>
      <c r="K1236" s="108"/>
      <c r="L1236" s="107"/>
      <c r="M1236" s="319"/>
      <c r="N1236" s="107"/>
    </row>
    <row r="1237" spans="1:14" ht="18" hidden="1" customHeight="1">
      <c r="A1237" s="351">
        <v>1232</v>
      </c>
      <c r="B1237" s="107" t="s">
        <v>47</v>
      </c>
      <c r="C1237" s="108">
        <v>43706</v>
      </c>
      <c r="D1237" s="324" t="s">
        <v>12714</v>
      </c>
      <c r="E1237" s="324" t="s">
        <v>1709</v>
      </c>
      <c r="F1237" s="126">
        <v>1707.6</v>
      </c>
      <c r="G1237" s="107" t="str">
        <f t="shared" ref="G1237:G1281" si="20">D1237</f>
        <v>SH19-08832</v>
      </c>
      <c r="H1237" s="318"/>
      <c r="I1237" s="126"/>
      <c r="J1237" s="110"/>
      <c r="K1237" s="108"/>
      <c r="L1237" s="107"/>
      <c r="M1237" s="319"/>
      <c r="N1237" s="107"/>
    </row>
    <row r="1238" spans="1:14" ht="18" hidden="1" customHeight="1">
      <c r="A1238" s="351">
        <v>1233</v>
      </c>
      <c r="B1238" s="107" t="s">
        <v>50</v>
      </c>
      <c r="C1238" s="108">
        <v>43706</v>
      </c>
      <c r="D1238" s="324" t="s">
        <v>12715</v>
      </c>
      <c r="E1238" s="324" t="s">
        <v>1709</v>
      </c>
      <c r="F1238" s="126">
        <v>309.94</v>
      </c>
      <c r="G1238" s="107" t="str">
        <f t="shared" si="20"/>
        <v>SH19-08833</v>
      </c>
      <c r="H1238" s="318"/>
      <c r="I1238" s="126"/>
      <c r="J1238" s="110"/>
      <c r="K1238" s="108"/>
      <c r="L1238" s="107"/>
      <c r="M1238" s="319"/>
      <c r="N1238" s="107"/>
    </row>
    <row r="1239" spans="1:14" ht="18" hidden="1" customHeight="1">
      <c r="A1239" s="351">
        <v>1234</v>
      </c>
      <c r="B1239" s="107" t="s">
        <v>224</v>
      </c>
      <c r="C1239" s="108">
        <v>43706</v>
      </c>
      <c r="D1239" s="324" t="s">
        <v>12716</v>
      </c>
      <c r="E1239" s="324" t="s">
        <v>1709</v>
      </c>
      <c r="F1239" s="126">
        <v>9030.5</v>
      </c>
      <c r="G1239" s="107" t="str">
        <f t="shared" si="20"/>
        <v>SH19-08834</v>
      </c>
      <c r="H1239" s="318"/>
      <c r="I1239" s="126"/>
      <c r="J1239" s="110"/>
      <c r="K1239" s="108"/>
      <c r="L1239" s="107"/>
      <c r="M1239" s="319"/>
      <c r="N1239" s="107"/>
    </row>
    <row r="1240" spans="1:14" ht="18" hidden="1" customHeight="1">
      <c r="A1240" s="351">
        <v>1235</v>
      </c>
      <c r="B1240" s="107" t="s">
        <v>42</v>
      </c>
      <c r="C1240" s="108">
        <v>43706</v>
      </c>
      <c r="D1240" s="324" t="s">
        <v>12717</v>
      </c>
      <c r="E1240" s="324" t="s">
        <v>12931</v>
      </c>
      <c r="F1240" s="126">
        <v>5429.29</v>
      </c>
      <c r="G1240" s="107" t="str">
        <f t="shared" si="20"/>
        <v>SH19-08835</v>
      </c>
      <c r="H1240" s="318"/>
      <c r="I1240" s="126"/>
      <c r="J1240" s="110"/>
      <c r="K1240" s="108"/>
      <c r="L1240" s="107"/>
      <c r="M1240" s="319"/>
      <c r="N1240" s="107"/>
    </row>
    <row r="1241" spans="1:14" ht="18" hidden="1" customHeight="1">
      <c r="A1241" s="351">
        <v>1236</v>
      </c>
      <c r="B1241" s="107" t="s">
        <v>206</v>
      </c>
      <c r="C1241" s="108">
        <v>43706</v>
      </c>
      <c r="D1241" s="324" t="s">
        <v>12718</v>
      </c>
      <c r="E1241" s="324" t="s">
        <v>1709</v>
      </c>
      <c r="F1241" s="126">
        <v>5569.2</v>
      </c>
      <c r="G1241" s="107" t="str">
        <f t="shared" si="20"/>
        <v>SH19-08836</v>
      </c>
      <c r="H1241" s="318"/>
      <c r="I1241" s="126"/>
      <c r="J1241" s="110"/>
      <c r="K1241" s="108"/>
      <c r="L1241" s="107"/>
      <c r="M1241" s="319"/>
      <c r="N1241" s="107"/>
    </row>
    <row r="1242" spans="1:14" ht="18" hidden="1" customHeight="1">
      <c r="A1242" s="351">
        <v>1237</v>
      </c>
      <c r="B1242" s="107" t="s">
        <v>329</v>
      </c>
      <c r="C1242" s="108">
        <v>43706</v>
      </c>
      <c r="D1242" s="324" t="s">
        <v>12719</v>
      </c>
      <c r="E1242" s="324" t="s">
        <v>1709</v>
      </c>
      <c r="F1242" s="126">
        <v>1037.96</v>
      </c>
      <c r="G1242" s="107" t="str">
        <f t="shared" si="20"/>
        <v>SH19-08837</v>
      </c>
      <c r="H1242" s="318"/>
      <c r="I1242" s="126"/>
      <c r="J1242" s="110"/>
      <c r="K1242" s="108"/>
      <c r="L1242" s="107"/>
      <c r="M1242" s="319"/>
      <c r="N1242" s="107"/>
    </row>
    <row r="1243" spans="1:14" ht="18" hidden="1" customHeight="1">
      <c r="A1243" s="351">
        <v>1238</v>
      </c>
      <c r="B1243" s="107" t="s">
        <v>139</v>
      </c>
      <c r="C1243" s="108">
        <v>43706</v>
      </c>
      <c r="D1243" s="324" t="s">
        <v>12720</v>
      </c>
      <c r="E1243" s="324" t="s">
        <v>1709</v>
      </c>
      <c r="F1243" s="126">
        <v>1479</v>
      </c>
      <c r="G1243" s="107" t="str">
        <f t="shared" si="20"/>
        <v>SH19-08838</v>
      </c>
      <c r="H1243" s="318"/>
      <c r="I1243" s="126"/>
      <c r="J1243" s="110"/>
      <c r="K1243" s="108"/>
      <c r="L1243" s="107"/>
      <c r="M1243" s="319"/>
      <c r="N1243" s="107"/>
    </row>
    <row r="1244" spans="1:14" ht="18" hidden="1" customHeight="1">
      <c r="A1244" s="351">
        <v>1239</v>
      </c>
      <c r="B1244" s="107" t="s">
        <v>1746</v>
      </c>
      <c r="C1244" s="108"/>
      <c r="D1244" s="402" t="s">
        <v>12721</v>
      </c>
      <c r="E1244" s="324" t="s">
        <v>1709</v>
      </c>
      <c r="F1244" s="126">
        <v>0</v>
      </c>
      <c r="G1244" s="107" t="str">
        <f t="shared" si="20"/>
        <v>SH19-08839</v>
      </c>
      <c r="H1244" s="318"/>
      <c r="I1244" s="126"/>
      <c r="J1244" s="110"/>
      <c r="K1244" s="108"/>
      <c r="L1244" s="107"/>
      <c r="M1244" s="319"/>
      <c r="N1244" s="107"/>
    </row>
    <row r="1245" spans="1:14" ht="18" hidden="1" customHeight="1">
      <c r="A1245" s="351">
        <v>1240</v>
      </c>
      <c r="B1245" s="107" t="s">
        <v>238</v>
      </c>
      <c r="C1245" s="108">
        <v>43706</v>
      </c>
      <c r="D1245" s="324" t="s">
        <v>12722</v>
      </c>
      <c r="E1245" s="324" t="s">
        <v>1709</v>
      </c>
      <c r="F1245" s="126">
        <v>5318.18</v>
      </c>
      <c r="G1245" s="107" t="str">
        <f t="shared" si="20"/>
        <v>SH19-08840</v>
      </c>
      <c r="H1245" s="318"/>
      <c r="I1245" s="126"/>
      <c r="J1245" s="110"/>
      <c r="K1245" s="108"/>
      <c r="L1245" s="107"/>
      <c r="M1245" s="319"/>
      <c r="N1245" s="107"/>
    </row>
    <row r="1246" spans="1:14" ht="18" hidden="1" customHeight="1">
      <c r="A1246" s="351">
        <v>1241</v>
      </c>
      <c r="B1246" s="107" t="s">
        <v>206</v>
      </c>
      <c r="C1246" s="108">
        <v>43706</v>
      </c>
      <c r="D1246" s="324" t="s">
        <v>12723</v>
      </c>
      <c r="E1246" s="324" t="s">
        <v>1709</v>
      </c>
      <c r="F1246" s="126">
        <v>3652.95</v>
      </c>
      <c r="G1246" s="107" t="str">
        <f t="shared" si="20"/>
        <v>SH19-08841</v>
      </c>
      <c r="H1246" s="318"/>
      <c r="I1246" s="126"/>
      <c r="J1246" s="110"/>
      <c r="K1246" s="108"/>
      <c r="L1246" s="107"/>
      <c r="M1246" s="319"/>
      <c r="N1246" s="107"/>
    </row>
    <row r="1247" spans="1:14" ht="18" hidden="1" customHeight="1">
      <c r="A1247" s="351">
        <v>1242</v>
      </c>
      <c r="B1247" s="107" t="s">
        <v>224</v>
      </c>
      <c r="C1247" s="108">
        <v>43706</v>
      </c>
      <c r="D1247" s="324" t="s">
        <v>12724</v>
      </c>
      <c r="E1247" s="324" t="s">
        <v>1709</v>
      </c>
      <c r="F1247" s="126">
        <v>7037.81</v>
      </c>
      <c r="G1247" s="107" t="str">
        <f t="shared" si="20"/>
        <v>SH19-08842</v>
      </c>
      <c r="H1247" s="318"/>
      <c r="I1247" s="126"/>
      <c r="J1247" s="110"/>
      <c r="K1247" s="108"/>
      <c r="L1247" s="107"/>
      <c r="M1247" s="319"/>
      <c r="N1247" s="107"/>
    </row>
    <row r="1248" spans="1:14" ht="18" hidden="1" customHeight="1">
      <c r="A1248" s="351">
        <v>1243</v>
      </c>
      <c r="B1248" s="107" t="s">
        <v>53</v>
      </c>
      <c r="C1248" s="108">
        <v>43706</v>
      </c>
      <c r="D1248" s="324" t="s">
        <v>12725</v>
      </c>
      <c r="E1248" s="324" t="s">
        <v>1709</v>
      </c>
      <c r="F1248" s="126">
        <v>2137.34</v>
      </c>
      <c r="G1248" s="107" t="str">
        <f t="shared" si="20"/>
        <v>SH19-08843</v>
      </c>
      <c r="H1248" s="318"/>
      <c r="I1248" s="126"/>
      <c r="J1248" s="110"/>
      <c r="K1248" s="108"/>
      <c r="L1248" s="107"/>
      <c r="M1248" s="319"/>
      <c r="N1248" s="107"/>
    </row>
    <row r="1249" spans="1:14" ht="18" hidden="1" customHeight="1">
      <c r="A1249" s="351">
        <v>1244</v>
      </c>
      <c r="B1249" s="107" t="s">
        <v>142</v>
      </c>
      <c r="C1249" s="108">
        <v>43706</v>
      </c>
      <c r="D1249" s="324" t="s">
        <v>12726</v>
      </c>
      <c r="E1249" s="324" t="s">
        <v>1709</v>
      </c>
      <c r="F1249" s="126">
        <v>1471.09</v>
      </c>
      <c r="G1249" s="107" t="str">
        <f t="shared" si="20"/>
        <v>SH19-08844</v>
      </c>
      <c r="H1249" s="318"/>
      <c r="I1249" s="126"/>
      <c r="J1249" s="110"/>
      <c r="K1249" s="108"/>
      <c r="L1249" s="107"/>
      <c r="M1249" s="319"/>
      <c r="N1249" s="107"/>
    </row>
    <row r="1250" spans="1:14" ht="18" hidden="1" customHeight="1">
      <c r="A1250" s="351">
        <v>1245</v>
      </c>
      <c r="B1250" s="107" t="s">
        <v>142</v>
      </c>
      <c r="C1250" s="108">
        <v>43706</v>
      </c>
      <c r="D1250" s="324" t="s">
        <v>12727</v>
      </c>
      <c r="E1250" s="324" t="s">
        <v>1709</v>
      </c>
      <c r="F1250" s="126">
        <v>418</v>
      </c>
      <c r="G1250" s="107" t="str">
        <f t="shared" si="20"/>
        <v>SH19-08845</v>
      </c>
      <c r="H1250" s="318"/>
      <c r="I1250" s="126"/>
      <c r="J1250" s="110"/>
      <c r="K1250" s="108"/>
      <c r="L1250" s="107"/>
      <c r="M1250" s="319"/>
      <c r="N1250" s="107"/>
    </row>
    <row r="1251" spans="1:14" ht="18" hidden="1" customHeight="1">
      <c r="A1251" s="351">
        <v>1246</v>
      </c>
      <c r="B1251" s="107" t="s">
        <v>42</v>
      </c>
      <c r="C1251" s="108">
        <v>43707</v>
      </c>
      <c r="D1251" s="324" t="s">
        <v>12728</v>
      </c>
      <c r="E1251" s="324" t="s">
        <v>12932</v>
      </c>
      <c r="F1251" s="126">
        <v>11714.21</v>
      </c>
      <c r="G1251" s="107" t="str">
        <f t="shared" si="20"/>
        <v>SH19-08846</v>
      </c>
      <c r="H1251" s="318"/>
      <c r="I1251" s="126"/>
      <c r="J1251" s="110"/>
      <c r="K1251" s="108"/>
      <c r="L1251" s="107"/>
      <c r="M1251" s="319"/>
      <c r="N1251" s="107"/>
    </row>
    <row r="1252" spans="1:14" ht="18" hidden="1" customHeight="1">
      <c r="A1252" s="351">
        <v>1247</v>
      </c>
      <c r="B1252" s="107" t="s">
        <v>42</v>
      </c>
      <c r="C1252" s="108">
        <v>43707</v>
      </c>
      <c r="D1252" s="324" t="s">
        <v>12729</v>
      </c>
      <c r="E1252" s="324" t="s">
        <v>12932</v>
      </c>
      <c r="F1252" s="126">
        <v>4896.5600000000004</v>
      </c>
      <c r="G1252" s="107" t="str">
        <f t="shared" si="20"/>
        <v>SH19-08847</v>
      </c>
      <c r="H1252" s="318"/>
      <c r="I1252" s="126"/>
      <c r="J1252" s="110"/>
      <c r="K1252" s="108"/>
      <c r="L1252" s="107"/>
      <c r="M1252" s="319"/>
      <c r="N1252" s="107"/>
    </row>
    <row r="1253" spans="1:14" ht="18" hidden="1" customHeight="1">
      <c r="A1253" s="351">
        <v>1248</v>
      </c>
      <c r="B1253" s="107" t="s">
        <v>42</v>
      </c>
      <c r="C1253" s="108">
        <v>43707</v>
      </c>
      <c r="D1253" s="324" t="s">
        <v>12730</v>
      </c>
      <c r="E1253" s="324" t="s">
        <v>12932</v>
      </c>
      <c r="F1253" s="126">
        <v>7314.47</v>
      </c>
      <c r="G1253" s="107" t="str">
        <f t="shared" si="20"/>
        <v>SH19-08848</v>
      </c>
      <c r="H1253" s="318"/>
      <c r="I1253" s="126"/>
      <c r="J1253" s="110"/>
      <c r="K1253" s="108"/>
      <c r="L1253" s="107"/>
      <c r="M1253" s="319"/>
      <c r="N1253" s="107"/>
    </row>
    <row r="1254" spans="1:14" ht="18" hidden="1" customHeight="1">
      <c r="A1254" s="351">
        <v>1249</v>
      </c>
      <c r="B1254" s="107" t="s">
        <v>42</v>
      </c>
      <c r="C1254" s="108">
        <v>43707</v>
      </c>
      <c r="D1254" s="324" t="s">
        <v>12731</v>
      </c>
      <c r="E1254" s="324" t="s">
        <v>12932</v>
      </c>
      <c r="F1254" s="126">
        <v>8801.89</v>
      </c>
      <c r="G1254" s="107" t="str">
        <f t="shared" si="20"/>
        <v>SH19-08849</v>
      </c>
      <c r="H1254" s="318"/>
      <c r="I1254" s="126"/>
      <c r="J1254" s="110"/>
      <c r="K1254" s="108"/>
      <c r="L1254" s="107"/>
      <c r="M1254" s="319"/>
      <c r="N1254" s="107"/>
    </row>
    <row r="1255" spans="1:14" ht="18" hidden="1" customHeight="1">
      <c r="A1255" s="351">
        <v>1250</v>
      </c>
      <c r="B1255" s="107" t="s">
        <v>42</v>
      </c>
      <c r="C1255" s="108">
        <v>43707</v>
      </c>
      <c r="D1255" s="324" t="s">
        <v>12732</v>
      </c>
      <c r="E1255" s="324" t="s">
        <v>12932</v>
      </c>
      <c r="F1255" s="126">
        <v>13863.44</v>
      </c>
      <c r="G1255" s="107" t="str">
        <f t="shared" si="20"/>
        <v>SH19-08850</v>
      </c>
      <c r="H1255" s="318"/>
      <c r="I1255" s="126"/>
      <c r="J1255" s="110"/>
      <c r="K1255" s="108"/>
      <c r="L1255" s="107"/>
      <c r="M1255" s="319"/>
      <c r="N1255" s="107"/>
    </row>
    <row r="1256" spans="1:14" ht="18" hidden="1" customHeight="1">
      <c r="A1256" s="351">
        <v>1251</v>
      </c>
      <c r="B1256" s="107" t="s">
        <v>42</v>
      </c>
      <c r="C1256" s="108">
        <v>43707</v>
      </c>
      <c r="D1256" s="324" t="s">
        <v>12733</v>
      </c>
      <c r="E1256" s="324" t="s">
        <v>12932</v>
      </c>
      <c r="F1256" s="126">
        <v>3881.86</v>
      </c>
      <c r="G1256" s="107" t="str">
        <f t="shared" si="20"/>
        <v>SH19-08851</v>
      </c>
      <c r="H1256" s="318"/>
      <c r="I1256" s="126"/>
      <c r="J1256" s="110"/>
      <c r="K1256" s="108"/>
      <c r="L1256" s="107"/>
      <c r="M1256" s="319"/>
      <c r="N1256" s="107"/>
    </row>
    <row r="1257" spans="1:14" ht="18" hidden="1" customHeight="1">
      <c r="A1257" s="351">
        <v>1252</v>
      </c>
      <c r="B1257" s="107" t="s">
        <v>42</v>
      </c>
      <c r="C1257" s="108">
        <v>43707</v>
      </c>
      <c r="D1257" s="324" t="s">
        <v>12734</v>
      </c>
      <c r="E1257" s="324" t="s">
        <v>12932</v>
      </c>
      <c r="F1257" s="126">
        <v>10755.85</v>
      </c>
      <c r="G1257" s="107" t="str">
        <f t="shared" si="20"/>
        <v>SH19-08852</v>
      </c>
      <c r="H1257" s="318"/>
      <c r="I1257" s="126"/>
      <c r="J1257" s="110"/>
      <c r="K1257" s="108"/>
      <c r="L1257" s="107"/>
      <c r="M1257" s="319"/>
      <c r="N1257" s="107"/>
    </row>
    <row r="1258" spans="1:14" ht="18" hidden="1" customHeight="1">
      <c r="A1258" s="351">
        <v>1253</v>
      </c>
      <c r="B1258" s="107" t="s">
        <v>42</v>
      </c>
      <c r="C1258" s="108">
        <v>43707</v>
      </c>
      <c r="D1258" s="324" t="s">
        <v>12735</v>
      </c>
      <c r="E1258" s="324" t="s">
        <v>12932</v>
      </c>
      <c r="F1258" s="126">
        <v>12783.26</v>
      </c>
      <c r="G1258" s="107" t="str">
        <f t="shared" si="20"/>
        <v>SH19-08853</v>
      </c>
      <c r="H1258" s="318"/>
      <c r="I1258" s="126"/>
      <c r="J1258" s="110"/>
      <c r="K1258" s="108"/>
      <c r="L1258" s="107"/>
      <c r="M1258" s="319"/>
      <c r="N1258" s="107"/>
    </row>
    <row r="1259" spans="1:14" ht="18" hidden="1" customHeight="1">
      <c r="A1259" s="351">
        <v>1254</v>
      </c>
      <c r="B1259" s="107" t="s">
        <v>42</v>
      </c>
      <c r="C1259" s="108">
        <v>43707</v>
      </c>
      <c r="D1259" s="324" t="s">
        <v>12736</v>
      </c>
      <c r="E1259" s="324" t="s">
        <v>12932</v>
      </c>
      <c r="F1259" s="126">
        <v>6904.5</v>
      </c>
      <c r="G1259" s="107" t="str">
        <f t="shared" si="20"/>
        <v>SH19-08854</v>
      </c>
      <c r="H1259" s="318"/>
      <c r="I1259" s="126"/>
      <c r="J1259" s="110"/>
      <c r="K1259" s="108"/>
      <c r="L1259" s="107"/>
      <c r="M1259" s="319"/>
      <c r="N1259" s="107"/>
    </row>
    <row r="1260" spans="1:14" ht="18" hidden="1" customHeight="1">
      <c r="A1260" s="351">
        <v>1255</v>
      </c>
      <c r="B1260" s="107" t="s">
        <v>42</v>
      </c>
      <c r="C1260" s="108">
        <v>43707</v>
      </c>
      <c r="D1260" s="324" t="s">
        <v>12737</v>
      </c>
      <c r="E1260" s="324" t="s">
        <v>12932</v>
      </c>
      <c r="F1260" s="126">
        <v>8022.54</v>
      </c>
      <c r="G1260" s="107" t="str">
        <f t="shared" si="20"/>
        <v>SH19-08855</v>
      </c>
      <c r="H1260" s="318"/>
      <c r="I1260" s="126"/>
      <c r="J1260" s="110"/>
      <c r="K1260" s="108"/>
      <c r="L1260" s="107"/>
      <c r="M1260" s="319"/>
      <c r="N1260" s="107"/>
    </row>
    <row r="1261" spans="1:14" ht="18" hidden="1" customHeight="1">
      <c r="A1261" s="351">
        <v>1256</v>
      </c>
      <c r="B1261" s="107" t="s">
        <v>42</v>
      </c>
      <c r="C1261" s="108">
        <v>43707</v>
      </c>
      <c r="D1261" s="324" t="s">
        <v>12738</v>
      </c>
      <c r="E1261" s="324" t="s">
        <v>12932</v>
      </c>
      <c r="F1261" s="126">
        <v>2891.17</v>
      </c>
      <c r="G1261" s="107" t="str">
        <f t="shared" si="20"/>
        <v>SH19-08856</v>
      </c>
      <c r="H1261" s="318"/>
      <c r="I1261" s="126"/>
      <c r="J1261" s="110"/>
      <c r="K1261" s="108"/>
      <c r="L1261" s="107"/>
      <c r="M1261" s="319"/>
      <c r="N1261" s="107"/>
    </row>
    <row r="1262" spans="1:14" ht="18" hidden="1" customHeight="1">
      <c r="A1262" s="351">
        <v>1257</v>
      </c>
      <c r="B1262" s="107" t="s">
        <v>42</v>
      </c>
      <c r="C1262" s="108">
        <v>43707</v>
      </c>
      <c r="D1262" s="324" t="s">
        <v>12739</v>
      </c>
      <c r="E1262" s="324" t="s">
        <v>12932</v>
      </c>
      <c r="F1262" s="126">
        <v>10638.69</v>
      </c>
      <c r="G1262" s="107" t="str">
        <f t="shared" si="20"/>
        <v>SH19-08857</v>
      </c>
      <c r="H1262" s="318"/>
      <c r="I1262" s="126"/>
      <c r="J1262" s="110"/>
      <c r="K1262" s="108"/>
      <c r="L1262" s="107"/>
      <c r="M1262" s="319"/>
      <c r="N1262" s="107"/>
    </row>
    <row r="1263" spans="1:14" ht="18" hidden="1" customHeight="1">
      <c r="A1263" s="351">
        <v>1258</v>
      </c>
      <c r="B1263" s="107" t="s">
        <v>42</v>
      </c>
      <c r="C1263" s="108">
        <v>43707</v>
      </c>
      <c r="D1263" s="324" t="s">
        <v>12740</v>
      </c>
      <c r="E1263" s="324" t="s">
        <v>12932</v>
      </c>
      <c r="F1263" s="126">
        <v>3017.07</v>
      </c>
      <c r="G1263" s="107" t="str">
        <f t="shared" si="20"/>
        <v>SH19-08858</v>
      </c>
      <c r="H1263" s="318"/>
      <c r="I1263" s="126"/>
      <c r="J1263" s="110"/>
      <c r="K1263" s="108"/>
      <c r="L1263" s="107"/>
      <c r="M1263" s="319"/>
      <c r="N1263" s="107"/>
    </row>
    <row r="1264" spans="1:14" ht="18" hidden="1" customHeight="1">
      <c r="A1264" s="351">
        <v>1259</v>
      </c>
      <c r="B1264" s="107" t="s">
        <v>1746</v>
      </c>
      <c r="C1264" s="108"/>
      <c r="D1264" s="402" t="s">
        <v>12741</v>
      </c>
      <c r="E1264" s="324" t="s">
        <v>1709</v>
      </c>
      <c r="F1264" s="126">
        <v>0</v>
      </c>
      <c r="G1264" s="107" t="str">
        <f t="shared" si="20"/>
        <v>SH19-08859</v>
      </c>
      <c r="H1264" s="318"/>
      <c r="I1264" s="126"/>
      <c r="J1264" s="110"/>
      <c r="K1264" s="108"/>
      <c r="L1264" s="107"/>
      <c r="M1264" s="319"/>
      <c r="N1264" s="107"/>
    </row>
    <row r="1265" spans="1:14" ht="18" hidden="1" customHeight="1">
      <c r="A1265" s="351">
        <v>1260</v>
      </c>
      <c r="B1265" s="107" t="s">
        <v>42</v>
      </c>
      <c r="C1265" s="108">
        <v>43707</v>
      </c>
      <c r="D1265" s="324" t="s">
        <v>12742</v>
      </c>
      <c r="E1265" s="324" t="s">
        <v>12932</v>
      </c>
      <c r="F1265" s="126">
        <v>8213.27</v>
      </c>
      <c r="G1265" s="107" t="str">
        <f t="shared" si="20"/>
        <v>SH19-08860</v>
      </c>
      <c r="H1265" s="318"/>
      <c r="I1265" s="126"/>
      <c r="J1265" s="110"/>
      <c r="K1265" s="108"/>
      <c r="L1265" s="107"/>
      <c r="M1265" s="319"/>
      <c r="N1265" s="107"/>
    </row>
    <row r="1266" spans="1:14" ht="18" hidden="1" customHeight="1">
      <c r="A1266" s="351">
        <v>1261</v>
      </c>
      <c r="B1266" s="107" t="s">
        <v>1746</v>
      </c>
      <c r="C1266" s="108"/>
      <c r="D1266" s="402" t="s">
        <v>12743</v>
      </c>
      <c r="E1266" s="324" t="s">
        <v>1709</v>
      </c>
      <c r="F1266" s="126">
        <v>0</v>
      </c>
      <c r="G1266" s="107" t="str">
        <f t="shared" si="20"/>
        <v>SH19-08861</v>
      </c>
      <c r="H1266" s="318"/>
      <c r="I1266" s="126"/>
      <c r="J1266" s="110"/>
      <c r="K1266" s="108"/>
      <c r="L1266" s="107"/>
      <c r="M1266" s="319"/>
      <c r="N1266" s="107"/>
    </row>
    <row r="1267" spans="1:14" ht="18" hidden="1" customHeight="1">
      <c r="A1267" s="351">
        <v>1262</v>
      </c>
      <c r="B1267" s="107" t="s">
        <v>42</v>
      </c>
      <c r="C1267" s="108">
        <v>43707</v>
      </c>
      <c r="D1267" s="324" t="s">
        <v>12744</v>
      </c>
      <c r="E1267" s="324" t="s">
        <v>12932</v>
      </c>
      <c r="F1267" s="126">
        <v>1262.32</v>
      </c>
      <c r="G1267" s="107" t="str">
        <f t="shared" si="20"/>
        <v>SH19-08862</v>
      </c>
      <c r="H1267" s="318"/>
      <c r="I1267" s="126"/>
      <c r="J1267" s="110"/>
      <c r="K1267" s="108"/>
      <c r="L1267" s="107"/>
      <c r="M1267" s="319"/>
      <c r="N1267" s="107"/>
    </row>
    <row r="1268" spans="1:14" ht="18" hidden="1" customHeight="1">
      <c r="A1268" s="351">
        <v>1263</v>
      </c>
      <c r="B1268" s="107" t="s">
        <v>49</v>
      </c>
      <c r="C1268" s="108">
        <v>43706</v>
      </c>
      <c r="D1268" s="324" t="s">
        <v>12745</v>
      </c>
      <c r="E1268" s="324" t="s">
        <v>1709</v>
      </c>
      <c r="F1268" s="126">
        <v>13983.84</v>
      </c>
      <c r="G1268" s="107" t="str">
        <f t="shared" si="20"/>
        <v>SH19-08863</v>
      </c>
      <c r="H1268" s="318"/>
      <c r="I1268" s="126"/>
      <c r="J1268" s="110"/>
      <c r="K1268" s="108"/>
      <c r="L1268" s="107"/>
      <c r="M1268" s="319"/>
      <c r="N1268" s="107"/>
    </row>
    <row r="1269" spans="1:14" ht="18" hidden="1" customHeight="1">
      <c r="A1269" s="351">
        <v>1264</v>
      </c>
      <c r="B1269" s="107" t="s">
        <v>42</v>
      </c>
      <c r="C1269" s="108">
        <v>43706</v>
      </c>
      <c r="D1269" s="324" t="s">
        <v>12746</v>
      </c>
      <c r="E1269" s="324" t="s">
        <v>12931</v>
      </c>
      <c r="F1269" s="126">
        <v>5163.72</v>
      </c>
      <c r="G1269" s="107" t="str">
        <f t="shared" si="20"/>
        <v>SH19-08864</v>
      </c>
      <c r="H1269" s="318"/>
      <c r="I1269" s="126"/>
      <c r="J1269" s="110"/>
      <c r="K1269" s="108"/>
      <c r="L1269" s="107"/>
      <c r="M1269" s="319"/>
      <c r="N1269" s="107"/>
    </row>
    <row r="1270" spans="1:14" ht="18" hidden="1" customHeight="1">
      <c r="A1270" s="351">
        <v>1265</v>
      </c>
      <c r="B1270" s="107" t="s">
        <v>1746</v>
      </c>
      <c r="C1270" s="108"/>
      <c r="D1270" s="402" t="s">
        <v>12747</v>
      </c>
      <c r="E1270" s="324" t="s">
        <v>1709</v>
      </c>
      <c r="F1270" s="126">
        <v>0</v>
      </c>
      <c r="G1270" s="107" t="str">
        <f t="shared" si="20"/>
        <v>SH19-08865</v>
      </c>
      <c r="H1270" s="318"/>
      <c r="I1270" s="126"/>
      <c r="J1270" s="110"/>
      <c r="K1270" s="108"/>
      <c r="L1270" s="107"/>
      <c r="M1270" s="319"/>
      <c r="N1270" s="107"/>
    </row>
    <row r="1271" spans="1:14" ht="18" hidden="1" customHeight="1">
      <c r="A1271" s="351">
        <v>1266</v>
      </c>
      <c r="B1271" s="107" t="s">
        <v>329</v>
      </c>
      <c r="C1271" s="108">
        <v>43706</v>
      </c>
      <c r="D1271" s="324" t="s">
        <v>12748</v>
      </c>
      <c r="E1271" s="324" t="s">
        <v>1709</v>
      </c>
      <c r="F1271" s="126">
        <v>618.72</v>
      </c>
      <c r="G1271" s="107" t="str">
        <f t="shared" si="20"/>
        <v>SH19-08866</v>
      </c>
      <c r="H1271" s="318"/>
      <c r="I1271" s="126"/>
      <c r="J1271" s="110"/>
      <c r="K1271" s="108"/>
      <c r="L1271" s="107"/>
      <c r="M1271" s="319"/>
      <c r="N1271" s="107"/>
    </row>
    <row r="1272" spans="1:14" ht="18" hidden="1" customHeight="1">
      <c r="A1272" s="351">
        <v>1267</v>
      </c>
      <c r="B1272" s="107" t="s">
        <v>43</v>
      </c>
      <c r="C1272" s="108">
        <v>43706</v>
      </c>
      <c r="D1272" s="324" t="s">
        <v>12749</v>
      </c>
      <c r="E1272" s="324" t="s">
        <v>1709</v>
      </c>
      <c r="F1272" s="126">
        <v>958.65</v>
      </c>
      <c r="G1272" s="107" t="str">
        <f t="shared" si="20"/>
        <v>SH19-08867</v>
      </c>
      <c r="H1272" s="318"/>
      <c r="I1272" s="126"/>
      <c r="J1272" s="110"/>
      <c r="K1272" s="108"/>
      <c r="L1272" s="107"/>
      <c r="M1272" s="319"/>
      <c r="N1272" s="107"/>
    </row>
    <row r="1273" spans="1:14" ht="18" hidden="1" customHeight="1">
      <c r="A1273" s="351">
        <v>1268</v>
      </c>
      <c r="B1273" s="107" t="s">
        <v>43</v>
      </c>
      <c r="C1273" s="108">
        <v>43706</v>
      </c>
      <c r="D1273" s="324" t="s">
        <v>12750</v>
      </c>
      <c r="E1273" s="324" t="s">
        <v>1709</v>
      </c>
      <c r="F1273" s="126">
        <v>900</v>
      </c>
      <c r="G1273" s="107" t="str">
        <f t="shared" si="20"/>
        <v>SH19-08868</v>
      </c>
      <c r="H1273" s="318"/>
      <c r="I1273" s="126"/>
      <c r="J1273" s="110"/>
      <c r="K1273" s="108"/>
      <c r="L1273" s="107"/>
      <c r="M1273" s="319"/>
      <c r="N1273" s="107"/>
    </row>
    <row r="1274" spans="1:14" ht="18" hidden="1" customHeight="1">
      <c r="A1274" s="351">
        <v>1269</v>
      </c>
      <c r="B1274" s="107" t="s">
        <v>42</v>
      </c>
      <c r="C1274" s="108">
        <v>43706</v>
      </c>
      <c r="D1274" s="324" t="s">
        <v>12751</v>
      </c>
      <c r="E1274" s="324" t="s">
        <v>12931</v>
      </c>
      <c r="F1274" s="126">
        <v>1220.4000000000001</v>
      </c>
      <c r="G1274" s="107" t="str">
        <f t="shared" si="20"/>
        <v>SH19-08869</v>
      </c>
      <c r="H1274" s="318"/>
      <c r="I1274" s="126"/>
      <c r="J1274" s="110"/>
      <c r="K1274" s="108"/>
      <c r="L1274" s="107"/>
      <c r="M1274" s="319"/>
      <c r="N1274" s="107"/>
    </row>
    <row r="1275" spans="1:14" ht="18" hidden="1" customHeight="1">
      <c r="A1275" s="351">
        <v>1270</v>
      </c>
      <c r="B1275" s="107" t="s">
        <v>55</v>
      </c>
      <c r="C1275" s="108">
        <v>43706</v>
      </c>
      <c r="D1275" s="324" t="s">
        <v>12752</v>
      </c>
      <c r="E1275" s="324" t="s">
        <v>1709</v>
      </c>
      <c r="F1275" s="126">
        <v>1595.52</v>
      </c>
      <c r="G1275" s="107" t="str">
        <f t="shared" si="20"/>
        <v>SH19-08870</v>
      </c>
      <c r="H1275" s="318"/>
      <c r="I1275" s="126"/>
      <c r="J1275" s="110"/>
      <c r="K1275" s="108"/>
      <c r="L1275" s="107"/>
      <c r="M1275" s="319"/>
      <c r="N1275" s="107"/>
    </row>
    <row r="1276" spans="1:14" ht="18" hidden="1" customHeight="1">
      <c r="A1276" s="351">
        <v>1271</v>
      </c>
      <c r="B1276" s="107" t="s">
        <v>55</v>
      </c>
      <c r="C1276" s="108">
        <v>43706</v>
      </c>
      <c r="D1276" s="324" t="s">
        <v>12753</v>
      </c>
      <c r="E1276" s="324" t="s">
        <v>1709</v>
      </c>
      <c r="F1276" s="126">
        <v>1457.82</v>
      </c>
      <c r="G1276" s="107" t="str">
        <f t="shared" si="20"/>
        <v>SH19-08871</v>
      </c>
      <c r="H1276" s="318"/>
      <c r="I1276" s="126"/>
      <c r="J1276" s="110"/>
      <c r="K1276" s="108"/>
      <c r="L1276" s="107"/>
      <c r="M1276" s="319"/>
      <c r="N1276" s="107"/>
    </row>
    <row r="1277" spans="1:14" ht="18" hidden="1" customHeight="1">
      <c r="A1277" s="351">
        <v>1272</v>
      </c>
      <c r="B1277" s="107" t="s">
        <v>55</v>
      </c>
      <c r="C1277" s="108">
        <v>43706</v>
      </c>
      <c r="D1277" s="324" t="s">
        <v>12754</v>
      </c>
      <c r="E1277" s="324" t="s">
        <v>1709</v>
      </c>
      <c r="F1277" s="126">
        <v>1609.02</v>
      </c>
      <c r="G1277" s="107" t="str">
        <f t="shared" si="20"/>
        <v>SH19-08872</v>
      </c>
      <c r="H1277" s="318"/>
      <c r="I1277" s="126"/>
      <c r="J1277" s="110"/>
      <c r="K1277" s="108"/>
      <c r="L1277" s="107"/>
      <c r="M1277" s="319"/>
      <c r="N1277" s="107"/>
    </row>
    <row r="1278" spans="1:14" ht="18" customHeight="1">
      <c r="A1278" s="351">
        <v>1273</v>
      </c>
      <c r="B1278" s="107" t="s">
        <v>42</v>
      </c>
      <c r="C1278" s="108">
        <v>43710</v>
      </c>
      <c r="D1278" s="399" t="s">
        <v>12755</v>
      </c>
      <c r="E1278" s="324" t="s">
        <v>12963</v>
      </c>
      <c r="F1278" s="126">
        <v>2696.03</v>
      </c>
      <c r="G1278" s="107" t="str">
        <f t="shared" si="20"/>
        <v>SH19-08873</v>
      </c>
      <c r="H1278" s="318"/>
      <c r="I1278" s="126"/>
      <c r="J1278" s="110"/>
      <c r="K1278" s="108"/>
      <c r="L1278" s="107"/>
      <c r="M1278" s="319"/>
      <c r="N1278" s="107"/>
    </row>
    <row r="1279" spans="1:14" ht="18" hidden="1" customHeight="1">
      <c r="A1279" s="351">
        <v>1274</v>
      </c>
      <c r="B1279" s="107" t="s">
        <v>1727</v>
      </c>
      <c r="C1279" s="108">
        <v>43706</v>
      </c>
      <c r="D1279" s="324" t="s">
        <v>12756</v>
      </c>
      <c r="E1279" s="324" t="s">
        <v>1709</v>
      </c>
      <c r="F1279" s="126">
        <v>3828</v>
      </c>
      <c r="G1279" s="107" t="str">
        <f t="shared" si="20"/>
        <v>SH19-08874</v>
      </c>
      <c r="H1279" s="318"/>
      <c r="I1279" s="126"/>
      <c r="J1279" s="110"/>
      <c r="K1279" s="108"/>
      <c r="L1279" s="107"/>
      <c r="M1279" s="319"/>
      <c r="N1279" s="107"/>
    </row>
    <row r="1280" spans="1:14" ht="18" customHeight="1">
      <c r="A1280" s="351">
        <v>1275</v>
      </c>
      <c r="B1280" s="107" t="s">
        <v>42</v>
      </c>
      <c r="C1280" s="108">
        <v>43710</v>
      </c>
      <c r="D1280" s="399" t="s">
        <v>12757</v>
      </c>
      <c r="E1280" s="324" t="s">
        <v>12963</v>
      </c>
      <c r="F1280" s="126">
        <v>12816.32</v>
      </c>
      <c r="G1280" s="107" t="str">
        <f t="shared" si="20"/>
        <v>SH19-08875</v>
      </c>
      <c r="H1280" s="318"/>
      <c r="I1280" s="126"/>
      <c r="J1280" s="110"/>
      <c r="K1280" s="108"/>
      <c r="L1280" s="107"/>
      <c r="M1280" s="319"/>
      <c r="N1280" s="107"/>
    </row>
    <row r="1281" spans="1:14" ht="18" customHeight="1">
      <c r="A1281" s="351">
        <v>1276</v>
      </c>
      <c r="B1281" s="107" t="s">
        <v>42</v>
      </c>
      <c r="C1281" s="108">
        <v>43710</v>
      </c>
      <c r="D1281" s="399" t="s">
        <v>12758</v>
      </c>
      <c r="E1281" s="324" t="s">
        <v>12963</v>
      </c>
      <c r="F1281" s="126">
        <v>6944.45</v>
      </c>
      <c r="G1281" s="107" t="str">
        <f t="shared" si="20"/>
        <v>SH19-08876</v>
      </c>
      <c r="H1281" s="318"/>
      <c r="I1281" s="126"/>
      <c r="J1281" s="110"/>
      <c r="K1281" s="108"/>
      <c r="L1281" s="107"/>
      <c r="M1281" s="319"/>
      <c r="N1281" s="107"/>
    </row>
    <row r="1282" spans="1:14" ht="18" customHeight="1">
      <c r="A1282" s="351">
        <v>1277</v>
      </c>
      <c r="B1282" s="107" t="s">
        <v>42</v>
      </c>
      <c r="C1282" s="108">
        <v>43710</v>
      </c>
      <c r="D1282" s="399" t="s">
        <v>12759</v>
      </c>
      <c r="E1282" s="324" t="s">
        <v>12963</v>
      </c>
      <c r="F1282" s="126">
        <v>276.02</v>
      </c>
      <c r="G1282" s="107" t="str">
        <f t="shared" ref="G1282:G1345" si="21">D1282</f>
        <v>SH19-08877</v>
      </c>
      <c r="H1282" s="318"/>
      <c r="I1282" s="126"/>
      <c r="J1282" s="110"/>
      <c r="K1282" s="108"/>
      <c r="L1282" s="107"/>
      <c r="M1282" s="319"/>
      <c r="N1282" s="107"/>
    </row>
    <row r="1283" spans="1:14" ht="18" customHeight="1">
      <c r="A1283" s="351">
        <v>1278</v>
      </c>
      <c r="B1283" s="107" t="s">
        <v>42</v>
      </c>
      <c r="C1283" s="108">
        <v>43710</v>
      </c>
      <c r="D1283" s="399" t="s">
        <v>12760</v>
      </c>
      <c r="E1283" s="324" t="s">
        <v>12963</v>
      </c>
      <c r="F1283" s="126">
        <v>3466.33</v>
      </c>
      <c r="G1283" s="107" t="str">
        <f t="shared" si="21"/>
        <v>SH19-08878</v>
      </c>
      <c r="H1283" s="318"/>
      <c r="I1283" s="126"/>
      <c r="J1283" s="110"/>
      <c r="K1283" s="108"/>
      <c r="L1283" s="107"/>
      <c r="M1283" s="319"/>
      <c r="N1283" s="107"/>
    </row>
    <row r="1284" spans="1:14" ht="18" hidden="1" customHeight="1">
      <c r="A1284" s="351">
        <v>1279</v>
      </c>
      <c r="B1284" s="107" t="s">
        <v>142</v>
      </c>
      <c r="C1284" s="108">
        <v>43707</v>
      </c>
      <c r="D1284" s="324" t="s">
        <v>12761</v>
      </c>
      <c r="E1284" s="324" t="s">
        <v>1709</v>
      </c>
      <c r="F1284" s="126">
        <v>866.54</v>
      </c>
      <c r="G1284" s="107" t="str">
        <f t="shared" si="21"/>
        <v>SH19-08879</v>
      </c>
      <c r="H1284" s="318"/>
      <c r="I1284" s="126"/>
      <c r="J1284" s="110"/>
      <c r="K1284" s="108"/>
      <c r="L1284" s="107"/>
      <c r="M1284" s="319"/>
      <c r="N1284" s="107"/>
    </row>
    <row r="1285" spans="1:14" ht="18" hidden="1" customHeight="1">
      <c r="A1285" s="351">
        <v>1280</v>
      </c>
      <c r="B1285" s="107" t="s">
        <v>139</v>
      </c>
      <c r="C1285" s="108">
        <v>43707</v>
      </c>
      <c r="D1285" s="324" t="s">
        <v>12762</v>
      </c>
      <c r="E1285" s="324" t="s">
        <v>1709</v>
      </c>
      <c r="F1285" s="126">
        <v>2958</v>
      </c>
      <c r="G1285" s="107" t="str">
        <f t="shared" si="21"/>
        <v>SH19-08880</v>
      </c>
      <c r="H1285" s="318"/>
      <c r="I1285" s="126"/>
      <c r="J1285" s="110"/>
      <c r="K1285" s="108"/>
      <c r="L1285" s="107"/>
      <c r="M1285" s="319"/>
      <c r="N1285" s="107"/>
    </row>
    <row r="1286" spans="1:14" ht="18" hidden="1" customHeight="1">
      <c r="A1286" s="351">
        <v>1281</v>
      </c>
      <c r="B1286" s="107" t="s">
        <v>43</v>
      </c>
      <c r="C1286" s="108">
        <v>43707</v>
      </c>
      <c r="D1286" s="324" t="s">
        <v>12763</v>
      </c>
      <c r="E1286" s="324" t="s">
        <v>1709</v>
      </c>
      <c r="F1286" s="126">
        <v>8737.73</v>
      </c>
      <c r="G1286" s="107" t="str">
        <f t="shared" si="21"/>
        <v>SH19-08881</v>
      </c>
      <c r="H1286" s="318"/>
      <c r="I1286" s="126"/>
      <c r="J1286" s="110"/>
      <c r="K1286" s="108"/>
      <c r="L1286" s="107"/>
      <c r="M1286" s="319"/>
      <c r="N1286" s="107"/>
    </row>
    <row r="1287" spans="1:14" ht="18" hidden="1" customHeight="1">
      <c r="A1287" s="351">
        <v>1282</v>
      </c>
      <c r="B1287" s="107"/>
      <c r="C1287" s="108"/>
      <c r="D1287" s="401" t="s">
        <v>12764</v>
      </c>
      <c r="E1287" s="324" t="s">
        <v>1709</v>
      </c>
      <c r="F1287" s="126">
        <v>0</v>
      </c>
      <c r="G1287" s="107" t="str">
        <f t="shared" si="21"/>
        <v>SH19-08882</v>
      </c>
      <c r="H1287" s="318"/>
      <c r="I1287" s="126"/>
      <c r="J1287" s="110"/>
      <c r="K1287" s="108"/>
      <c r="L1287" s="107"/>
      <c r="M1287" s="319"/>
      <c r="N1287" s="107" t="s">
        <v>1942</v>
      </c>
    </row>
    <row r="1288" spans="1:14" ht="18" customHeight="1">
      <c r="A1288" s="351">
        <v>1283</v>
      </c>
      <c r="B1288" s="107" t="s">
        <v>42</v>
      </c>
      <c r="C1288" s="108">
        <v>43710</v>
      </c>
      <c r="D1288" s="399" t="s">
        <v>12765</v>
      </c>
      <c r="E1288" s="324" t="s">
        <v>12963</v>
      </c>
      <c r="F1288" s="126">
        <v>13203.71</v>
      </c>
      <c r="G1288" s="107" t="str">
        <f t="shared" si="21"/>
        <v>SH19-08883</v>
      </c>
      <c r="H1288" s="318"/>
      <c r="I1288" s="126"/>
      <c r="J1288" s="110"/>
      <c r="K1288" s="108"/>
      <c r="L1288" s="107"/>
      <c r="M1288" s="319"/>
      <c r="N1288" s="107"/>
    </row>
    <row r="1289" spans="1:14" ht="18" customHeight="1">
      <c r="A1289" s="351">
        <v>1284</v>
      </c>
      <c r="B1289" s="107" t="s">
        <v>42</v>
      </c>
      <c r="C1289" s="108">
        <v>43710</v>
      </c>
      <c r="D1289" s="399" t="s">
        <v>12766</v>
      </c>
      <c r="E1289" s="324" t="s">
        <v>12963</v>
      </c>
      <c r="F1289" s="126">
        <v>7201.41</v>
      </c>
      <c r="G1289" s="107" t="str">
        <f t="shared" si="21"/>
        <v>SH19-08884</v>
      </c>
      <c r="H1289" s="318"/>
      <c r="I1289" s="126"/>
      <c r="J1289" s="110"/>
      <c r="K1289" s="108"/>
      <c r="L1289" s="107"/>
      <c r="M1289" s="319"/>
      <c r="N1289" s="107"/>
    </row>
    <row r="1290" spans="1:14" ht="18" customHeight="1">
      <c r="A1290" s="351">
        <v>1285</v>
      </c>
      <c r="B1290" s="107" t="s">
        <v>42</v>
      </c>
      <c r="C1290" s="108">
        <v>43710</v>
      </c>
      <c r="D1290" s="399" t="s">
        <v>12767</v>
      </c>
      <c r="E1290" s="324" t="s">
        <v>12963</v>
      </c>
      <c r="F1290" s="126">
        <v>235.01</v>
      </c>
      <c r="G1290" s="107" t="str">
        <f t="shared" si="21"/>
        <v>SH19-08885</v>
      </c>
      <c r="H1290" s="318"/>
      <c r="I1290" s="126"/>
      <c r="J1290" s="110"/>
      <c r="K1290" s="108"/>
      <c r="L1290" s="107"/>
      <c r="M1290" s="319"/>
      <c r="N1290" s="107"/>
    </row>
    <row r="1291" spans="1:14" ht="18" hidden="1" customHeight="1">
      <c r="A1291" s="351">
        <v>1286</v>
      </c>
      <c r="B1291" s="107" t="s">
        <v>42</v>
      </c>
      <c r="C1291" s="108">
        <v>43707</v>
      </c>
      <c r="D1291" s="324" t="s">
        <v>12768</v>
      </c>
      <c r="E1291" s="324" t="s">
        <v>12932</v>
      </c>
      <c r="F1291" s="126">
        <v>3543.79</v>
      </c>
      <c r="G1291" s="107" t="str">
        <f t="shared" si="21"/>
        <v>SH19-08886</v>
      </c>
      <c r="H1291" s="318"/>
      <c r="I1291" s="126"/>
      <c r="J1291" s="110"/>
      <c r="K1291" s="108"/>
      <c r="L1291" s="107"/>
      <c r="M1291" s="319"/>
      <c r="N1291" s="107"/>
    </row>
    <row r="1292" spans="1:14" ht="18" customHeight="1">
      <c r="A1292" s="351">
        <v>1287</v>
      </c>
      <c r="B1292" s="107" t="s">
        <v>42</v>
      </c>
      <c r="C1292" s="108">
        <v>43710</v>
      </c>
      <c r="D1292" s="399" t="s">
        <v>12769</v>
      </c>
      <c r="E1292" s="324" t="s">
        <v>12963</v>
      </c>
      <c r="F1292" s="126">
        <v>12616.44</v>
      </c>
      <c r="G1292" s="107" t="str">
        <f t="shared" si="21"/>
        <v>SH19-08887</v>
      </c>
      <c r="H1292" s="318"/>
      <c r="I1292" s="126"/>
      <c r="J1292" s="110"/>
      <c r="K1292" s="108"/>
      <c r="L1292" s="107"/>
      <c r="M1292" s="319"/>
      <c r="N1292" s="107"/>
    </row>
    <row r="1293" spans="1:14" ht="18" customHeight="1">
      <c r="A1293" s="351">
        <v>1288</v>
      </c>
      <c r="B1293" s="107" t="s">
        <v>42</v>
      </c>
      <c r="C1293" s="108">
        <v>43710</v>
      </c>
      <c r="D1293" s="399" t="s">
        <v>12770</v>
      </c>
      <c r="E1293" s="324" t="s">
        <v>12963</v>
      </c>
      <c r="F1293" s="126">
        <v>8741.5300000000007</v>
      </c>
      <c r="G1293" s="107" t="str">
        <f t="shared" si="21"/>
        <v>SH19-08888</v>
      </c>
      <c r="H1293" s="318"/>
      <c r="I1293" s="126"/>
      <c r="J1293" s="110"/>
      <c r="K1293" s="108"/>
      <c r="L1293" s="107"/>
      <c r="M1293" s="319"/>
      <c r="N1293" s="107"/>
    </row>
    <row r="1294" spans="1:14" ht="18" customHeight="1">
      <c r="A1294" s="351">
        <v>1289</v>
      </c>
      <c r="B1294" s="107" t="s">
        <v>42</v>
      </c>
      <c r="C1294" s="108">
        <v>43710</v>
      </c>
      <c r="D1294" s="399" t="s">
        <v>12771</v>
      </c>
      <c r="E1294" s="324" t="s">
        <v>12963</v>
      </c>
      <c r="F1294" s="126">
        <v>2163.29</v>
      </c>
      <c r="G1294" s="107" t="str">
        <f t="shared" si="21"/>
        <v>SH19-08889</v>
      </c>
      <c r="H1294" s="318"/>
      <c r="I1294" s="126"/>
      <c r="J1294" s="110"/>
      <c r="K1294" s="108"/>
      <c r="L1294" s="107"/>
      <c r="M1294" s="319"/>
      <c r="N1294" s="107"/>
    </row>
    <row r="1295" spans="1:14" ht="18" hidden="1" customHeight="1">
      <c r="A1295" s="351">
        <v>1290</v>
      </c>
      <c r="B1295" s="107" t="s">
        <v>42</v>
      </c>
      <c r="C1295" s="108">
        <v>43707</v>
      </c>
      <c r="D1295" s="324" t="s">
        <v>12772</v>
      </c>
      <c r="E1295" s="324" t="s">
        <v>12932</v>
      </c>
      <c r="F1295" s="126">
        <v>137.6</v>
      </c>
      <c r="G1295" s="107" t="str">
        <f t="shared" si="21"/>
        <v>SH19-08890</v>
      </c>
      <c r="H1295" s="318"/>
      <c r="I1295" s="126"/>
      <c r="J1295" s="110"/>
      <c r="K1295" s="108"/>
      <c r="L1295" s="107"/>
      <c r="M1295" s="319"/>
      <c r="N1295" s="107"/>
    </row>
    <row r="1296" spans="1:14" ht="18" hidden="1" customHeight="1">
      <c r="A1296" s="351">
        <v>1291</v>
      </c>
      <c r="B1296" s="107" t="s">
        <v>1746</v>
      </c>
      <c r="C1296" s="108"/>
      <c r="D1296" s="402" t="s">
        <v>12773</v>
      </c>
      <c r="E1296" s="324" t="s">
        <v>1709</v>
      </c>
      <c r="F1296" s="126">
        <v>0</v>
      </c>
      <c r="G1296" s="107" t="str">
        <f t="shared" si="21"/>
        <v>SH19-08891</v>
      </c>
      <c r="H1296" s="318"/>
      <c r="I1296" s="126"/>
      <c r="J1296" s="110"/>
      <c r="K1296" s="108"/>
      <c r="L1296" s="107"/>
      <c r="M1296" s="319"/>
      <c r="N1296" s="107"/>
    </row>
    <row r="1297" spans="1:14" ht="18" customHeight="1">
      <c r="A1297" s="351">
        <v>1292</v>
      </c>
      <c r="B1297" s="107" t="s">
        <v>42</v>
      </c>
      <c r="C1297" s="108">
        <v>43710</v>
      </c>
      <c r="D1297" s="399" t="s">
        <v>12774</v>
      </c>
      <c r="E1297" s="324" t="s">
        <v>12963</v>
      </c>
      <c r="F1297" s="126">
        <v>3466.33</v>
      </c>
      <c r="G1297" s="107" t="str">
        <f t="shared" si="21"/>
        <v>SH19-08892</v>
      </c>
      <c r="H1297" s="318"/>
      <c r="I1297" s="126"/>
      <c r="J1297" s="110"/>
      <c r="K1297" s="108"/>
      <c r="L1297" s="107"/>
      <c r="M1297" s="319"/>
      <c r="N1297" s="107"/>
    </row>
    <row r="1298" spans="1:14" ht="18" customHeight="1">
      <c r="A1298" s="351">
        <v>1293</v>
      </c>
      <c r="B1298" s="107" t="s">
        <v>42</v>
      </c>
      <c r="C1298" s="108">
        <v>43710</v>
      </c>
      <c r="D1298" s="399" t="s">
        <v>12775</v>
      </c>
      <c r="E1298" s="324" t="s">
        <v>12963</v>
      </c>
      <c r="F1298" s="126">
        <v>8607.7999999999993</v>
      </c>
      <c r="G1298" s="107" t="str">
        <f t="shared" si="21"/>
        <v>SH19-08893</v>
      </c>
      <c r="H1298" s="318"/>
      <c r="I1298" s="126"/>
      <c r="J1298" s="110"/>
      <c r="K1298" s="108"/>
      <c r="L1298" s="107"/>
      <c r="M1298" s="319"/>
      <c r="N1298" s="107"/>
    </row>
    <row r="1299" spans="1:14" ht="18" customHeight="1">
      <c r="A1299" s="351">
        <v>1294</v>
      </c>
      <c r="B1299" s="107" t="s">
        <v>42</v>
      </c>
      <c r="C1299" s="108">
        <v>43710</v>
      </c>
      <c r="D1299" s="399" t="s">
        <v>12776</v>
      </c>
      <c r="E1299" s="324" t="s">
        <v>12963</v>
      </c>
      <c r="F1299" s="126">
        <v>8252.44</v>
      </c>
      <c r="G1299" s="107" t="str">
        <f t="shared" si="21"/>
        <v>SH19-08894</v>
      </c>
      <c r="H1299" s="318"/>
      <c r="I1299" s="126"/>
      <c r="J1299" s="110"/>
      <c r="K1299" s="108"/>
      <c r="L1299" s="107"/>
      <c r="M1299" s="319"/>
      <c r="N1299" s="107"/>
    </row>
    <row r="1300" spans="1:14" ht="18" customHeight="1">
      <c r="A1300" s="351">
        <v>1295</v>
      </c>
      <c r="B1300" s="107" t="s">
        <v>42</v>
      </c>
      <c r="C1300" s="108">
        <v>43710</v>
      </c>
      <c r="D1300" s="399" t="s">
        <v>12777</v>
      </c>
      <c r="E1300" s="324" t="s">
        <v>12963</v>
      </c>
      <c r="F1300" s="126">
        <v>3081.18</v>
      </c>
      <c r="G1300" s="107" t="str">
        <f t="shared" si="21"/>
        <v>SH19-08895</v>
      </c>
      <c r="H1300" s="318"/>
      <c r="I1300" s="126"/>
      <c r="J1300" s="110"/>
      <c r="K1300" s="108"/>
      <c r="L1300" s="107"/>
      <c r="M1300" s="319"/>
      <c r="N1300" s="107"/>
    </row>
    <row r="1301" spans="1:14" ht="18" customHeight="1">
      <c r="A1301" s="351">
        <v>1296</v>
      </c>
      <c r="B1301" s="107" t="s">
        <v>42</v>
      </c>
      <c r="C1301" s="108">
        <v>43710</v>
      </c>
      <c r="D1301" s="399" t="s">
        <v>12778</v>
      </c>
      <c r="E1301" s="324" t="s">
        <v>12963</v>
      </c>
      <c r="F1301" s="126">
        <v>8303.49</v>
      </c>
      <c r="G1301" s="107" t="str">
        <f t="shared" si="21"/>
        <v>SH19-08896</v>
      </c>
      <c r="H1301" s="318"/>
      <c r="I1301" s="126"/>
      <c r="J1301" s="110"/>
      <c r="K1301" s="108"/>
      <c r="L1301" s="107"/>
      <c r="M1301" s="319"/>
      <c r="N1301" s="107"/>
    </row>
    <row r="1302" spans="1:14" ht="18" customHeight="1">
      <c r="A1302" s="351">
        <v>1297</v>
      </c>
      <c r="B1302" s="107" t="s">
        <v>42</v>
      </c>
      <c r="C1302" s="108">
        <v>43710</v>
      </c>
      <c r="D1302" s="399" t="s">
        <v>12779</v>
      </c>
      <c r="E1302" s="324" t="s">
        <v>12963</v>
      </c>
      <c r="F1302" s="126">
        <v>7778.69</v>
      </c>
      <c r="G1302" s="107" t="str">
        <f t="shared" si="21"/>
        <v>SH19-08897</v>
      </c>
      <c r="H1302" s="318"/>
      <c r="I1302" s="126"/>
      <c r="J1302" s="110"/>
      <c r="K1302" s="108"/>
      <c r="L1302" s="107"/>
      <c r="M1302" s="319"/>
      <c r="N1302" s="107"/>
    </row>
    <row r="1303" spans="1:14" ht="18" customHeight="1">
      <c r="A1303" s="351">
        <v>1298</v>
      </c>
      <c r="B1303" s="107" t="s">
        <v>42</v>
      </c>
      <c r="C1303" s="108">
        <v>43710</v>
      </c>
      <c r="D1303" s="399" t="s">
        <v>12780</v>
      </c>
      <c r="E1303" s="324" t="s">
        <v>12963</v>
      </c>
      <c r="F1303" s="126">
        <v>705.02</v>
      </c>
      <c r="G1303" s="107" t="str">
        <f t="shared" si="21"/>
        <v>SH19-08898</v>
      </c>
      <c r="H1303" s="318"/>
      <c r="I1303" s="126"/>
      <c r="J1303" s="110"/>
      <c r="K1303" s="108"/>
      <c r="L1303" s="107"/>
      <c r="M1303" s="319"/>
      <c r="N1303" s="107"/>
    </row>
    <row r="1304" spans="1:14" ht="18" customHeight="1">
      <c r="A1304" s="351">
        <v>1299</v>
      </c>
      <c r="B1304" s="107" t="s">
        <v>42</v>
      </c>
      <c r="C1304" s="108">
        <v>43710</v>
      </c>
      <c r="D1304" s="399" t="s">
        <v>12781</v>
      </c>
      <c r="E1304" s="324" t="s">
        <v>12963</v>
      </c>
      <c r="F1304" s="126">
        <v>3466.33</v>
      </c>
      <c r="G1304" s="107" t="str">
        <f t="shared" si="21"/>
        <v>SH19-08899</v>
      </c>
      <c r="H1304" s="318"/>
      <c r="I1304" s="126"/>
      <c r="J1304" s="110"/>
      <c r="K1304" s="108"/>
      <c r="L1304" s="107"/>
      <c r="M1304" s="319"/>
      <c r="N1304" s="107"/>
    </row>
    <row r="1305" spans="1:14" ht="18" customHeight="1">
      <c r="A1305" s="351">
        <v>1300</v>
      </c>
      <c r="B1305" s="107" t="s">
        <v>42</v>
      </c>
      <c r="C1305" s="108">
        <v>43710</v>
      </c>
      <c r="D1305" s="399" t="s">
        <v>12782</v>
      </c>
      <c r="E1305" s="324" t="s">
        <v>12963</v>
      </c>
      <c r="F1305" s="126">
        <v>14962.37</v>
      </c>
      <c r="G1305" s="107" t="str">
        <f t="shared" si="21"/>
        <v>SH19-08900</v>
      </c>
      <c r="H1305" s="318"/>
      <c r="I1305" s="126"/>
      <c r="J1305" s="110"/>
      <c r="K1305" s="108"/>
      <c r="L1305" s="107"/>
      <c r="M1305" s="319"/>
      <c r="N1305" s="107"/>
    </row>
    <row r="1306" spans="1:14" ht="18" customHeight="1">
      <c r="A1306" s="351">
        <v>1301</v>
      </c>
      <c r="B1306" s="107" t="s">
        <v>42</v>
      </c>
      <c r="C1306" s="108">
        <v>43710</v>
      </c>
      <c r="D1306" s="399" t="s">
        <v>12783</v>
      </c>
      <c r="E1306" s="324" t="s">
        <v>12963</v>
      </c>
      <c r="F1306" s="126">
        <v>9225.91</v>
      </c>
      <c r="G1306" s="107" t="str">
        <f t="shared" si="21"/>
        <v>SH19-08901</v>
      </c>
      <c r="H1306" s="318"/>
      <c r="I1306" s="126"/>
      <c r="J1306" s="110"/>
      <c r="K1306" s="108"/>
      <c r="L1306" s="107"/>
      <c r="M1306" s="319"/>
      <c r="N1306" s="107"/>
    </row>
    <row r="1307" spans="1:14" ht="18" customHeight="1">
      <c r="A1307" s="351">
        <v>1302</v>
      </c>
      <c r="B1307" s="107" t="s">
        <v>42</v>
      </c>
      <c r="C1307" s="108">
        <v>43710</v>
      </c>
      <c r="D1307" s="399" t="s">
        <v>12784</v>
      </c>
      <c r="E1307" s="324" t="s">
        <v>12963</v>
      </c>
      <c r="F1307" s="126">
        <v>3947.09</v>
      </c>
      <c r="G1307" s="107" t="str">
        <f t="shared" si="21"/>
        <v>SH19-08902</v>
      </c>
      <c r="H1307" s="318"/>
      <c r="I1307" s="126"/>
      <c r="J1307" s="110"/>
      <c r="K1307" s="108"/>
      <c r="L1307" s="107"/>
      <c r="M1307" s="319"/>
      <c r="N1307" s="107"/>
    </row>
    <row r="1308" spans="1:14" ht="18" customHeight="1">
      <c r="A1308" s="351">
        <v>1303</v>
      </c>
      <c r="B1308" s="107" t="s">
        <v>42</v>
      </c>
      <c r="C1308" s="108">
        <v>43710</v>
      </c>
      <c r="D1308" s="399" t="s">
        <v>12785</v>
      </c>
      <c r="E1308" s="324" t="s">
        <v>12963</v>
      </c>
      <c r="F1308" s="126">
        <v>14163.34</v>
      </c>
      <c r="G1308" s="107" t="str">
        <f t="shared" si="21"/>
        <v>SH19-08903</v>
      </c>
      <c r="H1308" s="318"/>
      <c r="I1308" s="126"/>
      <c r="J1308" s="110"/>
      <c r="K1308" s="108"/>
      <c r="L1308" s="107"/>
      <c r="M1308" s="319"/>
      <c r="N1308" s="107"/>
    </row>
    <row r="1309" spans="1:14" ht="18" customHeight="1">
      <c r="A1309" s="351">
        <v>1304</v>
      </c>
      <c r="B1309" s="107" t="s">
        <v>42</v>
      </c>
      <c r="C1309" s="108">
        <v>43710</v>
      </c>
      <c r="D1309" s="399" t="s">
        <v>12786</v>
      </c>
      <c r="E1309" s="324" t="s">
        <v>12963</v>
      </c>
      <c r="F1309" s="126">
        <v>7884.93</v>
      </c>
      <c r="G1309" s="107" t="str">
        <f t="shared" si="21"/>
        <v>SH19-08904</v>
      </c>
      <c r="H1309" s="318"/>
      <c r="I1309" s="126"/>
      <c r="J1309" s="110"/>
      <c r="K1309" s="108"/>
      <c r="L1309" s="107"/>
      <c r="M1309" s="319"/>
      <c r="N1309" s="107"/>
    </row>
    <row r="1310" spans="1:14" ht="18" customHeight="1">
      <c r="A1310" s="351">
        <v>1305</v>
      </c>
      <c r="B1310" s="107" t="s">
        <v>42</v>
      </c>
      <c r="C1310" s="108">
        <v>43710</v>
      </c>
      <c r="D1310" s="399" t="s">
        <v>12787</v>
      </c>
      <c r="E1310" s="324" t="s">
        <v>12963</v>
      </c>
      <c r="F1310" s="126">
        <v>7688.49</v>
      </c>
      <c r="G1310" s="107" t="str">
        <f t="shared" si="21"/>
        <v>SH19-08905</v>
      </c>
      <c r="H1310" s="318"/>
      <c r="I1310" s="126"/>
      <c r="J1310" s="110"/>
      <c r="K1310" s="108"/>
      <c r="L1310" s="107"/>
      <c r="M1310" s="319"/>
      <c r="N1310" s="107"/>
    </row>
    <row r="1311" spans="1:14" ht="18" hidden="1" customHeight="1">
      <c r="A1311" s="351">
        <v>1306</v>
      </c>
      <c r="B1311" s="107" t="s">
        <v>288</v>
      </c>
      <c r="C1311" s="108">
        <v>43707</v>
      </c>
      <c r="D1311" s="324" t="s">
        <v>12788</v>
      </c>
      <c r="E1311" s="324" t="s">
        <v>1709</v>
      </c>
      <c r="F1311" s="126">
        <v>1351.8</v>
      </c>
      <c r="G1311" s="107" t="str">
        <f t="shared" si="21"/>
        <v>SH19-08906</v>
      </c>
      <c r="H1311" s="318"/>
      <c r="I1311" s="126"/>
      <c r="J1311" s="110"/>
      <c r="K1311" s="108"/>
      <c r="L1311" s="107"/>
      <c r="M1311" s="319"/>
      <c r="N1311" s="107"/>
    </row>
    <row r="1312" spans="1:14" ht="18" hidden="1" customHeight="1">
      <c r="A1312" s="351">
        <v>1307</v>
      </c>
      <c r="B1312" s="107" t="s">
        <v>42</v>
      </c>
      <c r="C1312" s="108">
        <v>43707</v>
      </c>
      <c r="D1312" s="324" t="s">
        <v>12789</v>
      </c>
      <c r="E1312" s="324" t="s">
        <v>12932</v>
      </c>
      <c r="F1312" s="126">
        <v>29.18</v>
      </c>
      <c r="G1312" s="107" t="str">
        <f t="shared" si="21"/>
        <v>SH19-08907</v>
      </c>
      <c r="H1312" s="318"/>
      <c r="I1312" s="126"/>
      <c r="J1312" s="110"/>
      <c r="K1312" s="108"/>
      <c r="L1312" s="107"/>
      <c r="M1312" s="319"/>
      <c r="N1312" s="107"/>
    </row>
    <row r="1313" spans="1:14" ht="18" customHeight="1">
      <c r="A1313" s="351">
        <v>1308</v>
      </c>
      <c r="B1313" s="107" t="s">
        <v>42</v>
      </c>
      <c r="C1313" s="108">
        <v>43710</v>
      </c>
      <c r="D1313" s="399" t="s">
        <v>12790</v>
      </c>
      <c r="E1313" s="324" t="s">
        <v>12963</v>
      </c>
      <c r="F1313" s="126">
        <v>7390.5</v>
      </c>
      <c r="G1313" s="107" t="str">
        <f t="shared" si="21"/>
        <v>SH19-08908</v>
      </c>
      <c r="H1313" s="318"/>
      <c r="I1313" s="126"/>
      <c r="J1313" s="110"/>
      <c r="K1313" s="108"/>
      <c r="L1313" s="107"/>
      <c r="M1313" s="319"/>
      <c r="N1313" s="107"/>
    </row>
    <row r="1314" spans="1:14" ht="18" hidden="1" customHeight="1">
      <c r="A1314" s="351">
        <v>1309</v>
      </c>
      <c r="B1314" s="107" t="s">
        <v>42</v>
      </c>
      <c r="C1314" s="108">
        <v>43707</v>
      </c>
      <c r="D1314" s="324" t="s">
        <v>12791</v>
      </c>
      <c r="E1314" s="324" t="s">
        <v>12932</v>
      </c>
      <c r="F1314" s="126">
        <v>6374.88</v>
      </c>
      <c r="G1314" s="107" t="str">
        <f t="shared" si="21"/>
        <v>SH19-08909</v>
      </c>
      <c r="H1314" s="318"/>
      <c r="I1314" s="126"/>
      <c r="J1314" s="110"/>
      <c r="K1314" s="108"/>
      <c r="L1314" s="107"/>
      <c r="M1314" s="319"/>
      <c r="N1314" s="107"/>
    </row>
    <row r="1315" spans="1:14" ht="18" hidden="1" customHeight="1">
      <c r="A1315" s="351">
        <v>1310</v>
      </c>
      <c r="B1315" s="107" t="s">
        <v>332</v>
      </c>
      <c r="C1315" s="108">
        <v>43707</v>
      </c>
      <c r="D1315" s="324" t="s">
        <v>12792</v>
      </c>
      <c r="E1315" s="324" t="s">
        <v>1709</v>
      </c>
      <c r="F1315" s="126">
        <v>2331</v>
      </c>
      <c r="G1315" s="107" t="str">
        <f t="shared" si="21"/>
        <v>SH19-08910</v>
      </c>
      <c r="H1315" s="318"/>
      <c r="I1315" s="126"/>
      <c r="J1315" s="110"/>
      <c r="K1315" s="108"/>
      <c r="L1315" s="107"/>
      <c r="M1315" s="319"/>
      <c r="N1315" s="107"/>
    </row>
    <row r="1316" spans="1:14" ht="18" hidden="1" customHeight="1">
      <c r="A1316" s="351">
        <v>1311</v>
      </c>
      <c r="B1316" s="107"/>
      <c r="C1316" s="108"/>
      <c r="D1316" s="401" t="s">
        <v>12793</v>
      </c>
      <c r="E1316" s="324" t="s">
        <v>1709</v>
      </c>
      <c r="F1316" s="126">
        <v>0</v>
      </c>
      <c r="G1316" s="107" t="str">
        <f t="shared" si="21"/>
        <v>SH19-08911</v>
      </c>
      <c r="H1316" s="318"/>
      <c r="I1316" s="126"/>
      <c r="J1316" s="110"/>
      <c r="K1316" s="108"/>
      <c r="L1316" s="107"/>
      <c r="M1316" s="319"/>
      <c r="N1316" s="107" t="s">
        <v>1942</v>
      </c>
    </row>
    <row r="1317" spans="1:14" ht="18" hidden="1" customHeight="1">
      <c r="A1317" s="351">
        <v>1312</v>
      </c>
      <c r="B1317" s="107" t="s">
        <v>42</v>
      </c>
      <c r="C1317" s="108">
        <v>43707</v>
      </c>
      <c r="D1317" s="324" t="s">
        <v>12794</v>
      </c>
      <c r="E1317" s="324" t="s">
        <v>12932</v>
      </c>
      <c r="F1317" s="126">
        <v>9179.26</v>
      </c>
      <c r="G1317" s="107" t="str">
        <f t="shared" si="21"/>
        <v>SH19-08912</v>
      </c>
      <c r="H1317" s="318"/>
      <c r="I1317" s="126"/>
      <c r="J1317" s="110"/>
      <c r="K1317" s="108"/>
      <c r="L1317" s="107"/>
      <c r="M1317" s="319"/>
      <c r="N1317" s="107"/>
    </row>
    <row r="1318" spans="1:14" ht="18" customHeight="1">
      <c r="A1318" s="351">
        <v>1313</v>
      </c>
      <c r="B1318" s="107" t="s">
        <v>42</v>
      </c>
      <c r="C1318" s="108">
        <v>43710</v>
      </c>
      <c r="D1318" s="399" t="s">
        <v>12795</v>
      </c>
      <c r="E1318" s="324" t="s">
        <v>12963</v>
      </c>
      <c r="F1318" s="126">
        <v>1111.56</v>
      </c>
      <c r="G1318" s="107" t="str">
        <f t="shared" si="21"/>
        <v>SH19-08913</v>
      </c>
      <c r="H1318" s="318"/>
      <c r="I1318" s="126"/>
      <c r="J1318" s="110"/>
      <c r="K1318" s="108"/>
      <c r="L1318" s="107"/>
      <c r="M1318" s="319"/>
      <c r="N1318" s="107"/>
    </row>
    <row r="1319" spans="1:14" ht="18" hidden="1" customHeight="1">
      <c r="A1319" s="351">
        <v>1314</v>
      </c>
      <c r="B1319" s="107" t="s">
        <v>141</v>
      </c>
      <c r="C1319" s="108">
        <v>43707</v>
      </c>
      <c r="D1319" s="324" t="s">
        <v>12796</v>
      </c>
      <c r="E1319" s="324" t="s">
        <v>1709</v>
      </c>
      <c r="F1319" s="126">
        <v>1271.02</v>
      </c>
      <c r="G1319" s="107" t="str">
        <f t="shared" si="21"/>
        <v>SH19-08914</v>
      </c>
      <c r="H1319" s="318"/>
      <c r="I1319" s="126"/>
      <c r="J1319" s="110"/>
      <c r="K1319" s="108"/>
      <c r="L1319" s="107"/>
      <c r="M1319" s="319"/>
      <c r="N1319" s="107"/>
    </row>
    <row r="1320" spans="1:14" ht="18" hidden="1" customHeight="1">
      <c r="A1320" s="351">
        <v>1315</v>
      </c>
      <c r="B1320" s="107" t="s">
        <v>238</v>
      </c>
      <c r="C1320" s="108">
        <v>43707</v>
      </c>
      <c r="D1320" s="324" t="s">
        <v>12797</v>
      </c>
      <c r="E1320" s="324" t="s">
        <v>1709</v>
      </c>
      <c r="F1320" s="126">
        <v>444.24</v>
      </c>
      <c r="G1320" s="107" t="str">
        <f t="shared" si="21"/>
        <v>SH19-08915</v>
      </c>
      <c r="H1320" s="318"/>
      <c r="I1320" s="126"/>
      <c r="J1320" s="110"/>
      <c r="K1320" s="108"/>
      <c r="L1320" s="107"/>
      <c r="M1320" s="319"/>
      <c r="N1320" s="107"/>
    </row>
    <row r="1321" spans="1:14" ht="18" hidden="1" customHeight="1">
      <c r="A1321" s="351">
        <v>1316</v>
      </c>
      <c r="B1321" s="107" t="s">
        <v>42</v>
      </c>
      <c r="C1321" s="108">
        <v>43707</v>
      </c>
      <c r="D1321" s="324" t="s">
        <v>12798</v>
      </c>
      <c r="E1321" s="324" t="s">
        <v>12932</v>
      </c>
      <c r="F1321" s="126">
        <v>1367.86</v>
      </c>
      <c r="G1321" s="107" t="str">
        <f t="shared" si="21"/>
        <v>SH19-08916</v>
      </c>
      <c r="H1321" s="318"/>
      <c r="I1321" s="126"/>
      <c r="J1321" s="110"/>
      <c r="K1321" s="108"/>
      <c r="L1321" s="107"/>
      <c r="M1321" s="319"/>
      <c r="N1321" s="107"/>
    </row>
    <row r="1322" spans="1:14" ht="18" hidden="1" customHeight="1">
      <c r="A1322" s="351">
        <v>1317</v>
      </c>
      <c r="B1322" s="107" t="s">
        <v>42</v>
      </c>
      <c r="C1322" s="108">
        <v>43707</v>
      </c>
      <c r="D1322" s="324" t="s">
        <v>12799</v>
      </c>
      <c r="E1322" s="324" t="s">
        <v>12932</v>
      </c>
      <c r="F1322" s="126">
        <v>1033.33</v>
      </c>
      <c r="G1322" s="107" t="str">
        <f t="shared" si="21"/>
        <v>SH19-08917</v>
      </c>
      <c r="H1322" s="318"/>
      <c r="I1322" s="126"/>
      <c r="J1322" s="110"/>
      <c r="K1322" s="108"/>
      <c r="L1322" s="107"/>
      <c r="M1322" s="319"/>
      <c r="N1322" s="107"/>
    </row>
    <row r="1323" spans="1:14" ht="18" hidden="1" customHeight="1">
      <c r="A1323" s="351">
        <v>1318</v>
      </c>
      <c r="B1323" s="107" t="s">
        <v>55</v>
      </c>
      <c r="C1323" s="108">
        <v>43707</v>
      </c>
      <c r="D1323" s="324" t="s">
        <v>12800</v>
      </c>
      <c r="E1323" s="324" t="s">
        <v>1709</v>
      </c>
      <c r="F1323" s="126">
        <v>3191.04</v>
      </c>
      <c r="G1323" s="107" t="str">
        <f t="shared" si="21"/>
        <v>SH19-08918</v>
      </c>
      <c r="H1323" s="318"/>
      <c r="I1323" s="126"/>
      <c r="J1323" s="110"/>
      <c r="K1323" s="108"/>
      <c r="L1323" s="107"/>
      <c r="M1323" s="319"/>
      <c r="N1323" s="107"/>
    </row>
    <row r="1324" spans="1:14" ht="18" hidden="1" customHeight="1">
      <c r="A1324" s="351">
        <v>1319</v>
      </c>
      <c r="B1324" s="107" t="s">
        <v>55</v>
      </c>
      <c r="C1324" s="108">
        <v>43707</v>
      </c>
      <c r="D1324" s="324" t="s">
        <v>12801</v>
      </c>
      <c r="E1324" s="324" t="s">
        <v>1709</v>
      </c>
      <c r="F1324" s="126">
        <v>2915.64</v>
      </c>
      <c r="G1324" s="107" t="str">
        <f t="shared" si="21"/>
        <v>SH19-08919</v>
      </c>
      <c r="H1324" s="318"/>
      <c r="I1324" s="126"/>
      <c r="J1324" s="110"/>
      <c r="K1324" s="108"/>
      <c r="L1324" s="107"/>
      <c r="M1324" s="319"/>
      <c r="N1324" s="107"/>
    </row>
    <row r="1325" spans="1:14" ht="18" hidden="1" customHeight="1">
      <c r="A1325" s="351">
        <v>1320</v>
      </c>
      <c r="B1325" s="107" t="s">
        <v>7777</v>
      </c>
      <c r="C1325" s="108">
        <v>43707</v>
      </c>
      <c r="D1325" s="324" t="s">
        <v>12802</v>
      </c>
      <c r="E1325" s="324" t="s">
        <v>1709</v>
      </c>
      <c r="F1325" s="126">
        <v>3351.04</v>
      </c>
      <c r="G1325" s="107" t="str">
        <f t="shared" si="21"/>
        <v>SH19-08920</v>
      </c>
      <c r="H1325" s="318"/>
      <c r="I1325" s="126"/>
      <c r="J1325" s="110"/>
      <c r="K1325" s="108"/>
      <c r="L1325" s="107"/>
      <c r="M1325" s="319"/>
      <c r="N1325" s="107"/>
    </row>
    <row r="1326" spans="1:14" ht="18" hidden="1" customHeight="1">
      <c r="A1326" s="351">
        <v>1321</v>
      </c>
      <c r="B1326" s="107" t="s">
        <v>142</v>
      </c>
      <c r="C1326" s="108">
        <v>43707</v>
      </c>
      <c r="D1326" s="324" t="s">
        <v>12803</v>
      </c>
      <c r="E1326" s="324" t="s">
        <v>1709</v>
      </c>
      <c r="F1326" s="126">
        <v>1781.85</v>
      </c>
      <c r="G1326" s="107" t="str">
        <f t="shared" si="21"/>
        <v>SH19-08921</v>
      </c>
      <c r="H1326" s="318"/>
      <c r="I1326" s="126"/>
      <c r="J1326" s="110"/>
      <c r="K1326" s="108"/>
      <c r="L1326" s="107"/>
      <c r="M1326" s="319"/>
      <c r="N1326" s="107"/>
    </row>
    <row r="1327" spans="1:14" ht="18" hidden="1" customHeight="1">
      <c r="A1327" s="351">
        <v>1322</v>
      </c>
      <c r="B1327" s="107" t="s">
        <v>142</v>
      </c>
      <c r="C1327" s="108">
        <v>43707</v>
      </c>
      <c r="D1327" s="324" t="s">
        <v>12804</v>
      </c>
      <c r="E1327" s="324" t="s">
        <v>1709</v>
      </c>
      <c r="F1327" s="126">
        <v>378.45</v>
      </c>
      <c r="G1327" s="107" t="str">
        <f t="shared" si="21"/>
        <v>SH19-08922</v>
      </c>
      <c r="H1327" s="318"/>
      <c r="I1327" s="126"/>
      <c r="J1327" s="110"/>
      <c r="K1327" s="108"/>
      <c r="L1327" s="107"/>
      <c r="M1327" s="319"/>
      <c r="N1327" s="107"/>
    </row>
    <row r="1328" spans="1:14" ht="18" hidden="1" customHeight="1">
      <c r="A1328" s="351">
        <v>1323</v>
      </c>
      <c r="B1328" s="107" t="s">
        <v>43</v>
      </c>
      <c r="C1328" s="108">
        <v>43707</v>
      </c>
      <c r="D1328" s="324" t="s">
        <v>12805</v>
      </c>
      <c r="E1328" s="324" t="s">
        <v>1709</v>
      </c>
      <c r="F1328" s="126">
        <v>1486</v>
      </c>
      <c r="G1328" s="107" t="str">
        <f t="shared" si="21"/>
        <v>SH19-08923</v>
      </c>
      <c r="H1328" s="318"/>
      <c r="I1328" s="126"/>
      <c r="J1328" s="110"/>
      <c r="K1328" s="108"/>
      <c r="L1328" s="107"/>
      <c r="M1328" s="319"/>
      <c r="N1328" s="107"/>
    </row>
    <row r="1329" spans="1:14" ht="18" hidden="1" customHeight="1">
      <c r="A1329" s="351">
        <v>1324</v>
      </c>
      <c r="B1329" s="107" t="s">
        <v>53</v>
      </c>
      <c r="C1329" s="108">
        <v>43707</v>
      </c>
      <c r="D1329" s="324" t="s">
        <v>12806</v>
      </c>
      <c r="E1329" s="324" t="s">
        <v>1709</v>
      </c>
      <c r="F1329" s="126">
        <v>1767.18</v>
      </c>
      <c r="G1329" s="107" t="str">
        <f t="shared" si="21"/>
        <v>SH19-08924</v>
      </c>
      <c r="H1329" s="318"/>
      <c r="I1329" s="126"/>
      <c r="J1329" s="110"/>
      <c r="K1329" s="108"/>
      <c r="L1329" s="107"/>
      <c r="M1329" s="319"/>
      <c r="N1329" s="107"/>
    </row>
    <row r="1330" spans="1:14" ht="18" hidden="1" customHeight="1">
      <c r="A1330" s="351">
        <v>1325</v>
      </c>
      <c r="B1330" s="107" t="s">
        <v>1746</v>
      </c>
      <c r="C1330" s="108"/>
      <c r="D1330" s="402" t="s">
        <v>12807</v>
      </c>
      <c r="E1330" s="324" t="s">
        <v>1709</v>
      </c>
      <c r="F1330" s="126">
        <v>0</v>
      </c>
      <c r="G1330" s="107" t="str">
        <f t="shared" si="21"/>
        <v>SH19-08925</v>
      </c>
      <c r="H1330" s="318"/>
      <c r="I1330" s="126"/>
      <c r="J1330" s="110"/>
      <c r="K1330" s="108"/>
      <c r="L1330" s="107"/>
      <c r="M1330" s="319"/>
      <c r="N1330" s="107"/>
    </row>
    <row r="1331" spans="1:14" ht="18" hidden="1" customHeight="1">
      <c r="A1331" s="351">
        <v>1326</v>
      </c>
      <c r="B1331" s="107" t="s">
        <v>1754</v>
      </c>
      <c r="C1331" s="108">
        <v>43707</v>
      </c>
      <c r="D1331" s="324" t="s">
        <v>12808</v>
      </c>
      <c r="E1331" s="324" t="s">
        <v>1709</v>
      </c>
      <c r="F1331" s="126">
        <v>2320.4</v>
      </c>
      <c r="G1331" s="107" t="str">
        <f t="shared" si="21"/>
        <v>SH19-08926</v>
      </c>
      <c r="H1331" s="318"/>
      <c r="I1331" s="126"/>
      <c r="J1331" s="110"/>
      <c r="K1331" s="108"/>
      <c r="L1331" s="107"/>
      <c r="M1331" s="319"/>
      <c r="N1331" s="107"/>
    </row>
    <row r="1332" spans="1:14" ht="18" hidden="1" customHeight="1">
      <c r="A1332" s="351">
        <v>1327</v>
      </c>
      <c r="B1332" s="107" t="s">
        <v>225</v>
      </c>
      <c r="C1332" s="108">
        <v>43707</v>
      </c>
      <c r="D1332" s="324" t="s">
        <v>12809</v>
      </c>
      <c r="E1332" s="324" t="s">
        <v>1709</v>
      </c>
      <c r="F1332" s="126">
        <v>1652.29</v>
      </c>
      <c r="G1332" s="107" t="str">
        <f t="shared" si="21"/>
        <v>SH19-08927</v>
      </c>
      <c r="H1332" s="318"/>
      <c r="I1332" s="126"/>
      <c r="J1332" s="110"/>
      <c r="K1332" s="108"/>
      <c r="L1332" s="107"/>
      <c r="M1332" s="319"/>
      <c r="N1332" s="107"/>
    </row>
    <row r="1333" spans="1:14" ht="18" hidden="1" customHeight="1">
      <c r="A1333" s="351">
        <v>1328</v>
      </c>
      <c r="B1333" s="107" t="s">
        <v>225</v>
      </c>
      <c r="C1333" s="108">
        <v>43707</v>
      </c>
      <c r="D1333" s="324" t="s">
        <v>12810</v>
      </c>
      <c r="E1333" s="324" t="s">
        <v>1709</v>
      </c>
      <c r="F1333" s="126">
        <v>279.20999999999998</v>
      </c>
      <c r="G1333" s="107" t="str">
        <f t="shared" si="21"/>
        <v>SH19-08928</v>
      </c>
      <c r="H1333" s="318"/>
      <c r="I1333" s="126"/>
      <c r="J1333" s="110"/>
      <c r="K1333" s="108"/>
      <c r="L1333" s="107"/>
      <c r="M1333" s="319"/>
      <c r="N1333" s="107"/>
    </row>
    <row r="1334" spans="1:14" ht="18" hidden="1" customHeight="1">
      <c r="A1334" s="351">
        <v>1329</v>
      </c>
      <c r="B1334" s="107" t="s">
        <v>291</v>
      </c>
      <c r="C1334" s="108">
        <v>43707</v>
      </c>
      <c r="D1334" s="324" t="s">
        <v>12811</v>
      </c>
      <c r="E1334" s="324" t="s">
        <v>1709</v>
      </c>
      <c r="F1334" s="126">
        <v>1591.39</v>
      </c>
      <c r="G1334" s="107" t="str">
        <f t="shared" si="21"/>
        <v>SH19-08929</v>
      </c>
      <c r="H1334" s="318"/>
      <c r="I1334" s="126"/>
      <c r="J1334" s="110"/>
      <c r="K1334" s="108"/>
      <c r="L1334" s="107"/>
      <c r="M1334" s="319"/>
      <c r="N1334" s="107"/>
    </row>
    <row r="1335" spans="1:14" ht="18" hidden="1" customHeight="1">
      <c r="A1335" s="351">
        <v>1330</v>
      </c>
      <c r="B1335" s="107" t="s">
        <v>238</v>
      </c>
      <c r="C1335" s="108">
        <v>43707</v>
      </c>
      <c r="D1335" s="324" t="s">
        <v>12812</v>
      </c>
      <c r="E1335" s="324" t="s">
        <v>1709</v>
      </c>
      <c r="F1335" s="126">
        <v>227.94</v>
      </c>
      <c r="G1335" s="107" t="str">
        <f t="shared" si="21"/>
        <v>SH19-08930</v>
      </c>
      <c r="H1335" s="318"/>
      <c r="I1335" s="126"/>
      <c r="J1335" s="110"/>
      <c r="K1335" s="108"/>
      <c r="L1335" s="107"/>
      <c r="M1335" s="319"/>
      <c r="N1335" s="107"/>
    </row>
    <row r="1336" spans="1:14" ht="18" customHeight="1">
      <c r="A1336" s="351">
        <v>1331</v>
      </c>
      <c r="B1336" s="107" t="s">
        <v>42</v>
      </c>
      <c r="C1336" s="108">
        <v>43710</v>
      </c>
      <c r="D1336" s="399" t="s">
        <v>12813</v>
      </c>
      <c r="E1336" s="324" t="s">
        <v>1709</v>
      </c>
      <c r="F1336" s="126">
        <v>2259.9</v>
      </c>
      <c r="G1336" s="107" t="str">
        <f t="shared" si="21"/>
        <v>SH19-08931</v>
      </c>
      <c r="H1336" s="318"/>
      <c r="I1336" s="126"/>
      <c r="J1336" s="110"/>
      <c r="K1336" s="108"/>
      <c r="L1336" s="107"/>
      <c r="M1336" s="319"/>
      <c r="N1336" s="107"/>
    </row>
    <row r="1337" spans="1:14" ht="18" hidden="1" customHeight="1">
      <c r="A1337" s="351">
        <v>1332</v>
      </c>
      <c r="B1337" s="107" t="s">
        <v>42</v>
      </c>
      <c r="C1337" s="108">
        <v>43707</v>
      </c>
      <c r="D1337" s="324" t="s">
        <v>12814</v>
      </c>
      <c r="E1337" s="324" t="s">
        <v>12932</v>
      </c>
      <c r="F1337" s="126">
        <v>1813.9</v>
      </c>
      <c r="G1337" s="107" t="str">
        <f t="shared" si="21"/>
        <v>SH19-08932</v>
      </c>
      <c r="H1337" s="318"/>
      <c r="I1337" s="126"/>
      <c r="J1337" s="110"/>
      <c r="K1337" s="108"/>
      <c r="L1337" s="107"/>
      <c r="M1337" s="319"/>
      <c r="N1337" s="107"/>
    </row>
    <row r="1338" spans="1:14" ht="18" hidden="1" customHeight="1">
      <c r="A1338" s="351">
        <v>1333</v>
      </c>
      <c r="B1338" s="107" t="s">
        <v>291</v>
      </c>
      <c r="C1338" s="108">
        <v>43707</v>
      </c>
      <c r="D1338" s="324" t="s">
        <v>12815</v>
      </c>
      <c r="E1338" s="324" t="s">
        <v>1709</v>
      </c>
      <c r="F1338" s="126">
        <v>1892.64</v>
      </c>
      <c r="G1338" s="107" t="str">
        <f t="shared" si="21"/>
        <v>SH19-08933</v>
      </c>
      <c r="H1338" s="318"/>
      <c r="I1338" s="126"/>
      <c r="J1338" s="110"/>
      <c r="K1338" s="108"/>
      <c r="L1338" s="107"/>
      <c r="M1338" s="319"/>
      <c r="N1338" s="107"/>
    </row>
    <row r="1339" spans="1:14" ht="18" hidden="1" customHeight="1">
      <c r="A1339" s="351">
        <v>1334</v>
      </c>
      <c r="B1339" s="107" t="s">
        <v>54</v>
      </c>
      <c r="C1339" s="108">
        <v>43707</v>
      </c>
      <c r="D1339" s="324" t="s">
        <v>12816</v>
      </c>
      <c r="E1339" s="324" t="s">
        <v>1709</v>
      </c>
      <c r="F1339" s="126">
        <v>1785.6</v>
      </c>
      <c r="G1339" s="107" t="str">
        <f t="shared" si="21"/>
        <v>SH19-08934</v>
      </c>
      <c r="H1339" s="318"/>
      <c r="I1339" s="126"/>
      <c r="J1339" s="110"/>
      <c r="K1339" s="108"/>
      <c r="L1339" s="107"/>
      <c r="M1339" s="319"/>
      <c r="N1339" s="107"/>
    </row>
    <row r="1340" spans="1:14" ht="18" hidden="1" customHeight="1">
      <c r="A1340" s="351">
        <v>1335</v>
      </c>
      <c r="B1340" s="107" t="s">
        <v>42</v>
      </c>
      <c r="C1340" s="108">
        <v>43707</v>
      </c>
      <c r="D1340" s="324" t="s">
        <v>12817</v>
      </c>
      <c r="E1340" s="324" t="s">
        <v>12932</v>
      </c>
      <c r="F1340" s="126">
        <v>162.66</v>
      </c>
      <c r="G1340" s="107" t="str">
        <f t="shared" si="21"/>
        <v>SH19-08935</v>
      </c>
      <c r="H1340" s="318"/>
      <c r="I1340" s="126"/>
      <c r="J1340" s="110"/>
      <c r="K1340" s="108"/>
      <c r="L1340" s="107"/>
      <c r="M1340" s="319"/>
      <c r="N1340" s="107"/>
    </row>
    <row r="1341" spans="1:14" ht="18" hidden="1" customHeight="1">
      <c r="A1341" s="351">
        <v>1336</v>
      </c>
      <c r="B1341" s="107" t="s">
        <v>329</v>
      </c>
      <c r="C1341" s="108">
        <v>43707</v>
      </c>
      <c r="D1341" s="324" t="s">
        <v>12818</v>
      </c>
      <c r="E1341" s="324" t="s">
        <v>1709</v>
      </c>
      <c r="F1341" s="126">
        <v>402.6</v>
      </c>
      <c r="G1341" s="107" t="str">
        <f t="shared" si="21"/>
        <v>SH19-08936</v>
      </c>
      <c r="H1341" s="318"/>
      <c r="I1341" s="126"/>
      <c r="J1341" s="110"/>
      <c r="K1341" s="108"/>
      <c r="L1341" s="107"/>
      <c r="M1341" s="319"/>
      <c r="N1341" s="107"/>
    </row>
    <row r="1342" spans="1:14" ht="18" hidden="1" customHeight="1">
      <c r="A1342" s="351">
        <v>1337</v>
      </c>
      <c r="B1342" s="107" t="s">
        <v>291</v>
      </c>
      <c r="C1342" s="108">
        <v>43707</v>
      </c>
      <c r="D1342" s="324" t="s">
        <v>12819</v>
      </c>
      <c r="E1342" s="324" t="s">
        <v>1709</v>
      </c>
      <c r="F1342" s="126">
        <v>2838.96</v>
      </c>
      <c r="G1342" s="107" t="str">
        <f t="shared" si="21"/>
        <v>SH19-08937</v>
      </c>
      <c r="H1342" s="318"/>
      <c r="I1342" s="126"/>
      <c r="J1342" s="110"/>
      <c r="K1342" s="108"/>
      <c r="L1342" s="107"/>
      <c r="M1342" s="319"/>
      <c r="N1342" s="107"/>
    </row>
    <row r="1343" spans="1:14" ht="18" customHeight="1">
      <c r="A1343" s="351">
        <v>1338</v>
      </c>
      <c r="B1343" s="107" t="s">
        <v>42</v>
      </c>
      <c r="C1343" s="108">
        <v>43710</v>
      </c>
      <c r="D1343" s="399" t="s">
        <v>12820</v>
      </c>
      <c r="E1343" s="324" t="s">
        <v>12963</v>
      </c>
      <c r="F1343" s="126">
        <v>4660.96</v>
      </c>
      <c r="G1343" s="107" t="str">
        <f t="shared" si="21"/>
        <v>SH19-08938</v>
      </c>
      <c r="H1343" s="318"/>
      <c r="I1343" s="126"/>
      <c r="J1343" s="110"/>
      <c r="K1343" s="108"/>
      <c r="L1343" s="107"/>
      <c r="M1343" s="319"/>
      <c r="N1343" s="107"/>
    </row>
    <row r="1344" spans="1:14" ht="18" customHeight="1">
      <c r="A1344" s="351">
        <v>1339</v>
      </c>
      <c r="B1344" s="107" t="s">
        <v>42</v>
      </c>
      <c r="C1344" s="108">
        <v>43710</v>
      </c>
      <c r="D1344" s="399" t="s">
        <v>12821</v>
      </c>
      <c r="E1344" s="324" t="s">
        <v>12963</v>
      </c>
      <c r="F1344" s="126">
        <v>11973.14</v>
      </c>
      <c r="G1344" s="107" t="str">
        <f t="shared" si="21"/>
        <v>SH19-08939</v>
      </c>
      <c r="H1344" s="318"/>
      <c r="I1344" s="126"/>
      <c r="J1344" s="110"/>
      <c r="K1344" s="108"/>
      <c r="L1344" s="107"/>
      <c r="M1344" s="319"/>
      <c r="N1344" s="107"/>
    </row>
    <row r="1345" spans="1:14" ht="18" customHeight="1">
      <c r="A1345" s="351">
        <v>1340</v>
      </c>
      <c r="B1345" s="107" t="s">
        <v>42</v>
      </c>
      <c r="C1345" s="108">
        <v>43710</v>
      </c>
      <c r="D1345" s="399" t="s">
        <v>12822</v>
      </c>
      <c r="E1345" s="324" t="s">
        <v>12963</v>
      </c>
      <c r="F1345" s="126">
        <v>7280.25</v>
      </c>
      <c r="G1345" s="107" t="str">
        <f t="shared" si="21"/>
        <v>SH19-08940</v>
      </c>
      <c r="H1345" s="318"/>
      <c r="I1345" s="126"/>
      <c r="J1345" s="110"/>
      <c r="K1345" s="108"/>
      <c r="L1345" s="107"/>
      <c r="M1345" s="319"/>
      <c r="N1345" s="107"/>
    </row>
    <row r="1346" spans="1:14" ht="18" hidden="1" customHeight="1">
      <c r="A1346" s="351">
        <v>1341</v>
      </c>
      <c r="B1346" s="107" t="s">
        <v>142</v>
      </c>
      <c r="C1346" s="108">
        <v>43708</v>
      </c>
      <c r="D1346" s="324" t="s">
        <v>12823</v>
      </c>
      <c r="E1346" s="324" t="s">
        <v>1709</v>
      </c>
      <c r="F1346" s="126">
        <v>1969.9</v>
      </c>
      <c r="G1346" s="107" t="str">
        <f>D1346</f>
        <v>SH19-08941</v>
      </c>
      <c r="H1346" s="318"/>
      <c r="I1346" s="126"/>
      <c r="J1346" s="110"/>
      <c r="K1346" s="108"/>
      <c r="L1346" s="107"/>
      <c r="M1346" s="319"/>
      <c r="N1346" s="107"/>
    </row>
    <row r="1347" spans="1:14" ht="18" hidden="1" customHeight="1">
      <c r="A1347" s="351">
        <v>1342</v>
      </c>
      <c r="B1347" s="107" t="s">
        <v>142</v>
      </c>
      <c r="C1347" s="108">
        <v>43708</v>
      </c>
      <c r="D1347" s="324" t="s">
        <v>12824</v>
      </c>
      <c r="E1347" s="324" t="s">
        <v>1709</v>
      </c>
      <c r="F1347" s="126">
        <v>87.38</v>
      </c>
      <c r="G1347" s="107" t="str">
        <f>D1347</f>
        <v>SH19-08942</v>
      </c>
      <c r="H1347" s="318"/>
      <c r="I1347" s="126"/>
      <c r="J1347" s="110"/>
      <c r="K1347" s="108"/>
      <c r="L1347" s="107"/>
      <c r="M1347" s="319"/>
      <c r="N1347" s="107"/>
    </row>
    <row r="1348" spans="1:14" ht="18" hidden="1" customHeight="1">
      <c r="A1348" s="351">
        <v>1343</v>
      </c>
      <c r="B1348" s="107" t="s">
        <v>346</v>
      </c>
      <c r="C1348" s="108">
        <v>43708</v>
      </c>
      <c r="D1348" s="324" t="s">
        <v>12825</v>
      </c>
      <c r="E1348" s="324" t="s">
        <v>1709</v>
      </c>
      <c r="F1348" s="126">
        <v>2112</v>
      </c>
      <c r="G1348" s="107" t="str">
        <f>D1348</f>
        <v>SH19-08943</v>
      </c>
      <c r="H1348" s="318"/>
      <c r="I1348" s="126"/>
      <c r="J1348" s="110"/>
      <c r="K1348" s="108"/>
      <c r="L1348" s="107"/>
      <c r="M1348" s="319"/>
      <c r="N1348" s="107"/>
    </row>
    <row r="1349" spans="1:14" ht="18" hidden="1" customHeight="1">
      <c r="A1349" s="351">
        <v>1344</v>
      </c>
      <c r="B1349" s="107" t="s">
        <v>1746</v>
      </c>
      <c r="C1349" s="108"/>
      <c r="D1349" s="402" t="s">
        <v>12826</v>
      </c>
      <c r="E1349" s="324" t="s">
        <v>1709</v>
      </c>
      <c r="F1349" s="126">
        <v>0</v>
      </c>
      <c r="G1349" s="107" t="str">
        <f>D1349</f>
        <v>SH19-08944</v>
      </c>
      <c r="H1349" s="318"/>
      <c r="I1349" s="126"/>
      <c r="J1349" s="110"/>
      <c r="K1349" s="108"/>
      <c r="L1349" s="107"/>
      <c r="M1349" s="319"/>
      <c r="N1349" s="107"/>
    </row>
    <row r="1350" spans="1:14" ht="18" hidden="1" customHeight="1">
      <c r="A1350" s="351">
        <v>1345</v>
      </c>
      <c r="B1350" s="107" t="s">
        <v>1746</v>
      </c>
      <c r="C1350" s="108"/>
      <c r="D1350" s="402" t="s">
        <v>12827</v>
      </c>
      <c r="E1350" s="324" t="s">
        <v>1709</v>
      </c>
      <c r="F1350" s="126">
        <v>0</v>
      </c>
      <c r="G1350" s="107" t="str">
        <f t="shared" ref="G1350:G1396" si="22">D1350</f>
        <v>SH19-08945</v>
      </c>
      <c r="H1350" s="318"/>
      <c r="I1350" s="126"/>
      <c r="J1350" s="110"/>
      <c r="K1350" s="108"/>
      <c r="L1350" s="107"/>
      <c r="M1350" s="319"/>
      <c r="N1350" s="107"/>
    </row>
    <row r="1351" spans="1:14" ht="18" customHeight="1">
      <c r="A1351" s="351">
        <v>1346</v>
      </c>
      <c r="B1351" s="107" t="s">
        <v>42</v>
      </c>
      <c r="C1351" s="108">
        <v>43710</v>
      </c>
      <c r="D1351" s="399" t="s">
        <v>12828</v>
      </c>
      <c r="E1351" s="324" t="s">
        <v>12963</v>
      </c>
      <c r="F1351" s="126">
        <v>1656.82</v>
      </c>
      <c r="G1351" s="107" t="str">
        <f t="shared" si="22"/>
        <v>SH19-08946</v>
      </c>
      <c r="H1351" s="318"/>
      <c r="I1351" s="126"/>
      <c r="J1351" s="110"/>
      <c r="K1351" s="108"/>
      <c r="L1351" s="107"/>
      <c r="M1351" s="319"/>
      <c r="N1351" s="107"/>
    </row>
    <row r="1352" spans="1:14" ht="18" hidden="1" customHeight="1">
      <c r="A1352" s="351">
        <v>1347</v>
      </c>
      <c r="B1352" s="107" t="s">
        <v>1727</v>
      </c>
      <c r="C1352" s="108">
        <v>43707</v>
      </c>
      <c r="D1352" s="324" t="s">
        <v>12829</v>
      </c>
      <c r="E1352" s="324" t="s">
        <v>1709</v>
      </c>
      <c r="F1352" s="126">
        <v>5429.73</v>
      </c>
      <c r="G1352" s="107" t="str">
        <f t="shared" si="22"/>
        <v>SH19-08947</v>
      </c>
      <c r="H1352" s="318"/>
      <c r="I1352" s="126"/>
      <c r="J1352" s="110"/>
      <c r="K1352" s="108"/>
      <c r="L1352" s="107"/>
      <c r="M1352" s="319"/>
      <c r="N1352" s="107"/>
    </row>
    <row r="1353" spans="1:14" ht="18" customHeight="1">
      <c r="A1353" s="351">
        <v>1348</v>
      </c>
      <c r="B1353" s="107" t="s">
        <v>42</v>
      </c>
      <c r="C1353" s="108">
        <v>43710</v>
      </c>
      <c r="D1353" s="399" t="s">
        <v>12830</v>
      </c>
      <c r="E1353" s="324" t="s">
        <v>12963</v>
      </c>
      <c r="F1353" s="126">
        <v>99.69</v>
      </c>
      <c r="G1353" s="107" t="str">
        <f t="shared" si="22"/>
        <v>SH19-08948</v>
      </c>
      <c r="H1353" s="318"/>
      <c r="I1353" s="126"/>
      <c r="J1353" s="110"/>
      <c r="K1353" s="108"/>
      <c r="L1353" s="107"/>
      <c r="M1353" s="319"/>
      <c r="N1353" s="107"/>
    </row>
    <row r="1354" spans="1:14" ht="18" hidden="1" customHeight="1">
      <c r="A1354" s="351">
        <v>1349</v>
      </c>
      <c r="B1354" s="107" t="s">
        <v>43</v>
      </c>
      <c r="C1354" s="108">
        <v>43708</v>
      </c>
      <c r="D1354" s="324" t="s">
        <v>12831</v>
      </c>
      <c r="E1354" s="324" t="s">
        <v>1709</v>
      </c>
      <c r="F1354" s="126">
        <v>7388.93</v>
      </c>
      <c r="G1354" s="107" t="str">
        <f t="shared" si="22"/>
        <v>SH19-08949</v>
      </c>
      <c r="H1354" s="318"/>
      <c r="I1354" s="126"/>
      <c r="J1354" s="110"/>
      <c r="K1354" s="108"/>
      <c r="L1354" s="107"/>
      <c r="M1354" s="319"/>
      <c r="N1354" s="107"/>
    </row>
    <row r="1355" spans="1:14" ht="18" hidden="1" customHeight="1">
      <c r="A1355" s="351">
        <v>1350</v>
      </c>
      <c r="B1355" s="107" t="s">
        <v>291</v>
      </c>
      <c r="C1355" s="108">
        <v>43707</v>
      </c>
      <c r="D1355" s="324" t="s">
        <v>12832</v>
      </c>
      <c r="E1355" s="324" t="s">
        <v>1709</v>
      </c>
      <c r="F1355" s="126">
        <v>2941.48</v>
      </c>
      <c r="G1355" s="107" t="str">
        <f t="shared" si="22"/>
        <v>SH19-08950</v>
      </c>
      <c r="H1355" s="318"/>
      <c r="I1355" s="126"/>
      <c r="J1355" s="110"/>
      <c r="K1355" s="108"/>
      <c r="L1355" s="107"/>
      <c r="M1355" s="319"/>
      <c r="N1355" s="107"/>
    </row>
    <row r="1356" spans="1:14" ht="18" hidden="1" customHeight="1">
      <c r="A1356" s="351">
        <v>1351</v>
      </c>
      <c r="B1356" s="107" t="s">
        <v>291</v>
      </c>
      <c r="C1356" s="108">
        <v>43707</v>
      </c>
      <c r="D1356" s="324" t="s">
        <v>12833</v>
      </c>
      <c r="E1356" s="324" t="s">
        <v>1709</v>
      </c>
      <c r="F1356" s="126">
        <v>3209.6</v>
      </c>
      <c r="G1356" s="107" t="str">
        <f t="shared" si="22"/>
        <v>SH19-08951</v>
      </c>
      <c r="H1356" s="318"/>
      <c r="I1356" s="126"/>
      <c r="J1356" s="110"/>
      <c r="K1356" s="108"/>
      <c r="L1356" s="107"/>
      <c r="M1356" s="319"/>
      <c r="N1356" s="107"/>
    </row>
    <row r="1357" spans="1:14" ht="18" hidden="1" customHeight="1">
      <c r="A1357" s="351">
        <v>1352</v>
      </c>
      <c r="B1357" s="107" t="s">
        <v>1754</v>
      </c>
      <c r="C1357" s="108">
        <v>43708</v>
      </c>
      <c r="D1357" s="324" t="s">
        <v>12834</v>
      </c>
      <c r="E1357" s="324" t="s">
        <v>1709</v>
      </c>
      <c r="F1357" s="126">
        <v>279.60000000000002</v>
      </c>
      <c r="G1357" s="107" t="str">
        <f t="shared" si="22"/>
        <v>SH19-08952</v>
      </c>
      <c r="H1357" s="318"/>
      <c r="I1357" s="126"/>
      <c r="J1357" s="110"/>
      <c r="K1357" s="108"/>
      <c r="L1357" s="107"/>
      <c r="M1357" s="319"/>
      <c r="N1357" s="107"/>
    </row>
    <row r="1358" spans="1:14" ht="18" customHeight="1">
      <c r="A1358" s="351">
        <v>1353</v>
      </c>
      <c r="B1358" s="107" t="s">
        <v>42</v>
      </c>
      <c r="C1358" s="108">
        <v>43711</v>
      </c>
      <c r="D1358" s="399" t="s">
        <v>12835</v>
      </c>
      <c r="E1358" s="324" t="s">
        <v>12964</v>
      </c>
      <c r="F1358" s="126">
        <v>3759.46</v>
      </c>
      <c r="G1358" s="107" t="str">
        <f t="shared" si="22"/>
        <v>SH19-08953</v>
      </c>
      <c r="H1358" s="318"/>
      <c r="I1358" s="126"/>
      <c r="J1358" s="110"/>
      <c r="K1358" s="108"/>
      <c r="L1358" s="107"/>
      <c r="M1358" s="319"/>
      <c r="N1358" s="107"/>
    </row>
    <row r="1359" spans="1:14" ht="18" customHeight="1">
      <c r="A1359" s="351">
        <v>1354</v>
      </c>
      <c r="B1359" s="107" t="s">
        <v>42</v>
      </c>
      <c r="C1359" s="108">
        <v>43711</v>
      </c>
      <c r="D1359" s="399" t="s">
        <v>12836</v>
      </c>
      <c r="E1359" s="324" t="s">
        <v>12964</v>
      </c>
      <c r="F1359" s="126">
        <v>10090.01</v>
      </c>
      <c r="G1359" s="107" t="str">
        <f t="shared" si="22"/>
        <v>SH19-08954</v>
      </c>
      <c r="H1359" s="318"/>
      <c r="I1359" s="126"/>
      <c r="J1359" s="110"/>
      <c r="K1359" s="108"/>
      <c r="L1359" s="107"/>
      <c r="M1359" s="319"/>
      <c r="N1359" s="107"/>
    </row>
    <row r="1360" spans="1:14" ht="18" customHeight="1">
      <c r="A1360" s="351">
        <v>1355</v>
      </c>
      <c r="B1360" s="107" t="s">
        <v>42</v>
      </c>
      <c r="C1360" s="108">
        <v>43711</v>
      </c>
      <c r="D1360" s="399" t="s">
        <v>12837</v>
      </c>
      <c r="E1360" s="324" t="s">
        <v>12964</v>
      </c>
      <c r="F1360" s="126">
        <v>4924.6000000000004</v>
      </c>
      <c r="G1360" s="107" t="str">
        <f t="shared" si="22"/>
        <v>SH19-08955</v>
      </c>
      <c r="H1360" s="318"/>
      <c r="I1360" s="126"/>
      <c r="J1360" s="110"/>
      <c r="K1360" s="108"/>
      <c r="L1360" s="107"/>
      <c r="M1360" s="319"/>
      <c r="N1360" s="107"/>
    </row>
    <row r="1361" spans="1:14" ht="18" customHeight="1">
      <c r="A1361" s="351">
        <v>1356</v>
      </c>
      <c r="B1361" s="107" t="s">
        <v>42</v>
      </c>
      <c r="C1361" s="108">
        <v>43711</v>
      </c>
      <c r="D1361" s="399" t="s">
        <v>12838</v>
      </c>
      <c r="E1361" s="324" t="s">
        <v>12964</v>
      </c>
      <c r="F1361" s="126">
        <v>4620.96</v>
      </c>
      <c r="G1361" s="107" t="str">
        <f t="shared" si="22"/>
        <v>SH19-08956</v>
      </c>
      <c r="H1361" s="318"/>
      <c r="I1361" s="126"/>
      <c r="J1361" s="110"/>
      <c r="K1361" s="108"/>
      <c r="L1361" s="107"/>
      <c r="M1361" s="319"/>
      <c r="N1361" s="107"/>
    </row>
    <row r="1362" spans="1:14" ht="18" customHeight="1">
      <c r="A1362" s="351">
        <v>1357</v>
      </c>
      <c r="B1362" s="107" t="s">
        <v>42</v>
      </c>
      <c r="C1362" s="108">
        <v>43711</v>
      </c>
      <c r="D1362" s="399" t="s">
        <v>12839</v>
      </c>
      <c r="E1362" s="324" t="s">
        <v>12964</v>
      </c>
      <c r="F1362" s="126">
        <v>4660.96</v>
      </c>
      <c r="G1362" s="107" t="str">
        <f t="shared" si="22"/>
        <v>SH19-08957</v>
      </c>
      <c r="H1362" s="318"/>
      <c r="I1362" s="126"/>
      <c r="J1362" s="110"/>
      <c r="K1362" s="108"/>
      <c r="L1362" s="107"/>
      <c r="M1362" s="319"/>
      <c r="N1362" s="107"/>
    </row>
    <row r="1363" spans="1:14" ht="18" customHeight="1">
      <c r="A1363" s="351">
        <v>1358</v>
      </c>
      <c r="B1363" s="107" t="s">
        <v>42</v>
      </c>
      <c r="C1363" s="108">
        <v>43711</v>
      </c>
      <c r="D1363" s="399" t="s">
        <v>12840</v>
      </c>
      <c r="E1363" s="324" t="s">
        <v>12964</v>
      </c>
      <c r="F1363" s="126">
        <v>11252.68</v>
      </c>
      <c r="G1363" s="107" t="str">
        <f t="shared" si="22"/>
        <v>SH19-08958</v>
      </c>
      <c r="H1363" s="318"/>
      <c r="I1363" s="126"/>
      <c r="J1363" s="110"/>
      <c r="K1363" s="108"/>
      <c r="L1363" s="107"/>
      <c r="M1363" s="319"/>
      <c r="N1363" s="107"/>
    </row>
    <row r="1364" spans="1:14" ht="18" customHeight="1">
      <c r="A1364" s="351">
        <v>1359</v>
      </c>
      <c r="B1364" s="107" t="s">
        <v>42</v>
      </c>
      <c r="C1364" s="108">
        <v>43711</v>
      </c>
      <c r="D1364" s="399" t="s">
        <v>12841</v>
      </c>
      <c r="E1364" s="324" t="s">
        <v>12964</v>
      </c>
      <c r="F1364" s="126">
        <v>2900.1</v>
      </c>
      <c r="G1364" s="107" t="str">
        <f t="shared" si="22"/>
        <v>SH19-08959</v>
      </c>
      <c r="H1364" s="318"/>
      <c r="I1364" s="126"/>
      <c r="J1364" s="110"/>
      <c r="K1364" s="108"/>
      <c r="L1364" s="107"/>
      <c r="M1364" s="319"/>
      <c r="N1364" s="107"/>
    </row>
    <row r="1365" spans="1:14" ht="18" customHeight="1">
      <c r="A1365" s="351">
        <v>1360</v>
      </c>
      <c r="B1365" s="107" t="s">
        <v>42</v>
      </c>
      <c r="C1365" s="108">
        <v>43711</v>
      </c>
      <c r="D1365" s="399" t="s">
        <v>12842</v>
      </c>
      <c r="E1365" s="324" t="s">
        <v>12964</v>
      </c>
      <c r="F1365" s="126">
        <v>1639.17</v>
      </c>
      <c r="G1365" s="107" t="str">
        <f t="shared" si="22"/>
        <v>SH19-08960</v>
      </c>
      <c r="H1365" s="318"/>
      <c r="I1365" s="126"/>
      <c r="J1365" s="110"/>
      <c r="K1365" s="108"/>
      <c r="L1365" s="107"/>
      <c r="M1365" s="319"/>
      <c r="N1365" s="107"/>
    </row>
    <row r="1366" spans="1:14" ht="18" customHeight="1">
      <c r="A1366" s="351">
        <v>1361</v>
      </c>
      <c r="B1366" s="107" t="s">
        <v>42</v>
      </c>
      <c r="C1366" s="108">
        <v>43711</v>
      </c>
      <c r="D1366" s="399" t="s">
        <v>12843</v>
      </c>
      <c r="E1366" s="324" t="s">
        <v>12964</v>
      </c>
      <c r="F1366" s="126">
        <v>2973.8</v>
      </c>
      <c r="G1366" s="107" t="str">
        <f t="shared" si="22"/>
        <v>SH19-08961</v>
      </c>
      <c r="H1366" s="318"/>
      <c r="I1366" s="126"/>
      <c r="J1366" s="110"/>
      <c r="K1366" s="108"/>
      <c r="L1366" s="107"/>
      <c r="M1366" s="319"/>
      <c r="N1366" s="107"/>
    </row>
    <row r="1367" spans="1:14" ht="18" customHeight="1">
      <c r="A1367" s="351">
        <v>1362</v>
      </c>
      <c r="B1367" s="107" t="s">
        <v>42</v>
      </c>
      <c r="C1367" s="108">
        <v>43711</v>
      </c>
      <c r="D1367" s="399" t="s">
        <v>12844</v>
      </c>
      <c r="E1367" s="324" t="s">
        <v>12964</v>
      </c>
      <c r="F1367" s="126">
        <v>8896.9699999999993</v>
      </c>
      <c r="G1367" s="107" t="str">
        <f t="shared" si="22"/>
        <v>SH19-08962</v>
      </c>
      <c r="H1367" s="318"/>
      <c r="I1367" s="126"/>
      <c r="J1367" s="110"/>
      <c r="K1367" s="108"/>
      <c r="L1367" s="107"/>
      <c r="M1367" s="319"/>
      <c r="N1367" s="107"/>
    </row>
    <row r="1368" spans="1:14" ht="18" customHeight="1">
      <c r="A1368" s="351">
        <v>1363</v>
      </c>
      <c r="B1368" s="107" t="s">
        <v>42</v>
      </c>
      <c r="C1368" s="108">
        <v>43711</v>
      </c>
      <c r="D1368" s="399" t="s">
        <v>12845</v>
      </c>
      <c r="E1368" s="324" t="s">
        <v>12964</v>
      </c>
      <c r="F1368" s="126">
        <v>2128.89</v>
      </c>
      <c r="G1368" s="107" t="str">
        <f t="shared" si="22"/>
        <v>SH19-08963</v>
      </c>
      <c r="H1368" s="318"/>
      <c r="I1368" s="126"/>
      <c r="J1368" s="110"/>
      <c r="K1368" s="108"/>
      <c r="L1368" s="107"/>
      <c r="M1368" s="319"/>
      <c r="N1368" s="107"/>
    </row>
    <row r="1369" spans="1:14" ht="18" customHeight="1">
      <c r="A1369" s="351">
        <v>1364</v>
      </c>
      <c r="B1369" s="107" t="s">
        <v>42</v>
      </c>
      <c r="C1369" s="108">
        <v>43711</v>
      </c>
      <c r="D1369" s="399" t="s">
        <v>12846</v>
      </c>
      <c r="E1369" s="324" t="s">
        <v>12964</v>
      </c>
      <c r="F1369" s="126">
        <v>6769.16</v>
      </c>
      <c r="G1369" s="107" t="str">
        <f t="shared" si="22"/>
        <v>SH19-08964</v>
      </c>
      <c r="H1369" s="318"/>
      <c r="I1369" s="126"/>
      <c r="J1369" s="110"/>
      <c r="K1369" s="108"/>
      <c r="L1369" s="107"/>
      <c r="M1369" s="319"/>
      <c r="N1369" s="107"/>
    </row>
    <row r="1370" spans="1:14" ht="18" customHeight="1">
      <c r="A1370" s="351">
        <v>1365</v>
      </c>
      <c r="B1370" s="107" t="s">
        <v>42</v>
      </c>
      <c r="C1370" s="108">
        <v>43711</v>
      </c>
      <c r="D1370" s="399" t="s">
        <v>12847</v>
      </c>
      <c r="E1370" s="324" t="s">
        <v>12964</v>
      </c>
      <c r="F1370" s="126">
        <v>4660.96</v>
      </c>
      <c r="G1370" s="107" t="str">
        <f t="shared" si="22"/>
        <v>SH19-08965</v>
      </c>
      <c r="H1370" s="318"/>
      <c r="I1370" s="126"/>
      <c r="J1370" s="110"/>
      <c r="K1370" s="108"/>
      <c r="L1370" s="107"/>
      <c r="M1370" s="319"/>
      <c r="N1370" s="107"/>
    </row>
    <row r="1371" spans="1:14" ht="18" customHeight="1">
      <c r="A1371" s="351">
        <v>1366</v>
      </c>
      <c r="B1371" s="107" t="s">
        <v>42</v>
      </c>
      <c r="C1371" s="108">
        <v>43711</v>
      </c>
      <c r="D1371" s="399" t="s">
        <v>12848</v>
      </c>
      <c r="E1371" s="324" t="s">
        <v>12964</v>
      </c>
      <c r="F1371" s="126">
        <v>11794.8</v>
      </c>
      <c r="G1371" s="107" t="str">
        <f t="shared" si="22"/>
        <v>SH19-08966</v>
      </c>
      <c r="H1371" s="318"/>
      <c r="I1371" s="126"/>
      <c r="J1371" s="110"/>
      <c r="K1371" s="108"/>
      <c r="L1371" s="107"/>
      <c r="M1371" s="319"/>
      <c r="N1371" s="107"/>
    </row>
    <row r="1372" spans="1:14" ht="18" customHeight="1">
      <c r="A1372" s="351">
        <v>1367</v>
      </c>
      <c r="B1372" s="107" t="s">
        <v>42</v>
      </c>
      <c r="C1372" s="108">
        <v>43711</v>
      </c>
      <c r="D1372" s="399" t="s">
        <v>12849</v>
      </c>
      <c r="E1372" s="324" t="s">
        <v>12964</v>
      </c>
      <c r="F1372" s="126">
        <v>4474.78</v>
      </c>
      <c r="G1372" s="107" t="str">
        <f t="shared" si="22"/>
        <v>SH19-08967</v>
      </c>
      <c r="H1372" s="318"/>
      <c r="I1372" s="126"/>
      <c r="J1372" s="110"/>
      <c r="K1372" s="108"/>
      <c r="L1372" s="107"/>
      <c r="M1372" s="319"/>
      <c r="N1372" s="107"/>
    </row>
    <row r="1373" spans="1:14" ht="18" customHeight="1">
      <c r="A1373" s="351">
        <v>1368</v>
      </c>
      <c r="B1373" s="107" t="s">
        <v>42</v>
      </c>
      <c r="C1373" s="108">
        <v>43711</v>
      </c>
      <c r="D1373" s="399" t="s">
        <v>12850</v>
      </c>
      <c r="E1373" s="324" t="s">
        <v>12964</v>
      </c>
      <c r="F1373" s="126">
        <v>1639.17</v>
      </c>
      <c r="G1373" s="107" t="str">
        <f t="shared" si="22"/>
        <v>SH19-08968</v>
      </c>
      <c r="H1373" s="318"/>
      <c r="I1373" s="126"/>
      <c r="J1373" s="110"/>
      <c r="K1373" s="108"/>
      <c r="L1373" s="107"/>
      <c r="M1373" s="319"/>
      <c r="N1373" s="107"/>
    </row>
    <row r="1374" spans="1:14" ht="18" customHeight="1">
      <c r="A1374" s="351">
        <v>1369</v>
      </c>
      <c r="B1374" s="107" t="s">
        <v>42</v>
      </c>
      <c r="C1374" s="108">
        <v>43711</v>
      </c>
      <c r="D1374" s="399" t="s">
        <v>12851</v>
      </c>
      <c r="E1374" s="324" t="s">
        <v>12964</v>
      </c>
      <c r="F1374" s="126">
        <v>4144.6099999999997</v>
      </c>
      <c r="G1374" s="107" t="str">
        <f t="shared" si="22"/>
        <v>SH19-08969</v>
      </c>
      <c r="H1374" s="318"/>
      <c r="I1374" s="126"/>
      <c r="J1374" s="110"/>
      <c r="K1374" s="108"/>
      <c r="L1374" s="107"/>
      <c r="M1374" s="319"/>
      <c r="N1374" s="107"/>
    </row>
    <row r="1375" spans="1:14" ht="18" customHeight="1">
      <c r="A1375" s="351">
        <v>1370</v>
      </c>
      <c r="B1375" s="107" t="s">
        <v>42</v>
      </c>
      <c r="C1375" s="108">
        <v>43711</v>
      </c>
      <c r="D1375" s="399" t="s">
        <v>12852</v>
      </c>
      <c r="E1375" s="324" t="s">
        <v>12964</v>
      </c>
      <c r="F1375" s="126">
        <v>10387.98</v>
      </c>
      <c r="G1375" s="107" t="str">
        <f t="shared" si="22"/>
        <v>SH19-08970</v>
      </c>
      <c r="H1375" s="318"/>
      <c r="I1375" s="126"/>
      <c r="J1375" s="110"/>
      <c r="K1375" s="108"/>
      <c r="L1375" s="107"/>
      <c r="M1375" s="319"/>
      <c r="N1375" s="107"/>
    </row>
    <row r="1376" spans="1:14" ht="18" customHeight="1">
      <c r="A1376" s="351">
        <v>1371</v>
      </c>
      <c r="B1376" s="107" t="s">
        <v>42</v>
      </c>
      <c r="C1376" s="108">
        <v>43711</v>
      </c>
      <c r="D1376" s="399" t="s">
        <v>12853</v>
      </c>
      <c r="E1376" s="324" t="s">
        <v>12964</v>
      </c>
      <c r="F1376" s="126">
        <v>6558.52</v>
      </c>
      <c r="G1376" s="107" t="str">
        <f t="shared" si="22"/>
        <v>SH19-08971</v>
      </c>
      <c r="H1376" s="318"/>
      <c r="I1376" s="126"/>
      <c r="J1376" s="110"/>
      <c r="K1376" s="108"/>
      <c r="L1376" s="107"/>
      <c r="M1376" s="319"/>
      <c r="N1376" s="107"/>
    </row>
    <row r="1377" spans="1:14" ht="18" customHeight="1">
      <c r="A1377" s="351">
        <v>1372</v>
      </c>
      <c r="B1377" s="107" t="s">
        <v>42</v>
      </c>
      <c r="C1377" s="108">
        <v>43711</v>
      </c>
      <c r="D1377" s="399" t="s">
        <v>12854</v>
      </c>
      <c r="E1377" s="324" t="s">
        <v>12964</v>
      </c>
      <c r="F1377" s="126">
        <v>6501.14</v>
      </c>
      <c r="G1377" s="107" t="str">
        <f t="shared" si="22"/>
        <v>SH19-08972</v>
      </c>
      <c r="H1377" s="318"/>
      <c r="I1377" s="126"/>
      <c r="J1377" s="110"/>
      <c r="K1377" s="108"/>
      <c r="L1377" s="107"/>
      <c r="M1377" s="319"/>
      <c r="N1377" s="107"/>
    </row>
    <row r="1378" spans="1:14" ht="18" customHeight="1">
      <c r="A1378" s="351">
        <v>1373</v>
      </c>
      <c r="B1378" s="107" t="s">
        <v>42</v>
      </c>
      <c r="C1378" s="108">
        <v>43711</v>
      </c>
      <c r="D1378" s="399" t="s">
        <v>12855</v>
      </c>
      <c r="E1378" s="324" t="s">
        <v>12964</v>
      </c>
      <c r="F1378" s="126">
        <v>7425.19</v>
      </c>
      <c r="G1378" s="107" t="str">
        <f t="shared" si="22"/>
        <v>SH19-08973</v>
      </c>
      <c r="H1378" s="318"/>
      <c r="I1378" s="126"/>
      <c r="J1378" s="110"/>
      <c r="K1378" s="108"/>
      <c r="L1378" s="107"/>
      <c r="M1378" s="319"/>
      <c r="N1378" s="107"/>
    </row>
    <row r="1379" spans="1:14" ht="18" customHeight="1">
      <c r="A1379" s="351">
        <v>1374</v>
      </c>
      <c r="B1379" s="107" t="s">
        <v>42</v>
      </c>
      <c r="C1379" s="108">
        <v>43711</v>
      </c>
      <c r="D1379" s="399" t="s">
        <v>12856</v>
      </c>
      <c r="E1379" s="324" t="s">
        <v>12964</v>
      </c>
      <c r="F1379" s="126">
        <v>9442.16</v>
      </c>
      <c r="G1379" s="107" t="str">
        <f t="shared" si="22"/>
        <v>SH19-08974</v>
      </c>
      <c r="H1379" s="318"/>
      <c r="I1379" s="126"/>
      <c r="J1379" s="110"/>
      <c r="K1379" s="108"/>
      <c r="L1379" s="107"/>
      <c r="M1379" s="319"/>
      <c r="N1379" s="107"/>
    </row>
    <row r="1380" spans="1:14" ht="18" customHeight="1">
      <c r="A1380" s="351">
        <v>1375</v>
      </c>
      <c r="B1380" s="107" t="s">
        <v>42</v>
      </c>
      <c r="C1380" s="108">
        <v>43711</v>
      </c>
      <c r="D1380" s="399" t="s">
        <v>12857</v>
      </c>
      <c r="E1380" s="324" t="s">
        <v>12964</v>
      </c>
      <c r="F1380" s="126">
        <v>7832.73</v>
      </c>
      <c r="G1380" s="107" t="str">
        <f t="shared" si="22"/>
        <v>SH19-08975</v>
      </c>
      <c r="H1380" s="318"/>
      <c r="I1380" s="126"/>
      <c r="J1380" s="110"/>
      <c r="K1380" s="108"/>
      <c r="L1380" s="107"/>
      <c r="M1380" s="319"/>
      <c r="N1380" s="107"/>
    </row>
    <row r="1381" spans="1:14" ht="18" customHeight="1">
      <c r="A1381" s="351">
        <v>1376</v>
      </c>
      <c r="B1381" s="107" t="s">
        <v>42</v>
      </c>
      <c r="C1381" s="108">
        <v>43711</v>
      </c>
      <c r="D1381" s="399" t="s">
        <v>12858</v>
      </c>
      <c r="E1381" s="324" t="s">
        <v>12964</v>
      </c>
      <c r="F1381" s="126">
        <v>9477.56</v>
      </c>
      <c r="G1381" s="107" t="str">
        <f t="shared" si="22"/>
        <v>SH19-08976</v>
      </c>
      <c r="H1381" s="318"/>
      <c r="I1381" s="126"/>
      <c r="J1381" s="110"/>
      <c r="K1381" s="108"/>
      <c r="L1381" s="107"/>
      <c r="M1381" s="319"/>
      <c r="N1381" s="107"/>
    </row>
    <row r="1382" spans="1:14" ht="18" customHeight="1">
      <c r="A1382" s="351">
        <v>1377</v>
      </c>
      <c r="B1382" s="107" t="s">
        <v>42</v>
      </c>
      <c r="C1382" s="108">
        <v>43711</v>
      </c>
      <c r="D1382" s="399" t="s">
        <v>12859</v>
      </c>
      <c r="E1382" s="324" t="s">
        <v>12964</v>
      </c>
      <c r="F1382" s="126">
        <v>9681.9</v>
      </c>
      <c r="G1382" s="107" t="str">
        <f t="shared" si="22"/>
        <v>SH19-08977</v>
      </c>
      <c r="H1382" s="318"/>
      <c r="I1382" s="126"/>
      <c r="J1382" s="110"/>
      <c r="K1382" s="108"/>
      <c r="L1382" s="107"/>
      <c r="M1382" s="319"/>
      <c r="N1382" s="107"/>
    </row>
    <row r="1383" spans="1:14" ht="18" customHeight="1">
      <c r="A1383" s="351">
        <v>1378</v>
      </c>
      <c r="B1383" s="107" t="s">
        <v>42</v>
      </c>
      <c r="C1383" s="108">
        <v>43711</v>
      </c>
      <c r="D1383" s="399" t="s">
        <v>12860</v>
      </c>
      <c r="E1383" s="324" t="s">
        <v>12964</v>
      </c>
      <c r="F1383" s="126">
        <v>8354.51</v>
      </c>
      <c r="G1383" s="107" t="str">
        <f t="shared" si="22"/>
        <v>SH19-08978</v>
      </c>
      <c r="H1383" s="318"/>
      <c r="I1383" s="126"/>
      <c r="J1383" s="110"/>
      <c r="K1383" s="108"/>
      <c r="L1383" s="107"/>
      <c r="M1383" s="319"/>
      <c r="N1383" s="107"/>
    </row>
    <row r="1384" spans="1:14" ht="18" customHeight="1">
      <c r="A1384" s="351">
        <v>1379</v>
      </c>
      <c r="B1384" s="107" t="s">
        <v>42</v>
      </c>
      <c r="C1384" s="108">
        <v>43711</v>
      </c>
      <c r="D1384" s="399" t="s">
        <v>12861</v>
      </c>
      <c r="E1384" s="324" t="s">
        <v>12964</v>
      </c>
      <c r="F1384" s="126">
        <v>7481.56</v>
      </c>
      <c r="G1384" s="107" t="str">
        <f t="shared" si="22"/>
        <v>SH19-08979</v>
      </c>
      <c r="H1384" s="318"/>
      <c r="I1384" s="126"/>
      <c r="J1384" s="110"/>
      <c r="K1384" s="108"/>
      <c r="L1384" s="107"/>
      <c r="M1384" s="319"/>
      <c r="N1384" s="107"/>
    </row>
    <row r="1385" spans="1:14" ht="18" customHeight="1">
      <c r="A1385" s="351">
        <v>1380</v>
      </c>
      <c r="B1385" s="107" t="s">
        <v>42</v>
      </c>
      <c r="C1385" s="108">
        <v>43711</v>
      </c>
      <c r="D1385" s="399" t="s">
        <v>12862</v>
      </c>
      <c r="E1385" s="324" t="s">
        <v>12964</v>
      </c>
      <c r="F1385" s="126">
        <v>1229.3800000000001</v>
      </c>
      <c r="G1385" s="107" t="str">
        <f t="shared" si="22"/>
        <v>SH19-08980</v>
      </c>
      <c r="H1385" s="318"/>
      <c r="I1385" s="126"/>
      <c r="J1385" s="110"/>
      <c r="K1385" s="108"/>
      <c r="L1385" s="107"/>
      <c r="M1385" s="319"/>
      <c r="N1385" s="107"/>
    </row>
    <row r="1386" spans="1:14" ht="18" hidden="1" customHeight="1">
      <c r="A1386" s="351">
        <v>1381</v>
      </c>
      <c r="B1386" s="107"/>
      <c r="C1386" s="108"/>
      <c r="D1386" s="401" t="s">
        <v>12863</v>
      </c>
      <c r="E1386" s="324" t="s">
        <v>1709</v>
      </c>
      <c r="F1386" s="126">
        <v>0</v>
      </c>
      <c r="G1386" s="107" t="str">
        <f t="shared" si="22"/>
        <v>SH19-08981</v>
      </c>
      <c r="H1386" s="318"/>
      <c r="I1386" s="126"/>
      <c r="J1386" s="110"/>
      <c r="K1386" s="108"/>
      <c r="L1386" s="107"/>
      <c r="M1386" s="319"/>
      <c r="N1386" s="107" t="s">
        <v>1942</v>
      </c>
    </row>
    <row r="1387" spans="1:14" ht="18" customHeight="1">
      <c r="A1387" s="351">
        <v>1382</v>
      </c>
      <c r="B1387" s="107" t="s">
        <v>42</v>
      </c>
      <c r="C1387" s="108">
        <v>43711</v>
      </c>
      <c r="D1387" s="399" t="s">
        <v>12864</v>
      </c>
      <c r="E1387" s="324" t="s">
        <v>12964</v>
      </c>
      <c r="F1387" s="126">
        <v>2039.16</v>
      </c>
      <c r="G1387" s="107" t="str">
        <f t="shared" si="22"/>
        <v>SH19-08982</v>
      </c>
      <c r="H1387" s="318"/>
      <c r="I1387" s="126"/>
      <c r="J1387" s="110"/>
      <c r="K1387" s="108"/>
      <c r="L1387" s="107"/>
      <c r="M1387" s="319"/>
      <c r="N1387" s="107"/>
    </row>
    <row r="1388" spans="1:14" ht="18" customHeight="1">
      <c r="A1388" s="351">
        <v>1383</v>
      </c>
      <c r="B1388" s="107" t="s">
        <v>42</v>
      </c>
      <c r="C1388" s="108">
        <v>43711</v>
      </c>
      <c r="D1388" s="399" t="s">
        <v>12865</v>
      </c>
      <c r="E1388" s="324" t="s">
        <v>12964</v>
      </c>
      <c r="F1388" s="126">
        <v>713.71</v>
      </c>
      <c r="G1388" s="107" t="str">
        <f t="shared" si="22"/>
        <v>SH19-08983</v>
      </c>
      <c r="H1388" s="318"/>
      <c r="I1388" s="126"/>
      <c r="J1388" s="110"/>
      <c r="K1388" s="108"/>
      <c r="L1388" s="107"/>
      <c r="M1388" s="319"/>
      <c r="N1388" s="107"/>
    </row>
    <row r="1389" spans="1:14" ht="18" customHeight="1">
      <c r="A1389" s="351">
        <v>1384</v>
      </c>
      <c r="B1389" s="107" t="s">
        <v>42</v>
      </c>
      <c r="C1389" s="108">
        <v>43711</v>
      </c>
      <c r="D1389" s="399" t="s">
        <v>12866</v>
      </c>
      <c r="E1389" s="324" t="s">
        <v>12964</v>
      </c>
      <c r="F1389" s="126">
        <v>1503.88</v>
      </c>
      <c r="G1389" s="107" t="str">
        <f t="shared" si="22"/>
        <v>SH19-08984</v>
      </c>
      <c r="H1389" s="318"/>
      <c r="I1389" s="126"/>
      <c r="J1389" s="110"/>
      <c r="K1389" s="108"/>
      <c r="L1389" s="107"/>
      <c r="M1389" s="319"/>
      <c r="N1389" s="107"/>
    </row>
    <row r="1390" spans="1:14" ht="18" customHeight="1">
      <c r="A1390" s="351">
        <v>1385</v>
      </c>
      <c r="B1390" s="107" t="s">
        <v>42</v>
      </c>
      <c r="C1390" s="108">
        <v>43711</v>
      </c>
      <c r="D1390" s="399" t="s">
        <v>12867</v>
      </c>
      <c r="E1390" s="324" t="s">
        <v>12964</v>
      </c>
      <c r="F1390" s="126">
        <v>2039.16</v>
      </c>
      <c r="G1390" s="107" t="str">
        <f t="shared" si="22"/>
        <v>SH19-08985</v>
      </c>
      <c r="H1390" s="318"/>
      <c r="I1390" s="126"/>
      <c r="J1390" s="110"/>
      <c r="K1390" s="108"/>
      <c r="L1390" s="107"/>
      <c r="M1390" s="319"/>
      <c r="N1390" s="107"/>
    </row>
    <row r="1391" spans="1:14" ht="18" customHeight="1">
      <c r="A1391" s="351">
        <v>1386</v>
      </c>
      <c r="B1391" s="107" t="s">
        <v>42</v>
      </c>
      <c r="C1391" s="108">
        <v>43711</v>
      </c>
      <c r="D1391" s="399" t="s">
        <v>12868</v>
      </c>
      <c r="E1391" s="324" t="s">
        <v>12964</v>
      </c>
      <c r="F1391" s="126">
        <v>1988.18</v>
      </c>
      <c r="G1391" s="107" t="str">
        <f t="shared" si="22"/>
        <v>SH19-08986</v>
      </c>
      <c r="H1391" s="318"/>
      <c r="I1391" s="126"/>
      <c r="J1391" s="110"/>
      <c r="K1391" s="108"/>
      <c r="L1391" s="107"/>
      <c r="M1391" s="319"/>
      <c r="N1391" s="107"/>
    </row>
    <row r="1392" spans="1:14" ht="18" hidden="1" customHeight="1">
      <c r="A1392" s="351">
        <v>1387</v>
      </c>
      <c r="B1392" s="107" t="s">
        <v>288</v>
      </c>
      <c r="C1392" s="108">
        <v>43708</v>
      </c>
      <c r="D1392" s="324" t="s">
        <v>12869</v>
      </c>
      <c r="E1392" s="324" t="s">
        <v>1709</v>
      </c>
      <c r="F1392" s="126">
        <v>4633.5</v>
      </c>
      <c r="G1392" s="107" t="str">
        <f t="shared" si="22"/>
        <v>SH19-08987</v>
      </c>
      <c r="H1392" s="318"/>
      <c r="I1392" s="126"/>
      <c r="J1392" s="110"/>
      <c r="K1392" s="108"/>
      <c r="L1392" s="107"/>
      <c r="M1392" s="319"/>
      <c r="N1392" s="107"/>
    </row>
    <row r="1393" spans="1:15" ht="18" customHeight="1">
      <c r="A1393" s="351">
        <v>1388</v>
      </c>
      <c r="B1393" s="107" t="s">
        <v>42</v>
      </c>
      <c r="C1393" s="108">
        <v>43710</v>
      </c>
      <c r="D1393" s="399" t="s">
        <v>12870</v>
      </c>
      <c r="E1393" s="324" t="s">
        <v>12963</v>
      </c>
      <c r="F1393" s="126">
        <v>149.97</v>
      </c>
      <c r="G1393" s="107" t="str">
        <f t="shared" si="22"/>
        <v>SH19-08988</v>
      </c>
      <c r="H1393" s="318"/>
      <c r="I1393" s="126"/>
      <c r="J1393" s="110"/>
      <c r="K1393" s="108"/>
      <c r="L1393" s="107"/>
      <c r="M1393" s="319"/>
      <c r="N1393" s="107"/>
    </row>
    <row r="1394" spans="1:15" ht="18" customHeight="1">
      <c r="A1394" s="351">
        <v>1389</v>
      </c>
      <c r="B1394" s="107" t="s">
        <v>42</v>
      </c>
      <c r="C1394" s="108">
        <v>43710</v>
      </c>
      <c r="D1394" s="399" t="s">
        <v>12871</v>
      </c>
      <c r="E1394" s="324" t="s">
        <v>12963</v>
      </c>
      <c r="F1394" s="126">
        <v>28.54</v>
      </c>
      <c r="G1394" s="107" t="str">
        <f t="shared" si="22"/>
        <v>SH19-08989</v>
      </c>
      <c r="H1394" s="318"/>
      <c r="I1394" s="126"/>
      <c r="J1394" s="110"/>
      <c r="K1394" s="108"/>
      <c r="L1394" s="107"/>
      <c r="M1394" s="319"/>
      <c r="N1394" s="107"/>
    </row>
    <row r="1395" spans="1:15" ht="18" hidden="1" customHeight="1">
      <c r="A1395" s="351">
        <v>1390</v>
      </c>
      <c r="B1395" s="107" t="s">
        <v>291</v>
      </c>
      <c r="C1395" s="108">
        <v>43708</v>
      </c>
      <c r="D1395" s="324" t="s">
        <v>12872</v>
      </c>
      <c r="E1395" s="324" t="s">
        <v>1709</v>
      </c>
      <c r="F1395" s="126">
        <v>5441.34</v>
      </c>
      <c r="G1395" s="107" t="str">
        <f t="shared" si="22"/>
        <v>SH19-08990</v>
      </c>
      <c r="H1395" s="318"/>
      <c r="I1395" s="126"/>
      <c r="J1395" s="110"/>
      <c r="K1395" s="108"/>
      <c r="L1395" s="107"/>
      <c r="M1395" s="319"/>
      <c r="N1395" s="107"/>
    </row>
    <row r="1396" spans="1:15" ht="18" hidden="1" customHeight="1" thickBot="1">
      <c r="A1396" s="351">
        <v>1391</v>
      </c>
      <c r="B1396" s="107" t="s">
        <v>50</v>
      </c>
      <c r="C1396" s="108"/>
      <c r="D1396" s="324" t="s">
        <v>12873</v>
      </c>
      <c r="E1396" s="324" t="s">
        <v>1709</v>
      </c>
      <c r="F1396" s="126">
        <v>0</v>
      </c>
      <c r="G1396" s="107" t="str">
        <f t="shared" si="22"/>
        <v>SH19-08991</v>
      </c>
      <c r="H1396" s="318"/>
      <c r="I1396" s="126"/>
      <c r="J1396" s="110"/>
      <c r="K1396" s="108"/>
      <c r="L1396" s="107"/>
      <c r="M1396" s="319"/>
      <c r="N1396" s="107" t="s">
        <v>1753</v>
      </c>
    </row>
    <row r="1397" spans="1:15" s="117" customFormat="1" ht="20.25" hidden="1" customHeight="1" thickTop="1" thickBot="1">
      <c r="A1397" s="496" t="s">
        <v>16</v>
      </c>
      <c r="B1397" s="497"/>
      <c r="C1397" s="497"/>
      <c r="D1397" s="498"/>
      <c r="E1397" s="393"/>
      <c r="F1397" s="128">
        <f>SUM(F7:F1396)</f>
        <v>6436830.6029999871</v>
      </c>
      <c r="G1397" s="128"/>
      <c r="H1397" s="392"/>
      <c r="I1397" s="128" t="e">
        <f>SUM(#REF!)</f>
        <v>#REF!</v>
      </c>
      <c r="J1397" s="128">
        <f>SUM(J7:J1396)</f>
        <v>0</v>
      </c>
      <c r="K1397" s="114"/>
      <c r="L1397" s="115"/>
      <c r="M1397" s="116"/>
      <c r="N1397" s="113"/>
    </row>
    <row r="1398" spans="1:15" ht="18" hidden="1" customHeight="1" thickTop="1">
      <c r="C1398" s="118"/>
      <c r="D1398" s="119"/>
      <c r="F1398" s="128">
        <f>+F1397+owsh08!E81+vboard08!E106</f>
        <v>6909624.9529999867</v>
      </c>
      <c r="J1398" s="213">
        <f>F1398-I1398</f>
        <v>6909624.9529999867</v>
      </c>
    </row>
    <row r="1399" spans="1:15" ht="18" hidden="1" customHeight="1">
      <c r="H1399" s="90"/>
    </row>
    <row r="1400" spans="1:15" ht="18" customHeight="1">
      <c r="H1400" s="90"/>
    </row>
    <row r="1401" spans="1:15" ht="18" customHeight="1">
      <c r="H1401" s="90"/>
    </row>
    <row r="1402" spans="1:15" ht="18" customHeight="1">
      <c r="H1402" s="90"/>
    </row>
    <row r="1404" spans="1:15" ht="18" customHeight="1">
      <c r="O1404" s="350"/>
    </row>
    <row r="1405" spans="1:15" s="121" customFormat="1" ht="18" customHeight="1">
      <c r="A1405" s="89"/>
      <c r="B1405" s="89"/>
      <c r="C1405" s="90"/>
      <c r="D1405" s="89"/>
      <c r="E1405" s="89"/>
      <c r="F1405" s="121" t="s">
        <v>3189</v>
      </c>
      <c r="H1405" s="89"/>
      <c r="J1405" s="89"/>
      <c r="K1405" s="90"/>
      <c r="L1405" s="89"/>
      <c r="M1405" s="93"/>
      <c r="N1405" s="89"/>
      <c r="O1405" s="89"/>
    </row>
  </sheetData>
  <autoFilter ref="A6:N1399" xr:uid="{00000000-0009-0000-0000-00000B000000}">
    <filterColumn colId="1">
      <filters>
        <filter val="Samsung"/>
      </filters>
    </filterColumn>
    <filterColumn colId="3">
      <colorFilter dxfId="1"/>
    </filterColumn>
  </autoFilter>
  <mergeCells count="3">
    <mergeCell ref="A5:G5"/>
    <mergeCell ref="H5:M5"/>
    <mergeCell ref="A1397:D1397"/>
  </mergeCells>
  <phoneticPr fontId="35" type="noConversion"/>
  <pageMargins left="0.55118110236220497" right="0.35433070866141703" top="0.39370078740157499" bottom="0.39370078740157499" header="0.511811023622047" footer="0.511811023622047"/>
  <pageSetup scale="1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85"/>
  <sheetViews>
    <sheetView showGridLines="0" zoomScale="90" zoomScaleNormal="90" workbookViewId="0">
      <pane xSplit="2" ySplit="6" topLeftCell="C37" activePane="bottomRight" state="frozen"/>
      <selection activeCell="E16" sqref="E16"/>
      <selection pane="topRight" activeCell="E16" sqref="E16"/>
      <selection pane="bottomLeft" activeCell="E16" sqref="E16"/>
      <selection pane="bottomRight" activeCell="B46" sqref="B46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395" t="s">
        <v>488</v>
      </c>
      <c r="E1" s="197"/>
      <c r="F1" s="395"/>
    </row>
    <row r="3" spans="1:10" ht="23.25" customHeight="1">
      <c r="A3" s="134" t="s">
        <v>12959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390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142</v>
      </c>
      <c r="C7" s="348">
        <v>43678</v>
      </c>
      <c r="D7" s="169" t="s">
        <v>11408</v>
      </c>
      <c r="E7" s="209">
        <v>1133.08</v>
      </c>
      <c r="F7" s="209" t="str">
        <f t="shared" ref="F7:F70" si="0">D7</f>
        <v>OWSH19-0512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141</v>
      </c>
      <c r="C8" s="348">
        <v>43678</v>
      </c>
      <c r="D8" s="169" t="s">
        <v>11409</v>
      </c>
      <c r="E8" s="209">
        <v>4435.2</v>
      </c>
      <c r="F8" s="209" t="str">
        <f t="shared" si="0"/>
        <v>OWSH19-0513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298</v>
      </c>
      <c r="C9" s="348">
        <v>43678</v>
      </c>
      <c r="D9" s="169" t="s">
        <v>11410</v>
      </c>
      <c r="E9" s="209">
        <v>5775.84</v>
      </c>
      <c r="F9" s="209" t="str">
        <f t="shared" si="0"/>
        <v>OWSH19-0514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43678</v>
      </c>
      <c r="D10" s="169" t="s">
        <v>11411</v>
      </c>
      <c r="E10" s="209">
        <v>2890.4</v>
      </c>
      <c r="F10" s="209" t="str">
        <f t="shared" si="0"/>
        <v>OWSH19-0515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142</v>
      </c>
      <c r="C11" s="348">
        <v>43678</v>
      </c>
      <c r="D11" s="169" t="s">
        <v>11412</v>
      </c>
      <c r="E11" s="209">
        <f>312.38+291.6</f>
        <v>603.98</v>
      </c>
      <c r="F11" s="209" t="str">
        <f t="shared" si="0"/>
        <v>OWSH19-0516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43679</v>
      </c>
      <c r="D12" s="169" t="s">
        <v>11413</v>
      </c>
      <c r="E12" s="209">
        <v>2812.4</v>
      </c>
      <c r="F12" s="209" t="str">
        <f t="shared" si="0"/>
        <v>OWSH19-0517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142</v>
      </c>
      <c r="C13" s="348">
        <v>43679</v>
      </c>
      <c r="D13" s="169" t="s">
        <v>11414</v>
      </c>
      <c r="E13" s="209">
        <v>2118</v>
      </c>
      <c r="F13" s="209" t="str">
        <f t="shared" si="0"/>
        <v>OWSH19-0518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142</v>
      </c>
      <c r="C14" s="348">
        <v>43679</v>
      </c>
      <c r="D14" s="169" t="s">
        <v>11415</v>
      </c>
      <c r="E14" s="209">
        <v>3940.26</v>
      </c>
      <c r="F14" s="209" t="str">
        <f t="shared" si="0"/>
        <v>OWSH19-0519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142</v>
      </c>
      <c r="C15" s="348">
        <v>43680</v>
      </c>
      <c r="D15" s="169" t="s">
        <v>11416</v>
      </c>
      <c r="E15" s="209">
        <v>3805.4</v>
      </c>
      <c r="F15" s="209" t="str">
        <f t="shared" si="0"/>
        <v>OWSH19-0520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142</v>
      </c>
      <c r="C16" s="348">
        <v>43682</v>
      </c>
      <c r="D16" s="169" t="s">
        <v>11417</v>
      </c>
      <c r="E16" s="209">
        <v>1763.55</v>
      </c>
      <c r="F16" s="209" t="str">
        <f t="shared" si="0"/>
        <v>OWSH19-0521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43683</v>
      </c>
      <c r="D17" s="169" t="s">
        <v>11418</v>
      </c>
      <c r="E17" s="209">
        <v>1117.8</v>
      </c>
      <c r="F17" s="209" t="str">
        <f t="shared" si="0"/>
        <v>OWSH19-0522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346</v>
      </c>
      <c r="C18" s="348">
        <v>43683</v>
      </c>
      <c r="D18" s="169" t="s">
        <v>11419</v>
      </c>
      <c r="E18" s="209">
        <v>4224</v>
      </c>
      <c r="F18" s="209" t="str">
        <f t="shared" si="0"/>
        <v>OWSH19-0523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141</v>
      </c>
      <c r="C19" s="348">
        <v>43683</v>
      </c>
      <c r="D19" s="169" t="s">
        <v>11420</v>
      </c>
      <c r="E19" s="209">
        <v>8786.7999999999993</v>
      </c>
      <c r="F19" s="209" t="str">
        <f t="shared" si="0"/>
        <v>OWSH19-0524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142</v>
      </c>
      <c r="C20" s="348">
        <v>43683</v>
      </c>
      <c r="D20" s="169" t="s">
        <v>11421</v>
      </c>
      <c r="E20" s="209">
        <v>4570.21</v>
      </c>
      <c r="F20" s="209" t="str">
        <f t="shared" si="0"/>
        <v>OWSH19-0525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142</v>
      </c>
      <c r="C21" s="348">
        <v>43684</v>
      </c>
      <c r="D21" s="169" t="s">
        <v>11422</v>
      </c>
      <c r="E21" s="209">
        <v>1391.36</v>
      </c>
      <c r="F21" s="209" t="str">
        <f t="shared" si="0"/>
        <v>OWSH19-0526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298</v>
      </c>
      <c r="C22" s="348">
        <v>43684</v>
      </c>
      <c r="D22" s="169" t="s">
        <v>11423</v>
      </c>
      <c r="E22" s="209">
        <v>1270.08</v>
      </c>
      <c r="F22" s="209" t="str">
        <f t="shared" si="0"/>
        <v>OWSH19-0527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141</v>
      </c>
      <c r="C23" s="348">
        <v>43684</v>
      </c>
      <c r="D23" s="169" t="s">
        <v>11424</v>
      </c>
      <c r="E23" s="209">
        <v>5514.75</v>
      </c>
      <c r="F23" s="209" t="str">
        <f t="shared" si="0"/>
        <v>OWSH19-0528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142</v>
      </c>
      <c r="C24" s="348">
        <v>43684</v>
      </c>
      <c r="D24" s="169" t="s">
        <v>11425</v>
      </c>
      <c r="E24" s="209">
        <v>7050.08</v>
      </c>
      <c r="F24" s="209" t="str">
        <f t="shared" si="0"/>
        <v>OWSH19-0529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142</v>
      </c>
      <c r="C25" s="348">
        <v>43685</v>
      </c>
      <c r="D25" s="169" t="s">
        <v>11426</v>
      </c>
      <c r="E25" s="209">
        <v>1539.98</v>
      </c>
      <c r="F25" s="209" t="str">
        <f t="shared" si="0"/>
        <v>OWSH19-0530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43685</v>
      </c>
      <c r="D26" s="169" t="s">
        <v>11427</v>
      </c>
      <c r="E26" s="209">
        <v>3090.16</v>
      </c>
      <c r="F26" s="209" t="str">
        <f t="shared" si="0"/>
        <v>OWSH19-0531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43686</v>
      </c>
      <c r="D27" s="169" t="s">
        <v>11428</v>
      </c>
      <c r="E27" s="209">
        <v>525.6</v>
      </c>
      <c r="F27" s="209" t="str">
        <f t="shared" si="0"/>
        <v>OWSH19-0532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142</v>
      </c>
      <c r="C28" s="348">
        <v>43686</v>
      </c>
      <c r="D28" s="169" t="s">
        <v>11429</v>
      </c>
      <c r="E28" s="209">
        <v>1376.41</v>
      </c>
      <c r="F28" s="209" t="str">
        <f t="shared" si="0"/>
        <v>OWSH19-0533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142</v>
      </c>
      <c r="C29" s="348">
        <v>43687</v>
      </c>
      <c r="D29" s="169" t="s">
        <v>11430</v>
      </c>
      <c r="E29" s="209">
        <v>1555.2</v>
      </c>
      <c r="F29" s="209" t="str">
        <f t="shared" si="0"/>
        <v>OWSH19-0534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346</v>
      </c>
      <c r="C30" s="348">
        <v>43687</v>
      </c>
      <c r="D30" s="169" t="s">
        <v>11431</v>
      </c>
      <c r="E30" s="209">
        <v>3402.96</v>
      </c>
      <c r="F30" s="209" t="str">
        <f t="shared" si="0"/>
        <v>OWSH19-0535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142</v>
      </c>
      <c r="C31" s="348">
        <v>43689</v>
      </c>
      <c r="D31" s="169" t="s">
        <v>11432</v>
      </c>
      <c r="E31" s="209">
        <v>6257.91</v>
      </c>
      <c r="F31" s="209" t="str">
        <f t="shared" si="0"/>
        <v>OWSH19-0536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142</v>
      </c>
      <c r="C32" s="348">
        <v>43689</v>
      </c>
      <c r="D32" s="169" t="s">
        <v>11433</v>
      </c>
      <c r="E32" s="209">
        <f>4320.96+1576.3</f>
        <v>5897.26</v>
      </c>
      <c r="F32" s="209" t="str">
        <f t="shared" si="0"/>
        <v>OWSH19-0537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142</v>
      </c>
      <c r="C33" s="348">
        <v>43689</v>
      </c>
      <c r="D33" s="169" t="s">
        <v>11434</v>
      </c>
      <c r="E33" s="209">
        <v>584.9</v>
      </c>
      <c r="F33" s="209" t="str">
        <f t="shared" si="0"/>
        <v>OWSH19-0538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142</v>
      </c>
      <c r="C34" s="348">
        <v>43690</v>
      </c>
      <c r="D34" s="169" t="s">
        <v>11435</v>
      </c>
      <c r="E34" s="209">
        <v>525.6</v>
      </c>
      <c r="F34" s="209" t="str">
        <f t="shared" si="0"/>
        <v>OWSH19-0539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141</v>
      </c>
      <c r="C35" s="348">
        <v>43690</v>
      </c>
      <c r="D35" s="169" t="s">
        <v>11436</v>
      </c>
      <c r="E35" s="209">
        <v>5699.54</v>
      </c>
      <c r="F35" s="209" t="str">
        <f t="shared" si="0"/>
        <v>OWSH19-0540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142</v>
      </c>
      <c r="C36" s="348">
        <v>43690</v>
      </c>
      <c r="D36" s="169" t="s">
        <v>11437</v>
      </c>
      <c r="E36" s="209">
        <v>4101.17</v>
      </c>
      <c r="F36" s="209" t="str">
        <f t="shared" si="0"/>
        <v>OWSH19-0541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43691</v>
      </c>
      <c r="D37" s="169" t="s">
        <v>11438</v>
      </c>
      <c r="E37" s="209">
        <v>3332.74</v>
      </c>
      <c r="F37" s="209" t="str">
        <f t="shared" si="0"/>
        <v>OWSH19-0542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298</v>
      </c>
      <c r="C38" s="348">
        <v>43691</v>
      </c>
      <c r="D38" s="169" t="s">
        <v>11439</v>
      </c>
      <c r="E38" s="209">
        <v>3007.84</v>
      </c>
      <c r="F38" s="209" t="str">
        <f t="shared" si="0"/>
        <v>OWSH19-0543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43691</v>
      </c>
      <c r="D39" s="169" t="s">
        <v>11440</v>
      </c>
      <c r="E39" s="209">
        <v>5479.83</v>
      </c>
      <c r="F39" s="209" t="str">
        <f t="shared" si="0"/>
        <v>OWSH19-0544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142</v>
      </c>
      <c r="C40" s="348">
        <v>43692</v>
      </c>
      <c r="D40" s="169" t="s">
        <v>11441</v>
      </c>
      <c r="E40" s="209">
        <v>525.6</v>
      </c>
      <c r="F40" s="209" t="str">
        <f t="shared" si="0"/>
        <v>OWSH19-0545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346</v>
      </c>
      <c r="C41" s="348">
        <v>43692</v>
      </c>
      <c r="D41" s="169" t="s">
        <v>11442</v>
      </c>
      <c r="E41" s="209">
        <v>3520</v>
      </c>
      <c r="F41" s="209" t="str">
        <f t="shared" si="0"/>
        <v>OWSH19-0546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360</v>
      </c>
      <c r="C42" s="348">
        <v>43692</v>
      </c>
      <c r="D42" s="169" t="s">
        <v>11443</v>
      </c>
      <c r="E42" s="209">
        <v>5568.04</v>
      </c>
      <c r="F42" s="209" t="str">
        <f t="shared" si="0"/>
        <v>OWSH19-0547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142</v>
      </c>
      <c r="C43" s="348">
        <v>43692</v>
      </c>
      <c r="D43" s="169" t="s">
        <v>11444</v>
      </c>
      <c r="E43" s="209">
        <v>6467.29</v>
      </c>
      <c r="F43" s="209" t="str">
        <f t="shared" si="0"/>
        <v>OWSH19-0548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142</v>
      </c>
      <c r="C44" s="348">
        <v>43693</v>
      </c>
      <c r="D44" s="169" t="s">
        <v>11445</v>
      </c>
      <c r="E44" s="209">
        <v>1311.52</v>
      </c>
      <c r="F44" s="209" t="str">
        <f t="shared" si="0"/>
        <v>OWSH19-0549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C45" s="348"/>
      <c r="D45" s="346" t="s">
        <v>11446</v>
      </c>
      <c r="E45" s="209">
        <v>0</v>
      </c>
      <c r="F45" s="209" t="str">
        <f t="shared" si="0"/>
        <v>OWSH19-0550</v>
      </c>
      <c r="G45" s="349"/>
      <c r="H45" s="209"/>
      <c r="I45" s="220"/>
      <c r="J45" s="249" t="s">
        <v>1942</v>
      </c>
    </row>
    <row r="46" spans="1:10" s="215" customFormat="1" ht="18" customHeight="1">
      <c r="A46" s="169">
        <v>40</v>
      </c>
      <c r="B46" s="215" t="s">
        <v>1746</v>
      </c>
      <c r="C46" s="348"/>
      <c r="D46" s="355" t="s">
        <v>11447</v>
      </c>
      <c r="E46" s="209">
        <v>0</v>
      </c>
      <c r="F46" s="209" t="str">
        <f t="shared" si="0"/>
        <v>OWSH19-0551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1710</v>
      </c>
      <c r="C47" s="348">
        <v>43696</v>
      </c>
      <c r="D47" s="169" t="s">
        <v>11448</v>
      </c>
      <c r="E47" s="209">
        <v>3816.2</v>
      </c>
      <c r="F47" s="209" t="str">
        <f t="shared" si="0"/>
        <v>OWSH19-0552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142</v>
      </c>
      <c r="C48" s="348">
        <v>43696</v>
      </c>
      <c r="D48" s="169" t="s">
        <v>11449</v>
      </c>
      <c r="E48" s="209">
        <v>2514.15</v>
      </c>
      <c r="F48" s="209" t="str">
        <f t="shared" si="0"/>
        <v>OWSH19-0553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141</v>
      </c>
      <c r="C49" s="348">
        <v>43697</v>
      </c>
      <c r="D49" s="169" t="s">
        <v>11450</v>
      </c>
      <c r="E49" s="209">
        <v>4129.3</v>
      </c>
      <c r="F49" s="209" t="str">
        <f t="shared" si="0"/>
        <v>OWSH19-0554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142</v>
      </c>
      <c r="C50" s="348">
        <v>43697</v>
      </c>
      <c r="D50" s="169" t="s">
        <v>11451</v>
      </c>
      <c r="E50" s="209">
        <v>3281.5</v>
      </c>
      <c r="F50" s="209" t="str">
        <f t="shared" si="0"/>
        <v>OWSH19-0555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141</v>
      </c>
      <c r="C51" s="348">
        <v>43698</v>
      </c>
      <c r="D51" s="169" t="s">
        <v>11452</v>
      </c>
      <c r="E51" s="209">
        <v>4435.2</v>
      </c>
      <c r="F51" s="209" t="str">
        <f t="shared" si="0"/>
        <v>OWSH19-0556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298</v>
      </c>
      <c r="C52" s="348">
        <v>43698</v>
      </c>
      <c r="D52" s="169" t="s">
        <v>11453</v>
      </c>
      <c r="E52" s="209">
        <v>5080.32</v>
      </c>
      <c r="F52" s="209" t="str">
        <f t="shared" si="0"/>
        <v>OWSH19-0557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142</v>
      </c>
      <c r="C53" s="348">
        <v>43693</v>
      </c>
      <c r="D53" s="169" t="s">
        <v>11454</v>
      </c>
      <c r="E53" s="209">
        <v>8213.1200000000008</v>
      </c>
      <c r="F53" s="209" t="str">
        <f t="shared" si="0"/>
        <v>OWSH19-0558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142</v>
      </c>
      <c r="C54" s="348">
        <v>43694</v>
      </c>
      <c r="D54" s="169" t="s">
        <v>11455</v>
      </c>
      <c r="E54" s="209">
        <v>1016.6</v>
      </c>
      <c r="F54" s="209" t="str">
        <f t="shared" si="0"/>
        <v>OWSH19-0559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142</v>
      </c>
      <c r="C55" s="348">
        <v>43697</v>
      </c>
      <c r="D55" s="169" t="s">
        <v>11456</v>
      </c>
      <c r="E55" s="209">
        <v>1826.4</v>
      </c>
      <c r="F55" s="209" t="str">
        <f t="shared" si="0"/>
        <v>OWSH19-0560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142</v>
      </c>
      <c r="C56" s="348">
        <v>43698</v>
      </c>
      <c r="D56" s="169" t="s">
        <v>11457</v>
      </c>
      <c r="E56" s="209">
        <v>1905.01</v>
      </c>
      <c r="F56" s="209" t="str">
        <f t="shared" si="0"/>
        <v>OWSH19-0561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142</v>
      </c>
      <c r="C57" s="348">
        <v>43698</v>
      </c>
      <c r="D57" s="169" t="s">
        <v>11458</v>
      </c>
      <c r="E57" s="209">
        <v>2623.08</v>
      </c>
      <c r="F57" s="209" t="str">
        <f t="shared" si="0"/>
        <v>OWSH19-0562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141</v>
      </c>
      <c r="C58" s="348">
        <v>43698</v>
      </c>
      <c r="D58" s="169" t="s">
        <v>11459</v>
      </c>
      <c r="E58" s="209">
        <v>855.54</v>
      </c>
      <c r="F58" s="209" t="str">
        <f t="shared" si="0"/>
        <v>OWSH19-0563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142</v>
      </c>
      <c r="C59" s="348">
        <v>43699</v>
      </c>
      <c r="D59" s="169" t="s">
        <v>11460</v>
      </c>
      <c r="E59" s="209">
        <v>999.6</v>
      </c>
      <c r="F59" s="209" t="str">
        <f t="shared" si="0"/>
        <v>OWSH19-0564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1746</v>
      </c>
      <c r="C60" s="348"/>
      <c r="D60" s="355" t="s">
        <v>11461</v>
      </c>
      <c r="E60" s="209">
        <v>0</v>
      </c>
      <c r="F60" s="209" t="str">
        <f t="shared" si="0"/>
        <v>OWSH19-0565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142</v>
      </c>
      <c r="C61" s="348">
        <v>43699</v>
      </c>
      <c r="D61" s="169" t="s">
        <v>11462</v>
      </c>
      <c r="E61" s="209">
        <v>3939.2</v>
      </c>
      <c r="F61" s="209" t="str">
        <f t="shared" si="0"/>
        <v>OWSH19-0566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C62" s="348"/>
      <c r="D62" s="346" t="s">
        <v>11463</v>
      </c>
      <c r="E62" s="209">
        <v>0</v>
      </c>
      <c r="F62" s="209" t="str">
        <f t="shared" si="0"/>
        <v>OWSH19-0567</v>
      </c>
      <c r="G62" s="349"/>
      <c r="H62" s="209"/>
      <c r="I62" s="220"/>
      <c r="J62" s="249" t="s">
        <v>1942</v>
      </c>
    </row>
    <row r="63" spans="1:10" s="215" customFormat="1" ht="18" customHeight="1">
      <c r="A63" s="169">
        <v>57</v>
      </c>
      <c r="C63" s="348"/>
      <c r="D63" s="346" t="s">
        <v>11464</v>
      </c>
      <c r="E63" s="209">
        <v>0</v>
      </c>
      <c r="F63" s="209" t="str">
        <f t="shared" si="0"/>
        <v>OWSH19-0568</v>
      </c>
      <c r="G63" s="349"/>
      <c r="H63" s="209"/>
      <c r="I63" s="220"/>
      <c r="J63" s="249" t="s">
        <v>1942</v>
      </c>
    </row>
    <row r="64" spans="1:10" s="215" customFormat="1" ht="18" customHeight="1">
      <c r="A64" s="169">
        <v>58</v>
      </c>
      <c r="B64" s="215" t="s">
        <v>142</v>
      </c>
      <c r="C64" s="348">
        <v>43700</v>
      </c>
      <c r="D64" s="169" t="s">
        <v>11465</v>
      </c>
      <c r="E64" s="209">
        <v>6241.37</v>
      </c>
      <c r="F64" s="209" t="str">
        <f t="shared" si="0"/>
        <v>OWSH19-0569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142</v>
      </c>
      <c r="C65" s="348">
        <v>43701</v>
      </c>
      <c r="D65" s="169" t="s">
        <v>11466</v>
      </c>
      <c r="E65" s="209">
        <v>2403.88</v>
      </c>
      <c r="F65" s="209" t="str">
        <f t="shared" si="0"/>
        <v>OWSH19-0570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142</v>
      </c>
      <c r="C66" s="348">
        <v>43703</v>
      </c>
      <c r="D66" s="169" t="s">
        <v>11467</v>
      </c>
      <c r="E66" s="209">
        <v>5812.04</v>
      </c>
      <c r="F66" s="209" t="str">
        <f t="shared" si="0"/>
        <v>OWSH19-0571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142</v>
      </c>
      <c r="C67" s="348">
        <v>43704</v>
      </c>
      <c r="D67" s="169" t="s">
        <v>11468</v>
      </c>
      <c r="E67" s="209">
        <v>2819.76</v>
      </c>
      <c r="F67" s="209" t="str">
        <f t="shared" si="0"/>
        <v>OWSH19-0572</v>
      </c>
      <c r="G67" s="349"/>
      <c r="H67" s="209"/>
      <c r="I67" s="220"/>
      <c r="J67" s="249"/>
    </row>
    <row r="68" spans="1:10" s="215" customFormat="1" ht="18" customHeight="1">
      <c r="A68" s="169">
        <v>62</v>
      </c>
      <c r="B68" s="215" t="s">
        <v>358</v>
      </c>
      <c r="C68" s="348">
        <v>43704</v>
      </c>
      <c r="D68" s="169" t="s">
        <v>11469</v>
      </c>
      <c r="E68" s="209">
        <v>4981.82</v>
      </c>
      <c r="F68" s="209" t="str">
        <f t="shared" si="0"/>
        <v>OWSH19-0573</v>
      </c>
      <c r="G68" s="349"/>
      <c r="H68" s="209"/>
      <c r="I68" s="220"/>
      <c r="J68" s="249"/>
    </row>
    <row r="69" spans="1:10" s="215" customFormat="1" ht="18" customHeight="1">
      <c r="A69" s="169">
        <v>63</v>
      </c>
      <c r="B69" s="215" t="s">
        <v>142</v>
      </c>
      <c r="C69" s="348">
        <v>43704</v>
      </c>
      <c r="D69" s="169" t="s">
        <v>11470</v>
      </c>
      <c r="E69" s="209">
        <v>4858.7299999999996</v>
      </c>
      <c r="F69" s="209" t="str">
        <f t="shared" si="0"/>
        <v>OWSH19-0574</v>
      </c>
      <c r="G69" s="349"/>
      <c r="H69" s="209"/>
      <c r="I69" s="220"/>
      <c r="J69" s="249"/>
    </row>
    <row r="70" spans="1:10" s="215" customFormat="1" ht="18" customHeight="1">
      <c r="A70" s="169">
        <v>64</v>
      </c>
      <c r="B70" s="215" t="s">
        <v>142</v>
      </c>
      <c r="C70" s="348">
        <v>43705</v>
      </c>
      <c r="D70" s="169" t="s">
        <v>11471</v>
      </c>
      <c r="E70" s="209">
        <v>525.6</v>
      </c>
      <c r="F70" s="209" t="str">
        <f t="shared" si="0"/>
        <v>OWSH19-0575</v>
      </c>
      <c r="G70" s="349"/>
      <c r="H70" s="209"/>
      <c r="I70" s="220"/>
      <c r="J70" s="249"/>
    </row>
    <row r="71" spans="1:10" s="215" customFormat="1" ht="18" customHeight="1">
      <c r="A71" s="169">
        <v>65</v>
      </c>
      <c r="B71" s="215" t="s">
        <v>142</v>
      </c>
      <c r="C71" s="348">
        <v>43705</v>
      </c>
      <c r="D71" s="169" t="s">
        <v>11472</v>
      </c>
      <c r="E71" s="209">
        <v>2490.98</v>
      </c>
      <c r="F71" s="209" t="str">
        <f t="shared" ref="F71:F79" si="1">D71</f>
        <v>OWSH19-0576</v>
      </c>
      <c r="G71" s="349"/>
      <c r="H71" s="209"/>
      <c r="I71" s="220"/>
      <c r="J71" s="249"/>
    </row>
    <row r="72" spans="1:10" s="215" customFormat="1" ht="18" customHeight="1">
      <c r="A72" s="169">
        <v>66</v>
      </c>
      <c r="B72" s="215" t="s">
        <v>1727</v>
      </c>
      <c r="C72" s="348">
        <v>43705</v>
      </c>
      <c r="D72" s="169" t="s">
        <v>11473</v>
      </c>
      <c r="E72" s="209">
        <v>387.52</v>
      </c>
      <c r="F72" s="209" t="str">
        <f t="shared" si="1"/>
        <v>OWSH19-0577</v>
      </c>
      <c r="G72" s="349"/>
      <c r="H72" s="209"/>
      <c r="I72" s="220"/>
      <c r="J72" s="249"/>
    </row>
    <row r="73" spans="1:10" s="215" customFormat="1" ht="18" customHeight="1">
      <c r="A73" s="169">
        <v>67</v>
      </c>
      <c r="B73" s="215" t="s">
        <v>142</v>
      </c>
      <c r="C73" s="348">
        <v>43706</v>
      </c>
      <c r="D73" s="169" t="s">
        <v>11474</v>
      </c>
      <c r="E73" s="209">
        <v>2200.4</v>
      </c>
      <c r="F73" s="209" t="str">
        <f t="shared" si="1"/>
        <v>OWSH19-0578</v>
      </c>
      <c r="G73" s="349"/>
      <c r="H73" s="209"/>
      <c r="I73" s="220"/>
      <c r="J73" s="249"/>
    </row>
    <row r="74" spans="1:10" s="215" customFormat="1" ht="18" customHeight="1">
      <c r="A74" s="169">
        <v>68</v>
      </c>
      <c r="B74" s="215" t="s">
        <v>142</v>
      </c>
      <c r="C74" s="348">
        <v>43706</v>
      </c>
      <c r="D74" s="169" t="s">
        <v>11475</v>
      </c>
      <c r="E74" s="209">
        <v>100.92</v>
      </c>
      <c r="F74" s="209" t="str">
        <f t="shared" si="1"/>
        <v>OWSH19-0579</v>
      </c>
      <c r="G74" s="349"/>
      <c r="H74" s="209"/>
      <c r="I74" s="220"/>
      <c r="J74" s="249"/>
    </row>
    <row r="75" spans="1:10" s="215" customFormat="1" ht="18" customHeight="1">
      <c r="A75" s="169">
        <v>69</v>
      </c>
      <c r="B75" s="215" t="s">
        <v>142</v>
      </c>
      <c r="C75" s="348">
        <v>43706</v>
      </c>
      <c r="D75" s="169" t="s">
        <v>11476</v>
      </c>
      <c r="E75" s="209">
        <v>11360.8</v>
      </c>
      <c r="F75" s="209" t="str">
        <f t="shared" si="1"/>
        <v>OWSH19-0580</v>
      </c>
      <c r="G75" s="349"/>
      <c r="H75" s="209"/>
      <c r="I75" s="220"/>
      <c r="J75" s="249"/>
    </row>
    <row r="76" spans="1:10" s="215" customFormat="1" ht="18" customHeight="1">
      <c r="A76" s="169">
        <v>70</v>
      </c>
      <c r="B76" s="215" t="s">
        <v>142</v>
      </c>
      <c r="C76" s="348">
        <v>43707</v>
      </c>
      <c r="D76" s="169" t="s">
        <v>11477</v>
      </c>
      <c r="E76" s="209">
        <v>2098.12</v>
      </c>
      <c r="F76" s="209" t="str">
        <f t="shared" si="1"/>
        <v>OWSH19-0581</v>
      </c>
      <c r="G76" s="349"/>
      <c r="H76" s="209"/>
      <c r="I76" s="220"/>
      <c r="J76" s="249"/>
    </row>
    <row r="77" spans="1:10" s="215" customFormat="1" ht="18" customHeight="1">
      <c r="A77" s="169">
        <v>71</v>
      </c>
      <c r="B77" s="215" t="s">
        <v>141</v>
      </c>
      <c r="C77" s="348">
        <v>43707</v>
      </c>
      <c r="D77" s="169" t="s">
        <v>11478</v>
      </c>
      <c r="E77" s="209">
        <v>848.54</v>
      </c>
      <c r="F77" s="209" t="str">
        <f t="shared" si="1"/>
        <v>OWSH19-0582</v>
      </c>
      <c r="G77" s="349"/>
      <c r="H77" s="209"/>
      <c r="I77" s="220"/>
      <c r="J77" s="249"/>
    </row>
    <row r="78" spans="1:10" s="215" customFormat="1" ht="18" customHeight="1">
      <c r="A78" s="169">
        <v>72</v>
      </c>
      <c r="B78" s="215" t="s">
        <v>142</v>
      </c>
      <c r="C78" s="348">
        <v>43707</v>
      </c>
      <c r="D78" s="169" t="s">
        <v>11479</v>
      </c>
      <c r="E78" s="209">
        <v>5761.29</v>
      </c>
      <c r="F78" s="209" t="str">
        <f t="shared" si="1"/>
        <v>OWSH19-0583</v>
      </c>
      <c r="G78" s="349"/>
      <c r="H78" s="209"/>
      <c r="I78" s="220"/>
      <c r="J78" s="249"/>
    </row>
    <row r="79" spans="1:10" s="215" customFormat="1" ht="18" customHeight="1" thickBot="1">
      <c r="A79" s="169">
        <v>73</v>
      </c>
      <c r="B79" s="215" t="s">
        <v>142</v>
      </c>
      <c r="C79" s="348">
        <v>43708</v>
      </c>
      <c r="D79" s="169" t="s">
        <v>11480</v>
      </c>
      <c r="E79" s="209">
        <v>2570.4</v>
      </c>
      <c r="F79" s="209" t="str">
        <f t="shared" si="1"/>
        <v>OWSH19-0584</v>
      </c>
      <c r="G79" s="349"/>
      <c r="H79" s="209"/>
      <c r="I79" s="220"/>
      <c r="J79" s="249"/>
    </row>
    <row r="80" spans="1:10" s="150" customFormat="1" ht="20.25" customHeight="1" thickTop="1">
      <c r="A80" s="489"/>
      <c r="B80" s="490"/>
      <c r="C80" s="490"/>
      <c r="D80" s="492"/>
      <c r="E80" s="148">
        <f>SUM(E7:E79)</f>
        <v>227070.13000000006</v>
      </c>
      <c r="F80" s="148">
        <f>D80</f>
        <v>0</v>
      </c>
      <c r="G80" s="391"/>
      <c r="H80" s="148" t="e">
        <f>SUM(#REF!)</f>
        <v>#REF!</v>
      </c>
      <c r="I80" s="148" t="e">
        <f>SUM(#REF!)</f>
        <v>#REF!</v>
      </c>
      <c r="J80" s="149"/>
    </row>
    <row r="81" spans="3:8" ht="18" customHeight="1">
      <c r="C81" s="151"/>
      <c r="D81" s="152"/>
      <c r="E81" s="385">
        <f>+E80+'osh08'!E33</f>
        <v>296547.43000000005</v>
      </c>
      <c r="F81"/>
      <c r="G81"/>
    </row>
    <row r="85" spans="3:8" ht="18" customHeight="1">
      <c r="G85" s="132"/>
      <c r="H85" s="196"/>
    </row>
  </sheetData>
  <autoFilter ref="A6:J81" xr:uid="{00000000-0009-0000-0000-00000C000000}"/>
  <mergeCells count="3">
    <mergeCell ref="A5:F5"/>
    <mergeCell ref="G5:I5"/>
    <mergeCell ref="A80:D80"/>
  </mergeCells>
  <phoneticPr fontId="35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P79"/>
  <sheetViews>
    <sheetView showGridLines="0" zoomScale="80" zoomScaleNormal="80" workbookViewId="0">
      <pane xSplit="2" ySplit="4" topLeftCell="C62" activePane="bottomRight" state="frozen"/>
      <selection activeCell="K13" sqref="K13"/>
      <selection pane="topRight" activeCell="K13" sqref="K13"/>
      <selection pane="bottomLeft" activeCell="K13" sqref="K13"/>
      <selection pane="bottomRight" activeCell="B57" sqref="B57"/>
    </sheetView>
  </sheetViews>
  <sheetFormatPr baseColWidth="10" defaultColWidth="9.140625" defaultRowHeight="18" customHeight="1"/>
  <cols>
    <col min="1" max="1" width="7.28515625" style="6" customWidth="1"/>
    <col min="2" max="2" width="27.140625" style="2" customWidth="1"/>
    <col min="3" max="13" width="16.7109375" style="3" customWidth="1"/>
    <col min="14" max="14" width="14" style="3" customWidth="1"/>
    <col min="15" max="15" width="17.28515625" style="3" customWidth="1"/>
    <col min="16" max="16" width="18.140625" style="6" customWidth="1"/>
    <col min="17" max="16384" width="9.140625" style="6"/>
  </cols>
  <sheetData>
    <row r="1" spans="1:16" ht="18" customHeight="1">
      <c r="A1" s="1" t="s">
        <v>371</v>
      </c>
      <c r="D1" s="4"/>
      <c r="F1" s="5"/>
      <c r="G1" s="5"/>
      <c r="H1" s="5"/>
      <c r="I1" s="5"/>
      <c r="J1" s="5"/>
      <c r="K1" s="5"/>
      <c r="L1" s="5"/>
      <c r="M1" s="5"/>
      <c r="N1" s="5"/>
    </row>
    <row r="2" spans="1:16" ht="8.25" customHeight="1">
      <c r="P2" s="7"/>
    </row>
    <row r="3" spans="1:16" ht="19.5" customHeight="1">
      <c r="A3" s="8" t="s">
        <v>0</v>
      </c>
      <c r="P3" s="9">
        <f ca="1">NOW()</f>
        <v>43908.406174421296</v>
      </c>
    </row>
    <row r="4" spans="1:16" ht="23.25" customHeight="1">
      <c r="A4" s="39" t="s">
        <v>1</v>
      </c>
      <c r="B4" s="40" t="s">
        <v>2</v>
      </c>
      <c r="C4" s="41" t="s">
        <v>4</v>
      </c>
      <c r="D4" s="210" t="s">
        <v>5</v>
      </c>
      <c r="E4" s="41" t="s">
        <v>6</v>
      </c>
      <c r="F4" s="211" t="s">
        <v>7</v>
      </c>
      <c r="G4" s="11" t="s">
        <v>8</v>
      </c>
      <c r="H4" s="41" t="s">
        <v>9</v>
      </c>
      <c r="I4" s="41" t="s">
        <v>10</v>
      </c>
      <c r="J4" s="41" t="s">
        <v>11</v>
      </c>
      <c r="K4" s="41" t="s">
        <v>12</v>
      </c>
      <c r="L4" s="41" t="s">
        <v>13</v>
      </c>
      <c r="M4" s="41" t="s">
        <v>14</v>
      </c>
      <c r="N4" s="11" t="s">
        <v>15</v>
      </c>
      <c r="O4" s="12" t="s">
        <v>16</v>
      </c>
      <c r="P4" s="13" t="s">
        <v>17</v>
      </c>
    </row>
    <row r="5" spans="1:16" ht="23.25" customHeight="1">
      <c r="A5" s="50">
        <v>1</v>
      </c>
      <c r="B5" s="275" t="s">
        <v>32</v>
      </c>
      <c r="C5" s="16">
        <f>SUMIF('SG01'!$B$7:$B$67,B5,'SG01'!$E$7:$E$67)</f>
        <v>0</v>
      </c>
      <c r="D5" s="16">
        <f>SUMIF('SG02'!$B$7:$B$55,B5,'SG02'!$E$7:$E$55)</f>
        <v>0</v>
      </c>
      <c r="E5" s="16">
        <f>SUMIF('SG03'!$B$7:$B$117,B5,'SG03'!$E$7:$E$117)</f>
        <v>0</v>
      </c>
      <c r="F5" s="16">
        <f>SUMIF('SG04'!$B$7:$B$111,B5,'SG04'!$E$7:$E$111)</f>
        <v>0</v>
      </c>
      <c r="G5" s="16">
        <f>SUMIF('SG05'!$B$7:$B$135,B5,'SG05'!$E$7:$E$135)</f>
        <v>0</v>
      </c>
      <c r="H5" s="16">
        <f>SUMIF('SG06'!$B$7:$B$87,B5,'SG06'!$E$7:$E$87)</f>
        <v>0</v>
      </c>
      <c r="I5" s="16">
        <f>SUMIF('SG07'!$B$7:$B$96,B5,'SG07'!$E$7:$E$96)</f>
        <v>0</v>
      </c>
      <c r="J5" s="16">
        <f>SUMIF('SG08'!$B$7:$B$64,B5,'SG08'!$E$7:$E$64)</f>
        <v>0</v>
      </c>
      <c r="K5" s="17">
        <f>SUMIF('SG09'!$B$7:$B$57,B5,'SG09'!$E$7:$E$57)</f>
        <v>0</v>
      </c>
      <c r="L5" s="17">
        <f>SUMIF('SG10'!$B$7:$B$65,B5,'SG10'!$E$7:$E$65)</f>
        <v>0</v>
      </c>
      <c r="M5" s="17">
        <f>SUMIF('SG11'!$B$7:$B$66,B5,'SG11'!$E$7:$E$66)</f>
        <v>0</v>
      </c>
      <c r="N5" s="17">
        <f>SUMIF('SG12'!$B$7:$B$69,B5,'SG12'!$E$7:$E$69)</f>
        <v>0</v>
      </c>
      <c r="O5" s="18">
        <f>SUM(C5:N5)</f>
        <v>0</v>
      </c>
      <c r="P5" s="193"/>
    </row>
    <row r="6" spans="1:16" ht="20.25" customHeight="1">
      <c r="A6" s="14">
        <f>+A5+1</f>
        <v>2</v>
      </c>
      <c r="B6" s="48" t="s">
        <v>296</v>
      </c>
      <c r="C6" s="16">
        <f>SUMIF('SG01'!$B$7:$B$67,B6,'SG01'!$E$7:$E$67)</f>
        <v>0</v>
      </c>
      <c r="D6" s="16">
        <f>SUMIF('SG02'!$B$7:$B$55,B6,'SG02'!$E$7:$E$55)</f>
        <v>0</v>
      </c>
      <c r="E6" s="16">
        <f>SUMIF('SG03'!$B$7:$B$117,B6,'SG03'!$E$7:$E$117)</f>
        <v>0</v>
      </c>
      <c r="F6" s="16">
        <f>SUMIF('SG04'!$B$7:$B$111,B6,'SG04'!$E$7:$E$111)</f>
        <v>0</v>
      </c>
      <c r="G6" s="16">
        <f>SUMIF('SG05'!$B$7:$B$135,B6,'SG05'!$E$7:$E$135)</f>
        <v>0</v>
      </c>
      <c r="H6" s="16">
        <f>SUMIF('SG06'!$B$7:$B$87,B6,'SG06'!$E$7:$E$87)</f>
        <v>0</v>
      </c>
      <c r="I6" s="16">
        <f>SUMIF('SG07'!$B$7:$B$96,B6,'SG07'!$E$7:$E$96)</f>
        <v>0</v>
      </c>
      <c r="J6" s="16">
        <f>SUMIF('SG08'!$B$7:$B$64,B6,'SG08'!$E$7:$E$64)</f>
        <v>0</v>
      </c>
      <c r="K6" s="17">
        <f>SUMIF('SG09'!$B$7:$B$57,B6,'SG09'!$E$7:$E$57)</f>
        <v>0</v>
      </c>
      <c r="L6" s="17">
        <f>SUMIF('SG10'!$B$7:$B$65,B6,'SG10'!$E$7:$E$65)</f>
        <v>0</v>
      </c>
      <c r="M6" s="17">
        <f>SUMIF('SG11'!$B$7:$B$66,B6,'SG11'!$E$7:$E$66)</f>
        <v>0</v>
      </c>
      <c r="N6" s="17">
        <f>SUMIF('SG12'!$B$7:$B$69,B6,'SG12'!$E$7:$E$69)</f>
        <v>0</v>
      </c>
      <c r="O6" s="18">
        <f t="shared" ref="O6:O69" si="0">SUM(C6:N6)</f>
        <v>0</v>
      </c>
      <c r="P6" s="14"/>
    </row>
    <row r="7" spans="1:16" ht="20.25" customHeight="1">
      <c r="A7" s="14">
        <f t="shared" ref="A7:A74" si="1">+A6+1</f>
        <v>3</v>
      </c>
      <c r="B7" s="48" t="s">
        <v>196</v>
      </c>
      <c r="C7" s="16">
        <f>SUMIF('SG01'!$B$7:$B$67,B7,'SG01'!$E$7:$E$67)</f>
        <v>0</v>
      </c>
      <c r="D7" s="16">
        <f>SUMIF('SG02'!$B$7:$B$55,B7,'SG02'!$E$7:$E$55)</f>
        <v>0</v>
      </c>
      <c r="E7" s="16">
        <f>SUMIF('SG03'!$B$7:$B$117,B7,'SG03'!$E$7:$E$117)</f>
        <v>0</v>
      </c>
      <c r="F7" s="16">
        <f>SUMIF('SG04'!$B$7:$B$111,B7,'SG04'!$E$7:$E$111)</f>
        <v>0</v>
      </c>
      <c r="G7" s="16">
        <f>SUMIF('SG05'!$B$7:$B$135,B7,'SG05'!$E$7:$E$135)</f>
        <v>0</v>
      </c>
      <c r="H7" s="16">
        <f>SUMIF('SG06'!$B$7:$B$87,B7,'SG06'!$E$7:$E$87)</f>
        <v>0</v>
      </c>
      <c r="I7" s="16">
        <f>SUMIF('SG07'!$B$7:$B$96,B7,'SG07'!$E$7:$E$96)</f>
        <v>0</v>
      </c>
      <c r="J7" s="16">
        <f>SUMIF('SG08'!$B$7:$B$64,B7,'SG08'!$E$7:$E$64)</f>
        <v>0</v>
      </c>
      <c r="K7" s="17">
        <f>SUMIF('SG09'!$B$7:$B$57,B7,'SG09'!$E$7:$E$57)</f>
        <v>0</v>
      </c>
      <c r="L7" s="17">
        <f>SUMIF('SG10'!$B$7:$B$65,B7,'SG10'!$E$7:$E$65)</f>
        <v>0</v>
      </c>
      <c r="M7" s="17">
        <f>SUMIF('SG11'!$B$7:$B$66,B7,'SG11'!$E$7:$E$66)</f>
        <v>0</v>
      </c>
      <c r="N7" s="17">
        <f>SUMIF('SG12'!$B$7:$B$69,B7,'SG12'!$E$7:$E$69)</f>
        <v>0</v>
      </c>
      <c r="O7" s="18">
        <f t="shared" si="0"/>
        <v>0</v>
      </c>
      <c r="P7" s="21"/>
    </row>
    <row r="8" spans="1:16" ht="20.25" customHeight="1">
      <c r="A8" s="14">
        <f t="shared" si="1"/>
        <v>4</v>
      </c>
      <c r="B8" s="279" t="s">
        <v>198</v>
      </c>
      <c r="C8" s="16">
        <f>SUMIF('SG01'!$B$7:$B$67,B8,'SG01'!$E$7:$E$67)</f>
        <v>0</v>
      </c>
      <c r="D8" s="16">
        <f>SUMIF('SG02'!$B$7:$B$55,B8,'SG02'!$E$7:$E$55)</f>
        <v>0</v>
      </c>
      <c r="E8" s="16">
        <f>SUMIF('SG03'!$B$7:$B$117,B8,'SG03'!$E$7:$E$117)</f>
        <v>0</v>
      </c>
      <c r="F8" s="16">
        <f>SUMIF('SG04'!$B$7:$B$111,B8,'SG04'!$E$7:$E$111)</f>
        <v>0</v>
      </c>
      <c r="G8" s="16">
        <f>SUMIF('SG05'!$B$7:$B$135,B8,'SG05'!$E$7:$E$135)</f>
        <v>0</v>
      </c>
      <c r="H8" s="16">
        <f>SUMIF('SG06'!$B$7:$B$87,B8,'SG06'!$E$7:$E$87)</f>
        <v>0</v>
      </c>
      <c r="I8" s="16">
        <f>SUMIF('SG07'!$B$7:$B$96,B8,'SG07'!$E$7:$E$96)</f>
        <v>0</v>
      </c>
      <c r="J8" s="16">
        <f>SUMIF('SG08'!$B$7:$B$64,B8,'SG08'!$E$7:$E$64)</f>
        <v>0</v>
      </c>
      <c r="K8" s="17">
        <f>SUMIF('SG09'!$B$7:$B$57,B8,'SG09'!$E$7:$E$57)</f>
        <v>0</v>
      </c>
      <c r="L8" s="17">
        <f>SUMIF('SG10'!$B$7:$B$65,B8,'SG10'!$E$7:$E$65)</f>
        <v>0</v>
      </c>
      <c r="M8" s="17">
        <f>SUMIF('SG11'!$B$7:$B$66,B8,'SG11'!$E$7:$E$66)</f>
        <v>0</v>
      </c>
      <c r="N8" s="17">
        <f>SUMIF('SG12'!$B$7:$B$69,B8,'SG12'!$E$7:$E$69)</f>
        <v>0</v>
      </c>
      <c r="O8" s="18">
        <f t="shared" si="0"/>
        <v>0</v>
      </c>
      <c r="P8" s="21"/>
    </row>
    <row r="9" spans="1:16" ht="20.25" customHeight="1">
      <c r="A9" s="14">
        <f t="shared" si="1"/>
        <v>5</v>
      </c>
      <c r="B9" s="48" t="s">
        <v>13126</v>
      </c>
      <c r="C9" s="16">
        <f>SUMIF('SG01'!$B$7:$B$67,B9,'SG01'!$E$7:$E$67)</f>
        <v>0</v>
      </c>
      <c r="D9" s="16">
        <f>SUMIF('SG02'!$B$7:$B$55,B9,'SG02'!$E$7:$E$55)</f>
        <v>0</v>
      </c>
      <c r="E9" s="16">
        <f>SUMIF('SG03'!$B$7:$B$117,B9,'SG03'!$E$7:$E$117)</f>
        <v>0</v>
      </c>
      <c r="F9" s="16">
        <f>SUMIF('SG04'!$B$7:$B$111,B9,'SG04'!$E$7:$E$111)</f>
        <v>0</v>
      </c>
      <c r="G9" s="16">
        <f>SUMIF('SG05'!$B$7:$B$135,B9,'SG05'!$E$7:$E$135)</f>
        <v>0</v>
      </c>
      <c r="H9" s="16">
        <f>SUMIF('SG06'!$B$7:$B$87,B9,'SG06'!$E$7:$E$87)</f>
        <v>0</v>
      </c>
      <c r="I9" s="16">
        <f>SUMIF('SG07'!$B$7:$B$96,B9,'SG07'!$E$7:$E$96)</f>
        <v>0</v>
      </c>
      <c r="J9" s="16">
        <f>SUMIF('SG08'!$B$7:$B$64,B9,'SG08'!$E$7:$E$64)</f>
        <v>761.8523076923077</v>
      </c>
      <c r="K9" s="17">
        <f>SUMIF('SG09'!$B$7:$B$57,B9,'SG09'!$E$7:$E$57)</f>
        <v>2046</v>
      </c>
      <c r="L9" s="17">
        <f>SUMIF('SG10'!$B$7:$B$65,B9,'SG10'!$E$7:$E$65)</f>
        <v>1180</v>
      </c>
      <c r="M9" s="17">
        <f>SUMIF('SG11'!$B$7:$B$66,B9,'SG11'!$E$7:$E$66)</f>
        <v>107.6</v>
      </c>
      <c r="N9" s="17">
        <f>SUMIF('SG12'!$B$7:$B$69,B9,'SG12'!$E$7:$E$69)</f>
        <v>215.38</v>
      </c>
      <c r="O9" s="18">
        <f t="shared" si="0"/>
        <v>4310.832307692307</v>
      </c>
      <c r="P9" s="24"/>
    </row>
    <row r="10" spans="1:16" ht="20.25" customHeight="1">
      <c r="A10" s="14">
        <f t="shared" si="1"/>
        <v>6</v>
      </c>
      <c r="B10" s="48" t="s">
        <v>309</v>
      </c>
      <c r="C10" s="16">
        <f>SUMIF('SG01'!$B$7:$B$67,B10,'SG01'!$E$7:$E$67)</f>
        <v>1380</v>
      </c>
      <c r="D10" s="16">
        <f>SUMIF('SG02'!$B$7:$B$55,B10,'SG02'!$E$7:$E$55)</f>
        <v>690</v>
      </c>
      <c r="E10" s="16">
        <f>SUMIF('SG03'!$B$7:$B$117,B10,'SG03'!$E$7:$E$117)</f>
        <v>2070</v>
      </c>
      <c r="F10" s="16">
        <f>SUMIF('SG04'!$B$7:$B$111,B10,'SG04'!$E$7:$E$111)</f>
        <v>1380</v>
      </c>
      <c r="G10" s="16">
        <f>SUMIF('SG05'!$B$7:$B$135,B10,'SG05'!$E$7:$E$135)</f>
        <v>1380</v>
      </c>
      <c r="H10" s="16">
        <f>SUMIF('SG06'!$B$7:$B$87,B10,'SG06'!$E$7:$E$87)</f>
        <v>1380</v>
      </c>
      <c r="I10" s="16">
        <f>SUMIF('SG07'!$B$7:$B$96,B10,'SG07'!$E$7:$E$96)</f>
        <v>0</v>
      </c>
      <c r="J10" s="16">
        <f>SUMIF('SG08'!$B$7:$B$64,B10,'SG08'!$E$7:$E$64)</f>
        <v>690</v>
      </c>
      <c r="K10" s="17">
        <f>SUMIF('SG09'!$B$7:$B$57,B10,'SG09'!$E$7:$E$57)</f>
        <v>897</v>
      </c>
      <c r="L10" s="17">
        <f>SUMIF('SG10'!$B$7:$B$65,B10,'SG10'!$E$7:$E$65)</f>
        <v>621</v>
      </c>
      <c r="M10" s="17">
        <f>SUMIF('SG11'!$B$7:$B$66,B10,'SG11'!$E$7:$E$66)</f>
        <v>0</v>
      </c>
      <c r="N10" s="17">
        <f>SUMIF('SG12'!$B$7:$B$69,B10,'SG12'!$E$7:$E$69)</f>
        <v>0</v>
      </c>
      <c r="O10" s="18">
        <f t="shared" si="0"/>
        <v>10488</v>
      </c>
      <c r="P10" s="24"/>
    </row>
    <row r="11" spans="1:16" ht="20.25" customHeight="1">
      <c r="A11" s="14">
        <f t="shared" si="1"/>
        <v>7</v>
      </c>
      <c r="B11" s="48" t="s">
        <v>200</v>
      </c>
      <c r="C11" s="16">
        <f>SUMIF('SG01'!$B$7:$B$67,B11,'SG01'!$E$7:$E$67)</f>
        <v>0</v>
      </c>
      <c r="D11" s="16">
        <f>SUMIF('SG02'!$B$7:$B$55,B11,'SG02'!$E$7:$E$55)</f>
        <v>0</v>
      </c>
      <c r="E11" s="16">
        <f>SUMIF('SG03'!$B$7:$B$117,B11,'SG03'!$E$7:$E$117)</f>
        <v>0</v>
      </c>
      <c r="F11" s="16">
        <f>SUMIF('SG04'!$B$7:$B$111,B11,'SG04'!$E$7:$E$111)</f>
        <v>0</v>
      </c>
      <c r="G11" s="16">
        <f>SUMIF('SG05'!$B$7:$B$135,B11,'SG05'!$E$7:$E$135)</f>
        <v>0</v>
      </c>
      <c r="H11" s="16">
        <f>SUMIF('SG06'!$B$7:$B$87,B11,'SG06'!$E$7:$E$87)</f>
        <v>0</v>
      </c>
      <c r="I11" s="16">
        <f>SUMIF('SG07'!$B$7:$B$96,B11,'SG07'!$E$7:$E$96)</f>
        <v>0</v>
      </c>
      <c r="J11" s="16">
        <f>SUMIF('SG08'!$B$7:$B$64,B11,'SG08'!$E$7:$E$64)</f>
        <v>0</v>
      </c>
      <c r="K11" s="17">
        <f>SUMIF('SG09'!$B$7:$B$57,B11,'SG09'!$E$7:$E$57)</f>
        <v>0</v>
      </c>
      <c r="L11" s="17">
        <f>SUMIF('SG10'!$B$7:$B$65,B11,'SG10'!$E$7:$E$65)</f>
        <v>0</v>
      </c>
      <c r="M11" s="17">
        <f>SUMIF('SG11'!$B$7:$B$66,B11,'SG11'!$E$7:$E$66)</f>
        <v>0</v>
      </c>
      <c r="N11" s="17">
        <f>SUMIF('SG12'!$B$7:$B$69,B11,'SG12'!$E$7:$E$69)</f>
        <v>0</v>
      </c>
      <c r="O11" s="18">
        <f t="shared" si="0"/>
        <v>0</v>
      </c>
      <c r="P11" s="24"/>
    </row>
    <row r="12" spans="1:16" ht="20.25" customHeight="1">
      <c r="A12" s="14">
        <f t="shared" si="1"/>
        <v>8</v>
      </c>
      <c r="B12" s="47" t="s">
        <v>205</v>
      </c>
      <c r="C12" s="16">
        <f>SUMIF('SG01'!$B$7:$B$67,B12,'SG01'!$E$7:$E$67)</f>
        <v>0</v>
      </c>
      <c r="D12" s="16">
        <f>SUMIF('SG02'!$B$7:$B$55,B12,'SG02'!$E$7:$E$55)</f>
        <v>0</v>
      </c>
      <c r="E12" s="16">
        <f>SUMIF('SG03'!$B$7:$B$117,B12,'SG03'!$E$7:$E$117)</f>
        <v>0</v>
      </c>
      <c r="F12" s="16">
        <f>SUMIF('SG04'!$B$7:$B$111,B12,'SG04'!$E$7:$E$111)</f>
        <v>0</v>
      </c>
      <c r="G12" s="16">
        <f>SUMIF('SG05'!$B$7:$B$135,B12,'SG05'!$E$7:$E$135)</f>
        <v>0</v>
      </c>
      <c r="H12" s="16">
        <f>SUMIF('SG06'!$B$7:$B$87,B12,'SG06'!$E$7:$E$87)</f>
        <v>0</v>
      </c>
      <c r="I12" s="16">
        <f>SUMIF('SG07'!$B$7:$B$96,B12,'SG07'!$E$7:$E$96)</f>
        <v>0</v>
      </c>
      <c r="J12" s="16">
        <f>SUMIF('SG08'!$B$7:$B$64,B12,'SG08'!$E$7:$E$64)</f>
        <v>0</v>
      </c>
      <c r="K12" s="17">
        <f>SUMIF('SG09'!$B$7:$B$57,B12,'SG09'!$E$7:$E$57)</f>
        <v>0</v>
      </c>
      <c r="L12" s="17">
        <f>SUMIF('SG10'!$B$7:$B$65,B12,'SG10'!$E$7:$E$65)</f>
        <v>0</v>
      </c>
      <c r="M12" s="17">
        <f>SUMIF('SG11'!$B$7:$B$66,B12,'SG11'!$E$7:$E$66)</f>
        <v>0</v>
      </c>
      <c r="N12" s="17">
        <f>SUMIF('SG12'!$B$7:$B$69,B12,'SG12'!$E$7:$E$69)</f>
        <v>0</v>
      </c>
      <c r="O12" s="18">
        <f t="shared" si="0"/>
        <v>0</v>
      </c>
      <c r="P12" s="24"/>
    </row>
    <row r="13" spans="1:16" ht="20.25" customHeight="1">
      <c r="A13" s="14">
        <f t="shared" si="1"/>
        <v>9</v>
      </c>
      <c r="B13" s="47" t="s">
        <v>6440</v>
      </c>
      <c r="C13" s="16">
        <f>SUMIF('SG01'!$B$7:$B$67,B13,'SG01'!$E$7:$E$67)</f>
        <v>0</v>
      </c>
      <c r="D13" s="16">
        <f>SUMIF('SG02'!$B$7:$B$55,B13,'SG02'!$E$7:$E$55)</f>
        <v>0</v>
      </c>
      <c r="E13" s="16">
        <f>SUMIF('SG03'!$B$7:$B$117,B13,'SG03'!$E$7:$E$117)</f>
        <v>0</v>
      </c>
      <c r="F13" s="16">
        <f>SUMIF('SG04'!$B$7:$B$111,B13,'SG04'!$E$7:$E$111)</f>
        <v>1060.8499999999999</v>
      </c>
      <c r="G13" s="16">
        <f>SUMIF('SG05'!$B$7:$B$135,B13,'SG05'!$E$7:$E$135)</f>
        <v>226.1</v>
      </c>
      <c r="H13" s="16">
        <f>SUMIF('SG06'!$B$7:$B$87,B13,'SG06'!$E$7:$E$87)</f>
        <v>0</v>
      </c>
      <c r="I13" s="16">
        <f>SUMIF('SG07'!$B$7:$B$96,B13,'SG07'!$E$7:$E$96)</f>
        <v>0</v>
      </c>
      <c r="J13" s="16">
        <f>SUMIF('SG08'!$B$7:$B$64,B13,'SG08'!$E$7:$E$64)</f>
        <v>0</v>
      </c>
      <c r="K13" s="17">
        <f>SUMIF('SG09'!$B$7:$B$57,B13,'SG09'!$E$7:$E$57)</f>
        <v>0</v>
      </c>
      <c r="L13" s="17">
        <f>SUMIF('SG10'!$B$7:$B$65,B13,'SG10'!$E$7:$E$65)</f>
        <v>0</v>
      </c>
      <c r="M13" s="17">
        <f>SUMIF('SG11'!$B$7:$B$66,B13,'SG11'!$E$7:$E$66)</f>
        <v>0</v>
      </c>
      <c r="N13" s="17">
        <f>SUMIF('SG12'!$B$7:$B$69,B13,'SG12'!$E$7:$E$69)</f>
        <v>0</v>
      </c>
      <c r="O13" s="18">
        <f t="shared" si="0"/>
        <v>1286.9499999999998</v>
      </c>
      <c r="P13" s="24"/>
    </row>
    <row r="14" spans="1:16" ht="20.25" customHeight="1">
      <c r="A14" s="14">
        <f t="shared" si="1"/>
        <v>10</v>
      </c>
      <c r="B14" s="47" t="s">
        <v>195</v>
      </c>
      <c r="C14" s="16">
        <f>SUMIF('SG01'!$B$7:$B$67,B14,'SG01'!$E$7:$E$67)</f>
        <v>0</v>
      </c>
      <c r="D14" s="16">
        <f>SUMIF('SG02'!$B$7:$B$55,B14,'SG02'!$E$7:$E$55)</f>
        <v>0</v>
      </c>
      <c r="E14" s="16">
        <f>SUMIF('SG03'!$B$7:$B$117,B14,'SG03'!$E$7:$E$117)</f>
        <v>0</v>
      </c>
      <c r="F14" s="16">
        <f>SUMIF('SG04'!$B$7:$B$111,B14,'SG04'!$E$7:$E$111)</f>
        <v>0</v>
      </c>
      <c r="G14" s="16">
        <f>SUMIF('SG05'!$B$7:$B$135,B14,'SG05'!$E$7:$E$135)</f>
        <v>0</v>
      </c>
      <c r="H14" s="16">
        <f>SUMIF('SG06'!$B$7:$B$87,B14,'SG06'!$E$7:$E$87)</f>
        <v>0</v>
      </c>
      <c r="I14" s="16">
        <f>SUMIF('SG07'!$B$7:$B$96,B14,'SG07'!$E$7:$E$96)</f>
        <v>0</v>
      </c>
      <c r="J14" s="16">
        <f>SUMIF('SG08'!$B$7:$B$64,B14,'SG08'!$E$7:$E$64)</f>
        <v>0</v>
      </c>
      <c r="K14" s="17">
        <f>SUMIF('SG09'!$B$7:$B$57,B14,'SG09'!$E$7:$E$57)</f>
        <v>0</v>
      </c>
      <c r="L14" s="17">
        <f>SUMIF('SG10'!$B$7:$B$65,B14,'SG10'!$E$7:$E$65)</f>
        <v>0</v>
      </c>
      <c r="M14" s="17">
        <f>SUMIF('SG11'!$B$7:$B$66,B14,'SG11'!$E$7:$E$66)</f>
        <v>0</v>
      </c>
      <c r="N14" s="17">
        <f>SUMIF('SG12'!$B$7:$B$69,B14,'SG12'!$E$7:$E$69)</f>
        <v>0</v>
      </c>
      <c r="O14" s="18">
        <f t="shared" si="0"/>
        <v>0</v>
      </c>
      <c r="P14" s="24"/>
    </row>
    <row r="15" spans="1:16" ht="20.25" customHeight="1">
      <c r="A15" s="14">
        <f t="shared" si="1"/>
        <v>11</v>
      </c>
      <c r="B15" s="48" t="s">
        <v>39</v>
      </c>
      <c r="C15" s="16">
        <f>SUMIF('SG01'!$B$7:$B$67,B15,'SG01'!$E$7:$E$67)</f>
        <v>36621.06</v>
      </c>
      <c r="D15" s="16">
        <f>SUMIF('SG02'!$B$7:$B$55,B15,'SG02'!$E$7:$E$55)</f>
        <v>22395.4</v>
      </c>
      <c r="E15" s="16">
        <f>SUMIF('SG03'!$B$7:$B$117,B15,'SG03'!$E$7:$E$117)</f>
        <v>34494.199999999997</v>
      </c>
      <c r="F15" s="16">
        <f>SUMIF('SG04'!$B$7:$B$111,B15,'SG04'!$E$7:$E$111)</f>
        <v>16748.64</v>
      </c>
      <c r="G15" s="16">
        <f>SUMIF('SG05'!$B$7:$B$135,B15,'SG05'!$E$7:$E$135)</f>
        <v>46590.080000000002</v>
      </c>
      <c r="H15" s="16">
        <f>SUMIF('SG06'!$B$7:$B$87,B15,'SG06'!$E$7:$E$87)</f>
        <v>14276.52</v>
      </c>
      <c r="I15" s="16">
        <f>SUMIF('SG07'!$B$7:$B$96,B15,'SG07'!$E$7:$E$96)</f>
        <v>14256</v>
      </c>
      <c r="J15" s="16">
        <f>SUMIF('SG08'!$B$7:$B$64,B15,'SG08'!$E$7:$E$64)</f>
        <v>35131.72</v>
      </c>
      <c r="K15" s="17">
        <f>SUMIF('SG09'!$B$7:$B$57,B15,'SG09'!$E$7:$E$57)</f>
        <v>20631.7</v>
      </c>
      <c r="L15" s="17">
        <f>SUMIF('SG10'!$B$7:$B$65,B15,'SG10'!$E$7:$E$65)</f>
        <v>20468.260000000002</v>
      </c>
      <c r="M15" s="17">
        <f>SUMIF('SG11'!$B$7:$B$66,B15,'SG11'!$E$7:$E$66)</f>
        <v>19995.919999999998</v>
      </c>
      <c r="N15" s="17">
        <f>SUMIF('SG12'!$B$7:$B$69,B15,'SG12'!$E$7:$E$69)</f>
        <v>31866.06</v>
      </c>
      <c r="O15" s="18">
        <f t="shared" si="0"/>
        <v>313475.56</v>
      </c>
      <c r="P15" s="24"/>
    </row>
    <row r="16" spans="1:16" ht="20.25" customHeight="1">
      <c r="A16" s="14">
        <f t="shared" si="1"/>
        <v>12</v>
      </c>
      <c r="B16" s="48" t="s">
        <v>306</v>
      </c>
      <c r="C16" s="16">
        <f>SUMIF('SG01'!$B$7:$B$67,B16,'SG01'!$E$7:$E$67)</f>
        <v>0</v>
      </c>
      <c r="D16" s="16">
        <f>SUMIF('SG02'!$B$7:$B$55,B16,'SG02'!$E$7:$E$55)</f>
        <v>0</v>
      </c>
      <c r="E16" s="16">
        <f>SUMIF('SG03'!$B$7:$B$117,B16,'SG03'!$E$7:$E$117)</f>
        <v>0</v>
      </c>
      <c r="F16" s="16">
        <f>SUMIF('SG04'!$B$7:$B$111,B16,'SG04'!$E$7:$E$111)</f>
        <v>0</v>
      </c>
      <c r="G16" s="16">
        <f>SUMIF('SG05'!$B$7:$B$135,B16,'SG05'!$E$7:$E$135)</f>
        <v>0</v>
      </c>
      <c r="H16" s="16">
        <f>SUMIF('SG06'!$B$7:$B$87,B16,'SG06'!$E$7:$E$87)</f>
        <v>0</v>
      </c>
      <c r="I16" s="16">
        <f>SUMIF('SG07'!$B$7:$B$96,B16,'SG07'!$E$7:$E$96)</f>
        <v>0</v>
      </c>
      <c r="J16" s="16">
        <f>SUMIF('SG08'!$B$7:$B$64,B16,'SG08'!$E$7:$E$64)</f>
        <v>0</v>
      </c>
      <c r="K16" s="17">
        <f>SUMIF('SG09'!$B$7:$B$57,B16,'SG09'!$E$7:$E$57)</f>
        <v>0</v>
      </c>
      <c r="L16" s="17">
        <f>SUMIF('SG10'!$B$7:$B$65,B16,'SG10'!$E$7:$E$65)</f>
        <v>61375.78</v>
      </c>
      <c r="M16" s="17">
        <f>SUMIF('SG11'!$B$7:$B$66,B16,'SG11'!$E$7:$E$66)</f>
        <v>19718.13</v>
      </c>
      <c r="N16" s="17">
        <f>SUMIF('SG12'!$B$7:$B$69,B16,'SG12'!$E$7:$E$69)</f>
        <v>0</v>
      </c>
      <c r="O16" s="18">
        <f t="shared" si="0"/>
        <v>81093.91</v>
      </c>
      <c r="P16" s="24"/>
    </row>
    <row r="17" spans="1:16" ht="20.25" customHeight="1">
      <c r="A17" s="14">
        <f t="shared" si="1"/>
        <v>13</v>
      </c>
      <c r="B17" s="316" t="s">
        <v>114</v>
      </c>
      <c r="C17" s="16">
        <f>SUMIF('SG01'!$B$7:$B$67,B17,'SG01'!$E$7:$E$67)</f>
        <v>0</v>
      </c>
      <c r="D17" s="16">
        <f>SUMIF('SG02'!$B$7:$B$55,B17,'SG02'!$E$7:$E$55)</f>
        <v>0</v>
      </c>
      <c r="E17" s="16">
        <f>SUMIF('SG03'!$B$7:$B$117,B17,'SG03'!$E$7:$E$117)</f>
        <v>0</v>
      </c>
      <c r="F17" s="16">
        <f>SUMIF('SG04'!$B$7:$B$111,B17,'SG04'!$E$7:$E$111)</f>
        <v>0</v>
      </c>
      <c r="G17" s="16">
        <f>SUMIF('SG05'!$B$7:$B$135,B17,'SG05'!$E$7:$E$135)</f>
        <v>0</v>
      </c>
      <c r="H17" s="16">
        <f>SUMIF('SG06'!$B$7:$B$87,B17,'SG06'!$E$7:$E$87)</f>
        <v>0</v>
      </c>
      <c r="I17" s="16">
        <f>SUMIF('SG07'!$B$7:$B$96,B17,'SG07'!$E$7:$E$96)</f>
        <v>0</v>
      </c>
      <c r="J17" s="16">
        <f>SUMIF('SG08'!$B$7:$B$64,B17,'SG08'!$E$7:$E$64)</f>
        <v>0</v>
      </c>
      <c r="K17" s="17">
        <f>SUMIF('SG09'!$B$7:$B$57,B17,'SG09'!$E$7:$E$57)</f>
        <v>0</v>
      </c>
      <c r="L17" s="17">
        <f>SUMIF('SG10'!$B$7:$B$65,B17,'SG10'!$E$7:$E$65)</f>
        <v>0</v>
      </c>
      <c r="M17" s="17">
        <f>SUMIF('SG11'!$B$7:$B$66,B17,'SG11'!$E$7:$E$66)</f>
        <v>0</v>
      </c>
      <c r="N17" s="17">
        <f>SUMIF('SG12'!$B$7:$B$69,B17,'SG12'!$E$7:$E$69)</f>
        <v>0</v>
      </c>
      <c r="O17" s="18">
        <f t="shared" si="0"/>
        <v>0</v>
      </c>
      <c r="P17" s="24"/>
    </row>
    <row r="18" spans="1:16" ht="20.25" customHeight="1">
      <c r="A18" s="14">
        <f t="shared" si="1"/>
        <v>14</v>
      </c>
      <c r="B18" s="48" t="s">
        <v>147</v>
      </c>
      <c r="C18" s="16">
        <f>SUMIF('SG01'!$B$7:$B$67,B18,'SG01'!$E$7:$E$67)</f>
        <v>0</v>
      </c>
      <c r="D18" s="16">
        <f>SUMIF('SG02'!$B$7:$B$55,B18,'SG02'!$E$7:$E$55)</f>
        <v>0</v>
      </c>
      <c r="E18" s="16">
        <f>SUMIF('SG03'!$B$7:$B$117,B18,'SG03'!$E$7:$E$117)</f>
        <v>0</v>
      </c>
      <c r="F18" s="16">
        <f>SUMIF('SG04'!$B$7:$B$111,B18,'SG04'!$E$7:$E$111)</f>
        <v>0</v>
      </c>
      <c r="G18" s="16">
        <f>SUMIF('SG05'!$B$7:$B$135,B18,'SG05'!$E$7:$E$135)</f>
        <v>6240.76</v>
      </c>
      <c r="H18" s="16">
        <f>SUMIF('SG06'!$B$7:$B$87,B18,'SG06'!$E$7:$E$87)</f>
        <v>1397.25</v>
      </c>
      <c r="I18" s="16">
        <f>SUMIF('SG07'!$B$7:$B$96,B18,'SG07'!$E$7:$E$96)</f>
        <v>0</v>
      </c>
      <c r="J18" s="16">
        <f>SUMIF('SG08'!$B$7:$B$64,B18,'SG08'!$E$7:$E$64)</f>
        <v>7400</v>
      </c>
      <c r="K18" s="17">
        <f>SUMIF('SG09'!$B$7:$B$57,B18,'SG09'!$E$7:$E$57)</f>
        <v>7544.81</v>
      </c>
      <c r="L18" s="17">
        <f>SUMIF('SG10'!$B$7:$B$65,B18,'SG10'!$E$7:$E$65)</f>
        <v>0</v>
      </c>
      <c r="M18" s="17">
        <f>SUMIF('SG11'!$B$7:$B$66,B18,'SG11'!$E$7:$E$66)</f>
        <v>0</v>
      </c>
      <c r="N18" s="17">
        <f>SUMIF('SG12'!$B$7:$B$69,B18,'SG12'!$E$7:$E$69)</f>
        <v>0</v>
      </c>
      <c r="O18" s="18">
        <f t="shared" si="0"/>
        <v>22582.82</v>
      </c>
      <c r="P18" s="24"/>
    </row>
    <row r="19" spans="1:16" ht="20.25" customHeight="1">
      <c r="A19" s="14">
        <f t="shared" si="1"/>
        <v>15</v>
      </c>
      <c r="B19" s="48" t="s">
        <v>307</v>
      </c>
      <c r="C19" s="16">
        <f>SUMIF('SG01'!$B$7:$B$67,B19,'SG01'!$E$7:$E$67)</f>
        <v>480</v>
      </c>
      <c r="D19" s="16">
        <f>SUMIF('SG02'!$B$7:$B$55,B19,'SG02'!$E$7:$E$55)</f>
        <v>0</v>
      </c>
      <c r="E19" s="16">
        <f>SUMIF('SG03'!$B$7:$B$117,B19,'SG03'!$E$7:$E$117)</f>
        <v>3393.6000000000004</v>
      </c>
      <c r="F19" s="16">
        <f>SUMIF('SG04'!$B$7:$B$111,B19,'SG04'!$E$7:$E$111)</f>
        <v>0</v>
      </c>
      <c r="G19" s="16">
        <f>SUMIF('SG05'!$B$7:$B$135,B19,'SG05'!$E$7:$E$135)</f>
        <v>0</v>
      </c>
      <c r="H19" s="16">
        <f>SUMIF('SG06'!$B$7:$B$87,B19,'SG06'!$E$7:$E$87)</f>
        <v>0</v>
      </c>
      <c r="I19" s="16">
        <f>SUMIF('SG07'!$B$7:$B$96,B19,'SG07'!$E$7:$E$96)</f>
        <v>5514.32</v>
      </c>
      <c r="J19" s="16">
        <f>SUMIF('SG08'!$B$7:$B$64,B19,'SG08'!$E$7:$E$64)</f>
        <v>0</v>
      </c>
      <c r="K19" s="17">
        <f>SUMIF('SG09'!$B$7:$B$57,B19,'SG09'!$E$7:$E$57)</f>
        <v>0</v>
      </c>
      <c r="L19" s="17">
        <f>SUMIF('SG10'!$B$7:$B$65,B19,'SG10'!$E$7:$E$65)</f>
        <v>0</v>
      </c>
      <c r="M19" s="17">
        <f>SUMIF('SG11'!$B$7:$B$66,B19,'SG11'!$E$7:$E$66)</f>
        <v>0</v>
      </c>
      <c r="N19" s="17">
        <f>SUMIF('SG12'!$B$7:$B$69,B19,'SG12'!$E$7:$E$69)</f>
        <v>0</v>
      </c>
      <c r="O19" s="18">
        <f t="shared" si="0"/>
        <v>9387.92</v>
      </c>
      <c r="P19" s="24"/>
    </row>
    <row r="20" spans="1:16" ht="20.25" customHeight="1">
      <c r="A20" s="14">
        <f t="shared" si="1"/>
        <v>16</v>
      </c>
      <c r="B20" s="47" t="s">
        <v>311</v>
      </c>
      <c r="C20" s="16">
        <f>SUMIF('SG01'!$B$7:$B$67,B20,'SG01'!$E$7:$E$67)</f>
        <v>8315.57</v>
      </c>
      <c r="D20" s="16">
        <f>SUMIF('SG02'!$B$7:$B$55,B20,'SG02'!$E$7:$E$55)</f>
        <v>0</v>
      </c>
      <c r="E20" s="16">
        <f>SUMIF('SG03'!$B$7:$B$117,B20,'SG03'!$E$7:$E$117)</f>
        <v>12205.14</v>
      </c>
      <c r="F20" s="16">
        <f>SUMIF('SG04'!$B$7:$B$111,B20,'SG04'!$E$7:$E$111)</f>
        <v>0</v>
      </c>
      <c r="G20" s="16">
        <f>SUMIF('SG05'!$B$7:$B$135,B20,'SG05'!$E$7:$E$135)</f>
        <v>0</v>
      </c>
      <c r="H20" s="16">
        <f>SUMIF('SG06'!$B$7:$B$87,B20,'SG06'!$E$7:$E$87)</f>
        <v>2299.66</v>
      </c>
      <c r="I20" s="16">
        <f>SUMIF('SG07'!$B$7:$B$96,B20,'SG07'!$E$7:$E$96)</f>
        <v>1752.96</v>
      </c>
      <c r="J20" s="16">
        <f>SUMIF('SG08'!$B$7:$B$64,B20,'SG08'!$E$7:$E$64)</f>
        <v>7674.52</v>
      </c>
      <c r="K20" s="17">
        <f>SUMIF('SG09'!$B$7:$B$57,B20,'SG09'!$E$7:$E$57)</f>
        <v>5310.7800000000007</v>
      </c>
      <c r="L20" s="17">
        <f>SUMIF('SG10'!$B$7:$B$65,B20,'SG10'!$E$7:$E$65)</f>
        <v>0</v>
      </c>
      <c r="M20" s="17">
        <f>SUMIF('SG11'!$B$7:$B$66,B20,'SG11'!$E$7:$E$66)</f>
        <v>6268.41</v>
      </c>
      <c r="N20" s="17">
        <f>SUMIF('SG12'!$B$7:$B$69,B20,'SG12'!$E$7:$E$69)</f>
        <v>6807.6</v>
      </c>
      <c r="O20" s="18">
        <f t="shared" si="0"/>
        <v>50634.639999999992</v>
      </c>
      <c r="P20" s="24"/>
    </row>
    <row r="21" spans="1:16" ht="20.25" customHeight="1">
      <c r="A21" s="14">
        <f t="shared" si="1"/>
        <v>17</v>
      </c>
      <c r="B21" s="48" t="s">
        <v>125</v>
      </c>
      <c r="C21" s="16">
        <f>SUMIF('SG01'!$B$7:$B$67,B21,'SG01'!$E$7:$E$67)</f>
        <v>0</v>
      </c>
      <c r="D21" s="16">
        <f>SUMIF('SG02'!$B$7:$B$55,B21,'SG02'!$E$7:$E$55)</f>
        <v>0</v>
      </c>
      <c r="E21" s="16">
        <f>SUMIF('SG03'!$B$7:$B$117,B21,'SG03'!$E$7:$E$117)</f>
        <v>0</v>
      </c>
      <c r="F21" s="16">
        <f>SUMIF('SG04'!$B$7:$B$111,B21,'SG04'!$E$7:$E$111)</f>
        <v>0</v>
      </c>
      <c r="G21" s="16">
        <f>SUMIF('SG05'!$B$7:$B$135,B21,'SG05'!$E$7:$E$135)</f>
        <v>0</v>
      </c>
      <c r="H21" s="16">
        <f>SUMIF('SG06'!$B$7:$B$87,B21,'SG06'!$E$7:$E$87)</f>
        <v>0</v>
      </c>
      <c r="I21" s="16">
        <f>SUMIF('SG07'!$B$7:$B$96,B21,'SG07'!$E$7:$E$96)</f>
        <v>0</v>
      </c>
      <c r="J21" s="16">
        <f>SUMIF('SG08'!$B$7:$B$64,B21,'SG08'!$E$7:$E$64)</f>
        <v>0</v>
      </c>
      <c r="K21" s="17">
        <f>SUMIF('SG09'!$B$7:$B$57,B21,'SG09'!$E$7:$E$57)</f>
        <v>0</v>
      </c>
      <c r="L21" s="17">
        <f>SUMIF('SG10'!$B$7:$B$65,B21,'SG10'!$E$7:$E$65)</f>
        <v>0</v>
      </c>
      <c r="M21" s="17">
        <f>SUMIF('SG11'!$B$7:$B$66,B21,'SG11'!$E$7:$E$66)</f>
        <v>0</v>
      </c>
      <c r="N21" s="17">
        <f>SUMIF('SG12'!$B$7:$B$69,B21,'SG12'!$E$7:$E$69)</f>
        <v>0</v>
      </c>
      <c r="O21" s="18">
        <f t="shared" si="0"/>
        <v>0</v>
      </c>
      <c r="P21" s="24"/>
    </row>
    <row r="22" spans="1:16" ht="20.25" customHeight="1">
      <c r="A22" s="14">
        <f t="shared" si="1"/>
        <v>18</v>
      </c>
      <c r="B22" s="48" t="s">
        <v>226</v>
      </c>
      <c r="C22" s="16">
        <f>SUMIF('SG01'!$B$7:$B$67,B22,'SG01'!$E$7:$E$67)</f>
        <v>0</v>
      </c>
      <c r="D22" s="16">
        <f>SUMIF('SG02'!$B$7:$B$55,B22,'SG02'!$E$7:$E$55)</f>
        <v>0</v>
      </c>
      <c r="E22" s="16">
        <f>SUMIF('SG03'!$B$7:$B$117,B22,'SG03'!$E$7:$E$117)</f>
        <v>0</v>
      </c>
      <c r="F22" s="16">
        <f>SUMIF('SG04'!$B$7:$B$111,B22,'SG04'!$E$7:$E$111)</f>
        <v>0</v>
      </c>
      <c r="G22" s="16">
        <f>SUMIF('SG05'!$B$7:$B$135,B22,'SG05'!$E$7:$E$135)</f>
        <v>0</v>
      </c>
      <c r="H22" s="16">
        <f>SUMIF('SG06'!$B$7:$B$87,B22,'SG06'!$E$7:$E$87)</f>
        <v>0</v>
      </c>
      <c r="I22" s="16">
        <f>SUMIF('SG07'!$B$7:$B$96,B22,'SG07'!$E$7:$E$96)</f>
        <v>0</v>
      </c>
      <c r="J22" s="16">
        <f>SUMIF('SG08'!$B$7:$B$64,B22,'SG08'!$E$7:$E$64)</f>
        <v>0</v>
      </c>
      <c r="K22" s="17">
        <f>SUMIF('SG09'!$B$7:$B$57,B22,'SG09'!$E$7:$E$57)</f>
        <v>0</v>
      </c>
      <c r="L22" s="17">
        <f>SUMIF('SG10'!$B$7:$B$65,B22,'SG10'!$E$7:$E$65)</f>
        <v>0</v>
      </c>
      <c r="M22" s="17">
        <f>SUMIF('SG11'!$B$7:$B$66,B22,'SG11'!$E$7:$E$66)</f>
        <v>0</v>
      </c>
      <c r="N22" s="17">
        <f>SUMIF('SG12'!$B$7:$B$69,B22,'SG12'!$E$7:$E$69)</f>
        <v>0</v>
      </c>
      <c r="O22" s="18">
        <f t="shared" si="0"/>
        <v>0</v>
      </c>
      <c r="P22" s="24"/>
    </row>
    <row r="23" spans="1:16" ht="20.25" customHeight="1">
      <c r="A23" s="14">
        <f t="shared" si="1"/>
        <v>19</v>
      </c>
      <c r="B23" s="47" t="s">
        <v>299</v>
      </c>
      <c r="C23" s="16">
        <f>SUMIF('SG01'!$B$7:$B$67,B23,'SG01'!$E$7:$E$67)</f>
        <v>0</v>
      </c>
      <c r="D23" s="16">
        <f>SUMIF('SG02'!$B$7:$B$55,B23,'SG02'!$E$7:$E$55)</f>
        <v>0</v>
      </c>
      <c r="E23" s="16">
        <f>SUMIF('SG03'!$B$7:$B$117,B23,'SG03'!$E$7:$E$117)</f>
        <v>0</v>
      </c>
      <c r="F23" s="16">
        <f>SUMIF('SG04'!$B$7:$B$111,B23,'SG04'!$E$7:$E$111)</f>
        <v>0</v>
      </c>
      <c r="G23" s="16">
        <f>SUMIF('SG05'!$B$7:$B$135,B23,'SG05'!$E$7:$E$135)</f>
        <v>0</v>
      </c>
      <c r="H23" s="16">
        <f>SUMIF('SG06'!$B$7:$B$87,B23,'SG06'!$E$7:$E$87)</f>
        <v>0</v>
      </c>
      <c r="I23" s="16">
        <f>SUMIF('SG07'!$B$7:$B$96,B23,'SG07'!$E$7:$E$96)</f>
        <v>0</v>
      </c>
      <c r="J23" s="16">
        <f>SUMIF('SG08'!$B$7:$B$64,B23,'SG08'!$E$7:$E$64)</f>
        <v>0</v>
      </c>
      <c r="K23" s="17">
        <f>SUMIF('SG09'!$B$7:$B$57,B23,'SG09'!$E$7:$E$57)</f>
        <v>0</v>
      </c>
      <c r="L23" s="17">
        <f>SUMIF('SG10'!$B$7:$B$65,B23,'SG10'!$E$7:$E$65)</f>
        <v>0</v>
      </c>
      <c r="M23" s="17">
        <f>SUMIF('SG11'!$B$7:$B$66,B23,'SG11'!$E$7:$E$66)</f>
        <v>0</v>
      </c>
      <c r="N23" s="17">
        <f>SUMIF('SG12'!$B$7:$B$69,B23,'SG12'!$E$7:$E$69)</f>
        <v>0</v>
      </c>
      <c r="O23" s="18">
        <f t="shared" si="0"/>
        <v>0</v>
      </c>
      <c r="P23" s="24"/>
    </row>
    <row r="24" spans="1:16" ht="20.25" customHeight="1">
      <c r="A24" s="14">
        <f t="shared" si="1"/>
        <v>20</v>
      </c>
      <c r="B24" s="47" t="s">
        <v>192</v>
      </c>
      <c r="C24" s="16">
        <f>SUMIF('SG01'!$B$7:$B$67,B24,'SG01'!$E$7:$E$67)</f>
        <v>1695.75</v>
      </c>
      <c r="D24" s="16">
        <f>SUMIF('SG02'!$B$7:$B$55,B24,'SG02'!$E$7:$E$55)</f>
        <v>0</v>
      </c>
      <c r="E24" s="16">
        <f>SUMIF('SG03'!$B$7:$B$117,B24,'SG03'!$E$7:$E$117)</f>
        <v>0</v>
      </c>
      <c r="F24" s="16">
        <f>SUMIF('SG04'!$B$7:$B$111,B24,'SG04'!$E$7:$E$111)</f>
        <v>0</v>
      </c>
      <c r="G24" s="16">
        <f>SUMIF('SG05'!$B$7:$B$135,B24,'SG05'!$E$7:$E$135)</f>
        <v>1634.9</v>
      </c>
      <c r="H24" s="16">
        <f>SUMIF('SG06'!$B$7:$B$87,B24,'SG06'!$E$7:$E$87)</f>
        <v>0</v>
      </c>
      <c r="I24" s="16">
        <f>SUMIF('SG07'!$B$7:$B$96,B24,'SG07'!$E$7:$E$96)</f>
        <v>912.75</v>
      </c>
      <c r="J24" s="16">
        <f>SUMIF('SG08'!$B$7:$B$64,B24,'SG08'!$E$7:$E$64)</f>
        <v>0</v>
      </c>
      <c r="K24" s="17">
        <f>SUMIF('SG09'!$B$7:$B$57,B24,'SG09'!$E$7:$E$57)</f>
        <v>783</v>
      </c>
      <c r="L24" s="17">
        <f>SUMIF('SG10'!$B$7:$B$65,B24,'SG10'!$E$7:$E$65)</f>
        <v>966</v>
      </c>
      <c r="M24" s="17">
        <f>SUMIF('SG11'!$B$7:$B$66,B24,'SG11'!$E$7:$E$66)</f>
        <v>0</v>
      </c>
      <c r="N24" s="17">
        <f>SUMIF('SG12'!$B$7:$B$69,B24,'SG12'!$E$7:$E$69)</f>
        <v>0</v>
      </c>
      <c r="O24" s="18">
        <f t="shared" si="0"/>
        <v>5992.4</v>
      </c>
      <c r="P24" s="24"/>
    </row>
    <row r="25" spans="1:16" ht="20.25" customHeight="1">
      <c r="A25" s="14">
        <f t="shared" si="1"/>
        <v>21</v>
      </c>
      <c r="B25" s="47" t="s">
        <v>145</v>
      </c>
      <c r="C25" s="16">
        <f>SUMIF('SG01'!$B$7:$B$67,B25,'SG01'!$E$7:$E$67)</f>
        <v>0</v>
      </c>
      <c r="D25" s="16">
        <f>SUMIF('SG02'!$B$7:$B$55,B25,'SG02'!$E$7:$E$55)</f>
        <v>0</v>
      </c>
      <c r="E25" s="16">
        <f>SUMIF('SG03'!$B$7:$B$117,B25,'SG03'!$E$7:$E$117)</f>
        <v>0</v>
      </c>
      <c r="F25" s="16">
        <f>SUMIF('SG04'!$B$7:$B$111,B25,'SG04'!$E$7:$E$111)</f>
        <v>0</v>
      </c>
      <c r="G25" s="16">
        <f>SUMIF('SG05'!$B$7:$B$135,B25,'SG05'!$E$7:$E$135)</f>
        <v>0</v>
      </c>
      <c r="H25" s="16">
        <f>SUMIF('SG06'!$B$7:$B$87,B25,'SG06'!$E$7:$E$87)</f>
        <v>0</v>
      </c>
      <c r="I25" s="16">
        <f>SUMIF('SG07'!$B$7:$B$96,B25,'SG07'!$E$7:$E$96)</f>
        <v>0</v>
      </c>
      <c r="J25" s="16">
        <f>SUMIF('SG08'!$B$7:$B$64,B25,'SG08'!$E$7:$E$64)</f>
        <v>0</v>
      </c>
      <c r="K25" s="17">
        <f>SUMIF('SG09'!$B$7:$B$57,B25,'SG09'!$E$7:$E$57)</f>
        <v>0</v>
      </c>
      <c r="L25" s="17">
        <f>SUMIF('SG10'!$B$7:$B$65,B25,'SG10'!$E$7:$E$65)</f>
        <v>0</v>
      </c>
      <c r="M25" s="17">
        <f>SUMIF('SG11'!$B$7:$B$66,B25,'SG11'!$E$7:$E$66)</f>
        <v>0</v>
      </c>
      <c r="N25" s="17">
        <f>SUMIF('SG12'!$B$7:$B$69,B25,'SG12'!$E$7:$E$69)</f>
        <v>0</v>
      </c>
      <c r="O25" s="18">
        <f t="shared" si="0"/>
        <v>0</v>
      </c>
      <c r="P25" s="24"/>
    </row>
    <row r="26" spans="1:16" ht="20.25" customHeight="1">
      <c r="A26" s="14">
        <f t="shared" si="1"/>
        <v>22</v>
      </c>
      <c r="B26" s="47" t="s">
        <v>312</v>
      </c>
      <c r="C26" s="16">
        <f>SUMIF('SG01'!$B$7:$B$67,B26,'SG01'!$E$7:$E$67)</f>
        <v>0</v>
      </c>
      <c r="D26" s="16">
        <f>SUMIF('SG02'!$B$7:$B$55,B26,'SG02'!$E$7:$E$55)</f>
        <v>0</v>
      </c>
      <c r="E26" s="16">
        <f>SUMIF('SG03'!$B$7:$B$117,B26,'SG03'!$E$7:$E$117)</f>
        <v>0</v>
      </c>
      <c r="F26" s="16">
        <f>SUMIF('SG04'!$B$7:$B$111,B26,'SG04'!$E$7:$E$111)</f>
        <v>0</v>
      </c>
      <c r="G26" s="16">
        <f>SUMIF('SG05'!$B$7:$B$135,B26,'SG05'!$E$7:$E$135)</f>
        <v>0</v>
      </c>
      <c r="H26" s="16">
        <f>SUMIF('SG06'!$B$7:$B$87,B26,'SG06'!$E$7:$E$87)</f>
        <v>0</v>
      </c>
      <c r="I26" s="16">
        <f>SUMIF('SG07'!$B$7:$B$96,B26,'SG07'!$E$7:$E$96)</f>
        <v>0</v>
      </c>
      <c r="J26" s="16">
        <f>SUMIF('SG08'!$B$7:$B$64,B26,'SG08'!$E$7:$E$64)</f>
        <v>0</v>
      </c>
      <c r="K26" s="17">
        <f>SUMIF('SG09'!$B$7:$B$57,B26,'SG09'!$E$7:$E$57)</f>
        <v>0</v>
      </c>
      <c r="L26" s="17">
        <f>SUMIF('SG10'!$B$7:$B$65,B26,'SG10'!$E$7:$E$65)</f>
        <v>0</v>
      </c>
      <c r="M26" s="17">
        <f>SUMIF('SG11'!$B$7:$B$66,B26,'SG11'!$E$7:$E$66)</f>
        <v>0</v>
      </c>
      <c r="N26" s="17">
        <f>SUMIF('SG12'!$B$7:$B$69,B26,'SG12'!$E$7:$E$69)</f>
        <v>0</v>
      </c>
      <c r="O26" s="18">
        <f t="shared" si="0"/>
        <v>0</v>
      </c>
      <c r="P26" s="24"/>
    </row>
    <row r="27" spans="1:16" ht="20.25" customHeight="1">
      <c r="A27" s="14">
        <f t="shared" si="1"/>
        <v>23</v>
      </c>
      <c r="B27" s="47" t="s">
        <v>148</v>
      </c>
      <c r="C27" s="16">
        <f>SUMIF('SG01'!$B$7:$B$67,B27,'SG01'!$E$7:$E$67)</f>
        <v>11541.4</v>
      </c>
      <c r="D27" s="16">
        <f>SUMIF('SG02'!$B$7:$B$55,B27,'SG02'!$E$7:$E$55)</f>
        <v>15638.4</v>
      </c>
      <c r="E27" s="16">
        <f>SUMIF('SG03'!$B$7:$B$117,B27,'SG03'!$E$7:$E$117)</f>
        <v>30401.58</v>
      </c>
      <c r="F27" s="16">
        <f>SUMIF('SG04'!$B$7:$B$111,B27,'SG04'!$E$7:$E$111)</f>
        <v>38328.449999999997</v>
      </c>
      <c r="G27" s="16">
        <f>SUMIF('SG05'!$B$7:$B$135,B27,'SG05'!$E$7:$E$135)</f>
        <v>70155.510000000009</v>
      </c>
      <c r="H27" s="16">
        <f>SUMIF('SG06'!$B$7:$B$87,B27,'SG06'!$E$7:$E$87)</f>
        <v>30257.9</v>
      </c>
      <c r="I27" s="16">
        <f>SUMIF('SG07'!$B$7:$B$96,B27,'SG07'!$E$7:$E$96)</f>
        <v>17379.34</v>
      </c>
      <c r="J27" s="16">
        <f>SUMIF('SG08'!$B$7:$B$64,B27,'SG08'!$E$7:$E$64)</f>
        <v>11293.880000000001</v>
      </c>
      <c r="K27" s="17">
        <f>SUMIF('SG09'!$B$7:$B$57,B27,'SG09'!$E$7:$E$57)</f>
        <v>0</v>
      </c>
      <c r="L27" s="17">
        <f>SUMIF('SG10'!$B$7:$B$65,B27,'SG10'!$E$7:$E$65)</f>
        <v>0</v>
      </c>
      <c r="M27" s="17">
        <f>SUMIF('SG11'!$B$7:$B$66,B27,'SG11'!$E$7:$E$66)</f>
        <v>0</v>
      </c>
      <c r="N27" s="17">
        <f>SUMIF('SG12'!$B$7:$B$69,B27,'SG12'!$E$7:$E$69)</f>
        <v>38322.51</v>
      </c>
      <c r="O27" s="18">
        <f t="shared" si="0"/>
        <v>263318.97000000003</v>
      </c>
      <c r="P27" s="24"/>
    </row>
    <row r="28" spans="1:16" ht="20.25" customHeight="1">
      <c r="A28" s="14">
        <f t="shared" si="1"/>
        <v>24</v>
      </c>
      <c r="B28" s="46" t="s">
        <v>20</v>
      </c>
      <c r="C28" s="16">
        <f>SUMIF('SG01'!$B$7:$B$67,B28,'SG01'!$E$7:$E$67)</f>
        <v>7232.4</v>
      </c>
      <c r="D28" s="16">
        <f>SUMIF('SG02'!$B$7:$B$55,B28,'SG02'!$E$7:$E$55)</f>
        <v>9109.5999999999985</v>
      </c>
      <c r="E28" s="16">
        <f>SUMIF('SG03'!$B$7:$B$117,B28,'SG03'!$E$7:$E$117)</f>
        <v>0</v>
      </c>
      <c r="F28" s="16">
        <f>SUMIF('SG04'!$B$7:$B$111,B28,'SG04'!$E$7:$E$111)</f>
        <v>0</v>
      </c>
      <c r="G28" s="16">
        <f>SUMIF('SG05'!$B$7:$B$135,B28,'SG05'!$E$7:$E$135)</f>
        <v>25654.6</v>
      </c>
      <c r="H28" s="16">
        <f>SUMIF('SG06'!$B$7:$B$87,B28,'SG06'!$E$7:$E$87)</f>
        <v>9522.7999999999993</v>
      </c>
      <c r="I28" s="16">
        <f>SUMIF('SG07'!$B$7:$B$96,B28,'SG07'!$E$7:$E$96)</f>
        <v>24570.579999999998</v>
      </c>
      <c r="J28" s="16">
        <f>SUMIF('SG08'!$B$7:$B$64,B28,'SG08'!$E$7:$E$64)</f>
        <v>13862.23</v>
      </c>
      <c r="K28" s="17">
        <f>SUMIF('SG09'!$B$7:$B$57,B28,'SG09'!$E$7:$E$57)</f>
        <v>10116.6</v>
      </c>
      <c r="L28" s="17">
        <f>SUMIF('SG10'!$B$7:$B$65,B28,'SG10'!$E$7:$E$65)</f>
        <v>15900.28</v>
      </c>
      <c r="M28" s="17">
        <f>SUMIF('SG11'!$B$7:$B$66,B28,'SG11'!$E$7:$E$66)</f>
        <v>3974</v>
      </c>
      <c r="N28" s="17">
        <f>SUMIF('SG12'!$B$7:$B$69,B28,'SG12'!$E$7:$E$69)</f>
        <v>3436.5</v>
      </c>
      <c r="O28" s="18">
        <f t="shared" si="0"/>
        <v>123379.59</v>
      </c>
      <c r="P28" s="24"/>
    </row>
    <row r="29" spans="1:16" ht="20.25" customHeight="1">
      <c r="A29" s="14">
        <f t="shared" si="1"/>
        <v>25</v>
      </c>
      <c r="B29" s="46" t="s">
        <v>1858</v>
      </c>
      <c r="C29" s="16">
        <f>SUMIF('SG01'!$B$7:$B$67,B29,'SG01'!$E$7:$E$67)</f>
        <v>10753.3</v>
      </c>
      <c r="D29" s="16">
        <f>SUMIF('SG02'!$B$7:$B$55,B29,'SG02'!$E$7:$E$55)</f>
        <v>21061.87</v>
      </c>
      <c r="E29" s="16">
        <f>SUMIF('SG03'!$B$7:$B$117,B29,'SG03'!$E$7:$E$117)</f>
        <v>18020.7</v>
      </c>
      <c r="F29" s="16">
        <f>SUMIF('SG04'!$B$7:$B$111,B29,'SG04'!$E$7:$E$111)</f>
        <v>28547.270000000004</v>
      </c>
      <c r="G29" s="16">
        <f>SUMIF('SG05'!$B$7:$B$135,B29,'SG05'!$E$7:$E$135)</f>
        <v>8272.75</v>
      </c>
      <c r="H29" s="16">
        <f>SUMIF('SG06'!$B$7:$B$87,B29,'SG06'!$E$7:$E$87)</f>
        <v>9283.7599999999984</v>
      </c>
      <c r="I29" s="16">
        <f>SUMIF('SG07'!$B$7:$B$96,B29,'SG07'!$E$7:$E$96)</f>
        <v>15353.720000000001</v>
      </c>
      <c r="J29" s="16">
        <f>SUMIF('SG08'!$B$7:$B$64,B29,'SG08'!$E$7:$E$64)</f>
        <v>14693.55</v>
      </c>
      <c r="K29" s="17">
        <f>SUMIF('SG09'!$B$7:$B$57,B29,'SG09'!$E$7:$E$57)</f>
        <v>6265.65</v>
      </c>
      <c r="L29" s="17">
        <f>SUMIF('SG10'!$B$7:$B$65,B29,'SG10'!$E$7:$E$65)</f>
        <v>0</v>
      </c>
      <c r="M29" s="17">
        <f>SUMIF('SG11'!$B$7:$B$66,B29,'SG11'!$E$7:$E$66)</f>
        <v>16451.080000000002</v>
      </c>
      <c r="N29" s="17">
        <f>SUMIF('SG12'!$B$7:$B$69,B29,'SG12'!$E$7:$E$69)</f>
        <v>15587.51</v>
      </c>
      <c r="O29" s="18">
        <f t="shared" si="0"/>
        <v>164291.16000000003</v>
      </c>
      <c r="P29" s="24"/>
    </row>
    <row r="30" spans="1:16" ht="20.25" customHeight="1">
      <c r="A30" s="14">
        <f t="shared" si="1"/>
        <v>26</v>
      </c>
      <c r="B30" s="46" t="s">
        <v>22</v>
      </c>
      <c r="C30" s="16">
        <f>SUMIF('SG01'!$B$7:$B$67,B30,'SG01'!$E$7:$E$67)</f>
        <v>60324.200000000004</v>
      </c>
      <c r="D30" s="16">
        <f>SUMIF('SG02'!$B$7:$B$55,B30,'SG02'!$E$7:$E$55)</f>
        <v>51582.869999999995</v>
      </c>
      <c r="E30" s="16">
        <f>SUMIF('SG03'!$B$7:$B$117,B30,'SG03'!$E$7:$E$117)</f>
        <v>60869.99</v>
      </c>
      <c r="F30" s="16">
        <f>SUMIF('SG04'!$B$7:$B$111,B30,'SG04'!$E$7:$E$111)</f>
        <v>55415.919999999991</v>
      </c>
      <c r="G30" s="16">
        <f>SUMIF('SG05'!$B$7:$B$135,B30,'SG05'!$E$7:$E$135)</f>
        <v>76051.349999999991</v>
      </c>
      <c r="H30" s="16">
        <f>SUMIF('SG06'!$B$7:$B$87,B30,'SG06'!$E$7:$E$87)</f>
        <v>59561.64</v>
      </c>
      <c r="I30" s="16">
        <f>SUMIF('SG07'!$B$7:$B$96,B30,'SG07'!$E$7:$E$96)</f>
        <v>69027.86</v>
      </c>
      <c r="J30" s="16">
        <f>SUMIF('SG08'!$B$7:$B$64,B30,'SG08'!$E$7:$E$64)</f>
        <v>62944.719999999987</v>
      </c>
      <c r="K30" s="17">
        <f>SUMIF('SG09'!$B$7:$B$57,B30,'SG09'!$E$7:$E$57)</f>
        <v>48943.710000000006</v>
      </c>
      <c r="L30" s="17">
        <f>SUMIF('SG10'!$B$7:$B$65,B30,'SG10'!$E$7:$E$65)</f>
        <v>51338.770000000004</v>
      </c>
      <c r="M30" s="17">
        <f>SUMIF('SG11'!$B$7:$B$66,B30,'SG11'!$E$7:$E$66)</f>
        <v>60358.450000000004</v>
      </c>
      <c r="N30" s="17">
        <f>SUMIF('SG12'!$B$7:$B$69,B30,'SG12'!$E$7:$E$69)</f>
        <v>42839.119999999995</v>
      </c>
      <c r="O30" s="18">
        <f t="shared" si="0"/>
        <v>699258.59999999986</v>
      </c>
      <c r="P30" s="24"/>
    </row>
    <row r="31" spans="1:16" ht="20.25" customHeight="1">
      <c r="A31" s="14">
        <f t="shared" si="1"/>
        <v>27</v>
      </c>
      <c r="B31" s="47" t="s">
        <v>211</v>
      </c>
      <c r="C31" s="16">
        <f>SUMIF('SG01'!$B$7:$B$67,B31,'SG01'!$E$7:$E$67)</f>
        <v>0</v>
      </c>
      <c r="D31" s="16">
        <f>SUMIF('SG02'!$B$7:$B$55,B31,'SG02'!$E$7:$E$55)</f>
        <v>0</v>
      </c>
      <c r="E31" s="16">
        <f>SUMIF('SG03'!$B$7:$B$117,B31,'SG03'!$E$7:$E$117)</f>
        <v>0</v>
      </c>
      <c r="F31" s="16">
        <f>SUMIF('SG04'!$B$7:$B$111,B31,'SG04'!$E$7:$E$111)</f>
        <v>0</v>
      </c>
      <c r="G31" s="16">
        <f>SUMIF('SG05'!$B$7:$B$135,B31,'SG05'!$E$7:$E$135)</f>
        <v>0</v>
      </c>
      <c r="H31" s="16">
        <f>SUMIF('SG06'!$B$7:$B$87,B31,'SG06'!$E$7:$E$87)</f>
        <v>0</v>
      </c>
      <c r="I31" s="16">
        <f>SUMIF('SG07'!$B$7:$B$96,B31,'SG07'!$E$7:$E$96)</f>
        <v>0</v>
      </c>
      <c r="J31" s="16">
        <f>SUMIF('SG08'!$B$7:$B$64,B31,'SG08'!$E$7:$E$64)</f>
        <v>0</v>
      </c>
      <c r="K31" s="17">
        <f>SUMIF('SG09'!$B$7:$B$57,B31,'SG09'!$E$7:$E$57)</f>
        <v>0</v>
      </c>
      <c r="L31" s="17">
        <f>SUMIF('SG10'!$B$7:$B$65,B31,'SG10'!$E$7:$E$65)</f>
        <v>0</v>
      </c>
      <c r="M31" s="17">
        <f>SUMIF('SG11'!$B$7:$B$66,B31,'SG11'!$E$7:$E$66)</f>
        <v>0</v>
      </c>
      <c r="N31" s="17">
        <f>SUMIF('SG12'!$B$7:$B$69,B31,'SG12'!$E$7:$E$69)</f>
        <v>0</v>
      </c>
      <c r="O31" s="18">
        <f t="shared" si="0"/>
        <v>0</v>
      </c>
      <c r="P31" s="24"/>
    </row>
    <row r="32" spans="1:16" ht="20.25" customHeight="1">
      <c r="A32" s="14">
        <f t="shared" si="1"/>
        <v>28</v>
      </c>
      <c r="B32" s="47" t="s">
        <v>33</v>
      </c>
      <c r="C32" s="16">
        <f>SUMIF('SG01'!$B$7:$B$67,B32,'SG01'!$E$7:$E$67)</f>
        <v>2301.3000000000002</v>
      </c>
      <c r="D32" s="16">
        <f>SUMIF('SG02'!$B$7:$B$55,B32,'SG02'!$E$7:$E$55)</f>
        <v>8333.4600000000009</v>
      </c>
      <c r="E32" s="16">
        <f>SUMIF('SG03'!$B$7:$B$117,B32,'SG03'!$E$7:$E$117)</f>
        <v>3205</v>
      </c>
      <c r="F32" s="16">
        <f>SUMIF('SG04'!$B$7:$B$111,B32,'SG04'!$E$7:$E$111)</f>
        <v>2278.59</v>
      </c>
      <c r="G32" s="16">
        <f>SUMIF('SG05'!$B$7:$B$135,B32,'SG05'!$E$7:$E$135)</f>
        <v>10581.36</v>
      </c>
      <c r="H32" s="16">
        <f>SUMIF('SG06'!$B$7:$B$87,B32,'SG06'!$E$7:$E$87)</f>
        <v>2653.07</v>
      </c>
      <c r="I32" s="16">
        <f>SUMIF('SG07'!$B$7:$B$96,B32,'SG07'!$E$7:$E$96)</f>
        <v>6972.73</v>
      </c>
      <c r="J32" s="16">
        <f>SUMIF('SG08'!$B$7:$B$64,B32,'SG08'!$E$7:$E$64)</f>
        <v>0</v>
      </c>
      <c r="K32" s="17">
        <f>SUMIF('SG09'!$B$7:$B$57,B32,'SG09'!$E$7:$E$57)</f>
        <v>2219.25</v>
      </c>
      <c r="L32" s="17">
        <f>SUMIF('SG10'!$B$7:$B$65,B32,'SG10'!$E$7:$E$65)</f>
        <v>5321.15</v>
      </c>
      <c r="M32" s="17">
        <f>SUMIF('SG11'!$B$7:$B$66,B32,'SG11'!$E$7:$E$66)</f>
        <v>4394.2</v>
      </c>
      <c r="N32" s="17">
        <f>SUMIF('SG12'!$B$7:$B$69,B32,'SG12'!$E$7:$E$69)</f>
        <v>6835.43</v>
      </c>
      <c r="O32" s="18">
        <f t="shared" si="0"/>
        <v>55095.54</v>
      </c>
      <c r="P32" s="24"/>
    </row>
    <row r="33" spans="1:16" ht="20.25" customHeight="1">
      <c r="A33" s="14">
        <f t="shared" si="1"/>
        <v>29</v>
      </c>
      <c r="B33" s="47" t="s">
        <v>30</v>
      </c>
      <c r="C33" s="16">
        <f>SUMIF('SG01'!$B$7:$B$67,B33,'SG01'!$E$7:$E$67)</f>
        <v>7840.43</v>
      </c>
      <c r="D33" s="16">
        <f>SUMIF('SG02'!$B$7:$B$55,B33,'SG02'!$E$7:$E$55)</f>
        <v>0</v>
      </c>
      <c r="E33" s="16">
        <f>SUMIF('SG03'!$B$7:$B$117,B33,'SG03'!$E$7:$E$117)</f>
        <v>7199.5</v>
      </c>
      <c r="F33" s="16">
        <f>SUMIF('SG04'!$B$7:$B$111,B33,'SG04'!$E$7:$E$111)</f>
        <v>9694.2000000000007</v>
      </c>
      <c r="G33" s="16">
        <f>SUMIF('SG05'!$B$7:$B$135,B33,'SG05'!$E$7:$E$135)</f>
        <v>10068.5</v>
      </c>
      <c r="H33" s="16">
        <f>SUMIF('SG06'!$B$7:$B$87,B33,'SG06'!$E$7:$E$87)</f>
        <v>5829.2</v>
      </c>
      <c r="I33" s="16">
        <f>SUMIF('SG07'!$B$7:$B$96,B33,'SG07'!$E$7:$E$96)</f>
        <v>0</v>
      </c>
      <c r="J33" s="16">
        <f>SUMIF('SG08'!$B$7:$B$64,B33,'SG08'!$E$7:$E$64)</f>
        <v>5632.5</v>
      </c>
      <c r="K33" s="17">
        <f>SUMIF('SG09'!$B$7:$B$57,B33,'SG09'!$E$7:$E$57)</f>
        <v>0</v>
      </c>
      <c r="L33" s="17">
        <f>SUMIF('SG10'!$B$7:$B$65,B33,'SG10'!$E$7:$E$65)</f>
        <v>5632.5</v>
      </c>
      <c r="M33" s="17">
        <f>SUMIF('SG11'!$B$7:$B$66,B33,'SG11'!$E$7:$E$66)</f>
        <v>5257</v>
      </c>
      <c r="N33" s="17">
        <f>SUMIF('SG12'!$B$7:$B$69,B33,'SG12'!$E$7:$E$69)</f>
        <v>0</v>
      </c>
      <c r="O33" s="18">
        <f t="shared" si="0"/>
        <v>57153.83</v>
      </c>
      <c r="P33" s="24"/>
    </row>
    <row r="34" spans="1:16" ht="20.25" customHeight="1">
      <c r="A34" s="14">
        <f t="shared" si="1"/>
        <v>30</v>
      </c>
      <c r="B34" s="47" t="s">
        <v>194</v>
      </c>
      <c r="C34" s="16">
        <f>SUMIF('SG01'!$B$7:$B$67,B34,'SG01'!$E$7:$E$67)</f>
        <v>0</v>
      </c>
      <c r="D34" s="16">
        <f>SUMIF('SG02'!$B$7:$B$55,B34,'SG02'!$E$7:$E$55)</f>
        <v>0</v>
      </c>
      <c r="E34" s="16">
        <f>SUMIF('SG03'!$B$7:$B$117,B34,'SG03'!$E$7:$E$117)</f>
        <v>0</v>
      </c>
      <c r="F34" s="16">
        <f>SUMIF('SG04'!$B$7:$B$111,B34,'SG04'!$E$7:$E$111)</f>
        <v>0</v>
      </c>
      <c r="G34" s="16">
        <f>SUMIF('SG05'!$B$7:$B$135,B34,'SG05'!$E$7:$E$135)</f>
        <v>0</v>
      </c>
      <c r="H34" s="16">
        <f>SUMIF('SG06'!$B$7:$B$87,B34,'SG06'!$E$7:$E$87)</f>
        <v>0</v>
      </c>
      <c r="I34" s="16">
        <f>SUMIF('SG07'!$B$7:$B$96,B34,'SG07'!$E$7:$E$96)</f>
        <v>0</v>
      </c>
      <c r="J34" s="16">
        <f>SUMIF('SG08'!$B$7:$B$64,B34,'SG08'!$E$7:$E$64)</f>
        <v>0</v>
      </c>
      <c r="K34" s="17">
        <f>SUMIF('SG09'!$B$7:$B$57,B34,'SG09'!$E$7:$E$57)</f>
        <v>0</v>
      </c>
      <c r="L34" s="17">
        <f>SUMIF('SG10'!$B$7:$B$65,B34,'SG10'!$E$7:$E$65)</f>
        <v>0</v>
      </c>
      <c r="M34" s="17">
        <f>SUMIF('SG11'!$B$7:$B$66,B34,'SG11'!$E$7:$E$66)</f>
        <v>0</v>
      </c>
      <c r="N34" s="17">
        <f>SUMIF('SG12'!$B$7:$B$69,B34,'SG12'!$E$7:$E$69)</f>
        <v>0</v>
      </c>
      <c r="O34" s="18">
        <f t="shared" si="0"/>
        <v>0</v>
      </c>
      <c r="P34" s="24"/>
    </row>
    <row r="35" spans="1:16" ht="20.25" customHeight="1">
      <c r="A35" s="14">
        <f t="shared" si="1"/>
        <v>31</v>
      </c>
      <c r="B35" s="47" t="s">
        <v>354</v>
      </c>
      <c r="C35" s="16">
        <f>SUMIF('SG01'!$B$7:$B$67,B35,'SG01'!$E$7:$E$67)</f>
        <v>4725.8999999999996</v>
      </c>
      <c r="D35" s="16">
        <f>SUMIF('SG02'!$B$7:$B$55,B35,'SG02'!$E$7:$E$55)</f>
        <v>0</v>
      </c>
      <c r="E35" s="16">
        <f>SUMIF('SG03'!$B$7:$B$117,B35,'SG03'!$E$7:$E$117)</f>
        <v>2002.5</v>
      </c>
      <c r="F35" s="16">
        <f>SUMIF('SG04'!$B$7:$B$111,B35,'SG04'!$E$7:$E$111)</f>
        <v>0</v>
      </c>
      <c r="G35" s="16">
        <f>SUMIF('SG05'!$B$7:$B$135,B35,'SG05'!$E$7:$E$135)</f>
        <v>0</v>
      </c>
      <c r="H35" s="16">
        <f>SUMIF('SG06'!$B$7:$B$87,B35,'SG06'!$E$7:$E$87)</f>
        <v>0</v>
      </c>
      <c r="I35" s="16">
        <f>SUMIF('SG07'!$B$7:$B$96,B35,'SG07'!$E$7:$E$96)</f>
        <v>2002.5</v>
      </c>
      <c r="J35" s="16">
        <f>SUMIF('SG08'!$B$7:$B$64,B35,'SG08'!$E$7:$E$64)</f>
        <v>0</v>
      </c>
      <c r="K35" s="17">
        <f>SUMIF('SG09'!$B$7:$B$57,B35,'SG09'!$E$7:$E$57)</f>
        <v>0</v>
      </c>
      <c r="L35" s="17">
        <f>SUMIF('SG10'!$B$7:$B$65,B35,'SG10'!$E$7:$E$65)</f>
        <v>0</v>
      </c>
      <c r="M35" s="17">
        <f>SUMIF('SG11'!$B$7:$B$66,B35,'SG11'!$E$7:$E$66)</f>
        <v>3337.5</v>
      </c>
      <c r="N35" s="17">
        <f>SUMIF('SG12'!$B$7:$B$69,B35,'SG12'!$E$7:$E$69)</f>
        <v>0</v>
      </c>
      <c r="O35" s="18">
        <f t="shared" si="0"/>
        <v>12068.4</v>
      </c>
      <c r="P35" s="24"/>
    </row>
    <row r="36" spans="1:16" ht="20.25" customHeight="1">
      <c r="A36" s="14">
        <f t="shared" si="1"/>
        <v>32</v>
      </c>
      <c r="B36" s="47" t="s">
        <v>344</v>
      </c>
      <c r="C36" s="16">
        <f>SUMIF('SG01'!$B$7:$B$67,B36,'SG01'!$E$7:$E$67)</f>
        <v>0</v>
      </c>
      <c r="D36" s="16">
        <f>SUMIF('SG02'!$B$7:$B$55,B36,'SG02'!$E$7:$E$55)</f>
        <v>0</v>
      </c>
      <c r="E36" s="16">
        <f>SUMIF('SG03'!$B$7:$B$117,B36,'SG03'!$E$7:$E$117)</f>
        <v>0</v>
      </c>
      <c r="F36" s="16">
        <f>SUMIF('SG04'!$B$7:$B$111,B36,'SG04'!$E$7:$E$111)</f>
        <v>0</v>
      </c>
      <c r="G36" s="16">
        <f>SUMIF('SG05'!$B$7:$B$135,B36,'SG05'!$E$7:$E$135)</f>
        <v>0</v>
      </c>
      <c r="H36" s="16">
        <f>SUMIF('SG06'!$B$7:$B$87,B36,'SG06'!$E$7:$E$87)</f>
        <v>0</v>
      </c>
      <c r="I36" s="16">
        <f>SUMIF('SG07'!$B$7:$B$96,B36,'SG07'!$E$7:$E$96)</f>
        <v>0</v>
      </c>
      <c r="J36" s="16">
        <f>SUMIF('SG08'!$B$7:$B$64,B36,'SG08'!$E$7:$E$64)</f>
        <v>0</v>
      </c>
      <c r="K36" s="17">
        <f>SUMIF('SG09'!$B$7:$B$57,B36,'SG09'!$E$7:$E$57)</f>
        <v>0</v>
      </c>
      <c r="L36" s="17">
        <f>SUMIF('SG10'!$B$7:$B$65,B36,'SG10'!$E$7:$E$65)</f>
        <v>0</v>
      </c>
      <c r="M36" s="17">
        <f>SUMIF('SG11'!$B$7:$B$66,B36,'SG11'!$E$7:$E$66)</f>
        <v>0</v>
      </c>
      <c r="N36" s="17">
        <f>SUMIF('SG12'!$B$7:$B$69,B36,'SG12'!$E$7:$E$69)</f>
        <v>0</v>
      </c>
      <c r="O36" s="18">
        <f t="shared" si="0"/>
        <v>0</v>
      </c>
      <c r="P36" s="24"/>
    </row>
    <row r="37" spans="1:16" ht="20.25" customHeight="1">
      <c r="A37" s="14">
        <f t="shared" si="1"/>
        <v>33</v>
      </c>
      <c r="B37" s="47" t="s">
        <v>209</v>
      </c>
      <c r="C37" s="16">
        <f>SUMIF('SG01'!$B$7:$B$67,B37,'SG01'!$E$7:$E$67)</f>
        <v>0</v>
      </c>
      <c r="D37" s="16">
        <f>SUMIF('SG02'!$B$7:$B$55,B37,'SG02'!$E$7:$E$55)</f>
        <v>0</v>
      </c>
      <c r="E37" s="16">
        <f>SUMIF('SG03'!$B$7:$B$117,B37,'SG03'!$E$7:$E$117)</f>
        <v>0</v>
      </c>
      <c r="F37" s="16">
        <f>SUMIF('SG04'!$B$7:$B$111,B37,'SG04'!$E$7:$E$111)</f>
        <v>0</v>
      </c>
      <c r="G37" s="16">
        <f>SUMIF('SG05'!$B$7:$B$135,B37,'SG05'!$E$7:$E$135)</f>
        <v>0</v>
      </c>
      <c r="H37" s="16">
        <f>SUMIF('SG06'!$B$7:$B$87,B37,'SG06'!$E$7:$E$87)</f>
        <v>0</v>
      </c>
      <c r="I37" s="16">
        <f>SUMIF('SG07'!$B$7:$B$96,B37,'SG07'!$E$7:$E$96)</f>
        <v>0</v>
      </c>
      <c r="J37" s="16">
        <f>SUMIF('SG08'!$B$7:$B$64,B37,'SG08'!$E$7:$E$64)</f>
        <v>0</v>
      </c>
      <c r="K37" s="17">
        <f>SUMIF('SG09'!$B$7:$B$57,B37,'SG09'!$E$7:$E$57)</f>
        <v>0</v>
      </c>
      <c r="L37" s="17">
        <f>SUMIF('SG10'!$B$7:$B$65,B37,'SG10'!$E$7:$E$65)</f>
        <v>0</v>
      </c>
      <c r="M37" s="17">
        <f>SUMIF('SG11'!$B$7:$B$66,B37,'SG11'!$E$7:$E$66)</f>
        <v>0</v>
      </c>
      <c r="N37" s="17">
        <f>SUMIF('SG12'!$B$7:$B$69,B37,'SG12'!$E$7:$E$69)</f>
        <v>0</v>
      </c>
      <c r="O37" s="18">
        <f t="shared" si="0"/>
        <v>0</v>
      </c>
      <c r="P37" s="24"/>
    </row>
    <row r="38" spans="1:16" ht="20.25" customHeight="1">
      <c r="A38" s="14">
        <f t="shared" si="1"/>
        <v>34</v>
      </c>
      <c r="B38" s="47" t="s">
        <v>19314</v>
      </c>
      <c r="C38" s="16">
        <f>SUMIF('SG01'!$B$7:$B$67,B38,'SG01'!$E$7:$E$67)</f>
        <v>0</v>
      </c>
      <c r="D38" s="16">
        <f>SUMIF('SG02'!$B$7:$B$55,B38,'SG02'!$E$7:$E$55)</f>
        <v>0</v>
      </c>
      <c r="E38" s="16">
        <f>SUMIF('SG03'!$B$7:$B$117,B38,'SG03'!$E$7:$E$117)</f>
        <v>0</v>
      </c>
      <c r="F38" s="16">
        <f>SUMIF('SG04'!$B$7:$B$111,B38,'SG04'!$E$7:$E$111)</f>
        <v>0</v>
      </c>
      <c r="G38" s="16">
        <f>SUMIF('SG05'!$B$7:$B$135,B38,'SG05'!$E$7:$E$135)</f>
        <v>0</v>
      </c>
      <c r="H38" s="16">
        <f>SUMIF('SG06'!$B$7:$B$87,B38,'SG06'!$E$7:$E$87)</f>
        <v>0</v>
      </c>
      <c r="I38" s="16">
        <f>SUMIF('SG07'!$B$7:$B$96,B38,'SG07'!$E$7:$E$96)</f>
        <v>0</v>
      </c>
      <c r="J38" s="16">
        <f>SUMIF('SG08'!$B$7:$B$64,B38,'SG08'!$E$7:$E$64)</f>
        <v>0</v>
      </c>
      <c r="K38" s="17">
        <f>SUMIF('SG09'!$B$7:$B$57,B38,'SG09'!$E$7:$E$57)</f>
        <v>0</v>
      </c>
      <c r="L38" s="17">
        <f>SUMIF('SG10'!$B$7:$B$65,B38,'SG10'!$E$7:$E$65)</f>
        <v>0</v>
      </c>
      <c r="M38" s="17">
        <f>SUMIF('SG11'!$B$7:$B$66,B38,'SG11'!$E$7:$E$66)</f>
        <v>0</v>
      </c>
      <c r="N38" s="17">
        <f>SUMIF('SG12'!$B$7:$B$69,B38,'SG12'!$E$7:$E$69)</f>
        <v>1224</v>
      </c>
      <c r="O38" s="18">
        <f t="shared" si="0"/>
        <v>1224</v>
      </c>
      <c r="P38" s="24"/>
    </row>
    <row r="39" spans="1:16" ht="20.25" customHeight="1">
      <c r="A39" s="14">
        <f t="shared" si="1"/>
        <v>35</v>
      </c>
      <c r="B39" s="47" t="s">
        <v>36</v>
      </c>
      <c r="C39" s="16">
        <f>SUMIF('SG01'!$B$7:$B$67,B39,'SG01'!$E$7:$E$67)</f>
        <v>35644.287766714078</v>
      </c>
      <c r="D39" s="16">
        <f>SUMIF('SG02'!$B$7:$B$55,B39,'SG02'!$E$7:$E$55)</f>
        <v>31168.62947368421</v>
      </c>
      <c r="E39" s="16">
        <f>SUMIF('SG03'!$B$7:$B$117,B39,'SG03'!$E$7:$E$117)</f>
        <v>29617.299374110953</v>
      </c>
      <c r="F39" s="16">
        <f>SUMIF('SG04'!$B$7:$B$111,B39,'SG04'!$E$7:$E$111)</f>
        <v>43931.684210526313</v>
      </c>
      <c r="G39" s="16">
        <f>SUMIF('SG05'!$B$7:$B$135,B39,'SG05'!$E$7:$E$135)</f>
        <v>44112.462105263163</v>
      </c>
      <c r="H39" s="16">
        <f>SUMIF('SG06'!$B$7:$B$87,B39,'SG06'!$E$7:$E$87)</f>
        <v>38171.777368421048</v>
      </c>
      <c r="I39" s="16">
        <f>SUMIF('SG07'!$B$7:$B$96,B39,'SG07'!$E$7:$E$96)</f>
        <v>36620.069689608637</v>
      </c>
      <c r="J39" s="16">
        <f>SUMIF('SG08'!$B$7:$B$64,B39,'SG08'!$E$7:$E$64)</f>
        <v>45355.668461538458</v>
      </c>
      <c r="K39" s="17">
        <f>SUMIF('SG09'!$B$7:$B$57,B39,'SG09'!$E$7:$E$57)</f>
        <v>33761.464736842099</v>
      </c>
      <c r="L39" s="17">
        <f>SUMIF('SG10'!$B$7:$B$65,B39,'SG10'!$E$7:$E$65)</f>
        <v>28755.437368421051</v>
      </c>
      <c r="M39" s="17">
        <f>SUMIF('SG11'!$B$7:$B$66,B39,'SG11'!$E$7:$E$66)</f>
        <v>32773.738421052629</v>
      </c>
      <c r="N39" s="17">
        <f>SUMIF('SG12'!$B$7:$B$69,B39,'SG12'!$E$7:$E$69)</f>
        <v>17818.906486486485</v>
      </c>
      <c r="O39" s="18">
        <f t="shared" si="0"/>
        <v>417731.42546266917</v>
      </c>
      <c r="P39" s="24"/>
    </row>
    <row r="40" spans="1:16" ht="20.25" customHeight="1">
      <c r="A40" s="14">
        <f t="shared" si="1"/>
        <v>36</v>
      </c>
      <c r="B40" s="46" t="s">
        <v>27</v>
      </c>
      <c r="C40" s="16">
        <f>SUMIF('SG01'!$B$7:$B$67,B40,'SG01'!$E$7:$E$67)</f>
        <v>0</v>
      </c>
      <c r="D40" s="16">
        <f>SUMIF('SG02'!$B$7:$B$55,B40,'SG02'!$E$7:$E$55)</f>
        <v>0</v>
      </c>
      <c r="E40" s="16">
        <f>SUMIF('SG03'!$B$7:$B$117,B40,'SG03'!$E$7:$E$117)</f>
        <v>0</v>
      </c>
      <c r="F40" s="16">
        <f>SUMIF('SG04'!$B$7:$B$111,B40,'SG04'!$E$7:$E$111)</f>
        <v>0</v>
      </c>
      <c r="G40" s="16">
        <f>SUMIF('SG05'!$B$7:$B$135,B40,'SG05'!$E$7:$E$135)</f>
        <v>0</v>
      </c>
      <c r="H40" s="16">
        <f>SUMIF('SG06'!$B$7:$B$87,B40,'SG06'!$E$7:$E$87)</f>
        <v>0</v>
      </c>
      <c r="I40" s="16">
        <f>SUMIF('SG07'!$B$7:$B$96,B40,'SG07'!$E$7:$E$96)</f>
        <v>0</v>
      </c>
      <c r="J40" s="16">
        <f>SUMIF('SG08'!$B$7:$B$64,B40,'SG08'!$E$7:$E$64)</f>
        <v>0</v>
      </c>
      <c r="K40" s="17">
        <f>SUMIF('SG09'!$B$7:$B$57,B40,'SG09'!$E$7:$E$57)</f>
        <v>0</v>
      </c>
      <c r="L40" s="17">
        <f>SUMIF('SG10'!$B$7:$B$65,B40,'SG10'!$E$7:$E$65)</f>
        <v>0</v>
      </c>
      <c r="M40" s="17">
        <f>SUMIF('SG11'!$B$7:$B$66,B40,'SG11'!$E$7:$E$66)</f>
        <v>0</v>
      </c>
      <c r="N40" s="17">
        <f>SUMIF('SG12'!$B$7:$B$69,B40,'SG12'!$E$7:$E$69)</f>
        <v>0</v>
      </c>
      <c r="O40" s="18">
        <f t="shared" si="0"/>
        <v>0</v>
      </c>
      <c r="P40" s="24"/>
    </row>
    <row r="41" spans="1:16" ht="20.25" customHeight="1">
      <c r="A41" s="14">
        <f t="shared" si="1"/>
        <v>37</v>
      </c>
      <c r="B41" s="47" t="s">
        <v>191</v>
      </c>
      <c r="C41" s="16">
        <f>SUMIF('SG01'!$B$7:$B$67,B41,'SG01'!$E$7:$E$67)</f>
        <v>418.24</v>
      </c>
      <c r="D41" s="16">
        <f>SUMIF('SG02'!$B$7:$B$55,B41,'SG02'!$E$7:$E$55)</f>
        <v>0</v>
      </c>
      <c r="E41" s="16">
        <f>SUMIF('SG03'!$B$7:$B$117,B41,'SG03'!$E$7:$E$117)</f>
        <v>0</v>
      </c>
      <c r="F41" s="16">
        <f>SUMIF('SG04'!$B$7:$B$111,B41,'SG04'!$E$7:$E$111)</f>
        <v>0</v>
      </c>
      <c r="G41" s="16">
        <f>SUMIF('SG05'!$B$7:$B$135,B41,'SG05'!$E$7:$E$135)</f>
        <v>0</v>
      </c>
      <c r="H41" s="16">
        <f>SUMIF('SG06'!$B$7:$B$87,B41,'SG06'!$E$7:$E$87)</f>
        <v>0</v>
      </c>
      <c r="I41" s="16">
        <f>SUMIF('SG07'!$B$7:$B$96,B41,'SG07'!$E$7:$E$96)</f>
        <v>0</v>
      </c>
      <c r="J41" s="16">
        <f>SUMIF('SG08'!$B$7:$B$64,B41,'SG08'!$E$7:$E$64)</f>
        <v>0</v>
      </c>
      <c r="K41" s="17">
        <f>SUMIF('SG09'!$B$7:$B$57,B41,'SG09'!$E$7:$E$57)</f>
        <v>0</v>
      </c>
      <c r="L41" s="17">
        <f>SUMIF('SG10'!$B$7:$B$65,B41,'SG10'!$E$7:$E$65)</f>
        <v>0</v>
      </c>
      <c r="M41" s="17">
        <f>SUMIF('SG11'!$B$7:$B$66,B41,'SG11'!$E$7:$E$66)</f>
        <v>0</v>
      </c>
      <c r="N41" s="17">
        <f>SUMIF('SG12'!$B$7:$B$69,B41,'SG12'!$E$7:$E$69)</f>
        <v>0</v>
      </c>
      <c r="O41" s="18">
        <f t="shared" si="0"/>
        <v>418.24</v>
      </c>
      <c r="P41" s="24"/>
    </row>
    <row r="42" spans="1:16" ht="20.25" customHeight="1">
      <c r="A42" s="14">
        <f t="shared" si="1"/>
        <v>38</v>
      </c>
      <c r="B42" s="47" t="s">
        <v>11246</v>
      </c>
      <c r="C42" s="16">
        <f>SUMIF('SG01'!$B$7:$B$67,B42,'SG01'!$E$7:$E$67)</f>
        <v>0</v>
      </c>
      <c r="D42" s="16">
        <f>SUMIF('SG02'!$B$7:$B$55,B42,'SG02'!$E$7:$E$55)</f>
        <v>0</v>
      </c>
      <c r="E42" s="16">
        <f>SUMIF('SG03'!$B$7:$B$117,B42,'SG03'!$E$7:$E$117)</f>
        <v>0</v>
      </c>
      <c r="F42" s="16">
        <f>SUMIF('SG04'!$B$7:$B$111,B42,'SG04'!$E$7:$E$111)</f>
        <v>0</v>
      </c>
      <c r="G42" s="16">
        <f>SUMIF('SG05'!$B$7:$B$135,B42,'SG05'!$E$7:$E$135)</f>
        <v>0</v>
      </c>
      <c r="H42" s="16">
        <f>SUMIF('SG06'!$B$7:$B$87,B42,'SG06'!$E$7:$E$87)</f>
        <v>0</v>
      </c>
      <c r="I42" s="16">
        <f>SUMIF('SG07'!$B$7:$B$96,B42,'SG07'!$E$7:$E$96)</f>
        <v>3030</v>
      </c>
      <c r="J42" s="16">
        <f>SUMIF('SG08'!$B$7:$B$64,B42,'SG08'!$E$7:$E$64)</f>
        <v>0</v>
      </c>
      <c r="K42" s="17">
        <f>SUMIF('SG09'!$B$7:$B$57,B42,'SG09'!$E$7:$E$57)</f>
        <v>2021.1</v>
      </c>
      <c r="L42" s="17">
        <f>SUMIF('SG10'!$B$7:$B$65,B42,'SG10'!$E$7:$E$65)</f>
        <v>0</v>
      </c>
      <c r="M42" s="17">
        <f>SUMIF('SG11'!$B$7:$B$66,B42,'SG11'!$E$7:$E$66)</f>
        <v>2768.77</v>
      </c>
      <c r="N42" s="17">
        <f>SUMIF('SG12'!$B$7:$B$69,B42,'SG12'!$E$7:$E$69)</f>
        <v>3031.5</v>
      </c>
      <c r="O42" s="18">
        <f t="shared" si="0"/>
        <v>10851.37</v>
      </c>
      <c r="P42" s="24"/>
    </row>
    <row r="43" spans="1:16" ht="20.25" customHeight="1">
      <c r="A43" s="14">
        <f t="shared" si="1"/>
        <v>39</v>
      </c>
      <c r="B43" s="47" t="s">
        <v>8115</v>
      </c>
      <c r="C43" s="16">
        <f>SUMIF('SG01'!$B$7:$B$67,B43,'SG01'!$E$7:$E$67)</f>
        <v>0</v>
      </c>
      <c r="D43" s="16">
        <f>SUMIF('SG02'!$B$7:$B$55,B43,'SG02'!$E$7:$E$55)</f>
        <v>0</v>
      </c>
      <c r="E43" s="16">
        <f>SUMIF('SG03'!$B$7:$B$117,B43,'SG03'!$E$7:$E$117)</f>
        <v>0</v>
      </c>
      <c r="F43" s="16">
        <f>SUMIF('SG04'!$B$7:$B$111,B43,'SG04'!$E$7:$E$111)</f>
        <v>0</v>
      </c>
      <c r="G43" s="16">
        <f>SUMIF('SG05'!$B$7:$B$135,B43,'SG05'!$E$7:$E$135)</f>
        <v>1392</v>
      </c>
      <c r="H43" s="16">
        <f>SUMIF('SG06'!$B$7:$B$87,B43,'SG06'!$E$7:$E$87)</f>
        <v>0</v>
      </c>
      <c r="I43" s="16">
        <f>SUMIF('SG07'!$B$7:$B$96,B43,'SG07'!$E$7:$E$96)</f>
        <v>3924</v>
      </c>
      <c r="J43" s="16">
        <f>SUMIF('SG08'!$B$7:$B$64,B43,'SG08'!$E$7:$E$64)</f>
        <v>2777.2</v>
      </c>
      <c r="K43" s="17">
        <f>SUMIF('SG09'!$B$7:$B$57,B43,'SG09'!$E$7:$E$57)</f>
        <v>0</v>
      </c>
      <c r="L43" s="17">
        <f>SUMIF('SG10'!$B$7:$B$65,B43,'SG10'!$E$7:$E$65)</f>
        <v>0</v>
      </c>
      <c r="M43" s="17">
        <f>SUMIF('SG11'!$B$7:$B$66,B43,'SG11'!$E$7:$E$66)</f>
        <v>0</v>
      </c>
      <c r="N43" s="17">
        <f>SUMIF('SG12'!$B$7:$B$69,B43,'SG12'!$E$7:$E$69)</f>
        <v>0</v>
      </c>
      <c r="O43" s="18">
        <f t="shared" si="0"/>
        <v>8093.2</v>
      </c>
      <c r="P43" s="24"/>
    </row>
    <row r="44" spans="1:16" ht="20.25" customHeight="1">
      <c r="A44" s="14">
        <f t="shared" si="1"/>
        <v>40</v>
      </c>
      <c r="B44" s="47" t="s">
        <v>38</v>
      </c>
      <c r="C44" s="16">
        <f>SUMIF('SG01'!$B$7:$B$67,B44,'SG01'!$E$7:$E$67)</f>
        <v>0</v>
      </c>
      <c r="D44" s="16">
        <f>SUMIF('SG02'!$B$7:$B$55,B44,'SG02'!$E$7:$E$55)</f>
        <v>0</v>
      </c>
      <c r="E44" s="16">
        <f>SUMIF('SG03'!$B$7:$B$117,B44,'SG03'!$E$7:$E$117)</f>
        <v>0</v>
      </c>
      <c r="F44" s="16">
        <f>SUMIF('SG04'!$B$7:$B$111,B44,'SG04'!$E$7:$E$111)</f>
        <v>0</v>
      </c>
      <c r="G44" s="16">
        <f>SUMIF('SG05'!$B$7:$B$135,B44,'SG05'!$E$7:$E$135)</f>
        <v>0</v>
      </c>
      <c r="H44" s="16">
        <f>SUMIF('SG06'!$B$7:$B$87,B44,'SG06'!$E$7:$E$87)</f>
        <v>0</v>
      </c>
      <c r="I44" s="16">
        <f>SUMIF('SG07'!$B$7:$B$96,B44,'SG07'!$E$7:$E$96)</f>
        <v>0</v>
      </c>
      <c r="J44" s="16">
        <f>SUMIF('SG08'!$B$7:$B$64,B44,'SG08'!$E$7:$E$64)</f>
        <v>0</v>
      </c>
      <c r="K44" s="17">
        <f>SUMIF('SG09'!$B$7:$B$57,B44,'SG09'!$E$7:$E$57)</f>
        <v>0</v>
      </c>
      <c r="L44" s="17">
        <f>SUMIF('SG10'!$B$7:$B$65,B44,'SG10'!$E$7:$E$65)</f>
        <v>0</v>
      </c>
      <c r="M44" s="17">
        <f>SUMIF('SG11'!$B$7:$B$66,B44,'SG11'!$E$7:$E$66)</f>
        <v>0</v>
      </c>
      <c r="N44" s="17">
        <f>SUMIF('SG12'!$B$7:$B$69,B44,'SG12'!$E$7:$E$69)</f>
        <v>0</v>
      </c>
      <c r="O44" s="18">
        <f t="shared" si="0"/>
        <v>0</v>
      </c>
      <c r="P44" s="24"/>
    </row>
    <row r="45" spans="1:16" ht="20.25" customHeight="1">
      <c r="A45" s="14">
        <f t="shared" si="1"/>
        <v>41</v>
      </c>
      <c r="B45" s="47" t="s">
        <v>369</v>
      </c>
      <c r="C45" s="16">
        <f>SUMIF('SG01'!$B$7:$B$67,B45,'SG01'!$E$7:$E$67)</f>
        <v>0</v>
      </c>
      <c r="D45" s="16">
        <f>SUMIF('SG02'!$B$7:$B$55,B45,'SG02'!$E$7:$E$55)</f>
        <v>0</v>
      </c>
      <c r="E45" s="16">
        <f>SUMIF('SG03'!$B$7:$B$117,B45,'SG03'!$E$7:$E$117)</f>
        <v>0</v>
      </c>
      <c r="F45" s="16">
        <f>SUMIF('SG04'!$B$7:$B$111,B45,'SG04'!$E$7:$E$111)</f>
        <v>0</v>
      </c>
      <c r="G45" s="16">
        <f>SUMIF('SG05'!$B$7:$B$135,B45,'SG05'!$E$7:$E$135)</f>
        <v>0</v>
      </c>
      <c r="H45" s="16">
        <f>SUMIF('SG06'!$B$7:$B$87,B45,'SG06'!$E$7:$E$87)</f>
        <v>0</v>
      </c>
      <c r="I45" s="16">
        <f>SUMIF('SG07'!$B$7:$B$96,B45,'SG07'!$E$7:$E$96)</f>
        <v>0</v>
      </c>
      <c r="J45" s="16">
        <f>SUMIF('SG08'!$B$7:$B$64,B45,'SG08'!$E$7:$E$64)</f>
        <v>0</v>
      </c>
      <c r="K45" s="17">
        <f>SUMIF('SG09'!$B$7:$B$57,B45,'SG09'!$E$7:$E$57)</f>
        <v>0</v>
      </c>
      <c r="L45" s="17">
        <f>SUMIF('SG10'!$B$7:$B$65,B45,'SG10'!$E$7:$E$65)</f>
        <v>0</v>
      </c>
      <c r="M45" s="17">
        <f>SUMIF('SG11'!$B$7:$B$66,B45,'SG11'!$E$7:$E$66)</f>
        <v>0</v>
      </c>
      <c r="N45" s="17">
        <f>SUMIF('SG12'!$B$7:$B$69,B45,'SG12'!$E$7:$E$69)</f>
        <v>0</v>
      </c>
      <c r="O45" s="18">
        <f t="shared" si="0"/>
        <v>0</v>
      </c>
      <c r="P45" s="24"/>
    </row>
    <row r="46" spans="1:16" ht="20.25" customHeight="1">
      <c r="A46" s="14">
        <f t="shared" si="1"/>
        <v>42</v>
      </c>
      <c r="B46" s="47" t="s">
        <v>230</v>
      </c>
      <c r="C46" s="16">
        <f>SUMIF('SG01'!$B$7:$B$67,B46,'SG01'!$E$7:$E$67)</f>
        <v>0</v>
      </c>
      <c r="D46" s="16">
        <f>SUMIF('SG02'!$B$7:$B$55,B46,'SG02'!$E$7:$E$55)</f>
        <v>0</v>
      </c>
      <c r="E46" s="16">
        <f>SUMIF('SG03'!$B$7:$B$117,B46,'SG03'!$E$7:$E$117)</f>
        <v>0</v>
      </c>
      <c r="F46" s="16">
        <f>SUMIF('SG04'!$B$7:$B$111,B46,'SG04'!$E$7:$E$111)</f>
        <v>0</v>
      </c>
      <c r="G46" s="16">
        <f>SUMIF('SG05'!$B$7:$B$135,B46,'SG05'!$E$7:$E$135)</f>
        <v>2479.25</v>
      </c>
      <c r="H46" s="16">
        <f>SUMIF('SG06'!$B$7:$B$87,B46,'SG06'!$E$7:$E$87)</f>
        <v>1145</v>
      </c>
      <c r="I46" s="16">
        <f>SUMIF('SG07'!$B$7:$B$96,B46,'SG07'!$E$7:$E$96)</f>
        <v>0</v>
      </c>
      <c r="J46" s="16">
        <f>SUMIF('SG08'!$B$7:$B$64,B46,'SG08'!$E$7:$E$64)</f>
        <v>0</v>
      </c>
      <c r="K46" s="17">
        <f>SUMIF('SG09'!$B$7:$B$57,B46,'SG09'!$E$7:$E$57)</f>
        <v>0</v>
      </c>
      <c r="L46" s="17">
        <f>SUMIF('SG10'!$B$7:$B$65,B46,'SG10'!$E$7:$E$65)</f>
        <v>3729.68</v>
      </c>
      <c r="M46" s="17">
        <f>SUMIF('SG11'!$B$7:$B$66,B46,'SG11'!$E$7:$E$66)</f>
        <v>0</v>
      </c>
      <c r="N46" s="17">
        <f>SUMIF('SG12'!$B$7:$B$69,B46,'SG12'!$E$7:$E$69)</f>
        <v>0</v>
      </c>
      <c r="O46" s="18">
        <f t="shared" si="0"/>
        <v>7353.93</v>
      </c>
      <c r="P46" s="24"/>
    </row>
    <row r="47" spans="1:16" ht="20.25" customHeight="1">
      <c r="A47" s="14">
        <f t="shared" si="1"/>
        <v>43</v>
      </c>
      <c r="B47" s="46" t="s">
        <v>23</v>
      </c>
      <c r="C47" s="16">
        <f>SUMIF('SG01'!$B$7:$B$67,B47,'SG01'!$E$7:$E$67)</f>
        <v>7260.58</v>
      </c>
      <c r="D47" s="16">
        <f>SUMIF('SG02'!$B$7:$B$55,B47,'SG02'!$E$7:$E$55)</f>
        <v>5956.2199999999993</v>
      </c>
      <c r="E47" s="16">
        <f>SUMIF('SG03'!$B$7:$B$117,B47,'SG03'!$E$7:$E$117)</f>
        <v>12084</v>
      </c>
      <c r="F47" s="16">
        <f>SUMIF('SG04'!$B$7:$B$111,B47,'SG04'!$E$7:$E$111)</f>
        <v>0</v>
      </c>
      <c r="G47" s="16">
        <f>SUMIF('SG05'!$B$7:$B$135,B47,'SG05'!$E$7:$E$135)</f>
        <v>7307.63</v>
      </c>
      <c r="H47" s="16">
        <f>SUMIF('SG06'!$B$7:$B$87,B47,'SG06'!$E$7:$E$87)</f>
        <v>3392.78</v>
      </c>
      <c r="I47" s="16">
        <f>SUMIF('SG07'!$B$7:$B$96,B47,'SG07'!$E$7:$E$96)</f>
        <v>3218.75</v>
      </c>
      <c r="J47" s="16">
        <f>SUMIF('SG08'!$B$7:$B$64,B47,'SG08'!$E$7:$E$64)</f>
        <v>8573.18</v>
      </c>
      <c r="K47" s="17">
        <f>SUMIF('SG09'!$B$7:$B$57,B47,'SG09'!$E$7:$E$57)</f>
        <v>12195.18</v>
      </c>
      <c r="L47" s="17">
        <f>SUMIF('SG10'!$B$7:$B$65,B47,'SG10'!$E$7:$E$65)</f>
        <v>0</v>
      </c>
      <c r="M47" s="17">
        <f>SUMIF('SG11'!$B$7:$B$66,B47,'SG11'!$E$7:$E$66)</f>
        <v>7783.61</v>
      </c>
      <c r="N47" s="17">
        <f>SUMIF('SG12'!$B$7:$B$69,B47,'SG12'!$E$7:$E$69)</f>
        <v>14567.49</v>
      </c>
      <c r="O47" s="18">
        <f t="shared" si="0"/>
        <v>82339.42</v>
      </c>
      <c r="P47" s="24"/>
    </row>
    <row r="48" spans="1:16" ht="20.25" customHeight="1">
      <c r="A48" s="14">
        <f t="shared" si="1"/>
        <v>44</v>
      </c>
      <c r="B48" s="47" t="s">
        <v>217</v>
      </c>
      <c r="C48" s="16">
        <f>SUMIF('SG01'!$B$7:$B$67,B48,'SG01'!$E$7:$E$67)</f>
        <v>0</v>
      </c>
      <c r="D48" s="16">
        <f>SUMIF('SG02'!$B$7:$B$55,B48,'SG02'!$E$7:$E$55)</f>
        <v>0</v>
      </c>
      <c r="E48" s="16">
        <f>SUMIF('SG03'!$B$7:$B$117,B48,'SG03'!$E$7:$E$117)</f>
        <v>0</v>
      </c>
      <c r="F48" s="16">
        <f>SUMIF('SG04'!$B$7:$B$111,B48,'SG04'!$E$7:$E$111)</f>
        <v>0</v>
      </c>
      <c r="G48" s="16">
        <f>SUMIF('SG05'!$B$7:$B$135,B48,'SG05'!$E$7:$E$135)</f>
        <v>0</v>
      </c>
      <c r="H48" s="16">
        <f>SUMIF('SG06'!$B$7:$B$87,B48,'SG06'!$E$7:$E$87)</f>
        <v>0</v>
      </c>
      <c r="I48" s="16">
        <f>SUMIF('SG07'!$B$7:$B$96,B48,'SG07'!$E$7:$E$96)</f>
        <v>0</v>
      </c>
      <c r="J48" s="16">
        <f>SUMIF('SG08'!$B$7:$B$64,B48,'SG08'!$E$7:$E$64)</f>
        <v>0</v>
      </c>
      <c r="K48" s="17">
        <f>SUMIF('SG09'!$B$7:$B$57,B48,'SG09'!$E$7:$E$57)</f>
        <v>0</v>
      </c>
      <c r="L48" s="17">
        <f>SUMIF('SG10'!$B$7:$B$65,B48,'SG10'!$E$7:$E$65)</f>
        <v>0</v>
      </c>
      <c r="M48" s="17">
        <f>SUMIF('SG11'!$B$7:$B$66,B48,'SG11'!$E$7:$E$66)</f>
        <v>0</v>
      </c>
      <c r="N48" s="17">
        <f>SUMIF('SG12'!$B$7:$B$69,B48,'SG12'!$E$7:$E$69)</f>
        <v>0</v>
      </c>
      <c r="O48" s="18">
        <f t="shared" si="0"/>
        <v>0</v>
      </c>
      <c r="P48" s="24"/>
    </row>
    <row r="49" spans="1:16" ht="20.25" customHeight="1">
      <c r="A49" s="14">
        <f t="shared" si="1"/>
        <v>45</v>
      </c>
      <c r="B49" s="317" t="s">
        <v>18</v>
      </c>
      <c r="C49" s="16">
        <f>SUMIF('SG01'!$B$7:$B$67,B49,'SG01'!$E$7:$E$67)</f>
        <v>0</v>
      </c>
      <c r="D49" s="16">
        <f>SUMIF('SG02'!$B$7:$B$55,B49,'SG02'!$E$7:$E$55)</f>
        <v>0</v>
      </c>
      <c r="E49" s="16">
        <f>SUMIF('SG03'!$B$7:$B$117,B49,'SG03'!$E$7:$E$117)</f>
        <v>0</v>
      </c>
      <c r="F49" s="16">
        <f>SUMIF('SG04'!$B$7:$B$111,B49,'SG04'!$E$7:$E$111)</f>
        <v>0</v>
      </c>
      <c r="G49" s="16">
        <f>SUMIF('SG05'!$B$7:$B$135,B49,'SG05'!$E$7:$E$135)</f>
        <v>0</v>
      </c>
      <c r="H49" s="16">
        <f>SUMIF('SG06'!$B$7:$B$87,B49,'SG06'!$E$7:$E$87)</f>
        <v>0</v>
      </c>
      <c r="I49" s="16">
        <f>SUMIF('SG07'!$B$7:$B$96,B49,'SG07'!$E$7:$E$96)</f>
        <v>0</v>
      </c>
      <c r="J49" s="16">
        <f>SUMIF('SG08'!$B$7:$B$64,B49,'SG08'!$E$7:$E$64)</f>
        <v>0</v>
      </c>
      <c r="K49" s="17">
        <f>SUMIF('SG09'!$B$7:$B$57,B49,'SG09'!$E$7:$E$57)</f>
        <v>0</v>
      </c>
      <c r="L49" s="17">
        <f>SUMIF('SG10'!$B$7:$B$65,B49,'SG10'!$E$7:$E$65)</f>
        <v>0</v>
      </c>
      <c r="M49" s="17">
        <f>SUMIF('SG11'!$B$7:$B$66,B49,'SG11'!$E$7:$E$66)</f>
        <v>0</v>
      </c>
      <c r="N49" s="17">
        <f>SUMIF('SG12'!$B$7:$B$69,B49,'SG12'!$E$7:$E$69)</f>
        <v>0</v>
      </c>
      <c r="O49" s="18">
        <f t="shared" si="0"/>
        <v>0</v>
      </c>
      <c r="P49" s="24"/>
    </row>
    <row r="50" spans="1:16" ht="20.25" customHeight="1">
      <c r="A50" s="14">
        <f t="shared" si="1"/>
        <v>46</v>
      </c>
      <c r="B50" s="47" t="s">
        <v>313</v>
      </c>
      <c r="C50" s="16">
        <f>SUMIF('SG01'!$B$7:$B$67,B50,'SG01'!$E$7:$E$67)</f>
        <v>0</v>
      </c>
      <c r="D50" s="16">
        <f>SUMIF('SG02'!$B$7:$B$55,B50,'SG02'!$E$7:$E$55)</f>
        <v>0</v>
      </c>
      <c r="E50" s="16">
        <f>SUMIF('SG03'!$B$7:$B$117,B50,'SG03'!$E$7:$E$117)</f>
        <v>0</v>
      </c>
      <c r="F50" s="16">
        <f>SUMIF('SG04'!$B$7:$B$111,B50,'SG04'!$E$7:$E$111)</f>
        <v>0</v>
      </c>
      <c r="G50" s="16">
        <f>SUMIF('SG05'!$B$7:$B$135,B50,'SG05'!$E$7:$E$135)</f>
        <v>0</v>
      </c>
      <c r="H50" s="16">
        <f>SUMIF('SG06'!$B$7:$B$87,B50,'SG06'!$E$7:$E$87)</f>
        <v>0</v>
      </c>
      <c r="I50" s="16">
        <f>SUMIF('SG07'!$B$7:$B$96,B50,'SG07'!$E$7:$E$96)</f>
        <v>0</v>
      </c>
      <c r="J50" s="16">
        <f>SUMIF('SG08'!$B$7:$B$64,B50,'SG08'!$E$7:$E$64)</f>
        <v>0</v>
      </c>
      <c r="K50" s="17">
        <f>SUMIF('SG09'!$B$7:$B$57,B50,'SG09'!$E$7:$E$57)</f>
        <v>0</v>
      </c>
      <c r="L50" s="17">
        <f>SUMIF('SG10'!$B$7:$B$65,B50,'SG10'!$E$7:$E$65)</f>
        <v>0</v>
      </c>
      <c r="M50" s="17">
        <f>SUMIF('SG11'!$B$7:$B$66,B50,'SG11'!$E$7:$E$66)</f>
        <v>0</v>
      </c>
      <c r="N50" s="17">
        <f>SUMIF('SG12'!$B$7:$B$69,B50,'SG12'!$E$7:$E$69)</f>
        <v>0</v>
      </c>
      <c r="O50" s="18">
        <f t="shared" si="0"/>
        <v>0</v>
      </c>
      <c r="P50" s="24"/>
    </row>
    <row r="51" spans="1:16" ht="20.25" customHeight="1">
      <c r="A51" s="14">
        <f t="shared" si="1"/>
        <v>47</v>
      </c>
      <c r="B51" s="47" t="s">
        <v>16480</v>
      </c>
      <c r="C51" s="16">
        <f>SUMIF('SG01'!$B$7:$B$67,B51,'SG01'!$E$7:$E$67)</f>
        <v>0</v>
      </c>
      <c r="D51" s="16">
        <f>SUMIF('SG02'!$B$7:$B$55,B51,'SG02'!$E$7:$E$55)</f>
        <v>0</v>
      </c>
      <c r="E51" s="16">
        <f>SUMIF('SG03'!$B$7:$B$117,B51,'SG03'!$E$7:$E$117)</f>
        <v>0</v>
      </c>
      <c r="F51" s="16">
        <f>SUMIF('SG04'!$B$7:$B$111,B51,'SG04'!$E$7:$E$111)</f>
        <v>0</v>
      </c>
      <c r="G51" s="16">
        <f>SUMIF('SG05'!$B$7:$B$135,B51,'SG05'!$E$7:$E$135)</f>
        <v>0</v>
      </c>
      <c r="H51" s="16">
        <f>SUMIF('SG06'!$B$7:$B$87,B51,'SG06'!$E$7:$E$87)</f>
        <v>0</v>
      </c>
      <c r="I51" s="16">
        <f>SUMIF('SG07'!$B$7:$B$96,B51,'SG07'!$E$7:$E$96)</f>
        <v>0</v>
      </c>
      <c r="J51" s="16">
        <f>SUMIF('SG08'!$B$7:$B$64,B51,'SG08'!$E$7:$E$64)</f>
        <v>0</v>
      </c>
      <c r="K51" s="17">
        <f>SUMIF('SG09'!$B$7:$B$57,B51,'SG09'!$E$7:$E$57)</f>
        <v>0</v>
      </c>
      <c r="L51" s="17">
        <f>SUMIF('SG10'!$B$7:$B$65,B51,'SG10'!$E$7:$E$65)</f>
        <v>10500</v>
      </c>
      <c r="M51" s="17">
        <f>SUMIF('SG11'!$B$7:$B$66,B51,'SG11'!$E$7:$E$66)</f>
        <v>0</v>
      </c>
      <c r="N51" s="17">
        <f>SUMIF('SG12'!$B$7:$B$69,B51,'SG12'!$E$7:$E$69)</f>
        <v>0</v>
      </c>
      <c r="O51" s="18">
        <f t="shared" si="0"/>
        <v>10500</v>
      </c>
      <c r="P51" s="24"/>
    </row>
    <row r="52" spans="1:16" ht="20.25" customHeight="1">
      <c r="A52" s="14">
        <f t="shared" si="1"/>
        <v>48</v>
      </c>
      <c r="B52" s="47" t="s">
        <v>1898</v>
      </c>
      <c r="C52" s="16">
        <f>SUMIF('SG01'!$B$7:$B$67,B52,'SG01'!$E$7:$E$67)</f>
        <v>4368</v>
      </c>
      <c r="D52" s="16">
        <f>SUMIF('SG02'!$B$7:$B$55,B52,'SG02'!$E$7:$E$55)</f>
        <v>0</v>
      </c>
      <c r="E52" s="16">
        <f>SUMIF('SG03'!$B$7:$B$117,B52,'SG03'!$E$7:$E$117)</f>
        <v>0</v>
      </c>
      <c r="F52" s="16">
        <f>SUMIF('SG04'!$B$7:$B$111,B52,'SG04'!$E$7:$E$111)</f>
        <v>0</v>
      </c>
      <c r="G52" s="16">
        <f>SUMIF('SG05'!$B$7:$B$135,B52,'SG05'!$E$7:$E$135)</f>
        <v>2860</v>
      </c>
      <c r="H52" s="16">
        <f>SUMIF('SG06'!$B$7:$B$87,B52,'SG06'!$E$7:$E$87)</f>
        <v>0</v>
      </c>
      <c r="I52" s="16">
        <f>SUMIF('SG07'!$B$7:$B$96,B52,'SG07'!$E$7:$E$96)</f>
        <v>0</v>
      </c>
      <c r="J52" s="16">
        <f>SUMIF('SG08'!$B$7:$B$64,B52,'SG08'!$E$7:$E$64)</f>
        <v>0</v>
      </c>
      <c r="K52" s="17">
        <f>SUMIF('SG09'!$B$7:$B$57,B52,'SG09'!$E$7:$E$57)</f>
        <v>2712</v>
      </c>
      <c r="L52" s="17">
        <f>SUMIF('SG10'!$B$7:$B$65,B52,'SG10'!$E$7:$E$65)</f>
        <v>0</v>
      </c>
      <c r="M52" s="17">
        <f>SUMIF('SG11'!$B$7:$B$66,B52,'SG11'!$E$7:$E$66)</f>
        <v>7121.53</v>
      </c>
      <c r="N52" s="17">
        <f>SUMIF('SG12'!$B$7:$B$69,B52,'SG12'!$E$7:$E$69)</f>
        <v>2765.53</v>
      </c>
      <c r="O52" s="18">
        <f t="shared" si="0"/>
        <v>19827.059999999998</v>
      </c>
      <c r="P52" s="24"/>
    </row>
    <row r="53" spans="1:16" ht="20.25" customHeight="1">
      <c r="A53" s="14">
        <f t="shared" si="1"/>
        <v>49</v>
      </c>
      <c r="B53" s="47" t="s">
        <v>193</v>
      </c>
      <c r="C53" s="16">
        <f>SUMIF('SG01'!$B$7:$B$67,B53,'SG01'!$E$7:$E$67)</f>
        <v>0</v>
      </c>
      <c r="D53" s="16">
        <f>SUMIF('SG02'!$B$7:$B$55,B53,'SG02'!$E$7:$E$55)</f>
        <v>0</v>
      </c>
      <c r="E53" s="16">
        <f>SUMIF('SG03'!$B$7:$B$117,B53,'SG03'!$E$7:$E$117)</f>
        <v>0</v>
      </c>
      <c r="F53" s="16">
        <f>SUMIF('SG04'!$B$7:$B$111,B53,'SG04'!$E$7:$E$111)</f>
        <v>0</v>
      </c>
      <c r="G53" s="16">
        <f>SUMIF('SG05'!$B$7:$B$135,B53,'SG05'!$E$7:$E$135)</f>
        <v>0</v>
      </c>
      <c r="H53" s="16">
        <f>SUMIF('SG06'!$B$7:$B$87,B53,'SG06'!$E$7:$E$87)</f>
        <v>0</v>
      </c>
      <c r="I53" s="16">
        <f>SUMIF('SG07'!$B$7:$B$96,B53,'SG07'!$E$7:$E$96)</f>
        <v>0</v>
      </c>
      <c r="J53" s="16">
        <f>SUMIF('SG08'!$B$7:$B$64,B53,'SG08'!$E$7:$E$64)</f>
        <v>0</v>
      </c>
      <c r="K53" s="17">
        <f>SUMIF('SG09'!$B$7:$B$57,B53,'SG09'!$E$7:$E$57)</f>
        <v>0</v>
      </c>
      <c r="L53" s="17">
        <f>SUMIF('SG10'!$B$7:$B$65,B53,'SG10'!$E$7:$E$65)</f>
        <v>0</v>
      </c>
      <c r="M53" s="17">
        <f>SUMIF('SG11'!$B$7:$B$66,B53,'SG11'!$E$7:$E$66)</f>
        <v>0</v>
      </c>
      <c r="N53" s="17">
        <f>SUMIF('SG12'!$B$7:$B$69,B53,'SG12'!$E$7:$E$69)</f>
        <v>0</v>
      </c>
      <c r="O53" s="18">
        <f t="shared" si="0"/>
        <v>0</v>
      </c>
      <c r="P53" s="24"/>
    </row>
    <row r="54" spans="1:16" ht="20.25" customHeight="1">
      <c r="A54" s="14">
        <f t="shared" si="1"/>
        <v>50</v>
      </c>
      <c r="B54" s="47" t="s">
        <v>4680</v>
      </c>
      <c r="C54" s="16">
        <f>SUMIF('SG01'!$B$7:$B$67,B54,'SG01'!$E$7:$E$67)</f>
        <v>0</v>
      </c>
      <c r="D54" s="16">
        <f>SUMIF('SG02'!$B$7:$B$55,B54,'SG02'!$E$7:$E$55)</f>
        <v>0</v>
      </c>
      <c r="E54" s="16">
        <f>SUMIF('SG03'!$B$7:$B$117,B54,'SG03'!$E$7:$E$117)</f>
        <v>1472</v>
      </c>
      <c r="F54" s="16">
        <f>SUMIF('SG04'!$B$7:$B$111,B54,'SG04'!$E$7:$E$111)</f>
        <v>6047.71</v>
      </c>
      <c r="G54" s="16">
        <f>SUMIF('SG05'!$B$7:$B$135,B54,'SG05'!$E$7:$E$135)</f>
        <v>0</v>
      </c>
      <c r="H54" s="16">
        <f>SUMIF('SG06'!$B$7:$B$87,B54,'SG06'!$E$7:$E$87)</f>
        <v>0</v>
      </c>
      <c r="I54" s="16">
        <f>SUMIF('SG07'!$B$7:$B$96,B54,'SG07'!$E$7:$E$96)</f>
        <v>0</v>
      </c>
      <c r="J54" s="16">
        <f>SUMIF('SG08'!$B$7:$B$64,B54,'SG08'!$E$7:$E$64)</f>
        <v>0</v>
      </c>
      <c r="K54" s="17">
        <f>SUMIF('SG09'!$B$7:$B$57,B54,'SG09'!$E$7:$E$57)</f>
        <v>0</v>
      </c>
      <c r="L54" s="17">
        <f>SUMIF('SG10'!$B$7:$B$65,B54,'SG10'!$E$7:$E$65)</f>
        <v>0</v>
      </c>
      <c r="M54" s="17">
        <f>SUMIF('SG11'!$B$7:$B$66,B54,'SG11'!$E$7:$E$66)</f>
        <v>0</v>
      </c>
      <c r="N54" s="17">
        <f>SUMIF('SG12'!$B$7:$B$69,B54,'SG12'!$E$7:$E$69)</f>
        <v>0</v>
      </c>
      <c r="O54" s="18">
        <f t="shared" si="0"/>
        <v>7519.71</v>
      </c>
      <c r="P54" s="24"/>
    </row>
    <row r="55" spans="1:16" ht="20.25" customHeight="1">
      <c r="A55" s="14">
        <f t="shared" si="1"/>
        <v>51</v>
      </c>
      <c r="B55" s="46" t="s">
        <v>121</v>
      </c>
      <c r="C55" s="16">
        <f>SUMIF('SG01'!$B$7:$B$67,B55,'SG01'!$E$7:$E$67)</f>
        <v>0</v>
      </c>
      <c r="D55" s="16">
        <f>SUMIF('SG02'!$B$7:$B$55,B55,'SG02'!$E$7:$E$55)</f>
        <v>0</v>
      </c>
      <c r="E55" s="16">
        <f>SUMIF('SG03'!$B$7:$B$117,B55,'SG03'!$E$7:$E$117)</f>
        <v>0</v>
      </c>
      <c r="F55" s="16">
        <f>SUMIF('SG04'!$B$7:$B$111,B55,'SG04'!$E$7:$E$111)</f>
        <v>0</v>
      </c>
      <c r="G55" s="16">
        <f>SUMIF('SG05'!$B$7:$B$135,B55,'SG05'!$E$7:$E$135)</f>
        <v>0</v>
      </c>
      <c r="H55" s="16">
        <f>SUMIF('SG06'!$B$7:$B$87,B55,'SG06'!$E$7:$E$87)</f>
        <v>0</v>
      </c>
      <c r="I55" s="16">
        <f>SUMIF('SG07'!$B$7:$B$96,B55,'SG07'!$E$7:$E$96)</f>
        <v>0</v>
      </c>
      <c r="J55" s="16">
        <f>SUMIF('SG08'!$B$7:$B$64,B55,'SG08'!$E$7:$E$64)</f>
        <v>0</v>
      </c>
      <c r="K55" s="17">
        <f>SUMIF('SG09'!$B$7:$B$57,B55,'SG09'!$E$7:$E$57)</f>
        <v>0</v>
      </c>
      <c r="L55" s="17">
        <f>SUMIF('SG10'!$B$7:$B$65,B55,'SG10'!$E$7:$E$65)</f>
        <v>0</v>
      </c>
      <c r="M55" s="17">
        <f>SUMIF('SG11'!$B$7:$B$66,B55,'SG11'!$E$7:$E$66)</f>
        <v>0</v>
      </c>
      <c r="N55" s="17">
        <f>SUMIF('SG12'!$B$7:$B$69,B55,'SG12'!$E$7:$E$69)</f>
        <v>0</v>
      </c>
      <c r="O55" s="18">
        <f t="shared" si="0"/>
        <v>0</v>
      </c>
      <c r="P55" s="24"/>
    </row>
    <row r="56" spans="1:16" ht="20.25" customHeight="1">
      <c r="A56" s="14">
        <f t="shared" si="1"/>
        <v>52</v>
      </c>
      <c r="B56" s="47" t="s">
        <v>34</v>
      </c>
      <c r="C56" s="16">
        <f>SUMIF('SG01'!$B$7:$B$67,B56,'SG01'!$E$7:$E$67)</f>
        <v>0</v>
      </c>
      <c r="D56" s="16">
        <f>SUMIF('SG02'!$B$7:$B$55,B56,'SG02'!$E$7:$E$55)</f>
        <v>0</v>
      </c>
      <c r="E56" s="16">
        <f>SUMIF('SG03'!$B$7:$B$117,B56,'SG03'!$E$7:$E$117)</f>
        <v>0</v>
      </c>
      <c r="F56" s="16">
        <f>SUMIF('SG04'!$B$7:$B$111,B56,'SG04'!$E$7:$E$111)</f>
        <v>0</v>
      </c>
      <c r="G56" s="16">
        <f>SUMIF('SG05'!$B$7:$B$135,B56,'SG05'!$E$7:$E$135)</f>
        <v>0</v>
      </c>
      <c r="H56" s="16">
        <f>SUMIF('SG06'!$B$7:$B$87,B56,'SG06'!$E$7:$E$87)</f>
        <v>0</v>
      </c>
      <c r="I56" s="16">
        <f>SUMIF('SG07'!$B$7:$B$96,B56,'SG07'!$E$7:$E$96)</f>
        <v>0</v>
      </c>
      <c r="J56" s="16">
        <f>SUMIF('SG08'!$B$7:$B$64,B56,'SG08'!$E$7:$E$64)</f>
        <v>0</v>
      </c>
      <c r="K56" s="17">
        <f>SUMIF('SG09'!$B$7:$B$57,B56,'SG09'!$E$7:$E$57)</f>
        <v>0</v>
      </c>
      <c r="L56" s="17">
        <f>SUMIF('SG10'!$B$7:$B$65,B56,'SG10'!$E$7:$E$65)</f>
        <v>0</v>
      </c>
      <c r="M56" s="17">
        <f>SUMIF('SG11'!$B$7:$B$66,B56,'SG11'!$E$7:$E$66)</f>
        <v>0</v>
      </c>
      <c r="N56" s="17">
        <f>SUMIF('SG12'!$B$7:$B$69,B56,'SG12'!$E$7:$E$69)</f>
        <v>0</v>
      </c>
      <c r="O56" s="18">
        <f t="shared" si="0"/>
        <v>0</v>
      </c>
      <c r="P56" s="24"/>
    </row>
    <row r="57" spans="1:16" ht="20.25" customHeight="1">
      <c r="A57" s="14">
        <f t="shared" si="1"/>
        <v>53</v>
      </c>
      <c r="B57" s="47" t="s">
        <v>19338</v>
      </c>
      <c r="C57" s="16">
        <f>SUMIF('SG01'!$B$7:$B$67,B57,'SG01'!$E$7:$E$67)</f>
        <v>0</v>
      </c>
      <c r="D57" s="16">
        <f>SUMIF('SG02'!$B$7:$B$55,B57,'SG02'!$E$7:$E$55)</f>
        <v>0</v>
      </c>
      <c r="E57" s="16">
        <f>SUMIF('SG03'!$B$7:$B$117,B57,'SG03'!$E$7:$E$117)</f>
        <v>0</v>
      </c>
      <c r="F57" s="16">
        <f>SUMIF('SG04'!$B$7:$B$111,B57,'SG04'!$E$7:$E$111)</f>
        <v>0</v>
      </c>
      <c r="G57" s="16">
        <f>SUMIF('SG05'!$B$7:$B$135,B57,'SG05'!$E$7:$E$135)</f>
        <v>0</v>
      </c>
      <c r="H57" s="16">
        <f>SUMIF('SG06'!$B$7:$B$87,B57,'SG06'!$E$7:$E$87)</f>
        <v>0</v>
      </c>
      <c r="I57" s="16">
        <f>SUMIF('SG07'!$B$7:$B$96,B57,'SG07'!$E$7:$E$96)</f>
        <v>0</v>
      </c>
      <c r="J57" s="16">
        <f>SUMIF('SG08'!$B$7:$B$64,B57,'SG08'!$E$7:$E$64)</f>
        <v>0</v>
      </c>
      <c r="K57" s="17">
        <f>SUMIF('SG09'!$B$7:$B$57,B57,'SG09'!$E$7:$E$57)</f>
        <v>0</v>
      </c>
      <c r="L57" s="17">
        <f>SUMIF('SG10'!$B$7:$B$65,B57,'SG10'!$E$7:$E$65)</f>
        <v>0</v>
      </c>
      <c r="M57" s="17">
        <f>SUMIF('SG11'!$B$7:$B$66,B57,'SG11'!$E$7:$E$66)</f>
        <v>0</v>
      </c>
      <c r="N57" s="17">
        <f>SUMIF('SG12'!$B$7:$B$69,B57,'SG12'!$E$7:$E$69)</f>
        <v>1224</v>
      </c>
      <c r="O57" s="18">
        <f t="shared" si="0"/>
        <v>1224</v>
      </c>
      <c r="P57" s="24"/>
    </row>
    <row r="58" spans="1:16" ht="20.25" customHeight="1">
      <c r="A58" s="14">
        <f t="shared" si="1"/>
        <v>54</v>
      </c>
      <c r="B58" s="47" t="s">
        <v>189</v>
      </c>
      <c r="C58" s="16">
        <f>SUMIF('SG01'!$B$7:$B$67,B58,'SG01'!$E$7:$E$67)</f>
        <v>0</v>
      </c>
      <c r="D58" s="16">
        <f>SUMIF('SG02'!$B$7:$B$55,B58,'SG02'!$E$7:$E$55)</f>
        <v>0</v>
      </c>
      <c r="E58" s="16">
        <f>SUMIF('SG03'!$B$7:$B$117,B58,'SG03'!$E$7:$E$117)</f>
        <v>138704.14000000001</v>
      </c>
      <c r="F58" s="16">
        <f>SUMIF('SG04'!$B$7:$B$111,B58,'SG04'!$E$7:$E$111)</f>
        <v>147756.34999999998</v>
      </c>
      <c r="G58" s="16">
        <f>SUMIF('SG05'!$B$7:$B$135,B58,'SG05'!$E$7:$E$135)</f>
        <v>193168.60999999996</v>
      </c>
      <c r="H58" s="16">
        <f>SUMIF('SG06'!$B$7:$B$87,B58,'SG06'!$E$7:$E$87)</f>
        <v>129984.94000000002</v>
      </c>
      <c r="I58" s="16">
        <f>SUMIF('SG07'!$B$7:$B$96,B58,'SG07'!$E$7:$E$96)</f>
        <v>135749.35000000003</v>
      </c>
      <c r="J58" s="16">
        <f>SUMIF('SG08'!$B$7:$B$64,B58,'SG08'!$E$7:$E$64)</f>
        <v>0</v>
      </c>
      <c r="K58" s="17">
        <f>SUMIF('SG09'!$B$7:$B$57,B58,'SG09'!$E$7:$E$57)</f>
        <v>0</v>
      </c>
      <c r="L58" s="17">
        <f>SUMIF('SG10'!$B$7:$B$65,B58,'SG10'!$E$7:$E$65)</f>
        <v>4130.8099999999995</v>
      </c>
      <c r="M58" s="17">
        <f>SUMIF('SG11'!$B$7:$B$66,B58,'SG11'!$E$7:$E$66)</f>
        <v>14128.12</v>
      </c>
      <c r="N58" s="17">
        <f>SUMIF('SG12'!$B$7:$B$69,B58,'SG12'!$E$7:$E$69)</f>
        <v>3527.16</v>
      </c>
      <c r="O58" s="18">
        <f t="shared" si="0"/>
        <v>767149.48000000021</v>
      </c>
      <c r="P58" s="24"/>
    </row>
    <row r="59" spans="1:16" ht="20.25" customHeight="1">
      <c r="A59" s="14">
        <f t="shared" si="1"/>
        <v>55</v>
      </c>
      <c r="B59" s="46" t="s">
        <v>25</v>
      </c>
      <c r="C59" s="16">
        <f>SUMIF('SG01'!$B$7:$B$67,B59,'SG01'!$E$7:$E$67)</f>
        <v>0</v>
      </c>
      <c r="D59" s="16">
        <f>SUMIF('SG02'!$B$7:$B$55,B59,'SG02'!$E$7:$E$55)</f>
        <v>0</v>
      </c>
      <c r="E59" s="16">
        <f>SUMIF('SG03'!$B$7:$B$117,B59,'SG03'!$E$7:$E$117)</f>
        <v>0</v>
      </c>
      <c r="F59" s="16">
        <f>SUMIF('SG04'!$B$7:$B$111,B59,'SG04'!$E$7:$E$111)</f>
        <v>0</v>
      </c>
      <c r="G59" s="16">
        <f>SUMIF('SG05'!$B$7:$B$135,B59,'SG05'!$E$7:$E$135)</f>
        <v>0</v>
      </c>
      <c r="H59" s="16">
        <f>SUMIF('SG06'!$B$7:$B$87,B59,'SG06'!$E$7:$E$87)</f>
        <v>0</v>
      </c>
      <c r="I59" s="16">
        <f>SUMIF('SG07'!$B$7:$B$96,B59,'SG07'!$E$7:$E$96)</f>
        <v>0</v>
      </c>
      <c r="J59" s="16">
        <f>SUMIF('SG08'!$B$7:$B$64,B59,'SG08'!$E$7:$E$64)</f>
        <v>0</v>
      </c>
      <c r="K59" s="17">
        <f>SUMIF('SG09'!$B$7:$B$57,B59,'SG09'!$E$7:$E$57)</f>
        <v>0</v>
      </c>
      <c r="L59" s="17">
        <f>SUMIF('SG10'!$B$7:$B$65,B59,'SG10'!$E$7:$E$65)</f>
        <v>0</v>
      </c>
      <c r="M59" s="17">
        <f>SUMIF('SG11'!$B$7:$B$66,B59,'SG11'!$E$7:$E$66)</f>
        <v>0</v>
      </c>
      <c r="N59" s="17">
        <f>SUMIF('SG12'!$B$7:$B$69,B59,'SG12'!$E$7:$E$69)</f>
        <v>0</v>
      </c>
      <c r="O59" s="18">
        <f t="shared" si="0"/>
        <v>0</v>
      </c>
      <c r="P59" s="24"/>
    </row>
    <row r="60" spans="1:16" ht="20.25" customHeight="1">
      <c r="A60" s="14">
        <f t="shared" si="1"/>
        <v>56</v>
      </c>
      <c r="B60" s="47" t="s">
        <v>6188</v>
      </c>
      <c r="C60" s="16">
        <f>SUMIF('SG01'!$B$7:$B$67,B60,'SG01'!$E$7:$E$67)</f>
        <v>0</v>
      </c>
      <c r="D60" s="16">
        <f>SUMIF('SG02'!$B$7:$B$55,B60,'SG02'!$E$7:$E$55)</f>
        <v>0</v>
      </c>
      <c r="E60" s="16">
        <f>SUMIF('SG03'!$B$7:$B$117,B60,'SG03'!$E$7:$E$117)</f>
        <v>0</v>
      </c>
      <c r="F60" s="16">
        <f>SUMIF('SG04'!$B$7:$B$111,B60,'SG04'!$E$7:$E$111)</f>
        <v>8215</v>
      </c>
      <c r="G60" s="16">
        <f>SUMIF('SG05'!$B$7:$B$135,B60,'SG05'!$E$7:$E$135)</f>
        <v>0</v>
      </c>
      <c r="H60" s="16">
        <f>SUMIF('SG06'!$B$7:$B$87,B60,'SG06'!$E$7:$E$87)</f>
        <v>0</v>
      </c>
      <c r="I60" s="16">
        <f>SUMIF('SG07'!$B$7:$B$96,B60,'SG07'!$E$7:$E$96)</f>
        <v>0</v>
      </c>
      <c r="J60" s="16">
        <f>SUMIF('SG08'!$B$7:$B$64,B60,'SG08'!$E$7:$E$64)</f>
        <v>0</v>
      </c>
      <c r="K60" s="17">
        <f>SUMIF('SG09'!$B$7:$B$57,B60,'SG09'!$E$7:$E$57)</f>
        <v>0</v>
      </c>
      <c r="L60" s="17">
        <f>SUMIF('SG10'!$B$7:$B$65,B60,'SG10'!$E$7:$E$65)</f>
        <v>0</v>
      </c>
      <c r="M60" s="17">
        <f>SUMIF('SG11'!$B$7:$B$66,B60,'SG11'!$E$7:$E$66)</f>
        <v>0</v>
      </c>
      <c r="N60" s="17">
        <f>SUMIF('SG12'!$B$7:$B$69,B60,'SG12'!$E$7:$E$69)</f>
        <v>0</v>
      </c>
      <c r="O60" s="18">
        <f t="shared" si="0"/>
        <v>8215</v>
      </c>
      <c r="P60" s="24"/>
    </row>
    <row r="61" spans="1:16" ht="20.25" customHeight="1">
      <c r="A61" s="14">
        <f t="shared" si="1"/>
        <v>57</v>
      </c>
      <c r="B61" s="47" t="s">
        <v>310</v>
      </c>
      <c r="C61" s="16">
        <f>SUMIF('SG01'!$B$7:$B$67,B61,'SG01'!$E$7:$E$67)</f>
        <v>0</v>
      </c>
      <c r="D61" s="16">
        <f>SUMIF('SG02'!$B$7:$B$55,B61,'SG02'!$E$7:$E$55)</f>
        <v>0</v>
      </c>
      <c r="E61" s="16">
        <f>SUMIF('SG03'!$B$7:$B$117,B61,'SG03'!$E$7:$E$117)</f>
        <v>0</v>
      </c>
      <c r="F61" s="16">
        <f>SUMIF('SG04'!$B$7:$B$111,B61,'SG04'!$E$7:$E$111)</f>
        <v>0</v>
      </c>
      <c r="G61" s="16">
        <f>SUMIF('SG05'!$B$7:$B$135,B61,'SG05'!$E$7:$E$135)</f>
        <v>0</v>
      </c>
      <c r="H61" s="16">
        <f>SUMIF('SG06'!$B$7:$B$87,B61,'SG06'!$E$7:$E$87)</f>
        <v>0</v>
      </c>
      <c r="I61" s="16">
        <f>SUMIF('SG07'!$B$7:$B$96,B61,'SG07'!$E$7:$E$96)</f>
        <v>0</v>
      </c>
      <c r="J61" s="16">
        <f>SUMIF('SG08'!$B$7:$B$64,B61,'SG08'!$E$7:$E$64)</f>
        <v>0</v>
      </c>
      <c r="K61" s="17">
        <f>SUMIF('SG09'!$B$7:$B$57,B61,'SG09'!$E$7:$E$57)</f>
        <v>0</v>
      </c>
      <c r="L61" s="17">
        <f>SUMIF('SG10'!$B$7:$B$65,B61,'SG10'!$E$7:$E$65)</f>
        <v>0</v>
      </c>
      <c r="M61" s="17">
        <f>SUMIF('SG11'!$B$7:$B$66,B61,'SG11'!$E$7:$E$66)</f>
        <v>0</v>
      </c>
      <c r="N61" s="17">
        <f>SUMIF('SG12'!$B$7:$B$69,B61,'SG12'!$E$7:$E$69)</f>
        <v>0</v>
      </c>
      <c r="O61" s="18">
        <f t="shared" si="0"/>
        <v>0</v>
      </c>
      <c r="P61" s="24"/>
    </row>
    <row r="62" spans="1:16" ht="20.25" customHeight="1">
      <c r="A62" s="14">
        <f t="shared" si="1"/>
        <v>58</v>
      </c>
      <c r="B62" s="47" t="s">
        <v>370</v>
      </c>
      <c r="C62" s="16">
        <f>SUMIF('SG01'!$B$7:$B$67,B62,'SG01'!$E$7:$E$67)</f>
        <v>0</v>
      </c>
      <c r="D62" s="16">
        <f>SUMIF('SG02'!$B$7:$B$55,B62,'SG02'!$E$7:$E$55)</f>
        <v>0</v>
      </c>
      <c r="E62" s="16">
        <f>SUMIF('SG03'!$B$7:$B$117,B62,'SG03'!$E$7:$E$117)</f>
        <v>0</v>
      </c>
      <c r="F62" s="16">
        <f>SUMIF('SG04'!$B$7:$B$111,B62,'SG04'!$E$7:$E$111)</f>
        <v>3216</v>
      </c>
      <c r="G62" s="16">
        <f>SUMIF('SG05'!$B$7:$B$135,B62,'SG05'!$E$7:$E$135)</f>
        <v>0</v>
      </c>
      <c r="H62" s="16">
        <f>SUMIF('SG06'!$B$7:$B$87,B62,'SG06'!$E$7:$E$87)</f>
        <v>0</v>
      </c>
      <c r="I62" s="16">
        <f>SUMIF('SG07'!$B$7:$B$96,B62,'SG07'!$E$7:$E$96)</f>
        <v>0</v>
      </c>
      <c r="J62" s="16">
        <f>SUMIF('SG08'!$B$7:$B$64,B62,'SG08'!$E$7:$E$64)</f>
        <v>0</v>
      </c>
      <c r="K62" s="17">
        <f>SUMIF('SG09'!$B$7:$B$57,B62,'SG09'!$E$7:$E$57)</f>
        <v>0</v>
      </c>
      <c r="L62" s="17">
        <f>SUMIF('SG10'!$B$7:$B$65,B62,'SG10'!$E$7:$E$65)</f>
        <v>0</v>
      </c>
      <c r="M62" s="17">
        <f>SUMIF('SG11'!$B$7:$B$66,B62,'SG11'!$E$7:$E$66)</f>
        <v>0</v>
      </c>
      <c r="N62" s="17">
        <f>SUMIF('SG12'!$B$7:$B$69,B62,'SG12'!$E$7:$E$69)</f>
        <v>0</v>
      </c>
      <c r="O62" s="18">
        <f t="shared" si="0"/>
        <v>3216</v>
      </c>
      <c r="P62" s="24"/>
    </row>
    <row r="63" spans="1:16" ht="20.25" customHeight="1">
      <c r="A63" s="14">
        <f t="shared" si="1"/>
        <v>59</v>
      </c>
      <c r="B63" s="46" t="s">
        <v>11107</v>
      </c>
      <c r="C63" s="16">
        <f>SUMIF('SG01'!$B$7:$B$67,B63,'SG01'!$E$7:$E$67)</f>
        <v>0</v>
      </c>
      <c r="D63" s="16">
        <f>SUMIF('SG02'!$B$7:$B$55,B63,'SG02'!$E$7:$E$55)</f>
        <v>0</v>
      </c>
      <c r="E63" s="16">
        <f>SUMIF('SG03'!$B$7:$B$117,B63,'SG03'!$E$7:$E$117)</f>
        <v>0</v>
      </c>
      <c r="F63" s="16">
        <f>SUMIF('SG04'!$B$7:$B$111,B63,'SG04'!$E$7:$E$111)</f>
        <v>0</v>
      </c>
      <c r="G63" s="16">
        <f>SUMIF('SG05'!$B$7:$B$135,B63,'SG05'!$E$7:$E$135)</f>
        <v>0</v>
      </c>
      <c r="H63" s="16">
        <f>SUMIF('SG06'!$B$7:$B$87,B63,'SG06'!$E$7:$E$87)</f>
        <v>0</v>
      </c>
      <c r="I63" s="16">
        <f>SUMIF('SG07'!$B$7:$B$96,B63,'SG07'!$E$7:$E$96)</f>
        <v>6110.24</v>
      </c>
      <c r="J63" s="16">
        <f>SUMIF('SG08'!$B$7:$B$64,B63,'SG08'!$E$7:$E$64)</f>
        <v>219</v>
      </c>
      <c r="K63" s="17">
        <f>SUMIF('SG09'!$B$7:$B$57,B63,'SG09'!$E$7:$E$57)</f>
        <v>6249.6</v>
      </c>
      <c r="L63" s="17">
        <f>SUMIF('SG10'!$B$7:$B$65,B63,'SG10'!$E$7:$E$65)</f>
        <v>0</v>
      </c>
      <c r="M63" s="17">
        <f>SUMIF('SG11'!$B$7:$B$66,B63,'SG11'!$E$7:$E$66)</f>
        <v>0</v>
      </c>
      <c r="N63" s="17">
        <f>SUMIF('SG12'!$B$7:$B$69,B63,'SG12'!$E$7:$E$69)</f>
        <v>0</v>
      </c>
      <c r="O63" s="18">
        <f t="shared" si="0"/>
        <v>12578.84</v>
      </c>
      <c r="P63" s="24"/>
    </row>
    <row r="64" spans="1:16" ht="20.25" customHeight="1">
      <c r="A64" s="14">
        <f t="shared" si="1"/>
        <v>60</v>
      </c>
      <c r="B64" s="47" t="s">
        <v>201</v>
      </c>
      <c r="C64" s="16">
        <f>SUMIF('SG01'!$B$7:$B$67,B64,'SG01'!$E$7:$E$67)</f>
        <v>0</v>
      </c>
      <c r="D64" s="16">
        <f>SUMIF('SG02'!$B$7:$B$55,B64,'SG02'!$E$7:$E$55)</f>
        <v>0</v>
      </c>
      <c r="E64" s="16">
        <f>SUMIF('SG03'!$B$7:$B$117,B64,'SG03'!$E$7:$E$117)</f>
        <v>0</v>
      </c>
      <c r="F64" s="16">
        <f>SUMIF('SG04'!$B$7:$B$111,B64,'SG04'!$E$7:$E$111)</f>
        <v>0</v>
      </c>
      <c r="G64" s="16">
        <f>SUMIF('SG05'!$B$7:$B$135,B64,'SG05'!$E$7:$E$135)</f>
        <v>0</v>
      </c>
      <c r="H64" s="16">
        <f>SUMIF('SG06'!$B$7:$B$87,B64,'SG06'!$E$7:$E$87)</f>
        <v>0</v>
      </c>
      <c r="I64" s="16">
        <f>SUMIF('SG07'!$B$7:$B$96,B64,'SG07'!$E$7:$E$96)</f>
        <v>0</v>
      </c>
      <c r="J64" s="16">
        <f>SUMIF('SG08'!$B$7:$B$64,B64,'SG08'!$E$7:$E$64)</f>
        <v>0</v>
      </c>
      <c r="K64" s="17">
        <f>SUMIF('SG09'!$B$7:$B$57,B64,'SG09'!$E$7:$E$57)</f>
        <v>0</v>
      </c>
      <c r="L64" s="17">
        <f>SUMIF('SG10'!$B$7:$B$65,B64,'SG10'!$E$7:$E$65)</f>
        <v>0</v>
      </c>
      <c r="M64" s="17">
        <f>SUMIF('SG11'!$B$7:$B$66,B64,'SG11'!$E$7:$E$66)</f>
        <v>0</v>
      </c>
      <c r="N64" s="17">
        <f>SUMIF('SG12'!$B$7:$B$69,B64,'SG12'!$E$7:$E$69)</f>
        <v>0</v>
      </c>
      <c r="O64" s="18">
        <f t="shared" si="0"/>
        <v>0</v>
      </c>
      <c r="P64" s="24"/>
    </row>
    <row r="65" spans="1:16" ht="20.25" customHeight="1">
      <c r="A65" s="14">
        <f t="shared" si="1"/>
        <v>61</v>
      </c>
      <c r="B65" s="47" t="s">
        <v>221</v>
      </c>
      <c r="C65" s="16">
        <f>SUMIF('SG01'!$B$7:$B$67,B65,'SG01'!$E$7:$E$67)</f>
        <v>0</v>
      </c>
      <c r="D65" s="16">
        <f>SUMIF('SG02'!$B$7:$B$55,B65,'SG02'!$E$7:$E$55)</f>
        <v>0</v>
      </c>
      <c r="E65" s="16">
        <f>SUMIF('SG03'!$B$7:$B$117,B65,'SG03'!$E$7:$E$117)</f>
        <v>0</v>
      </c>
      <c r="F65" s="16">
        <f>SUMIF('SG04'!$B$7:$B$111,B65,'SG04'!$E$7:$E$111)</f>
        <v>0</v>
      </c>
      <c r="G65" s="16">
        <f>SUMIF('SG05'!$B$7:$B$135,B65,'SG05'!$E$7:$E$135)</f>
        <v>0</v>
      </c>
      <c r="H65" s="16">
        <f>SUMIF('SG06'!$B$7:$B$87,B65,'SG06'!$E$7:$E$87)</f>
        <v>0</v>
      </c>
      <c r="I65" s="16">
        <f>SUMIF('SG07'!$B$7:$B$96,B65,'SG07'!$E$7:$E$96)</f>
        <v>0</v>
      </c>
      <c r="J65" s="16">
        <f>SUMIF('SG08'!$B$7:$B$64,B65,'SG08'!$E$7:$E$64)</f>
        <v>0</v>
      </c>
      <c r="K65" s="17">
        <f>SUMIF('SG09'!$B$7:$B$57,B65,'SG09'!$E$7:$E$57)</f>
        <v>0</v>
      </c>
      <c r="L65" s="17">
        <f>SUMIF('SG10'!$B$7:$B$65,B65,'SG10'!$E$7:$E$65)</f>
        <v>0</v>
      </c>
      <c r="M65" s="17">
        <f>SUMIF('SG11'!$B$7:$B$66,B65,'SG11'!$E$7:$E$66)</f>
        <v>0</v>
      </c>
      <c r="N65" s="17">
        <f>SUMIF('SG12'!$B$7:$B$69,B65,'SG12'!$E$7:$E$69)</f>
        <v>0</v>
      </c>
      <c r="O65" s="18">
        <f t="shared" si="0"/>
        <v>0</v>
      </c>
      <c r="P65" s="24"/>
    </row>
    <row r="66" spans="1:16" ht="20.25" customHeight="1">
      <c r="A66" s="14">
        <f t="shared" si="1"/>
        <v>62</v>
      </c>
      <c r="B66" s="47" t="s">
        <v>333</v>
      </c>
      <c r="C66" s="16">
        <f>SUMIF('SG01'!$B$7:$B$67,B66,'SG01'!$E$7:$E$67)</f>
        <v>0</v>
      </c>
      <c r="D66" s="16">
        <f>SUMIF('SG02'!$B$7:$B$55,B66,'SG02'!$E$7:$E$55)</f>
        <v>0</v>
      </c>
      <c r="E66" s="16">
        <f>SUMIF('SG03'!$B$7:$B$117,B66,'SG03'!$E$7:$E$117)</f>
        <v>0</v>
      </c>
      <c r="F66" s="16">
        <f>SUMIF('SG04'!$B$7:$B$111,B66,'SG04'!$E$7:$E$111)</f>
        <v>10263.11</v>
      </c>
      <c r="G66" s="16">
        <f>SUMIF('SG05'!$B$7:$B$135,B66,'SG05'!$E$7:$E$135)</f>
        <v>16430.440000000002</v>
      </c>
      <c r="H66" s="16">
        <f>SUMIF('SG06'!$B$7:$B$87,B66,'SG06'!$E$7:$E$87)</f>
        <v>0</v>
      </c>
      <c r="I66" s="16">
        <f>SUMIF('SG07'!$B$7:$B$96,B66,'SG07'!$E$7:$E$96)</f>
        <v>0</v>
      </c>
      <c r="J66" s="16">
        <f>SUMIF('SG08'!$B$7:$B$64,B66,'SG08'!$E$7:$E$64)</f>
        <v>0</v>
      </c>
      <c r="K66" s="17">
        <f>SUMIF('SG09'!$B$7:$B$57,B66,'SG09'!$E$7:$E$57)</f>
        <v>0</v>
      </c>
      <c r="L66" s="17">
        <f>SUMIF('SG10'!$B$7:$B$65,B66,'SG10'!$E$7:$E$65)</f>
        <v>0</v>
      </c>
      <c r="M66" s="17">
        <f>SUMIF('SG11'!$B$7:$B$66,B66,'SG11'!$E$7:$E$66)</f>
        <v>0</v>
      </c>
      <c r="N66" s="17">
        <f>SUMIF('SG12'!$B$7:$B$69,B66,'SG12'!$E$7:$E$69)</f>
        <v>0</v>
      </c>
      <c r="O66" s="18">
        <f t="shared" si="0"/>
        <v>26693.550000000003</v>
      </c>
      <c r="P66" s="24"/>
    </row>
    <row r="67" spans="1:16" ht="20.25" customHeight="1">
      <c r="A67" s="14">
        <f t="shared" si="1"/>
        <v>63</v>
      </c>
      <c r="B67" s="47" t="s">
        <v>37</v>
      </c>
      <c r="C67" s="16">
        <f>SUMIF('SG01'!$B$7:$B$67,B67,'SG01'!$E$7:$E$67)</f>
        <v>98528.229999999981</v>
      </c>
      <c r="D67" s="16">
        <f>SUMIF('SG02'!$B$7:$B$55,B67,'SG02'!$E$7:$E$55)</f>
        <v>103265.13999999997</v>
      </c>
      <c r="E67" s="16">
        <f>SUMIF('SG03'!$B$7:$B$117,B67,'SG03'!$E$7:$E$117)</f>
        <v>87396.920000000013</v>
      </c>
      <c r="F67" s="16">
        <f>SUMIF('SG04'!$B$7:$B$111,B67,'SG04'!$E$7:$E$111)</f>
        <v>106806.77000000002</v>
      </c>
      <c r="G67" s="16">
        <f>SUMIF('SG05'!$B$7:$B$135,B67,'SG05'!$E$7:$E$135)</f>
        <v>137416.62999999998</v>
      </c>
      <c r="H67" s="16">
        <f>SUMIF('SG06'!$B$7:$B$87,B67,'SG06'!$E$7:$E$87)</f>
        <v>70406.899999999994</v>
      </c>
      <c r="I67" s="16">
        <f>SUMIF('SG07'!$B$7:$B$96,B67,'SG07'!$E$7:$E$96)</f>
        <v>80039.000000000015</v>
      </c>
      <c r="J67" s="16">
        <f>SUMIF('SG08'!$B$7:$B$64,B67,'SG08'!$E$7:$E$64)</f>
        <v>80751.360000000001</v>
      </c>
      <c r="K67" s="17">
        <f>SUMIF('SG09'!$B$7:$B$57,B67,'SG09'!$E$7:$E$57)</f>
        <v>23692.800000000003</v>
      </c>
      <c r="L67" s="17">
        <f>SUMIF('SG10'!$B$7:$B$65,B67,'SG10'!$E$7:$E$65)</f>
        <v>8995.2000000000007</v>
      </c>
      <c r="M67" s="17">
        <f>SUMIF('SG11'!$B$7:$B$66,B67,'SG11'!$E$7:$E$66)</f>
        <v>56994.63</v>
      </c>
      <c r="N67" s="17">
        <f>SUMIF('SG12'!$B$7:$B$69,B67,'SG12'!$E$7:$E$69)</f>
        <v>55781.18</v>
      </c>
      <c r="O67" s="18">
        <f t="shared" si="0"/>
        <v>910074.76</v>
      </c>
      <c r="P67" s="24"/>
    </row>
    <row r="68" spans="1:16" ht="20.25" customHeight="1">
      <c r="A68" s="14">
        <f t="shared" si="1"/>
        <v>64</v>
      </c>
      <c r="B68" s="47" t="s">
        <v>28</v>
      </c>
      <c r="C68" s="16">
        <f>SUMIF('SG01'!$B$7:$B$67,B68,'SG01'!$E$7:$E$67)</f>
        <v>1472.8</v>
      </c>
      <c r="D68" s="16">
        <f>SUMIF('SG02'!$B$7:$B$55,B68,'SG02'!$E$7:$E$55)</f>
        <v>0</v>
      </c>
      <c r="E68" s="16">
        <f>SUMIF('SG03'!$B$7:$B$117,B68,'SG03'!$E$7:$E$117)</f>
        <v>17897.899999999998</v>
      </c>
      <c r="F68" s="16">
        <f>SUMIF('SG04'!$B$7:$B$111,B68,'SG04'!$E$7:$E$111)</f>
        <v>13054.800000000001</v>
      </c>
      <c r="G68" s="16">
        <f>SUMIF('SG05'!$B$7:$B$135,B68,'SG05'!$E$7:$E$135)</f>
        <v>8951.8700000000008</v>
      </c>
      <c r="H68" s="16">
        <f>SUMIF('SG06'!$B$7:$B$87,B68,'SG06'!$E$7:$E$87)</f>
        <v>12368.05</v>
      </c>
      <c r="I68" s="16">
        <f>SUMIF('SG07'!$B$7:$B$96,B68,'SG07'!$E$7:$E$96)</f>
        <v>18017.260000000002</v>
      </c>
      <c r="J68" s="16">
        <f>SUMIF('SG08'!$B$7:$B$64,B68,'SG08'!$E$7:$E$64)</f>
        <v>12364.6</v>
      </c>
      <c r="K68" s="17">
        <f>SUMIF('SG09'!$B$7:$B$57,B68,'SG09'!$E$7:$E$57)</f>
        <v>16221.81</v>
      </c>
      <c r="L68" s="17">
        <f>SUMIF('SG10'!$B$7:$B$65,B68,'SG10'!$E$7:$E$65)</f>
        <v>13589.169999999998</v>
      </c>
      <c r="M68" s="17">
        <f>SUMIF('SG11'!$B$7:$B$66,B68,'SG11'!$E$7:$E$66)</f>
        <v>11387.15</v>
      </c>
      <c r="N68" s="17">
        <f>SUMIF('SG12'!$B$7:$B$69,B68,'SG12'!$E$7:$E$69)</f>
        <v>26394.930000000004</v>
      </c>
      <c r="O68" s="18">
        <f t="shared" si="0"/>
        <v>151720.34</v>
      </c>
      <c r="P68" s="24"/>
    </row>
    <row r="69" spans="1:16" ht="20.25" customHeight="1">
      <c r="A69" s="14">
        <f t="shared" si="1"/>
        <v>65</v>
      </c>
      <c r="B69" s="47" t="s">
        <v>210</v>
      </c>
      <c r="C69" s="16">
        <f>SUMIF('SG01'!$B$7:$B$67,B69,'SG01'!$E$7:$E$67)</f>
        <v>0</v>
      </c>
      <c r="D69" s="16">
        <f>SUMIF('SG02'!$B$7:$B$55,B69,'SG02'!$E$7:$E$55)</f>
        <v>0</v>
      </c>
      <c r="E69" s="16">
        <f>SUMIF('SG03'!$B$7:$B$117,B69,'SG03'!$E$7:$E$117)</f>
        <v>0</v>
      </c>
      <c r="F69" s="16">
        <f>SUMIF('SG04'!$B$7:$B$111,B69,'SG04'!$E$7:$E$111)</f>
        <v>0</v>
      </c>
      <c r="G69" s="16">
        <f>SUMIF('SG05'!$B$7:$B$135,B69,'SG05'!$E$7:$E$135)</f>
        <v>0</v>
      </c>
      <c r="H69" s="16">
        <f>SUMIF('SG06'!$B$7:$B$87,B69,'SG06'!$E$7:$E$87)</f>
        <v>0</v>
      </c>
      <c r="I69" s="16">
        <f>SUMIF('SG07'!$B$7:$B$96,B69,'SG07'!$E$7:$E$96)</f>
        <v>0</v>
      </c>
      <c r="J69" s="16">
        <f>SUMIF('SG08'!$B$7:$B$64,B69,'SG08'!$E$7:$E$64)</f>
        <v>0</v>
      </c>
      <c r="K69" s="17">
        <f>SUMIF('SG09'!$B$7:$B$57,B69,'SG09'!$E$7:$E$57)</f>
        <v>0</v>
      </c>
      <c r="L69" s="17">
        <f>SUMIF('SG10'!$B$7:$B$65,B69,'SG10'!$E$7:$E$65)</f>
        <v>0</v>
      </c>
      <c r="M69" s="17">
        <f>SUMIF('SG11'!$B$7:$B$66,B69,'SG11'!$E$7:$E$66)</f>
        <v>0</v>
      </c>
      <c r="N69" s="17">
        <f>SUMIF('SG12'!$B$7:$B$69,B69,'SG12'!$E$7:$E$69)</f>
        <v>0</v>
      </c>
      <c r="O69" s="18">
        <f t="shared" si="0"/>
        <v>0</v>
      </c>
      <c r="P69" s="24"/>
    </row>
    <row r="70" spans="1:16" ht="20.25" customHeight="1">
      <c r="A70" s="14">
        <f t="shared" si="1"/>
        <v>66</v>
      </c>
      <c r="B70" s="47" t="s">
        <v>149</v>
      </c>
      <c r="C70" s="16">
        <f>SUMIF('SG01'!$B$7:$B$67,B70,'SG01'!$E$7:$E$67)</f>
        <v>0</v>
      </c>
      <c r="D70" s="16">
        <f>SUMIF('SG02'!$B$7:$B$55,B70,'SG02'!$E$7:$E$55)</f>
        <v>0</v>
      </c>
      <c r="E70" s="16">
        <f>SUMIF('SG03'!$B$7:$B$117,B70,'SG03'!$E$7:$E$117)</f>
        <v>0</v>
      </c>
      <c r="F70" s="16">
        <f>SUMIF('SG04'!$B$7:$B$111,B70,'SG04'!$E$7:$E$111)</f>
        <v>0</v>
      </c>
      <c r="G70" s="16">
        <f>SUMIF('SG05'!$B$7:$B$135,B70,'SG05'!$E$7:$E$135)</f>
        <v>0</v>
      </c>
      <c r="H70" s="16">
        <f>SUMIF('SG06'!$B$7:$B$87,B70,'SG06'!$E$7:$E$87)</f>
        <v>0</v>
      </c>
      <c r="I70" s="16">
        <f>SUMIF('SG07'!$B$7:$B$96,B70,'SG07'!$E$7:$E$96)</f>
        <v>0</v>
      </c>
      <c r="J70" s="16">
        <f>SUMIF('SG08'!$B$7:$B$64,B70,'SG08'!$E$7:$E$64)</f>
        <v>0</v>
      </c>
      <c r="K70" s="17">
        <f>SUMIF('SG09'!$B$7:$B$57,B70,'SG09'!$E$7:$E$57)</f>
        <v>0</v>
      </c>
      <c r="L70" s="17">
        <f>SUMIF('SG10'!$B$7:$B$65,B70,'SG10'!$E$7:$E$65)</f>
        <v>0</v>
      </c>
      <c r="M70" s="17">
        <f>SUMIF('SG11'!$B$7:$B$66,B70,'SG11'!$E$7:$E$66)</f>
        <v>0</v>
      </c>
      <c r="N70" s="17">
        <f>SUMIF('SG12'!$B$7:$B$69,B70,'SG12'!$E$7:$E$69)</f>
        <v>0</v>
      </c>
      <c r="O70" s="18">
        <f t="shared" ref="O70:O76" si="2">SUM(C70:N70)</f>
        <v>0</v>
      </c>
      <c r="P70" s="24"/>
    </row>
    <row r="71" spans="1:16" ht="19.5" customHeight="1">
      <c r="A71" s="14">
        <f>+A70+1</f>
        <v>67</v>
      </c>
      <c r="B71" s="47" t="s">
        <v>300</v>
      </c>
      <c r="C71" s="16">
        <f>SUMIF('SG01'!$B$7:$B$67,B71,'SG01'!$E$7:$E$67)</f>
        <v>0</v>
      </c>
      <c r="D71" s="16">
        <f>SUMIF('SG02'!$B$7:$B$55,B71,'SG02'!$E$7:$E$55)</f>
        <v>423.08157894736843</v>
      </c>
      <c r="E71" s="16">
        <f>SUMIF('SG03'!$B$7:$B$117,B71,'SG03'!$E$7:$E$117)</f>
        <v>0</v>
      </c>
      <c r="F71" s="16">
        <f>SUMIF('SG04'!$B$7:$B$111,B71,'SG04'!$E$7:$E$111)</f>
        <v>12539.592105263158</v>
      </c>
      <c r="G71" s="16">
        <f>SUMIF('SG05'!$B$7:$B$135,B71,'SG05'!$E$7:$E$135)</f>
        <v>0</v>
      </c>
      <c r="H71" s="16">
        <f>SUMIF('SG06'!$B$7:$B$87,B71,'SG06'!$E$7:$E$87)</f>
        <v>422.23421052631579</v>
      </c>
      <c r="I71" s="16">
        <f>SUMIF('SG07'!$B$7:$B$96,B71,'SG07'!$E$7:$E$96)</f>
        <v>0</v>
      </c>
      <c r="J71" s="16">
        <f>SUMIF('SG08'!$B$7:$B$64,B71,'SG08'!$E$7:$E$64)</f>
        <v>0</v>
      </c>
      <c r="K71" s="17">
        <f>SUMIF('SG09'!$B$7:$B$57,B71,'SG09'!$E$7:$E$57)</f>
        <v>9077.0021052631582</v>
      </c>
      <c r="L71" s="17">
        <f>SUMIF('SG10'!$B$7:$B$65,B71,'SG10'!$E$7:$E$65)</f>
        <v>2543.2726315789473</v>
      </c>
      <c r="M71" s="17">
        <f>SUMIF('SG11'!$B$7:$B$66,B71,'SG11'!$E$7:$E$66)</f>
        <v>0</v>
      </c>
      <c r="N71" s="17">
        <f>SUMIF('SG12'!$B$7:$B$69,B71,'SG12'!$E$7:$E$69)</f>
        <v>0</v>
      </c>
      <c r="O71" s="18">
        <f t="shared" si="2"/>
        <v>25005.182631578951</v>
      </c>
      <c r="P71" s="24"/>
    </row>
    <row r="72" spans="1:16" ht="19.5" customHeight="1">
      <c r="A72" s="14">
        <f t="shared" si="1"/>
        <v>68</v>
      </c>
      <c r="B72" s="47" t="s">
        <v>334</v>
      </c>
      <c r="C72" s="16">
        <f>SUMIF('SG01'!$B$7:$B$67,B72,'SG01'!$E$7:$E$67)</f>
        <v>0</v>
      </c>
      <c r="D72" s="16">
        <f>SUMIF('SG02'!$B$7:$B$55,B72,'SG02'!$E$7:$E$55)</f>
        <v>4587.8999999999996</v>
      </c>
      <c r="E72" s="16">
        <f>SUMIF('SG03'!$B$7:$B$117,B72,'SG03'!$E$7:$E$117)</f>
        <v>19618.530000000002</v>
      </c>
      <c r="F72" s="16">
        <f>SUMIF('SG04'!$B$7:$B$111,B72,'SG04'!$E$7:$E$111)</f>
        <v>6046.88</v>
      </c>
      <c r="G72" s="16">
        <f>SUMIF('SG05'!$B$7:$B$135,B72,'SG05'!$E$7:$E$135)</f>
        <v>0</v>
      </c>
      <c r="H72" s="16">
        <f>SUMIF('SG06'!$B$7:$B$87,B72,'SG06'!$E$7:$E$87)</f>
        <v>8779.4</v>
      </c>
      <c r="I72" s="16">
        <f>SUMIF('SG07'!$B$7:$B$96,B72,'SG07'!$E$7:$E$96)</f>
        <v>1735</v>
      </c>
      <c r="J72" s="16">
        <f>SUMIF('SG08'!$B$7:$B$64,B72,'SG08'!$E$7:$E$64)</f>
        <v>12217.05</v>
      </c>
      <c r="K72" s="17">
        <f>SUMIF('SG09'!$B$7:$B$57,B72,'SG09'!$E$7:$E$57)</f>
        <v>691.5</v>
      </c>
      <c r="L72" s="17">
        <f>SUMIF('SG10'!$B$7:$B$65,B72,'SG10'!$E$7:$E$65)</f>
        <v>12136.880000000001</v>
      </c>
      <c r="M72" s="17">
        <f>SUMIF('SG11'!$B$7:$B$66,B72,'SG11'!$E$7:$E$66)</f>
        <v>3291.5</v>
      </c>
      <c r="N72" s="17">
        <f>SUMIF('SG12'!$B$7:$B$69,B72,'SG12'!$E$7:$E$69)</f>
        <v>16016.1</v>
      </c>
      <c r="O72" s="18">
        <f t="shared" si="2"/>
        <v>85120.74</v>
      </c>
      <c r="P72" s="24"/>
    </row>
    <row r="73" spans="1:16" ht="19.5" customHeight="1">
      <c r="A73" s="14">
        <f t="shared" ref="A73" si="3">+A72+1</f>
        <v>69</v>
      </c>
      <c r="B73" s="47" t="s">
        <v>119</v>
      </c>
      <c r="C73" s="16">
        <f>SUMIF('SG01'!$B$7:$B$67,B73,'SG01'!$E$7:$E$67)</f>
        <v>0</v>
      </c>
      <c r="D73" s="16">
        <f>SUMIF('SG02'!$B$7:$B$55,B73,'SG02'!$E$7:$E$55)</f>
        <v>0</v>
      </c>
      <c r="E73" s="16">
        <f>SUMIF('SG03'!$B$7:$B$117,B73,'SG03'!$E$7:$E$117)</f>
        <v>0</v>
      </c>
      <c r="F73" s="16">
        <f>SUMIF('SG04'!$B$7:$B$111,B73,'SG04'!$E$7:$E$111)</f>
        <v>0</v>
      </c>
      <c r="G73" s="16">
        <f>SUMIF('SG05'!$B$7:$B$135,B73,'SG05'!$E$7:$E$135)</f>
        <v>0</v>
      </c>
      <c r="H73" s="16">
        <f>SUMIF('SG06'!$B$7:$B$87,B73,'SG06'!$E$7:$E$87)</f>
        <v>0</v>
      </c>
      <c r="I73" s="16">
        <f>SUMIF('SG07'!$B$7:$B$96,B73,'SG07'!$E$7:$E$96)</f>
        <v>0</v>
      </c>
      <c r="J73" s="16">
        <f>SUMIF('SG08'!$B$7:$B$64,B73,'SG08'!$E$7:$E$64)</f>
        <v>0</v>
      </c>
      <c r="K73" s="17">
        <f>SUMIF('SG09'!$B$7:$B$57,B73,'SG09'!$E$7:$E$57)</f>
        <v>0</v>
      </c>
      <c r="L73" s="17">
        <f>SUMIF('SG10'!$B$7:$B$65,B73,'SG10'!$E$7:$E$65)</f>
        <v>0</v>
      </c>
      <c r="M73" s="17">
        <f>SUMIF('SG11'!$B$7:$B$66,B73,'SG11'!$E$7:$E$66)</f>
        <v>0</v>
      </c>
      <c r="N73" s="17">
        <f>SUMIF('SG12'!$B$7:$B$69,B73,'SG12'!$E$7:$E$69)</f>
        <v>0</v>
      </c>
      <c r="O73" s="18">
        <f t="shared" si="2"/>
        <v>0</v>
      </c>
      <c r="P73" s="24"/>
    </row>
    <row r="74" spans="1:16" ht="20.25" customHeight="1">
      <c r="A74" s="14">
        <f t="shared" si="1"/>
        <v>70</v>
      </c>
      <c r="B74" s="30" t="s">
        <v>146</v>
      </c>
      <c r="C74" s="16">
        <f>SUMIF('SG01'!$B$7:$B$67,B74,'SG01'!$E$7:$E$67)</f>
        <v>0</v>
      </c>
      <c r="D74" s="16">
        <f>SUMIF('SG02'!$B$7:$B$55,B74,'SG02'!$E$7:$E$55)</f>
        <v>0</v>
      </c>
      <c r="E74" s="16">
        <f>SUMIF('SG03'!$B$7:$B$117,B74,'SG03'!$E$7:$E$117)</f>
        <v>0</v>
      </c>
      <c r="F74" s="16">
        <f>SUMIF('SG04'!$B$7:$B$111,B74,'SG04'!$E$7:$E$111)</f>
        <v>0</v>
      </c>
      <c r="G74" s="16">
        <f>SUMIF('SG05'!$B$7:$B$135,B74,'SG05'!$E$7:$E$135)</f>
        <v>0</v>
      </c>
      <c r="H74" s="16">
        <f>SUMIF('SG06'!$B$7:$B$87,B74,'SG06'!$E$7:$E$87)</f>
        <v>0</v>
      </c>
      <c r="I74" s="16">
        <f>SUMIF('SG07'!$B$7:$B$96,B74,'SG07'!$E$7:$E$96)</f>
        <v>0</v>
      </c>
      <c r="J74" s="16">
        <f>SUMIF('SG08'!$B$7:$B$64,B74,'SG08'!$E$7:$E$64)</f>
        <v>0</v>
      </c>
      <c r="K74" s="17">
        <f>SUMIF('SG09'!$B$7:$B$57,B74,'SG09'!$E$7:$E$57)</f>
        <v>0</v>
      </c>
      <c r="L74" s="17">
        <f>SUMIF('SG10'!$B$7:$B$65,B74,'SG10'!$E$7:$E$65)</f>
        <v>0</v>
      </c>
      <c r="M74" s="17">
        <f>SUMIF('SG11'!$B$7:$B$66,B74,'SG11'!$E$7:$E$66)</f>
        <v>0</v>
      </c>
      <c r="N74" s="17">
        <f>SUMIF('SG12'!$B$7:$B$69,B74,'SG12'!$E$7:$E$69)</f>
        <v>0</v>
      </c>
      <c r="O74" s="18">
        <f t="shared" si="2"/>
        <v>0</v>
      </c>
      <c r="P74" s="24"/>
    </row>
    <row r="75" spans="1:16" ht="20.25" customHeight="1">
      <c r="A75" s="14">
        <f t="shared" ref="A75:A76" si="4">+A74+1</f>
        <v>71</v>
      </c>
      <c r="B75" s="199" t="s">
        <v>40</v>
      </c>
      <c r="C75" s="16">
        <f>SUMIF('SG01'!$B$7:$B$67,B75,'SG01'!$E$7:$E$67)</f>
        <v>0</v>
      </c>
      <c r="D75" s="16">
        <f>SUMIF('SG02'!$B$7:$B$55,B75,'SG02'!$E$7:$E$55)</f>
        <v>0</v>
      </c>
      <c r="E75" s="16">
        <f>SUMIF('SG03'!$B$7:$B$117,B75,'SG03'!$E$7:$E$117)</f>
        <v>0</v>
      </c>
      <c r="F75" s="16">
        <f>SUMIF('SG04'!$B$7:$B$111,B75,'SG04'!$E$7:$E$111)</f>
        <v>0</v>
      </c>
      <c r="G75" s="16">
        <f>SUMIF('SG05'!$B$7:$B$135,B75,'SG05'!$E$7:$E$135)</f>
        <v>0</v>
      </c>
      <c r="H75" s="16">
        <f>SUMIF('SG06'!$B$7:$B$87,B75,'SG06'!$E$7:$E$87)</f>
        <v>0</v>
      </c>
      <c r="I75" s="16">
        <f>SUMIF('SG07'!$B$7:$B$96,B75,'SG07'!$E$7:$E$96)</f>
        <v>0</v>
      </c>
      <c r="J75" s="16">
        <f>SUMIF('SG08'!$B$7:$B$64,B75,'SG08'!$E$7:$E$64)</f>
        <v>0</v>
      </c>
      <c r="K75" s="17">
        <f>SUMIF('SG09'!$B$7:$B$57,B75,'SG09'!$E$7:$E$57)</f>
        <v>0</v>
      </c>
      <c r="L75" s="17">
        <f>SUMIF('SG10'!$B$7:$B$65,B75,'SG10'!$E$7:$E$65)</f>
        <v>0</v>
      </c>
      <c r="M75" s="17">
        <f>SUMIF('SG11'!$B$7:$B$66,B75,'SG11'!$E$7:$E$66)</f>
        <v>0</v>
      </c>
      <c r="N75" s="17">
        <f>SUMIF('SG12'!$B$7:$B$69,B75,'SG12'!$E$7:$E$69)</f>
        <v>0</v>
      </c>
      <c r="O75" s="18">
        <f t="shared" si="2"/>
        <v>0</v>
      </c>
      <c r="P75" s="24"/>
    </row>
    <row r="76" spans="1:16" ht="20.25" customHeight="1" thickBot="1">
      <c r="A76" s="14">
        <f t="shared" si="4"/>
        <v>72</v>
      </c>
      <c r="B76" s="199" t="s">
        <v>41</v>
      </c>
      <c r="C76" s="16">
        <f>SUMIF('SG01'!$B$7:$B$67,B76,'SG01'!$E$7:$E$67)</f>
        <v>0</v>
      </c>
      <c r="D76" s="16">
        <f>SUMIF('SG02'!$B$7:$B$55,B76,'SG02'!$E$7:$E$55)</f>
        <v>0</v>
      </c>
      <c r="E76" s="16">
        <f>SUMIF('SG03'!$B$7:$B$117,B76,'SG03'!$E$7:$E$117)</f>
        <v>0</v>
      </c>
      <c r="F76" s="16">
        <f>SUMIF('SG04'!$B$7:$B$111,B76,'SG04'!$E$7:$E$111)</f>
        <v>0</v>
      </c>
      <c r="G76" s="16">
        <f>SUMIF('SG05'!$B$7:$B$135,B76,'SG05'!$E$7:$E$135)</f>
        <v>0</v>
      </c>
      <c r="H76" s="16">
        <f>SUMIF('SG06'!$B$7:$B$87,B76,'SG06'!$E$7:$E$87)</f>
        <v>0</v>
      </c>
      <c r="I76" s="16">
        <f>SUMIF('SG07'!$B$7:$B$96,B76,'SG07'!$E$7:$E$96)</f>
        <v>0</v>
      </c>
      <c r="J76" s="16">
        <f>SUMIF('SG08'!$B$7:$B$64,B76,'SG08'!$E$7:$E$64)</f>
        <v>0</v>
      </c>
      <c r="K76" s="17">
        <f>SUMIF('SG09'!$B$7:$B$57,B76,'SG09'!$E$7:$E$57)</f>
        <v>0</v>
      </c>
      <c r="L76" s="17">
        <f>SUMIF('SG10'!$B$7:$B$65,B76,'SG10'!$E$7:$E$65)</f>
        <v>0</v>
      </c>
      <c r="M76" s="17">
        <f>SUMIF('SG11'!$B$7:$B$66,B76,'SG11'!$E$7:$E$66)</f>
        <v>0</v>
      </c>
      <c r="N76" s="17">
        <f>SUMIF('SG12'!$B$7:$B$69,B76,'SG12'!$E$7:$E$69)</f>
        <v>0</v>
      </c>
      <c r="O76" s="18">
        <f t="shared" si="2"/>
        <v>0</v>
      </c>
      <c r="P76" s="24"/>
    </row>
    <row r="77" spans="1:16" ht="23.25" customHeight="1" thickTop="1">
      <c r="A77" s="32"/>
      <c r="B77" s="33" t="s">
        <v>16</v>
      </c>
      <c r="C77" s="34">
        <f t="shared" ref="C77:I77" si="5">SUM(C5:C76)</f>
        <v>300903.44776671397</v>
      </c>
      <c r="D77" s="34">
        <f t="shared" si="5"/>
        <v>274212.5710526316</v>
      </c>
      <c r="E77" s="34">
        <f t="shared" si="5"/>
        <v>480652.99937411107</v>
      </c>
      <c r="F77" s="34">
        <f t="shared" si="5"/>
        <v>511331.81631578942</v>
      </c>
      <c r="G77" s="34">
        <f t="shared" si="5"/>
        <v>670974.80210526311</v>
      </c>
      <c r="H77" s="34">
        <f t="shared" si="5"/>
        <v>401132.88157894748</v>
      </c>
      <c r="I77" s="34">
        <f t="shared" si="5"/>
        <v>446186.42968960869</v>
      </c>
      <c r="J77" s="34">
        <f t="shared" ref="J77:M77" si="6">SUM(J5:J76)</f>
        <v>322343.03076923068</v>
      </c>
      <c r="K77" s="34">
        <f t="shared" si="6"/>
        <v>211380.95684210522</v>
      </c>
      <c r="L77" s="34">
        <f t="shared" si="6"/>
        <v>247184.19000000003</v>
      </c>
      <c r="M77" s="34">
        <f t="shared" si="6"/>
        <v>276111.33842105261</v>
      </c>
      <c r="N77" s="34">
        <f>SUM(N5:N76)</f>
        <v>288260.90648648643</v>
      </c>
      <c r="O77" s="34">
        <f>SUM(O5:O76)</f>
        <v>4430675.3704019412</v>
      </c>
      <c r="P77" s="35"/>
    </row>
    <row r="78" spans="1:16" ht="23.25" customHeight="1"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>
        <v>285812.90999999997</v>
      </c>
      <c r="O78" s="37"/>
      <c r="P78" s="38"/>
    </row>
    <row r="79" spans="1:16" ht="18" customHeight="1">
      <c r="N79" s="3">
        <f>+N77-N78</f>
        <v>2447.9964864864596</v>
      </c>
    </row>
  </sheetData>
  <autoFilter ref="B4:P79" xr:uid="{00000000-0009-0000-0000-000002000000}"/>
  <sortState xmlns:xlrd2="http://schemas.microsoft.com/office/spreadsheetml/2017/richdata2" ref="B5:B73">
    <sortCondition ref="B5:B73"/>
  </sortState>
  <pageMargins left="0.55118110236220497" right="0.35433070866141703" top="0.484251969" bottom="0.484251969" header="0.511811023622047" footer="0.511811023622047"/>
  <pageSetup scale="4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8"/>
  <sheetViews>
    <sheetView showGridLines="0" zoomScale="90" zoomScaleNormal="90" workbookViewId="0">
      <pane xSplit="2" ySplit="6" topLeftCell="C7" activePane="bottomRight" state="frozen"/>
      <selection activeCell="E16" sqref="E16"/>
      <selection pane="topRight" activeCell="E16" sqref="E16"/>
      <selection pane="bottomLeft" activeCell="E16" sqref="E16"/>
      <selection pane="bottomRight" activeCell="B16" sqref="B16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394"/>
    </row>
    <row r="3" spans="1:10" ht="23.25" customHeight="1">
      <c r="A3" s="94" t="s">
        <v>12957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141</v>
      </c>
      <c r="C7" s="90">
        <v>43678</v>
      </c>
      <c r="D7" s="125" t="s">
        <v>12933</v>
      </c>
      <c r="E7" s="109">
        <v>2640</v>
      </c>
      <c r="F7" s="107" t="str">
        <f t="shared" ref="F7:F32" si="0">D7</f>
        <v>OSH19-0302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355</v>
      </c>
      <c r="C8" s="90">
        <v>43678</v>
      </c>
      <c r="D8" s="125" t="s">
        <v>12934</v>
      </c>
      <c r="E8" s="109">
        <v>8990</v>
      </c>
      <c r="F8" s="107" t="str">
        <f t="shared" si="0"/>
        <v>OSH19-0303</v>
      </c>
      <c r="G8" s="318"/>
      <c r="H8" s="109"/>
      <c r="I8" s="110"/>
      <c r="J8" s="107"/>
    </row>
    <row r="9" spans="1:10" ht="18" customHeight="1">
      <c r="A9" s="324">
        <v>3</v>
      </c>
      <c r="B9" s="200" t="s">
        <v>142</v>
      </c>
      <c r="C9" s="90">
        <v>43682</v>
      </c>
      <c r="D9" s="125" t="s">
        <v>12935</v>
      </c>
      <c r="E9" s="109">
        <v>1585.92</v>
      </c>
      <c r="F9" s="107" t="str">
        <f t="shared" si="0"/>
        <v>OSH19-0304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358</v>
      </c>
      <c r="C10" s="90">
        <v>43683</v>
      </c>
      <c r="D10" s="125" t="s">
        <v>12936</v>
      </c>
      <c r="E10" s="109">
        <v>6824.89</v>
      </c>
      <c r="F10" s="107" t="str">
        <f t="shared" si="0"/>
        <v>OSH19-0305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142</v>
      </c>
      <c r="C11" s="90">
        <v>43685</v>
      </c>
      <c r="D11" s="125" t="s">
        <v>12937</v>
      </c>
      <c r="E11" s="109">
        <v>1802.55</v>
      </c>
      <c r="F11" s="107" t="str">
        <f t="shared" si="0"/>
        <v>OSH19-0306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142</v>
      </c>
      <c r="C12" s="90">
        <v>43686</v>
      </c>
      <c r="D12" s="125" t="s">
        <v>12938</v>
      </c>
      <c r="E12" s="109">
        <v>808</v>
      </c>
      <c r="F12" s="107" t="str">
        <f t="shared" si="0"/>
        <v>OSH19-0307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141</v>
      </c>
      <c r="C13" s="90">
        <v>43690</v>
      </c>
      <c r="D13" s="125" t="s">
        <v>11075</v>
      </c>
      <c r="E13" s="109">
        <v>2688.84</v>
      </c>
      <c r="F13" s="107" t="str">
        <f t="shared" si="0"/>
        <v>OSH19-0308</v>
      </c>
      <c r="G13" s="318"/>
      <c r="H13" s="109"/>
      <c r="I13" s="110"/>
      <c r="J13" s="107"/>
    </row>
    <row r="14" spans="1:10" ht="18" customHeight="1">
      <c r="A14" s="324">
        <v>8</v>
      </c>
      <c r="B14" s="200"/>
      <c r="D14" s="347" t="s">
        <v>12939</v>
      </c>
      <c r="E14" s="109">
        <v>0</v>
      </c>
      <c r="F14" s="107" t="str">
        <f t="shared" si="0"/>
        <v>OSH19-0309</v>
      </c>
      <c r="G14" s="318"/>
      <c r="H14" s="109"/>
      <c r="I14" s="110"/>
      <c r="J14" s="107" t="s">
        <v>7781</v>
      </c>
    </row>
    <row r="15" spans="1:10" ht="18" customHeight="1">
      <c r="A15" s="324">
        <v>9</v>
      </c>
      <c r="B15" s="200" t="s">
        <v>358</v>
      </c>
      <c r="C15" s="90">
        <v>43690</v>
      </c>
      <c r="D15" s="125" t="s">
        <v>12940</v>
      </c>
      <c r="E15" s="109">
        <v>6604.95</v>
      </c>
      <c r="F15" s="107" t="str">
        <f t="shared" si="0"/>
        <v>OSH19-0310</v>
      </c>
      <c r="G15" s="318"/>
      <c r="H15" s="109"/>
      <c r="I15" s="110"/>
      <c r="J15" s="107"/>
    </row>
    <row r="16" spans="1:10" ht="18" customHeight="1">
      <c r="A16" s="324">
        <v>10</v>
      </c>
      <c r="B16" s="200" t="s">
        <v>142</v>
      </c>
      <c r="C16" s="90">
        <v>43690</v>
      </c>
      <c r="D16" s="125" t="s">
        <v>12941</v>
      </c>
      <c r="E16" s="109">
        <v>544.79999999999995</v>
      </c>
      <c r="F16" s="107" t="str">
        <f t="shared" si="0"/>
        <v>OSH19-0311</v>
      </c>
      <c r="G16" s="318"/>
      <c r="H16" s="109"/>
      <c r="I16" s="110"/>
      <c r="J16" s="107"/>
    </row>
    <row r="17" spans="1:10" ht="18" customHeight="1">
      <c r="A17" s="324"/>
      <c r="B17" s="200" t="s">
        <v>142</v>
      </c>
      <c r="C17" s="90">
        <v>43694</v>
      </c>
      <c r="D17" s="125" t="s">
        <v>12958</v>
      </c>
      <c r="E17" s="109">
        <v>528.12</v>
      </c>
      <c r="F17" s="107"/>
      <c r="G17" s="318"/>
      <c r="H17" s="109"/>
      <c r="I17" s="110"/>
      <c r="J17" s="107"/>
    </row>
    <row r="18" spans="1:10" ht="18" customHeight="1">
      <c r="A18" s="324">
        <v>11</v>
      </c>
      <c r="B18" s="200" t="s">
        <v>1710</v>
      </c>
      <c r="C18" s="90">
        <v>43696</v>
      </c>
      <c r="D18" s="125" t="s">
        <v>12942</v>
      </c>
      <c r="E18" s="109">
        <v>1809</v>
      </c>
      <c r="F18" s="107" t="str">
        <f t="shared" si="0"/>
        <v>OSH19-0312</v>
      </c>
      <c r="G18" s="318"/>
      <c r="H18" s="109"/>
      <c r="I18" s="110"/>
      <c r="J18" s="107"/>
    </row>
    <row r="19" spans="1:10" ht="18" customHeight="1">
      <c r="A19" s="324">
        <v>12</v>
      </c>
      <c r="B19" s="200" t="s">
        <v>355</v>
      </c>
      <c r="C19" s="90">
        <v>43696</v>
      </c>
      <c r="D19" s="125" t="s">
        <v>12943</v>
      </c>
      <c r="E19" s="109">
        <v>7873.8</v>
      </c>
      <c r="F19" s="107" t="str">
        <f t="shared" si="0"/>
        <v>OSH19-0313</v>
      </c>
      <c r="G19" s="318"/>
      <c r="H19" s="109"/>
      <c r="I19" s="110"/>
      <c r="J19" s="107"/>
    </row>
    <row r="20" spans="1:10" ht="18" customHeight="1">
      <c r="A20" s="324">
        <v>13</v>
      </c>
      <c r="B20" s="200" t="s">
        <v>358</v>
      </c>
      <c r="C20" s="90">
        <v>43697</v>
      </c>
      <c r="D20" s="125" t="s">
        <v>12944</v>
      </c>
      <c r="E20" s="109">
        <v>7336.65</v>
      </c>
      <c r="F20" s="107" t="str">
        <f t="shared" si="0"/>
        <v>OSH19-0314</v>
      </c>
      <c r="G20" s="318"/>
      <c r="H20" s="109"/>
      <c r="I20" s="110"/>
      <c r="J20" s="107"/>
    </row>
    <row r="21" spans="1:10" ht="18" customHeight="1">
      <c r="A21" s="324">
        <v>14</v>
      </c>
      <c r="B21" s="200" t="s">
        <v>142</v>
      </c>
      <c r="C21" s="90">
        <v>43697</v>
      </c>
      <c r="D21" s="125" t="s">
        <v>12945</v>
      </c>
      <c r="E21" s="109">
        <v>1148.1600000000001</v>
      </c>
      <c r="F21" s="107" t="str">
        <f t="shared" si="0"/>
        <v>OSH19-0315</v>
      </c>
      <c r="G21" s="318"/>
      <c r="H21" s="109"/>
      <c r="I21" s="110"/>
      <c r="J21" s="107"/>
    </row>
    <row r="22" spans="1:10" ht="18" customHeight="1">
      <c r="A22" s="324">
        <v>15</v>
      </c>
      <c r="B22" s="200" t="s">
        <v>346</v>
      </c>
      <c r="C22" s="90">
        <v>43698</v>
      </c>
      <c r="D22" s="125" t="s">
        <v>12946</v>
      </c>
      <c r="E22" s="109">
        <v>3019.5</v>
      </c>
      <c r="F22" s="107" t="str">
        <f t="shared" si="0"/>
        <v>OSH19-0316</v>
      </c>
      <c r="G22" s="318"/>
      <c r="H22" s="109"/>
      <c r="I22" s="110"/>
      <c r="J22" s="107"/>
    </row>
    <row r="23" spans="1:10" ht="18" customHeight="1">
      <c r="A23" s="324">
        <v>16</v>
      </c>
      <c r="B23" s="200" t="s">
        <v>141</v>
      </c>
      <c r="C23" s="90">
        <v>43698</v>
      </c>
      <c r="D23" s="125" t="s">
        <v>12947</v>
      </c>
      <c r="E23" s="109">
        <v>3867.57</v>
      </c>
      <c r="F23" s="107" t="str">
        <f t="shared" si="0"/>
        <v>OSH19-0317</v>
      </c>
      <c r="G23" s="318"/>
      <c r="H23" s="109"/>
      <c r="I23" s="110"/>
      <c r="J23" s="107"/>
    </row>
    <row r="24" spans="1:10" ht="18" customHeight="1">
      <c r="A24" s="324">
        <v>17</v>
      </c>
      <c r="B24" s="200" t="s">
        <v>358</v>
      </c>
      <c r="C24" s="90">
        <v>43699</v>
      </c>
      <c r="D24" s="125" t="s">
        <v>12948</v>
      </c>
      <c r="E24" s="109">
        <v>3835.65</v>
      </c>
      <c r="F24" s="107" t="str">
        <f t="shared" si="0"/>
        <v>OSH19-0318</v>
      </c>
      <c r="G24" s="318"/>
      <c r="H24" s="109"/>
      <c r="I24" s="110"/>
      <c r="J24" s="107"/>
    </row>
    <row r="25" spans="1:10" ht="18" customHeight="1">
      <c r="A25" s="324">
        <v>18</v>
      </c>
      <c r="B25" s="200"/>
      <c r="D25" s="347" t="s">
        <v>12949</v>
      </c>
      <c r="E25" s="109">
        <v>0</v>
      </c>
      <c r="F25" s="107" t="str">
        <f t="shared" si="0"/>
        <v>OSH19-0319</v>
      </c>
      <c r="G25" s="318"/>
      <c r="H25" s="109"/>
      <c r="I25" s="110"/>
      <c r="J25" s="107" t="s">
        <v>7781</v>
      </c>
    </row>
    <row r="26" spans="1:10" ht="18" customHeight="1">
      <c r="A26" s="324">
        <v>19</v>
      </c>
      <c r="B26" s="200" t="s">
        <v>355</v>
      </c>
      <c r="C26" s="90">
        <v>43700</v>
      </c>
      <c r="D26" s="125" t="s">
        <v>12950</v>
      </c>
      <c r="E26" s="109">
        <v>0</v>
      </c>
      <c r="F26" s="107" t="str">
        <f t="shared" si="0"/>
        <v>OSH19-0320</v>
      </c>
      <c r="G26" s="318"/>
      <c r="H26" s="109"/>
      <c r="I26" s="110"/>
      <c r="J26" s="107" t="s">
        <v>1753</v>
      </c>
    </row>
    <row r="27" spans="1:10" ht="18" customHeight="1">
      <c r="A27" s="324">
        <v>20</v>
      </c>
      <c r="B27" s="200" t="s">
        <v>142</v>
      </c>
      <c r="C27" s="90">
        <v>43700</v>
      </c>
      <c r="D27" s="125" t="s">
        <v>12951</v>
      </c>
      <c r="E27" s="109">
        <v>285</v>
      </c>
      <c r="F27" s="107" t="str">
        <f t="shared" si="0"/>
        <v>OSH19-0321</v>
      </c>
      <c r="G27" s="318"/>
      <c r="H27" s="109"/>
      <c r="I27" s="110"/>
      <c r="J27" s="107"/>
    </row>
    <row r="28" spans="1:10" ht="18" customHeight="1">
      <c r="A28" s="324">
        <v>21</v>
      </c>
      <c r="B28" s="200" t="s">
        <v>142</v>
      </c>
      <c r="C28" s="90">
        <v>43701</v>
      </c>
      <c r="D28" s="125" t="s">
        <v>12952</v>
      </c>
      <c r="E28" s="109">
        <v>348.16</v>
      </c>
      <c r="F28" s="107" t="str">
        <f t="shared" si="0"/>
        <v>OSH19-0322</v>
      </c>
      <c r="G28" s="318"/>
      <c r="H28" s="109"/>
      <c r="I28" s="110"/>
      <c r="J28" s="107"/>
    </row>
    <row r="29" spans="1:10" ht="18" customHeight="1">
      <c r="A29" s="324">
        <v>22</v>
      </c>
      <c r="B29" s="200" t="s">
        <v>43</v>
      </c>
      <c r="C29" s="90">
        <v>43705</v>
      </c>
      <c r="D29" s="125" t="s">
        <v>12953</v>
      </c>
      <c r="E29" s="109">
        <v>838</v>
      </c>
      <c r="F29" s="107" t="str">
        <f t="shared" si="0"/>
        <v>OSH19-0323</v>
      </c>
      <c r="G29" s="318"/>
      <c r="H29" s="109"/>
      <c r="I29" s="110"/>
      <c r="J29" s="107"/>
    </row>
    <row r="30" spans="1:10" ht="18" customHeight="1">
      <c r="A30" s="324">
        <v>23</v>
      </c>
      <c r="B30" s="200"/>
      <c r="D30" s="347" t="s">
        <v>12954</v>
      </c>
      <c r="E30" s="109">
        <v>0</v>
      </c>
      <c r="F30" s="107" t="str">
        <f t="shared" si="0"/>
        <v>OSH19-0324</v>
      </c>
      <c r="G30" s="318"/>
      <c r="H30" s="109"/>
      <c r="I30" s="110"/>
      <c r="J30" s="107" t="s">
        <v>7781</v>
      </c>
    </row>
    <row r="31" spans="1:10" ht="18" customHeight="1">
      <c r="A31" s="324">
        <v>24</v>
      </c>
      <c r="B31" s="200" t="s">
        <v>346</v>
      </c>
      <c r="C31" s="90">
        <v>43707</v>
      </c>
      <c r="D31" s="125" t="s">
        <v>12955</v>
      </c>
      <c r="E31" s="109">
        <v>1873.74</v>
      </c>
      <c r="F31" s="107" t="str">
        <f t="shared" si="0"/>
        <v>OSH19-0325</v>
      </c>
      <c r="G31" s="318"/>
      <c r="H31" s="109"/>
      <c r="I31" s="110"/>
      <c r="J31" s="107"/>
    </row>
    <row r="32" spans="1:10" ht="18" customHeight="1" thickBot="1">
      <c r="A32" s="324">
        <v>25</v>
      </c>
      <c r="B32" s="200" t="s">
        <v>346</v>
      </c>
      <c r="C32" s="90">
        <v>43707</v>
      </c>
      <c r="D32" s="125" t="s">
        <v>12956</v>
      </c>
      <c r="E32" s="109">
        <v>4224</v>
      </c>
      <c r="F32" s="107" t="str">
        <f t="shared" si="0"/>
        <v>OSH19-0326</v>
      </c>
      <c r="G32" s="318"/>
      <c r="H32" s="109"/>
      <c r="I32" s="110"/>
      <c r="J32" s="107"/>
    </row>
    <row r="33" spans="1:10" s="117" customFormat="1" ht="20.25" customHeight="1" thickTop="1">
      <c r="A33" s="111"/>
      <c r="B33" s="111"/>
      <c r="C33" s="111"/>
      <c r="D33" s="111"/>
      <c r="E33" s="111">
        <f>SUM(E7:E32)</f>
        <v>69477.300000000017</v>
      </c>
      <c r="F33" s="392"/>
      <c r="G33" s="392"/>
      <c r="H33" s="111">
        <f>SUM(H7:H7)</f>
        <v>0</v>
      </c>
      <c r="I33" s="111">
        <f>SUM(I7:I7)</f>
        <v>0</v>
      </c>
      <c r="J33" s="113"/>
    </row>
    <row r="34" spans="1:10" ht="18" customHeight="1">
      <c r="A34" s="119"/>
      <c r="C34" s="118"/>
      <c r="D34"/>
      <c r="E34"/>
      <c r="F34"/>
      <c r="G34"/>
      <c r="H34"/>
      <c r="I34"/>
    </row>
    <row r="38" spans="1:10" s="92" customFormat="1" ht="18" customHeight="1">
      <c r="A38" s="89"/>
      <c r="B38" s="89"/>
      <c r="C38" s="90"/>
      <c r="D38" s="89"/>
      <c r="G38" s="90"/>
      <c r="I38" s="89"/>
      <c r="J38" s="89"/>
    </row>
  </sheetData>
  <autoFilter ref="A6:J34" xr:uid="{00000000-0009-0000-0000-00000D000000}"/>
  <mergeCells count="3">
    <mergeCell ref="C1:E1"/>
    <mergeCell ref="A5:F5"/>
    <mergeCell ref="G5:I5"/>
  </mergeCells>
  <phoneticPr fontId="35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11"/>
  <sheetViews>
    <sheetView showGridLines="0" zoomScale="80" zoomScaleNormal="80" workbookViewId="0">
      <pane xSplit="2" ySplit="6" topLeftCell="C76" activePane="bottomRight" state="frozen"/>
      <selection activeCell="E16" sqref="E16"/>
      <selection pane="topRight" activeCell="E16" sqref="E16"/>
      <selection pane="bottomLeft" activeCell="E16" sqref="E16"/>
      <selection pane="bottomRight" activeCell="B82" sqref="B82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395"/>
    </row>
    <row r="3" spans="1:10" ht="23.25" customHeight="1">
      <c r="A3" s="134" t="s">
        <v>11407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390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42</v>
      </c>
      <c r="C7" s="397">
        <v>43692</v>
      </c>
      <c r="D7" s="367" t="s">
        <v>10804</v>
      </c>
      <c r="E7" s="146">
        <v>200</v>
      </c>
      <c r="F7" s="54" t="str">
        <f t="shared" ref="F7:F63" si="0">D7</f>
        <v>SHV19-0343</v>
      </c>
      <c r="G7" s="145">
        <f t="shared" ref="G7:G63" si="1">C7+60</f>
        <v>43752</v>
      </c>
      <c r="H7" s="146"/>
      <c r="I7" s="54"/>
      <c r="J7" s="398"/>
    </row>
    <row r="8" spans="1:10" ht="18" customHeight="1">
      <c r="A8" s="54">
        <v>2</v>
      </c>
      <c r="B8" s="131" t="s">
        <v>42</v>
      </c>
      <c r="C8" s="397">
        <v>43692</v>
      </c>
      <c r="D8" s="367" t="s">
        <v>10806</v>
      </c>
      <c r="E8" s="146">
        <v>300</v>
      </c>
      <c r="F8" s="54" t="str">
        <f t="shared" si="0"/>
        <v>SHV19-0345</v>
      </c>
      <c r="G8" s="145">
        <f t="shared" si="1"/>
        <v>43752</v>
      </c>
      <c r="H8" s="146"/>
      <c r="I8" s="54"/>
      <c r="J8" s="398"/>
    </row>
    <row r="9" spans="1:10" ht="18" customHeight="1">
      <c r="A9" s="54">
        <v>3</v>
      </c>
      <c r="B9" s="131" t="s">
        <v>237</v>
      </c>
      <c r="C9" s="132">
        <v>43678</v>
      </c>
      <c r="D9" s="54" t="s">
        <v>11352</v>
      </c>
      <c r="E9" s="146">
        <v>379</v>
      </c>
      <c r="F9" s="54" t="str">
        <f t="shared" si="0"/>
        <v>SHV19-0351</v>
      </c>
      <c r="G9" s="145">
        <f t="shared" si="1"/>
        <v>43738</v>
      </c>
      <c r="H9" s="146"/>
      <c r="I9" s="147"/>
      <c r="J9" s="54"/>
    </row>
    <row r="10" spans="1:10" ht="18" customHeight="1">
      <c r="A10" s="54">
        <v>4</v>
      </c>
      <c r="B10" s="131" t="s">
        <v>42</v>
      </c>
      <c r="C10" s="132">
        <v>43678</v>
      </c>
      <c r="D10" s="54" t="s">
        <v>11353</v>
      </c>
      <c r="E10" s="146">
        <v>3880.97</v>
      </c>
      <c r="F10" s="54" t="str">
        <f t="shared" si="0"/>
        <v>SHV19-0352</v>
      </c>
      <c r="G10" s="145">
        <f t="shared" si="1"/>
        <v>43738</v>
      </c>
      <c r="H10" s="146"/>
      <c r="I10" s="147"/>
      <c r="J10" s="54"/>
    </row>
    <row r="11" spans="1:10" ht="18" customHeight="1">
      <c r="A11" s="54">
        <v>5</v>
      </c>
      <c r="B11" s="131" t="s">
        <v>42</v>
      </c>
      <c r="C11" s="132">
        <v>43678</v>
      </c>
      <c r="D11" s="54" t="s">
        <v>11354</v>
      </c>
      <c r="E11" s="146">
        <v>1910.16</v>
      </c>
      <c r="F11" s="54" t="str">
        <f t="shared" si="0"/>
        <v>SHV19-0353</v>
      </c>
      <c r="G11" s="145">
        <f t="shared" si="1"/>
        <v>43738</v>
      </c>
      <c r="H11" s="146"/>
      <c r="I11" s="147"/>
      <c r="J11" s="54"/>
    </row>
    <row r="12" spans="1:10" ht="18" customHeight="1">
      <c r="A12" s="54">
        <v>6</v>
      </c>
      <c r="B12" s="131" t="s">
        <v>42</v>
      </c>
      <c r="C12" s="132">
        <v>43678</v>
      </c>
      <c r="D12" s="54" t="s">
        <v>11355</v>
      </c>
      <c r="E12" s="146">
        <v>676.2</v>
      </c>
      <c r="F12" s="54" t="str">
        <f t="shared" si="0"/>
        <v>SHV19-0354</v>
      </c>
      <c r="G12" s="145">
        <f t="shared" si="1"/>
        <v>43738</v>
      </c>
      <c r="H12" s="146"/>
      <c r="I12" s="147"/>
      <c r="J12" s="54"/>
    </row>
    <row r="13" spans="1:10" ht="18" customHeight="1">
      <c r="A13" s="54">
        <v>7</v>
      </c>
      <c r="B13" s="131" t="s">
        <v>288</v>
      </c>
      <c r="C13" s="132">
        <v>43678</v>
      </c>
      <c r="D13" s="54" t="s">
        <v>11356</v>
      </c>
      <c r="E13" s="146">
        <v>1010</v>
      </c>
      <c r="F13" s="54" t="str">
        <f t="shared" si="0"/>
        <v>SHV19-0355</v>
      </c>
      <c r="G13" s="145">
        <f t="shared" si="1"/>
        <v>43738</v>
      </c>
      <c r="H13" s="146"/>
      <c r="I13" s="147"/>
      <c r="J13" s="54"/>
    </row>
    <row r="14" spans="1:10" ht="18" customHeight="1">
      <c r="A14" s="54">
        <v>8</v>
      </c>
      <c r="B14" s="131" t="s">
        <v>42</v>
      </c>
      <c r="C14" s="132">
        <v>43679</v>
      </c>
      <c r="D14" s="54" t="s">
        <v>11357</v>
      </c>
      <c r="E14" s="146">
        <v>2658.43</v>
      </c>
      <c r="F14" s="54" t="str">
        <f t="shared" si="0"/>
        <v>SHV19-0356</v>
      </c>
      <c r="G14" s="145">
        <f t="shared" si="1"/>
        <v>43739</v>
      </c>
      <c r="H14" s="146"/>
      <c r="I14" s="147"/>
      <c r="J14" s="54"/>
    </row>
    <row r="15" spans="1:10" ht="18" customHeight="1">
      <c r="A15" s="54">
        <v>9</v>
      </c>
      <c r="B15" s="131" t="s">
        <v>42</v>
      </c>
      <c r="C15" s="132">
        <v>43679</v>
      </c>
      <c r="D15" s="54" t="s">
        <v>11358</v>
      </c>
      <c r="E15" s="146">
        <v>498.79</v>
      </c>
      <c r="F15" s="54" t="str">
        <f t="shared" si="0"/>
        <v>SHV19-0357</v>
      </c>
      <c r="G15" s="145">
        <f t="shared" si="1"/>
        <v>43739</v>
      </c>
      <c r="H15" s="146"/>
      <c r="I15" s="147"/>
      <c r="J15" s="54"/>
    </row>
    <row r="16" spans="1:10" ht="18" customHeight="1">
      <c r="A16" s="54">
        <v>10</v>
      </c>
      <c r="D16" s="346" t="s">
        <v>11359</v>
      </c>
      <c r="E16" s="146">
        <v>0</v>
      </c>
      <c r="F16" s="54" t="str">
        <f t="shared" si="0"/>
        <v>SHV19-0358</v>
      </c>
      <c r="G16" s="145">
        <f t="shared" si="1"/>
        <v>60</v>
      </c>
      <c r="H16" s="146"/>
      <c r="I16" s="147"/>
      <c r="J16" s="54" t="s">
        <v>1942</v>
      </c>
    </row>
    <row r="17" spans="1:10" ht="18" customHeight="1">
      <c r="A17" s="54">
        <v>11</v>
      </c>
      <c r="B17" s="131" t="s">
        <v>288</v>
      </c>
      <c r="C17" s="132">
        <v>43680</v>
      </c>
      <c r="D17" s="54" t="s">
        <v>11360</v>
      </c>
      <c r="E17" s="146">
        <v>305</v>
      </c>
      <c r="F17" s="54" t="str">
        <f t="shared" si="0"/>
        <v>SHV19-0359</v>
      </c>
      <c r="G17" s="145">
        <f t="shared" si="1"/>
        <v>43740</v>
      </c>
      <c r="H17" s="146"/>
      <c r="I17" s="147"/>
      <c r="J17" s="54"/>
    </row>
    <row r="18" spans="1:10" ht="18" customHeight="1">
      <c r="A18" s="54">
        <v>12</v>
      </c>
      <c r="B18" s="131" t="s">
        <v>237</v>
      </c>
      <c r="C18" s="132">
        <v>43680</v>
      </c>
      <c r="D18" s="54" t="s">
        <v>11361</v>
      </c>
      <c r="E18" s="146">
        <v>60</v>
      </c>
      <c r="F18" s="54" t="str">
        <f t="shared" si="0"/>
        <v>SHV19-0360</v>
      </c>
      <c r="G18" s="145">
        <f t="shared" si="1"/>
        <v>43740</v>
      </c>
      <c r="H18" s="146"/>
      <c r="I18" s="147"/>
      <c r="J18" s="54"/>
    </row>
    <row r="19" spans="1:10" ht="18" customHeight="1">
      <c r="A19" s="54">
        <v>13</v>
      </c>
      <c r="B19" s="131" t="s">
        <v>330</v>
      </c>
      <c r="C19" s="132">
        <v>43698</v>
      </c>
      <c r="D19" s="54" t="s">
        <v>11362</v>
      </c>
      <c r="E19" s="146">
        <v>4488</v>
      </c>
      <c r="F19" s="54" t="str">
        <f t="shared" si="0"/>
        <v>SHV19-0361</v>
      </c>
      <c r="G19" s="145">
        <f t="shared" si="1"/>
        <v>43758</v>
      </c>
      <c r="H19" s="146"/>
      <c r="I19" s="147"/>
      <c r="J19" s="54"/>
    </row>
    <row r="20" spans="1:10" ht="18" customHeight="1">
      <c r="A20" s="54">
        <v>14</v>
      </c>
      <c r="B20" s="131" t="s">
        <v>288</v>
      </c>
      <c r="C20" s="132">
        <v>43682</v>
      </c>
      <c r="D20" s="54" t="s">
        <v>11363</v>
      </c>
      <c r="E20" s="146">
        <v>100</v>
      </c>
      <c r="F20" s="54" t="str">
        <f t="shared" si="0"/>
        <v>SHV19-0362</v>
      </c>
      <c r="G20" s="145">
        <f t="shared" si="1"/>
        <v>43742</v>
      </c>
      <c r="H20" s="146"/>
      <c r="I20" s="147"/>
      <c r="J20" s="54"/>
    </row>
    <row r="21" spans="1:10" ht="18" customHeight="1">
      <c r="A21" s="54">
        <v>15</v>
      </c>
      <c r="B21" s="131" t="s">
        <v>42</v>
      </c>
      <c r="C21" s="132">
        <v>43682</v>
      </c>
      <c r="D21" s="54" t="s">
        <v>11364</v>
      </c>
      <c r="E21" s="146">
        <v>2658.43</v>
      </c>
      <c r="F21" s="54" t="str">
        <f t="shared" si="0"/>
        <v>SHV19-0363</v>
      </c>
      <c r="G21" s="145">
        <f t="shared" si="1"/>
        <v>43742</v>
      </c>
      <c r="H21" s="146"/>
      <c r="I21" s="147"/>
      <c r="J21" s="54"/>
    </row>
    <row r="22" spans="1:10" ht="18" customHeight="1">
      <c r="A22" s="54">
        <v>16</v>
      </c>
      <c r="B22" s="131" t="s">
        <v>42</v>
      </c>
      <c r="C22" s="132">
        <v>43682</v>
      </c>
      <c r="D22" s="54" t="s">
        <v>11365</v>
      </c>
      <c r="E22" s="146">
        <v>997.58</v>
      </c>
      <c r="F22" s="54" t="str">
        <f t="shared" si="0"/>
        <v>SHV19-0364</v>
      </c>
      <c r="G22" s="145">
        <f t="shared" si="1"/>
        <v>43742</v>
      </c>
      <c r="H22" s="146"/>
      <c r="I22" s="147"/>
      <c r="J22" s="54"/>
    </row>
    <row r="23" spans="1:10" ht="18" customHeight="1">
      <c r="A23" s="54">
        <v>17</v>
      </c>
      <c r="B23" s="131" t="s">
        <v>42</v>
      </c>
      <c r="C23" s="132">
        <v>43682</v>
      </c>
      <c r="D23" s="54" t="s">
        <v>11366</v>
      </c>
      <c r="E23" s="146">
        <v>1233.96</v>
      </c>
      <c r="F23" s="54" t="str">
        <f t="shared" si="0"/>
        <v>SHV19-0365</v>
      </c>
      <c r="G23" s="145">
        <f t="shared" si="1"/>
        <v>43742</v>
      </c>
      <c r="H23" s="146"/>
      <c r="I23" s="147"/>
      <c r="J23" s="54"/>
    </row>
    <row r="24" spans="1:10" ht="18" customHeight="1">
      <c r="A24" s="54">
        <v>18</v>
      </c>
      <c r="B24" s="131" t="s">
        <v>42</v>
      </c>
      <c r="C24" s="132">
        <v>43682</v>
      </c>
      <c r="D24" s="54" t="s">
        <v>11367</v>
      </c>
      <c r="E24" s="146">
        <v>1329.22</v>
      </c>
      <c r="F24" s="54" t="str">
        <f t="shared" si="0"/>
        <v>SHV19-0366</v>
      </c>
      <c r="G24" s="145">
        <f t="shared" si="1"/>
        <v>43742</v>
      </c>
      <c r="H24" s="146"/>
      <c r="I24" s="147"/>
      <c r="J24" s="54"/>
    </row>
    <row r="25" spans="1:10" ht="18" customHeight="1">
      <c r="A25" s="54">
        <v>19</v>
      </c>
      <c r="B25" s="131" t="s">
        <v>288</v>
      </c>
      <c r="C25" s="132">
        <v>43682</v>
      </c>
      <c r="D25" s="54" t="s">
        <v>11368</v>
      </c>
      <c r="E25" s="146">
        <v>3650</v>
      </c>
      <c r="F25" s="54" t="str">
        <f t="shared" si="0"/>
        <v>SHV19-0367</v>
      </c>
      <c r="G25" s="145">
        <f t="shared" si="1"/>
        <v>43742</v>
      </c>
      <c r="H25" s="146"/>
      <c r="I25" s="147"/>
      <c r="J25" s="54"/>
    </row>
    <row r="26" spans="1:10" ht="18" customHeight="1">
      <c r="A26" s="54">
        <v>20</v>
      </c>
      <c r="B26" s="131" t="s">
        <v>42</v>
      </c>
      <c r="C26" s="132">
        <v>43684</v>
      </c>
      <c r="D26" s="54" t="s">
        <v>11369</v>
      </c>
      <c r="E26" s="146">
        <v>2408.96</v>
      </c>
      <c r="F26" s="54" t="str">
        <f t="shared" si="0"/>
        <v>SHV19-0368</v>
      </c>
      <c r="G26" s="145">
        <f t="shared" si="1"/>
        <v>43744</v>
      </c>
      <c r="H26" s="146"/>
      <c r="I26" s="147"/>
      <c r="J26" s="54"/>
    </row>
    <row r="27" spans="1:10" ht="18" customHeight="1">
      <c r="A27" s="54">
        <v>21</v>
      </c>
      <c r="B27" s="131" t="s">
        <v>42</v>
      </c>
      <c r="C27" s="132">
        <v>43683</v>
      </c>
      <c r="D27" s="54" t="s">
        <v>11370</v>
      </c>
      <c r="E27" s="146">
        <v>580.94000000000005</v>
      </c>
      <c r="F27" s="54" t="str">
        <f t="shared" si="0"/>
        <v>SHV19-0369</v>
      </c>
      <c r="G27" s="145">
        <f t="shared" si="1"/>
        <v>43743</v>
      </c>
      <c r="H27" s="146"/>
      <c r="I27" s="147"/>
      <c r="J27" s="54"/>
    </row>
    <row r="28" spans="1:10" ht="18" customHeight="1">
      <c r="A28" s="54">
        <v>22</v>
      </c>
      <c r="B28" s="131" t="s">
        <v>288</v>
      </c>
      <c r="C28" s="132">
        <v>43683</v>
      </c>
      <c r="D28" s="54" t="s">
        <v>11371</v>
      </c>
      <c r="E28" s="146">
        <v>907.4</v>
      </c>
      <c r="F28" s="54" t="str">
        <f t="shared" si="0"/>
        <v>SHV19-0370</v>
      </c>
      <c r="G28" s="145">
        <f t="shared" si="1"/>
        <v>43743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43684</v>
      </c>
      <c r="D29" s="54" t="s">
        <v>11372</v>
      </c>
      <c r="E29" s="146">
        <v>1995.17</v>
      </c>
      <c r="F29" s="54" t="str">
        <f t="shared" si="0"/>
        <v>SHV19-0371</v>
      </c>
      <c r="G29" s="145">
        <f t="shared" si="1"/>
        <v>43744</v>
      </c>
      <c r="H29" s="146"/>
      <c r="I29" s="147"/>
      <c r="J29" s="54"/>
    </row>
    <row r="30" spans="1:10" ht="18" customHeight="1">
      <c r="A30" s="54">
        <v>24</v>
      </c>
      <c r="B30" s="131" t="s">
        <v>42</v>
      </c>
      <c r="C30" s="132">
        <v>43684</v>
      </c>
      <c r="D30" s="54" t="s">
        <v>11373</v>
      </c>
      <c r="E30" s="146">
        <v>1329.22</v>
      </c>
      <c r="F30" s="54" t="str">
        <f t="shared" si="0"/>
        <v>SHV19-0372</v>
      </c>
      <c r="G30" s="145">
        <f t="shared" si="1"/>
        <v>43744</v>
      </c>
      <c r="H30" s="146"/>
      <c r="I30" s="147"/>
      <c r="J30" s="54"/>
    </row>
    <row r="31" spans="1:10" ht="18" customHeight="1">
      <c r="A31" s="54">
        <v>25</v>
      </c>
      <c r="B31" s="131" t="s">
        <v>288</v>
      </c>
      <c r="C31" s="132">
        <v>43684</v>
      </c>
      <c r="D31" s="54" t="s">
        <v>11374</v>
      </c>
      <c r="E31" s="146">
        <v>624.1</v>
      </c>
      <c r="F31" s="54" t="str">
        <f t="shared" si="0"/>
        <v>SHV19-0373</v>
      </c>
      <c r="G31" s="145">
        <f t="shared" si="1"/>
        <v>43744</v>
      </c>
      <c r="H31" s="146"/>
      <c r="I31" s="147"/>
      <c r="J31" s="54"/>
    </row>
    <row r="32" spans="1:10" ht="18" customHeight="1">
      <c r="A32" s="54">
        <v>26</v>
      </c>
      <c r="B32" s="131" t="s">
        <v>42</v>
      </c>
      <c r="C32" s="132">
        <v>43685</v>
      </c>
      <c r="D32" s="54" t="s">
        <v>11375</v>
      </c>
      <c r="E32" s="146">
        <v>3239.37</v>
      </c>
      <c r="F32" s="54" t="str">
        <f t="shared" si="0"/>
        <v>SHV19-0374</v>
      </c>
      <c r="G32" s="145">
        <f t="shared" si="1"/>
        <v>43745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43685</v>
      </c>
      <c r="D33" s="54" t="s">
        <v>11376</v>
      </c>
      <c r="E33" s="146">
        <v>676.2</v>
      </c>
      <c r="F33" s="54" t="str">
        <f t="shared" si="0"/>
        <v>SHV19-0375</v>
      </c>
      <c r="G33" s="145">
        <f t="shared" si="1"/>
        <v>43745</v>
      </c>
      <c r="H33" s="146"/>
      <c r="I33" s="147"/>
      <c r="J33" s="54"/>
    </row>
    <row r="34" spans="1:10" ht="18" customHeight="1">
      <c r="A34" s="54">
        <v>28</v>
      </c>
      <c r="B34" s="131" t="s">
        <v>42</v>
      </c>
      <c r="C34" s="132">
        <v>43685</v>
      </c>
      <c r="D34" s="54" t="s">
        <v>11377</v>
      </c>
      <c r="E34" s="146">
        <v>653.02</v>
      </c>
      <c r="F34" s="54" t="str">
        <f t="shared" si="0"/>
        <v>SHV19-0376</v>
      </c>
      <c r="G34" s="145">
        <f t="shared" si="1"/>
        <v>43745</v>
      </c>
      <c r="H34" s="146"/>
      <c r="I34" s="147"/>
      <c r="J34" s="54"/>
    </row>
    <row r="35" spans="1:10" ht="18" customHeight="1">
      <c r="A35" s="54">
        <v>29</v>
      </c>
      <c r="B35" s="131" t="s">
        <v>288</v>
      </c>
      <c r="C35" s="132">
        <v>43685</v>
      </c>
      <c r="D35" s="54" t="s">
        <v>11378</v>
      </c>
      <c r="E35" s="146">
        <v>2364</v>
      </c>
      <c r="F35" s="54" t="str">
        <f t="shared" si="0"/>
        <v>SHV19-0377</v>
      </c>
      <c r="G35" s="145">
        <f t="shared" si="1"/>
        <v>43745</v>
      </c>
      <c r="H35" s="146"/>
      <c r="I35" s="147"/>
      <c r="J35" s="54"/>
    </row>
    <row r="36" spans="1:10" ht="18" customHeight="1">
      <c r="A36" s="54">
        <v>30</v>
      </c>
      <c r="B36" s="131" t="s">
        <v>42</v>
      </c>
      <c r="C36" s="132">
        <v>43686</v>
      </c>
      <c r="D36" s="54" t="s">
        <v>11379</v>
      </c>
      <c r="E36" s="146">
        <v>3748.25</v>
      </c>
      <c r="F36" s="54" t="str">
        <f t="shared" si="0"/>
        <v>SHV19-0378</v>
      </c>
      <c r="G36" s="145">
        <f t="shared" si="1"/>
        <v>43746</v>
      </c>
      <c r="H36" s="146"/>
      <c r="I36" s="147"/>
      <c r="J36" s="54"/>
    </row>
    <row r="37" spans="1:10" ht="18" customHeight="1">
      <c r="A37" s="54">
        <v>31</v>
      </c>
      <c r="B37" s="131" t="s">
        <v>42</v>
      </c>
      <c r="C37" s="132">
        <v>43686</v>
      </c>
      <c r="D37" s="54" t="s">
        <v>11380</v>
      </c>
      <c r="E37" s="146">
        <v>1376.76</v>
      </c>
      <c r="F37" s="54" t="str">
        <f t="shared" si="0"/>
        <v>SHV19-0379</v>
      </c>
      <c r="G37" s="145">
        <f t="shared" si="1"/>
        <v>43746</v>
      </c>
      <c r="H37" s="146"/>
      <c r="I37" s="147"/>
      <c r="J37" s="54"/>
    </row>
    <row r="38" spans="1:10" ht="18" customHeight="1">
      <c r="A38" s="54">
        <v>32</v>
      </c>
      <c r="B38" s="131" t="s">
        <v>330</v>
      </c>
      <c r="C38" s="132">
        <v>43686</v>
      </c>
      <c r="D38" s="54" t="s">
        <v>11381</v>
      </c>
      <c r="E38" s="146">
        <v>4425.6000000000004</v>
      </c>
      <c r="F38" s="54" t="str">
        <f t="shared" si="0"/>
        <v>SHV19-0380</v>
      </c>
      <c r="G38" s="145">
        <f t="shared" si="1"/>
        <v>43746</v>
      </c>
      <c r="H38" s="146"/>
      <c r="I38" s="147"/>
      <c r="J38" s="54"/>
    </row>
    <row r="39" spans="1:10" ht="18" customHeight="1">
      <c r="A39" s="54">
        <v>33</v>
      </c>
      <c r="B39" s="131" t="s">
        <v>330</v>
      </c>
      <c r="D39" s="346" t="s">
        <v>11382</v>
      </c>
      <c r="E39" s="146">
        <v>0</v>
      </c>
      <c r="F39" s="54" t="str">
        <f t="shared" si="0"/>
        <v>SHV19-0381</v>
      </c>
      <c r="G39" s="145">
        <f t="shared" si="1"/>
        <v>60</v>
      </c>
      <c r="H39" s="146"/>
      <c r="I39" s="147"/>
      <c r="J39" s="54" t="s">
        <v>13131</v>
      </c>
    </row>
    <row r="40" spans="1:10" ht="18" customHeight="1">
      <c r="A40" s="54">
        <v>34</v>
      </c>
      <c r="B40" s="131" t="s">
        <v>288</v>
      </c>
      <c r="C40" s="132">
        <v>43686</v>
      </c>
      <c r="D40" s="54" t="s">
        <v>11383</v>
      </c>
      <c r="E40" s="146">
        <v>374.4</v>
      </c>
      <c r="F40" s="54" t="str">
        <f t="shared" si="0"/>
        <v>SHV19-0382</v>
      </c>
      <c r="G40" s="145">
        <f t="shared" si="1"/>
        <v>43746</v>
      </c>
      <c r="H40" s="146"/>
      <c r="I40" s="147"/>
      <c r="J40" s="54"/>
    </row>
    <row r="41" spans="1:10" ht="18" customHeight="1">
      <c r="A41" s="54">
        <v>35</v>
      </c>
      <c r="B41" s="131" t="s">
        <v>237</v>
      </c>
      <c r="C41" s="132">
        <v>43689</v>
      </c>
      <c r="D41" s="54" t="s">
        <v>11384</v>
      </c>
      <c r="E41" s="146">
        <v>550</v>
      </c>
      <c r="F41" s="54" t="str">
        <f t="shared" si="0"/>
        <v>SHV19-0383</v>
      </c>
      <c r="G41" s="145">
        <f t="shared" si="1"/>
        <v>43749</v>
      </c>
      <c r="H41" s="146"/>
      <c r="I41" s="147"/>
      <c r="J41" s="54"/>
    </row>
    <row r="42" spans="1:10" ht="18" customHeight="1">
      <c r="A42" s="54">
        <v>36</v>
      </c>
      <c r="B42" s="131" t="s">
        <v>288</v>
      </c>
      <c r="C42" s="132">
        <v>43689</v>
      </c>
      <c r="D42" s="54" t="s">
        <v>11385</v>
      </c>
      <c r="E42" s="146">
        <v>1135.68</v>
      </c>
      <c r="F42" s="54" t="str">
        <f t="shared" si="0"/>
        <v>SHV19-0384</v>
      </c>
      <c r="G42" s="145">
        <f t="shared" si="1"/>
        <v>43749</v>
      </c>
      <c r="H42" s="146"/>
      <c r="I42" s="147"/>
      <c r="J42" s="54"/>
    </row>
    <row r="43" spans="1:10" ht="18" customHeight="1">
      <c r="A43" s="54">
        <v>37</v>
      </c>
      <c r="B43" s="131" t="s">
        <v>42</v>
      </c>
      <c r="C43" s="132">
        <v>43689</v>
      </c>
      <c r="D43" s="54" t="s">
        <v>11386</v>
      </c>
      <c r="E43" s="146">
        <v>2493.96</v>
      </c>
      <c r="F43" s="54" t="str">
        <f t="shared" si="0"/>
        <v>SHV19-0385</v>
      </c>
      <c r="G43" s="145">
        <f t="shared" si="1"/>
        <v>43749</v>
      </c>
      <c r="H43" s="146"/>
      <c r="I43" s="147"/>
      <c r="J43" s="54"/>
    </row>
    <row r="44" spans="1:10" ht="18" customHeight="1">
      <c r="A44" s="54">
        <v>38</v>
      </c>
      <c r="B44" s="131" t="s">
        <v>42</v>
      </c>
      <c r="C44" s="132">
        <v>43689</v>
      </c>
      <c r="D44" s="54" t="s">
        <v>11387</v>
      </c>
      <c r="E44" s="146">
        <v>1496.38</v>
      </c>
      <c r="F44" s="54" t="str">
        <f t="shared" si="0"/>
        <v>SHV19-0386</v>
      </c>
      <c r="G44" s="145">
        <f t="shared" si="1"/>
        <v>43749</v>
      </c>
      <c r="H44" s="146"/>
      <c r="I44" s="147"/>
      <c r="J44" s="54"/>
    </row>
    <row r="45" spans="1:10" ht="18" customHeight="1">
      <c r="A45" s="54">
        <v>39</v>
      </c>
      <c r="B45" s="131" t="s">
        <v>42</v>
      </c>
      <c r="C45" s="132">
        <v>43689</v>
      </c>
      <c r="D45" s="54" t="s">
        <v>11388</v>
      </c>
      <c r="E45" s="146">
        <v>653.02</v>
      </c>
      <c r="F45" s="54" t="str">
        <f t="shared" si="0"/>
        <v>SHV19-0387</v>
      </c>
      <c r="G45" s="145">
        <f t="shared" si="1"/>
        <v>43749</v>
      </c>
      <c r="H45" s="146"/>
      <c r="I45" s="147"/>
      <c r="J45" s="54"/>
    </row>
    <row r="46" spans="1:10" ht="18" customHeight="1">
      <c r="A46" s="54">
        <v>40</v>
      </c>
      <c r="B46" s="131" t="s">
        <v>42</v>
      </c>
      <c r="C46" s="132">
        <v>43689</v>
      </c>
      <c r="D46" s="54" t="s">
        <v>11389</v>
      </c>
      <c r="E46" s="146">
        <v>653.02</v>
      </c>
      <c r="F46" s="54" t="str">
        <f t="shared" si="0"/>
        <v>SHV19-0388</v>
      </c>
      <c r="G46" s="145">
        <f t="shared" si="1"/>
        <v>43749</v>
      </c>
      <c r="H46" s="146"/>
      <c r="I46" s="147"/>
      <c r="J46" s="54"/>
    </row>
    <row r="47" spans="1:10" ht="18" customHeight="1">
      <c r="A47" s="54">
        <v>41</v>
      </c>
      <c r="B47" s="131" t="s">
        <v>42</v>
      </c>
      <c r="C47" s="132">
        <v>43689</v>
      </c>
      <c r="D47" s="54" t="s">
        <v>11390</v>
      </c>
      <c r="E47" s="146">
        <v>3167.31</v>
      </c>
      <c r="F47" s="54" t="str">
        <f t="shared" si="0"/>
        <v>SHV19-0389</v>
      </c>
      <c r="G47" s="145">
        <f t="shared" si="1"/>
        <v>43749</v>
      </c>
      <c r="H47" s="146"/>
      <c r="I47" s="147"/>
      <c r="J47" s="54"/>
    </row>
    <row r="48" spans="1:10" ht="18" customHeight="1">
      <c r="A48" s="54">
        <v>42</v>
      </c>
      <c r="B48" s="131" t="s">
        <v>42</v>
      </c>
      <c r="C48" s="132">
        <v>43690</v>
      </c>
      <c r="D48" s="54" t="s">
        <v>11391</v>
      </c>
      <c r="E48" s="146">
        <v>2586.36</v>
      </c>
      <c r="F48" s="54" t="str">
        <f t="shared" si="0"/>
        <v>SHV19-0390</v>
      </c>
      <c r="G48" s="145">
        <f t="shared" si="1"/>
        <v>43750</v>
      </c>
      <c r="H48" s="146"/>
      <c r="I48" s="147"/>
      <c r="J48" s="54"/>
    </row>
    <row r="49" spans="1:10" ht="18" customHeight="1">
      <c r="A49" s="54">
        <v>43</v>
      </c>
      <c r="B49" s="131" t="s">
        <v>42</v>
      </c>
      <c r="C49" s="132">
        <v>43690</v>
      </c>
      <c r="D49" s="54" t="s">
        <v>11392</v>
      </c>
      <c r="E49" s="146">
        <v>653.02</v>
      </c>
      <c r="F49" s="54" t="str">
        <f t="shared" si="0"/>
        <v>SHV19-0391</v>
      </c>
      <c r="G49" s="145">
        <f t="shared" si="1"/>
        <v>43750</v>
      </c>
      <c r="H49" s="146"/>
      <c r="I49" s="147"/>
      <c r="J49" s="54"/>
    </row>
    <row r="50" spans="1:10" ht="18" customHeight="1">
      <c r="A50" s="54">
        <v>44</v>
      </c>
      <c r="B50" s="131" t="s">
        <v>4210</v>
      </c>
      <c r="C50" s="132">
        <v>43690</v>
      </c>
      <c r="D50" s="54" t="s">
        <v>11393</v>
      </c>
      <c r="E50" s="146">
        <v>1352.4</v>
      </c>
      <c r="F50" s="54" t="str">
        <f t="shared" si="0"/>
        <v>SHV19-0392</v>
      </c>
      <c r="G50" s="145">
        <f t="shared" si="1"/>
        <v>43750</v>
      </c>
      <c r="H50" s="146"/>
      <c r="I50" s="147"/>
      <c r="J50" s="54"/>
    </row>
    <row r="51" spans="1:10" ht="18" customHeight="1">
      <c r="A51" s="54">
        <v>45</v>
      </c>
      <c r="B51" s="131" t="s">
        <v>288</v>
      </c>
      <c r="C51" s="132">
        <v>43691</v>
      </c>
      <c r="D51" s="54" t="s">
        <v>11394</v>
      </c>
      <c r="E51" s="146">
        <v>1715.52</v>
      </c>
      <c r="F51" s="54" t="str">
        <f t="shared" si="0"/>
        <v>SHV19-0393</v>
      </c>
      <c r="G51" s="145">
        <f t="shared" si="1"/>
        <v>43751</v>
      </c>
      <c r="H51" s="146"/>
      <c r="I51" s="147"/>
      <c r="J51" s="54"/>
    </row>
    <row r="52" spans="1:10" ht="18" customHeight="1">
      <c r="A52" s="54">
        <v>46</v>
      </c>
      <c r="B52" s="131" t="s">
        <v>42</v>
      </c>
      <c r="C52" s="132">
        <v>43691</v>
      </c>
      <c r="D52" s="54" t="s">
        <v>11395</v>
      </c>
      <c r="E52" s="146">
        <v>3239.38</v>
      </c>
      <c r="F52" s="54" t="str">
        <f t="shared" si="0"/>
        <v>SHV19-0394</v>
      </c>
      <c r="G52" s="145">
        <f t="shared" si="1"/>
        <v>43751</v>
      </c>
      <c r="H52" s="146"/>
      <c r="I52" s="147"/>
      <c r="J52" s="54"/>
    </row>
    <row r="53" spans="1:10" ht="18" customHeight="1">
      <c r="A53" s="54">
        <v>47</v>
      </c>
      <c r="B53" s="131" t="s">
        <v>42</v>
      </c>
      <c r="C53" s="132">
        <v>43691</v>
      </c>
      <c r="D53" s="54" t="s">
        <v>11396</v>
      </c>
      <c r="E53" s="146">
        <v>2089.58</v>
      </c>
      <c r="F53" s="54" t="str">
        <f t="shared" si="0"/>
        <v>SHV19-0395</v>
      </c>
      <c r="G53" s="145">
        <f t="shared" si="1"/>
        <v>43751</v>
      </c>
      <c r="H53" s="146"/>
      <c r="I53" s="147"/>
      <c r="J53" s="54"/>
    </row>
    <row r="54" spans="1:10" ht="18" customHeight="1">
      <c r="A54" s="54">
        <v>48</v>
      </c>
      <c r="B54" s="131" t="s">
        <v>42</v>
      </c>
      <c r="C54" s="132">
        <v>43691</v>
      </c>
      <c r="D54" s="54" t="s">
        <v>11397</v>
      </c>
      <c r="E54" s="146">
        <v>3239.37</v>
      </c>
      <c r="F54" s="54" t="str">
        <f t="shared" si="0"/>
        <v>SHV19-0396</v>
      </c>
      <c r="G54" s="145">
        <f t="shared" si="1"/>
        <v>43751</v>
      </c>
      <c r="H54" s="146"/>
      <c r="I54" s="147"/>
      <c r="J54" s="54"/>
    </row>
    <row r="55" spans="1:10" ht="18" customHeight="1">
      <c r="A55" s="54">
        <v>49</v>
      </c>
      <c r="B55" s="131" t="s">
        <v>42</v>
      </c>
      <c r="C55" s="132">
        <v>43691</v>
      </c>
      <c r="D55" s="54" t="s">
        <v>11398</v>
      </c>
      <c r="E55" s="146">
        <v>676.2</v>
      </c>
      <c r="F55" s="54" t="str">
        <f t="shared" si="0"/>
        <v>SHV19-0397</v>
      </c>
      <c r="G55" s="145">
        <f t="shared" si="1"/>
        <v>43751</v>
      </c>
      <c r="H55" s="146"/>
      <c r="I55" s="147"/>
      <c r="J55" s="54"/>
    </row>
    <row r="56" spans="1:10" ht="18" customHeight="1">
      <c r="A56" s="54">
        <v>50</v>
      </c>
      <c r="B56" s="131" t="s">
        <v>288</v>
      </c>
      <c r="C56" s="132">
        <v>43692</v>
      </c>
      <c r="D56" s="54" t="s">
        <v>11399</v>
      </c>
      <c r="E56" s="146">
        <v>1915.6</v>
      </c>
      <c r="F56" s="54" t="str">
        <f t="shared" si="0"/>
        <v>SHV19-0398</v>
      </c>
      <c r="G56" s="145">
        <f t="shared" si="1"/>
        <v>43752</v>
      </c>
      <c r="H56" s="146"/>
      <c r="I56" s="147"/>
      <c r="J56" s="54"/>
    </row>
    <row r="57" spans="1:10" ht="18" customHeight="1">
      <c r="A57" s="54">
        <v>51</v>
      </c>
      <c r="B57" s="131" t="s">
        <v>42</v>
      </c>
      <c r="C57" s="132">
        <v>43692</v>
      </c>
      <c r="D57" s="54" t="s">
        <v>11400</v>
      </c>
      <c r="E57" s="146">
        <v>1590.79</v>
      </c>
      <c r="F57" s="54" t="str">
        <f t="shared" si="0"/>
        <v>SHV19-0399</v>
      </c>
      <c r="G57" s="145">
        <f t="shared" si="1"/>
        <v>43752</v>
      </c>
      <c r="H57" s="146"/>
      <c r="I57" s="147"/>
      <c r="J57" s="54"/>
    </row>
    <row r="58" spans="1:10" ht="18" customHeight="1">
      <c r="A58" s="54">
        <v>52</v>
      </c>
      <c r="B58" s="131" t="s">
        <v>42</v>
      </c>
      <c r="C58" s="132">
        <v>43692</v>
      </c>
      <c r="D58" s="54" t="s">
        <v>11401</v>
      </c>
      <c r="E58" s="146">
        <v>580.94000000000005</v>
      </c>
      <c r="F58" s="54" t="str">
        <f t="shared" si="0"/>
        <v>SHV19-0400</v>
      </c>
      <c r="G58" s="145">
        <f t="shared" si="1"/>
        <v>43752</v>
      </c>
      <c r="H58" s="146"/>
      <c r="I58" s="147"/>
      <c r="J58" s="54"/>
    </row>
    <row r="59" spans="1:10" ht="18" customHeight="1">
      <c r="A59" s="54">
        <v>53</v>
      </c>
      <c r="B59" s="131" t="s">
        <v>288</v>
      </c>
      <c r="C59" s="132">
        <v>43693</v>
      </c>
      <c r="D59" s="54" t="s">
        <v>11402</v>
      </c>
      <c r="E59" s="146">
        <v>896.8</v>
      </c>
      <c r="F59" s="54" t="str">
        <f t="shared" si="0"/>
        <v>SHV19-0401</v>
      </c>
      <c r="G59" s="145">
        <f t="shared" si="1"/>
        <v>43753</v>
      </c>
      <c r="H59" s="146"/>
      <c r="I59" s="147"/>
      <c r="J59" s="54"/>
    </row>
    <row r="60" spans="1:10" ht="18" customHeight="1">
      <c r="A60" s="54">
        <v>54</v>
      </c>
      <c r="B60" s="131" t="s">
        <v>42</v>
      </c>
      <c r="C60" s="132">
        <v>43693</v>
      </c>
      <c r="D60" s="54" t="s">
        <v>11403</v>
      </c>
      <c r="E60" s="146">
        <v>2467.92</v>
      </c>
      <c r="F60" s="54" t="str">
        <f t="shared" si="0"/>
        <v>SHV19-0402</v>
      </c>
      <c r="G60" s="145">
        <f t="shared" si="1"/>
        <v>43753</v>
      </c>
      <c r="H60" s="146"/>
      <c r="I60" s="147"/>
      <c r="J60" s="54"/>
    </row>
    <row r="61" spans="1:10" ht="18" customHeight="1">
      <c r="A61" s="54">
        <v>55</v>
      </c>
      <c r="B61" s="131" t="s">
        <v>42</v>
      </c>
      <c r="C61" s="132">
        <v>43693</v>
      </c>
      <c r="D61" s="54" t="s">
        <v>11404</v>
      </c>
      <c r="E61" s="146">
        <v>1151.82</v>
      </c>
      <c r="F61" s="54" t="str">
        <f t="shared" si="0"/>
        <v>SHV19-0403</v>
      </c>
      <c r="G61" s="145">
        <f t="shared" si="1"/>
        <v>43753</v>
      </c>
      <c r="H61" s="146"/>
      <c r="I61" s="147"/>
      <c r="J61" s="54"/>
    </row>
    <row r="62" spans="1:10" ht="18" customHeight="1">
      <c r="A62" s="54">
        <v>56</v>
      </c>
      <c r="B62" s="131" t="s">
        <v>288</v>
      </c>
      <c r="C62" s="132">
        <v>43696</v>
      </c>
      <c r="D62" s="54" t="s">
        <v>11405</v>
      </c>
      <c r="E62" s="146">
        <v>2027.14</v>
      </c>
      <c r="F62" s="54" t="str">
        <f t="shared" si="0"/>
        <v>SHV19-0404</v>
      </c>
      <c r="G62" s="145">
        <f t="shared" si="1"/>
        <v>43756</v>
      </c>
      <c r="H62" s="146"/>
      <c r="I62" s="147"/>
      <c r="J62" s="54"/>
    </row>
    <row r="63" spans="1:10" ht="18" customHeight="1">
      <c r="A63" s="54">
        <v>57</v>
      </c>
      <c r="B63" s="131" t="s">
        <v>330</v>
      </c>
      <c r="C63" s="132">
        <v>43700</v>
      </c>
      <c r="D63" s="54" t="s">
        <v>11406</v>
      </c>
      <c r="E63" s="146">
        <v>3722.58</v>
      </c>
      <c r="F63" s="54" t="str">
        <f t="shared" si="0"/>
        <v>SHV19-0405</v>
      </c>
      <c r="G63" s="145">
        <f t="shared" si="1"/>
        <v>43760</v>
      </c>
      <c r="H63" s="146"/>
      <c r="I63" s="147"/>
      <c r="J63" s="54"/>
    </row>
    <row r="64" spans="1:10" ht="18" customHeight="1">
      <c r="A64" s="54">
        <v>58</v>
      </c>
      <c r="B64" s="131" t="s">
        <v>42</v>
      </c>
      <c r="C64" s="132">
        <v>43696</v>
      </c>
      <c r="D64" s="54" t="s">
        <v>12881</v>
      </c>
      <c r="E64" s="146">
        <v>2528.5700000000002</v>
      </c>
      <c r="F64" s="54" t="str">
        <f t="shared" ref="F64:F82" si="2">D64</f>
        <v>SHV19-0406</v>
      </c>
      <c r="G64" s="145">
        <f t="shared" ref="G64:G82" si="3">C64+60</f>
        <v>43756</v>
      </c>
      <c r="H64" s="146"/>
      <c r="I64" s="147"/>
      <c r="J64" s="54"/>
    </row>
    <row r="65" spans="1:10" ht="18" customHeight="1">
      <c r="A65" s="54">
        <v>59</v>
      </c>
      <c r="B65" s="131" t="s">
        <v>42</v>
      </c>
      <c r="C65" s="132">
        <v>43696</v>
      </c>
      <c r="D65" s="54" t="s">
        <v>12882</v>
      </c>
      <c r="E65" s="146">
        <v>2514.29</v>
      </c>
      <c r="F65" s="54" t="str">
        <f t="shared" si="2"/>
        <v>SHV19-0407</v>
      </c>
      <c r="G65" s="145">
        <f t="shared" si="3"/>
        <v>43756</v>
      </c>
      <c r="H65" s="146"/>
      <c r="I65" s="147"/>
      <c r="J65" s="54"/>
    </row>
    <row r="66" spans="1:10" ht="18" customHeight="1">
      <c r="A66" s="54">
        <v>60</v>
      </c>
      <c r="B66" s="131" t="s">
        <v>42</v>
      </c>
      <c r="C66" s="132">
        <v>43696</v>
      </c>
      <c r="D66" s="54" t="s">
        <v>12883</v>
      </c>
      <c r="E66" s="146">
        <v>676.2</v>
      </c>
      <c r="F66" s="54" t="str">
        <f t="shared" si="2"/>
        <v>SHV19-0408</v>
      </c>
      <c r="G66" s="145">
        <f t="shared" si="3"/>
        <v>43756</v>
      </c>
      <c r="H66" s="146"/>
      <c r="I66" s="147"/>
      <c r="J66" s="54"/>
    </row>
    <row r="67" spans="1:10" ht="18" customHeight="1">
      <c r="A67" s="54">
        <v>61</v>
      </c>
      <c r="B67" s="131" t="s">
        <v>42</v>
      </c>
      <c r="C67" s="132">
        <v>43697</v>
      </c>
      <c r="D67" s="54" t="s">
        <v>12884</v>
      </c>
      <c r="E67" s="146">
        <v>3915.58</v>
      </c>
      <c r="F67" s="54" t="str">
        <f t="shared" si="2"/>
        <v>SHV19-0409</v>
      </c>
      <c r="G67" s="145">
        <f t="shared" si="3"/>
        <v>43757</v>
      </c>
      <c r="H67" s="146"/>
      <c r="I67" s="147"/>
      <c r="J67" s="54"/>
    </row>
    <row r="68" spans="1:10" ht="18" customHeight="1">
      <c r="A68" s="54">
        <v>62</v>
      </c>
      <c r="B68" s="131" t="s">
        <v>42</v>
      </c>
      <c r="C68" s="132">
        <v>43697</v>
      </c>
      <c r="D68" s="54" t="s">
        <v>12885</v>
      </c>
      <c r="E68" s="146">
        <v>1851.19</v>
      </c>
      <c r="F68" s="54" t="str">
        <f t="shared" si="2"/>
        <v>SHV19-0410</v>
      </c>
      <c r="G68" s="145">
        <f t="shared" si="3"/>
        <v>43757</v>
      </c>
      <c r="H68" s="146"/>
      <c r="I68" s="147"/>
      <c r="J68" s="54"/>
    </row>
    <row r="69" spans="1:10" ht="18" customHeight="1">
      <c r="A69" s="54">
        <v>63</v>
      </c>
      <c r="B69" s="131" t="s">
        <v>42</v>
      </c>
      <c r="C69" s="132">
        <v>43697</v>
      </c>
      <c r="D69" s="54" t="s">
        <v>12886</v>
      </c>
      <c r="E69" s="146">
        <v>1329.22</v>
      </c>
      <c r="F69" s="54" t="str">
        <f t="shared" si="2"/>
        <v>SHV19-0411</v>
      </c>
      <c r="G69" s="145">
        <f t="shared" si="3"/>
        <v>43757</v>
      </c>
      <c r="H69" s="146"/>
      <c r="I69" s="147"/>
      <c r="J69" s="54"/>
    </row>
    <row r="70" spans="1:10" ht="18" customHeight="1">
      <c r="A70" s="54">
        <v>64</v>
      </c>
      <c r="B70" s="131" t="s">
        <v>288</v>
      </c>
      <c r="C70" s="132">
        <v>43698</v>
      </c>
      <c r="D70" s="54" t="s">
        <v>12887</v>
      </c>
      <c r="E70" s="146">
        <v>1537.6</v>
      </c>
      <c r="F70" s="54" t="str">
        <f t="shared" si="2"/>
        <v>SHV19-0412</v>
      </c>
      <c r="G70" s="145">
        <f t="shared" si="3"/>
        <v>43758</v>
      </c>
      <c r="H70" s="146"/>
      <c r="I70" s="147"/>
      <c r="J70" s="54"/>
    </row>
    <row r="71" spans="1:10" ht="18" customHeight="1">
      <c r="A71" s="54">
        <v>65</v>
      </c>
      <c r="B71" s="131" t="s">
        <v>42</v>
      </c>
      <c r="C71" s="132">
        <v>43698</v>
      </c>
      <c r="D71" s="54" t="s">
        <v>12888</v>
      </c>
      <c r="E71" s="146">
        <v>4404.13</v>
      </c>
      <c r="F71" s="54" t="str">
        <f t="shared" si="2"/>
        <v>SHV19-0413</v>
      </c>
      <c r="G71" s="145">
        <f t="shared" si="3"/>
        <v>43758</v>
      </c>
      <c r="H71" s="146"/>
      <c r="I71" s="147"/>
      <c r="J71" s="54"/>
    </row>
    <row r="72" spans="1:10" ht="18" customHeight="1">
      <c r="A72" s="54">
        <v>66</v>
      </c>
      <c r="B72" s="131" t="s">
        <v>42</v>
      </c>
      <c r="C72" s="132">
        <v>43698</v>
      </c>
      <c r="D72" s="54" t="s">
        <v>12889</v>
      </c>
      <c r="E72" s="146">
        <v>2658.43</v>
      </c>
      <c r="F72" s="54" t="str">
        <f t="shared" si="2"/>
        <v>SHV19-0414</v>
      </c>
      <c r="G72" s="145">
        <f t="shared" si="3"/>
        <v>43758</v>
      </c>
      <c r="H72" s="146"/>
      <c r="I72" s="147"/>
      <c r="J72" s="54"/>
    </row>
    <row r="73" spans="1:10" ht="18" customHeight="1">
      <c r="A73" s="54">
        <v>67</v>
      </c>
      <c r="B73" s="131" t="s">
        <v>42</v>
      </c>
      <c r="C73" s="132">
        <v>43698</v>
      </c>
      <c r="D73" s="54" t="s">
        <v>12890</v>
      </c>
      <c r="E73" s="146">
        <v>1306.03</v>
      </c>
      <c r="F73" s="54" t="str">
        <f t="shared" si="2"/>
        <v>SHV19-0415</v>
      </c>
      <c r="G73" s="145">
        <f t="shared" si="3"/>
        <v>43758</v>
      </c>
      <c r="H73" s="146"/>
      <c r="I73" s="147"/>
      <c r="J73" s="54"/>
    </row>
    <row r="74" spans="1:10" ht="18" customHeight="1">
      <c r="A74" s="54">
        <v>68</v>
      </c>
      <c r="B74" s="131" t="s">
        <v>42</v>
      </c>
      <c r="C74" s="132">
        <v>43699</v>
      </c>
      <c r="D74" s="54" t="s">
        <v>12891</v>
      </c>
      <c r="E74" s="146">
        <v>2658.43</v>
      </c>
      <c r="F74" s="54" t="str">
        <f t="shared" si="2"/>
        <v>SHV19-0416</v>
      </c>
      <c r="G74" s="145">
        <f t="shared" si="3"/>
        <v>43759</v>
      </c>
      <c r="H74" s="146"/>
      <c r="I74" s="147"/>
      <c r="J74" s="54"/>
    </row>
    <row r="75" spans="1:10" ht="18" customHeight="1">
      <c r="A75" s="54">
        <v>69</v>
      </c>
      <c r="B75" s="131" t="s">
        <v>42</v>
      </c>
      <c r="C75" s="132">
        <v>43699</v>
      </c>
      <c r="D75" s="54" t="s">
        <v>12892</v>
      </c>
      <c r="E75" s="146">
        <v>1306.03</v>
      </c>
      <c r="F75" s="54" t="str">
        <f t="shared" si="2"/>
        <v>SHV19-0417</v>
      </c>
      <c r="G75" s="145">
        <f t="shared" si="3"/>
        <v>43759</v>
      </c>
      <c r="H75" s="146"/>
      <c r="I75" s="147"/>
      <c r="J75" s="54"/>
    </row>
    <row r="76" spans="1:10" ht="18" customHeight="1">
      <c r="A76" s="54">
        <v>70</v>
      </c>
      <c r="B76" s="131" t="s">
        <v>42</v>
      </c>
      <c r="C76" s="132">
        <v>43699</v>
      </c>
      <c r="D76" s="54" t="s">
        <v>12893</v>
      </c>
      <c r="E76" s="146">
        <v>997.58</v>
      </c>
      <c r="F76" s="54" t="str">
        <f t="shared" si="2"/>
        <v>SHV19-0418</v>
      </c>
      <c r="G76" s="145">
        <f t="shared" si="3"/>
        <v>43759</v>
      </c>
      <c r="H76" s="146"/>
      <c r="I76" s="147"/>
      <c r="J76" s="54"/>
    </row>
    <row r="77" spans="1:10" ht="18" customHeight="1">
      <c r="A77" s="54">
        <v>71</v>
      </c>
      <c r="B77" s="131" t="s">
        <v>42</v>
      </c>
      <c r="C77" s="132">
        <v>43699</v>
      </c>
      <c r="D77" s="54" t="s">
        <v>12894</v>
      </c>
      <c r="E77" s="146">
        <v>580.94000000000005</v>
      </c>
      <c r="F77" s="54" t="str">
        <f t="shared" si="2"/>
        <v>SHV19-0419</v>
      </c>
      <c r="G77" s="145">
        <f t="shared" si="3"/>
        <v>43759</v>
      </c>
      <c r="H77" s="146"/>
      <c r="I77" s="147"/>
      <c r="J77" s="54"/>
    </row>
    <row r="78" spans="1:10" ht="18" customHeight="1">
      <c r="A78" s="54">
        <v>72</v>
      </c>
      <c r="B78" s="131" t="s">
        <v>288</v>
      </c>
      <c r="C78" s="132">
        <v>43700</v>
      </c>
      <c r="D78" s="54" t="s">
        <v>12895</v>
      </c>
      <c r="E78" s="146">
        <v>1562.4</v>
      </c>
      <c r="F78" s="54" t="str">
        <f t="shared" si="2"/>
        <v>SHV19-0420</v>
      </c>
      <c r="G78" s="145">
        <f t="shared" si="3"/>
        <v>43760</v>
      </c>
      <c r="H78" s="146"/>
      <c r="I78" s="147"/>
      <c r="J78" s="54"/>
    </row>
    <row r="79" spans="1:10" ht="18" customHeight="1">
      <c r="A79" s="54">
        <v>73</v>
      </c>
      <c r="B79" s="131" t="s">
        <v>42</v>
      </c>
      <c r="C79" s="132">
        <v>43700</v>
      </c>
      <c r="D79" s="54" t="s">
        <v>12896</v>
      </c>
      <c r="E79" s="146">
        <v>3489.53</v>
      </c>
      <c r="F79" s="54" t="str">
        <f t="shared" si="2"/>
        <v>SHV19-0421</v>
      </c>
      <c r="G79" s="145">
        <f t="shared" si="3"/>
        <v>43760</v>
      </c>
      <c r="H79" s="146"/>
      <c r="I79" s="147"/>
      <c r="J79" s="54"/>
    </row>
    <row r="80" spans="1:10" ht="18" customHeight="1">
      <c r="A80" s="54">
        <v>74</v>
      </c>
      <c r="B80" s="131" t="s">
        <v>42</v>
      </c>
      <c r="C80" s="132">
        <v>43700</v>
      </c>
      <c r="D80" s="54" t="s">
        <v>12897</v>
      </c>
      <c r="E80" s="146">
        <v>3738.16</v>
      </c>
      <c r="F80" s="54" t="str">
        <f t="shared" si="2"/>
        <v>SHV19-0422</v>
      </c>
      <c r="G80" s="145">
        <f t="shared" si="3"/>
        <v>43760</v>
      </c>
      <c r="H80" s="146"/>
      <c r="I80" s="147"/>
      <c r="J80" s="54"/>
    </row>
    <row r="81" spans="1:10" ht="18" customHeight="1">
      <c r="A81" s="54">
        <v>75</v>
      </c>
      <c r="B81" s="131" t="s">
        <v>42</v>
      </c>
      <c r="C81" s="132">
        <v>43700</v>
      </c>
      <c r="D81" s="54" t="s">
        <v>12898</v>
      </c>
      <c r="E81" s="146">
        <v>1329.22</v>
      </c>
      <c r="F81" s="54" t="str">
        <f t="shared" si="2"/>
        <v>SHV19-0423</v>
      </c>
      <c r="G81" s="145">
        <f t="shared" si="3"/>
        <v>43760</v>
      </c>
      <c r="H81" s="146"/>
      <c r="I81" s="147"/>
      <c r="J81" s="54"/>
    </row>
    <row r="82" spans="1:10" ht="18" customHeight="1">
      <c r="A82" s="54">
        <v>76</v>
      </c>
      <c r="B82" s="131" t="s">
        <v>288</v>
      </c>
      <c r="C82" s="132">
        <v>43703</v>
      </c>
      <c r="D82" s="54" t="s">
        <v>12899</v>
      </c>
      <c r="E82" s="146">
        <v>1665</v>
      </c>
      <c r="F82" s="54" t="str">
        <f t="shared" si="2"/>
        <v>SHV19-0424</v>
      </c>
      <c r="G82" s="145">
        <f t="shared" si="3"/>
        <v>43763</v>
      </c>
      <c r="H82" s="146"/>
      <c r="I82" s="147"/>
      <c r="J82" s="54"/>
    </row>
    <row r="83" spans="1:10" ht="18" customHeight="1">
      <c r="A83" s="54">
        <v>77</v>
      </c>
      <c r="B83" s="131" t="s">
        <v>237</v>
      </c>
      <c r="C83" s="132">
        <v>43703</v>
      </c>
      <c r="D83" s="54" t="s">
        <v>12902</v>
      </c>
      <c r="E83" s="146">
        <v>1000</v>
      </c>
      <c r="F83" s="54" t="str">
        <f t="shared" ref="F83:F97" si="4">D83</f>
        <v>SHV19-0425</v>
      </c>
      <c r="G83" s="145">
        <f t="shared" ref="G83:G97" si="5">C83+60</f>
        <v>43763</v>
      </c>
      <c r="H83" s="146"/>
      <c r="I83" s="147"/>
      <c r="J83" s="54"/>
    </row>
    <row r="84" spans="1:10" ht="18" customHeight="1">
      <c r="A84" s="54">
        <v>78</v>
      </c>
      <c r="B84" s="131" t="s">
        <v>330</v>
      </c>
      <c r="C84" s="132">
        <v>43703</v>
      </c>
      <c r="D84" s="54" t="s">
        <v>12903</v>
      </c>
      <c r="E84" s="146">
        <v>3732.48</v>
      </c>
      <c r="F84" s="54" t="str">
        <f t="shared" si="4"/>
        <v>SHV19-0426</v>
      </c>
      <c r="G84" s="145">
        <f t="shared" si="5"/>
        <v>43763</v>
      </c>
      <c r="H84" s="146"/>
      <c r="I84" s="147"/>
      <c r="J84" s="54"/>
    </row>
    <row r="85" spans="1:10" ht="18" customHeight="1">
      <c r="A85" s="54">
        <v>79</v>
      </c>
      <c r="B85" s="131" t="s">
        <v>42</v>
      </c>
      <c r="C85" s="132">
        <v>43703</v>
      </c>
      <c r="D85" s="54" t="s">
        <v>12904</v>
      </c>
      <c r="E85" s="146">
        <v>1910.16</v>
      </c>
      <c r="F85" s="54" t="str">
        <f t="shared" si="4"/>
        <v>SHV19-0427</v>
      </c>
      <c r="G85" s="145">
        <f t="shared" si="5"/>
        <v>43763</v>
      </c>
      <c r="H85" s="146"/>
      <c r="I85" s="147"/>
      <c r="J85" s="54"/>
    </row>
    <row r="86" spans="1:10" ht="18" customHeight="1">
      <c r="A86" s="54">
        <v>80</v>
      </c>
      <c r="B86" s="131" t="s">
        <v>42</v>
      </c>
      <c r="C86" s="132">
        <v>43703</v>
      </c>
      <c r="D86" s="54" t="s">
        <v>12905</v>
      </c>
      <c r="E86" s="146">
        <v>1982.24</v>
      </c>
      <c r="F86" s="54" t="str">
        <f t="shared" si="4"/>
        <v>SHV19-0428</v>
      </c>
      <c r="G86" s="145">
        <f t="shared" si="5"/>
        <v>43763</v>
      </c>
      <c r="H86" s="146"/>
      <c r="I86" s="147"/>
      <c r="J86" s="54"/>
    </row>
    <row r="87" spans="1:10" ht="18" customHeight="1">
      <c r="A87" s="54">
        <v>81</v>
      </c>
      <c r="B87" s="131" t="s">
        <v>42</v>
      </c>
      <c r="C87" s="132">
        <v>43703</v>
      </c>
      <c r="D87" s="54" t="s">
        <v>12906</v>
      </c>
      <c r="E87" s="146">
        <v>2609.54</v>
      </c>
      <c r="F87" s="54" t="str">
        <f t="shared" si="4"/>
        <v>SHV19-0429</v>
      </c>
      <c r="G87" s="145">
        <f t="shared" si="5"/>
        <v>43763</v>
      </c>
      <c r="H87" s="146"/>
      <c r="I87" s="147"/>
      <c r="J87" s="54"/>
    </row>
    <row r="88" spans="1:10" ht="18" customHeight="1">
      <c r="A88" s="54">
        <v>82</v>
      </c>
      <c r="B88" s="131" t="s">
        <v>42</v>
      </c>
      <c r="C88" s="132">
        <v>43704</v>
      </c>
      <c r="D88" s="54" t="s">
        <v>12907</v>
      </c>
      <c r="E88" s="146">
        <v>2326.8000000000002</v>
      </c>
      <c r="F88" s="54" t="str">
        <f t="shared" si="4"/>
        <v>SHV19-0430</v>
      </c>
      <c r="G88" s="145">
        <f t="shared" si="5"/>
        <v>43764</v>
      </c>
      <c r="H88" s="146"/>
      <c r="I88" s="147"/>
      <c r="J88" s="54"/>
    </row>
    <row r="89" spans="1:10" ht="18" customHeight="1">
      <c r="A89" s="54">
        <v>83</v>
      </c>
      <c r="B89" s="131" t="s">
        <v>288</v>
      </c>
      <c r="C89" s="132">
        <v>43705</v>
      </c>
      <c r="D89" s="54" t="s">
        <v>12908</v>
      </c>
      <c r="E89" s="146">
        <v>3145</v>
      </c>
      <c r="F89" s="54" t="str">
        <f t="shared" si="4"/>
        <v>SHV19-0431</v>
      </c>
      <c r="G89" s="145">
        <f t="shared" si="5"/>
        <v>43765</v>
      </c>
      <c r="H89" s="146"/>
      <c r="I89" s="147"/>
      <c r="J89" s="54"/>
    </row>
    <row r="90" spans="1:10" ht="18" customHeight="1">
      <c r="A90" s="54">
        <v>84</v>
      </c>
      <c r="B90" s="131" t="s">
        <v>42</v>
      </c>
      <c r="C90" s="132">
        <v>43704</v>
      </c>
      <c r="D90" s="54" t="s">
        <v>12909</v>
      </c>
      <c r="E90" s="146">
        <v>653.02</v>
      </c>
      <c r="F90" s="54" t="str">
        <f t="shared" si="4"/>
        <v>SHV19-0432</v>
      </c>
      <c r="G90" s="145">
        <f t="shared" si="5"/>
        <v>43764</v>
      </c>
      <c r="H90" s="146"/>
      <c r="I90" s="147"/>
      <c r="J90" s="54"/>
    </row>
    <row r="91" spans="1:10" ht="18" customHeight="1">
      <c r="A91" s="54">
        <v>85</v>
      </c>
      <c r="B91" s="131" t="s">
        <v>42</v>
      </c>
      <c r="C91" s="132">
        <v>43704</v>
      </c>
      <c r="D91" s="54" t="s">
        <v>12910</v>
      </c>
      <c r="E91" s="146">
        <v>1982.24</v>
      </c>
      <c r="F91" s="54" t="str">
        <f t="shared" si="4"/>
        <v>SHV19-0433</v>
      </c>
      <c r="G91" s="145">
        <f t="shared" si="5"/>
        <v>43764</v>
      </c>
      <c r="H91" s="146"/>
      <c r="I91" s="147"/>
      <c r="J91" s="54"/>
    </row>
    <row r="92" spans="1:10" ht="18" customHeight="1">
      <c r="A92" s="54">
        <v>86</v>
      </c>
      <c r="B92" s="131" t="s">
        <v>42</v>
      </c>
      <c r="C92" s="132">
        <v>43705</v>
      </c>
      <c r="D92" s="54" t="s">
        <v>12911</v>
      </c>
      <c r="E92" s="146">
        <v>1886.97</v>
      </c>
      <c r="F92" s="54" t="str">
        <f t="shared" si="4"/>
        <v>SHV19-0434</v>
      </c>
      <c r="G92" s="145">
        <f t="shared" si="5"/>
        <v>43765</v>
      </c>
      <c r="H92" s="146"/>
      <c r="I92" s="147"/>
      <c r="J92" s="54"/>
    </row>
    <row r="93" spans="1:10" ht="18" customHeight="1">
      <c r="A93" s="54">
        <v>87</v>
      </c>
      <c r="B93" s="131" t="s">
        <v>42</v>
      </c>
      <c r="C93" s="132">
        <v>43705</v>
      </c>
      <c r="D93" s="54" t="s">
        <v>12912</v>
      </c>
      <c r="E93" s="146">
        <v>1804.82</v>
      </c>
      <c r="F93" s="54" t="str">
        <f t="shared" si="4"/>
        <v>SHV19-0435</v>
      </c>
      <c r="G93" s="145">
        <f t="shared" si="5"/>
        <v>43765</v>
      </c>
      <c r="H93" s="146"/>
      <c r="I93" s="147"/>
      <c r="J93" s="54"/>
    </row>
    <row r="94" spans="1:10" ht="18" customHeight="1">
      <c r="A94" s="54">
        <v>88</v>
      </c>
      <c r="B94" s="131" t="s">
        <v>42</v>
      </c>
      <c r="C94" s="132">
        <v>43705</v>
      </c>
      <c r="D94" s="54" t="s">
        <v>12913</v>
      </c>
      <c r="E94" s="146">
        <v>653.02</v>
      </c>
      <c r="F94" s="54" t="str">
        <f t="shared" si="4"/>
        <v>SHV19-0436</v>
      </c>
      <c r="G94" s="145">
        <f t="shared" si="5"/>
        <v>43765</v>
      </c>
      <c r="H94" s="146"/>
      <c r="I94" s="147"/>
      <c r="J94" s="54"/>
    </row>
    <row r="95" spans="1:10" ht="18" customHeight="1">
      <c r="A95" s="54">
        <v>89</v>
      </c>
      <c r="D95" s="346" t="s">
        <v>12914</v>
      </c>
      <c r="E95" s="146">
        <v>0</v>
      </c>
      <c r="F95" s="54" t="str">
        <f t="shared" si="4"/>
        <v>SHV19-0437</v>
      </c>
      <c r="G95" s="145">
        <f t="shared" si="5"/>
        <v>60</v>
      </c>
      <c r="H95" s="146"/>
      <c r="I95" s="147"/>
      <c r="J95" s="54" t="s">
        <v>1942</v>
      </c>
    </row>
    <row r="96" spans="1:10" ht="18" customHeight="1">
      <c r="A96" s="54">
        <v>90</v>
      </c>
      <c r="B96" s="131" t="s">
        <v>42</v>
      </c>
      <c r="C96" s="132">
        <v>43706</v>
      </c>
      <c r="D96" s="54" t="s">
        <v>12915</v>
      </c>
      <c r="E96" s="146">
        <v>3679.2</v>
      </c>
      <c r="F96" s="54" t="str">
        <f t="shared" si="4"/>
        <v>SHV19-0438</v>
      </c>
      <c r="G96" s="145">
        <f t="shared" si="5"/>
        <v>43766</v>
      </c>
      <c r="H96" s="146"/>
      <c r="I96" s="147"/>
      <c r="J96" s="54"/>
    </row>
    <row r="97" spans="1:10" ht="18" customHeight="1">
      <c r="A97" s="54">
        <v>91</v>
      </c>
      <c r="B97" s="131" t="s">
        <v>42</v>
      </c>
      <c r="C97" s="132">
        <v>43706</v>
      </c>
      <c r="D97" s="54" t="s">
        <v>12916</v>
      </c>
      <c r="E97" s="146">
        <v>1875.55</v>
      </c>
      <c r="F97" s="54" t="str">
        <f t="shared" si="4"/>
        <v>SHV19-0439</v>
      </c>
      <c r="G97" s="145">
        <f t="shared" si="5"/>
        <v>43766</v>
      </c>
      <c r="H97" s="146"/>
      <c r="I97" s="147"/>
      <c r="J97" s="54"/>
    </row>
    <row r="98" spans="1:10" ht="18" customHeight="1">
      <c r="A98" s="54">
        <v>92</v>
      </c>
      <c r="B98" s="131" t="s">
        <v>42</v>
      </c>
      <c r="C98" s="132">
        <v>43706</v>
      </c>
      <c r="D98" s="54" t="s">
        <v>12922</v>
      </c>
      <c r="E98" s="146">
        <v>1933.34</v>
      </c>
      <c r="F98" s="54" t="str">
        <f t="shared" ref="F98:F105" si="6">D98</f>
        <v>SHV19-0440</v>
      </c>
      <c r="G98" s="145">
        <f t="shared" ref="G98:G105" si="7">C98+60</f>
        <v>43766</v>
      </c>
      <c r="H98" s="146"/>
      <c r="I98" s="147"/>
      <c r="J98" s="54"/>
    </row>
    <row r="99" spans="1:10" ht="18" customHeight="1">
      <c r="A99" s="54">
        <v>93</v>
      </c>
      <c r="B99" s="131" t="s">
        <v>42</v>
      </c>
      <c r="C99" s="132">
        <v>43706</v>
      </c>
      <c r="D99" s="54" t="s">
        <v>12923</v>
      </c>
      <c r="E99" s="146">
        <v>498.79</v>
      </c>
      <c r="F99" s="54" t="str">
        <f t="shared" si="6"/>
        <v>SHV19-0441</v>
      </c>
      <c r="G99" s="145">
        <f t="shared" si="7"/>
        <v>43766</v>
      </c>
      <c r="H99" s="146"/>
      <c r="I99" s="147"/>
      <c r="J99" s="54"/>
    </row>
    <row r="100" spans="1:10" ht="18" customHeight="1">
      <c r="A100" s="54">
        <v>94</v>
      </c>
      <c r="B100" s="131" t="s">
        <v>330</v>
      </c>
      <c r="C100" s="132">
        <v>43706</v>
      </c>
      <c r="D100" s="54" t="s">
        <v>12924</v>
      </c>
      <c r="E100" s="146">
        <v>3168</v>
      </c>
      <c r="F100" s="54" t="str">
        <f t="shared" si="6"/>
        <v>SHV19-0442</v>
      </c>
      <c r="G100" s="145">
        <f t="shared" si="7"/>
        <v>43766</v>
      </c>
      <c r="H100" s="146"/>
      <c r="I100" s="147"/>
      <c r="J100" s="54"/>
    </row>
    <row r="101" spans="1:10" ht="18" customHeight="1">
      <c r="A101" s="54">
        <v>95</v>
      </c>
      <c r="B101" s="131" t="s">
        <v>42</v>
      </c>
      <c r="C101" s="132">
        <v>43707</v>
      </c>
      <c r="D101" s="54" t="s">
        <v>12925</v>
      </c>
      <c r="E101" s="146">
        <v>3938.76</v>
      </c>
      <c r="F101" s="54" t="str">
        <f t="shared" si="6"/>
        <v>SHV19-0443</v>
      </c>
      <c r="G101" s="145">
        <f t="shared" si="7"/>
        <v>43767</v>
      </c>
      <c r="H101" s="146"/>
      <c r="I101" s="147"/>
      <c r="J101" s="54"/>
    </row>
    <row r="102" spans="1:10" ht="18" customHeight="1">
      <c r="A102" s="54">
        <v>96</v>
      </c>
      <c r="B102" s="131" t="s">
        <v>42</v>
      </c>
      <c r="C102" s="132">
        <v>43707</v>
      </c>
      <c r="D102" s="54" t="s">
        <v>12926</v>
      </c>
      <c r="E102" s="146">
        <v>2005.42</v>
      </c>
      <c r="F102" s="54" t="str">
        <f t="shared" si="6"/>
        <v>SHV19-0444</v>
      </c>
      <c r="G102" s="145">
        <f t="shared" si="7"/>
        <v>43767</v>
      </c>
      <c r="H102" s="146"/>
      <c r="I102" s="147"/>
      <c r="J102" s="54"/>
    </row>
    <row r="103" spans="1:10" ht="18" customHeight="1">
      <c r="A103" s="54">
        <v>97</v>
      </c>
      <c r="B103" s="131" t="s">
        <v>42</v>
      </c>
      <c r="C103" s="132">
        <v>43707</v>
      </c>
      <c r="D103" s="54" t="s">
        <v>12927</v>
      </c>
      <c r="E103" s="146">
        <v>3013.08</v>
      </c>
      <c r="F103" s="54" t="str">
        <f t="shared" si="6"/>
        <v>SHV19-0445</v>
      </c>
      <c r="G103" s="145">
        <f t="shared" si="7"/>
        <v>43767</v>
      </c>
      <c r="H103" s="146"/>
      <c r="I103" s="147"/>
      <c r="J103" s="54"/>
    </row>
    <row r="104" spans="1:10" ht="18" customHeight="1">
      <c r="A104" s="54">
        <v>98</v>
      </c>
      <c r="B104" s="131" t="s">
        <v>42</v>
      </c>
      <c r="C104" s="132">
        <v>43707</v>
      </c>
      <c r="D104" s="54" t="s">
        <v>12928</v>
      </c>
      <c r="E104" s="146">
        <v>653.02</v>
      </c>
      <c r="F104" s="54" t="str">
        <f t="shared" si="6"/>
        <v>SHV19-0446</v>
      </c>
      <c r="G104" s="145">
        <f t="shared" si="7"/>
        <v>43767</v>
      </c>
      <c r="H104" s="146"/>
      <c r="I104" s="147"/>
      <c r="J104" s="54"/>
    </row>
    <row r="105" spans="1:10" ht="18" customHeight="1" thickBot="1">
      <c r="A105" s="54">
        <v>99</v>
      </c>
      <c r="B105" s="131" t="s">
        <v>42</v>
      </c>
      <c r="C105" s="132">
        <v>43707</v>
      </c>
      <c r="D105" s="54" t="s">
        <v>12929</v>
      </c>
      <c r="E105" s="146">
        <v>653.02</v>
      </c>
      <c r="F105" s="54" t="str">
        <f t="shared" si="6"/>
        <v>SHV19-0447</v>
      </c>
      <c r="G105" s="145">
        <f t="shared" si="7"/>
        <v>43767</v>
      </c>
      <c r="H105" s="146"/>
      <c r="I105" s="147"/>
      <c r="J105" s="54"/>
    </row>
    <row r="106" spans="1:10" s="150" customFormat="1" ht="20.25" customHeight="1" thickTop="1">
      <c r="A106" s="489"/>
      <c r="B106" s="490"/>
      <c r="C106" s="490"/>
      <c r="D106" s="492"/>
      <c r="E106" s="148">
        <f>SUM(E7:E105)</f>
        <v>176246.91999999998</v>
      </c>
      <c r="F106" s="148"/>
      <c r="G106" s="391"/>
      <c r="H106" s="148" t="e">
        <f>SUM(#REF!)</f>
        <v>#REF!</v>
      </c>
      <c r="I106" s="148" t="e">
        <f>SUM(#REF!)</f>
        <v>#REF!</v>
      </c>
      <c r="J106" s="149"/>
    </row>
    <row r="107" spans="1:10" ht="18" customHeight="1">
      <c r="C107" s="151"/>
      <c r="D107" s="152"/>
    </row>
    <row r="111" spans="1:10" s="133" customFormat="1" ht="18" customHeight="1">
      <c r="A111" s="131"/>
      <c r="B111" s="131"/>
      <c r="C111" s="132"/>
      <c r="D111" s="131"/>
      <c r="G111" s="132"/>
      <c r="I111" s="131"/>
      <c r="J111" s="131"/>
    </row>
  </sheetData>
  <autoFilter ref="A6:J106" xr:uid="{00000000-0009-0000-0000-00000E000000}"/>
  <mergeCells count="4">
    <mergeCell ref="C1:E1"/>
    <mergeCell ref="A5:F5"/>
    <mergeCell ref="G5:I5"/>
    <mergeCell ref="A106:D106"/>
  </mergeCells>
  <phoneticPr fontId="35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XFB97"/>
  <sheetViews>
    <sheetView showGridLines="0" zoomScale="80" zoomScaleNormal="80" workbookViewId="0">
      <pane ySplit="6" topLeftCell="A7" activePane="bottomLeft" state="frozen"/>
      <selection pane="bottomLeft" activeCell="E97" sqref="E97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388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11079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386" t="s">
        <v>1758</v>
      </c>
      <c r="N5" s="389" t="s">
        <v>17</v>
      </c>
    </row>
    <row r="6" spans="1:17 16378:16382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customHeight="1">
      <c r="A7" s="54">
        <v>1</v>
      </c>
      <c r="B7" s="131" t="s">
        <v>189</v>
      </c>
      <c r="C7" s="374">
        <v>43656</v>
      </c>
      <c r="D7" s="54" t="s">
        <v>11080</v>
      </c>
      <c r="E7" s="375">
        <v>9704.64</v>
      </c>
      <c r="F7" s="310"/>
      <c r="G7" s="54"/>
      <c r="H7" s="131"/>
      <c r="J7" s="131"/>
      <c r="L7" s="131"/>
      <c r="M7" s="131" t="s">
        <v>11081</v>
      </c>
      <c r="N7" s="335" t="s">
        <v>11082</v>
      </c>
    </row>
    <row r="8" spans="1:17 16378:16382" ht="18" customHeight="1">
      <c r="A8" s="54">
        <v>2</v>
      </c>
      <c r="B8" s="131" t="s">
        <v>189</v>
      </c>
      <c r="C8" s="374">
        <v>43656</v>
      </c>
      <c r="D8" s="54" t="s">
        <v>11083</v>
      </c>
      <c r="E8" s="375">
        <v>3423.74</v>
      </c>
      <c r="F8" s="131"/>
      <c r="H8" s="131"/>
      <c r="J8" s="131"/>
      <c r="L8" s="131"/>
      <c r="M8" s="131" t="s">
        <v>11084</v>
      </c>
      <c r="N8" s="54" t="s">
        <v>11085</v>
      </c>
      <c r="XEX8" s="54"/>
      <c r="XEZ8" s="145"/>
      <c r="XFA8" s="54"/>
      <c r="XFB8" s="146"/>
    </row>
    <row r="9" spans="1:17 16378:16382" ht="18" customHeight="1">
      <c r="A9" s="54">
        <v>3</v>
      </c>
      <c r="B9" s="131" t="s">
        <v>1858</v>
      </c>
      <c r="C9" s="374">
        <v>43657</v>
      </c>
      <c r="D9" s="54" t="s">
        <v>11086</v>
      </c>
      <c r="E9" s="375">
        <v>4865.3599999999997</v>
      </c>
      <c r="F9" s="54"/>
      <c r="G9" s="336"/>
      <c r="H9" s="146"/>
      <c r="I9" s="147"/>
      <c r="J9" s="145"/>
      <c r="K9" s="54"/>
      <c r="L9" s="310"/>
      <c r="M9" s="54" t="s">
        <v>11087</v>
      </c>
      <c r="N9" s="54" t="s">
        <v>11088</v>
      </c>
      <c r="XEX9" s="54"/>
      <c r="XEZ9" s="145"/>
      <c r="XFA9" s="54"/>
      <c r="XFB9" s="146"/>
    </row>
    <row r="10" spans="1:17 16378:16382" ht="18" customHeight="1">
      <c r="A10" s="54">
        <v>4</v>
      </c>
      <c r="B10" s="131" t="s">
        <v>1858</v>
      </c>
      <c r="C10" s="374">
        <v>43657</v>
      </c>
      <c r="D10" s="54" t="s">
        <v>11089</v>
      </c>
      <c r="E10" s="375">
        <v>2724.48</v>
      </c>
      <c r="F10" s="54"/>
      <c r="G10" s="336"/>
      <c r="H10" s="146"/>
      <c r="I10" s="147"/>
      <c r="J10" s="145"/>
      <c r="K10" s="54"/>
      <c r="L10" s="310"/>
      <c r="M10" s="54" t="s">
        <v>11090</v>
      </c>
      <c r="N10" s="54" t="s">
        <v>11091</v>
      </c>
    </row>
    <row r="11" spans="1:17 16378:16382" ht="18" customHeight="1">
      <c r="A11" s="54">
        <v>5</v>
      </c>
      <c r="B11" s="131" t="s">
        <v>28</v>
      </c>
      <c r="C11" s="374">
        <v>43657</v>
      </c>
      <c r="D11" s="54" t="s">
        <v>11092</v>
      </c>
      <c r="E11" s="375">
        <v>3137.63</v>
      </c>
      <c r="F11" s="54"/>
      <c r="G11" s="336"/>
      <c r="H11" s="146"/>
      <c r="I11" s="147"/>
      <c r="J11" s="145"/>
      <c r="K11" s="54"/>
      <c r="L11" s="310"/>
      <c r="M11" s="54" t="s">
        <v>11093</v>
      </c>
      <c r="N11" s="54" t="s">
        <v>11094</v>
      </c>
    </row>
    <row r="12" spans="1:17 16378:16382" ht="18" customHeight="1">
      <c r="A12" s="54">
        <v>6</v>
      </c>
      <c r="B12" s="131" t="s">
        <v>28</v>
      </c>
      <c r="C12" s="374">
        <v>43657</v>
      </c>
      <c r="D12" s="54" t="s">
        <v>11095</v>
      </c>
      <c r="E12" s="375">
        <v>2893.1</v>
      </c>
      <c r="F12" s="54"/>
      <c r="G12" s="336"/>
      <c r="H12" s="146"/>
      <c r="I12" s="147"/>
      <c r="J12" s="145"/>
      <c r="K12" s="54"/>
      <c r="L12" s="310"/>
      <c r="M12" s="54" t="s">
        <v>11096</v>
      </c>
      <c r="N12" s="54" t="s">
        <v>11097</v>
      </c>
    </row>
    <row r="13" spans="1:17 16378:16382" ht="18" customHeight="1">
      <c r="A13" s="54">
        <v>7</v>
      </c>
      <c r="B13" s="131" t="s">
        <v>189</v>
      </c>
      <c r="C13" s="374">
        <v>43657</v>
      </c>
      <c r="D13" s="54" t="s">
        <v>11098</v>
      </c>
      <c r="E13" s="375">
        <v>4581.59</v>
      </c>
      <c r="F13" s="54"/>
      <c r="G13" s="336"/>
      <c r="H13" s="146"/>
      <c r="I13" s="147"/>
      <c r="J13" s="145"/>
      <c r="K13" s="54"/>
      <c r="L13" s="310"/>
      <c r="M13" s="54" t="s">
        <v>11099</v>
      </c>
      <c r="N13" s="54" t="s">
        <v>11100</v>
      </c>
    </row>
    <row r="14" spans="1:17 16378:16382" ht="18" customHeight="1">
      <c r="A14" s="54">
        <v>8</v>
      </c>
      <c r="B14" s="131" t="s">
        <v>22</v>
      </c>
      <c r="C14" s="374">
        <v>43657</v>
      </c>
      <c r="D14" s="54" t="s">
        <v>11101</v>
      </c>
      <c r="E14" s="375">
        <v>2891.7</v>
      </c>
      <c r="F14" s="54"/>
      <c r="G14" s="336"/>
      <c r="H14" s="146"/>
      <c r="I14" s="147"/>
      <c r="J14" s="145"/>
      <c r="K14" s="54"/>
      <c r="L14" s="310"/>
      <c r="M14" s="54" t="s">
        <v>11102</v>
      </c>
      <c r="N14" s="54" t="s">
        <v>11103</v>
      </c>
    </row>
    <row r="15" spans="1:17 16378:16382" ht="18" customHeight="1">
      <c r="A15" s="54">
        <v>9</v>
      </c>
      <c r="B15" s="131" t="s">
        <v>37</v>
      </c>
      <c r="C15" s="374">
        <v>43669</v>
      </c>
      <c r="D15" s="54" t="s">
        <v>11104</v>
      </c>
      <c r="E15" s="375">
        <v>4808.32</v>
      </c>
      <c r="F15" s="54"/>
      <c r="G15" s="336"/>
      <c r="H15" s="146"/>
      <c r="I15" s="147"/>
      <c r="J15" s="145"/>
      <c r="K15" s="54"/>
      <c r="L15" s="310"/>
      <c r="M15" s="54" t="s">
        <v>11105</v>
      </c>
      <c r="N15" s="54" t="s">
        <v>11106</v>
      </c>
    </row>
    <row r="16" spans="1:17 16378:16382" ht="18" customHeight="1">
      <c r="A16" s="54">
        <v>10</v>
      </c>
      <c r="B16" s="131" t="s">
        <v>11107</v>
      </c>
      <c r="C16" s="374">
        <v>43669</v>
      </c>
      <c r="D16" s="54" t="s">
        <v>11108</v>
      </c>
      <c r="E16" s="375">
        <v>6110.24</v>
      </c>
      <c r="F16" s="54"/>
      <c r="G16" s="336"/>
      <c r="H16" s="146"/>
      <c r="I16" s="147"/>
      <c r="J16" s="145"/>
      <c r="K16" s="54"/>
      <c r="L16" s="310"/>
      <c r="M16" s="54" t="s">
        <v>11109</v>
      </c>
      <c r="N16" s="54" t="s">
        <v>11110</v>
      </c>
    </row>
    <row r="17" spans="1:14" ht="18" customHeight="1">
      <c r="A17" s="54">
        <v>11</v>
      </c>
      <c r="B17" s="131" t="s">
        <v>36</v>
      </c>
      <c r="C17" s="374">
        <v>43678</v>
      </c>
      <c r="D17" s="54" t="s">
        <v>11111</v>
      </c>
      <c r="E17" s="375">
        <v>8825.1157894736843</v>
      </c>
      <c r="F17" s="54"/>
      <c r="G17" s="336"/>
      <c r="H17" s="146"/>
      <c r="I17" s="147"/>
      <c r="J17" s="145"/>
      <c r="K17" s="54"/>
      <c r="L17" s="310"/>
      <c r="M17" s="54" t="s">
        <v>11112</v>
      </c>
      <c r="N17" s="54" t="s">
        <v>11113</v>
      </c>
    </row>
    <row r="18" spans="1:14" ht="18" customHeight="1">
      <c r="A18" s="54">
        <v>12</v>
      </c>
      <c r="B18" s="131" t="s">
        <v>307</v>
      </c>
      <c r="C18" s="374">
        <v>43650</v>
      </c>
      <c r="D18" s="54" t="s">
        <v>11114</v>
      </c>
      <c r="E18" s="375">
        <v>4264.32</v>
      </c>
      <c r="F18" s="54"/>
      <c r="G18" s="336"/>
      <c r="H18" s="146"/>
      <c r="I18" s="147"/>
      <c r="J18" s="145"/>
      <c r="K18" s="54"/>
      <c r="L18" s="310"/>
      <c r="M18" s="54" t="s">
        <v>11115</v>
      </c>
      <c r="N18" s="54" t="s">
        <v>11116</v>
      </c>
    </row>
    <row r="19" spans="1:14" ht="18" customHeight="1">
      <c r="A19" s="54">
        <v>13</v>
      </c>
      <c r="B19" s="131" t="s">
        <v>189</v>
      </c>
      <c r="C19" s="374">
        <v>43669</v>
      </c>
      <c r="D19" s="54" t="s">
        <v>11117</v>
      </c>
      <c r="E19" s="375">
        <v>2838.95</v>
      </c>
      <c r="F19" s="54"/>
      <c r="G19" s="336"/>
      <c r="H19" s="146"/>
      <c r="I19" s="147"/>
      <c r="J19" s="145"/>
      <c r="K19" s="54"/>
      <c r="L19" s="310"/>
      <c r="M19" s="54" t="s">
        <v>11118</v>
      </c>
      <c r="N19" s="54" t="s">
        <v>11119</v>
      </c>
    </row>
    <row r="20" spans="1:14" ht="18" customHeight="1">
      <c r="A20" s="54">
        <v>14</v>
      </c>
      <c r="B20" s="131" t="s">
        <v>189</v>
      </c>
      <c r="C20" s="374">
        <v>43669</v>
      </c>
      <c r="D20" s="54" t="s">
        <v>11120</v>
      </c>
      <c r="E20" s="375">
        <v>3694.68</v>
      </c>
      <c r="F20" s="54"/>
      <c r="G20" s="336"/>
      <c r="H20" s="146"/>
      <c r="I20" s="147"/>
      <c r="J20" s="145"/>
      <c r="K20" s="54"/>
      <c r="L20" s="310"/>
      <c r="M20" s="54" t="s">
        <v>11121</v>
      </c>
      <c r="N20" s="54" t="s">
        <v>11122</v>
      </c>
    </row>
    <row r="21" spans="1:14" ht="18" customHeight="1">
      <c r="A21" s="54">
        <v>15</v>
      </c>
      <c r="B21" s="131" t="s">
        <v>37</v>
      </c>
      <c r="C21" s="374">
        <v>43669</v>
      </c>
      <c r="D21" s="54" t="s">
        <v>11123</v>
      </c>
      <c r="E21" s="375">
        <v>4970.24</v>
      </c>
      <c r="F21" s="54"/>
      <c r="G21" s="336"/>
      <c r="H21" s="146"/>
      <c r="I21" s="147"/>
      <c r="J21" s="145"/>
      <c r="K21" s="54"/>
      <c r="L21" s="310"/>
      <c r="M21" s="54" t="s">
        <v>11124</v>
      </c>
      <c r="N21" s="54" t="s">
        <v>11125</v>
      </c>
    </row>
    <row r="22" spans="1:14" ht="18" customHeight="1">
      <c r="A22" s="54">
        <v>16</v>
      </c>
      <c r="B22" s="131" t="s">
        <v>189</v>
      </c>
      <c r="C22" s="374">
        <v>43669</v>
      </c>
      <c r="D22" s="54" t="s">
        <v>11126</v>
      </c>
      <c r="E22" s="375">
        <v>4928.29</v>
      </c>
      <c r="F22" s="54"/>
      <c r="G22" s="336"/>
      <c r="H22" s="146"/>
      <c r="I22" s="147"/>
      <c r="J22" s="145"/>
      <c r="K22" s="54"/>
      <c r="L22" s="310"/>
      <c r="M22" s="54" t="s">
        <v>11127</v>
      </c>
      <c r="N22" s="54" t="s">
        <v>11128</v>
      </c>
    </row>
    <row r="23" spans="1:14" ht="18" customHeight="1">
      <c r="A23" s="54">
        <v>17</v>
      </c>
      <c r="B23" s="131" t="s">
        <v>22</v>
      </c>
      <c r="C23" s="374">
        <v>43669</v>
      </c>
      <c r="D23" s="54" t="s">
        <v>11129</v>
      </c>
      <c r="E23" s="375">
        <v>8814.15</v>
      </c>
      <c r="F23" s="54"/>
      <c r="G23" s="336"/>
      <c r="H23" s="146"/>
      <c r="I23" s="147"/>
      <c r="J23" s="145"/>
      <c r="K23" s="54"/>
      <c r="L23" s="310"/>
      <c r="M23" s="54" t="s">
        <v>11130</v>
      </c>
      <c r="N23" s="54" t="s">
        <v>11131</v>
      </c>
    </row>
    <row r="24" spans="1:14" ht="18" customHeight="1">
      <c r="A24" s="54">
        <v>18</v>
      </c>
      <c r="B24" s="131" t="s">
        <v>311</v>
      </c>
      <c r="C24" s="374">
        <v>43669</v>
      </c>
      <c r="D24" s="54" t="s">
        <v>11132</v>
      </c>
      <c r="E24" s="375">
        <v>1752.96</v>
      </c>
      <c r="F24" s="54"/>
      <c r="G24" s="336"/>
      <c r="H24" s="146"/>
      <c r="I24" s="147"/>
      <c r="J24" s="145"/>
      <c r="K24" s="54"/>
      <c r="L24" s="310"/>
      <c r="M24" s="54" t="s">
        <v>11133</v>
      </c>
      <c r="N24" s="54" t="s">
        <v>11134</v>
      </c>
    </row>
    <row r="25" spans="1:14" ht="18" customHeight="1">
      <c r="A25" s="54">
        <v>19</v>
      </c>
      <c r="B25" s="131" t="s">
        <v>39</v>
      </c>
      <c r="C25" s="374">
        <v>43669</v>
      </c>
      <c r="D25" s="54" t="s">
        <v>11135</v>
      </c>
      <c r="E25" s="375">
        <v>7128</v>
      </c>
      <c r="F25" s="54"/>
      <c r="G25" s="336"/>
      <c r="H25" s="146"/>
      <c r="I25" s="147"/>
      <c r="J25" s="145"/>
      <c r="K25" s="54"/>
      <c r="L25" s="310"/>
      <c r="M25" s="54" t="s">
        <v>11136</v>
      </c>
      <c r="N25" s="54" t="s">
        <v>11137</v>
      </c>
    </row>
    <row r="26" spans="1:14" ht="18" customHeight="1">
      <c r="A26" s="54">
        <v>20</v>
      </c>
      <c r="B26" s="131" t="s">
        <v>189</v>
      </c>
      <c r="C26" s="374">
        <v>43669</v>
      </c>
      <c r="D26" s="54" t="s">
        <v>11138</v>
      </c>
      <c r="E26" s="375">
        <v>6793.23</v>
      </c>
      <c r="F26" s="54"/>
      <c r="G26" s="336"/>
      <c r="H26" s="146"/>
      <c r="I26" s="147"/>
      <c r="J26" s="145"/>
      <c r="K26" s="54"/>
      <c r="L26" s="310"/>
      <c r="M26" s="54" t="s">
        <v>11139</v>
      </c>
      <c r="N26" s="54" t="s">
        <v>11140</v>
      </c>
    </row>
    <row r="27" spans="1:14" ht="18" customHeight="1">
      <c r="A27" s="54">
        <v>21</v>
      </c>
      <c r="B27" s="131" t="s">
        <v>1858</v>
      </c>
      <c r="C27" s="374">
        <v>43669</v>
      </c>
      <c r="D27" s="54" t="s">
        <v>11141</v>
      </c>
      <c r="E27" s="375">
        <v>7763.88</v>
      </c>
      <c r="F27" s="54"/>
      <c r="G27" s="336"/>
      <c r="H27" s="146"/>
      <c r="I27" s="147"/>
      <c r="J27" s="145"/>
      <c r="K27" s="54"/>
      <c r="L27" s="310"/>
      <c r="M27" s="54" t="s">
        <v>11142</v>
      </c>
      <c r="N27" s="54" t="s">
        <v>11143</v>
      </c>
    </row>
    <row r="28" spans="1:14" ht="18" customHeight="1">
      <c r="A28" s="54">
        <v>22</v>
      </c>
      <c r="B28" s="131" t="s">
        <v>28</v>
      </c>
      <c r="C28" s="374">
        <v>43669</v>
      </c>
      <c r="D28" s="54" t="s">
        <v>11144</v>
      </c>
      <c r="E28" s="375">
        <v>2740.8</v>
      </c>
      <c r="F28" s="54"/>
      <c r="G28" s="336"/>
      <c r="H28" s="146"/>
      <c r="I28" s="147"/>
      <c r="J28" s="145"/>
      <c r="K28" s="54"/>
      <c r="L28" s="310"/>
      <c r="M28" s="54" t="s">
        <v>11145</v>
      </c>
      <c r="N28" s="54" t="s">
        <v>11146</v>
      </c>
    </row>
    <row r="29" spans="1:14" ht="18" customHeight="1">
      <c r="A29" s="54">
        <v>23</v>
      </c>
      <c r="B29" s="131" t="s">
        <v>189</v>
      </c>
      <c r="C29" s="374">
        <v>43669</v>
      </c>
      <c r="D29" s="54" t="s">
        <v>11147</v>
      </c>
      <c r="E29" s="375">
        <v>1398.39</v>
      </c>
      <c r="F29" s="54"/>
      <c r="G29" s="336"/>
      <c r="H29" s="146"/>
      <c r="I29" s="147"/>
      <c r="J29" s="145"/>
      <c r="K29" s="54"/>
      <c r="L29" s="310"/>
      <c r="M29" s="54" t="s">
        <v>11148</v>
      </c>
      <c r="N29" s="54" t="s">
        <v>11149</v>
      </c>
    </row>
    <row r="30" spans="1:14" ht="18" customHeight="1">
      <c r="A30" s="54">
        <v>24</v>
      </c>
      <c r="B30" s="131" t="s">
        <v>189</v>
      </c>
      <c r="C30" s="374">
        <v>43669</v>
      </c>
      <c r="D30" s="54" t="s">
        <v>11150</v>
      </c>
      <c r="E30" s="375">
        <v>2978.2</v>
      </c>
      <c r="F30" s="54"/>
      <c r="G30" s="336"/>
      <c r="H30" s="146"/>
      <c r="I30" s="147"/>
      <c r="J30" s="145"/>
      <c r="K30" s="54"/>
      <c r="L30" s="310"/>
      <c r="M30" s="54" t="s">
        <v>11151</v>
      </c>
      <c r="N30" s="54" t="s">
        <v>11152</v>
      </c>
    </row>
    <row r="31" spans="1:14" ht="18" customHeight="1">
      <c r="A31" s="54">
        <v>25</v>
      </c>
      <c r="B31" s="131" t="s">
        <v>22</v>
      </c>
      <c r="C31" s="374">
        <v>43669</v>
      </c>
      <c r="D31" s="54" t="s">
        <v>11153</v>
      </c>
      <c r="E31" s="375">
        <v>8814.15</v>
      </c>
      <c r="F31" s="54"/>
      <c r="G31" s="336"/>
      <c r="H31" s="146"/>
      <c r="I31" s="147"/>
      <c r="J31" s="145"/>
      <c r="K31" s="54"/>
      <c r="L31" s="310"/>
      <c r="M31" s="54" t="s">
        <v>11154</v>
      </c>
      <c r="N31" s="54" t="s">
        <v>11155</v>
      </c>
    </row>
    <row r="32" spans="1:14" ht="18" customHeight="1">
      <c r="A32" s="54">
        <v>26</v>
      </c>
      <c r="B32" s="131" t="s">
        <v>37</v>
      </c>
      <c r="C32" s="374">
        <v>43669</v>
      </c>
      <c r="D32" s="54" t="s">
        <v>11156</v>
      </c>
      <c r="E32" s="375">
        <v>9628.7999999999993</v>
      </c>
      <c r="F32" s="54"/>
      <c r="G32" s="336"/>
      <c r="H32" s="146"/>
      <c r="I32" s="147"/>
      <c r="J32" s="145"/>
      <c r="K32" s="54"/>
      <c r="L32" s="310"/>
      <c r="M32" s="54" t="s">
        <v>11157</v>
      </c>
      <c r="N32" s="54" t="s">
        <v>11158</v>
      </c>
    </row>
    <row r="33" spans="1:14" ht="18" customHeight="1">
      <c r="A33" s="54">
        <v>27</v>
      </c>
      <c r="B33" s="131" t="s">
        <v>20</v>
      </c>
      <c r="C33" s="374">
        <v>43669</v>
      </c>
      <c r="D33" s="54" t="s">
        <v>11159</v>
      </c>
      <c r="E33" s="375">
        <v>6770</v>
      </c>
      <c r="F33" s="54"/>
      <c r="G33" s="336"/>
      <c r="H33" s="146"/>
      <c r="I33" s="147"/>
      <c r="J33" s="145"/>
      <c r="K33" s="54"/>
      <c r="L33" s="310"/>
      <c r="M33" s="54" t="s">
        <v>11160</v>
      </c>
      <c r="N33" s="54" t="s">
        <v>11161</v>
      </c>
    </row>
    <row r="34" spans="1:14" ht="18" customHeight="1">
      <c r="A34" s="54">
        <v>28</v>
      </c>
      <c r="B34" s="131" t="s">
        <v>307</v>
      </c>
      <c r="C34" s="374">
        <v>43656</v>
      </c>
      <c r="D34" s="54" t="s">
        <v>11162</v>
      </c>
      <c r="E34" s="375">
        <v>1250</v>
      </c>
      <c r="F34" s="54"/>
      <c r="G34" s="336"/>
      <c r="H34" s="146"/>
      <c r="I34" s="147"/>
      <c r="J34" s="145"/>
      <c r="K34" s="54"/>
      <c r="L34" s="310"/>
      <c r="M34" s="54" t="s">
        <v>11163</v>
      </c>
      <c r="N34" s="54" t="s">
        <v>11164</v>
      </c>
    </row>
    <row r="35" spans="1:14" ht="18" customHeight="1">
      <c r="A35" s="54">
        <v>29</v>
      </c>
      <c r="B35" s="131" t="s">
        <v>189</v>
      </c>
      <c r="C35" s="374">
        <v>43669</v>
      </c>
      <c r="D35" s="54" t="s">
        <v>11165</v>
      </c>
      <c r="E35" s="375">
        <v>4675.1899999999996</v>
      </c>
      <c r="F35" s="54"/>
      <c r="G35" s="336"/>
      <c r="H35" s="146"/>
      <c r="I35" s="147"/>
      <c r="J35" s="145"/>
      <c r="K35" s="54"/>
      <c r="L35" s="310"/>
      <c r="M35" s="54" t="s">
        <v>11166</v>
      </c>
      <c r="N35" s="54" t="s">
        <v>11167</v>
      </c>
    </row>
    <row r="36" spans="1:14" ht="18" customHeight="1">
      <c r="A36" s="54">
        <v>30</v>
      </c>
      <c r="B36" s="131" t="s">
        <v>189</v>
      </c>
      <c r="C36" s="374">
        <v>43669</v>
      </c>
      <c r="D36" s="54" t="s">
        <v>11168</v>
      </c>
      <c r="E36" s="375">
        <v>1394.87</v>
      </c>
      <c r="F36" s="54"/>
      <c r="G36" s="336"/>
      <c r="H36" s="146"/>
      <c r="I36" s="147"/>
      <c r="J36" s="145"/>
      <c r="K36" s="54"/>
      <c r="L36" s="310"/>
      <c r="M36" s="54" t="s">
        <v>11169</v>
      </c>
      <c r="N36" s="54" t="s">
        <v>11170</v>
      </c>
    </row>
    <row r="37" spans="1:14" ht="18" customHeight="1">
      <c r="A37" s="54">
        <v>31</v>
      </c>
      <c r="B37" s="131" t="s">
        <v>189</v>
      </c>
      <c r="C37" s="374">
        <v>43669</v>
      </c>
      <c r="D37" s="54" t="s">
        <v>11171</v>
      </c>
      <c r="E37" s="375">
        <v>2647.46</v>
      </c>
      <c r="F37" s="54"/>
      <c r="G37" s="336"/>
      <c r="H37" s="146"/>
      <c r="I37" s="147"/>
      <c r="J37" s="145"/>
      <c r="K37" s="54"/>
      <c r="L37" s="310"/>
      <c r="M37" s="54" t="s">
        <v>11172</v>
      </c>
      <c r="N37" s="54" t="s">
        <v>11173</v>
      </c>
    </row>
    <row r="38" spans="1:14" ht="18" customHeight="1">
      <c r="A38" s="54">
        <v>32</v>
      </c>
      <c r="B38" s="131" t="s">
        <v>189</v>
      </c>
      <c r="C38" s="374">
        <v>43692</v>
      </c>
      <c r="D38" s="54" t="s">
        <v>11174</v>
      </c>
      <c r="E38" s="375">
        <v>11174.03</v>
      </c>
      <c r="F38" s="54"/>
      <c r="G38" s="336"/>
      <c r="H38" s="146"/>
      <c r="I38" s="147"/>
      <c r="J38" s="145"/>
      <c r="K38" s="54"/>
      <c r="L38" s="310"/>
      <c r="M38" s="54" t="s">
        <v>11175</v>
      </c>
      <c r="N38" s="54" t="s">
        <v>11176</v>
      </c>
    </row>
    <row r="39" spans="1:14" ht="18" customHeight="1">
      <c r="A39" s="54">
        <v>33</v>
      </c>
      <c r="B39" s="131" t="s">
        <v>37</v>
      </c>
      <c r="C39" s="374">
        <v>43669</v>
      </c>
      <c r="D39" s="54" t="s">
        <v>11177</v>
      </c>
      <c r="E39" s="375">
        <v>9628.7999999999993</v>
      </c>
      <c r="F39" s="54"/>
      <c r="G39" s="336"/>
      <c r="H39" s="146"/>
      <c r="I39" s="147"/>
      <c r="J39" s="145"/>
      <c r="K39" s="54"/>
      <c r="L39" s="310"/>
      <c r="M39" s="54" t="s">
        <v>11178</v>
      </c>
      <c r="N39" s="54" t="s">
        <v>11179</v>
      </c>
    </row>
    <row r="40" spans="1:14" ht="18" customHeight="1">
      <c r="A40" s="54">
        <v>34</v>
      </c>
      <c r="B40" s="131" t="s">
        <v>189</v>
      </c>
      <c r="C40" s="374">
        <v>43669</v>
      </c>
      <c r="D40" s="54" t="s">
        <v>11180</v>
      </c>
      <c r="E40" s="375">
        <v>1267.97</v>
      </c>
      <c r="F40" s="54"/>
      <c r="G40" s="336"/>
      <c r="H40" s="146"/>
      <c r="I40" s="147"/>
      <c r="J40" s="145"/>
      <c r="K40" s="54"/>
      <c r="L40" s="310"/>
      <c r="M40" s="54" t="s">
        <v>11181</v>
      </c>
      <c r="N40" s="54" t="s">
        <v>11182</v>
      </c>
    </row>
    <row r="41" spans="1:14" ht="18" customHeight="1">
      <c r="A41" s="54">
        <v>35</v>
      </c>
      <c r="B41" s="131" t="s">
        <v>37</v>
      </c>
      <c r="C41" s="374">
        <v>43669</v>
      </c>
      <c r="D41" s="54" t="s">
        <v>11183</v>
      </c>
      <c r="E41" s="375">
        <v>9616.64</v>
      </c>
      <c r="F41" s="54"/>
      <c r="G41" s="336"/>
      <c r="H41" s="146"/>
      <c r="I41" s="147"/>
      <c r="J41" s="145"/>
      <c r="K41" s="54"/>
      <c r="L41" s="310"/>
      <c r="M41" s="54" t="s">
        <v>11184</v>
      </c>
      <c r="N41" s="54" t="s">
        <v>11185</v>
      </c>
    </row>
    <row r="42" spans="1:14" ht="18" customHeight="1">
      <c r="A42" s="54">
        <v>36</v>
      </c>
      <c r="B42" s="131" t="s">
        <v>22</v>
      </c>
      <c r="C42" s="374">
        <v>43678</v>
      </c>
      <c r="D42" s="54" t="s">
        <v>11186</v>
      </c>
      <c r="E42" s="375">
        <v>4800.6000000000004</v>
      </c>
      <c r="F42" s="54"/>
      <c r="G42" s="336"/>
      <c r="H42" s="146"/>
      <c r="I42" s="147"/>
      <c r="J42" s="145"/>
      <c r="K42" s="54"/>
      <c r="L42" s="310"/>
      <c r="M42" s="54" t="s">
        <v>11187</v>
      </c>
      <c r="N42" s="54" t="s">
        <v>11188</v>
      </c>
    </row>
    <row r="43" spans="1:14" ht="18" customHeight="1">
      <c r="A43" s="54">
        <v>37</v>
      </c>
      <c r="B43" s="131" t="s">
        <v>20</v>
      </c>
      <c r="C43" s="374">
        <v>43678</v>
      </c>
      <c r="D43" s="54" t="s">
        <v>11189</v>
      </c>
      <c r="E43" s="375">
        <v>9012.2800000000007</v>
      </c>
      <c r="F43" s="54"/>
      <c r="G43" s="336"/>
      <c r="H43" s="146"/>
      <c r="I43" s="147"/>
      <c r="J43" s="145"/>
      <c r="K43" s="54"/>
      <c r="L43" s="310"/>
      <c r="M43" s="54" t="s">
        <v>11190</v>
      </c>
      <c r="N43" s="54" t="s">
        <v>11191</v>
      </c>
    </row>
    <row r="44" spans="1:14" ht="18" customHeight="1">
      <c r="A44" s="54">
        <v>38</v>
      </c>
      <c r="B44" s="131" t="s">
        <v>22</v>
      </c>
      <c r="C44" s="374">
        <v>43678</v>
      </c>
      <c r="D44" s="54" t="s">
        <v>11192</v>
      </c>
      <c r="E44" s="375">
        <v>4013.55</v>
      </c>
      <c r="F44" s="54"/>
      <c r="G44" s="336"/>
      <c r="H44" s="146"/>
      <c r="I44" s="147"/>
      <c r="J44" s="145"/>
      <c r="K44" s="54"/>
      <c r="L44" s="310"/>
      <c r="M44" s="54" t="s">
        <v>11193</v>
      </c>
      <c r="N44" s="54" t="s">
        <v>11194</v>
      </c>
    </row>
    <row r="45" spans="1:14" ht="18" customHeight="1">
      <c r="A45" s="54">
        <v>39</v>
      </c>
      <c r="B45" s="131" t="s">
        <v>189</v>
      </c>
      <c r="C45" s="374">
        <v>43678</v>
      </c>
      <c r="D45" s="54" t="s">
        <v>11195</v>
      </c>
      <c r="E45" s="375">
        <v>9354.86</v>
      </c>
      <c r="F45" s="54"/>
      <c r="G45" s="336"/>
      <c r="H45" s="146"/>
      <c r="I45" s="147"/>
      <c r="J45" s="145"/>
      <c r="K45" s="54"/>
      <c r="L45" s="310"/>
      <c r="M45" s="54" t="s">
        <v>11196</v>
      </c>
      <c r="N45" s="54" t="s">
        <v>11197</v>
      </c>
    </row>
    <row r="46" spans="1:14" ht="18" customHeight="1">
      <c r="A46" s="54">
        <v>40</v>
      </c>
      <c r="B46" s="131" t="s">
        <v>28</v>
      </c>
      <c r="C46" s="374">
        <v>43678</v>
      </c>
      <c r="D46" s="54" t="s">
        <v>11198</v>
      </c>
      <c r="E46" s="375">
        <v>4087.95</v>
      </c>
      <c r="F46" s="54"/>
      <c r="G46" s="336"/>
      <c r="H46" s="146"/>
      <c r="I46" s="147"/>
      <c r="J46" s="145"/>
      <c r="K46" s="54"/>
      <c r="L46" s="310"/>
      <c r="M46" s="54" t="s">
        <v>11199</v>
      </c>
      <c r="N46" s="54" t="s">
        <v>11200</v>
      </c>
    </row>
    <row r="47" spans="1:14" ht="18" customHeight="1">
      <c r="A47" s="54">
        <v>41</v>
      </c>
      <c r="B47" s="131" t="s">
        <v>189</v>
      </c>
      <c r="C47" s="374">
        <v>43678</v>
      </c>
      <c r="D47" s="54" t="s">
        <v>11201</v>
      </c>
      <c r="E47" s="375">
        <v>3281.87</v>
      </c>
      <c r="F47" s="54"/>
      <c r="G47" s="336"/>
      <c r="H47" s="146"/>
      <c r="I47" s="147"/>
      <c r="J47" s="145"/>
      <c r="K47" s="54"/>
      <c r="L47" s="310"/>
      <c r="M47" s="54" t="s">
        <v>11202</v>
      </c>
      <c r="N47" s="54" t="s">
        <v>11203</v>
      </c>
    </row>
    <row r="48" spans="1:14" ht="18" customHeight="1">
      <c r="A48" s="54">
        <v>42</v>
      </c>
      <c r="B48" s="131" t="s">
        <v>36</v>
      </c>
      <c r="C48" s="374">
        <v>43678</v>
      </c>
      <c r="D48" s="54" t="s">
        <v>11204</v>
      </c>
      <c r="E48" s="375">
        <v>8825.1157894736843</v>
      </c>
      <c r="F48" s="54"/>
      <c r="G48" s="336"/>
      <c r="H48" s="146"/>
      <c r="I48" s="147"/>
      <c r="J48" s="145"/>
      <c r="K48" s="54"/>
      <c r="L48" s="310"/>
      <c r="M48" s="54" t="s">
        <v>11205</v>
      </c>
      <c r="N48" s="54" t="s">
        <v>11206</v>
      </c>
    </row>
    <row r="49" spans="1:14" ht="18" customHeight="1">
      <c r="A49" s="54">
        <v>43</v>
      </c>
      <c r="B49" s="131" t="s">
        <v>23</v>
      </c>
      <c r="C49" s="374">
        <v>43678</v>
      </c>
      <c r="D49" s="54" t="s">
        <v>11207</v>
      </c>
      <c r="E49" s="375">
        <v>3218.75</v>
      </c>
      <c r="F49" s="54"/>
      <c r="G49" s="336"/>
      <c r="H49" s="146"/>
      <c r="I49" s="147"/>
      <c r="J49" s="145"/>
      <c r="K49" s="54"/>
      <c r="L49" s="310"/>
      <c r="M49" s="54" t="s">
        <v>11208</v>
      </c>
      <c r="N49" s="54" t="s">
        <v>11209</v>
      </c>
    </row>
    <row r="50" spans="1:14" ht="18" customHeight="1">
      <c r="A50" s="54">
        <v>44</v>
      </c>
      <c r="B50" s="131" t="s">
        <v>189</v>
      </c>
      <c r="C50" s="374">
        <v>43678</v>
      </c>
      <c r="D50" s="54" t="s">
        <v>11210</v>
      </c>
      <c r="E50" s="375">
        <v>3192.16</v>
      </c>
      <c r="F50" s="54"/>
      <c r="G50" s="336"/>
      <c r="H50" s="146"/>
      <c r="I50" s="147"/>
      <c r="J50" s="145"/>
      <c r="K50" s="54"/>
      <c r="L50" s="310"/>
      <c r="M50" s="54" t="s">
        <v>11211</v>
      </c>
      <c r="N50" s="54" t="s">
        <v>11212</v>
      </c>
    </row>
    <row r="51" spans="1:14" ht="18" customHeight="1">
      <c r="A51" s="54">
        <v>45</v>
      </c>
      <c r="B51" s="131" t="s">
        <v>334</v>
      </c>
      <c r="C51" s="374">
        <v>43678</v>
      </c>
      <c r="D51" s="54" t="s">
        <v>11213</v>
      </c>
      <c r="E51" s="375">
        <v>1735</v>
      </c>
      <c r="F51" s="54"/>
      <c r="G51" s="336"/>
      <c r="H51" s="146"/>
      <c r="I51" s="147"/>
      <c r="J51" s="145"/>
      <c r="K51" s="54"/>
      <c r="L51" s="310"/>
      <c r="M51" s="54" t="s">
        <v>11214</v>
      </c>
      <c r="N51" s="54" t="s">
        <v>11215</v>
      </c>
    </row>
    <row r="52" spans="1:14" ht="18" customHeight="1">
      <c r="A52" s="54">
        <v>46</v>
      </c>
      <c r="B52" s="131" t="s">
        <v>33</v>
      </c>
      <c r="C52" s="374">
        <v>43678</v>
      </c>
      <c r="D52" s="54" t="s">
        <v>11216</v>
      </c>
      <c r="E52" s="375">
        <v>3249.67</v>
      </c>
      <c r="F52" s="54"/>
      <c r="G52" s="336"/>
      <c r="H52" s="146"/>
      <c r="I52" s="147"/>
      <c r="J52" s="145"/>
      <c r="K52" s="54"/>
      <c r="L52" s="310"/>
      <c r="M52" s="54" t="s">
        <v>11217</v>
      </c>
      <c r="N52" s="54" t="s">
        <v>11218</v>
      </c>
    </row>
    <row r="53" spans="1:14" ht="18" customHeight="1">
      <c r="A53" s="54">
        <v>47</v>
      </c>
      <c r="B53" s="131" t="s">
        <v>189</v>
      </c>
      <c r="C53" s="374">
        <v>43678</v>
      </c>
      <c r="D53" s="54" t="s">
        <v>11219</v>
      </c>
      <c r="E53" s="375">
        <v>1394.55</v>
      </c>
      <c r="F53" s="54"/>
      <c r="G53" s="336"/>
      <c r="H53" s="146"/>
      <c r="I53" s="147"/>
      <c r="J53" s="145"/>
      <c r="K53" s="54"/>
      <c r="L53" s="310"/>
      <c r="M53" s="54" t="s">
        <v>11220</v>
      </c>
      <c r="N53" s="54" t="s">
        <v>11221</v>
      </c>
    </row>
    <row r="54" spans="1:14" ht="18" customHeight="1">
      <c r="A54" s="54">
        <v>48</v>
      </c>
      <c r="B54" s="131" t="s">
        <v>22</v>
      </c>
      <c r="C54" s="374">
        <v>43679</v>
      </c>
      <c r="D54" s="54" t="s">
        <v>11222</v>
      </c>
      <c r="E54" s="375">
        <v>8814.15</v>
      </c>
      <c r="F54" s="54"/>
      <c r="G54" s="336"/>
      <c r="H54" s="146"/>
      <c r="I54" s="147"/>
      <c r="J54" s="145"/>
      <c r="K54" s="54"/>
      <c r="L54" s="310"/>
      <c r="M54" s="54" t="s">
        <v>11223</v>
      </c>
      <c r="N54" s="54" t="s">
        <v>11224</v>
      </c>
    </row>
    <row r="55" spans="1:14" ht="18" customHeight="1">
      <c r="A55" s="54">
        <v>49</v>
      </c>
      <c r="B55" s="131" t="s">
        <v>354</v>
      </c>
      <c r="C55" s="374">
        <v>43664</v>
      </c>
      <c r="D55" s="54" t="s">
        <v>11225</v>
      </c>
      <c r="E55" s="375">
        <v>2002.5</v>
      </c>
      <c r="F55" s="54"/>
      <c r="G55" s="336"/>
      <c r="H55" s="146"/>
      <c r="I55" s="147"/>
      <c r="J55" s="145"/>
      <c r="K55" s="54"/>
      <c r="L55" s="310"/>
      <c r="M55" s="54" t="s">
        <v>11226</v>
      </c>
      <c r="N55" s="54" t="s">
        <v>11227</v>
      </c>
    </row>
    <row r="56" spans="1:14" ht="18" customHeight="1">
      <c r="A56" s="54">
        <v>50</v>
      </c>
      <c r="B56" s="131" t="s">
        <v>189</v>
      </c>
      <c r="C56" s="374">
        <v>43679</v>
      </c>
      <c r="D56" s="54" t="s">
        <v>11228</v>
      </c>
      <c r="E56" s="375">
        <v>5451.17</v>
      </c>
      <c r="F56" s="54"/>
      <c r="G56" s="336"/>
      <c r="H56" s="146"/>
      <c r="I56" s="147"/>
      <c r="J56" s="145"/>
      <c r="K56" s="54"/>
      <c r="L56" s="310"/>
      <c r="M56" s="54" t="s">
        <v>11229</v>
      </c>
      <c r="N56" s="54" t="s">
        <v>11230</v>
      </c>
    </row>
    <row r="57" spans="1:14" ht="18" customHeight="1">
      <c r="A57" s="54">
        <v>51</v>
      </c>
      <c r="B57" s="131" t="s">
        <v>37</v>
      </c>
      <c r="C57" s="374">
        <v>43679</v>
      </c>
      <c r="D57" s="54" t="s">
        <v>11231</v>
      </c>
      <c r="E57" s="375">
        <v>4970.24</v>
      </c>
      <c r="F57" s="54"/>
      <c r="G57" s="336"/>
      <c r="H57" s="146"/>
      <c r="I57" s="147"/>
      <c r="J57" s="145"/>
      <c r="K57" s="54"/>
      <c r="L57" s="310"/>
      <c r="M57" s="54" t="s">
        <v>11232</v>
      </c>
      <c r="N57" s="54" t="s">
        <v>11233</v>
      </c>
    </row>
    <row r="58" spans="1:14" ht="18" customHeight="1">
      <c r="A58" s="54">
        <v>52</v>
      </c>
      <c r="B58" s="131" t="s">
        <v>8115</v>
      </c>
      <c r="C58" s="374">
        <v>43679</v>
      </c>
      <c r="D58" s="54" t="s">
        <v>11234</v>
      </c>
      <c r="E58" s="375">
        <v>3296.16</v>
      </c>
      <c r="F58" s="54"/>
      <c r="G58" s="336"/>
      <c r="H58" s="146"/>
      <c r="I58" s="147"/>
      <c r="J58" s="145"/>
      <c r="K58" s="54"/>
      <c r="L58" s="310"/>
      <c r="M58" s="54" t="s">
        <v>11235</v>
      </c>
      <c r="N58" s="54" t="s">
        <v>11236</v>
      </c>
    </row>
    <row r="59" spans="1:14" ht="18" customHeight="1">
      <c r="A59" s="54">
        <v>53</v>
      </c>
      <c r="B59" s="131" t="s">
        <v>189</v>
      </c>
      <c r="C59" s="374">
        <v>43679</v>
      </c>
      <c r="D59" s="54" t="s">
        <v>11237</v>
      </c>
      <c r="E59" s="375">
        <v>2354.8200000000002</v>
      </c>
      <c r="F59" s="54"/>
      <c r="G59" s="336"/>
      <c r="H59" s="146"/>
      <c r="I59" s="147"/>
      <c r="J59" s="145"/>
      <c r="K59" s="54"/>
      <c r="L59" s="310"/>
      <c r="M59" s="54" t="s">
        <v>11238</v>
      </c>
      <c r="N59" s="54" t="s">
        <v>11239</v>
      </c>
    </row>
    <row r="60" spans="1:14" ht="18" customHeight="1">
      <c r="A60" s="54">
        <v>54</v>
      </c>
      <c r="B60" s="131" t="s">
        <v>8115</v>
      </c>
      <c r="C60" s="374">
        <v>43679</v>
      </c>
      <c r="D60" s="54" t="s">
        <v>11240</v>
      </c>
      <c r="E60" s="375">
        <v>627.84</v>
      </c>
      <c r="F60" s="54"/>
      <c r="G60" s="336"/>
      <c r="H60" s="146"/>
      <c r="I60" s="147"/>
      <c r="J60" s="145"/>
      <c r="K60" s="54"/>
      <c r="L60" s="310"/>
      <c r="M60" s="54" t="s">
        <v>11241</v>
      </c>
      <c r="N60" s="54" t="s">
        <v>11242</v>
      </c>
    </row>
    <row r="61" spans="1:14" ht="18" customHeight="1">
      <c r="A61" s="54">
        <v>55</v>
      </c>
      <c r="B61" s="131" t="s">
        <v>189</v>
      </c>
      <c r="C61" s="374">
        <v>43679</v>
      </c>
      <c r="D61" s="54" t="s">
        <v>11243</v>
      </c>
      <c r="E61" s="375">
        <v>1986.56</v>
      </c>
      <c r="F61" s="54"/>
      <c r="G61" s="336"/>
      <c r="H61" s="146"/>
      <c r="I61" s="147"/>
      <c r="J61" s="145"/>
      <c r="K61" s="54"/>
      <c r="L61" s="310"/>
      <c r="M61" s="54" t="s">
        <v>11244</v>
      </c>
      <c r="N61" s="54" t="s">
        <v>11245</v>
      </c>
    </row>
    <row r="62" spans="1:14" ht="18" customHeight="1">
      <c r="A62" s="54">
        <v>56</v>
      </c>
      <c r="B62" s="131" t="s">
        <v>11246</v>
      </c>
      <c r="C62" s="374">
        <v>43679</v>
      </c>
      <c r="D62" s="54" t="s">
        <v>11247</v>
      </c>
      <c r="E62" s="375">
        <v>1515</v>
      </c>
      <c r="F62" s="54"/>
      <c r="G62" s="336"/>
      <c r="H62" s="146"/>
      <c r="I62" s="147"/>
      <c r="J62" s="145"/>
      <c r="K62" s="54"/>
      <c r="L62" s="310"/>
      <c r="M62" s="54" t="s">
        <v>11248</v>
      </c>
      <c r="N62" s="54" t="s">
        <v>11249</v>
      </c>
    </row>
    <row r="63" spans="1:14" ht="18" customHeight="1">
      <c r="A63" s="54">
        <v>57</v>
      </c>
      <c r="B63" s="131" t="s">
        <v>189</v>
      </c>
      <c r="C63" s="374">
        <v>43679</v>
      </c>
      <c r="D63" s="54" t="s">
        <v>11250</v>
      </c>
      <c r="E63" s="375">
        <v>4228.91</v>
      </c>
      <c r="F63" s="54"/>
      <c r="G63" s="336"/>
      <c r="H63" s="146"/>
      <c r="I63" s="147"/>
      <c r="J63" s="145"/>
      <c r="K63" s="54"/>
      <c r="L63" s="310"/>
      <c r="M63" s="54" t="s">
        <v>11251</v>
      </c>
      <c r="N63" s="54" t="s">
        <v>11252</v>
      </c>
    </row>
    <row r="64" spans="1:14" ht="18" customHeight="1">
      <c r="A64" s="54">
        <v>58</v>
      </c>
      <c r="B64" s="131" t="s">
        <v>11246</v>
      </c>
      <c r="C64" s="374">
        <v>43679</v>
      </c>
      <c r="D64" s="54" t="s">
        <v>11253</v>
      </c>
      <c r="E64" s="375">
        <v>1515</v>
      </c>
      <c r="F64" s="54"/>
      <c r="G64" s="336"/>
      <c r="H64" s="146"/>
      <c r="I64" s="147"/>
      <c r="J64" s="145"/>
      <c r="K64" s="54"/>
      <c r="L64" s="310"/>
      <c r="M64" s="54" t="s">
        <v>11254</v>
      </c>
      <c r="N64" s="54" t="s">
        <v>11255</v>
      </c>
    </row>
    <row r="65" spans="1:14" ht="18" customHeight="1">
      <c r="A65" s="54">
        <v>59</v>
      </c>
      <c r="B65" s="131" t="s">
        <v>39</v>
      </c>
      <c r="C65" s="374">
        <v>43679</v>
      </c>
      <c r="D65" s="54" t="s">
        <v>11256</v>
      </c>
      <c r="E65" s="375">
        <v>7128</v>
      </c>
      <c r="F65" s="54"/>
      <c r="G65" s="336"/>
      <c r="H65" s="146"/>
      <c r="I65" s="147"/>
      <c r="J65" s="145"/>
      <c r="K65" s="54"/>
      <c r="L65" s="310"/>
      <c r="M65" s="54" t="s">
        <v>11257</v>
      </c>
      <c r="N65" s="54" t="s">
        <v>11258</v>
      </c>
    </row>
    <row r="66" spans="1:14" ht="18" customHeight="1">
      <c r="A66" s="54">
        <v>60</v>
      </c>
      <c r="B66" s="131" t="s">
        <v>189</v>
      </c>
      <c r="C66" s="374">
        <v>43679</v>
      </c>
      <c r="D66" s="54" t="s">
        <v>11259</v>
      </c>
      <c r="E66" s="375">
        <v>2445.27</v>
      </c>
      <c r="F66" s="54"/>
      <c r="G66" s="336"/>
      <c r="H66" s="146"/>
      <c r="I66" s="147"/>
      <c r="J66" s="145"/>
      <c r="K66" s="54"/>
      <c r="L66" s="310"/>
      <c r="M66" s="54" t="s">
        <v>11260</v>
      </c>
      <c r="N66" s="54" t="s">
        <v>11261</v>
      </c>
    </row>
    <row r="67" spans="1:14" ht="18" customHeight="1">
      <c r="A67" s="54">
        <v>61</v>
      </c>
      <c r="B67" s="131" t="s">
        <v>22</v>
      </c>
      <c r="C67" s="374">
        <v>43696</v>
      </c>
      <c r="D67" s="54" t="s">
        <v>11262</v>
      </c>
      <c r="E67" s="375">
        <v>8814.15</v>
      </c>
      <c r="F67" s="54"/>
      <c r="G67" s="336"/>
      <c r="H67" s="146"/>
      <c r="I67" s="147"/>
      <c r="J67" s="145"/>
      <c r="K67" s="54"/>
      <c r="L67" s="310"/>
      <c r="M67" s="54" t="s">
        <v>11350</v>
      </c>
      <c r="N67" s="54" t="s">
        <v>11351</v>
      </c>
    </row>
    <row r="68" spans="1:14" ht="18" customHeight="1">
      <c r="A68" s="54">
        <v>62</v>
      </c>
      <c r="B68" s="131" t="s">
        <v>33</v>
      </c>
      <c r="C68" s="374">
        <v>43679</v>
      </c>
      <c r="D68" s="54" t="s">
        <v>11263</v>
      </c>
      <c r="E68" s="375">
        <v>3723.06</v>
      </c>
      <c r="F68" s="54"/>
      <c r="G68" s="336"/>
      <c r="H68" s="146"/>
      <c r="I68" s="147"/>
      <c r="J68" s="145"/>
      <c r="K68" s="54"/>
      <c r="L68" s="310"/>
      <c r="M68" s="54" t="s">
        <v>11264</v>
      </c>
      <c r="N68" s="54" t="s">
        <v>11265</v>
      </c>
    </row>
    <row r="69" spans="1:14" ht="18" customHeight="1">
      <c r="A69" s="54">
        <v>63</v>
      </c>
      <c r="B69" s="131" t="s">
        <v>28</v>
      </c>
      <c r="C69" s="374">
        <v>43679</v>
      </c>
      <c r="D69" s="54" t="s">
        <v>11266</v>
      </c>
      <c r="E69" s="375">
        <v>3000.78</v>
      </c>
      <c r="F69" s="54"/>
      <c r="G69" s="336"/>
      <c r="H69" s="146"/>
      <c r="I69" s="147"/>
      <c r="J69" s="145"/>
      <c r="K69" s="54"/>
      <c r="L69" s="310"/>
      <c r="M69" s="54" t="s">
        <v>11267</v>
      </c>
      <c r="N69" s="54" t="s">
        <v>11268</v>
      </c>
    </row>
    <row r="70" spans="1:14" ht="18" customHeight="1">
      <c r="A70" s="54">
        <v>64</v>
      </c>
      <c r="B70" s="131" t="s">
        <v>189</v>
      </c>
      <c r="C70" s="374">
        <v>43679</v>
      </c>
      <c r="D70" s="54" t="s">
        <v>11269</v>
      </c>
      <c r="E70" s="375">
        <v>1874.05</v>
      </c>
      <c r="F70" s="54"/>
      <c r="G70" s="336"/>
      <c r="H70" s="146"/>
      <c r="I70" s="147"/>
      <c r="J70" s="145"/>
      <c r="K70" s="54"/>
      <c r="L70" s="310"/>
      <c r="M70" s="54" t="s">
        <v>11270</v>
      </c>
      <c r="N70" s="54" t="s">
        <v>11271</v>
      </c>
    </row>
    <row r="71" spans="1:14" ht="18" customHeight="1">
      <c r="A71" s="54">
        <v>65</v>
      </c>
      <c r="B71" s="131" t="s">
        <v>37</v>
      </c>
      <c r="C71" s="374">
        <v>43679</v>
      </c>
      <c r="D71" s="54" t="s">
        <v>11272</v>
      </c>
      <c r="E71" s="375">
        <v>10536.4</v>
      </c>
      <c r="F71" s="54"/>
      <c r="G71" s="336"/>
      <c r="H71" s="146"/>
      <c r="I71" s="147"/>
      <c r="J71" s="145"/>
      <c r="K71" s="54"/>
      <c r="L71" s="310"/>
      <c r="M71" s="54" t="s">
        <v>11273</v>
      </c>
      <c r="N71" s="54" t="s">
        <v>11274</v>
      </c>
    </row>
    <row r="72" spans="1:14" ht="18" customHeight="1">
      <c r="A72" s="54">
        <v>66</v>
      </c>
      <c r="B72" s="131" t="s">
        <v>20</v>
      </c>
      <c r="C72" s="374">
        <v>43679</v>
      </c>
      <c r="D72" s="54" t="s">
        <v>11275</v>
      </c>
      <c r="E72" s="375">
        <v>2370</v>
      </c>
      <c r="F72" s="54"/>
      <c r="G72" s="336"/>
      <c r="H72" s="146"/>
      <c r="I72" s="147"/>
      <c r="J72" s="145"/>
      <c r="K72" s="54"/>
      <c r="L72" s="310"/>
      <c r="M72" s="54" t="s">
        <v>11276</v>
      </c>
      <c r="N72" s="54" t="s">
        <v>11277</v>
      </c>
    </row>
    <row r="73" spans="1:14" ht="18" customHeight="1">
      <c r="A73" s="54">
        <v>67</v>
      </c>
      <c r="B73" s="131" t="s">
        <v>37</v>
      </c>
      <c r="C73" s="374">
        <v>43679</v>
      </c>
      <c r="D73" s="54" t="s">
        <v>11278</v>
      </c>
      <c r="E73" s="375">
        <v>8655.0400000000009</v>
      </c>
      <c r="F73" s="54"/>
      <c r="G73" s="336"/>
      <c r="H73" s="146"/>
      <c r="I73" s="147"/>
      <c r="J73" s="145"/>
      <c r="K73" s="54"/>
      <c r="L73" s="310"/>
      <c r="M73" s="54" t="s">
        <v>11279</v>
      </c>
      <c r="N73" s="54" t="s">
        <v>11280</v>
      </c>
    </row>
    <row r="74" spans="1:14" ht="18" customHeight="1">
      <c r="A74" s="54">
        <v>68</v>
      </c>
      <c r="B74" s="131" t="s">
        <v>189</v>
      </c>
      <c r="C74" s="374">
        <v>43679</v>
      </c>
      <c r="D74" s="54" t="s">
        <v>11281</v>
      </c>
      <c r="E74" s="375">
        <v>5128.8100000000004</v>
      </c>
      <c r="F74" s="54"/>
      <c r="G74" s="336"/>
      <c r="H74" s="146"/>
      <c r="I74" s="147"/>
      <c r="J74" s="145"/>
      <c r="K74" s="54"/>
      <c r="L74" s="310"/>
      <c r="M74" s="54" t="s">
        <v>11282</v>
      </c>
      <c r="N74" s="54" t="s">
        <v>11283</v>
      </c>
    </row>
    <row r="75" spans="1:14" ht="18" customHeight="1">
      <c r="A75" s="54">
        <v>69</v>
      </c>
      <c r="B75" s="131" t="s">
        <v>189</v>
      </c>
      <c r="C75" s="374">
        <v>43679</v>
      </c>
      <c r="D75" s="54" t="s">
        <v>11284</v>
      </c>
      <c r="E75" s="375">
        <v>5371.32</v>
      </c>
      <c r="F75" s="54"/>
      <c r="G75" s="336"/>
      <c r="H75" s="146"/>
      <c r="I75" s="147"/>
      <c r="J75" s="145"/>
      <c r="K75" s="54"/>
      <c r="L75" s="310"/>
      <c r="M75" s="54" t="s">
        <v>11285</v>
      </c>
      <c r="N75" s="54" t="s">
        <v>11286</v>
      </c>
    </row>
    <row r="76" spans="1:14" ht="18" customHeight="1">
      <c r="A76" s="54">
        <v>70</v>
      </c>
      <c r="B76" s="131" t="s">
        <v>189</v>
      </c>
      <c r="C76" s="374">
        <v>43679</v>
      </c>
      <c r="D76" s="54" t="s">
        <v>11287</v>
      </c>
      <c r="E76" s="375">
        <v>4273.91</v>
      </c>
      <c r="F76" s="54"/>
      <c r="G76" s="336"/>
      <c r="H76" s="146"/>
      <c r="I76" s="147"/>
      <c r="J76" s="145"/>
      <c r="K76" s="54"/>
      <c r="L76" s="310"/>
      <c r="M76" s="54" t="s">
        <v>11288</v>
      </c>
      <c r="N76" s="54" t="s">
        <v>11289</v>
      </c>
    </row>
    <row r="77" spans="1:14" ht="18" customHeight="1">
      <c r="A77" s="54">
        <v>71</v>
      </c>
      <c r="B77" s="131" t="s">
        <v>36</v>
      </c>
      <c r="C77" s="374">
        <v>43679</v>
      </c>
      <c r="D77" s="54" t="s">
        <v>11290</v>
      </c>
      <c r="E77" s="375">
        <v>8904.0063157894729</v>
      </c>
      <c r="F77" s="54"/>
      <c r="G77" s="336"/>
      <c r="H77" s="146"/>
      <c r="I77" s="147"/>
      <c r="J77" s="145"/>
      <c r="K77" s="54"/>
      <c r="L77" s="310"/>
      <c r="M77" s="54" t="s">
        <v>11291</v>
      </c>
      <c r="N77" s="54" t="s">
        <v>11292</v>
      </c>
    </row>
    <row r="78" spans="1:14" ht="18" customHeight="1">
      <c r="A78" s="54">
        <v>72</v>
      </c>
      <c r="B78" s="131" t="s">
        <v>148</v>
      </c>
      <c r="C78" s="374">
        <v>43679</v>
      </c>
      <c r="D78" s="54" t="s">
        <v>11293</v>
      </c>
      <c r="E78" s="375">
        <v>7194.38</v>
      </c>
      <c r="F78" s="54"/>
      <c r="G78" s="336"/>
      <c r="H78" s="146"/>
      <c r="I78" s="147"/>
      <c r="J78" s="145"/>
      <c r="K78" s="54"/>
      <c r="L78" s="310"/>
      <c r="M78" s="54" t="s">
        <v>11294</v>
      </c>
      <c r="N78" s="54" t="s">
        <v>11295</v>
      </c>
    </row>
    <row r="79" spans="1:14" ht="18" customHeight="1">
      <c r="A79" s="54">
        <v>73</v>
      </c>
      <c r="B79" s="131" t="s">
        <v>22</v>
      </c>
      <c r="C79" s="374">
        <v>43679</v>
      </c>
      <c r="D79" s="54" t="s">
        <v>11296</v>
      </c>
      <c r="E79" s="375">
        <v>5352.41</v>
      </c>
      <c r="F79" s="54"/>
      <c r="G79" s="336"/>
      <c r="H79" s="146"/>
      <c r="I79" s="147"/>
      <c r="J79" s="145"/>
      <c r="K79" s="54"/>
      <c r="L79" s="310"/>
      <c r="M79" s="54" t="s">
        <v>11297</v>
      </c>
      <c r="N79" s="54" t="s">
        <v>11298</v>
      </c>
    </row>
    <row r="80" spans="1:14" ht="18" customHeight="1">
      <c r="A80" s="54">
        <v>74</v>
      </c>
      <c r="B80" s="131" t="s">
        <v>148</v>
      </c>
      <c r="C80" s="374">
        <v>43679</v>
      </c>
      <c r="D80" s="54" t="s">
        <v>11299</v>
      </c>
      <c r="E80" s="375">
        <v>5722.5</v>
      </c>
      <c r="F80" s="54"/>
      <c r="G80" s="336"/>
      <c r="H80" s="146"/>
      <c r="I80" s="147"/>
      <c r="J80" s="145"/>
      <c r="K80" s="54"/>
      <c r="L80" s="310"/>
      <c r="M80" s="54" t="s">
        <v>11300</v>
      </c>
      <c r="N80" s="54" t="s">
        <v>11301</v>
      </c>
    </row>
    <row r="81" spans="1:14" ht="18" customHeight="1">
      <c r="A81" s="54">
        <v>75</v>
      </c>
      <c r="B81" s="131" t="s">
        <v>189</v>
      </c>
      <c r="C81" s="374">
        <v>43679</v>
      </c>
      <c r="D81" s="54" t="s">
        <v>11302</v>
      </c>
      <c r="E81" s="375">
        <v>4556.67</v>
      </c>
      <c r="F81" s="54"/>
      <c r="G81" s="336"/>
      <c r="H81" s="146"/>
      <c r="I81" s="147"/>
      <c r="J81" s="145"/>
      <c r="K81" s="54"/>
      <c r="L81" s="310"/>
      <c r="M81" s="54" t="s">
        <v>11303</v>
      </c>
      <c r="N81" s="54" t="s">
        <v>11304</v>
      </c>
    </row>
    <row r="82" spans="1:14" ht="18" customHeight="1">
      <c r="A82" s="54">
        <v>76</v>
      </c>
      <c r="B82" s="131" t="s">
        <v>189</v>
      </c>
      <c r="C82" s="374">
        <v>43679</v>
      </c>
      <c r="D82" s="54" t="s">
        <v>11305</v>
      </c>
      <c r="E82" s="375">
        <v>1812.1</v>
      </c>
      <c r="F82" s="54"/>
      <c r="G82" s="336"/>
      <c r="H82" s="146"/>
      <c r="I82" s="147"/>
      <c r="J82" s="145"/>
      <c r="K82" s="54"/>
      <c r="L82" s="310"/>
      <c r="M82" s="54" t="s">
        <v>11306</v>
      </c>
      <c r="N82" s="54" t="s">
        <v>11307</v>
      </c>
    </row>
    <row r="83" spans="1:14" ht="18" customHeight="1">
      <c r="A83" s="54">
        <v>77</v>
      </c>
      <c r="B83" s="131" t="s">
        <v>189</v>
      </c>
      <c r="C83" s="374">
        <v>43679</v>
      </c>
      <c r="D83" s="54" t="s">
        <v>11308</v>
      </c>
      <c r="E83" s="375">
        <v>4468.46</v>
      </c>
      <c r="F83" s="54"/>
      <c r="G83" s="336"/>
      <c r="H83" s="146"/>
      <c r="I83" s="147"/>
      <c r="J83" s="145"/>
      <c r="K83" s="54"/>
      <c r="L83" s="310"/>
      <c r="M83" s="54" t="s">
        <v>11309</v>
      </c>
      <c r="N83" s="54" t="s">
        <v>11310</v>
      </c>
    </row>
    <row r="84" spans="1:14" ht="18" customHeight="1">
      <c r="A84" s="54">
        <v>78</v>
      </c>
      <c r="B84" s="131" t="s">
        <v>148</v>
      </c>
      <c r="C84" s="374">
        <v>43679</v>
      </c>
      <c r="D84" s="54" t="s">
        <v>11311</v>
      </c>
      <c r="E84" s="375">
        <v>4462.46</v>
      </c>
      <c r="F84" s="54"/>
      <c r="G84" s="336"/>
      <c r="H84" s="146"/>
      <c r="I84" s="147"/>
      <c r="J84" s="145"/>
      <c r="K84" s="54"/>
      <c r="L84" s="310"/>
      <c r="M84" s="54" t="s">
        <v>11312</v>
      </c>
      <c r="N84" s="54" t="s">
        <v>11313</v>
      </c>
    </row>
    <row r="85" spans="1:14" ht="18" customHeight="1">
      <c r="A85" s="54">
        <v>79</v>
      </c>
      <c r="B85" s="131" t="s">
        <v>189</v>
      </c>
      <c r="C85" s="374">
        <v>43679</v>
      </c>
      <c r="D85" s="54" t="s">
        <v>11314</v>
      </c>
      <c r="E85" s="375">
        <v>4398.84</v>
      </c>
      <c r="F85" s="54"/>
      <c r="G85" s="336"/>
      <c r="H85" s="146"/>
      <c r="I85" s="147"/>
      <c r="J85" s="145"/>
      <c r="K85" s="54"/>
      <c r="L85" s="310"/>
      <c r="M85" s="54" t="s">
        <v>11315</v>
      </c>
      <c r="N85" s="54" t="s">
        <v>11316</v>
      </c>
    </row>
    <row r="86" spans="1:14" ht="18" customHeight="1">
      <c r="A86" s="54">
        <v>80</v>
      </c>
      <c r="B86" s="131" t="s">
        <v>189</v>
      </c>
      <c r="C86" s="374">
        <v>43679</v>
      </c>
      <c r="D86" s="54" t="s">
        <v>11317</v>
      </c>
      <c r="E86" s="375">
        <v>3964.25</v>
      </c>
      <c r="F86" s="54"/>
      <c r="G86" s="336"/>
      <c r="H86" s="146"/>
      <c r="I86" s="147"/>
      <c r="J86" s="145"/>
      <c r="K86" s="54"/>
      <c r="L86" s="310"/>
      <c r="M86" s="54" t="s">
        <v>11318</v>
      </c>
      <c r="N86" s="54" t="s">
        <v>11319</v>
      </c>
    </row>
    <row r="87" spans="1:14" ht="18" customHeight="1">
      <c r="A87" s="54">
        <v>81</v>
      </c>
      <c r="B87" s="131" t="s">
        <v>37</v>
      </c>
      <c r="C87" s="374">
        <v>43679</v>
      </c>
      <c r="D87" s="341" t="s">
        <v>11320</v>
      </c>
      <c r="E87" s="375">
        <v>6993.92</v>
      </c>
      <c r="F87" s="54"/>
      <c r="G87" s="336"/>
      <c r="H87" s="146"/>
      <c r="I87" s="147"/>
      <c r="J87" s="145"/>
      <c r="K87" s="54"/>
      <c r="L87" s="310"/>
      <c r="M87" s="54" t="s">
        <v>11321</v>
      </c>
      <c r="N87" s="54" t="s">
        <v>11322</v>
      </c>
    </row>
    <row r="88" spans="1:14" ht="18" customHeight="1">
      <c r="A88" s="54">
        <v>82</v>
      </c>
      <c r="B88" s="131" t="s">
        <v>37</v>
      </c>
      <c r="C88" s="374">
        <v>43679</v>
      </c>
      <c r="D88" s="341" t="s">
        <v>11323</v>
      </c>
      <c r="E88" s="375">
        <v>10230.6</v>
      </c>
      <c r="F88" s="54"/>
      <c r="G88" s="336"/>
      <c r="H88" s="146"/>
      <c r="I88" s="147"/>
      <c r="J88" s="145"/>
      <c r="K88" s="54"/>
      <c r="L88" s="310"/>
      <c r="M88" s="54" t="s">
        <v>11324</v>
      </c>
      <c r="N88" s="54" t="s">
        <v>11325</v>
      </c>
    </row>
    <row r="89" spans="1:14" ht="18" customHeight="1">
      <c r="A89" s="54">
        <v>83</v>
      </c>
      <c r="B89" s="131" t="s">
        <v>22</v>
      </c>
      <c r="C89" s="374">
        <v>43679</v>
      </c>
      <c r="D89" s="341" t="s">
        <v>11326</v>
      </c>
      <c r="E89" s="375">
        <v>6335.55</v>
      </c>
      <c r="F89" s="54"/>
      <c r="G89" s="336"/>
      <c r="H89" s="146"/>
      <c r="I89" s="147"/>
      <c r="J89" s="145"/>
      <c r="K89" s="54"/>
      <c r="L89" s="310"/>
      <c r="M89" s="54" t="s">
        <v>11327</v>
      </c>
      <c r="N89" s="54" t="s">
        <v>11328</v>
      </c>
    </row>
    <row r="90" spans="1:14" ht="18" customHeight="1">
      <c r="A90" s="54">
        <v>84</v>
      </c>
      <c r="B90" s="131" t="s">
        <v>20</v>
      </c>
      <c r="C90" s="374">
        <v>43679</v>
      </c>
      <c r="D90" s="341" t="s">
        <v>11329</v>
      </c>
      <c r="E90" s="375">
        <v>6418.3</v>
      </c>
      <c r="F90" s="54"/>
      <c r="G90" s="336"/>
      <c r="H90" s="146"/>
      <c r="I90" s="147"/>
      <c r="J90" s="145"/>
      <c r="K90" s="54"/>
      <c r="L90" s="310"/>
      <c r="M90" s="54" t="s">
        <v>11330</v>
      </c>
      <c r="N90" s="54" t="s">
        <v>11331</v>
      </c>
    </row>
    <row r="91" spans="1:14" ht="18" customHeight="1">
      <c r="A91" s="54">
        <v>85</v>
      </c>
      <c r="B91" s="131" t="s">
        <v>192</v>
      </c>
      <c r="C91" s="374">
        <v>43679</v>
      </c>
      <c r="D91" s="341" t="s">
        <v>11332</v>
      </c>
      <c r="E91" s="375">
        <v>912.75</v>
      </c>
      <c r="F91" s="54"/>
      <c r="G91" s="336"/>
      <c r="H91" s="146"/>
      <c r="I91" s="147"/>
      <c r="J91" s="145"/>
      <c r="K91" s="54"/>
      <c r="L91" s="310"/>
      <c r="M91" s="54" t="s">
        <v>11333</v>
      </c>
      <c r="N91" s="54" t="s">
        <v>11334</v>
      </c>
    </row>
    <row r="92" spans="1:14" ht="18" customHeight="1">
      <c r="A92" s="54">
        <v>86</v>
      </c>
      <c r="B92" s="131" t="s">
        <v>189</v>
      </c>
      <c r="C92" s="374">
        <v>43679</v>
      </c>
      <c r="D92" s="341" t="s">
        <v>11335</v>
      </c>
      <c r="E92" s="375">
        <v>4709.54</v>
      </c>
      <c r="F92" s="54"/>
      <c r="G92" s="336"/>
      <c r="H92" s="146"/>
      <c r="I92" s="147"/>
      <c r="J92" s="145"/>
      <c r="K92" s="54"/>
      <c r="L92" s="310"/>
      <c r="M92" s="54" t="s">
        <v>11336</v>
      </c>
      <c r="N92" s="54" t="s">
        <v>11337</v>
      </c>
    </row>
    <row r="93" spans="1:14" ht="18" customHeight="1">
      <c r="A93" s="54">
        <v>87</v>
      </c>
      <c r="B93" s="131" t="s">
        <v>28</v>
      </c>
      <c r="C93" s="374">
        <v>43692</v>
      </c>
      <c r="D93" s="341" t="s">
        <v>11338</v>
      </c>
      <c r="E93" s="375">
        <v>2157</v>
      </c>
      <c r="F93" s="54"/>
      <c r="G93" s="336"/>
      <c r="H93" s="146"/>
      <c r="I93" s="147"/>
      <c r="J93" s="145"/>
      <c r="K93" s="54"/>
      <c r="L93" s="310"/>
      <c r="M93" s="54" t="s">
        <v>11339</v>
      </c>
      <c r="N93" s="54" t="s">
        <v>11340</v>
      </c>
    </row>
    <row r="94" spans="1:14" ht="18" customHeight="1">
      <c r="A94" s="54">
        <v>88</v>
      </c>
      <c r="B94" s="131" t="s">
        <v>22</v>
      </c>
      <c r="C94" s="374">
        <v>43679</v>
      </c>
      <c r="D94" s="341" t="s">
        <v>11341</v>
      </c>
      <c r="E94" s="375">
        <v>4800.6000000000004</v>
      </c>
      <c r="F94" s="54"/>
      <c r="G94" s="336"/>
      <c r="H94" s="146"/>
      <c r="I94" s="147"/>
      <c r="J94" s="145"/>
      <c r="K94" s="54"/>
      <c r="L94" s="310"/>
      <c r="M94" s="54" t="s">
        <v>11342</v>
      </c>
      <c r="N94" s="54" t="s">
        <v>11343</v>
      </c>
    </row>
    <row r="95" spans="1:14" ht="18" customHeight="1">
      <c r="A95" s="54">
        <v>89</v>
      </c>
      <c r="B95" s="131" t="s">
        <v>36</v>
      </c>
      <c r="C95" s="374">
        <v>43692</v>
      </c>
      <c r="D95" s="341" t="s">
        <v>11344</v>
      </c>
      <c r="E95" s="375">
        <f>196283.72/19.5</f>
        <v>10065.831794871794</v>
      </c>
      <c r="F95" s="54"/>
      <c r="G95" s="336"/>
      <c r="H95" s="146"/>
      <c r="I95" s="147"/>
      <c r="J95" s="145"/>
      <c r="K95" s="54"/>
      <c r="L95" s="310"/>
      <c r="M95" s="54" t="s">
        <v>11345</v>
      </c>
      <c r="N95" s="54" t="s">
        <v>11346</v>
      </c>
    </row>
    <row r="96" spans="1:14" ht="18" customHeight="1" thickBot="1">
      <c r="A96" s="54">
        <v>90</v>
      </c>
      <c r="B96" s="131" t="s">
        <v>22</v>
      </c>
      <c r="C96" s="384">
        <v>43692</v>
      </c>
      <c r="D96" s="341" t="s">
        <v>11347</v>
      </c>
      <c r="E96" s="375">
        <v>5576.85</v>
      </c>
      <c r="F96" s="54"/>
      <c r="G96" s="336"/>
      <c r="H96" s="146"/>
      <c r="I96" s="147"/>
      <c r="J96" s="145"/>
      <c r="K96" s="54"/>
      <c r="L96" s="310"/>
      <c r="M96" s="54" t="s">
        <v>11348</v>
      </c>
      <c r="N96" s="54" t="s">
        <v>11349</v>
      </c>
    </row>
    <row r="97" spans="1:14" ht="18" customHeight="1" thickTop="1">
      <c r="A97" s="489"/>
      <c r="B97" s="490"/>
      <c r="C97" s="491"/>
      <c r="D97" s="492"/>
      <c r="E97" s="148">
        <f>SUM(E7:E96)</f>
        <v>446186.42968960846</v>
      </c>
      <c r="F97" s="148"/>
      <c r="G97" s="387"/>
      <c r="H97" s="148">
        <f>SUM(H9:H52)</f>
        <v>0</v>
      </c>
      <c r="I97" s="148">
        <f>SUM(I9:I52)</f>
        <v>0</v>
      </c>
      <c r="J97" s="343"/>
      <c r="K97" s="344"/>
      <c r="L97" s="345"/>
      <c r="M97" s="345"/>
      <c r="N97" s="149"/>
    </row>
  </sheetData>
  <autoFilter ref="A6:N97" xr:uid="{00000000-0009-0000-0000-00000F000000}"/>
  <mergeCells count="4">
    <mergeCell ref="C1:E1"/>
    <mergeCell ref="A5:F5"/>
    <mergeCell ref="G5:L5"/>
    <mergeCell ref="A97:D97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>
    <pageSetUpPr fitToPage="1"/>
  </sheetPr>
  <dimension ref="A1:O1179"/>
  <sheetViews>
    <sheetView showGridLines="0" zoomScaleNormal="100" workbookViewId="0">
      <pane ySplit="6" topLeftCell="A7" activePane="bottomLeft" state="frozen"/>
      <selection activeCell="F1172" sqref="F1172"/>
      <selection pane="bottomLeft" activeCell="F1" sqref="F1:F1048576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91" t="s">
        <v>488</v>
      </c>
    </row>
    <row r="3" spans="1:14" ht="18" customHeight="1">
      <c r="A3" s="94" t="s">
        <v>9430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hidden="1" customHeight="1">
      <c r="A7" s="107">
        <v>1</v>
      </c>
      <c r="B7" s="107" t="s">
        <v>330</v>
      </c>
      <c r="C7" s="90">
        <v>43648</v>
      </c>
      <c r="D7" s="107" t="s">
        <v>10828</v>
      </c>
      <c r="E7" s="107" t="s">
        <v>1709</v>
      </c>
      <c r="F7" s="126">
        <v>4887.7</v>
      </c>
      <c r="G7" s="107" t="str">
        <f>D7</f>
        <v>SH19-05655</v>
      </c>
      <c r="H7" s="351"/>
      <c r="I7" s="126"/>
      <c r="J7" s="107"/>
      <c r="K7" s="108"/>
      <c r="L7" s="107"/>
      <c r="M7" s="319"/>
      <c r="N7" s="352"/>
    </row>
    <row r="8" spans="1:14" ht="18" hidden="1" customHeight="1">
      <c r="A8" s="107">
        <v>2</v>
      </c>
      <c r="B8" s="107" t="s">
        <v>330</v>
      </c>
      <c r="C8" s="90">
        <v>43651</v>
      </c>
      <c r="D8" s="107" t="s">
        <v>10829</v>
      </c>
      <c r="E8" s="107" t="s">
        <v>1709</v>
      </c>
      <c r="F8" s="126">
        <v>92.47</v>
      </c>
      <c r="G8" s="107" t="str">
        <f>D8</f>
        <v>SH19-05869</v>
      </c>
      <c r="H8" s="351"/>
      <c r="I8" s="126"/>
      <c r="J8" s="107"/>
      <c r="K8" s="108"/>
      <c r="L8" s="107"/>
      <c r="M8" s="319"/>
      <c r="N8" s="352"/>
    </row>
    <row r="9" spans="1:14" ht="18" hidden="1" customHeight="1">
      <c r="A9" s="107">
        <v>3</v>
      </c>
      <c r="B9" s="107" t="s">
        <v>330</v>
      </c>
      <c r="C9" s="90">
        <v>43661</v>
      </c>
      <c r="D9" s="107" t="s">
        <v>10830</v>
      </c>
      <c r="E9" s="107" t="s">
        <v>1709</v>
      </c>
      <c r="F9" s="126">
        <v>1849.4</v>
      </c>
      <c r="G9" s="107" t="str">
        <f>D9</f>
        <v>SH19-05869A</v>
      </c>
      <c r="H9" s="351"/>
      <c r="I9" s="126"/>
      <c r="J9" s="107"/>
      <c r="K9" s="108"/>
      <c r="L9" s="107"/>
      <c r="M9" s="319"/>
      <c r="N9" s="352"/>
    </row>
    <row r="10" spans="1:14" ht="18" hidden="1" customHeight="1">
      <c r="A10" s="107">
        <v>4</v>
      </c>
      <c r="B10" s="107" t="s">
        <v>330</v>
      </c>
      <c r="C10" s="90">
        <v>43648</v>
      </c>
      <c r="D10" s="107" t="s">
        <v>10831</v>
      </c>
      <c r="E10" s="107" t="s">
        <v>1709</v>
      </c>
      <c r="F10" s="126">
        <v>156.96</v>
      </c>
      <c r="G10" s="107" t="str">
        <f>D10</f>
        <v>SH19-06386</v>
      </c>
      <c r="H10" s="351"/>
      <c r="I10" s="126"/>
      <c r="J10" s="107"/>
      <c r="K10" s="108"/>
      <c r="L10" s="107"/>
      <c r="M10" s="319"/>
      <c r="N10" s="352"/>
    </row>
    <row r="11" spans="1:14" ht="18" hidden="1" customHeight="1">
      <c r="A11" s="107">
        <v>5</v>
      </c>
      <c r="B11" s="107"/>
      <c r="D11" s="347" t="s">
        <v>9632</v>
      </c>
      <c r="E11" s="107" t="s">
        <v>1709</v>
      </c>
      <c r="F11" s="126">
        <v>0</v>
      </c>
      <c r="G11" s="107" t="str">
        <f>D11</f>
        <v>SH19-06438</v>
      </c>
      <c r="H11" s="318"/>
      <c r="I11" s="126"/>
      <c r="J11" s="110"/>
      <c r="K11" s="108"/>
      <c r="L11" s="107"/>
      <c r="M11" s="319"/>
      <c r="N11" s="107" t="s">
        <v>10823</v>
      </c>
    </row>
    <row r="12" spans="1:14" ht="18" hidden="1" customHeight="1">
      <c r="A12" s="107">
        <v>6</v>
      </c>
      <c r="B12" s="107"/>
      <c r="D12" s="347" t="s">
        <v>9633</v>
      </c>
      <c r="E12" s="107" t="s">
        <v>1709</v>
      </c>
      <c r="F12" s="126">
        <v>0</v>
      </c>
      <c r="G12" s="107" t="str">
        <f t="shared" ref="G12:G75" si="0">D12</f>
        <v>SH19-06439</v>
      </c>
      <c r="H12" s="318"/>
      <c r="I12" s="126"/>
      <c r="J12" s="110"/>
      <c r="K12" s="108"/>
      <c r="L12" s="107"/>
      <c r="M12" s="319"/>
      <c r="N12" s="107" t="s">
        <v>10824</v>
      </c>
    </row>
    <row r="13" spans="1:14" ht="18" hidden="1" customHeight="1">
      <c r="A13" s="107">
        <v>7</v>
      </c>
      <c r="B13" s="107"/>
      <c r="D13" s="347" t="s">
        <v>9634</v>
      </c>
      <c r="E13" s="107" t="s">
        <v>1709</v>
      </c>
      <c r="F13" s="126">
        <v>0</v>
      </c>
      <c r="G13" s="107" t="str">
        <f t="shared" si="0"/>
        <v>SH19-06440</v>
      </c>
      <c r="H13" s="318"/>
      <c r="I13" s="126"/>
      <c r="J13" s="110"/>
      <c r="K13" s="108"/>
      <c r="L13" s="107"/>
      <c r="M13" s="319"/>
      <c r="N13" s="107" t="s">
        <v>10825</v>
      </c>
    </row>
    <row r="14" spans="1:14" ht="18" hidden="1" customHeight="1">
      <c r="A14" s="107">
        <v>8</v>
      </c>
      <c r="B14" s="107"/>
      <c r="D14" s="347" t="s">
        <v>9635</v>
      </c>
      <c r="E14" s="107" t="s">
        <v>1709</v>
      </c>
      <c r="F14" s="126">
        <v>0</v>
      </c>
      <c r="G14" s="107" t="str">
        <f t="shared" si="0"/>
        <v>SH19-06441</v>
      </c>
      <c r="H14" s="318"/>
      <c r="I14" s="126"/>
      <c r="J14" s="110"/>
      <c r="K14" s="108"/>
      <c r="L14" s="107"/>
      <c r="M14" s="319"/>
      <c r="N14" s="107" t="s">
        <v>10826</v>
      </c>
    </row>
    <row r="15" spans="1:14" ht="18" hidden="1" customHeight="1">
      <c r="A15" s="107">
        <v>9</v>
      </c>
      <c r="B15" s="107" t="s">
        <v>42</v>
      </c>
      <c r="C15" s="90">
        <v>43647</v>
      </c>
      <c r="D15" s="107" t="s">
        <v>9636</v>
      </c>
      <c r="E15" s="107" t="s">
        <v>9457</v>
      </c>
      <c r="F15" s="126">
        <v>136.97999999999999</v>
      </c>
      <c r="G15" s="107" t="str">
        <f t="shared" si="0"/>
        <v>SH19-06442</v>
      </c>
      <c r="H15" s="318"/>
      <c r="I15" s="126"/>
      <c r="J15" s="110"/>
      <c r="K15" s="108"/>
      <c r="L15" s="107"/>
      <c r="M15" s="319"/>
      <c r="N15" s="107"/>
    </row>
    <row r="16" spans="1:14" ht="18" hidden="1" customHeight="1">
      <c r="A16" s="107">
        <v>10</v>
      </c>
      <c r="B16" s="107" t="s">
        <v>52</v>
      </c>
      <c r="C16" s="90">
        <v>43647</v>
      </c>
      <c r="D16" s="107" t="s">
        <v>9637</v>
      </c>
      <c r="E16" s="107" t="s">
        <v>1709</v>
      </c>
      <c r="F16" s="126">
        <v>10685.84</v>
      </c>
      <c r="G16" s="107" t="str">
        <f t="shared" si="0"/>
        <v>SH19-06443</v>
      </c>
      <c r="H16" s="318"/>
      <c r="I16" s="126"/>
      <c r="J16" s="110"/>
      <c r="K16" s="108"/>
      <c r="L16" s="107"/>
      <c r="M16" s="319"/>
      <c r="N16" s="107"/>
    </row>
    <row r="17" spans="1:14" ht="18" hidden="1" customHeight="1">
      <c r="A17" s="107">
        <v>11</v>
      </c>
      <c r="B17" s="107" t="s">
        <v>55</v>
      </c>
      <c r="C17" s="90">
        <v>43647</v>
      </c>
      <c r="D17" s="107" t="s">
        <v>9638</v>
      </c>
      <c r="E17" s="107" t="s">
        <v>1709</v>
      </c>
      <c r="F17" s="126">
        <v>2952.36</v>
      </c>
      <c r="G17" s="107" t="str">
        <f t="shared" si="0"/>
        <v>SH19-06444</v>
      </c>
      <c r="H17" s="318"/>
      <c r="I17" s="126"/>
      <c r="J17" s="110"/>
      <c r="K17" s="108"/>
      <c r="L17" s="107"/>
      <c r="M17" s="319"/>
      <c r="N17" s="107"/>
    </row>
    <row r="18" spans="1:14" ht="18" hidden="1" customHeight="1">
      <c r="A18" s="107">
        <v>12</v>
      </c>
      <c r="B18" s="107" t="s">
        <v>43</v>
      </c>
      <c r="C18" s="90">
        <v>43647</v>
      </c>
      <c r="D18" s="107" t="s">
        <v>9639</v>
      </c>
      <c r="E18" s="107" t="s">
        <v>1709</v>
      </c>
      <c r="F18" s="126">
        <v>7100.07</v>
      </c>
      <c r="G18" s="107" t="str">
        <f t="shared" si="0"/>
        <v>SH19-06445</v>
      </c>
      <c r="H18" s="318"/>
      <c r="I18" s="126"/>
      <c r="J18" s="110"/>
      <c r="K18" s="108"/>
      <c r="L18" s="107"/>
      <c r="M18" s="319"/>
      <c r="N18" s="107"/>
    </row>
    <row r="19" spans="1:14" ht="18" hidden="1" customHeight="1">
      <c r="A19" s="107">
        <v>13</v>
      </c>
      <c r="B19" s="107" t="s">
        <v>291</v>
      </c>
      <c r="C19" s="90">
        <v>43647</v>
      </c>
      <c r="D19" s="107" t="s">
        <v>9640</v>
      </c>
      <c r="E19" s="107" t="s">
        <v>1709</v>
      </c>
      <c r="F19" s="126">
        <v>6624.24</v>
      </c>
      <c r="G19" s="107" t="str">
        <f t="shared" si="0"/>
        <v>SH19-06446</v>
      </c>
      <c r="H19" s="318"/>
      <c r="I19" s="126"/>
      <c r="J19" s="110"/>
      <c r="K19" s="108"/>
      <c r="L19" s="107"/>
      <c r="M19" s="319"/>
      <c r="N19" s="107"/>
    </row>
    <row r="20" spans="1:14" ht="18" hidden="1" customHeight="1">
      <c r="A20" s="107">
        <v>14</v>
      </c>
      <c r="B20" s="107" t="s">
        <v>332</v>
      </c>
      <c r="C20" s="90">
        <v>43647</v>
      </c>
      <c r="D20" s="107" t="s">
        <v>9641</v>
      </c>
      <c r="E20" s="107" t="s">
        <v>1709</v>
      </c>
      <c r="F20" s="126">
        <v>2913.75</v>
      </c>
      <c r="G20" s="107" t="str">
        <f t="shared" si="0"/>
        <v>SH19-06447</v>
      </c>
      <c r="H20" s="318"/>
      <c r="I20" s="126"/>
      <c r="J20" s="110"/>
      <c r="K20" s="108"/>
      <c r="L20" s="107"/>
      <c r="M20" s="319"/>
      <c r="N20" s="107"/>
    </row>
    <row r="21" spans="1:14" ht="18" hidden="1" customHeight="1">
      <c r="A21" s="107">
        <v>15</v>
      </c>
      <c r="B21" s="107" t="s">
        <v>43</v>
      </c>
      <c r="C21" s="90">
        <v>43647</v>
      </c>
      <c r="D21" s="107" t="s">
        <v>9642</v>
      </c>
      <c r="E21" s="107" t="s">
        <v>1709</v>
      </c>
      <c r="F21" s="126">
        <v>380</v>
      </c>
      <c r="G21" s="107" t="str">
        <f t="shared" si="0"/>
        <v>SH19-06448</v>
      </c>
      <c r="H21" s="318"/>
      <c r="I21" s="126"/>
      <c r="J21" s="110"/>
      <c r="K21" s="108"/>
      <c r="L21" s="107"/>
      <c r="M21" s="319"/>
      <c r="N21" s="107"/>
    </row>
    <row r="22" spans="1:14" ht="18" hidden="1" customHeight="1">
      <c r="A22" s="107">
        <v>16</v>
      </c>
      <c r="B22" s="107" t="s">
        <v>1727</v>
      </c>
      <c r="C22" s="90">
        <v>43647</v>
      </c>
      <c r="D22" s="107" t="s">
        <v>9643</v>
      </c>
      <c r="E22" s="107" t="s">
        <v>1709</v>
      </c>
      <c r="F22" s="126">
        <v>1348.8</v>
      </c>
      <c r="G22" s="107" t="str">
        <f t="shared" si="0"/>
        <v>SH19-06449</v>
      </c>
      <c r="H22" s="318"/>
      <c r="I22" s="126"/>
      <c r="J22" s="110"/>
      <c r="K22" s="108"/>
      <c r="L22" s="107"/>
      <c r="M22" s="319"/>
      <c r="N22" s="107"/>
    </row>
    <row r="23" spans="1:14" ht="18" hidden="1" customHeight="1">
      <c r="A23" s="107">
        <v>17</v>
      </c>
      <c r="B23" s="107" t="s">
        <v>42</v>
      </c>
      <c r="C23" s="90">
        <v>43647</v>
      </c>
      <c r="D23" s="107" t="s">
        <v>9644</v>
      </c>
      <c r="E23" s="107" t="s">
        <v>9457</v>
      </c>
      <c r="F23" s="126">
        <v>22.98</v>
      </c>
      <c r="G23" s="107" t="str">
        <f t="shared" si="0"/>
        <v>SH19-06450</v>
      </c>
      <c r="H23" s="318"/>
      <c r="I23" s="126"/>
      <c r="J23" s="110"/>
      <c r="K23" s="108"/>
      <c r="L23" s="107"/>
      <c r="M23" s="319"/>
      <c r="N23" s="107"/>
    </row>
    <row r="24" spans="1:14" ht="18" hidden="1" customHeight="1">
      <c r="A24" s="107">
        <v>18</v>
      </c>
      <c r="B24" s="107" t="s">
        <v>42</v>
      </c>
      <c r="C24" s="90">
        <v>43670</v>
      </c>
      <c r="D24" s="107" t="s">
        <v>9645</v>
      </c>
      <c r="E24" s="107" t="s">
        <v>10631</v>
      </c>
      <c r="F24" s="126">
        <v>143.27000000000001</v>
      </c>
      <c r="G24" s="107" t="str">
        <f t="shared" si="0"/>
        <v>SH19-06451</v>
      </c>
      <c r="H24" s="318"/>
      <c r="I24" s="126"/>
      <c r="J24" s="110"/>
      <c r="K24" s="108"/>
      <c r="L24" s="107"/>
      <c r="M24" s="319"/>
      <c r="N24" s="107"/>
    </row>
    <row r="25" spans="1:14" ht="18" hidden="1" customHeight="1">
      <c r="A25" s="107">
        <v>19</v>
      </c>
      <c r="B25" s="107" t="s">
        <v>329</v>
      </c>
      <c r="C25" s="90">
        <v>43647</v>
      </c>
      <c r="D25" s="107" t="s">
        <v>9646</v>
      </c>
      <c r="E25" s="107" t="s">
        <v>1709</v>
      </c>
      <c r="F25" s="126">
        <v>2685.66</v>
      </c>
      <c r="G25" s="107" t="str">
        <f t="shared" si="0"/>
        <v>SH19-06452</v>
      </c>
      <c r="H25" s="318"/>
      <c r="I25" s="126"/>
      <c r="J25" s="110"/>
      <c r="K25" s="108"/>
      <c r="L25" s="107"/>
      <c r="M25" s="319"/>
      <c r="N25" s="107"/>
    </row>
    <row r="26" spans="1:14" ht="18" hidden="1" customHeight="1">
      <c r="A26" s="107">
        <v>20</v>
      </c>
      <c r="B26" s="107" t="s">
        <v>1746</v>
      </c>
      <c r="D26" s="327" t="s">
        <v>9647</v>
      </c>
      <c r="E26" s="107" t="s">
        <v>1709</v>
      </c>
      <c r="F26" s="126">
        <v>0</v>
      </c>
      <c r="G26" s="107" t="str">
        <f t="shared" si="0"/>
        <v>SH19-06453</v>
      </c>
      <c r="H26" s="318"/>
      <c r="I26" s="126"/>
      <c r="J26" s="110"/>
      <c r="K26" s="108"/>
      <c r="L26" s="107"/>
      <c r="M26" s="319"/>
      <c r="N26" s="107"/>
    </row>
    <row r="27" spans="1:14" ht="18" hidden="1" customHeight="1">
      <c r="A27" s="107">
        <v>21</v>
      </c>
      <c r="B27" s="107" t="s">
        <v>42</v>
      </c>
      <c r="C27" s="90">
        <v>43647</v>
      </c>
      <c r="D27" s="107" t="s">
        <v>9648</v>
      </c>
      <c r="E27" s="107" t="s">
        <v>9457</v>
      </c>
      <c r="F27" s="126">
        <v>26.29</v>
      </c>
      <c r="G27" s="107" t="str">
        <f t="shared" si="0"/>
        <v>SH19-06454</v>
      </c>
      <c r="H27" s="318"/>
      <c r="I27" s="126"/>
      <c r="J27" s="110"/>
      <c r="K27" s="108"/>
      <c r="L27" s="107"/>
      <c r="M27" s="319"/>
      <c r="N27" s="107"/>
    </row>
    <row r="28" spans="1:14" ht="18" hidden="1" customHeight="1">
      <c r="A28" s="107">
        <v>22</v>
      </c>
      <c r="B28" s="107" t="s">
        <v>141</v>
      </c>
      <c r="C28" s="90">
        <v>43647</v>
      </c>
      <c r="D28" s="107" t="s">
        <v>9649</v>
      </c>
      <c r="E28" s="107" t="s">
        <v>1709</v>
      </c>
      <c r="F28" s="126">
        <v>1043.7</v>
      </c>
      <c r="G28" s="107" t="str">
        <f t="shared" si="0"/>
        <v>SH19-06455</v>
      </c>
      <c r="H28" s="318"/>
      <c r="I28" s="126"/>
      <c r="J28" s="110"/>
      <c r="K28" s="108"/>
      <c r="L28" s="107"/>
      <c r="M28" s="319"/>
      <c r="N28" s="107"/>
    </row>
    <row r="29" spans="1:14" ht="18" hidden="1" customHeight="1">
      <c r="A29" s="107">
        <v>23</v>
      </c>
      <c r="B29" s="107" t="s">
        <v>1746</v>
      </c>
      <c r="D29" s="327" t="s">
        <v>9650</v>
      </c>
      <c r="E29" s="107" t="s">
        <v>1709</v>
      </c>
      <c r="F29" s="126">
        <v>0</v>
      </c>
      <c r="G29" s="107" t="str">
        <f t="shared" si="0"/>
        <v>SH19-06456</v>
      </c>
      <c r="H29" s="318"/>
      <c r="I29" s="126"/>
      <c r="J29" s="110"/>
      <c r="K29" s="108"/>
      <c r="L29" s="107"/>
      <c r="M29" s="319"/>
      <c r="N29" s="107"/>
    </row>
    <row r="30" spans="1:14" ht="18" hidden="1" customHeight="1">
      <c r="A30" s="107">
        <v>24</v>
      </c>
      <c r="B30" s="107" t="s">
        <v>238</v>
      </c>
      <c r="C30" s="90">
        <v>43647</v>
      </c>
      <c r="D30" s="107" t="s">
        <v>9651</v>
      </c>
      <c r="E30" s="107" t="s">
        <v>1709</v>
      </c>
      <c r="F30" s="126">
        <v>5160.8999999999996</v>
      </c>
      <c r="G30" s="107" t="str">
        <f t="shared" si="0"/>
        <v>SH19-06457</v>
      </c>
      <c r="H30" s="318"/>
      <c r="I30" s="126"/>
      <c r="J30" s="110"/>
      <c r="K30" s="108"/>
      <c r="L30" s="107"/>
      <c r="M30" s="319"/>
      <c r="N30" s="107"/>
    </row>
    <row r="31" spans="1:14" ht="18" hidden="1" customHeight="1">
      <c r="A31" s="107">
        <v>25</v>
      </c>
      <c r="B31" s="107" t="s">
        <v>1746</v>
      </c>
      <c r="D31" s="327" t="s">
        <v>9652</v>
      </c>
      <c r="E31" s="107" t="s">
        <v>1709</v>
      </c>
      <c r="F31" s="126">
        <v>0</v>
      </c>
      <c r="G31" s="107" t="str">
        <f t="shared" si="0"/>
        <v>SH19-06458</v>
      </c>
      <c r="H31" s="318"/>
      <c r="I31" s="126"/>
      <c r="J31" s="110"/>
      <c r="K31" s="108"/>
      <c r="L31" s="107"/>
      <c r="M31" s="319"/>
      <c r="N31" s="107"/>
    </row>
    <row r="32" spans="1:14" ht="18" hidden="1" customHeight="1">
      <c r="A32" s="107">
        <v>26</v>
      </c>
      <c r="B32" s="107" t="s">
        <v>142</v>
      </c>
      <c r="C32" s="90">
        <v>43647</v>
      </c>
      <c r="D32" s="107" t="s">
        <v>9653</v>
      </c>
      <c r="E32" s="107" t="s">
        <v>1709</v>
      </c>
      <c r="F32" s="126">
        <v>1598.67</v>
      </c>
      <c r="G32" s="107" t="str">
        <f t="shared" si="0"/>
        <v>SH19-06459</v>
      </c>
      <c r="H32" s="318"/>
      <c r="I32" s="126"/>
      <c r="J32" s="110"/>
      <c r="K32" s="108"/>
      <c r="L32" s="107"/>
      <c r="M32" s="319"/>
      <c r="N32" s="107"/>
    </row>
    <row r="33" spans="1:14" ht="18" hidden="1" customHeight="1">
      <c r="A33" s="107">
        <v>27</v>
      </c>
      <c r="B33" s="107" t="s">
        <v>142</v>
      </c>
      <c r="C33" s="90">
        <v>43647</v>
      </c>
      <c r="D33" s="107" t="s">
        <v>9654</v>
      </c>
      <c r="E33" s="107" t="s">
        <v>1709</v>
      </c>
      <c r="F33" s="126">
        <v>109.13</v>
      </c>
      <c r="G33" s="107" t="str">
        <f t="shared" si="0"/>
        <v>SH19-06460</v>
      </c>
      <c r="H33" s="318"/>
      <c r="I33" s="126"/>
      <c r="J33" s="110"/>
      <c r="K33" s="108"/>
      <c r="L33" s="107"/>
      <c r="M33" s="319"/>
      <c r="N33" s="107"/>
    </row>
    <row r="34" spans="1:14" ht="18" hidden="1" customHeight="1">
      <c r="A34" s="107">
        <v>28</v>
      </c>
      <c r="B34" s="107" t="s">
        <v>1727</v>
      </c>
      <c r="C34" s="90">
        <v>43647</v>
      </c>
      <c r="D34" s="107" t="s">
        <v>9655</v>
      </c>
      <c r="E34" s="107" t="s">
        <v>1709</v>
      </c>
      <c r="F34" s="126">
        <v>2136.5</v>
      </c>
      <c r="G34" s="107" t="str">
        <f t="shared" si="0"/>
        <v>SH19-06461</v>
      </c>
      <c r="H34" s="318"/>
      <c r="I34" s="126"/>
      <c r="J34" s="110"/>
      <c r="K34" s="108"/>
      <c r="L34" s="107"/>
      <c r="M34" s="319"/>
      <c r="N34" s="107"/>
    </row>
    <row r="35" spans="1:14" ht="18" hidden="1" customHeight="1">
      <c r="A35" s="107">
        <v>29</v>
      </c>
      <c r="B35" s="107" t="s">
        <v>1746</v>
      </c>
      <c r="D35" s="327" t="s">
        <v>9656</v>
      </c>
      <c r="E35" s="107" t="s">
        <v>1709</v>
      </c>
      <c r="F35" s="126">
        <v>0</v>
      </c>
      <c r="G35" s="107" t="str">
        <f t="shared" si="0"/>
        <v>SH19-06462</v>
      </c>
      <c r="H35" s="318"/>
      <c r="I35" s="126"/>
      <c r="J35" s="110"/>
      <c r="K35" s="108"/>
      <c r="L35" s="107"/>
      <c r="M35" s="319"/>
      <c r="N35" s="107"/>
    </row>
    <row r="36" spans="1:14" ht="18" hidden="1" customHeight="1">
      <c r="A36" s="107">
        <v>30</v>
      </c>
      <c r="B36" s="107" t="s">
        <v>42</v>
      </c>
      <c r="C36" s="90">
        <v>43648</v>
      </c>
      <c r="D36" s="107" t="s">
        <v>9657</v>
      </c>
      <c r="E36" s="107" t="s">
        <v>9458</v>
      </c>
      <c r="F36" s="126">
        <v>6317.41</v>
      </c>
      <c r="G36" s="107" t="str">
        <f t="shared" si="0"/>
        <v>SH19-06463</v>
      </c>
      <c r="H36" s="318"/>
      <c r="I36" s="126"/>
      <c r="J36" s="110"/>
      <c r="K36" s="108"/>
      <c r="L36" s="107"/>
      <c r="M36" s="319"/>
      <c r="N36" s="107"/>
    </row>
    <row r="37" spans="1:14" ht="18" hidden="1" customHeight="1">
      <c r="A37" s="107">
        <v>31</v>
      </c>
      <c r="B37" s="107" t="s">
        <v>42</v>
      </c>
      <c r="C37" s="90">
        <v>43648</v>
      </c>
      <c r="D37" s="107" t="s">
        <v>9658</v>
      </c>
      <c r="E37" s="107" t="s">
        <v>9458</v>
      </c>
      <c r="F37" s="126">
        <v>3538.11</v>
      </c>
      <c r="G37" s="107" t="str">
        <f t="shared" si="0"/>
        <v>SH19-06464</v>
      </c>
      <c r="H37" s="318"/>
      <c r="I37" s="126"/>
      <c r="J37" s="110"/>
      <c r="K37" s="108"/>
      <c r="L37" s="107"/>
      <c r="M37" s="319"/>
      <c r="N37" s="107"/>
    </row>
    <row r="38" spans="1:14" ht="18" hidden="1" customHeight="1">
      <c r="A38" s="107">
        <v>32</v>
      </c>
      <c r="B38" s="107" t="s">
        <v>1746</v>
      </c>
      <c r="D38" s="327" t="s">
        <v>9659</v>
      </c>
      <c r="E38" s="107" t="s">
        <v>1709</v>
      </c>
      <c r="F38" s="126">
        <v>0</v>
      </c>
      <c r="G38" s="107" t="str">
        <f t="shared" si="0"/>
        <v>SH19-06465</v>
      </c>
      <c r="H38" s="318"/>
      <c r="I38" s="126"/>
      <c r="J38" s="110"/>
      <c r="K38" s="108"/>
      <c r="L38" s="107"/>
      <c r="M38" s="319"/>
      <c r="N38" s="107"/>
    </row>
    <row r="39" spans="1:14" ht="18" hidden="1" customHeight="1">
      <c r="A39" s="107">
        <v>33</v>
      </c>
      <c r="B39" s="107" t="s">
        <v>1746</v>
      </c>
      <c r="D39" s="327" t="s">
        <v>9660</v>
      </c>
      <c r="E39" s="107" t="s">
        <v>1709</v>
      </c>
      <c r="F39" s="126">
        <v>0</v>
      </c>
      <c r="G39" s="107" t="str">
        <f t="shared" si="0"/>
        <v>SH19-06466</v>
      </c>
      <c r="H39" s="318"/>
      <c r="I39" s="126"/>
      <c r="J39" s="110"/>
      <c r="K39" s="108"/>
      <c r="L39" s="107"/>
      <c r="M39" s="319"/>
      <c r="N39" s="107"/>
    </row>
    <row r="40" spans="1:14" ht="18" hidden="1" customHeight="1">
      <c r="A40" s="107">
        <v>34</v>
      </c>
      <c r="B40" s="107" t="s">
        <v>55</v>
      </c>
      <c r="C40" s="90">
        <v>43647</v>
      </c>
      <c r="D40" s="107" t="s">
        <v>9661</v>
      </c>
      <c r="E40" s="107" t="s">
        <v>1709</v>
      </c>
      <c r="F40" s="126">
        <v>1447.74</v>
      </c>
      <c r="G40" s="107" t="str">
        <f t="shared" si="0"/>
        <v>SH19-06467</v>
      </c>
      <c r="H40" s="318"/>
      <c r="I40" s="126"/>
      <c r="J40" s="110"/>
      <c r="K40" s="108"/>
      <c r="L40" s="107"/>
      <c r="M40" s="319"/>
      <c r="N40" s="107"/>
    </row>
    <row r="41" spans="1:14" ht="18" hidden="1" customHeight="1">
      <c r="A41" s="107">
        <v>35</v>
      </c>
      <c r="B41" s="107" t="s">
        <v>55</v>
      </c>
      <c r="C41" s="90">
        <v>43647</v>
      </c>
      <c r="D41" s="107" t="s">
        <v>9662</v>
      </c>
      <c r="E41" s="107" t="s">
        <v>1709</v>
      </c>
      <c r="F41" s="126">
        <v>727.65</v>
      </c>
      <c r="G41" s="107" t="str">
        <f t="shared" si="0"/>
        <v>SH19-06468</v>
      </c>
      <c r="H41" s="318"/>
      <c r="I41" s="126"/>
      <c r="J41" s="110"/>
      <c r="K41" s="108"/>
      <c r="L41" s="107"/>
      <c r="M41" s="319"/>
      <c r="N41" s="107"/>
    </row>
    <row r="42" spans="1:14" ht="18" hidden="1" customHeight="1">
      <c r="A42" s="107">
        <v>36</v>
      </c>
      <c r="B42" s="107" t="s">
        <v>55</v>
      </c>
      <c r="C42" s="90">
        <v>43647</v>
      </c>
      <c r="D42" s="107" t="s">
        <v>9663</v>
      </c>
      <c r="E42" s="107" t="s">
        <v>1709</v>
      </c>
      <c r="F42" s="126">
        <v>3005.64</v>
      </c>
      <c r="G42" s="107" t="str">
        <f t="shared" si="0"/>
        <v>SH19-06469</v>
      </c>
      <c r="H42" s="318"/>
      <c r="I42" s="126"/>
      <c r="J42" s="110"/>
      <c r="K42" s="108"/>
      <c r="L42" s="107"/>
      <c r="M42" s="319"/>
      <c r="N42" s="107"/>
    </row>
    <row r="43" spans="1:14" ht="18" hidden="1" customHeight="1">
      <c r="A43" s="107">
        <v>37</v>
      </c>
      <c r="B43" s="107" t="s">
        <v>337</v>
      </c>
      <c r="C43" s="90">
        <v>43647</v>
      </c>
      <c r="D43" s="107" t="s">
        <v>9664</v>
      </c>
      <c r="E43" s="107" t="s">
        <v>1709</v>
      </c>
      <c r="F43" s="126">
        <v>6888</v>
      </c>
      <c r="G43" s="107" t="str">
        <f t="shared" si="0"/>
        <v>SH19-06470</v>
      </c>
      <c r="H43" s="318"/>
      <c r="I43" s="126"/>
      <c r="J43" s="110"/>
      <c r="K43" s="108"/>
      <c r="L43" s="107"/>
      <c r="M43" s="319"/>
      <c r="N43" s="107"/>
    </row>
    <row r="44" spans="1:14" ht="18" hidden="1" customHeight="1">
      <c r="A44" s="107">
        <v>38</v>
      </c>
      <c r="B44" s="107" t="s">
        <v>237</v>
      </c>
      <c r="C44" s="90">
        <v>43647</v>
      </c>
      <c r="D44" s="107" t="s">
        <v>9665</v>
      </c>
      <c r="E44" s="107" t="s">
        <v>1709</v>
      </c>
      <c r="F44" s="126">
        <v>4683.6899999999996</v>
      </c>
      <c r="G44" s="107" t="str">
        <f t="shared" si="0"/>
        <v>SH19-06471</v>
      </c>
      <c r="H44" s="318"/>
      <c r="I44" s="126"/>
      <c r="J44" s="110"/>
      <c r="K44" s="108"/>
      <c r="L44" s="107"/>
      <c r="M44" s="319"/>
      <c r="N44" s="107"/>
    </row>
    <row r="45" spans="1:14" ht="18" hidden="1" customHeight="1">
      <c r="A45" s="107">
        <v>39</v>
      </c>
      <c r="B45" s="107" t="s">
        <v>42</v>
      </c>
      <c r="C45" s="90">
        <v>43647</v>
      </c>
      <c r="D45" s="107" t="s">
        <v>9666</v>
      </c>
      <c r="E45" s="107" t="s">
        <v>1709</v>
      </c>
      <c r="F45" s="126">
        <v>497.16</v>
      </c>
      <c r="G45" s="107" t="str">
        <f t="shared" si="0"/>
        <v>SH19-06472</v>
      </c>
      <c r="H45" s="318"/>
      <c r="I45" s="126"/>
      <c r="J45" s="110"/>
      <c r="K45" s="108"/>
      <c r="L45" s="107"/>
      <c r="M45" s="319"/>
      <c r="N45" s="107"/>
    </row>
    <row r="46" spans="1:14" ht="18" hidden="1" customHeight="1">
      <c r="A46" s="107">
        <v>40</v>
      </c>
      <c r="B46" s="107" t="s">
        <v>43</v>
      </c>
      <c r="C46" s="90">
        <v>43647</v>
      </c>
      <c r="D46" s="107" t="s">
        <v>9667</v>
      </c>
      <c r="E46" s="107" t="s">
        <v>1709</v>
      </c>
      <c r="F46" s="126">
        <v>1445.73</v>
      </c>
      <c r="G46" s="107" t="str">
        <f t="shared" si="0"/>
        <v>SH19-06473</v>
      </c>
      <c r="H46" s="318"/>
      <c r="I46" s="126"/>
      <c r="J46" s="110"/>
      <c r="K46" s="108"/>
      <c r="L46" s="107"/>
      <c r="M46" s="319"/>
      <c r="N46" s="107"/>
    </row>
    <row r="47" spans="1:14" ht="18" hidden="1" customHeight="1">
      <c r="A47" s="107">
        <v>41</v>
      </c>
      <c r="B47" s="107" t="s">
        <v>139</v>
      </c>
      <c r="C47" s="90">
        <v>43648</v>
      </c>
      <c r="D47" s="107" t="s">
        <v>9668</v>
      </c>
      <c r="E47" s="107" t="s">
        <v>1709</v>
      </c>
      <c r="F47" s="126">
        <v>1479</v>
      </c>
      <c r="G47" s="107" t="str">
        <f t="shared" si="0"/>
        <v>SH19-06474</v>
      </c>
      <c r="H47" s="318"/>
      <c r="I47" s="126"/>
      <c r="J47" s="110"/>
      <c r="K47" s="108"/>
      <c r="L47" s="107"/>
      <c r="M47" s="319"/>
      <c r="N47" s="107"/>
    </row>
    <row r="48" spans="1:14" ht="18" hidden="1" customHeight="1">
      <c r="A48" s="107">
        <v>42</v>
      </c>
      <c r="B48" s="107" t="s">
        <v>223</v>
      </c>
      <c r="C48" s="90">
        <v>43648</v>
      </c>
      <c r="D48" s="107" t="s">
        <v>9669</v>
      </c>
      <c r="E48" s="107" t="s">
        <v>1709</v>
      </c>
      <c r="F48" s="126">
        <v>3695.1</v>
      </c>
      <c r="G48" s="107" t="str">
        <f t="shared" si="0"/>
        <v>SH19-06475</v>
      </c>
      <c r="H48" s="318"/>
      <c r="I48" s="126"/>
      <c r="J48" s="110"/>
      <c r="K48" s="108"/>
      <c r="L48" s="107"/>
      <c r="M48" s="319"/>
      <c r="N48" s="107"/>
    </row>
    <row r="49" spans="1:14" ht="18" hidden="1" customHeight="1">
      <c r="A49" s="107">
        <v>43</v>
      </c>
      <c r="B49" s="107" t="s">
        <v>142</v>
      </c>
      <c r="C49" s="90">
        <v>43648</v>
      </c>
      <c r="D49" s="107" t="s">
        <v>9670</v>
      </c>
      <c r="E49" s="107" t="s">
        <v>1709</v>
      </c>
      <c r="F49" s="126">
        <v>838.89</v>
      </c>
      <c r="G49" s="107" t="str">
        <f t="shared" si="0"/>
        <v>SH19-06476</v>
      </c>
      <c r="H49" s="318"/>
      <c r="I49" s="126"/>
      <c r="J49" s="110"/>
      <c r="K49" s="108"/>
      <c r="L49" s="107"/>
      <c r="M49" s="319"/>
      <c r="N49" s="107"/>
    </row>
    <row r="50" spans="1:14" ht="18" hidden="1" customHeight="1">
      <c r="A50" s="107">
        <v>44</v>
      </c>
      <c r="B50" s="107" t="s">
        <v>42</v>
      </c>
      <c r="C50" s="90">
        <v>43649</v>
      </c>
      <c r="D50" s="107" t="s">
        <v>9671</v>
      </c>
      <c r="E50" s="107" t="s">
        <v>10174</v>
      </c>
      <c r="F50" s="126">
        <v>6566.77</v>
      </c>
      <c r="G50" s="107" t="str">
        <f t="shared" si="0"/>
        <v>SH19-06477</v>
      </c>
      <c r="H50" s="318"/>
      <c r="I50" s="126"/>
      <c r="J50" s="110"/>
      <c r="K50" s="108"/>
      <c r="L50" s="107"/>
      <c r="M50" s="319"/>
      <c r="N50" s="107"/>
    </row>
    <row r="51" spans="1:14" ht="18" hidden="1" customHeight="1">
      <c r="A51" s="107">
        <v>45</v>
      </c>
      <c r="B51" s="107" t="s">
        <v>42</v>
      </c>
      <c r="C51" s="90">
        <v>43649</v>
      </c>
      <c r="D51" s="107" t="s">
        <v>9672</v>
      </c>
      <c r="E51" s="107" t="s">
        <v>10174</v>
      </c>
      <c r="F51" s="126">
        <v>3144.98</v>
      </c>
      <c r="G51" s="107" t="str">
        <f t="shared" si="0"/>
        <v>SH19-06478</v>
      </c>
      <c r="H51" s="318"/>
      <c r="I51" s="126"/>
      <c r="J51" s="110"/>
      <c r="K51" s="108"/>
      <c r="L51" s="107"/>
      <c r="M51" s="319"/>
      <c r="N51" s="107"/>
    </row>
    <row r="52" spans="1:14" ht="18" hidden="1" customHeight="1">
      <c r="A52" s="107">
        <v>46</v>
      </c>
      <c r="B52" s="107" t="s">
        <v>42</v>
      </c>
      <c r="C52" s="90">
        <v>43649</v>
      </c>
      <c r="D52" s="107" t="s">
        <v>9673</v>
      </c>
      <c r="E52" s="107" t="s">
        <v>10174</v>
      </c>
      <c r="F52" s="126">
        <v>8570.52</v>
      </c>
      <c r="G52" s="107" t="str">
        <f t="shared" si="0"/>
        <v>SH19-06479</v>
      </c>
      <c r="H52" s="318"/>
      <c r="I52" s="126"/>
      <c r="J52" s="110"/>
      <c r="K52" s="108"/>
      <c r="L52" s="107"/>
      <c r="M52" s="319"/>
      <c r="N52" s="107"/>
    </row>
    <row r="53" spans="1:14" ht="18" hidden="1" customHeight="1">
      <c r="A53" s="107">
        <v>47</v>
      </c>
      <c r="B53" s="107" t="s">
        <v>42</v>
      </c>
      <c r="C53" s="90">
        <v>43649</v>
      </c>
      <c r="D53" s="107" t="s">
        <v>9674</v>
      </c>
      <c r="E53" s="107" t="s">
        <v>10174</v>
      </c>
      <c r="F53" s="126">
        <v>3279.21</v>
      </c>
      <c r="G53" s="107" t="str">
        <f t="shared" si="0"/>
        <v>SH19-06480</v>
      </c>
      <c r="H53" s="318"/>
      <c r="I53" s="126"/>
      <c r="J53" s="110"/>
      <c r="K53" s="108"/>
      <c r="L53" s="107"/>
      <c r="M53" s="319"/>
      <c r="N53" s="107"/>
    </row>
    <row r="54" spans="1:14" ht="18" hidden="1" customHeight="1">
      <c r="A54" s="107">
        <v>48</v>
      </c>
      <c r="B54" s="107" t="s">
        <v>43</v>
      </c>
      <c r="C54" s="90">
        <v>43648</v>
      </c>
      <c r="D54" s="107" t="s">
        <v>9675</v>
      </c>
      <c r="E54" s="107" t="s">
        <v>1709</v>
      </c>
      <c r="F54" s="126">
        <v>9835.6200000000008</v>
      </c>
      <c r="G54" s="107" t="str">
        <f t="shared" si="0"/>
        <v>SH19-06481</v>
      </c>
      <c r="H54" s="318"/>
      <c r="I54" s="126"/>
      <c r="J54" s="110"/>
      <c r="K54" s="108"/>
      <c r="L54" s="107"/>
      <c r="M54" s="319"/>
      <c r="N54" s="107"/>
    </row>
    <row r="55" spans="1:14" ht="18" hidden="1" customHeight="1">
      <c r="A55" s="107">
        <v>49</v>
      </c>
      <c r="B55" s="107" t="s">
        <v>42</v>
      </c>
      <c r="C55" s="90">
        <v>43649</v>
      </c>
      <c r="D55" s="107" t="s">
        <v>9676</v>
      </c>
      <c r="E55" s="107" t="s">
        <v>10174</v>
      </c>
      <c r="F55" s="126">
        <v>6918.42</v>
      </c>
      <c r="G55" s="107" t="str">
        <f t="shared" si="0"/>
        <v>SH19-06482</v>
      </c>
      <c r="H55" s="318"/>
      <c r="I55" s="126"/>
      <c r="J55" s="110"/>
      <c r="K55" s="108"/>
      <c r="L55" s="107"/>
      <c r="M55" s="319"/>
      <c r="N55" s="107"/>
    </row>
    <row r="56" spans="1:14" ht="18" hidden="1" customHeight="1">
      <c r="A56" s="107">
        <v>50</v>
      </c>
      <c r="B56" s="107" t="s">
        <v>42</v>
      </c>
      <c r="C56" s="90">
        <v>43649</v>
      </c>
      <c r="D56" s="107" t="s">
        <v>9677</v>
      </c>
      <c r="E56" s="107" t="s">
        <v>10174</v>
      </c>
      <c r="F56" s="126">
        <v>6832.24</v>
      </c>
      <c r="G56" s="107" t="str">
        <f t="shared" si="0"/>
        <v>SH19-06483</v>
      </c>
      <c r="H56" s="318"/>
      <c r="I56" s="126"/>
      <c r="J56" s="110"/>
      <c r="K56" s="108"/>
      <c r="L56" s="107"/>
      <c r="M56" s="319"/>
      <c r="N56" s="107"/>
    </row>
    <row r="57" spans="1:14" ht="18" hidden="1" customHeight="1">
      <c r="A57" s="107">
        <v>51</v>
      </c>
      <c r="B57" s="107" t="s">
        <v>42</v>
      </c>
      <c r="C57" s="90">
        <v>43649</v>
      </c>
      <c r="D57" s="107" t="s">
        <v>9678</v>
      </c>
      <c r="E57" s="107" t="s">
        <v>10174</v>
      </c>
      <c r="F57" s="126">
        <v>518.98</v>
      </c>
      <c r="G57" s="107" t="str">
        <f t="shared" si="0"/>
        <v>SH19-06484</v>
      </c>
      <c r="H57" s="318"/>
      <c r="I57" s="126"/>
      <c r="J57" s="110"/>
      <c r="K57" s="108"/>
      <c r="L57" s="107"/>
      <c r="M57" s="319"/>
      <c r="N57" s="107"/>
    </row>
    <row r="58" spans="1:14" ht="18" hidden="1" customHeight="1">
      <c r="A58" s="107">
        <v>52</v>
      </c>
      <c r="B58" s="107" t="s">
        <v>42</v>
      </c>
      <c r="C58" s="90">
        <v>43649</v>
      </c>
      <c r="D58" s="107" t="s">
        <v>9679</v>
      </c>
      <c r="E58" s="107" t="s">
        <v>10174</v>
      </c>
      <c r="F58" s="126">
        <v>16501.38</v>
      </c>
      <c r="G58" s="107" t="str">
        <f t="shared" si="0"/>
        <v>SH19-06485</v>
      </c>
      <c r="H58" s="318"/>
      <c r="I58" s="126"/>
      <c r="J58" s="110"/>
      <c r="K58" s="108"/>
      <c r="L58" s="107"/>
      <c r="M58" s="319"/>
      <c r="N58" s="107"/>
    </row>
    <row r="59" spans="1:14" ht="18" hidden="1" customHeight="1">
      <c r="A59" s="107">
        <v>53</v>
      </c>
      <c r="B59" s="107" t="s">
        <v>42</v>
      </c>
      <c r="C59" s="90">
        <v>43649</v>
      </c>
      <c r="D59" s="107" t="s">
        <v>9680</v>
      </c>
      <c r="E59" s="107" t="s">
        <v>10174</v>
      </c>
      <c r="F59" s="126">
        <v>8457.9</v>
      </c>
      <c r="G59" s="107" t="str">
        <f t="shared" si="0"/>
        <v>SH19-06486</v>
      </c>
      <c r="H59" s="318"/>
      <c r="I59" s="126"/>
      <c r="J59" s="110"/>
      <c r="K59" s="108"/>
      <c r="L59" s="107"/>
      <c r="M59" s="319"/>
      <c r="N59" s="107"/>
    </row>
    <row r="60" spans="1:14" ht="18" hidden="1" customHeight="1">
      <c r="A60" s="107">
        <v>54</v>
      </c>
      <c r="B60" s="107" t="s">
        <v>42</v>
      </c>
      <c r="C60" s="90">
        <v>43649</v>
      </c>
      <c r="D60" s="107" t="s">
        <v>9681</v>
      </c>
      <c r="E60" s="107" t="s">
        <v>10174</v>
      </c>
      <c r="F60" s="126">
        <v>16125.23</v>
      </c>
      <c r="G60" s="107" t="str">
        <f t="shared" si="0"/>
        <v>SH19-06487</v>
      </c>
      <c r="H60" s="318"/>
      <c r="I60" s="126"/>
      <c r="J60" s="110"/>
      <c r="K60" s="108"/>
      <c r="L60" s="107"/>
      <c r="M60" s="319"/>
      <c r="N60" s="107"/>
    </row>
    <row r="61" spans="1:14" ht="18" hidden="1" customHeight="1">
      <c r="A61" s="107">
        <v>55</v>
      </c>
      <c r="B61" s="107" t="s">
        <v>42</v>
      </c>
      <c r="C61" s="90">
        <v>43649</v>
      </c>
      <c r="D61" s="107" t="s">
        <v>9682</v>
      </c>
      <c r="E61" s="107" t="s">
        <v>10174</v>
      </c>
      <c r="F61" s="126">
        <v>5895.02</v>
      </c>
      <c r="G61" s="107" t="str">
        <f t="shared" si="0"/>
        <v>SH19-06488</v>
      </c>
      <c r="H61" s="318"/>
      <c r="I61" s="126"/>
      <c r="J61" s="110"/>
      <c r="K61" s="108"/>
      <c r="L61" s="107"/>
      <c r="M61" s="319"/>
      <c r="N61" s="107"/>
    </row>
    <row r="62" spans="1:14" ht="18" hidden="1" customHeight="1">
      <c r="A62" s="107">
        <v>56</v>
      </c>
      <c r="B62" s="107" t="s">
        <v>42</v>
      </c>
      <c r="C62" s="90">
        <v>43649</v>
      </c>
      <c r="D62" s="107" t="s">
        <v>9683</v>
      </c>
      <c r="E62" s="107" t="s">
        <v>10174</v>
      </c>
      <c r="F62" s="126">
        <v>783.36</v>
      </c>
      <c r="G62" s="107" t="str">
        <f t="shared" si="0"/>
        <v>SH19-06489</v>
      </c>
      <c r="H62" s="318"/>
      <c r="I62" s="126"/>
      <c r="J62" s="110"/>
      <c r="K62" s="108"/>
      <c r="L62" s="107"/>
      <c r="M62" s="319"/>
      <c r="N62" s="107"/>
    </row>
    <row r="63" spans="1:14" ht="18" hidden="1" customHeight="1">
      <c r="A63" s="107">
        <v>57</v>
      </c>
      <c r="B63" s="107" t="s">
        <v>42</v>
      </c>
      <c r="C63" s="90">
        <v>43649</v>
      </c>
      <c r="D63" s="107" t="s">
        <v>9684</v>
      </c>
      <c r="E63" s="107" t="s">
        <v>10174</v>
      </c>
      <c r="F63" s="126">
        <v>3055.52</v>
      </c>
      <c r="G63" s="107" t="str">
        <f t="shared" si="0"/>
        <v>SH19-06490</v>
      </c>
      <c r="H63" s="318"/>
      <c r="I63" s="126"/>
      <c r="J63" s="110"/>
      <c r="K63" s="108"/>
      <c r="L63" s="107"/>
      <c r="M63" s="319"/>
      <c r="N63" s="107"/>
    </row>
    <row r="64" spans="1:14" ht="18" hidden="1" customHeight="1">
      <c r="A64" s="107">
        <v>58</v>
      </c>
      <c r="B64" s="107" t="s">
        <v>237</v>
      </c>
      <c r="C64" s="90">
        <v>43648</v>
      </c>
      <c r="D64" s="107" t="s">
        <v>9685</v>
      </c>
      <c r="E64" s="107" t="s">
        <v>1709</v>
      </c>
      <c r="F64" s="126">
        <v>6147</v>
      </c>
      <c r="G64" s="107" t="str">
        <f t="shared" si="0"/>
        <v>SH19-06491</v>
      </c>
      <c r="H64" s="318"/>
      <c r="I64" s="126"/>
      <c r="J64" s="110"/>
      <c r="K64" s="108"/>
      <c r="L64" s="107"/>
      <c r="M64" s="319"/>
      <c r="N64" s="107"/>
    </row>
    <row r="65" spans="1:14" ht="18" hidden="1" customHeight="1">
      <c r="A65" s="107">
        <v>59</v>
      </c>
      <c r="B65" s="107" t="s">
        <v>42</v>
      </c>
      <c r="C65" s="90">
        <v>43648</v>
      </c>
      <c r="D65" s="107" t="s">
        <v>9686</v>
      </c>
      <c r="E65" s="107" t="s">
        <v>1709</v>
      </c>
      <c r="F65" s="126">
        <v>7343.25</v>
      </c>
      <c r="G65" s="107" t="str">
        <f t="shared" si="0"/>
        <v>SH19-06492</v>
      </c>
      <c r="H65" s="318"/>
      <c r="I65" s="126"/>
      <c r="J65" s="110"/>
      <c r="K65" s="108"/>
      <c r="L65" s="107"/>
      <c r="M65" s="319"/>
      <c r="N65" s="107"/>
    </row>
    <row r="66" spans="1:14" ht="18" hidden="1" customHeight="1">
      <c r="A66" s="107">
        <v>60</v>
      </c>
      <c r="B66" s="107" t="s">
        <v>346</v>
      </c>
      <c r="C66" s="90">
        <v>43648</v>
      </c>
      <c r="D66" s="107" t="s">
        <v>9687</v>
      </c>
      <c r="E66" s="107" t="s">
        <v>1709</v>
      </c>
      <c r="F66" s="126">
        <v>1232</v>
      </c>
      <c r="G66" s="107" t="str">
        <f t="shared" si="0"/>
        <v>SH19-06493</v>
      </c>
      <c r="H66" s="318"/>
      <c r="I66" s="126"/>
      <c r="J66" s="110"/>
      <c r="K66" s="108"/>
      <c r="L66" s="107"/>
      <c r="M66" s="319"/>
      <c r="N66" s="107"/>
    </row>
    <row r="67" spans="1:14" ht="18" hidden="1" customHeight="1">
      <c r="A67" s="107">
        <v>61</v>
      </c>
      <c r="B67" s="107" t="s">
        <v>1746</v>
      </c>
      <c r="D67" s="327" t="s">
        <v>9688</v>
      </c>
      <c r="E67" s="107" t="s">
        <v>1709</v>
      </c>
      <c r="F67" s="126">
        <v>0</v>
      </c>
      <c r="G67" s="107" t="str">
        <f t="shared" si="0"/>
        <v>SH19-06494</v>
      </c>
      <c r="H67" s="318"/>
      <c r="I67" s="126"/>
      <c r="J67" s="110"/>
      <c r="K67" s="108"/>
      <c r="L67" s="107"/>
      <c r="M67" s="319"/>
      <c r="N67" s="107"/>
    </row>
    <row r="68" spans="1:14" ht="18" hidden="1" customHeight="1">
      <c r="A68" s="107">
        <v>62</v>
      </c>
      <c r="B68" s="107" t="s">
        <v>1727</v>
      </c>
      <c r="C68" s="90">
        <v>43648</v>
      </c>
      <c r="D68" s="107" t="s">
        <v>9689</v>
      </c>
      <c r="E68" s="107" t="s">
        <v>1709</v>
      </c>
      <c r="F68" s="126">
        <v>1187.0999999999999</v>
      </c>
      <c r="G68" s="107" t="str">
        <f t="shared" si="0"/>
        <v>SH19-06495</v>
      </c>
      <c r="H68" s="318"/>
      <c r="I68" s="126"/>
      <c r="J68" s="110"/>
      <c r="K68" s="108"/>
      <c r="L68" s="107"/>
      <c r="M68" s="319"/>
      <c r="N68" s="107"/>
    </row>
    <row r="69" spans="1:14" ht="18" hidden="1" customHeight="1">
      <c r="A69" s="107">
        <v>63</v>
      </c>
      <c r="B69" s="107" t="s">
        <v>1746</v>
      </c>
      <c r="D69" s="327" t="s">
        <v>9690</v>
      </c>
      <c r="E69" s="107" t="s">
        <v>1709</v>
      </c>
      <c r="F69" s="126">
        <v>0</v>
      </c>
      <c r="G69" s="107" t="str">
        <f t="shared" si="0"/>
        <v>SH19-06496</v>
      </c>
      <c r="H69" s="318"/>
      <c r="I69" s="126"/>
      <c r="J69" s="110"/>
      <c r="K69" s="108"/>
      <c r="L69" s="107"/>
      <c r="M69" s="319"/>
      <c r="N69" s="107"/>
    </row>
    <row r="70" spans="1:14" ht="18" hidden="1" customHeight="1">
      <c r="A70" s="107">
        <v>64</v>
      </c>
      <c r="B70" s="107" t="s">
        <v>42</v>
      </c>
      <c r="C70" s="90">
        <v>43648</v>
      </c>
      <c r="D70" s="107" t="s">
        <v>9691</v>
      </c>
      <c r="E70" s="107" t="s">
        <v>9458</v>
      </c>
      <c r="F70" s="126">
        <v>37.53</v>
      </c>
      <c r="G70" s="107" t="str">
        <f t="shared" si="0"/>
        <v>SH19-06497</v>
      </c>
      <c r="H70" s="318"/>
      <c r="I70" s="126"/>
      <c r="J70" s="110"/>
      <c r="K70" s="108"/>
      <c r="L70" s="107"/>
      <c r="M70" s="319"/>
      <c r="N70" s="107"/>
    </row>
    <row r="71" spans="1:14" ht="18" hidden="1" customHeight="1">
      <c r="A71" s="107">
        <v>65</v>
      </c>
      <c r="B71" s="107" t="s">
        <v>139</v>
      </c>
      <c r="C71" s="90">
        <v>43648</v>
      </c>
      <c r="D71" s="107" t="s">
        <v>9692</v>
      </c>
      <c r="E71" s="107" t="s">
        <v>1709</v>
      </c>
      <c r="F71" s="126">
        <v>1380.2</v>
      </c>
      <c r="G71" s="107" t="str">
        <f t="shared" si="0"/>
        <v>SH19-06498</v>
      </c>
      <c r="H71" s="318"/>
      <c r="I71" s="126"/>
      <c r="J71" s="110"/>
      <c r="K71" s="108"/>
      <c r="L71" s="107"/>
      <c r="M71" s="319"/>
      <c r="N71" s="107"/>
    </row>
    <row r="72" spans="1:14" ht="18" hidden="1" customHeight="1">
      <c r="A72" s="107">
        <v>66</v>
      </c>
      <c r="B72" s="107" t="s">
        <v>214</v>
      </c>
      <c r="C72" s="90">
        <v>43648</v>
      </c>
      <c r="D72" s="107" t="s">
        <v>9693</v>
      </c>
      <c r="E72" s="107" t="s">
        <v>1709</v>
      </c>
      <c r="F72" s="126">
        <v>2688</v>
      </c>
      <c r="G72" s="107" t="str">
        <f t="shared" si="0"/>
        <v>SH19-06499</v>
      </c>
      <c r="H72" s="318"/>
      <c r="I72" s="126"/>
      <c r="J72" s="110"/>
      <c r="K72" s="108"/>
      <c r="L72" s="107"/>
      <c r="M72" s="319"/>
      <c r="N72" s="107"/>
    </row>
    <row r="73" spans="1:14" ht="18" hidden="1" customHeight="1">
      <c r="A73" s="107">
        <v>67</v>
      </c>
      <c r="B73" s="107" t="s">
        <v>42</v>
      </c>
      <c r="C73" s="90">
        <v>43648</v>
      </c>
      <c r="D73" s="107" t="s">
        <v>9694</v>
      </c>
      <c r="E73" s="107" t="s">
        <v>9458</v>
      </c>
      <c r="F73" s="126">
        <v>186.95</v>
      </c>
      <c r="G73" s="107" t="str">
        <f t="shared" si="0"/>
        <v>SH19-06500</v>
      </c>
      <c r="H73" s="318"/>
      <c r="I73" s="126"/>
      <c r="J73" s="110"/>
      <c r="K73" s="108"/>
      <c r="L73" s="107"/>
      <c r="M73" s="319"/>
      <c r="N73" s="107"/>
    </row>
    <row r="74" spans="1:14" ht="18" hidden="1" customHeight="1">
      <c r="A74" s="107">
        <v>68</v>
      </c>
      <c r="B74" s="107" t="s">
        <v>49</v>
      </c>
      <c r="C74" s="90">
        <v>43648</v>
      </c>
      <c r="D74" s="107" t="s">
        <v>9695</v>
      </c>
      <c r="E74" s="107" t="s">
        <v>1709</v>
      </c>
      <c r="F74" s="126">
        <v>14242.8</v>
      </c>
      <c r="G74" s="107" t="str">
        <f t="shared" si="0"/>
        <v>SH19-06501</v>
      </c>
      <c r="H74" s="318"/>
      <c r="I74" s="126"/>
      <c r="J74" s="110"/>
      <c r="K74" s="108"/>
      <c r="L74" s="107"/>
      <c r="M74" s="319"/>
      <c r="N74" s="107"/>
    </row>
    <row r="75" spans="1:14" ht="18" hidden="1" customHeight="1">
      <c r="A75" s="107">
        <v>69</v>
      </c>
      <c r="B75" s="107" t="s">
        <v>42</v>
      </c>
      <c r="C75" s="90">
        <v>43649</v>
      </c>
      <c r="D75" s="107" t="s">
        <v>9696</v>
      </c>
      <c r="E75" s="107" t="s">
        <v>10174</v>
      </c>
      <c r="F75" s="126">
        <v>14001.88</v>
      </c>
      <c r="G75" s="107" t="str">
        <f t="shared" si="0"/>
        <v>SH19-06502</v>
      </c>
      <c r="H75" s="318"/>
      <c r="I75" s="126"/>
      <c r="J75" s="110"/>
      <c r="K75" s="108"/>
      <c r="L75" s="107"/>
      <c r="M75" s="319"/>
      <c r="N75" s="107"/>
    </row>
    <row r="76" spans="1:14" ht="18" hidden="1" customHeight="1">
      <c r="A76" s="107">
        <v>70</v>
      </c>
      <c r="B76" s="107" t="s">
        <v>42</v>
      </c>
      <c r="C76" s="90">
        <v>43649</v>
      </c>
      <c r="D76" s="107" t="s">
        <v>9697</v>
      </c>
      <c r="E76" s="107" t="s">
        <v>10174</v>
      </c>
      <c r="F76" s="126">
        <v>5289.78</v>
      </c>
      <c r="G76" s="107" t="str">
        <f t="shared" ref="G76:G139" si="1">D76</f>
        <v>SH19-06503</v>
      </c>
      <c r="H76" s="318"/>
      <c r="I76" s="126"/>
      <c r="J76" s="110"/>
      <c r="K76" s="108"/>
      <c r="L76" s="107"/>
      <c r="M76" s="319"/>
      <c r="N76" s="107"/>
    </row>
    <row r="77" spans="1:14" ht="18" hidden="1" customHeight="1">
      <c r="A77" s="107">
        <v>71</v>
      </c>
      <c r="B77" s="107" t="s">
        <v>42</v>
      </c>
      <c r="C77" s="90">
        <v>43649</v>
      </c>
      <c r="D77" s="107" t="s">
        <v>9698</v>
      </c>
      <c r="E77" s="107" t="s">
        <v>10174</v>
      </c>
      <c r="F77" s="126">
        <v>2349.08</v>
      </c>
      <c r="G77" s="107" t="str">
        <f t="shared" si="1"/>
        <v>SH19-06504</v>
      </c>
      <c r="H77" s="318"/>
      <c r="I77" s="126"/>
      <c r="J77" s="110"/>
      <c r="K77" s="108"/>
      <c r="L77" s="107"/>
      <c r="M77" s="319"/>
      <c r="N77" s="107"/>
    </row>
    <row r="78" spans="1:14" ht="18" hidden="1" customHeight="1">
      <c r="A78" s="107">
        <v>72</v>
      </c>
      <c r="B78" s="107" t="s">
        <v>49</v>
      </c>
      <c r="C78" s="90">
        <v>43648</v>
      </c>
      <c r="D78" s="107" t="s">
        <v>9699</v>
      </c>
      <c r="E78" s="107" t="s">
        <v>1709</v>
      </c>
      <c r="F78" s="126">
        <v>14242.8</v>
      </c>
      <c r="G78" s="107" t="str">
        <f t="shared" si="1"/>
        <v>SH19-06505</v>
      </c>
      <c r="H78" s="318"/>
      <c r="I78" s="126"/>
      <c r="J78" s="110"/>
      <c r="K78" s="108"/>
      <c r="L78" s="107"/>
      <c r="M78" s="319"/>
      <c r="N78" s="107"/>
    </row>
    <row r="79" spans="1:14" ht="18" hidden="1" customHeight="1">
      <c r="A79" s="107">
        <v>73</v>
      </c>
      <c r="B79" s="107" t="s">
        <v>329</v>
      </c>
      <c r="C79" s="90">
        <v>43648</v>
      </c>
      <c r="D79" s="107" t="s">
        <v>9700</v>
      </c>
      <c r="E79" s="107" t="s">
        <v>1709</v>
      </c>
      <c r="F79" s="126">
        <v>4884.93</v>
      </c>
      <c r="G79" s="107" t="str">
        <f t="shared" si="1"/>
        <v>SH19-06506</v>
      </c>
      <c r="H79" s="318"/>
      <c r="I79" s="126"/>
      <c r="J79" s="110"/>
      <c r="K79" s="108"/>
      <c r="L79" s="107"/>
      <c r="M79" s="319"/>
      <c r="N79" s="107"/>
    </row>
    <row r="80" spans="1:14" ht="18" hidden="1" customHeight="1">
      <c r="A80" s="107">
        <v>74</v>
      </c>
      <c r="B80" s="107" t="s">
        <v>42</v>
      </c>
      <c r="C80" s="90">
        <v>43670</v>
      </c>
      <c r="D80" s="107" t="s">
        <v>9701</v>
      </c>
      <c r="E80" s="107" t="s">
        <v>10631</v>
      </c>
      <c r="F80" s="126">
        <v>27.51</v>
      </c>
      <c r="G80" s="107" t="str">
        <f t="shared" si="1"/>
        <v>SH19-06507</v>
      </c>
      <c r="H80" s="318"/>
      <c r="I80" s="126"/>
      <c r="J80" s="110"/>
      <c r="K80" s="108"/>
      <c r="L80" s="107"/>
      <c r="M80" s="319"/>
      <c r="N80" s="107"/>
    </row>
    <row r="81" spans="1:14" ht="18" hidden="1" customHeight="1">
      <c r="A81" s="107">
        <v>75</v>
      </c>
      <c r="B81" s="107" t="s">
        <v>1727</v>
      </c>
      <c r="C81" s="90">
        <v>43648</v>
      </c>
      <c r="D81" s="107" t="s">
        <v>9702</v>
      </c>
      <c r="E81" s="107" t="s">
        <v>1709</v>
      </c>
      <c r="F81" s="126">
        <v>1367</v>
      </c>
      <c r="G81" s="107" t="str">
        <f t="shared" si="1"/>
        <v>SH19-06508</v>
      </c>
      <c r="H81" s="318"/>
      <c r="I81" s="126"/>
      <c r="J81" s="110"/>
      <c r="K81" s="108"/>
      <c r="L81" s="107"/>
      <c r="M81" s="319"/>
      <c r="N81" s="107"/>
    </row>
    <row r="82" spans="1:14" ht="18" hidden="1" customHeight="1">
      <c r="A82" s="107">
        <v>76</v>
      </c>
      <c r="B82" s="107" t="s">
        <v>337</v>
      </c>
      <c r="C82" s="90">
        <v>43648</v>
      </c>
      <c r="D82" s="107" t="s">
        <v>9703</v>
      </c>
      <c r="E82" s="107" t="s">
        <v>1709</v>
      </c>
      <c r="F82" s="126">
        <v>3335.4</v>
      </c>
      <c r="G82" s="107" t="str">
        <f t="shared" si="1"/>
        <v>SH19-06509</v>
      </c>
      <c r="H82" s="318"/>
      <c r="I82" s="126"/>
      <c r="J82" s="110"/>
      <c r="K82" s="108"/>
      <c r="L82" s="107"/>
      <c r="M82" s="319"/>
      <c r="N82" s="107"/>
    </row>
    <row r="83" spans="1:14" ht="18" hidden="1" customHeight="1">
      <c r="A83" s="107">
        <v>77</v>
      </c>
      <c r="B83" s="107" t="s">
        <v>142</v>
      </c>
      <c r="C83" s="90">
        <v>43648</v>
      </c>
      <c r="D83" s="107" t="s">
        <v>9704</v>
      </c>
      <c r="E83" s="107" t="s">
        <v>1709</v>
      </c>
      <c r="F83" s="126">
        <v>1060.3800000000001</v>
      </c>
      <c r="G83" s="107" t="str">
        <f t="shared" si="1"/>
        <v>SH19-06510</v>
      </c>
      <c r="H83" s="318"/>
      <c r="I83" s="126"/>
      <c r="J83" s="110"/>
      <c r="K83" s="108"/>
      <c r="L83" s="107"/>
      <c r="M83" s="319"/>
      <c r="N83" s="107"/>
    </row>
    <row r="84" spans="1:14" ht="18" hidden="1" customHeight="1">
      <c r="A84" s="107">
        <v>78</v>
      </c>
      <c r="B84" s="107" t="s">
        <v>142</v>
      </c>
      <c r="C84" s="90">
        <v>43648</v>
      </c>
      <c r="D84" s="107" t="s">
        <v>9705</v>
      </c>
      <c r="E84" s="107" t="s">
        <v>1709</v>
      </c>
      <c r="F84" s="126">
        <v>638.51</v>
      </c>
      <c r="G84" s="107" t="str">
        <f t="shared" si="1"/>
        <v>SH19-06511</v>
      </c>
      <c r="H84" s="318"/>
      <c r="I84" s="126"/>
      <c r="J84" s="110"/>
      <c r="K84" s="108"/>
      <c r="L84" s="107"/>
      <c r="M84" s="319"/>
      <c r="N84" s="107"/>
    </row>
    <row r="85" spans="1:14" ht="18" hidden="1" customHeight="1">
      <c r="A85" s="107">
        <v>79</v>
      </c>
      <c r="B85" s="107" t="s">
        <v>43</v>
      </c>
      <c r="C85" s="90">
        <v>43648</v>
      </c>
      <c r="D85" s="107" t="s">
        <v>9706</v>
      </c>
      <c r="E85" s="107" t="s">
        <v>1709</v>
      </c>
      <c r="F85" s="126">
        <v>1453.75</v>
      </c>
      <c r="G85" s="107" t="str">
        <f t="shared" si="1"/>
        <v>SH19-06512</v>
      </c>
      <c r="H85" s="318"/>
      <c r="I85" s="126"/>
      <c r="J85" s="110"/>
      <c r="K85" s="108"/>
      <c r="L85" s="107"/>
      <c r="M85" s="319"/>
      <c r="N85" s="107"/>
    </row>
    <row r="86" spans="1:14" ht="18" hidden="1" customHeight="1">
      <c r="A86" s="107">
        <v>80</v>
      </c>
      <c r="B86" s="107" t="s">
        <v>1746</v>
      </c>
      <c r="D86" s="327" t="s">
        <v>9707</v>
      </c>
      <c r="E86" s="107" t="s">
        <v>1709</v>
      </c>
      <c r="F86" s="126">
        <v>0</v>
      </c>
      <c r="G86" s="107" t="str">
        <f t="shared" si="1"/>
        <v>SH19-06513</v>
      </c>
      <c r="H86" s="318"/>
      <c r="I86" s="126"/>
      <c r="J86" s="110"/>
      <c r="K86" s="108"/>
      <c r="L86" s="107"/>
      <c r="M86" s="319"/>
      <c r="N86" s="107"/>
    </row>
    <row r="87" spans="1:14" ht="18" hidden="1" customHeight="1">
      <c r="A87" s="107">
        <v>81</v>
      </c>
      <c r="B87" s="107" t="s">
        <v>55</v>
      </c>
      <c r="C87" s="90">
        <v>43648</v>
      </c>
      <c r="D87" s="107" t="s">
        <v>9708</v>
      </c>
      <c r="E87" s="107" t="s">
        <v>1709</v>
      </c>
      <c r="F87" s="126">
        <v>1502.82</v>
      </c>
      <c r="G87" s="107" t="str">
        <f t="shared" si="1"/>
        <v>SH19-06514</v>
      </c>
      <c r="H87" s="318"/>
      <c r="I87" s="126"/>
      <c r="J87" s="110"/>
      <c r="K87" s="108"/>
      <c r="L87" s="107"/>
      <c r="M87" s="319"/>
      <c r="N87" s="107"/>
    </row>
    <row r="88" spans="1:14" ht="18" hidden="1" customHeight="1">
      <c r="A88" s="107">
        <v>82</v>
      </c>
      <c r="B88" s="107" t="s">
        <v>55</v>
      </c>
      <c r="C88" s="90">
        <v>43648</v>
      </c>
      <c r="D88" s="107" t="s">
        <v>9709</v>
      </c>
      <c r="E88" s="107" t="s">
        <v>1709</v>
      </c>
      <c r="F88" s="126">
        <v>3289.68</v>
      </c>
      <c r="G88" s="107" t="str">
        <f t="shared" si="1"/>
        <v>SH19-06515</v>
      </c>
      <c r="H88" s="318"/>
      <c r="I88" s="126"/>
      <c r="J88" s="110"/>
      <c r="K88" s="108"/>
      <c r="L88" s="107"/>
      <c r="M88" s="319"/>
      <c r="N88" s="107"/>
    </row>
    <row r="89" spans="1:14" ht="18" hidden="1" customHeight="1">
      <c r="A89" s="107">
        <v>83</v>
      </c>
      <c r="B89" s="107" t="s">
        <v>55</v>
      </c>
      <c r="C89" s="90">
        <v>43648</v>
      </c>
      <c r="D89" s="107" t="s">
        <v>9710</v>
      </c>
      <c r="E89" s="107" t="s">
        <v>1709</v>
      </c>
      <c r="F89" s="126">
        <v>602.1</v>
      </c>
      <c r="G89" s="107" t="str">
        <f t="shared" si="1"/>
        <v>SH19-06516</v>
      </c>
      <c r="H89" s="318"/>
      <c r="I89" s="126"/>
      <c r="J89" s="110"/>
      <c r="K89" s="108"/>
      <c r="L89" s="107"/>
      <c r="M89" s="319"/>
      <c r="N89" s="107"/>
    </row>
    <row r="90" spans="1:14" ht="18" hidden="1" customHeight="1">
      <c r="A90" s="107">
        <v>84</v>
      </c>
      <c r="B90" s="107" t="s">
        <v>55</v>
      </c>
      <c r="C90" s="90">
        <v>43648</v>
      </c>
      <c r="D90" s="107" t="s">
        <v>9711</v>
      </c>
      <c r="E90" s="107" t="s">
        <v>1709</v>
      </c>
      <c r="F90" s="126">
        <v>727.65</v>
      </c>
      <c r="G90" s="107" t="str">
        <f t="shared" si="1"/>
        <v>SH19-06517</v>
      </c>
      <c r="H90" s="318"/>
      <c r="I90" s="126"/>
      <c r="J90" s="110"/>
      <c r="K90" s="108"/>
      <c r="L90" s="107"/>
      <c r="M90" s="319"/>
      <c r="N90" s="107"/>
    </row>
    <row r="91" spans="1:14" ht="18" hidden="1" customHeight="1">
      <c r="A91" s="107">
        <v>85</v>
      </c>
      <c r="B91" s="107" t="s">
        <v>42</v>
      </c>
      <c r="C91" s="90">
        <v>43648</v>
      </c>
      <c r="D91" s="107" t="s">
        <v>9712</v>
      </c>
      <c r="E91" s="107" t="s">
        <v>9458</v>
      </c>
      <c r="F91" s="126">
        <v>73.25</v>
      </c>
      <c r="G91" s="107" t="str">
        <f t="shared" si="1"/>
        <v>SH19-06518</v>
      </c>
      <c r="H91" s="318"/>
      <c r="I91" s="126"/>
      <c r="J91" s="110"/>
      <c r="K91" s="108"/>
      <c r="L91" s="107"/>
      <c r="M91" s="319"/>
      <c r="N91" s="107"/>
    </row>
    <row r="92" spans="1:14" ht="18" hidden="1" customHeight="1">
      <c r="A92" s="107">
        <v>86</v>
      </c>
      <c r="B92" s="107" t="s">
        <v>42</v>
      </c>
      <c r="C92" s="90">
        <v>43649</v>
      </c>
      <c r="D92" s="107" t="s">
        <v>9713</v>
      </c>
      <c r="E92" s="107" t="s">
        <v>10174</v>
      </c>
      <c r="F92" s="126">
        <v>14937.49</v>
      </c>
      <c r="G92" s="107" t="str">
        <f t="shared" si="1"/>
        <v>SH19-06519</v>
      </c>
      <c r="H92" s="318"/>
      <c r="I92" s="126"/>
      <c r="J92" s="110"/>
      <c r="K92" s="108"/>
      <c r="L92" s="107"/>
      <c r="M92" s="319"/>
      <c r="N92" s="107"/>
    </row>
    <row r="93" spans="1:14" ht="18" hidden="1" customHeight="1">
      <c r="A93" s="107">
        <v>87</v>
      </c>
      <c r="B93" s="107" t="s">
        <v>42</v>
      </c>
      <c r="C93" s="90">
        <v>43649</v>
      </c>
      <c r="D93" s="107" t="s">
        <v>9714</v>
      </c>
      <c r="E93" s="107" t="s">
        <v>10174</v>
      </c>
      <c r="F93" s="126">
        <v>8648.14</v>
      </c>
      <c r="G93" s="107" t="str">
        <f t="shared" si="1"/>
        <v>SH19-06520</v>
      </c>
      <c r="H93" s="318"/>
      <c r="I93" s="126"/>
      <c r="J93" s="110"/>
      <c r="K93" s="108"/>
      <c r="L93" s="107"/>
      <c r="M93" s="319"/>
      <c r="N93" s="107"/>
    </row>
    <row r="94" spans="1:14" ht="18" hidden="1" customHeight="1">
      <c r="A94" s="107">
        <v>88</v>
      </c>
      <c r="B94" s="107" t="s">
        <v>42</v>
      </c>
      <c r="C94" s="90">
        <v>43649</v>
      </c>
      <c r="D94" s="107" t="s">
        <v>9715</v>
      </c>
      <c r="E94" s="107" t="s">
        <v>10174</v>
      </c>
      <c r="F94" s="126">
        <v>756.42</v>
      </c>
      <c r="G94" s="107" t="str">
        <f t="shared" si="1"/>
        <v>SH19-06521</v>
      </c>
      <c r="H94" s="318"/>
      <c r="I94" s="126"/>
      <c r="J94" s="110"/>
      <c r="K94" s="108"/>
      <c r="L94" s="107"/>
      <c r="M94" s="319"/>
      <c r="N94" s="107"/>
    </row>
    <row r="95" spans="1:14" ht="18" hidden="1" customHeight="1">
      <c r="A95" s="107">
        <v>89</v>
      </c>
      <c r="B95" s="107" t="s">
        <v>42</v>
      </c>
      <c r="C95" s="90">
        <v>43649</v>
      </c>
      <c r="D95" s="107" t="s">
        <v>9716</v>
      </c>
      <c r="E95" s="107" t="s">
        <v>10174</v>
      </c>
      <c r="F95" s="126">
        <v>9218.7000000000007</v>
      </c>
      <c r="G95" s="107" t="str">
        <f t="shared" si="1"/>
        <v>SH19-06522</v>
      </c>
      <c r="H95" s="318"/>
      <c r="I95" s="126"/>
      <c r="J95" s="110"/>
      <c r="K95" s="108"/>
      <c r="L95" s="107"/>
      <c r="M95" s="319"/>
      <c r="N95" s="107"/>
    </row>
    <row r="96" spans="1:14" ht="18" hidden="1" customHeight="1">
      <c r="A96" s="107">
        <v>90</v>
      </c>
      <c r="B96" s="107" t="s">
        <v>42</v>
      </c>
      <c r="C96" s="90">
        <v>43649</v>
      </c>
      <c r="D96" s="107" t="s">
        <v>9717</v>
      </c>
      <c r="E96" s="107" t="s">
        <v>10174</v>
      </c>
      <c r="F96" s="126">
        <v>2403.81</v>
      </c>
      <c r="G96" s="107" t="str">
        <f t="shared" si="1"/>
        <v>SH19-06523</v>
      </c>
      <c r="H96" s="318"/>
      <c r="I96" s="126"/>
      <c r="J96" s="110"/>
      <c r="K96" s="108"/>
      <c r="L96" s="107"/>
      <c r="M96" s="319"/>
      <c r="N96" s="107"/>
    </row>
    <row r="97" spans="1:14" ht="18" hidden="1" customHeight="1">
      <c r="A97" s="107">
        <v>91</v>
      </c>
      <c r="B97" s="107" t="s">
        <v>337</v>
      </c>
      <c r="C97" s="90">
        <v>43648</v>
      </c>
      <c r="D97" s="107" t="s">
        <v>9718</v>
      </c>
      <c r="E97" s="107" t="s">
        <v>1709</v>
      </c>
      <c r="F97" s="126">
        <v>1090</v>
      </c>
      <c r="G97" s="107" t="str">
        <f t="shared" si="1"/>
        <v>SH19-06524</v>
      </c>
      <c r="H97" s="318"/>
      <c r="I97" s="126"/>
      <c r="J97" s="110"/>
      <c r="K97" s="108"/>
      <c r="L97" s="107"/>
      <c r="M97" s="319"/>
      <c r="N97" s="107"/>
    </row>
    <row r="98" spans="1:14" ht="18" hidden="1" customHeight="1">
      <c r="A98" s="107">
        <v>92</v>
      </c>
      <c r="B98" s="107" t="s">
        <v>42</v>
      </c>
      <c r="C98" s="90">
        <v>43650</v>
      </c>
      <c r="D98" s="107" t="s">
        <v>9719</v>
      </c>
      <c r="E98" s="107" t="s">
        <v>10175</v>
      </c>
      <c r="F98" s="126">
        <v>15672.08</v>
      </c>
      <c r="G98" s="107" t="str">
        <f t="shared" si="1"/>
        <v>SH19-06525</v>
      </c>
      <c r="H98" s="318"/>
      <c r="I98" s="126"/>
      <c r="J98" s="110"/>
      <c r="K98" s="108"/>
      <c r="L98" s="107"/>
      <c r="M98" s="319"/>
      <c r="N98" s="107"/>
    </row>
    <row r="99" spans="1:14" ht="18" hidden="1" customHeight="1">
      <c r="A99" s="107">
        <v>93</v>
      </c>
      <c r="B99" s="107" t="s">
        <v>42</v>
      </c>
      <c r="C99" s="90">
        <v>43650</v>
      </c>
      <c r="D99" s="107" t="s">
        <v>9720</v>
      </c>
      <c r="E99" s="107" t="s">
        <v>10175</v>
      </c>
      <c r="F99" s="126">
        <v>7913.56</v>
      </c>
      <c r="G99" s="107" t="str">
        <f t="shared" si="1"/>
        <v>SH19-06526</v>
      </c>
      <c r="H99" s="318"/>
      <c r="I99" s="126"/>
      <c r="J99" s="110"/>
      <c r="K99" s="108"/>
      <c r="L99" s="107"/>
      <c r="M99" s="319"/>
      <c r="N99" s="107"/>
    </row>
    <row r="100" spans="1:14" ht="18" hidden="1" customHeight="1">
      <c r="A100" s="107">
        <v>94</v>
      </c>
      <c r="B100" s="107" t="s">
        <v>42</v>
      </c>
      <c r="C100" s="90">
        <v>43650</v>
      </c>
      <c r="D100" s="107" t="s">
        <v>9721</v>
      </c>
      <c r="E100" s="107" t="s">
        <v>10175</v>
      </c>
      <c r="F100" s="126">
        <v>740.93</v>
      </c>
      <c r="G100" s="107" t="str">
        <f t="shared" si="1"/>
        <v>SH19-06527</v>
      </c>
      <c r="H100" s="318"/>
      <c r="I100" s="126"/>
      <c r="J100" s="110"/>
      <c r="K100" s="108"/>
      <c r="L100" s="107"/>
      <c r="M100" s="319"/>
      <c r="N100" s="107"/>
    </row>
    <row r="101" spans="1:14" ht="18" hidden="1" customHeight="1">
      <c r="A101" s="107">
        <v>95</v>
      </c>
      <c r="B101" s="107" t="s">
        <v>42</v>
      </c>
      <c r="C101" s="90">
        <v>43650</v>
      </c>
      <c r="D101" s="107" t="s">
        <v>9722</v>
      </c>
      <c r="E101" s="107" t="s">
        <v>10175</v>
      </c>
      <c r="F101" s="126">
        <v>10394.56</v>
      </c>
      <c r="G101" s="107" t="str">
        <f t="shared" si="1"/>
        <v>SH19-06528</v>
      </c>
      <c r="H101" s="318"/>
      <c r="I101" s="126"/>
      <c r="J101" s="110"/>
      <c r="K101" s="108"/>
      <c r="L101" s="107"/>
      <c r="M101" s="319"/>
      <c r="N101" s="107"/>
    </row>
    <row r="102" spans="1:14" ht="18" hidden="1" customHeight="1">
      <c r="A102" s="107">
        <v>96</v>
      </c>
      <c r="B102" s="107" t="s">
        <v>42</v>
      </c>
      <c r="C102" s="90">
        <v>43650</v>
      </c>
      <c r="D102" s="107" t="s">
        <v>9723</v>
      </c>
      <c r="E102" s="107" t="s">
        <v>10175</v>
      </c>
      <c r="F102" s="126">
        <v>7703.44</v>
      </c>
      <c r="G102" s="107" t="str">
        <f t="shared" si="1"/>
        <v>SH19-06529</v>
      </c>
      <c r="H102" s="318"/>
      <c r="I102" s="126"/>
      <c r="J102" s="110"/>
      <c r="K102" s="108"/>
      <c r="L102" s="107"/>
      <c r="M102" s="319"/>
      <c r="N102" s="107"/>
    </row>
    <row r="103" spans="1:14" ht="18" hidden="1" customHeight="1">
      <c r="A103" s="107">
        <v>97</v>
      </c>
      <c r="B103" s="107" t="s">
        <v>42</v>
      </c>
      <c r="C103" s="90">
        <v>43650</v>
      </c>
      <c r="D103" s="107" t="s">
        <v>9724</v>
      </c>
      <c r="E103" s="107" t="s">
        <v>10175</v>
      </c>
      <c r="F103" s="126">
        <v>6569.01</v>
      </c>
      <c r="G103" s="107" t="str">
        <f t="shared" si="1"/>
        <v>SH19-06530</v>
      </c>
      <c r="H103" s="318"/>
      <c r="I103" s="126"/>
      <c r="J103" s="110"/>
      <c r="K103" s="108"/>
      <c r="L103" s="107"/>
      <c r="M103" s="319"/>
      <c r="N103" s="107"/>
    </row>
    <row r="104" spans="1:14" ht="18" hidden="1" customHeight="1">
      <c r="A104" s="107">
        <v>98</v>
      </c>
      <c r="B104" s="107" t="s">
        <v>42</v>
      </c>
      <c r="C104" s="90">
        <v>43650</v>
      </c>
      <c r="D104" s="107" t="s">
        <v>9725</v>
      </c>
      <c r="E104" s="107" t="s">
        <v>10175</v>
      </c>
      <c r="F104" s="126">
        <v>4308.2</v>
      </c>
      <c r="G104" s="107" t="str">
        <f t="shared" si="1"/>
        <v>SH19-06531</v>
      </c>
      <c r="H104" s="318"/>
      <c r="I104" s="126"/>
      <c r="J104" s="110"/>
      <c r="K104" s="108"/>
      <c r="L104" s="107"/>
      <c r="M104" s="319"/>
      <c r="N104" s="107"/>
    </row>
    <row r="105" spans="1:14" ht="18" hidden="1" customHeight="1">
      <c r="A105" s="107">
        <v>99</v>
      </c>
      <c r="B105" s="107" t="s">
        <v>42</v>
      </c>
      <c r="C105" s="90">
        <v>43650</v>
      </c>
      <c r="D105" s="107" t="s">
        <v>9726</v>
      </c>
      <c r="E105" s="107" t="s">
        <v>10175</v>
      </c>
      <c r="F105" s="126">
        <v>688.7</v>
      </c>
      <c r="G105" s="107" t="str">
        <f t="shared" si="1"/>
        <v>SH19-06532</v>
      </c>
      <c r="H105" s="318"/>
      <c r="I105" s="126"/>
      <c r="J105" s="110"/>
      <c r="K105" s="108"/>
      <c r="L105" s="107"/>
      <c r="M105" s="319"/>
      <c r="N105" s="107"/>
    </row>
    <row r="106" spans="1:14" ht="18" hidden="1" customHeight="1">
      <c r="A106" s="107">
        <v>100</v>
      </c>
      <c r="B106" s="107" t="s">
        <v>42</v>
      </c>
      <c r="C106" s="90">
        <v>43650</v>
      </c>
      <c r="D106" s="107" t="s">
        <v>9727</v>
      </c>
      <c r="E106" s="107" t="s">
        <v>10175</v>
      </c>
      <c r="F106" s="126">
        <v>13256.41</v>
      </c>
      <c r="G106" s="107" t="str">
        <f t="shared" si="1"/>
        <v>SH19-06533</v>
      </c>
      <c r="H106" s="318"/>
      <c r="I106" s="126"/>
      <c r="J106" s="110"/>
      <c r="K106" s="108"/>
      <c r="L106" s="107"/>
      <c r="M106" s="319"/>
      <c r="N106" s="107"/>
    </row>
    <row r="107" spans="1:14" ht="18" hidden="1" customHeight="1">
      <c r="A107" s="107">
        <v>101</v>
      </c>
      <c r="B107" s="107" t="s">
        <v>42</v>
      </c>
      <c r="C107" s="90">
        <v>43650</v>
      </c>
      <c r="D107" s="107" t="s">
        <v>9728</v>
      </c>
      <c r="E107" s="107" t="s">
        <v>10175</v>
      </c>
      <c r="F107" s="126">
        <v>5570.35</v>
      </c>
      <c r="G107" s="107" t="str">
        <f t="shared" si="1"/>
        <v>SH19-06534</v>
      </c>
      <c r="H107" s="318"/>
      <c r="I107" s="126"/>
      <c r="J107" s="110"/>
      <c r="K107" s="108"/>
      <c r="L107" s="107"/>
      <c r="M107" s="319"/>
      <c r="N107" s="107"/>
    </row>
    <row r="108" spans="1:14" ht="18" hidden="1" customHeight="1">
      <c r="A108" s="107">
        <v>102</v>
      </c>
      <c r="B108" s="107" t="s">
        <v>42</v>
      </c>
      <c r="C108" s="90">
        <v>43650</v>
      </c>
      <c r="D108" s="107" t="s">
        <v>9729</v>
      </c>
      <c r="E108" s="107" t="s">
        <v>10175</v>
      </c>
      <c r="F108" s="126">
        <v>10744.39</v>
      </c>
      <c r="G108" s="107" t="str">
        <f t="shared" si="1"/>
        <v>SH19-06535</v>
      </c>
      <c r="H108" s="318"/>
      <c r="I108" s="126"/>
      <c r="J108" s="110"/>
      <c r="K108" s="108"/>
      <c r="L108" s="107"/>
      <c r="M108" s="319"/>
      <c r="N108" s="107"/>
    </row>
    <row r="109" spans="1:14" ht="18" hidden="1" customHeight="1">
      <c r="A109" s="107">
        <v>103</v>
      </c>
      <c r="B109" s="107" t="s">
        <v>42</v>
      </c>
      <c r="C109" s="90">
        <v>43650</v>
      </c>
      <c r="D109" s="107" t="s">
        <v>9730</v>
      </c>
      <c r="E109" s="107" t="s">
        <v>10175</v>
      </c>
      <c r="F109" s="126">
        <v>4038.36</v>
      </c>
      <c r="G109" s="107" t="str">
        <f t="shared" si="1"/>
        <v>SH19-06536</v>
      </c>
      <c r="H109" s="318"/>
      <c r="I109" s="126"/>
      <c r="J109" s="110"/>
      <c r="K109" s="108"/>
      <c r="L109" s="107"/>
      <c r="M109" s="319"/>
      <c r="N109" s="107"/>
    </row>
    <row r="110" spans="1:14" ht="18" hidden="1" customHeight="1">
      <c r="A110" s="107">
        <v>104</v>
      </c>
      <c r="B110" s="107" t="s">
        <v>42</v>
      </c>
      <c r="C110" s="90">
        <v>43650</v>
      </c>
      <c r="D110" s="107" t="s">
        <v>9731</v>
      </c>
      <c r="E110" s="107" t="s">
        <v>10175</v>
      </c>
      <c r="F110" s="126">
        <v>786.62</v>
      </c>
      <c r="G110" s="107" t="str">
        <f t="shared" si="1"/>
        <v>SH19-06537</v>
      </c>
      <c r="H110" s="318"/>
      <c r="I110" s="126"/>
      <c r="J110" s="110"/>
      <c r="K110" s="108"/>
      <c r="L110" s="107"/>
      <c r="M110" s="319"/>
      <c r="N110" s="107"/>
    </row>
    <row r="111" spans="1:14" ht="18" hidden="1" customHeight="1">
      <c r="A111" s="107">
        <v>105</v>
      </c>
      <c r="B111" s="107" t="s">
        <v>42</v>
      </c>
      <c r="C111" s="90">
        <v>43650</v>
      </c>
      <c r="D111" s="107" t="s">
        <v>9732</v>
      </c>
      <c r="E111" s="107" t="s">
        <v>10175</v>
      </c>
      <c r="F111" s="126">
        <v>12103.48</v>
      </c>
      <c r="G111" s="107" t="str">
        <f t="shared" si="1"/>
        <v>SH19-06538</v>
      </c>
      <c r="H111" s="318"/>
      <c r="I111" s="126"/>
      <c r="J111" s="110"/>
      <c r="K111" s="108"/>
      <c r="L111" s="107"/>
      <c r="M111" s="319"/>
      <c r="N111" s="107"/>
    </row>
    <row r="112" spans="1:14" ht="18" hidden="1" customHeight="1">
      <c r="A112" s="107">
        <v>106</v>
      </c>
      <c r="B112" s="107" t="s">
        <v>42</v>
      </c>
      <c r="C112" s="90">
        <v>43650</v>
      </c>
      <c r="D112" s="107" t="s">
        <v>9733</v>
      </c>
      <c r="E112" s="107" t="s">
        <v>10175</v>
      </c>
      <c r="F112" s="126">
        <v>6784</v>
      </c>
      <c r="G112" s="107" t="str">
        <f t="shared" si="1"/>
        <v>SH19-06539</v>
      </c>
      <c r="H112" s="318"/>
      <c r="I112" s="126"/>
      <c r="J112" s="110"/>
      <c r="K112" s="108"/>
      <c r="L112" s="107"/>
      <c r="M112" s="319"/>
      <c r="N112" s="107"/>
    </row>
    <row r="113" spans="1:14" ht="18" hidden="1" customHeight="1">
      <c r="A113" s="107">
        <v>107</v>
      </c>
      <c r="B113" s="107" t="s">
        <v>42</v>
      </c>
      <c r="C113" s="90">
        <v>43650</v>
      </c>
      <c r="D113" s="107" t="s">
        <v>9734</v>
      </c>
      <c r="E113" s="107" t="s">
        <v>10175</v>
      </c>
      <c r="F113" s="126">
        <v>10028.799999999999</v>
      </c>
      <c r="G113" s="107" t="str">
        <f t="shared" si="1"/>
        <v>SH19-06540</v>
      </c>
      <c r="H113" s="318"/>
      <c r="I113" s="126"/>
      <c r="J113" s="110"/>
      <c r="K113" s="108"/>
      <c r="L113" s="107"/>
      <c r="M113" s="319"/>
      <c r="N113" s="107"/>
    </row>
    <row r="114" spans="1:14" ht="18" hidden="1" customHeight="1">
      <c r="A114" s="107">
        <v>108</v>
      </c>
      <c r="B114" s="107" t="s">
        <v>42</v>
      </c>
      <c r="C114" s="90">
        <v>43650</v>
      </c>
      <c r="D114" s="107" t="s">
        <v>9735</v>
      </c>
      <c r="E114" s="107" t="s">
        <v>10175</v>
      </c>
      <c r="F114" s="126">
        <v>8228.16</v>
      </c>
      <c r="G114" s="107" t="str">
        <f t="shared" si="1"/>
        <v>SH19-06541</v>
      </c>
      <c r="H114" s="318"/>
      <c r="I114" s="126"/>
      <c r="J114" s="110"/>
      <c r="K114" s="108"/>
      <c r="L114" s="107"/>
      <c r="M114" s="319"/>
      <c r="N114" s="107"/>
    </row>
    <row r="115" spans="1:14" ht="18" hidden="1" customHeight="1">
      <c r="A115" s="107">
        <v>109</v>
      </c>
      <c r="B115" s="107" t="s">
        <v>42</v>
      </c>
      <c r="C115" s="90">
        <v>43650</v>
      </c>
      <c r="D115" s="107" t="s">
        <v>9736</v>
      </c>
      <c r="E115" s="107" t="s">
        <v>10175</v>
      </c>
      <c r="F115" s="126">
        <v>390.24</v>
      </c>
      <c r="G115" s="107" t="str">
        <f t="shared" si="1"/>
        <v>SH19-06542</v>
      </c>
      <c r="H115" s="318"/>
      <c r="I115" s="126"/>
      <c r="J115" s="110"/>
      <c r="K115" s="108"/>
      <c r="L115" s="107"/>
      <c r="M115" s="319"/>
      <c r="N115" s="107"/>
    </row>
    <row r="116" spans="1:14" ht="18" hidden="1" customHeight="1">
      <c r="A116" s="107">
        <v>110</v>
      </c>
      <c r="B116" s="107" t="s">
        <v>225</v>
      </c>
      <c r="C116" s="90">
        <v>43648</v>
      </c>
      <c r="D116" s="107" t="s">
        <v>9737</v>
      </c>
      <c r="E116" s="107" t="s">
        <v>1709</v>
      </c>
      <c r="F116" s="126">
        <v>1281.8399999999999</v>
      </c>
      <c r="G116" s="107" t="str">
        <f t="shared" si="1"/>
        <v>SH19-06543</v>
      </c>
      <c r="H116" s="318"/>
      <c r="I116" s="126"/>
      <c r="J116" s="110"/>
      <c r="K116" s="108"/>
      <c r="L116" s="107"/>
      <c r="M116" s="319"/>
      <c r="N116" s="107"/>
    </row>
    <row r="117" spans="1:14" ht="18" hidden="1" customHeight="1">
      <c r="A117" s="107">
        <v>111</v>
      </c>
      <c r="B117" s="107" t="s">
        <v>42</v>
      </c>
      <c r="C117" s="90">
        <v>43649</v>
      </c>
      <c r="D117" s="107" t="s">
        <v>9738</v>
      </c>
      <c r="E117" s="107" t="s">
        <v>10174</v>
      </c>
      <c r="F117" s="126">
        <v>3844.2</v>
      </c>
      <c r="G117" s="107" t="str">
        <f t="shared" si="1"/>
        <v>SH19-06544</v>
      </c>
      <c r="H117" s="318"/>
      <c r="I117" s="126"/>
      <c r="J117" s="110"/>
      <c r="K117" s="108"/>
      <c r="L117" s="107"/>
      <c r="M117" s="319"/>
      <c r="N117" s="107"/>
    </row>
    <row r="118" spans="1:14" ht="18" hidden="1" customHeight="1">
      <c r="A118" s="107">
        <v>112</v>
      </c>
      <c r="B118" s="107" t="s">
        <v>42</v>
      </c>
      <c r="C118" s="90">
        <v>43648</v>
      </c>
      <c r="D118" s="107" t="s">
        <v>9739</v>
      </c>
      <c r="E118" s="107" t="s">
        <v>9458</v>
      </c>
      <c r="F118" s="126">
        <v>6.22</v>
      </c>
      <c r="G118" s="107" t="str">
        <f t="shared" si="1"/>
        <v>SH19-06545</v>
      </c>
      <c r="H118" s="318"/>
      <c r="I118" s="126"/>
      <c r="J118" s="110"/>
      <c r="K118" s="108"/>
      <c r="L118" s="107"/>
      <c r="M118" s="319"/>
      <c r="N118" s="107"/>
    </row>
    <row r="119" spans="1:14" ht="18" hidden="1" customHeight="1">
      <c r="A119" s="107">
        <v>113</v>
      </c>
      <c r="B119" s="107" t="s">
        <v>142</v>
      </c>
      <c r="C119" s="90">
        <v>43649</v>
      </c>
      <c r="D119" s="107" t="s">
        <v>9740</v>
      </c>
      <c r="E119" s="107" t="s">
        <v>1709</v>
      </c>
      <c r="F119" s="126">
        <v>1343.56</v>
      </c>
      <c r="G119" s="107" t="str">
        <f t="shared" si="1"/>
        <v>SH19-06546</v>
      </c>
      <c r="H119" s="318"/>
      <c r="I119" s="126"/>
      <c r="J119" s="110"/>
      <c r="K119" s="108"/>
      <c r="L119" s="107"/>
      <c r="M119" s="319"/>
      <c r="N119" s="107"/>
    </row>
    <row r="120" spans="1:14" ht="18" hidden="1" customHeight="1">
      <c r="A120" s="107">
        <v>114</v>
      </c>
      <c r="B120" s="107" t="s">
        <v>142</v>
      </c>
      <c r="C120" s="90">
        <v>43649</v>
      </c>
      <c r="D120" s="107" t="s">
        <v>9741</v>
      </c>
      <c r="E120" s="107" t="s">
        <v>1709</v>
      </c>
      <c r="F120" s="126">
        <v>520.58000000000004</v>
      </c>
      <c r="G120" s="107" t="str">
        <f t="shared" si="1"/>
        <v>SH19-06547</v>
      </c>
      <c r="H120" s="318"/>
      <c r="I120" s="126"/>
      <c r="J120" s="110"/>
      <c r="K120" s="108"/>
      <c r="L120" s="107"/>
      <c r="M120" s="319"/>
      <c r="N120" s="107"/>
    </row>
    <row r="121" spans="1:14" ht="18" hidden="1" customHeight="1">
      <c r="A121" s="107">
        <v>115</v>
      </c>
      <c r="B121" s="107" t="s">
        <v>141</v>
      </c>
      <c r="C121" s="90">
        <v>43649</v>
      </c>
      <c r="D121" s="107" t="s">
        <v>9742</v>
      </c>
      <c r="E121" s="107" t="s">
        <v>1709</v>
      </c>
      <c r="F121" s="126">
        <v>3024</v>
      </c>
      <c r="G121" s="107" t="str">
        <f t="shared" si="1"/>
        <v>SH19-06548</v>
      </c>
      <c r="H121" s="318"/>
      <c r="I121" s="126"/>
      <c r="J121" s="110"/>
      <c r="K121" s="108"/>
      <c r="L121" s="107"/>
      <c r="M121" s="319"/>
      <c r="N121" s="107"/>
    </row>
    <row r="122" spans="1:14" ht="18" hidden="1" customHeight="1">
      <c r="A122" s="107">
        <v>116</v>
      </c>
      <c r="B122" s="107" t="s">
        <v>43</v>
      </c>
      <c r="C122" s="90">
        <v>43649</v>
      </c>
      <c r="D122" s="107" t="s">
        <v>9743</v>
      </c>
      <c r="E122" s="107" t="s">
        <v>1709</v>
      </c>
      <c r="F122" s="126">
        <v>3733.45</v>
      </c>
      <c r="G122" s="107" t="str">
        <f t="shared" si="1"/>
        <v>SH19-06549</v>
      </c>
      <c r="H122" s="318"/>
      <c r="I122" s="126"/>
      <c r="J122" s="110"/>
      <c r="K122" s="108"/>
      <c r="L122" s="107"/>
      <c r="M122" s="319"/>
      <c r="N122" s="107"/>
    </row>
    <row r="123" spans="1:14" ht="18" hidden="1" customHeight="1">
      <c r="A123" s="107">
        <v>117</v>
      </c>
      <c r="B123" s="107"/>
      <c r="D123" s="347" t="s">
        <v>9744</v>
      </c>
      <c r="E123" s="107" t="s">
        <v>1709</v>
      </c>
      <c r="F123" s="126">
        <v>0</v>
      </c>
      <c r="G123" s="107" t="str">
        <f t="shared" si="1"/>
        <v>SH19-06550</v>
      </c>
      <c r="H123" s="318"/>
      <c r="I123" s="126"/>
      <c r="J123" s="110"/>
      <c r="K123" s="108"/>
      <c r="L123" s="107"/>
      <c r="M123" s="319"/>
      <c r="N123" s="107" t="s">
        <v>7781</v>
      </c>
    </row>
    <row r="124" spans="1:14" ht="18" hidden="1" customHeight="1">
      <c r="A124" s="107">
        <v>118</v>
      </c>
      <c r="B124" s="107" t="s">
        <v>53</v>
      </c>
      <c r="C124" s="90">
        <v>43649</v>
      </c>
      <c r="D124" s="107" t="s">
        <v>9745</v>
      </c>
      <c r="E124" s="107" t="s">
        <v>1709</v>
      </c>
      <c r="F124" s="126">
        <v>2330.14</v>
      </c>
      <c r="G124" s="107" t="str">
        <f t="shared" si="1"/>
        <v>SH19-06551</v>
      </c>
      <c r="H124" s="318"/>
      <c r="I124" s="126"/>
      <c r="J124" s="110"/>
      <c r="K124" s="108"/>
      <c r="L124" s="107"/>
      <c r="M124" s="319"/>
      <c r="N124" s="107"/>
    </row>
    <row r="125" spans="1:14" ht="18" hidden="1" customHeight="1">
      <c r="A125" s="107">
        <v>119</v>
      </c>
      <c r="B125" s="107" t="s">
        <v>238</v>
      </c>
      <c r="C125" s="90">
        <v>43649</v>
      </c>
      <c r="D125" s="107" t="s">
        <v>9746</v>
      </c>
      <c r="E125" s="107" t="s">
        <v>1709</v>
      </c>
      <c r="F125" s="126">
        <v>3230.1</v>
      </c>
      <c r="G125" s="107" t="str">
        <f t="shared" si="1"/>
        <v>SH19-06552</v>
      </c>
      <c r="H125" s="318"/>
      <c r="I125" s="126"/>
      <c r="J125" s="110"/>
      <c r="K125" s="108"/>
      <c r="L125" s="107"/>
      <c r="M125" s="319"/>
      <c r="N125" s="107"/>
    </row>
    <row r="126" spans="1:14" ht="18" hidden="1" customHeight="1">
      <c r="A126" s="107">
        <v>120</v>
      </c>
      <c r="B126" s="107" t="s">
        <v>206</v>
      </c>
      <c r="C126" s="90">
        <v>43648</v>
      </c>
      <c r="D126" s="107" t="s">
        <v>9747</v>
      </c>
      <c r="E126" s="107" t="s">
        <v>1709</v>
      </c>
      <c r="F126" s="126">
        <v>1852</v>
      </c>
      <c r="G126" s="107" t="str">
        <f t="shared" si="1"/>
        <v>SH19-06553</v>
      </c>
      <c r="H126" s="318"/>
      <c r="I126" s="126"/>
      <c r="J126" s="110"/>
      <c r="K126" s="108"/>
      <c r="L126" s="107"/>
      <c r="M126" s="319"/>
      <c r="N126" s="107"/>
    </row>
    <row r="127" spans="1:14" ht="18" hidden="1" customHeight="1">
      <c r="A127" s="107">
        <v>121</v>
      </c>
      <c r="B127" s="107" t="s">
        <v>1727</v>
      </c>
      <c r="C127" s="90">
        <v>43649</v>
      </c>
      <c r="D127" s="107" t="s">
        <v>9748</v>
      </c>
      <c r="E127" s="107" t="s">
        <v>1709</v>
      </c>
      <c r="F127" s="126">
        <v>768</v>
      </c>
      <c r="G127" s="107" t="str">
        <f t="shared" si="1"/>
        <v>SH19-06554</v>
      </c>
      <c r="H127" s="318"/>
      <c r="I127" s="126"/>
      <c r="J127" s="110"/>
      <c r="K127" s="108"/>
      <c r="L127" s="107"/>
      <c r="M127" s="319"/>
      <c r="N127" s="107"/>
    </row>
    <row r="128" spans="1:14" ht="18" hidden="1" customHeight="1">
      <c r="A128" s="107">
        <v>122</v>
      </c>
      <c r="B128" s="107" t="s">
        <v>43</v>
      </c>
      <c r="C128" s="90">
        <v>43649</v>
      </c>
      <c r="D128" s="107" t="s">
        <v>9749</v>
      </c>
      <c r="E128" s="107" t="s">
        <v>1709</v>
      </c>
      <c r="F128" s="126">
        <v>1388.7</v>
      </c>
      <c r="G128" s="107" t="str">
        <f t="shared" si="1"/>
        <v>SH19-06555</v>
      </c>
      <c r="H128" s="318"/>
      <c r="I128" s="126"/>
      <c r="J128" s="110"/>
      <c r="K128" s="108"/>
      <c r="L128" s="107"/>
      <c r="M128" s="319"/>
      <c r="N128" s="107"/>
    </row>
    <row r="129" spans="1:14" ht="18" hidden="1" customHeight="1">
      <c r="A129" s="107">
        <v>123</v>
      </c>
      <c r="B129" s="107" t="s">
        <v>141</v>
      </c>
      <c r="C129" s="90">
        <v>43649</v>
      </c>
      <c r="D129" s="107" t="s">
        <v>9750</v>
      </c>
      <c r="E129" s="107" t="s">
        <v>1709</v>
      </c>
      <c r="F129" s="126">
        <v>1083</v>
      </c>
      <c r="G129" s="107" t="str">
        <f t="shared" si="1"/>
        <v>SH19-06556</v>
      </c>
      <c r="H129" s="318"/>
      <c r="I129" s="126"/>
      <c r="J129" s="110"/>
      <c r="K129" s="108"/>
      <c r="L129" s="107"/>
      <c r="M129" s="319"/>
      <c r="N129" s="107"/>
    </row>
    <row r="130" spans="1:14" ht="18" hidden="1" customHeight="1">
      <c r="A130" s="107">
        <v>124</v>
      </c>
      <c r="B130" s="107" t="s">
        <v>199</v>
      </c>
      <c r="C130" s="90">
        <v>43649</v>
      </c>
      <c r="D130" s="107" t="s">
        <v>9751</v>
      </c>
      <c r="E130" s="107" t="s">
        <v>1709</v>
      </c>
      <c r="F130" s="126">
        <v>1581.73</v>
      </c>
      <c r="G130" s="107" t="str">
        <f t="shared" si="1"/>
        <v>SH19-06557</v>
      </c>
      <c r="H130" s="318"/>
      <c r="I130" s="126"/>
      <c r="J130" s="110"/>
      <c r="K130" s="108"/>
      <c r="L130" s="107"/>
      <c r="M130" s="319"/>
      <c r="N130" s="107"/>
    </row>
    <row r="131" spans="1:14" ht="18" hidden="1" customHeight="1">
      <c r="A131" s="107">
        <v>125</v>
      </c>
      <c r="B131" s="107" t="s">
        <v>329</v>
      </c>
      <c r="C131" s="90">
        <v>43649</v>
      </c>
      <c r="D131" s="107" t="s">
        <v>9752</v>
      </c>
      <c r="E131" s="107" t="s">
        <v>1709</v>
      </c>
      <c r="F131" s="126">
        <v>4002.99</v>
      </c>
      <c r="G131" s="107" t="str">
        <f t="shared" si="1"/>
        <v>SH19-06558</v>
      </c>
      <c r="H131" s="318"/>
      <c r="I131" s="126"/>
      <c r="J131" s="110"/>
      <c r="K131" s="108"/>
      <c r="L131" s="107"/>
      <c r="M131" s="319"/>
      <c r="N131" s="107"/>
    </row>
    <row r="132" spans="1:14" ht="18" hidden="1" customHeight="1">
      <c r="A132" s="107">
        <v>126</v>
      </c>
      <c r="B132" s="107" t="s">
        <v>42</v>
      </c>
      <c r="C132" s="90">
        <v>43650</v>
      </c>
      <c r="D132" s="107" t="s">
        <v>9753</v>
      </c>
      <c r="E132" s="107" t="s">
        <v>10175</v>
      </c>
      <c r="F132" s="126">
        <v>13164.16</v>
      </c>
      <c r="G132" s="107" t="str">
        <f t="shared" si="1"/>
        <v>SH19-06559</v>
      </c>
      <c r="H132" s="318"/>
      <c r="I132" s="126"/>
      <c r="J132" s="110"/>
      <c r="K132" s="108"/>
      <c r="L132" s="107"/>
      <c r="M132" s="319"/>
      <c r="N132" s="107"/>
    </row>
    <row r="133" spans="1:14" ht="18" hidden="1" customHeight="1">
      <c r="A133" s="107">
        <v>127</v>
      </c>
      <c r="B133" s="107" t="s">
        <v>42</v>
      </c>
      <c r="C133" s="90">
        <v>43650</v>
      </c>
      <c r="D133" s="107" t="s">
        <v>9754</v>
      </c>
      <c r="E133" s="107" t="s">
        <v>10175</v>
      </c>
      <c r="F133" s="126">
        <v>3270.96</v>
      </c>
      <c r="G133" s="107" t="str">
        <f t="shared" si="1"/>
        <v>SH19-06560</v>
      </c>
      <c r="H133" s="318"/>
      <c r="I133" s="126"/>
      <c r="J133" s="110"/>
      <c r="K133" s="108"/>
      <c r="L133" s="107"/>
      <c r="M133" s="319"/>
      <c r="N133" s="107"/>
    </row>
    <row r="134" spans="1:14" ht="18" hidden="1" customHeight="1">
      <c r="A134" s="107">
        <v>128</v>
      </c>
      <c r="B134" s="107" t="s">
        <v>142</v>
      </c>
      <c r="C134" s="90">
        <v>43649</v>
      </c>
      <c r="D134" s="107" t="s">
        <v>9755</v>
      </c>
      <c r="E134" s="107" t="s">
        <v>1709</v>
      </c>
      <c r="F134" s="126">
        <v>2453.17</v>
      </c>
      <c r="G134" s="107" t="str">
        <f t="shared" si="1"/>
        <v>SH19-06561</v>
      </c>
      <c r="H134" s="318"/>
      <c r="I134" s="126"/>
      <c r="J134" s="110"/>
      <c r="K134" s="108"/>
      <c r="L134" s="107"/>
      <c r="M134" s="319"/>
      <c r="N134" s="107"/>
    </row>
    <row r="135" spans="1:14" ht="18" hidden="1" customHeight="1">
      <c r="A135" s="107">
        <v>129</v>
      </c>
      <c r="B135" s="107" t="s">
        <v>142</v>
      </c>
      <c r="C135" s="90">
        <v>43649</v>
      </c>
      <c r="D135" s="107" t="s">
        <v>9756</v>
      </c>
      <c r="E135" s="107" t="s">
        <v>1709</v>
      </c>
      <c r="F135" s="126">
        <v>699.5</v>
      </c>
      <c r="G135" s="107" t="str">
        <f t="shared" si="1"/>
        <v>SH19-06562</v>
      </c>
      <c r="H135" s="318"/>
      <c r="I135" s="126"/>
      <c r="J135" s="110"/>
      <c r="K135" s="108"/>
      <c r="L135" s="107"/>
      <c r="M135" s="319"/>
      <c r="N135" s="107"/>
    </row>
    <row r="136" spans="1:14" ht="18" hidden="1" customHeight="1">
      <c r="A136" s="107">
        <v>130</v>
      </c>
      <c r="B136" s="107" t="s">
        <v>337</v>
      </c>
      <c r="C136" s="90">
        <v>43649</v>
      </c>
      <c r="D136" s="107" t="s">
        <v>9757</v>
      </c>
      <c r="E136" s="107" t="s">
        <v>1709</v>
      </c>
      <c r="F136" s="126">
        <v>2867.51</v>
      </c>
      <c r="G136" s="107" t="str">
        <f t="shared" si="1"/>
        <v>SH19-06563</v>
      </c>
      <c r="H136" s="318"/>
      <c r="I136" s="126"/>
      <c r="J136" s="110"/>
      <c r="K136" s="108"/>
      <c r="L136" s="107"/>
      <c r="M136" s="319"/>
      <c r="N136" s="107"/>
    </row>
    <row r="137" spans="1:14" ht="18" hidden="1" customHeight="1">
      <c r="A137" s="107">
        <v>131</v>
      </c>
      <c r="B137" s="107" t="s">
        <v>139</v>
      </c>
      <c r="C137" s="90">
        <v>43649</v>
      </c>
      <c r="D137" s="107" t="s">
        <v>9758</v>
      </c>
      <c r="E137" s="107" t="s">
        <v>1709</v>
      </c>
      <c r="F137" s="126">
        <v>1370.25</v>
      </c>
      <c r="G137" s="107" t="str">
        <f t="shared" si="1"/>
        <v>SH19-06564</v>
      </c>
      <c r="H137" s="318"/>
      <c r="I137" s="126"/>
      <c r="J137" s="110"/>
      <c r="K137" s="108"/>
      <c r="L137" s="107"/>
      <c r="M137" s="319"/>
      <c r="N137" s="107"/>
    </row>
    <row r="138" spans="1:14" ht="18" hidden="1" customHeight="1">
      <c r="A138" s="107">
        <v>132</v>
      </c>
      <c r="B138" s="107" t="s">
        <v>49</v>
      </c>
      <c r="C138" s="90">
        <v>43649</v>
      </c>
      <c r="D138" s="107" t="s">
        <v>9759</v>
      </c>
      <c r="E138" s="107" t="s">
        <v>1709</v>
      </c>
      <c r="F138" s="126">
        <v>14242.8</v>
      </c>
      <c r="G138" s="107" t="str">
        <f t="shared" si="1"/>
        <v>SH19-06565</v>
      </c>
      <c r="H138" s="318"/>
      <c r="I138" s="126"/>
      <c r="J138" s="110"/>
      <c r="K138" s="108"/>
      <c r="L138" s="107"/>
      <c r="M138" s="319"/>
      <c r="N138" s="107"/>
    </row>
    <row r="139" spans="1:14" ht="18" hidden="1" customHeight="1">
      <c r="A139" s="107">
        <v>133</v>
      </c>
      <c r="B139" s="107" t="s">
        <v>42</v>
      </c>
      <c r="C139" s="90">
        <v>43651</v>
      </c>
      <c r="D139" s="107" t="s">
        <v>9760</v>
      </c>
      <c r="E139" s="107" t="s">
        <v>10176</v>
      </c>
      <c r="F139" s="126">
        <v>11560.98</v>
      </c>
      <c r="G139" s="107" t="str">
        <f t="shared" si="1"/>
        <v>SH19-06566</v>
      </c>
      <c r="H139" s="318"/>
      <c r="I139" s="126"/>
      <c r="J139" s="110"/>
      <c r="K139" s="108"/>
      <c r="L139" s="107"/>
      <c r="M139" s="319"/>
      <c r="N139" s="107"/>
    </row>
    <row r="140" spans="1:14" ht="18" hidden="1" customHeight="1">
      <c r="A140" s="107">
        <v>134</v>
      </c>
      <c r="B140" s="107" t="s">
        <v>42</v>
      </c>
      <c r="C140" s="90">
        <v>43651</v>
      </c>
      <c r="D140" s="107" t="s">
        <v>9761</v>
      </c>
      <c r="E140" s="107" t="s">
        <v>10176</v>
      </c>
      <c r="F140" s="126">
        <v>7521.07</v>
      </c>
      <c r="G140" s="107" t="str">
        <f t="shared" ref="G140:G203" si="2">D140</f>
        <v>SH19-06567</v>
      </c>
      <c r="H140" s="318"/>
      <c r="I140" s="126"/>
      <c r="J140" s="110"/>
      <c r="K140" s="108"/>
      <c r="L140" s="107"/>
      <c r="M140" s="319"/>
      <c r="N140" s="107"/>
    </row>
    <row r="141" spans="1:14" ht="18" hidden="1" customHeight="1">
      <c r="A141" s="107">
        <v>135</v>
      </c>
      <c r="B141" s="107" t="s">
        <v>42</v>
      </c>
      <c r="C141" s="90">
        <v>43651</v>
      </c>
      <c r="D141" s="107" t="s">
        <v>9762</v>
      </c>
      <c r="E141" s="107" t="s">
        <v>10176</v>
      </c>
      <c r="F141" s="126">
        <v>12601.23</v>
      </c>
      <c r="G141" s="107" t="str">
        <f t="shared" si="2"/>
        <v>SH19-06568</v>
      </c>
      <c r="H141" s="318"/>
      <c r="I141" s="126"/>
      <c r="J141" s="110"/>
      <c r="K141" s="108"/>
      <c r="L141" s="107"/>
      <c r="M141" s="319"/>
      <c r="N141" s="107"/>
    </row>
    <row r="142" spans="1:14" ht="18" hidden="1" customHeight="1">
      <c r="A142" s="107">
        <v>136</v>
      </c>
      <c r="B142" s="107" t="s">
        <v>42</v>
      </c>
      <c r="C142" s="90">
        <v>43651</v>
      </c>
      <c r="D142" s="107" t="s">
        <v>9763</v>
      </c>
      <c r="E142" s="107" t="s">
        <v>10176</v>
      </c>
      <c r="F142" s="126">
        <v>4927.4799999999996</v>
      </c>
      <c r="G142" s="107" t="str">
        <f t="shared" si="2"/>
        <v>SH19-06569</v>
      </c>
      <c r="H142" s="318"/>
      <c r="I142" s="126"/>
      <c r="J142" s="110"/>
      <c r="K142" s="108"/>
      <c r="L142" s="107"/>
      <c r="M142" s="319"/>
      <c r="N142" s="107"/>
    </row>
    <row r="143" spans="1:14" ht="18" hidden="1" customHeight="1">
      <c r="A143" s="107">
        <v>137</v>
      </c>
      <c r="B143" s="107" t="s">
        <v>42</v>
      </c>
      <c r="C143" s="90">
        <v>43651</v>
      </c>
      <c r="D143" s="107" t="s">
        <v>9764</v>
      </c>
      <c r="E143" s="107" t="s">
        <v>10176</v>
      </c>
      <c r="F143" s="126">
        <v>13597.75</v>
      </c>
      <c r="G143" s="107" t="str">
        <f t="shared" si="2"/>
        <v>SH19-06570</v>
      </c>
      <c r="H143" s="318"/>
      <c r="I143" s="126"/>
      <c r="J143" s="110"/>
      <c r="K143" s="108"/>
      <c r="L143" s="107"/>
      <c r="M143" s="319"/>
      <c r="N143" s="107"/>
    </row>
    <row r="144" spans="1:14" ht="18" hidden="1" customHeight="1">
      <c r="A144" s="107">
        <v>138</v>
      </c>
      <c r="B144" s="107" t="s">
        <v>42</v>
      </c>
      <c r="C144" s="90">
        <v>43651</v>
      </c>
      <c r="D144" s="107" t="s">
        <v>9765</v>
      </c>
      <c r="E144" s="107" t="s">
        <v>10176</v>
      </c>
      <c r="F144" s="126">
        <v>2924.04</v>
      </c>
      <c r="G144" s="107" t="str">
        <f t="shared" si="2"/>
        <v>SH19-06571</v>
      </c>
      <c r="H144" s="318"/>
      <c r="I144" s="126"/>
      <c r="J144" s="110"/>
      <c r="K144" s="108"/>
      <c r="L144" s="107"/>
      <c r="M144" s="319"/>
      <c r="N144" s="107"/>
    </row>
    <row r="145" spans="1:14" ht="18" hidden="1" customHeight="1">
      <c r="A145" s="107">
        <v>139</v>
      </c>
      <c r="B145" s="107" t="s">
        <v>42</v>
      </c>
      <c r="C145" s="90">
        <v>43651</v>
      </c>
      <c r="D145" s="107" t="s">
        <v>9766</v>
      </c>
      <c r="E145" s="107" t="s">
        <v>10176</v>
      </c>
      <c r="F145" s="126">
        <v>12948.81</v>
      </c>
      <c r="G145" s="107" t="str">
        <f t="shared" si="2"/>
        <v>SH19-06572</v>
      </c>
      <c r="H145" s="318"/>
      <c r="I145" s="126"/>
      <c r="J145" s="110"/>
      <c r="K145" s="108"/>
      <c r="L145" s="107"/>
      <c r="M145" s="319"/>
      <c r="N145" s="107"/>
    </row>
    <row r="146" spans="1:14" ht="18" hidden="1" customHeight="1">
      <c r="A146" s="107">
        <v>140</v>
      </c>
      <c r="B146" s="107" t="s">
        <v>42</v>
      </c>
      <c r="C146" s="90">
        <v>43651</v>
      </c>
      <c r="D146" s="107" t="s">
        <v>9767</v>
      </c>
      <c r="E146" s="107" t="s">
        <v>10176</v>
      </c>
      <c r="F146" s="126">
        <v>5022.08</v>
      </c>
      <c r="G146" s="107" t="str">
        <f t="shared" si="2"/>
        <v>SH19-06573</v>
      </c>
      <c r="H146" s="318"/>
      <c r="I146" s="126"/>
      <c r="J146" s="110"/>
      <c r="K146" s="108"/>
      <c r="L146" s="107"/>
      <c r="M146" s="319"/>
      <c r="N146" s="107"/>
    </row>
    <row r="147" spans="1:14" ht="18" hidden="1" customHeight="1">
      <c r="A147" s="107">
        <v>141</v>
      </c>
      <c r="B147" s="107" t="s">
        <v>42</v>
      </c>
      <c r="C147" s="90">
        <v>43651</v>
      </c>
      <c r="D147" s="107" t="s">
        <v>9768</v>
      </c>
      <c r="E147" s="107" t="s">
        <v>10176</v>
      </c>
      <c r="F147" s="126">
        <v>15954.55</v>
      </c>
      <c r="G147" s="107" t="str">
        <f t="shared" si="2"/>
        <v>SH19-06574</v>
      </c>
      <c r="H147" s="318"/>
      <c r="I147" s="126"/>
      <c r="J147" s="110"/>
      <c r="K147" s="108"/>
      <c r="L147" s="107"/>
      <c r="M147" s="319"/>
      <c r="N147" s="107"/>
    </row>
    <row r="148" spans="1:14" ht="18" hidden="1" customHeight="1">
      <c r="A148" s="107">
        <v>142</v>
      </c>
      <c r="B148" s="107" t="s">
        <v>42</v>
      </c>
      <c r="C148" s="90">
        <v>43651</v>
      </c>
      <c r="D148" s="107" t="s">
        <v>9769</v>
      </c>
      <c r="E148" s="107" t="s">
        <v>10176</v>
      </c>
      <c r="F148" s="126">
        <v>3791.34</v>
      </c>
      <c r="G148" s="107" t="str">
        <f t="shared" si="2"/>
        <v>SH19-06575</v>
      </c>
      <c r="H148" s="318"/>
      <c r="I148" s="126"/>
      <c r="J148" s="110"/>
      <c r="K148" s="108"/>
      <c r="L148" s="107"/>
      <c r="M148" s="319"/>
      <c r="N148" s="107"/>
    </row>
    <row r="149" spans="1:14" ht="18" hidden="1" customHeight="1">
      <c r="A149" s="107">
        <v>143</v>
      </c>
      <c r="B149" s="107" t="s">
        <v>42</v>
      </c>
      <c r="C149" s="90">
        <v>43651</v>
      </c>
      <c r="D149" s="107" t="s">
        <v>9770</v>
      </c>
      <c r="E149" s="107" t="s">
        <v>10176</v>
      </c>
      <c r="F149" s="126">
        <v>14725.8</v>
      </c>
      <c r="G149" s="107" t="str">
        <f t="shared" si="2"/>
        <v>SH19-06576</v>
      </c>
      <c r="H149" s="318"/>
      <c r="I149" s="126"/>
      <c r="J149" s="110"/>
      <c r="K149" s="108"/>
      <c r="L149" s="107"/>
      <c r="M149" s="319"/>
      <c r="N149" s="107"/>
    </row>
    <row r="150" spans="1:14" ht="18" hidden="1" customHeight="1">
      <c r="A150" s="107">
        <v>144</v>
      </c>
      <c r="B150" s="107" t="s">
        <v>42</v>
      </c>
      <c r="C150" s="90">
        <v>43651</v>
      </c>
      <c r="D150" s="107" t="s">
        <v>9771</v>
      </c>
      <c r="E150" s="107" t="s">
        <v>10176</v>
      </c>
      <c r="F150" s="126">
        <v>3304</v>
      </c>
      <c r="G150" s="107" t="str">
        <f t="shared" si="2"/>
        <v>SH19-06577</v>
      </c>
      <c r="H150" s="318"/>
      <c r="I150" s="126"/>
      <c r="J150" s="110"/>
      <c r="K150" s="108"/>
      <c r="L150" s="107"/>
      <c r="M150" s="319"/>
      <c r="N150" s="107"/>
    </row>
    <row r="151" spans="1:14" ht="18" hidden="1" customHeight="1">
      <c r="A151" s="107">
        <v>145</v>
      </c>
      <c r="B151" s="107" t="s">
        <v>42</v>
      </c>
      <c r="C151" s="90">
        <v>43651</v>
      </c>
      <c r="D151" s="107" t="s">
        <v>9772</v>
      </c>
      <c r="E151" s="107" t="s">
        <v>10176</v>
      </c>
      <c r="F151" s="126">
        <v>9110.9500000000007</v>
      </c>
      <c r="G151" s="107" t="str">
        <f t="shared" si="2"/>
        <v>SH19-06578</v>
      </c>
      <c r="H151" s="318"/>
      <c r="I151" s="126"/>
      <c r="J151" s="110"/>
      <c r="K151" s="108"/>
      <c r="L151" s="107"/>
      <c r="M151" s="319"/>
      <c r="N151" s="107"/>
    </row>
    <row r="152" spans="1:14" ht="18" hidden="1" customHeight="1">
      <c r="A152" s="107">
        <v>146</v>
      </c>
      <c r="B152" s="107" t="s">
        <v>42</v>
      </c>
      <c r="C152" s="90">
        <v>43651</v>
      </c>
      <c r="D152" s="107" t="s">
        <v>9773</v>
      </c>
      <c r="E152" s="107" t="s">
        <v>10176</v>
      </c>
      <c r="F152" s="126">
        <v>1501.59</v>
      </c>
      <c r="G152" s="107" t="str">
        <f t="shared" si="2"/>
        <v>SH19-06579</v>
      </c>
      <c r="H152" s="318"/>
      <c r="I152" s="126"/>
      <c r="J152" s="110"/>
      <c r="K152" s="108"/>
      <c r="L152" s="107"/>
      <c r="M152" s="319"/>
      <c r="N152" s="107"/>
    </row>
    <row r="153" spans="1:14" ht="18" hidden="1" customHeight="1">
      <c r="A153" s="107">
        <v>147</v>
      </c>
      <c r="B153" s="107" t="s">
        <v>55</v>
      </c>
      <c r="C153" s="90">
        <v>43649</v>
      </c>
      <c r="D153" s="107" t="s">
        <v>9774</v>
      </c>
      <c r="E153" s="107" t="s">
        <v>1709</v>
      </c>
      <c r="F153" s="126">
        <v>1658.7</v>
      </c>
      <c r="G153" s="107" t="str">
        <f t="shared" si="2"/>
        <v>SH19-06580</v>
      </c>
      <c r="H153" s="318"/>
      <c r="I153" s="126"/>
      <c r="J153" s="110"/>
      <c r="K153" s="108"/>
      <c r="L153" s="107"/>
      <c r="M153" s="319"/>
      <c r="N153" s="107"/>
    </row>
    <row r="154" spans="1:14" ht="18" hidden="1" customHeight="1">
      <c r="A154" s="107">
        <v>148</v>
      </c>
      <c r="B154" s="107" t="s">
        <v>55</v>
      </c>
      <c r="C154" s="90">
        <v>43649</v>
      </c>
      <c r="D154" s="107" t="s">
        <v>9775</v>
      </c>
      <c r="E154" s="107" t="s">
        <v>1709</v>
      </c>
      <c r="F154" s="126">
        <v>1447.74</v>
      </c>
      <c r="G154" s="107" t="str">
        <f t="shared" si="2"/>
        <v>SH19-06581</v>
      </c>
      <c r="H154" s="318"/>
      <c r="I154" s="126"/>
      <c r="J154" s="110"/>
      <c r="K154" s="108"/>
      <c r="L154" s="107"/>
      <c r="M154" s="319"/>
      <c r="N154" s="107"/>
    </row>
    <row r="155" spans="1:14" ht="18" hidden="1" customHeight="1">
      <c r="A155" s="107">
        <v>149</v>
      </c>
      <c r="B155" s="107" t="s">
        <v>55</v>
      </c>
      <c r="C155" s="90">
        <v>43649</v>
      </c>
      <c r="D155" s="107" t="s">
        <v>9776</v>
      </c>
      <c r="E155" s="107" t="s">
        <v>1709</v>
      </c>
      <c r="F155" s="126">
        <v>1502.82</v>
      </c>
      <c r="G155" s="107" t="str">
        <f t="shared" si="2"/>
        <v>SH19-06582</v>
      </c>
      <c r="H155" s="318"/>
      <c r="I155" s="126"/>
      <c r="J155" s="110"/>
      <c r="K155" s="108"/>
      <c r="L155" s="107"/>
      <c r="M155" s="319"/>
      <c r="N155" s="107"/>
    </row>
    <row r="156" spans="1:14" ht="18" hidden="1" customHeight="1">
      <c r="A156" s="107">
        <v>150</v>
      </c>
      <c r="B156" s="107" t="s">
        <v>55</v>
      </c>
      <c r="C156" s="90">
        <v>43649</v>
      </c>
      <c r="D156" s="107" t="s">
        <v>9777</v>
      </c>
      <c r="E156" s="107" t="s">
        <v>1709</v>
      </c>
      <c r="F156" s="126">
        <v>1644.84</v>
      </c>
      <c r="G156" s="107" t="str">
        <f t="shared" si="2"/>
        <v>SH19-06583</v>
      </c>
      <c r="H156" s="318"/>
      <c r="I156" s="126"/>
      <c r="J156" s="110"/>
      <c r="K156" s="108"/>
      <c r="L156" s="107"/>
      <c r="M156" s="319"/>
      <c r="N156" s="107"/>
    </row>
    <row r="157" spans="1:14" ht="18" hidden="1" customHeight="1">
      <c r="A157" s="107">
        <v>151</v>
      </c>
      <c r="B157" s="107" t="s">
        <v>42</v>
      </c>
      <c r="C157" s="90">
        <v>43651</v>
      </c>
      <c r="D157" s="107" t="s">
        <v>9778</v>
      </c>
      <c r="E157" s="107" t="s">
        <v>10176</v>
      </c>
      <c r="F157" s="126">
        <v>3424.51</v>
      </c>
      <c r="G157" s="107" t="str">
        <f t="shared" si="2"/>
        <v>SH19-06584</v>
      </c>
      <c r="H157" s="318"/>
      <c r="I157" s="126"/>
      <c r="J157" s="110"/>
      <c r="K157" s="108"/>
      <c r="L157" s="107"/>
      <c r="M157" s="319"/>
      <c r="N157" s="107"/>
    </row>
    <row r="158" spans="1:14" ht="18" hidden="1" customHeight="1">
      <c r="A158" s="107">
        <v>152</v>
      </c>
      <c r="B158" s="107" t="s">
        <v>1727</v>
      </c>
      <c r="C158" s="90">
        <v>43649</v>
      </c>
      <c r="D158" s="107" t="s">
        <v>9779</v>
      </c>
      <c r="E158" s="107" t="s">
        <v>1709</v>
      </c>
      <c r="F158" s="126">
        <v>1852.2</v>
      </c>
      <c r="G158" s="107" t="str">
        <f t="shared" si="2"/>
        <v>SH19-06585</v>
      </c>
      <c r="H158" s="318"/>
      <c r="I158" s="126"/>
      <c r="J158" s="110"/>
      <c r="K158" s="108"/>
      <c r="L158" s="107"/>
      <c r="M158" s="319"/>
      <c r="N158" s="107"/>
    </row>
    <row r="159" spans="1:14" ht="18" hidden="1" customHeight="1">
      <c r="A159" s="107">
        <v>153</v>
      </c>
      <c r="B159" s="107" t="s">
        <v>337</v>
      </c>
      <c r="C159" s="90">
        <v>43649</v>
      </c>
      <c r="D159" s="107" t="s">
        <v>9780</v>
      </c>
      <c r="E159" s="107" t="s">
        <v>1709</v>
      </c>
      <c r="F159" s="126">
        <v>1199</v>
      </c>
      <c r="G159" s="107" t="str">
        <f t="shared" si="2"/>
        <v>SH19-06586</v>
      </c>
      <c r="H159" s="318"/>
      <c r="I159" s="126"/>
      <c r="J159" s="110"/>
      <c r="K159" s="108"/>
      <c r="L159" s="107"/>
      <c r="M159" s="319"/>
      <c r="N159" s="107"/>
    </row>
    <row r="160" spans="1:14" ht="18" hidden="1" customHeight="1">
      <c r="A160" s="107">
        <v>154</v>
      </c>
      <c r="B160" s="107" t="s">
        <v>1746</v>
      </c>
      <c r="D160" s="327" t="s">
        <v>9781</v>
      </c>
      <c r="E160" s="107" t="s">
        <v>1709</v>
      </c>
      <c r="F160" s="126">
        <v>0</v>
      </c>
      <c r="G160" s="107" t="str">
        <f t="shared" si="2"/>
        <v>SH19-06587</v>
      </c>
      <c r="H160" s="318"/>
      <c r="I160" s="126"/>
      <c r="J160" s="110"/>
      <c r="K160" s="108"/>
      <c r="L160" s="107"/>
      <c r="M160" s="319"/>
      <c r="N160" s="107"/>
    </row>
    <row r="161" spans="1:14" ht="18" hidden="1" customHeight="1">
      <c r="A161" s="107">
        <v>155</v>
      </c>
      <c r="B161" s="107" t="s">
        <v>197</v>
      </c>
      <c r="C161" s="90">
        <v>43650</v>
      </c>
      <c r="D161" s="107" t="s">
        <v>9782</v>
      </c>
      <c r="E161" s="107" t="s">
        <v>1709</v>
      </c>
      <c r="F161" s="126">
        <v>4134.3999999999996</v>
      </c>
      <c r="G161" s="107" t="str">
        <f t="shared" si="2"/>
        <v>SH19-06588</v>
      </c>
      <c r="H161" s="318"/>
      <c r="I161" s="126"/>
      <c r="J161" s="110"/>
      <c r="K161" s="108"/>
      <c r="L161" s="107"/>
      <c r="M161" s="319"/>
      <c r="N161" s="107"/>
    </row>
    <row r="162" spans="1:14" ht="18" hidden="1" customHeight="1">
      <c r="A162" s="107">
        <v>156</v>
      </c>
      <c r="B162" s="107" t="s">
        <v>1755</v>
      </c>
      <c r="C162" s="90">
        <v>43650</v>
      </c>
      <c r="D162" s="107" t="s">
        <v>9783</v>
      </c>
      <c r="E162" s="107" t="s">
        <v>1709</v>
      </c>
      <c r="F162" s="126">
        <v>4176</v>
      </c>
      <c r="G162" s="107" t="str">
        <f t="shared" si="2"/>
        <v>SH19-06589</v>
      </c>
      <c r="H162" s="318"/>
      <c r="I162" s="126"/>
      <c r="J162" s="110"/>
      <c r="K162" s="108"/>
      <c r="L162" s="107"/>
      <c r="M162" s="319"/>
      <c r="N162" s="107"/>
    </row>
    <row r="163" spans="1:14" ht="18" hidden="1" customHeight="1">
      <c r="A163" s="107">
        <v>157</v>
      </c>
      <c r="B163" s="107" t="s">
        <v>42</v>
      </c>
      <c r="C163" s="90">
        <v>43651</v>
      </c>
      <c r="D163" s="107" t="s">
        <v>9784</v>
      </c>
      <c r="E163" s="107" t="s">
        <v>10176</v>
      </c>
      <c r="F163" s="126">
        <v>7295.81</v>
      </c>
      <c r="G163" s="107" t="str">
        <f t="shared" si="2"/>
        <v>SH19-06590</v>
      </c>
      <c r="H163" s="318"/>
      <c r="I163" s="126"/>
      <c r="J163" s="110"/>
      <c r="K163" s="108"/>
      <c r="L163" s="107"/>
      <c r="M163" s="319"/>
      <c r="N163" s="107"/>
    </row>
    <row r="164" spans="1:14" ht="18" hidden="1" customHeight="1">
      <c r="A164" s="107">
        <v>158</v>
      </c>
      <c r="B164" s="107" t="s">
        <v>42</v>
      </c>
      <c r="C164" s="90">
        <v>43651</v>
      </c>
      <c r="D164" s="107" t="s">
        <v>9785</v>
      </c>
      <c r="E164" s="107" t="s">
        <v>10176</v>
      </c>
      <c r="F164" s="126">
        <v>2856.71</v>
      </c>
      <c r="G164" s="107" t="str">
        <f t="shared" si="2"/>
        <v>SH19-06591</v>
      </c>
      <c r="H164" s="318"/>
      <c r="I164" s="126"/>
      <c r="J164" s="110"/>
      <c r="K164" s="108"/>
      <c r="L164" s="107"/>
      <c r="M164" s="319"/>
      <c r="N164" s="107"/>
    </row>
    <row r="165" spans="1:14" ht="18" hidden="1" customHeight="1">
      <c r="A165" s="107">
        <v>159</v>
      </c>
      <c r="B165" s="107" t="s">
        <v>329</v>
      </c>
      <c r="C165" s="90">
        <v>43649</v>
      </c>
      <c r="D165" s="107" t="s">
        <v>9786</v>
      </c>
      <c r="E165" s="107" t="s">
        <v>1709</v>
      </c>
      <c r="F165" s="126">
        <v>2784.24</v>
      </c>
      <c r="G165" s="107" t="str">
        <f t="shared" si="2"/>
        <v>SH19-06592</v>
      </c>
      <c r="H165" s="318"/>
      <c r="I165" s="126"/>
      <c r="J165" s="110"/>
      <c r="K165" s="108"/>
      <c r="L165" s="107"/>
      <c r="M165" s="319"/>
      <c r="N165" s="107"/>
    </row>
    <row r="166" spans="1:14" ht="18" hidden="1" customHeight="1">
      <c r="A166" s="107">
        <v>160</v>
      </c>
      <c r="B166" s="107" t="s">
        <v>42</v>
      </c>
      <c r="C166" s="90">
        <v>43651</v>
      </c>
      <c r="D166" s="107" t="s">
        <v>9787</v>
      </c>
      <c r="E166" s="107" t="s">
        <v>10176</v>
      </c>
      <c r="F166" s="126">
        <v>3064.13</v>
      </c>
      <c r="G166" s="107" t="str">
        <f t="shared" si="2"/>
        <v>SH19-06593</v>
      </c>
      <c r="H166" s="318"/>
      <c r="I166" s="126"/>
      <c r="J166" s="110"/>
      <c r="K166" s="108"/>
      <c r="L166" s="107"/>
      <c r="M166" s="319"/>
      <c r="N166" s="107"/>
    </row>
    <row r="167" spans="1:14" ht="18" hidden="1" customHeight="1">
      <c r="A167" s="107">
        <v>161</v>
      </c>
      <c r="B167" s="107" t="s">
        <v>42</v>
      </c>
      <c r="C167" s="90">
        <v>43651</v>
      </c>
      <c r="D167" s="107" t="s">
        <v>9788</v>
      </c>
      <c r="E167" s="107" t="s">
        <v>10176</v>
      </c>
      <c r="F167" s="126">
        <v>827.56</v>
      </c>
      <c r="G167" s="107" t="str">
        <f t="shared" si="2"/>
        <v>SH19-06594</v>
      </c>
      <c r="H167" s="318"/>
      <c r="I167" s="126"/>
      <c r="J167" s="110"/>
      <c r="K167" s="108"/>
      <c r="L167" s="107"/>
      <c r="M167" s="319"/>
      <c r="N167" s="107"/>
    </row>
    <row r="168" spans="1:14" ht="18" hidden="1" customHeight="1">
      <c r="A168" s="107">
        <v>162</v>
      </c>
      <c r="B168" s="107" t="s">
        <v>43</v>
      </c>
      <c r="C168" s="90">
        <v>43650</v>
      </c>
      <c r="D168" s="107" t="s">
        <v>9789</v>
      </c>
      <c r="E168" s="107" t="s">
        <v>1709</v>
      </c>
      <c r="F168" s="126">
        <v>8138.11</v>
      </c>
      <c r="G168" s="107" t="str">
        <f t="shared" si="2"/>
        <v>SH19-06595</v>
      </c>
      <c r="H168" s="318"/>
      <c r="I168" s="126"/>
      <c r="J168" s="110"/>
      <c r="K168" s="108"/>
      <c r="L168" s="107"/>
      <c r="M168" s="319"/>
      <c r="N168" s="107"/>
    </row>
    <row r="169" spans="1:14" ht="18" hidden="1" customHeight="1">
      <c r="A169" s="107">
        <v>163</v>
      </c>
      <c r="B169" s="107" t="s">
        <v>1746</v>
      </c>
      <c r="D169" s="327" t="s">
        <v>9790</v>
      </c>
      <c r="E169" s="107" t="s">
        <v>1709</v>
      </c>
      <c r="F169" s="126">
        <v>0</v>
      </c>
      <c r="G169" s="107" t="str">
        <f t="shared" si="2"/>
        <v>SH19-06596</v>
      </c>
      <c r="H169" s="318"/>
      <c r="I169" s="126"/>
      <c r="J169" s="110"/>
      <c r="K169" s="108"/>
      <c r="L169" s="107"/>
      <c r="M169" s="319"/>
      <c r="N169" s="107"/>
    </row>
    <row r="170" spans="1:14" ht="18" hidden="1" customHeight="1">
      <c r="A170" s="107">
        <v>164</v>
      </c>
      <c r="B170" s="107" t="s">
        <v>1727</v>
      </c>
      <c r="C170" s="90">
        <v>43649</v>
      </c>
      <c r="D170" s="107" t="s">
        <v>9791</v>
      </c>
      <c r="E170" s="107" t="s">
        <v>1709</v>
      </c>
      <c r="F170" s="126">
        <v>475.5</v>
      </c>
      <c r="G170" s="107" t="str">
        <f t="shared" si="2"/>
        <v>SH19-06597</v>
      </c>
      <c r="H170" s="318"/>
      <c r="I170" s="126"/>
      <c r="J170" s="110"/>
      <c r="K170" s="108"/>
      <c r="L170" s="107"/>
      <c r="M170" s="319"/>
      <c r="N170" s="107"/>
    </row>
    <row r="171" spans="1:14" ht="18" hidden="1" customHeight="1">
      <c r="A171" s="107">
        <v>165</v>
      </c>
      <c r="B171" s="107" t="s">
        <v>53</v>
      </c>
      <c r="C171" s="90">
        <v>43650</v>
      </c>
      <c r="D171" s="107" t="s">
        <v>9792</v>
      </c>
      <c r="E171" s="107" t="s">
        <v>1709</v>
      </c>
      <c r="F171" s="126">
        <v>1741.18</v>
      </c>
      <c r="G171" s="107" t="str">
        <f t="shared" si="2"/>
        <v>SH19-06598</v>
      </c>
      <c r="H171" s="318"/>
      <c r="I171" s="126"/>
      <c r="J171" s="110"/>
      <c r="K171" s="108"/>
      <c r="L171" s="107"/>
      <c r="M171" s="319"/>
      <c r="N171" s="107"/>
    </row>
    <row r="172" spans="1:14" ht="18" hidden="1" customHeight="1">
      <c r="A172" s="107">
        <v>166</v>
      </c>
      <c r="B172" s="107" t="s">
        <v>142</v>
      </c>
      <c r="C172" s="90">
        <v>43650</v>
      </c>
      <c r="D172" s="107" t="s">
        <v>9793</v>
      </c>
      <c r="E172" s="107" t="s">
        <v>1709</v>
      </c>
      <c r="F172" s="126">
        <v>872.24</v>
      </c>
      <c r="G172" s="107" t="str">
        <f t="shared" si="2"/>
        <v>SH19-06599</v>
      </c>
      <c r="H172" s="318"/>
      <c r="I172" s="126"/>
      <c r="J172" s="110"/>
      <c r="K172" s="108"/>
      <c r="L172" s="107"/>
      <c r="M172" s="319"/>
      <c r="N172" s="107"/>
    </row>
    <row r="173" spans="1:14" ht="18" hidden="1" customHeight="1">
      <c r="A173" s="107">
        <v>167</v>
      </c>
      <c r="B173" s="107" t="s">
        <v>142</v>
      </c>
      <c r="C173" s="90">
        <v>43650</v>
      </c>
      <c r="D173" s="107" t="s">
        <v>9794</v>
      </c>
      <c r="E173" s="107" t="s">
        <v>1709</v>
      </c>
      <c r="F173" s="126">
        <v>196.51</v>
      </c>
      <c r="G173" s="107" t="str">
        <f t="shared" si="2"/>
        <v>SH19-06600</v>
      </c>
      <c r="H173" s="318"/>
      <c r="I173" s="126"/>
      <c r="J173" s="110"/>
      <c r="K173" s="108"/>
      <c r="L173" s="107"/>
      <c r="M173" s="319"/>
      <c r="N173" s="107"/>
    </row>
    <row r="174" spans="1:14" ht="18" hidden="1" customHeight="1">
      <c r="A174" s="107">
        <v>168</v>
      </c>
      <c r="B174" s="107" t="s">
        <v>237</v>
      </c>
      <c r="C174" s="90">
        <v>43650</v>
      </c>
      <c r="D174" s="107" t="s">
        <v>9795</v>
      </c>
      <c r="E174" s="107" t="s">
        <v>1709</v>
      </c>
      <c r="F174" s="126">
        <v>7264.17</v>
      </c>
      <c r="G174" s="107" t="str">
        <f t="shared" si="2"/>
        <v>SH19-06601</v>
      </c>
      <c r="H174" s="318"/>
      <c r="I174" s="126"/>
      <c r="J174" s="110"/>
      <c r="K174" s="108"/>
      <c r="L174" s="107"/>
      <c r="M174" s="319"/>
      <c r="N174" s="107"/>
    </row>
    <row r="175" spans="1:14" ht="18" hidden="1" customHeight="1">
      <c r="A175" s="107">
        <v>169</v>
      </c>
      <c r="B175" s="107" t="s">
        <v>55</v>
      </c>
      <c r="C175" s="90">
        <v>43650</v>
      </c>
      <c r="D175" s="107" t="s">
        <v>9796</v>
      </c>
      <c r="E175" s="107" t="s">
        <v>1709</v>
      </c>
      <c r="F175" s="126">
        <v>1644.84</v>
      </c>
      <c r="G175" s="107" t="str">
        <f t="shared" si="2"/>
        <v>SH19-06602</v>
      </c>
      <c r="H175" s="318"/>
      <c r="I175" s="126"/>
      <c r="J175" s="110"/>
      <c r="K175" s="108"/>
      <c r="L175" s="107"/>
      <c r="M175" s="319"/>
      <c r="N175" s="107"/>
    </row>
    <row r="176" spans="1:14" ht="18" hidden="1" customHeight="1">
      <c r="A176" s="107">
        <v>170</v>
      </c>
      <c r="B176" s="107" t="s">
        <v>55</v>
      </c>
      <c r="C176" s="90">
        <v>43650</v>
      </c>
      <c r="D176" s="107" t="s">
        <v>9797</v>
      </c>
      <c r="E176" s="107" t="s">
        <v>1709</v>
      </c>
      <c r="F176" s="126">
        <v>1502.82</v>
      </c>
      <c r="G176" s="107" t="str">
        <f t="shared" si="2"/>
        <v>SH19-06603</v>
      </c>
      <c r="H176" s="318"/>
      <c r="I176" s="126"/>
      <c r="J176" s="110"/>
      <c r="K176" s="108"/>
      <c r="L176" s="107"/>
      <c r="M176" s="319"/>
      <c r="N176" s="107"/>
    </row>
    <row r="177" spans="1:14" ht="18" hidden="1" customHeight="1">
      <c r="A177" s="107">
        <v>171</v>
      </c>
      <c r="B177" s="107" t="s">
        <v>224</v>
      </c>
      <c r="C177" s="90">
        <v>43650</v>
      </c>
      <c r="D177" s="107" t="s">
        <v>9798</v>
      </c>
      <c r="E177" s="107" t="s">
        <v>1709</v>
      </c>
      <c r="F177" s="126">
        <v>1887.44</v>
      </c>
      <c r="G177" s="107" t="str">
        <f t="shared" si="2"/>
        <v>SH19-06604</v>
      </c>
      <c r="H177" s="318"/>
      <c r="I177" s="126"/>
      <c r="J177" s="110"/>
      <c r="K177" s="108"/>
      <c r="L177" s="107"/>
      <c r="M177" s="319"/>
      <c r="N177" s="107"/>
    </row>
    <row r="178" spans="1:14" ht="18" hidden="1" customHeight="1">
      <c r="A178" s="107">
        <v>172</v>
      </c>
      <c r="B178" s="107" t="s">
        <v>141</v>
      </c>
      <c r="C178" s="90">
        <v>43650</v>
      </c>
      <c r="D178" s="107" t="s">
        <v>9799</v>
      </c>
      <c r="E178" s="107" t="s">
        <v>1709</v>
      </c>
      <c r="F178" s="126">
        <v>469.05</v>
      </c>
      <c r="G178" s="107" t="str">
        <f t="shared" si="2"/>
        <v>SH19-06605</v>
      </c>
      <c r="H178" s="318"/>
      <c r="I178" s="126"/>
      <c r="J178" s="110"/>
      <c r="K178" s="108"/>
      <c r="L178" s="107"/>
      <c r="M178" s="319"/>
      <c r="N178" s="107"/>
    </row>
    <row r="179" spans="1:14" ht="18" hidden="1" customHeight="1">
      <c r="A179" s="107">
        <v>173</v>
      </c>
      <c r="B179" s="107" t="s">
        <v>333</v>
      </c>
      <c r="C179" s="90">
        <v>43650</v>
      </c>
      <c r="D179" s="107" t="s">
        <v>9800</v>
      </c>
      <c r="E179" s="107" t="s">
        <v>1709</v>
      </c>
      <c r="F179" s="126">
        <v>7915.69</v>
      </c>
      <c r="G179" s="107" t="str">
        <f t="shared" si="2"/>
        <v>SH19-06606</v>
      </c>
      <c r="H179" s="318"/>
      <c r="I179" s="126"/>
      <c r="J179" s="110"/>
      <c r="K179" s="108"/>
      <c r="L179" s="107"/>
      <c r="M179" s="319"/>
      <c r="N179" s="107"/>
    </row>
    <row r="180" spans="1:14" ht="18" hidden="1" customHeight="1">
      <c r="A180" s="107">
        <v>174</v>
      </c>
      <c r="B180" s="107" t="s">
        <v>1746</v>
      </c>
      <c r="D180" s="327" t="s">
        <v>9801</v>
      </c>
      <c r="E180" s="107" t="s">
        <v>1709</v>
      </c>
      <c r="F180" s="126">
        <v>0</v>
      </c>
      <c r="G180" s="107" t="str">
        <f t="shared" si="2"/>
        <v>SH19-06607</v>
      </c>
      <c r="H180" s="318"/>
      <c r="I180" s="126"/>
      <c r="J180" s="110"/>
      <c r="K180" s="108"/>
      <c r="L180" s="107"/>
      <c r="M180" s="319"/>
      <c r="N180" s="107"/>
    </row>
    <row r="181" spans="1:14" ht="18" hidden="1" customHeight="1">
      <c r="A181" s="107">
        <v>175</v>
      </c>
      <c r="B181" s="107" t="s">
        <v>1746</v>
      </c>
      <c r="D181" s="327" t="s">
        <v>9802</v>
      </c>
      <c r="E181" s="107" t="s">
        <v>1709</v>
      </c>
      <c r="F181" s="126">
        <v>0</v>
      </c>
      <c r="G181" s="107" t="str">
        <f t="shared" si="2"/>
        <v>SH19-06608</v>
      </c>
      <c r="H181" s="318"/>
      <c r="I181" s="126"/>
      <c r="J181" s="110"/>
      <c r="K181" s="108"/>
      <c r="L181" s="107"/>
      <c r="M181" s="319"/>
      <c r="N181" s="107"/>
    </row>
    <row r="182" spans="1:14" ht="18" hidden="1" customHeight="1">
      <c r="A182" s="107">
        <v>176</v>
      </c>
      <c r="B182" s="107" t="s">
        <v>47</v>
      </c>
      <c r="C182" s="90">
        <v>43650</v>
      </c>
      <c r="D182" s="107" t="s">
        <v>9803</v>
      </c>
      <c r="E182" s="107" t="s">
        <v>1709</v>
      </c>
      <c r="F182" s="126">
        <v>4188.6000000000004</v>
      </c>
      <c r="G182" s="107" t="str">
        <f t="shared" si="2"/>
        <v>SH19-06609</v>
      </c>
      <c r="H182" s="318"/>
      <c r="I182" s="126"/>
      <c r="J182" s="110"/>
      <c r="K182" s="108"/>
      <c r="L182" s="107"/>
      <c r="M182" s="319"/>
      <c r="N182" s="107"/>
    </row>
    <row r="183" spans="1:14" ht="18" hidden="1" customHeight="1">
      <c r="A183" s="107">
        <v>177</v>
      </c>
      <c r="B183" s="107" t="s">
        <v>142</v>
      </c>
      <c r="C183" s="90">
        <v>43650</v>
      </c>
      <c r="D183" s="107" t="s">
        <v>9804</v>
      </c>
      <c r="E183" s="107" t="s">
        <v>1709</v>
      </c>
      <c r="F183" s="126">
        <v>2584.89</v>
      </c>
      <c r="G183" s="107" t="str">
        <f t="shared" si="2"/>
        <v>SH19-06610</v>
      </c>
      <c r="H183" s="318"/>
      <c r="I183" s="126"/>
      <c r="J183" s="110"/>
      <c r="K183" s="108"/>
      <c r="L183" s="107"/>
      <c r="M183" s="319"/>
      <c r="N183" s="107"/>
    </row>
    <row r="184" spans="1:14" ht="18" hidden="1" customHeight="1">
      <c r="A184" s="107">
        <v>178</v>
      </c>
      <c r="B184" s="107" t="s">
        <v>2758</v>
      </c>
      <c r="C184" s="90">
        <v>43650</v>
      </c>
      <c r="D184" s="107" t="s">
        <v>9805</v>
      </c>
      <c r="E184" s="107" t="s">
        <v>1709</v>
      </c>
      <c r="F184" s="126">
        <v>610.24</v>
      </c>
      <c r="G184" s="107" t="str">
        <f t="shared" si="2"/>
        <v>SH19-06611</v>
      </c>
      <c r="H184" s="318"/>
      <c r="I184" s="126"/>
      <c r="J184" s="110"/>
      <c r="K184" s="108"/>
      <c r="L184" s="107"/>
      <c r="M184" s="319"/>
      <c r="N184" s="107"/>
    </row>
    <row r="185" spans="1:14" ht="18" hidden="1" customHeight="1">
      <c r="A185" s="107">
        <v>179</v>
      </c>
      <c r="B185" s="107" t="s">
        <v>42</v>
      </c>
      <c r="C185" s="90">
        <v>43650</v>
      </c>
      <c r="D185" s="107" t="s">
        <v>9806</v>
      </c>
      <c r="E185" s="107" t="s">
        <v>10175</v>
      </c>
      <c r="F185" s="126">
        <v>25.64</v>
      </c>
      <c r="G185" s="107" t="str">
        <f t="shared" si="2"/>
        <v>SH19-06612</v>
      </c>
      <c r="H185" s="318"/>
      <c r="I185" s="126"/>
      <c r="J185" s="110"/>
      <c r="K185" s="108"/>
      <c r="L185" s="107"/>
      <c r="M185" s="319"/>
      <c r="N185" s="107"/>
    </row>
    <row r="186" spans="1:14" ht="18" hidden="1" customHeight="1">
      <c r="A186" s="107">
        <v>180</v>
      </c>
      <c r="B186" s="107" t="s">
        <v>337</v>
      </c>
      <c r="C186" s="90">
        <v>43650</v>
      </c>
      <c r="D186" s="107" t="s">
        <v>9807</v>
      </c>
      <c r="E186" s="107" t="s">
        <v>1709</v>
      </c>
      <c r="F186" s="126">
        <v>1635</v>
      </c>
      <c r="G186" s="107" t="str">
        <f t="shared" si="2"/>
        <v>SH19-06613</v>
      </c>
      <c r="H186" s="318"/>
      <c r="I186" s="126"/>
      <c r="J186" s="110"/>
      <c r="K186" s="108"/>
      <c r="L186" s="107"/>
      <c r="M186" s="319"/>
      <c r="N186" s="107"/>
    </row>
    <row r="187" spans="1:14" ht="18" hidden="1" customHeight="1">
      <c r="A187" s="107">
        <v>181</v>
      </c>
      <c r="B187" s="107" t="s">
        <v>288</v>
      </c>
      <c r="C187" s="90">
        <v>43650</v>
      </c>
      <c r="D187" s="107" t="s">
        <v>9808</v>
      </c>
      <c r="E187" s="107" t="s">
        <v>1709</v>
      </c>
      <c r="F187" s="126">
        <v>2187.9499999999998</v>
      </c>
      <c r="G187" s="107" t="str">
        <f t="shared" si="2"/>
        <v>SH19-06614</v>
      </c>
      <c r="H187" s="318"/>
      <c r="I187" s="126"/>
      <c r="J187" s="110"/>
      <c r="K187" s="108"/>
      <c r="L187" s="107"/>
      <c r="M187" s="319"/>
      <c r="N187" s="107"/>
    </row>
    <row r="188" spans="1:14" ht="18" hidden="1" customHeight="1">
      <c r="A188" s="107">
        <v>182</v>
      </c>
      <c r="B188" s="107" t="s">
        <v>47</v>
      </c>
      <c r="C188" s="90">
        <v>43650</v>
      </c>
      <c r="D188" s="107" t="s">
        <v>9809</v>
      </c>
      <c r="E188" s="107" t="s">
        <v>1709</v>
      </c>
      <c r="F188" s="126">
        <v>3141.45</v>
      </c>
      <c r="G188" s="107" t="str">
        <f t="shared" si="2"/>
        <v>SH19-06615</v>
      </c>
      <c r="H188" s="318"/>
      <c r="I188" s="126"/>
      <c r="J188" s="110"/>
      <c r="K188" s="108"/>
      <c r="L188" s="107"/>
      <c r="M188" s="319"/>
      <c r="N188" s="107"/>
    </row>
    <row r="189" spans="1:14" ht="18" hidden="1" customHeight="1">
      <c r="A189" s="107">
        <v>183</v>
      </c>
      <c r="B189" s="107" t="s">
        <v>139</v>
      </c>
      <c r="C189" s="90">
        <v>43650</v>
      </c>
      <c r="D189" s="107" t="s">
        <v>9810</v>
      </c>
      <c r="E189" s="107" t="s">
        <v>1709</v>
      </c>
      <c r="F189" s="126">
        <f>60+4494.5</f>
        <v>4554.5</v>
      </c>
      <c r="G189" s="107" t="str">
        <f t="shared" si="2"/>
        <v>SH19-06616</v>
      </c>
      <c r="H189" s="318"/>
      <c r="I189" s="126"/>
      <c r="J189" s="110"/>
      <c r="K189" s="108"/>
      <c r="L189" s="107"/>
      <c r="M189" s="319"/>
      <c r="N189" s="107"/>
    </row>
    <row r="190" spans="1:14" ht="18" hidden="1" customHeight="1">
      <c r="A190" s="107">
        <v>184</v>
      </c>
      <c r="B190" s="107" t="s">
        <v>42</v>
      </c>
      <c r="C190" s="90">
        <v>43650</v>
      </c>
      <c r="D190" s="107" t="s">
        <v>9811</v>
      </c>
      <c r="E190" s="107" t="s">
        <v>10175</v>
      </c>
      <c r="F190" s="126">
        <v>6.21</v>
      </c>
      <c r="G190" s="107" t="str">
        <f t="shared" si="2"/>
        <v>SH19-06617</v>
      </c>
      <c r="H190" s="318"/>
      <c r="I190" s="126"/>
      <c r="J190" s="110"/>
      <c r="K190" s="108"/>
      <c r="L190" s="107"/>
      <c r="M190" s="319"/>
      <c r="N190" s="107"/>
    </row>
    <row r="191" spans="1:14" ht="18" hidden="1" customHeight="1">
      <c r="A191" s="107">
        <v>185</v>
      </c>
      <c r="B191" s="107" t="s">
        <v>55</v>
      </c>
      <c r="C191" s="90">
        <v>43650</v>
      </c>
      <c r="D191" s="107" t="s">
        <v>9812</v>
      </c>
      <c r="E191" s="107" t="s">
        <v>1709</v>
      </c>
      <c r="F191" s="126">
        <v>3289.68</v>
      </c>
      <c r="G191" s="107" t="str">
        <f t="shared" si="2"/>
        <v>SH19-06618</v>
      </c>
      <c r="H191" s="318"/>
      <c r="I191" s="126"/>
      <c r="J191" s="110"/>
      <c r="K191" s="108"/>
      <c r="L191" s="107"/>
      <c r="M191" s="319"/>
      <c r="N191" s="107"/>
    </row>
    <row r="192" spans="1:14" ht="18" hidden="1" customHeight="1">
      <c r="A192" s="107">
        <v>186</v>
      </c>
      <c r="B192" s="107" t="s">
        <v>55</v>
      </c>
      <c r="C192" s="90">
        <v>43650</v>
      </c>
      <c r="D192" s="107" t="s">
        <v>9813</v>
      </c>
      <c r="E192" s="107" t="s">
        <v>1709</v>
      </c>
      <c r="F192" s="126">
        <v>3005.64</v>
      </c>
      <c r="G192" s="107" t="str">
        <f t="shared" si="2"/>
        <v>SH19-06619</v>
      </c>
      <c r="H192" s="318"/>
      <c r="I192" s="126"/>
      <c r="J192" s="110"/>
      <c r="K192" s="108"/>
      <c r="L192" s="107"/>
      <c r="M192" s="319"/>
      <c r="N192" s="107"/>
    </row>
    <row r="193" spans="1:14" ht="18" hidden="1" customHeight="1">
      <c r="A193" s="107">
        <v>187</v>
      </c>
      <c r="B193" s="107" t="s">
        <v>1746</v>
      </c>
      <c r="D193" s="327" t="s">
        <v>9814</v>
      </c>
      <c r="E193" s="107" t="s">
        <v>1709</v>
      </c>
      <c r="F193" s="126">
        <v>0</v>
      </c>
      <c r="G193" s="107" t="str">
        <f t="shared" si="2"/>
        <v>SH19-06620</v>
      </c>
      <c r="H193" s="318"/>
      <c r="I193" s="126"/>
      <c r="J193" s="110"/>
      <c r="K193" s="108"/>
      <c r="L193" s="107"/>
      <c r="M193" s="319"/>
      <c r="N193" s="107"/>
    </row>
    <row r="194" spans="1:14" ht="18" hidden="1" customHeight="1">
      <c r="A194" s="107">
        <v>188</v>
      </c>
      <c r="B194" s="107" t="s">
        <v>329</v>
      </c>
      <c r="C194" s="90">
        <v>43650</v>
      </c>
      <c r="D194" s="107" t="s">
        <v>9815</v>
      </c>
      <c r="E194" s="107" t="s">
        <v>1709</v>
      </c>
      <c r="F194" s="126">
        <v>2959.58</v>
      </c>
      <c r="G194" s="107" t="str">
        <f t="shared" si="2"/>
        <v>SH19-06621</v>
      </c>
      <c r="H194" s="318"/>
      <c r="I194" s="126"/>
      <c r="J194" s="110"/>
      <c r="K194" s="108"/>
      <c r="L194" s="107"/>
      <c r="M194" s="319"/>
      <c r="N194" s="107"/>
    </row>
    <row r="195" spans="1:14" ht="18" hidden="1" customHeight="1">
      <c r="A195" s="107">
        <v>189</v>
      </c>
      <c r="B195" s="107" t="s">
        <v>43</v>
      </c>
      <c r="C195" s="90">
        <v>43651</v>
      </c>
      <c r="D195" s="107" t="s">
        <v>9816</v>
      </c>
      <c r="E195" s="107" t="s">
        <v>1709</v>
      </c>
      <c r="F195" s="126">
        <v>10420.879999999999</v>
      </c>
      <c r="G195" s="107" t="str">
        <f t="shared" si="2"/>
        <v>SH19-06622</v>
      </c>
      <c r="H195" s="318"/>
      <c r="I195" s="126"/>
      <c r="J195" s="110"/>
      <c r="K195" s="108"/>
      <c r="L195" s="107"/>
      <c r="M195" s="319"/>
      <c r="N195" s="107"/>
    </row>
    <row r="196" spans="1:14" ht="18" hidden="1" customHeight="1">
      <c r="A196" s="107">
        <v>190</v>
      </c>
      <c r="B196" s="107" t="s">
        <v>1746</v>
      </c>
      <c r="D196" s="327" t="s">
        <v>9817</v>
      </c>
      <c r="E196" s="107" t="s">
        <v>1709</v>
      </c>
      <c r="F196" s="126">
        <v>0</v>
      </c>
      <c r="G196" s="107" t="str">
        <f t="shared" si="2"/>
        <v>SH19-06623</v>
      </c>
      <c r="H196" s="318"/>
      <c r="I196" s="126"/>
      <c r="J196" s="110"/>
      <c r="K196" s="108"/>
      <c r="L196" s="107"/>
      <c r="M196" s="319"/>
      <c r="N196" s="107"/>
    </row>
    <row r="197" spans="1:14" ht="18" hidden="1" customHeight="1">
      <c r="A197" s="107">
        <v>191</v>
      </c>
      <c r="B197" s="107" t="s">
        <v>142</v>
      </c>
      <c r="C197" s="90">
        <v>43651</v>
      </c>
      <c r="D197" s="107" t="s">
        <v>9818</v>
      </c>
      <c r="E197" s="107" t="s">
        <v>1709</v>
      </c>
      <c r="F197" s="126">
        <v>514</v>
      </c>
      <c r="G197" s="107" t="str">
        <f t="shared" si="2"/>
        <v>SH19-06624</v>
      </c>
      <c r="H197" s="318"/>
      <c r="I197" s="126"/>
      <c r="J197" s="110"/>
      <c r="K197" s="108"/>
      <c r="L197" s="107"/>
      <c r="M197" s="319"/>
      <c r="N197" s="107"/>
    </row>
    <row r="198" spans="1:14" ht="18" hidden="1" customHeight="1">
      <c r="A198" s="107">
        <v>192</v>
      </c>
      <c r="B198" s="107" t="s">
        <v>291</v>
      </c>
      <c r="C198" s="90">
        <v>43651</v>
      </c>
      <c r="D198" s="107" t="s">
        <v>9819</v>
      </c>
      <c r="E198" s="107" t="s">
        <v>1709</v>
      </c>
      <c r="F198" s="126">
        <v>5098.1400000000003</v>
      </c>
      <c r="G198" s="107" t="str">
        <f t="shared" si="2"/>
        <v>SH19-06625</v>
      </c>
      <c r="H198" s="318"/>
      <c r="I198" s="126"/>
      <c r="J198" s="110"/>
      <c r="K198" s="108"/>
      <c r="L198" s="107"/>
      <c r="M198" s="319"/>
      <c r="N198" s="107"/>
    </row>
    <row r="199" spans="1:14" ht="18" hidden="1" customHeight="1">
      <c r="A199" s="107">
        <v>193</v>
      </c>
      <c r="B199" s="107" t="s">
        <v>291</v>
      </c>
      <c r="C199" s="90">
        <v>43651</v>
      </c>
      <c r="D199" s="107" t="s">
        <v>9820</v>
      </c>
      <c r="E199" s="107" t="s">
        <v>1709</v>
      </c>
      <c r="F199" s="126">
        <v>0</v>
      </c>
      <c r="G199" s="107" t="str">
        <f t="shared" si="2"/>
        <v>SH19-06626</v>
      </c>
      <c r="H199" s="318"/>
      <c r="I199" s="126"/>
      <c r="J199" s="110"/>
      <c r="K199" s="108"/>
      <c r="L199" s="107"/>
      <c r="M199" s="319"/>
      <c r="N199" s="107" t="s">
        <v>1753</v>
      </c>
    </row>
    <row r="200" spans="1:14" ht="18" hidden="1" customHeight="1">
      <c r="A200" s="107">
        <v>194</v>
      </c>
      <c r="B200" s="107" t="s">
        <v>43</v>
      </c>
      <c r="C200" s="90">
        <v>43651</v>
      </c>
      <c r="D200" s="107" t="s">
        <v>9821</v>
      </c>
      <c r="E200" s="107" t="s">
        <v>1709</v>
      </c>
      <c r="F200" s="126">
        <v>1587.5</v>
      </c>
      <c r="G200" s="107" t="str">
        <f t="shared" si="2"/>
        <v>SH19-06627</v>
      </c>
      <c r="H200" s="318"/>
      <c r="I200" s="126"/>
      <c r="J200" s="110"/>
      <c r="K200" s="108"/>
      <c r="L200" s="107"/>
      <c r="M200" s="319"/>
      <c r="N200" s="107"/>
    </row>
    <row r="201" spans="1:14" ht="18" hidden="1" customHeight="1">
      <c r="A201" s="107">
        <v>195</v>
      </c>
      <c r="B201" s="107" t="s">
        <v>54</v>
      </c>
      <c r="C201" s="90">
        <v>43651</v>
      </c>
      <c r="D201" s="107" t="s">
        <v>9822</v>
      </c>
      <c r="E201" s="107" t="s">
        <v>1709</v>
      </c>
      <c r="F201" s="126">
        <f>537+263+892.8+401.04</f>
        <v>2093.84</v>
      </c>
      <c r="G201" s="107" t="str">
        <f t="shared" si="2"/>
        <v>SH19-06628</v>
      </c>
      <c r="H201" s="318"/>
      <c r="I201" s="126"/>
      <c r="J201" s="110"/>
      <c r="K201" s="108"/>
      <c r="L201" s="107"/>
      <c r="M201" s="319"/>
      <c r="N201" s="107"/>
    </row>
    <row r="202" spans="1:14" ht="18" hidden="1" customHeight="1">
      <c r="A202" s="107">
        <v>196</v>
      </c>
      <c r="B202" s="107" t="s">
        <v>42</v>
      </c>
      <c r="C202" s="90">
        <v>43651</v>
      </c>
      <c r="D202" s="107" t="s">
        <v>9823</v>
      </c>
      <c r="E202" s="107" t="s">
        <v>10176</v>
      </c>
      <c r="F202" s="126">
        <v>37.57</v>
      </c>
      <c r="G202" s="107" t="str">
        <f t="shared" si="2"/>
        <v>SH19-06629</v>
      </c>
      <c r="H202" s="318"/>
      <c r="I202" s="126"/>
      <c r="J202" s="110"/>
      <c r="K202" s="108"/>
      <c r="L202" s="107"/>
      <c r="M202" s="319"/>
      <c r="N202" s="107"/>
    </row>
    <row r="203" spans="1:14" ht="18" hidden="1" customHeight="1">
      <c r="A203" s="107">
        <v>197</v>
      </c>
      <c r="B203" s="107" t="s">
        <v>55</v>
      </c>
      <c r="C203" s="90">
        <v>43651</v>
      </c>
      <c r="D203" s="107" t="s">
        <v>9824</v>
      </c>
      <c r="E203" s="107" t="s">
        <v>1709</v>
      </c>
      <c r="F203" s="126">
        <v>1447.74</v>
      </c>
      <c r="G203" s="107" t="str">
        <f t="shared" si="2"/>
        <v>SH19-06630</v>
      </c>
      <c r="H203" s="318"/>
      <c r="I203" s="126"/>
      <c r="J203" s="110"/>
      <c r="K203" s="108"/>
      <c r="L203" s="107"/>
      <c r="M203" s="319"/>
      <c r="N203" s="107"/>
    </row>
    <row r="204" spans="1:14" ht="18" hidden="1" customHeight="1">
      <c r="A204" s="107">
        <v>198</v>
      </c>
      <c r="B204" s="107" t="s">
        <v>55</v>
      </c>
      <c r="C204" s="90">
        <v>43651</v>
      </c>
      <c r="D204" s="107" t="s">
        <v>9825</v>
      </c>
      <c r="E204" s="107" t="s">
        <v>1709</v>
      </c>
      <c r="F204" s="126">
        <v>727.65</v>
      </c>
      <c r="G204" s="107" t="str">
        <f t="shared" ref="G204:G264" si="3">D204</f>
        <v>SH19-06631</v>
      </c>
      <c r="H204" s="318"/>
      <c r="I204" s="126"/>
      <c r="J204" s="110"/>
      <c r="K204" s="108"/>
      <c r="L204" s="107"/>
      <c r="M204" s="319"/>
      <c r="N204" s="107"/>
    </row>
    <row r="205" spans="1:14" ht="18" hidden="1" customHeight="1">
      <c r="A205" s="107">
        <v>199</v>
      </c>
      <c r="B205" s="107" t="s">
        <v>55</v>
      </c>
      <c r="C205" s="90">
        <v>43651</v>
      </c>
      <c r="D205" s="107" t="s">
        <v>9826</v>
      </c>
      <c r="E205" s="107" t="s">
        <v>1709</v>
      </c>
      <c r="F205" s="126">
        <v>548.70000000000005</v>
      </c>
      <c r="G205" s="107" t="str">
        <f t="shared" si="3"/>
        <v>SH19-06632</v>
      </c>
      <c r="H205" s="318"/>
      <c r="I205" s="126"/>
      <c r="J205" s="110"/>
      <c r="K205" s="108"/>
      <c r="L205" s="107"/>
      <c r="M205" s="319"/>
      <c r="N205" s="107"/>
    </row>
    <row r="206" spans="1:14" ht="18" hidden="1" customHeight="1">
      <c r="A206" s="107">
        <v>200</v>
      </c>
      <c r="B206" s="107" t="s">
        <v>1746</v>
      </c>
      <c r="D206" s="327" t="s">
        <v>9827</v>
      </c>
      <c r="E206" s="107" t="s">
        <v>1709</v>
      </c>
      <c r="F206" s="126">
        <v>0</v>
      </c>
      <c r="G206" s="107" t="str">
        <f t="shared" si="3"/>
        <v>SH19-06633</v>
      </c>
      <c r="H206" s="318"/>
      <c r="I206" s="126"/>
      <c r="J206" s="110"/>
      <c r="K206" s="108"/>
      <c r="L206" s="107"/>
      <c r="M206" s="319"/>
      <c r="N206" s="107"/>
    </row>
    <row r="207" spans="1:14" ht="18" hidden="1" customHeight="1">
      <c r="A207" s="107">
        <v>201</v>
      </c>
      <c r="B207" s="107" t="s">
        <v>298</v>
      </c>
      <c r="C207" s="90">
        <v>43651</v>
      </c>
      <c r="D207" s="107" t="s">
        <v>9828</v>
      </c>
      <c r="E207" s="107" t="s">
        <v>1709</v>
      </c>
      <c r="F207" s="126">
        <v>808.78</v>
      </c>
      <c r="G207" s="107" t="str">
        <f t="shared" si="3"/>
        <v>SH19-06634</v>
      </c>
      <c r="H207" s="318"/>
      <c r="I207" s="126"/>
      <c r="J207" s="110"/>
      <c r="K207" s="108"/>
      <c r="L207" s="107"/>
      <c r="M207" s="319"/>
      <c r="N207" s="107"/>
    </row>
    <row r="208" spans="1:14" ht="18" hidden="1" customHeight="1">
      <c r="A208" s="107">
        <v>202</v>
      </c>
      <c r="B208" s="107" t="s">
        <v>197</v>
      </c>
      <c r="C208" s="90">
        <v>43651</v>
      </c>
      <c r="D208" s="107" t="s">
        <v>9829</v>
      </c>
      <c r="E208" s="107" t="s">
        <v>1709</v>
      </c>
      <c r="F208" s="126">
        <v>7241.7</v>
      </c>
      <c r="G208" s="107" t="str">
        <f t="shared" si="3"/>
        <v>SH19-06635</v>
      </c>
      <c r="H208" s="318"/>
      <c r="I208" s="126"/>
      <c r="J208" s="110"/>
      <c r="K208" s="108"/>
      <c r="L208" s="107"/>
      <c r="M208" s="319"/>
      <c r="N208" s="107"/>
    </row>
    <row r="209" spans="1:14" ht="18" hidden="1" customHeight="1">
      <c r="A209" s="107">
        <v>203</v>
      </c>
      <c r="B209" s="107" t="s">
        <v>1746</v>
      </c>
      <c r="D209" s="327" t="s">
        <v>9830</v>
      </c>
      <c r="E209" s="107" t="s">
        <v>1709</v>
      </c>
      <c r="F209" s="126">
        <v>0</v>
      </c>
      <c r="G209" s="107" t="str">
        <f t="shared" si="3"/>
        <v>SH19-06636</v>
      </c>
      <c r="H209" s="318"/>
      <c r="I209" s="126"/>
      <c r="J209" s="110"/>
      <c r="K209" s="108"/>
      <c r="L209" s="107"/>
      <c r="M209" s="319"/>
      <c r="N209" s="107"/>
    </row>
    <row r="210" spans="1:14" ht="18" hidden="1" customHeight="1">
      <c r="A210" s="107">
        <v>204</v>
      </c>
      <c r="B210" s="107" t="s">
        <v>43</v>
      </c>
      <c r="C210" s="90">
        <v>43651</v>
      </c>
      <c r="D210" s="107" t="s">
        <v>9831</v>
      </c>
      <c r="E210" s="107" t="s">
        <v>1709</v>
      </c>
      <c r="F210" s="126">
        <v>1740.9</v>
      </c>
      <c r="G210" s="107" t="str">
        <f t="shared" si="3"/>
        <v>SH19-06637</v>
      </c>
      <c r="H210" s="318"/>
      <c r="I210" s="126"/>
      <c r="J210" s="110"/>
      <c r="K210" s="108"/>
      <c r="L210" s="107"/>
      <c r="M210" s="319"/>
      <c r="N210" s="107"/>
    </row>
    <row r="211" spans="1:14" ht="18" hidden="1" customHeight="1">
      <c r="A211" s="107">
        <v>205</v>
      </c>
      <c r="B211" s="107" t="s">
        <v>50</v>
      </c>
      <c r="C211" s="90">
        <v>43651</v>
      </c>
      <c r="D211" s="107" t="s">
        <v>9832</v>
      </c>
      <c r="E211" s="107" t="s">
        <v>1709</v>
      </c>
      <c r="F211" s="126">
        <v>12153.89</v>
      </c>
      <c r="G211" s="107" t="str">
        <f t="shared" si="3"/>
        <v>SH19-06638</v>
      </c>
      <c r="H211" s="318"/>
      <c r="I211" s="126"/>
      <c r="J211" s="110"/>
      <c r="K211" s="108"/>
      <c r="L211" s="107"/>
      <c r="M211" s="319"/>
      <c r="N211" s="107"/>
    </row>
    <row r="212" spans="1:14" ht="18" hidden="1" customHeight="1">
      <c r="A212" s="107">
        <v>206</v>
      </c>
      <c r="B212" s="107" t="s">
        <v>1746</v>
      </c>
      <c r="D212" s="327" t="s">
        <v>9833</v>
      </c>
      <c r="E212" s="107" t="s">
        <v>1709</v>
      </c>
      <c r="F212" s="126">
        <v>0</v>
      </c>
      <c r="G212" s="107" t="str">
        <f t="shared" si="3"/>
        <v>SH19-06639</v>
      </c>
      <c r="H212" s="318"/>
      <c r="I212" s="126"/>
      <c r="J212" s="110"/>
      <c r="K212" s="108"/>
      <c r="L212" s="107"/>
      <c r="M212" s="319"/>
      <c r="N212" s="107"/>
    </row>
    <row r="213" spans="1:14" ht="18" hidden="1" customHeight="1">
      <c r="A213" s="107">
        <v>207</v>
      </c>
      <c r="B213" s="107" t="s">
        <v>142</v>
      </c>
      <c r="C213" s="90">
        <v>43651</v>
      </c>
      <c r="D213" s="107" t="s">
        <v>9834</v>
      </c>
      <c r="E213" s="107" t="s">
        <v>1709</v>
      </c>
      <c r="F213" s="126">
        <v>1630.71</v>
      </c>
      <c r="G213" s="107" t="str">
        <f t="shared" si="3"/>
        <v>SH19-06640</v>
      </c>
      <c r="H213" s="318"/>
      <c r="I213" s="126"/>
      <c r="J213" s="110"/>
      <c r="K213" s="108"/>
      <c r="L213" s="107"/>
      <c r="M213" s="319"/>
      <c r="N213" s="107"/>
    </row>
    <row r="214" spans="1:14" ht="18" hidden="1" customHeight="1">
      <c r="A214" s="107">
        <v>208</v>
      </c>
      <c r="B214" s="107" t="s">
        <v>142</v>
      </c>
      <c r="C214" s="90">
        <v>43651</v>
      </c>
      <c r="D214" s="107" t="s">
        <v>9835</v>
      </c>
      <c r="E214" s="107" t="s">
        <v>1709</v>
      </c>
      <c r="F214" s="126">
        <v>194.88</v>
      </c>
      <c r="G214" s="107" t="str">
        <f t="shared" si="3"/>
        <v>SH19-06641</v>
      </c>
      <c r="H214" s="318"/>
      <c r="I214" s="126"/>
      <c r="J214" s="110"/>
      <c r="K214" s="108"/>
      <c r="L214" s="107"/>
      <c r="M214" s="319"/>
      <c r="N214" s="107"/>
    </row>
    <row r="215" spans="1:14" ht="18" hidden="1" customHeight="1">
      <c r="A215" s="107">
        <v>209</v>
      </c>
      <c r="B215" s="107" t="s">
        <v>42</v>
      </c>
      <c r="C215" s="90">
        <v>43651</v>
      </c>
      <c r="D215" s="107" t="s">
        <v>9836</v>
      </c>
      <c r="E215" s="107" t="s">
        <v>10176</v>
      </c>
      <c r="F215" s="126">
        <v>3.26</v>
      </c>
      <c r="G215" s="107" t="str">
        <f t="shared" si="3"/>
        <v>SH19-06642</v>
      </c>
      <c r="H215" s="318"/>
      <c r="I215" s="126"/>
      <c r="J215" s="110"/>
      <c r="K215" s="108"/>
      <c r="L215" s="107"/>
      <c r="M215" s="319"/>
      <c r="N215" s="107"/>
    </row>
    <row r="216" spans="1:14" ht="18" hidden="1" customHeight="1">
      <c r="A216" s="107">
        <v>210</v>
      </c>
      <c r="B216" s="107" t="s">
        <v>42</v>
      </c>
      <c r="C216" s="90">
        <v>43651</v>
      </c>
      <c r="D216" s="107" t="s">
        <v>9837</v>
      </c>
      <c r="E216" s="107" t="s">
        <v>10176</v>
      </c>
      <c r="F216" s="126">
        <v>26.97</v>
      </c>
      <c r="G216" s="107" t="str">
        <f t="shared" si="3"/>
        <v>SH19-06643</v>
      </c>
      <c r="H216" s="318"/>
      <c r="I216" s="126"/>
      <c r="J216" s="110"/>
      <c r="K216" s="108"/>
      <c r="L216" s="107"/>
      <c r="M216" s="319"/>
      <c r="N216" s="107"/>
    </row>
    <row r="217" spans="1:14" ht="18" hidden="1" customHeight="1">
      <c r="A217" s="107">
        <v>211</v>
      </c>
      <c r="B217" s="107" t="s">
        <v>329</v>
      </c>
      <c r="C217" s="90">
        <v>43651</v>
      </c>
      <c r="D217" s="107" t="s">
        <v>9838</v>
      </c>
      <c r="E217" s="107" t="s">
        <v>1709</v>
      </c>
      <c r="F217" s="126">
        <v>5649.05</v>
      </c>
      <c r="G217" s="107" t="str">
        <f t="shared" si="3"/>
        <v>SH19-06644</v>
      </c>
      <c r="H217" s="318"/>
      <c r="I217" s="126"/>
      <c r="J217" s="110"/>
      <c r="K217" s="108"/>
      <c r="L217" s="107"/>
      <c r="M217" s="319"/>
      <c r="N217" s="107"/>
    </row>
    <row r="218" spans="1:14" ht="18" hidden="1" customHeight="1">
      <c r="A218" s="107">
        <v>212</v>
      </c>
      <c r="B218" s="107" t="s">
        <v>55</v>
      </c>
      <c r="C218" s="90">
        <v>43651</v>
      </c>
      <c r="D218" s="107" t="s">
        <v>9839</v>
      </c>
      <c r="E218" s="107" t="s">
        <v>1709</v>
      </c>
      <c r="F218" s="126">
        <v>3289.68</v>
      </c>
      <c r="G218" s="107" t="str">
        <f t="shared" si="3"/>
        <v>SH19-06645</v>
      </c>
      <c r="H218" s="318"/>
      <c r="I218" s="126"/>
      <c r="J218" s="110"/>
      <c r="K218" s="108"/>
      <c r="L218" s="107"/>
      <c r="M218" s="319"/>
      <c r="N218" s="107"/>
    </row>
    <row r="219" spans="1:14" ht="18" hidden="1" customHeight="1">
      <c r="A219" s="107">
        <v>213</v>
      </c>
      <c r="B219" s="107" t="s">
        <v>55</v>
      </c>
      <c r="C219" s="90">
        <v>43651</v>
      </c>
      <c r="D219" s="107" t="s">
        <v>9840</v>
      </c>
      <c r="E219" s="107" t="s">
        <v>1709</v>
      </c>
      <c r="F219" s="126">
        <v>3005.64</v>
      </c>
      <c r="G219" s="107" t="str">
        <f t="shared" si="3"/>
        <v>SH19-06646</v>
      </c>
      <c r="H219" s="318"/>
      <c r="I219" s="126"/>
      <c r="J219" s="110"/>
      <c r="K219" s="108"/>
      <c r="L219" s="107"/>
      <c r="M219" s="319"/>
      <c r="N219" s="107"/>
    </row>
    <row r="220" spans="1:14" ht="18" hidden="1" customHeight="1">
      <c r="A220" s="107">
        <v>214</v>
      </c>
      <c r="B220" s="107" t="s">
        <v>139</v>
      </c>
      <c r="C220" s="90">
        <v>43651</v>
      </c>
      <c r="D220" s="107" t="s">
        <v>9841</v>
      </c>
      <c r="E220" s="107" t="s">
        <v>1709</v>
      </c>
      <c r="F220" s="126">
        <v>2958</v>
      </c>
      <c r="G220" s="107" t="str">
        <f t="shared" si="3"/>
        <v>SH19-06647</v>
      </c>
      <c r="H220" s="318"/>
      <c r="I220" s="126"/>
      <c r="J220" s="110"/>
      <c r="K220" s="108"/>
      <c r="L220" s="107"/>
      <c r="M220" s="319"/>
      <c r="N220" s="107"/>
    </row>
    <row r="221" spans="1:14" ht="18" hidden="1" customHeight="1">
      <c r="A221" s="107">
        <v>215</v>
      </c>
      <c r="B221" s="107" t="s">
        <v>197</v>
      </c>
      <c r="C221" s="90">
        <v>43651</v>
      </c>
      <c r="D221" s="107" t="s">
        <v>9842</v>
      </c>
      <c r="E221" s="107" t="s">
        <v>1709</v>
      </c>
      <c r="F221" s="126">
        <v>7241.7</v>
      </c>
      <c r="G221" s="107" t="str">
        <f t="shared" si="3"/>
        <v>SH19-06648</v>
      </c>
      <c r="H221" s="318"/>
      <c r="I221" s="126"/>
      <c r="J221" s="110"/>
      <c r="K221" s="108"/>
      <c r="L221" s="107"/>
      <c r="M221" s="319"/>
      <c r="N221" s="107"/>
    </row>
    <row r="222" spans="1:14" ht="18" hidden="1" customHeight="1">
      <c r="A222" s="107">
        <v>216</v>
      </c>
      <c r="B222" s="107" t="s">
        <v>142</v>
      </c>
      <c r="C222" s="90">
        <v>43651</v>
      </c>
      <c r="D222" s="107" t="s">
        <v>9843</v>
      </c>
      <c r="E222" s="107" t="s">
        <v>1709</v>
      </c>
      <c r="F222" s="126">
        <v>2800</v>
      </c>
      <c r="G222" s="107" t="str">
        <f t="shared" si="3"/>
        <v>SH19-06649</v>
      </c>
      <c r="H222" s="318"/>
      <c r="I222" s="126"/>
      <c r="J222" s="110"/>
      <c r="K222" s="108"/>
      <c r="L222" s="107"/>
      <c r="M222" s="319"/>
      <c r="N222" s="107"/>
    </row>
    <row r="223" spans="1:14" ht="18" hidden="1" customHeight="1">
      <c r="A223" s="107">
        <v>217</v>
      </c>
      <c r="B223" s="107" t="s">
        <v>141</v>
      </c>
      <c r="C223" s="90">
        <v>43651</v>
      </c>
      <c r="D223" s="107" t="s">
        <v>9844</v>
      </c>
      <c r="E223" s="107" t="s">
        <v>1709</v>
      </c>
      <c r="F223" s="126">
        <v>3185.7</v>
      </c>
      <c r="G223" s="107" t="str">
        <f t="shared" si="3"/>
        <v>SH19-06650</v>
      </c>
      <c r="H223" s="318"/>
      <c r="I223" s="126"/>
      <c r="J223" s="110"/>
      <c r="K223" s="108"/>
      <c r="L223" s="107"/>
      <c r="M223" s="319"/>
      <c r="N223" s="107"/>
    </row>
    <row r="224" spans="1:14" ht="18" hidden="1" customHeight="1">
      <c r="A224" s="107">
        <v>218</v>
      </c>
      <c r="B224" s="107" t="s">
        <v>1727</v>
      </c>
      <c r="C224" s="90">
        <v>43651</v>
      </c>
      <c r="D224" s="107" t="s">
        <v>9845</v>
      </c>
      <c r="E224" s="107" t="s">
        <v>1709</v>
      </c>
      <c r="F224" s="126">
        <v>2634.3</v>
      </c>
      <c r="G224" s="107" t="str">
        <f t="shared" si="3"/>
        <v>SH19-06651</v>
      </c>
      <c r="H224" s="318"/>
      <c r="I224" s="126"/>
      <c r="J224" s="110"/>
      <c r="K224" s="108"/>
      <c r="L224" s="107"/>
      <c r="M224" s="319"/>
      <c r="N224" s="107"/>
    </row>
    <row r="225" spans="1:14" ht="18" hidden="1" customHeight="1">
      <c r="A225" s="107">
        <v>219</v>
      </c>
      <c r="B225" s="107" t="s">
        <v>1746</v>
      </c>
      <c r="D225" s="327" t="s">
        <v>9846</v>
      </c>
      <c r="E225" s="107" t="s">
        <v>1709</v>
      </c>
      <c r="F225" s="126">
        <v>0</v>
      </c>
      <c r="G225" s="107" t="str">
        <f t="shared" si="3"/>
        <v>SH19-06652</v>
      </c>
      <c r="H225" s="318"/>
      <c r="I225" s="126"/>
      <c r="J225" s="110"/>
      <c r="K225" s="108"/>
      <c r="L225" s="107"/>
      <c r="M225" s="319"/>
      <c r="N225" s="107"/>
    </row>
    <row r="226" spans="1:14" ht="18" hidden="1" customHeight="1">
      <c r="A226" s="107">
        <v>220</v>
      </c>
      <c r="B226" s="107" t="s">
        <v>352</v>
      </c>
      <c r="C226" s="90">
        <v>43651</v>
      </c>
      <c r="D226" s="107" t="s">
        <v>9847</v>
      </c>
      <c r="E226" s="107" t="s">
        <v>1709</v>
      </c>
      <c r="F226" s="126">
        <v>6585.6</v>
      </c>
      <c r="G226" s="107" t="str">
        <f t="shared" si="3"/>
        <v>SH19-06653</v>
      </c>
      <c r="H226" s="318"/>
      <c r="I226" s="126"/>
      <c r="J226" s="110"/>
      <c r="K226" s="108"/>
      <c r="L226" s="107"/>
      <c r="M226" s="319"/>
      <c r="N226" s="107"/>
    </row>
    <row r="227" spans="1:14" ht="18" hidden="1" customHeight="1">
      <c r="A227" s="107">
        <v>221</v>
      </c>
      <c r="B227" s="107" t="s">
        <v>352</v>
      </c>
      <c r="C227" s="90">
        <v>43651</v>
      </c>
      <c r="D227" s="107" t="s">
        <v>9848</v>
      </c>
      <c r="E227" s="107" t="s">
        <v>1709</v>
      </c>
      <c r="F227" s="126">
        <v>7217.28</v>
      </c>
      <c r="G227" s="107" t="str">
        <f t="shared" si="3"/>
        <v>SH19-06654</v>
      </c>
      <c r="H227" s="318"/>
      <c r="I227" s="126"/>
      <c r="J227" s="110"/>
      <c r="K227" s="108"/>
      <c r="L227" s="107"/>
      <c r="M227" s="319"/>
      <c r="N227" s="107"/>
    </row>
    <row r="228" spans="1:14" ht="18" hidden="1" customHeight="1">
      <c r="A228" s="107">
        <v>222</v>
      </c>
      <c r="B228" s="107" t="s">
        <v>42</v>
      </c>
      <c r="C228" s="90">
        <v>43651</v>
      </c>
      <c r="D228" s="107" t="s">
        <v>9849</v>
      </c>
      <c r="E228" s="107" t="s">
        <v>10176</v>
      </c>
      <c r="F228" s="126">
        <v>80.260000000000005</v>
      </c>
      <c r="G228" s="107" t="str">
        <f t="shared" si="3"/>
        <v>SH19-06655</v>
      </c>
      <c r="H228" s="318"/>
      <c r="I228" s="126"/>
      <c r="J228" s="110"/>
      <c r="K228" s="108"/>
      <c r="L228" s="107"/>
      <c r="M228" s="319"/>
      <c r="N228" s="107"/>
    </row>
    <row r="229" spans="1:14" ht="18" hidden="1" customHeight="1">
      <c r="A229" s="107">
        <v>223</v>
      </c>
      <c r="B229" s="107" t="s">
        <v>197</v>
      </c>
      <c r="C229" s="90">
        <v>43651</v>
      </c>
      <c r="D229" s="107" t="s">
        <v>9850</v>
      </c>
      <c r="E229" s="107" t="s">
        <v>1709</v>
      </c>
      <c r="F229" s="126">
        <v>5658</v>
      </c>
      <c r="G229" s="107" t="str">
        <f t="shared" si="3"/>
        <v>SH19-06656</v>
      </c>
      <c r="H229" s="318"/>
      <c r="I229" s="126"/>
      <c r="J229" s="110"/>
      <c r="K229" s="108"/>
      <c r="L229" s="107"/>
      <c r="M229" s="319"/>
      <c r="N229" s="107"/>
    </row>
    <row r="230" spans="1:14" ht="18" hidden="1" customHeight="1">
      <c r="A230" s="107">
        <v>224</v>
      </c>
      <c r="B230" s="107" t="s">
        <v>43</v>
      </c>
      <c r="C230" s="90">
        <v>43652</v>
      </c>
      <c r="D230" s="107" t="s">
        <v>9851</v>
      </c>
      <c r="E230" s="107" t="s">
        <v>1709</v>
      </c>
      <c r="F230" s="126">
        <v>7364.81</v>
      </c>
      <c r="G230" s="107" t="str">
        <f t="shared" si="3"/>
        <v>SH19-06657</v>
      </c>
      <c r="H230" s="318"/>
      <c r="I230" s="126"/>
      <c r="J230" s="110"/>
      <c r="K230" s="108"/>
      <c r="L230" s="107"/>
      <c r="M230" s="319"/>
      <c r="N230" s="107"/>
    </row>
    <row r="231" spans="1:14" ht="18" hidden="1" customHeight="1">
      <c r="A231" s="107">
        <v>225</v>
      </c>
      <c r="B231" s="107" t="s">
        <v>142</v>
      </c>
      <c r="C231" s="90">
        <v>43652</v>
      </c>
      <c r="D231" s="107" t="s">
        <v>9852</v>
      </c>
      <c r="E231" s="107" t="s">
        <v>1709</v>
      </c>
      <c r="F231" s="126">
        <v>1566</v>
      </c>
      <c r="G231" s="107" t="str">
        <f t="shared" si="3"/>
        <v>SH19-06658</v>
      </c>
      <c r="H231" s="318"/>
      <c r="I231" s="126"/>
      <c r="J231" s="110"/>
      <c r="K231" s="108"/>
      <c r="L231" s="107"/>
      <c r="M231" s="319"/>
      <c r="N231" s="107"/>
    </row>
    <row r="232" spans="1:14" ht="18" hidden="1" customHeight="1">
      <c r="A232" s="107">
        <v>226</v>
      </c>
      <c r="B232" s="107" t="s">
        <v>142</v>
      </c>
      <c r="C232" s="90">
        <v>43652</v>
      </c>
      <c r="D232" s="107" t="s">
        <v>9853</v>
      </c>
      <c r="E232" s="107" t="s">
        <v>1709</v>
      </c>
      <c r="F232" s="126">
        <v>170.38</v>
      </c>
      <c r="G232" s="107" t="str">
        <f t="shared" si="3"/>
        <v>SH19-06659</v>
      </c>
      <c r="H232" s="318"/>
      <c r="I232" s="126"/>
      <c r="J232" s="110"/>
      <c r="K232" s="108"/>
      <c r="L232" s="107"/>
      <c r="M232" s="319"/>
      <c r="N232" s="107"/>
    </row>
    <row r="233" spans="1:14" ht="18" hidden="1" customHeight="1">
      <c r="A233" s="107">
        <v>227</v>
      </c>
      <c r="B233" s="107"/>
      <c r="D233" s="347" t="s">
        <v>9854</v>
      </c>
      <c r="E233" s="107" t="s">
        <v>1709</v>
      </c>
      <c r="F233" s="126">
        <v>0</v>
      </c>
      <c r="G233" s="107" t="str">
        <f t="shared" si="3"/>
        <v>SH19-06660</v>
      </c>
      <c r="H233" s="318"/>
      <c r="I233" s="126"/>
      <c r="J233" s="110"/>
      <c r="K233" s="108"/>
      <c r="L233" s="107"/>
      <c r="M233" s="319"/>
      <c r="N233" s="107" t="s">
        <v>10827</v>
      </c>
    </row>
    <row r="234" spans="1:14" ht="18" hidden="1" customHeight="1">
      <c r="A234" s="107">
        <v>228</v>
      </c>
      <c r="B234" s="107" t="s">
        <v>42</v>
      </c>
      <c r="C234" s="90">
        <v>43661</v>
      </c>
      <c r="D234" s="107" t="s">
        <v>9855</v>
      </c>
      <c r="E234" s="107" t="s">
        <v>10177</v>
      </c>
      <c r="F234" s="126">
        <v>157.94999999999999</v>
      </c>
      <c r="G234" s="107" t="str">
        <f t="shared" si="3"/>
        <v>SH19-06661</v>
      </c>
      <c r="H234" s="318"/>
      <c r="I234" s="126"/>
      <c r="J234" s="110"/>
      <c r="K234" s="108"/>
      <c r="L234" s="107"/>
      <c r="M234" s="319"/>
      <c r="N234" s="107"/>
    </row>
    <row r="235" spans="1:14" ht="18" hidden="1" customHeight="1">
      <c r="A235" s="107">
        <v>229</v>
      </c>
      <c r="B235" s="107" t="s">
        <v>352</v>
      </c>
      <c r="C235" s="90">
        <v>43652</v>
      </c>
      <c r="D235" s="107" t="s">
        <v>9856</v>
      </c>
      <c r="E235" s="107" t="s">
        <v>1709</v>
      </c>
      <c r="F235" s="126">
        <v>8018.82</v>
      </c>
      <c r="G235" s="107" t="str">
        <f t="shared" si="3"/>
        <v>SH19-06662</v>
      </c>
      <c r="H235" s="318"/>
      <c r="I235" s="126"/>
      <c r="J235" s="110"/>
      <c r="K235" s="108"/>
      <c r="L235" s="107"/>
      <c r="M235" s="319"/>
      <c r="N235" s="107"/>
    </row>
    <row r="236" spans="1:14" ht="18" hidden="1" customHeight="1">
      <c r="A236" s="107">
        <v>230</v>
      </c>
      <c r="B236" s="107" t="s">
        <v>1746</v>
      </c>
      <c r="D236" s="327" t="s">
        <v>9857</v>
      </c>
      <c r="E236" s="107" t="s">
        <v>1709</v>
      </c>
      <c r="F236" s="126">
        <v>0</v>
      </c>
      <c r="G236" s="107" t="str">
        <f t="shared" si="3"/>
        <v>SH19-06663</v>
      </c>
      <c r="H236" s="318"/>
      <c r="I236" s="126"/>
      <c r="J236" s="110"/>
      <c r="K236" s="108"/>
      <c r="L236" s="107"/>
      <c r="M236" s="319"/>
      <c r="N236" s="107"/>
    </row>
    <row r="237" spans="1:14" ht="18" hidden="1" customHeight="1">
      <c r="A237" s="107">
        <v>231</v>
      </c>
      <c r="B237" s="107" t="s">
        <v>352</v>
      </c>
      <c r="C237" s="90">
        <v>43652</v>
      </c>
      <c r="D237" s="107" t="s">
        <v>9858</v>
      </c>
      <c r="E237" s="107" t="s">
        <v>1709</v>
      </c>
      <c r="F237" s="126">
        <v>4931.5200000000004</v>
      </c>
      <c r="G237" s="107" t="str">
        <f t="shared" si="3"/>
        <v>SH19-06664</v>
      </c>
      <c r="H237" s="318"/>
      <c r="I237" s="126"/>
      <c r="J237" s="110"/>
      <c r="K237" s="108"/>
      <c r="L237" s="107"/>
      <c r="M237" s="319"/>
      <c r="N237" s="107"/>
    </row>
    <row r="238" spans="1:14" ht="18" hidden="1" customHeight="1">
      <c r="A238" s="107">
        <v>232</v>
      </c>
      <c r="B238" s="107" t="s">
        <v>55</v>
      </c>
      <c r="C238" s="90">
        <v>43654</v>
      </c>
      <c r="D238" s="107" t="s">
        <v>9859</v>
      </c>
      <c r="E238" s="107" t="s">
        <v>1709</v>
      </c>
      <c r="F238" s="126">
        <v>2895.48</v>
      </c>
      <c r="G238" s="107" t="str">
        <f t="shared" si="3"/>
        <v>SH19-06665</v>
      </c>
      <c r="H238" s="318"/>
      <c r="I238" s="126"/>
      <c r="J238" s="110"/>
      <c r="K238" s="108"/>
      <c r="L238" s="107"/>
      <c r="M238" s="319"/>
      <c r="N238" s="107"/>
    </row>
    <row r="239" spans="1:14" ht="18" hidden="1" customHeight="1">
      <c r="A239" s="107">
        <v>233</v>
      </c>
      <c r="B239" s="107" t="s">
        <v>43</v>
      </c>
      <c r="C239" s="90">
        <v>43654</v>
      </c>
      <c r="D239" s="107" t="s">
        <v>9860</v>
      </c>
      <c r="E239" s="107" t="s">
        <v>1709</v>
      </c>
      <c r="F239" s="126">
        <v>5586.6</v>
      </c>
      <c r="G239" s="107" t="str">
        <f t="shared" si="3"/>
        <v>SH19-06666</v>
      </c>
      <c r="H239" s="318"/>
      <c r="I239" s="126"/>
      <c r="J239" s="110"/>
      <c r="K239" s="108"/>
      <c r="L239" s="107"/>
      <c r="M239" s="319"/>
      <c r="N239" s="107"/>
    </row>
    <row r="240" spans="1:14" ht="18" hidden="1" customHeight="1">
      <c r="A240" s="107">
        <v>234</v>
      </c>
      <c r="B240" s="107" t="s">
        <v>1746</v>
      </c>
      <c r="D240" s="327" t="s">
        <v>9861</v>
      </c>
      <c r="E240" s="107" t="s">
        <v>1709</v>
      </c>
      <c r="F240" s="126">
        <v>0</v>
      </c>
      <c r="G240" s="107" t="str">
        <f t="shared" si="3"/>
        <v>SH19-06667</v>
      </c>
      <c r="H240" s="318"/>
      <c r="I240" s="126"/>
      <c r="J240" s="110"/>
      <c r="K240" s="108"/>
      <c r="L240" s="107"/>
      <c r="M240" s="319"/>
      <c r="N240" s="107"/>
    </row>
    <row r="241" spans="1:14" ht="18" hidden="1" customHeight="1">
      <c r="A241" s="107">
        <v>235</v>
      </c>
      <c r="B241" s="107" t="s">
        <v>197</v>
      </c>
      <c r="C241" s="90">
        <v>43654</v>
      </c>
      <c r="D241" s="107" t="s">
        <v>9862</v>
      </c>
      <c r="E241" s="107" t="s">
        <v>1709</v>
      </c>
      <c r="F241" s="126">
        <v>4311.18</v>
      </c>
      <c r="G241" s="107" t="str">
        <f t="shared" si="3"/>
        <v>SH19-06668</v>
      </c>
      <c r="H241" s="318"/>
      <c r="I241" s="126"/>
      <c r="J241" s="110"/>
      <c r="K241" s="108"/>
      <c r="L241" s="107"/>
      <c r="M241" s="319"/>
      <c r="N241" s="107"/>
    </row>
    <row r="242" spans="1:14" ht="18" hidden="1" customHeight="1">
      <c r="A242" s="107">
        <v>236</v>
      </c>
      <c r="B242" s="107" t="s">
        <v>42</v>
      </c>
      <c r="C242" s="90">
        <v>43661</v>
      </c>
      <c r="D242" s="107" t="s">
        <v>9863</v>
      </c>
      <c r="E242" s="107" t="s">
        <v>10177</v>
      </c>
      <c r="F242" s="126">
        <v>10895.04</v>
      </c>
      <c r="G242" s="107" t="str">
        <f t="shared" si="3"/>
        <v>SH19-06670</v>
      </c>
      <c r="H242" s="318"/>
      <c r="I242" s="126"/>
      <c r="J242" s="110"/>
      <c r="K242" s="108"/>
      <c r="L242" s="107"/>
      <c r="M242" s="319"/>
      <c r="N242" s="107"/>
    </row>
    <row r="243" spans="1:14" ht="18" hidden="1" customHeight="1">
      <c r="A243" s="107">
        <v>237</v>
      </c>
      <c r="B243" s="107" t="s">
        <v>42</v>
      </c>
      <c r="C243" s="90">
        <v>43661</v>
      </c>
      <c r="D243" s="107" t="s">
        <v>9864</v>
      </c>
      <c r="E243" s="107" t="s">
        <v>10177</v>
      </c>
      <c r="F243" s="126">
        <v>1930.62</v>
      </c>
      <c r="G243" s="107" t="str">
        <f t="shared" si="3"/>
        <v>SH19-06671</v>
      </c>
      <c r="H243" s="318"/>
      <c r="I243" s="126"/>
      <c r="J243" s="110"/>
      <c r="K243" s="108"/>
      <c r="L243" s="107"/>
      <c r="M243" s="319"/>
      <c r="N243" s="107"/>
    </row>
    <row r="244" spans="1:14" ht="18" hidden="1" customHeight="1">
      <c r="A244" s="107">
        <v>238</v>
      </c>
      <c r="B244" s="107" t="s">
        <v>42</v>
      </c>
      <c r="C244" s="90">
        <v>43661</v>
      </c>
      <c r="D244" s="107" t="s">
        <v>9865</v>
      </c>
      <c r="E244" s="107" t="s">
        <v>10177</v>
      </c>
      <c r="F244" s="126">
        <v>12617.8</v>
      </c>
      <c r="G244" s="107" t="str">
        <f t="shared" si="3"/>
        <v>SH19-06672</v>
      </c>
      <c r="H244" s="318"/>
      <c r="I244" s="126"/>
      <c r="J244" s="110"/>
      <c r="K244" s="108"/>
      <c r="L244" s="107"/>
      <c r="M244" s="319"/>
      <c r="N244" s="107"/>
    </row>
    <row r="245" spans="1:14" ht="18" hidden="1" customHeight="1">
      <c r="A245" s="107">
        <v>239</v>
      </c>
      <c r="B245" s="107" t="s">
        <v>42</v>
      </c>
      <c r="C245" s="90">
        <v>43661</v>
      </c>
      <c r="D245" s="107" t="s">
        <v>9866</v>
      </c>
      <c r="E245" s="107" t="s">
        <v>10177</v>
      </c>
      <c r="F245" s="126">
        <v>2498.44</v>
      </c>
      <c r="G245" s="107" t="str">
        <f t="shared" si="3"/>
        <v>SH19-06673</v>
      </c>
      <c r="H245" s="318"/>
      <c r="I245" s="126"/>
      <c r="J245" s="110"/>
      <c r="K245" s="108"/>
      <c r="L245" s="107"/>
      <c r="M245" s="319"/>
      <c r="N245" s="107"/>
    </row>
    <row r="246" spans="1:14" ht="18" hidden="1" customHeight="1">
      <c r="A246" s="107">
        <v>240</v>
      </c>
      <c r="B246" s="107" t="s">
        <v>42</v>
      </c>
      <c r="C246" s="90">
        <v>43661</v>
      </c>
      <c r="D246" s="107" t="s">
        <v>9867</v>
      </c>
      <c r="E246" s="107" t="s">
        <v>10177</v>
      </c>
      <c r="F246" s="126">
        <v>11087.23</v>
      </c>
      <c r="G246" s="107" t="str">
        <f t="shared" si="3"/>
        <v>SH19-06674</v>
      </c>
      <c r="H246" s="318"/>
      <c r="I246" s="126"/>
      <c r="J246" s="110"/>
      <c r="K246" s="108"/>
      <c r="L246" s="107"/>
      <c r="M246" s="319"/>
      <c r="N246" s="107"/>
    </row>
    <row r="247" spans="1:14" ht="18" hidden="1" customHeight="1">
      <c r="A247" s="107">
        <v>241</v>
      </c>
      <c r="B247" s="107" t="s">
        <v>42</v>
      </c>
      <c r="C247" s="90">
        <v>43661</v>
      </c>
      <c r="D247" s="107" t="s">
        <v>9868</v>
      </c>
      <c r="E247" s="107" t="s">
        <v>10177</v>
      </c>
      <c r="F247" s="126">
        <v>1833.87</v>
      </c>
      <c r="G247" s="107" t="str">
        <f t="shared" si="3"/>
        <v>SH19-06675</v>
      </c>
      <c r="H247" s="318"/>
      <c r="I247" s="126"/>
      <c r="J247" s="110"/>
      <c r="K247" s="108"/>
      <c r="L247" s="107"/>
      <c r="M247" s="319"/>
      <c r="N247" s="107"/>
    </row>
    <row r="248" spans="1:14" ht="18" hidden="1" customHeight="1">
      <c r="A248" s="107">
        <v>242</v>
      </c>
      <c r="B248" s="107" t="s">
        <v>42</v>
      </c>
      <c r="C248" s="90">
        <v>43661</v>
      </c>
      <c r="D248" s="107" t="s">
        <v>9869</v>
      </c>
      <c r="E248" s="107" t="s">
        <v>10177</v>
      </c>
      <c r="F248" s="126">
        <v>10656.19</v>
      </c>
      <c r="G248" s="107" t="str">
        <f t="shared" si="3"/>
        <v>SH19-06676</v>
      </c>
      <c r="H248" s="318"/>
      <c r="I248" s="126"/>
      <c r="J248" s="110"/>
      <c r="K248" s="108"/>
      <c r="L248" s="107"/>
      <c r="M248" s="319"/>
      <c r="N248" s="107"/>
    </row>
    <row r="249" spans="1:14" ht="18" hidden="1" customHeight="1">
      <c r="A249" s="107">
        <v>243</v>
      </c>
      <c r="B249" s="107" t="s">
        <v>42</v>
      </c>
      <c r="C249" s="90">
        <v>43661</v>
      </c>
      <c r="D249" s="107" t="s">
        <v>9870</v>
      </c>
      <c r="E249" s="107" t="s">
        <v>10177</v>
      </c>
      <c r="F249" s="126">
        <v>4331.8500000000004</v>
      </c>
      <c r="G249" s="107" t="str">
        <f t="shared" si="3"/>
        <v>SH19-06677</v>
      </c>
      <c r="H249" s="318"/>
      <c r="I249" s="126"/>
      <c r="J249" s="110"/>
      <c r="K249" s="108"/>
      <c r="L249" s="107"/>
      <c r="M249" s="319"/>
      <c r="N249" s="107"/>
    </row>
    <row r="250" spans="1:14" ht="18" hidden="1" customHeight="1">
      <c r="A250" s="107">
        <v>244</v>
      </c>
      <c r="B250" s="107" t="s">
        <v>42</v>
      </c>
      <c r="C250" s="90">
        <v>43661</v>
      </c>
      <c r="D250" s="107" t="s">
        <v>9871</v>
      </c>
      <c r="E250" s="107" t="s">
        <v>10177</v>
      </c>
      <c r="F250" s="126">
        <v>12038.91</v>
      </c>
      <c r="G250" s="107" t="str">
        <f t="shared" si="3"/>
        <v>SH19-06678</v>
      </c>
      <c r="H250" s="318"/>
      <c r="I250" s="126"/>
      <c r="J250" s="110"/>
      <c r="K250" s="108"/>
      <c r="L250" s="107"/>
      <c r="M250" s="319"/>
      <c r="N250" s="107"/>
    </row>
    <row r="251" spans="1:14" ht="18" hidden="1" customHeight="1">
      <c r="A251" s="107">
        <v>245</v>
      </c>
      <c r="B251" s="107" t="s">
        <v>42</v>
      </c>
      <c r="C251" s="90">
        <v>43661</v>
      </c>
      <c r="D251" s="107" t="s">
        <v>9872</v>
      </c>
      <c r="E251" s="107" t="s">
        <v>10177</v>
      </c>
      <c r="F251" s="126">
        <v>4152.6099999999997</v>
      </c>
      <c r="G251" s="107" t="str">
        <f t="shared" si="3"/>
        <v>SH19-06679</v>
      </c>
      <c r="H251" s="318"/>
      <c r="I251" s="126"/>
      <c r="J251" s="110"/>
      <c r="K251" s="108"/>
      <c r="L251" s="107"/>
      <c r="M251" s="319"/>
      <c r="N251" s="107"/>
    </row>
    <row r="252" spans="1:14" ht="18" hidden="1" customHeight="1">
      <c r="A252" s="107">
        <v>246</v>
      </c>
      <c r="B252" s="107" t="s">
        <v>42</v>
      </c>
      <c r="C252" s="90">
        <v>43661</v>
      </c>
      <c r="D252" s="107" t="s">
        <v>9873</v>
      </c>
      <c r="E252" s="107" t="s">
        <v>10177</v>
      </c>
      <c r="F252" s="126">
        <v>11070.1</v>
      </c>
      <c r="G252" s="107" t="str">
        <f t="shared" si="3"/>
        <v>SH19-06680</v>
      </c>
      <c r="H252" s="318"/>
      <c r="I252" s="126"/>
      <c r="J252" s="110"/>
      <c r="K252" s="108"/>
      <c r="L252" s="107"/>
      <c r="M252" s="319"/>
      <c r="N252" s="107"/>
    </row>
    <row r="253" spans="1:14" ht="18" hidden="1" customHeight="1">
      <c r="A253" s="107">
        <v>247</v>
      </c>
      <c r="B253" s="107" t="s">
        <v>42</v>
      </c>
      <c r="C253" s="90">
        <v>43661</v>
      </c>
      <c r="D253" s="107" t="s">
        <v>9874</v>
      </c>
      <c r="E253" s="107" t="s">
        <v>10177</v>
      </c>
      <c r="F253" s="126">
        <v>4641.29</v>
      </c>
      <c r="G253" s="107" t="str">
        <f t="shared" si="3"/>
        <v>SH19-06681</v>
      </c>
      <c r="H253" s="318"/>
      <c r="I253" s="126"/>
      <c r="J253" s="110"/>
      <c r="K253" s="108"/>
      <c r="L253" s="107"/>
      <c r="M253" s="319"/>
      <c r="N253" s="107"/>
    </row>
    <row r="254" spans="1:14" ht="18" hidden="1" customHeight="1">
      <c r="A254" s="107">
        <v>248</v>
      </c>
      <c r="B254" s="107" t="s">
        <v>42</v>
      </c>
      <c r="C254" s="90">
        <v>43661</v>
      </c>
      <c r="D254" s="107" t="s">
        <v>9875</v>
      </c>
      <c r="E254" s="107" t="s">
        <v>10177</v>
      </c>
      <c r="F254" s="126">
        <v>12855.05</v>
      </c>
      <c r="G254" s="107" t="str">
        <f t="shared" si="3"/>
        <v>SH19-06682</v>
      </c>
      <c r="H254" s="318"/>
      <c r="I254" s="126"/>
      <c r="J254" s="110"/>
      <c r="K254" s="108"/>
      <c r="L254" s="107"/>
      <c r="M254" s="319"/>
      <c r="N254" s="107"/>
    </row>
    <row r="255" spans="1:14" ht="18" hidden="1" customHeight="1">
      <c r="A255" s="107">
        <v>249</v>
      </c>
      <c r="B255" s="107" t="s">
        <v>42</v>
      </c>
      <c r="C255" s="90">
        <v>43661</v>
      </c>
      <c r="D255" s="107" t="s">
        <v>9876</v>
      </c>
      <c r="E255" s="107" t="s">
        <v>10177</v>
      </c>
      <c r="F255" s="126">
        <v>5315.17</v>
      </c>
      <c r="G255" s="107" t="str">
        <f t="shared" si="3"/>
        <v>SH19-06683</v>
      </c>
      <c r="H255" s="318"/>
      <c r="I255" s="126"/>
      <c r="J255" s="110"/>
      <c r="K255" s="108"/>
      <c r="L255" s="107"/>
      <c r="M255" s="319"/>
      <c r="N255" s="107"/>
    </row>
    <row r="256" spans="1:14" ht="18" hidden="1" customHeight="1">
      <c r="A256" s="107">
        <v>250</v>
      </c>
      <c r="B256" s="107" t="s">
        <v>42</v>
      </c>
      <c r="C256" s="90">
        <v>43661</v>
      </c>
      <c r="D256" s="107" t="s">
        <v>9877</v>
      </c>
      <c r="E256" s="107" t="s">
        <v>10177</v>
      </c>
      <c r="F256" s="126">
        <v>10820.99</v>
      </c>
      <c r="G256" s="107" t="str">
        <f t="shared" si="3"/>
        <v>SH19-06684</v>
      </c>
      <c r="H256" s="318"/>
      <c r="I256" s="126"/>
      <c r="J256" s="110"/>
      <c r="K256" s="108"/>
      <c r="L256" s="107"/>
      <c r="M256" s="319"/>
      <c r="N256" s="107"/>
    </row>
    <row r="257" spans="1:14" ht="18" hidden="1" customHeight="1">
      <c r="A257" s="107">
        <v>251</v>
      </c>
      <c r="B257" s="107" t="s">
        <v>42</v>
      </c>
      <c r="C257" s="90">
        <v>43661</v>
      </c>
      <c r="D257" s="107" t="s">
        <v>9878</v>
      </c>
      <c r="E257" s="107" t="s">
        <v>10177</v>
      </c>
      <c r="F257" s="126">
        <v>2498.44</v>
      </c>
      <c r="G257" s="107" t="str">
        <f t="shared" si="3"/>
        <v>SH19-06685</v>
      </c>
      <c r="H257" s="318"/>
      <c r="I257" s="126"/>
      <c r="J257" s="110"/>
      <c r="K257" s="108"/>
      <c r="L257" s="107"/>
      <c r="M257" s="319"/>
      <c r="N257" s="107"/>
    </row>
    <row r="258" spans="1:14" ht="18" hidden="1" customHeight="1">
      <c r="A258" s="107">
        <v>252</v>
      </c>
      <c r="B258" s="107" t="s">
        <v>337</v>
      </c>
      <c r="C258" s="90">
        <v>43654</v>
      </c>
      <c r="D258" s="107" t="s">
        <v>9879</v>
      </c>
      <c r="E258" s="107" t="s">
        <v>1709</v>
      </c>
      <c r="F258" s="126">
        <v>5717.04</v>
      </c>
      <c r="G258" s="107" t="str">
        <f t="shared" si="3"/>
        <v>SH19-06686</v>
      </c>
      <c r="H258" s="318"/>
      <c r="I258" s="126"/>
      <c r="J258" s="110"/>
      <c r="K258" s="108"/>
      <c r="L258" s="107"/>
      <c r="M258" s="319"/>
      <c r="N258" s="107"/>
    </row>
    <row r="259" spans="1:14" ht="18" hidden="1" customHeight="1">
      <c r="A259" s="107">
        <v>253</v>
      </c>
      <c r="B259" s="107" t="s">
        <v>42</v>
      </c>
      <c r="C259" s="90">
        <v>43661</v>
      </c>
      <c r="D259" s="107" t="s">
        <v>9880</v>
      </c>
      <c r="E259" s="107" t="s">
        <v>10177</v>
      </c>
      <c r="F259" s="126">
        <v>1254.48</v>
      </c>
      <c r="G259" s="107" t="str">
        <f t="shared" si="3"/>
        <v>SH19-06687</v>
      </c>
      <c r="H259" s="318"/>
      <c r="I259" s="126"/>
      <c r="J259" s="110"/>
      <c r="K259" s="108"/>
      <c r="L259" s="107"/>
      <c r="M259" s="319"/>
      <c r="N259" s="107"/>
    </row>
    <row r="260" spans="1:14" ht="18" hidden="1" customHeight="1">
      <c r="A260" s="107">
        <v>254</v>
      </c>
      <c r="B260" s="107" t="s">
        <v>42</v>
      </c>
      <c r="C260" s="90">
        <v>43661</v>
      </c>
      <c r="D260" s="107" t="s">
        <v>9881</v>
      </c>
      <c r="E260" s="107" t="s">
        <v>10177</v>
      </c>
      <c r="F260" s="126">
        <v>1562.72</v>
      </c>
      <c r="G260" s="107" t="str">
        <f t="shared" si="3"/>
        <v>SH19-06688</v>
      </c>
      <c r="H260" s="318"/>
      <c r="I260" s="126"/>
      <c r="J260" s="110"/>
      <c r="K260" s="108"/>
      <c r="L260" s="107"/>
      <c r="M260" s="319"/>
      <c r="N260" s="107"/>
    </row>
    <row r="261" spans="1:14" ht="18" hidden="1" customHeight="1">
      <c r="A261" s="107">
        <v>255</v>
      </c>
      <c r="B261" s="107" t="s">
        <v>1727</v>
      </c>
      <c r="C261" s="90">
        <v>43654</v>
      </c>
      <c r="D261" s="107" t="s">
        <v>9882</v>
      </c>
      <c r="E261" s="107" t="s">
        <v>1709</v>
      </c>
      <c r="F261" s="126">
        <v>2986.2</v>
      </c>
      <c r="G261" s="107" t="str">
        <f t="shared" si="3"/>
        <v>SH19-06689</v>
      </c>
      <c r="H261" s="318"/>
      <c r="I261" s="126"/>
      <c r="J261" s="110"/>
      <c r="K261" s="108"/>
      <c r="L261" s="107"/>
      <c r="M261" s="319"/>
      <c r="N261" s="107"/>
    </row>
    <row r="262" spans="1:14" ht="18" hidden="1" customHeight="1">
      <c r="A262" s="107">
        <v>256</v>
      </c>
      <c r="B262" s="107" t="s">
        <v>42</v>
      </c>
      <c r="C262" s="90">
        <v>43661</v>
      </c>
      <c r="D262" s="107" t="s">
        <v>9883</v>
      </c>
      <c r="E262" s="107" t="s">
        <v>10177</v>
      </c>
      <c r="F262" s="126">
        <v>5447.35</v>
      </c>
      <c r="G262" s="107" t="str">
        <f t="shared" si="3"/>
        <v>SH19-06690</v>
      </c>
      <c r="H262" s="318"/>
      <c r="I262" s="126"/>
      <c r="J262" s="110"/>
      <c r="K262" s="108"/>
      <c r="L262" s="107"/>
      <c r="M262" s="319"/>
      <c r="N262" s="107"/>
    </row>
    <row r="263" spans="1:14" ht="18" hidden="1" customHeight="1">
      <c r="A263" s="107">
        <v>257</v>
      </c>
      <c r="B263" s="107" t="s">
        <v>42</v>
      </c>
      <c r="C263" s="90">
        <v>43661</v>
      </c>
      <c r="D263" s="107" t="s">
        <v>9884</v>
      </c>
      <c r="E263" s="107" t="s">
        <v>10177</v>
      </c>
      <c r="F263" s="126">
        <v>1186.53</v>
      </c>
      <c r="G263" s="107" t="str">
        <f t="shared" si="3"/>
        <v>SH19-06691</v>
      </c>
      <c r="H263" s="318"/>
      <c r="I263" s="126"/>
      <c r="J263" s="110"/>
      <c r="K263" s="108"/>
      <c r="L263" s="107"/>
      <c r="M263" s="319"/>
      <c r="N263" s="107"/>
    </row>
    <row r="264" spans="1:14" ht="18" hidden="1" customHeight="1">
      <c r="A264" s="107">
        <v>258</v>
      </c>
      <c r="B264" s="107" t="s">
        <v>42</v>
      </c>
      <c r="C264" s="90">
        <v>43661</v>
      </c>
      <c r="D264" s="107" t="s">
        <v>9885</v>
      </c>
      <c r="E264" s="107" t="s">
        <v>10177</v>
      </c>
      <c r="F264" s="126">
        <v>3161.34</v>
      </c>
      <c r="G264" s="107" t="str">
        <f t="shared" si="3"/>
        <v>SH19-06692</v>
      </c>
      <c r="H264" s="318"/>
      <c r="I264" s="126"/>
      <c r="J264" s="110"/>
      <c r="K264" s="108"/>
      <c r="L264" s="107"/>
      <c r="M264" s="319"/>
      <c r="N264" s="107"/>
    </row>
    <row r="265" spans="1:14" ht="18" hidden="1" customHeight="1">
      <c r="A265" s="107">
        <v>259</v>
      </c>
      <c r="B265" s="107" t="s">
        <v>329</v>
      </c>
      <c r="C265" s="90">
        <v>43654</v>
      </c>
      <c r="D265" s="107" t="s">
        <v>9886</v>
      </c>
      <c r="E265" s="107" t="s">
        <v>1709</v>
      </c>
      <c r="F265" s="126">
        <v>5071.6099999999997</v>
      </c>
      <c r="G265" s="107" t="str">
        <f>D265</f>
        <v>SH19-06695</v>
      </c>
      <c r="H265" s="318"/>
      <c r="I265" s="126"/>
      <c r="J265" s="110"/>
      <c r="K265" s="108"/>
      <c r="L265" s="107"/>
      <c r="M265" s="319"/>
      <c r="N265" s="107"/>
    </row>
    <row r="266" spans="1:14" ht="18" hidden="1" customHeight="1">
      <c r="A266" s="107">
        <v>260</v>
      </c>
      <c r="B266" s="107" t="s">
        <v>337</v>
      </c>
      <c r="C266" s="90">
        <v>43654</v>
      </c>
      <c r="D266" s="107" t="s">
        <v>9887</v>
      </c>
      <c r="E266" s="107" t="s">
        <v>1709</v>
      </c>
      <c r="F266" s="126">
        <v>2725</v>
      </c>
      <c r="G266" s="107" t="str">
        <f>D266</f>
        <v>SH19-06696</v>
      </c>
      <c r="H266" s="318"/>
      <c r="I266" s="126"/>
      <c r="J266" s="110"/>
      <c r="K266" s="108"/>
      <c r="L266" s="107"/>
      <c r="M266" s="319"/>
      <c r="N266" s="107"/>
    </row>
    <row r="267" spans="1:14" ht="18" hidden="1" customHeight="1">
      <c r="A267" s="107">
        <v>261</v>
      </c>
      <c r="B267" s="107" t="s">
        <v>1727</v>
      </c>
      <c r="C267" s="90">
        <v>43654</v>
      </c>
      <c r="D267" s="107" t="s">
        <v>9888</v>
      </c>
      <c r="E267" s="107" t="s">
        <v>1709</v>
      </c>
      <c r="F267" s="126">
        <v>2538.6</v>
      </c>
      <c r="G267" s="107" t="str">
        <f>D267</f>
        <v>SH19-06697</v>
      </c>
      <c r="H267" s="318"/>
      <c r="I267" s="126"/>
      <c r="J267" s="110"/>
      <c r="K267" s="108"/>
      <c r="L267" s="107"/>
      <c r="M267" s="319"/>
      <c r="N267" s="107"/>
    </row>
    <row r="268" spans="1:14" ht="18" hidden="1" customHeight="1">
      <c r="A268" s="107">
        <v>262</v>
      </c>
      <c r="B268" s="107" t="s">
        <v>352</v>
      </c>
      <c r="C268" s="90">
        <v>43654</v>
      </c>
      <c r="D268" s="107" t="s">
        <v>9889</v>
      </c>
      <c r="E268" s="107" t="s">
        <v>1709</v>
      </c>
      <c r="F268" s="126">
        <v>6270.72</v>
      </c>
      <c r="G268" s="107" t="str">
        <f t="shared" ref="G268:G331" si="4">D268</f>
        <v>SH19-06698</v>
      </c>
      <c r="H268" s="318"/>
      <c r="I268" s="126"/>
      <c r="J268" s="110"/>
      <c r="K268" s="108"/>
      <c r="L268" s="107"/>
      <c r="M268" s="319"/>
      <c r="N268" s="107"/>
    </row>
    <row r="269" spans="1:14" ht="18" hidden="1" customHeight="1">
      <c r="A269" s="107">
        <v>263</v>
      </c>
      <c r="B269" s="107" t="s">
        <v>142</v>
      </c>
      <c r="C269" s="90">
        <v>43654</v>
      </c>
      <c r="D269" s="107" t="s">
        <v>9890</v>
      </c>
      <c r="E269" s="107" t="s">
        <v>1709</v>
      </c>
      <c r="F269" s="126">
        <v>1025.44</v>
      </c>
      <c r="G269" s="107" t="str">
        <f t="shared" si="4"/>
        <v>SH19-06699</v>
      </c>
      <c r="H269" s="318"/>
      <c r="I269" s="126"/>
      <c r="J269" s="110"/>
      <c r="K269" s="108"/>
      <c r="L269" s="107"/>
      <c r="M269" s="319"/>
      <c r="N269" s="107"/>
    </row>
    <row r="270" spans="1:14" ht="18" hidden="1" customHeight="1">
      <c r="A270" s="107">
        <v>264</v>
      </c>
      <c r="B270" s="107" t="s">
        <v>142</v>
      </c>
      <c r="C270" s="90">
        <v>43654</v>
      </c>
      <c r="D270" s="107" t="s">
        <v>9891</v>
      </c>
      <c r="E270" s="107" t="s">
        <v>1709</v>
      </c>
      <c r="F270" s="126">
        <v>1164.95</v>
      </c>
      <c r="G270" s="107" t="str">
        <f t="shared" si="4"/>
        <v>SH19-06700</v>
      </c>
      <c r="H270" s="318"/>
      <c r="I270" s="126"/>
      <c r="J270" s="110"/>
      <c r="K270" s="108"/>
      <c r="L270" s="107"/>
      <c r="M270" s="319"/>
      <c r="N270" s="107"/>
    </row>
    <row r="271" spans="1:14" ht="18" hidden="1" customHeight="1">
      <c r="A271" s="107">
        <v>265</v>
      </c>
      <c r="B271" s="107" t="s">
        <v>1727</v>
      </c>
      <c r="C271" s="90">
        <v>43654</v>
      </c>
      <c r="D271" s="107" t="s">
        <v>9892</v>
      </c>
      <c r="E271" s="107" t="s">
        <v>1709</v>
      </c>
      <c r="F271" s="126">
        <v>1333.2</v>
      </c>
      <c r="G271" s="107" t="str">
        <f t="shared" si="4"/>
        <v>SH19-06701</v>
      </c>
      <c r="H271" s="318"/>
      <c r="I271" s="126"/>
      <c r="J271" s="110"/>
      <c r="K271" s="108"/>
      <c r="L271" s="107"/>
      <c r="M271" s="319"/>
      <c r="N271" s="107"/>
    </row>
    <row r="272" spans="1:14" ht="18" hidden="1" customHeight="1">
      <c r="A272" s="107">
        <v>266</v>
      </c>
      <c r="B272" s="107" t="s">
        <v>1746</v>
      </c>
      <c r="D272" s="327" t="s">
        <v>9893</v>
      </c>
      <c r="E272" s="107" t="s">
        <v>1709</v>
      </c>
      <c r="F272" s="126">
        <v>0</v>
      </c>
      <c r="G272" s="107" t="str">
        <f t="shared" si="4"/>
        <v>SH19-06702</v>
      </c>
      <c r="H272" s="318"/>
      <c r="I272" s="126"/>
      <c r="J272" s="110"/>
      <c r="K272" s="108"/>
      <c r="L272" s="107"/>
      <c r="M272" s="319"/>
      <c r="N272" s="107"/>
    </row>
    <row r="273" spans="1:14" ht="18" hidden="1" customHeight="1">
      <c r="A273" s="107">
        <v>267</v>
      </c>
      <c r="B273" s="107" t="s">
        <v>329</v>
      </c>
      <c r="C273" s="90">
        <v>43654</v>
      </c>
      <c r="D273" s="107" t="s">
        <v>9894</v>
      </c>
      <c r="E273" s="107" t="s">
        <v>1709</v>
      </c>
      <c r="F273" s="126">
        <v>928.08</v>
      </c>
      <c r="G273" s="107" t="str">
        <f t="shared" si="4"/>
        <v>SH19-06703</v>
      </c>
      <c r="H273" s="318"/>
      <c r="I273" s="126"/>
      <c r="J273" s="110"/>
      <c r="K273" s="108"/>
      <c r="L273" s="107"/>
      <c r="M273" s="319"/>
      <c r="N273" s="107"/>
    </row>
    <row r="274" spans="1:14" ht="18" hidden="1" customHeight="1">
      <c r="A274" s="107">
        <v>268</v>
      </c>
      <c r="B274" s="107" t="s">
        <v>1746</v>
      </c>
      <c r="D274" s="327" t="s">
        <v>9895</v>
      </c>
      <c r="E274" s="107" t="s">
        <v>1709</v>
      </c>
      <c r="F274" s="126">
        <v>0</v>
      </c>
      <c r="G274" s="107" t="str">
        <f t="shared" si="4"/>
        <v>SH19-06704</v>
      </c>
      <c r="H274" s="318"/>
      <c r="I274" s="126"/>
      <c r="J274" s="110"/>
      <c r="K274" s="108"/>
      <c r="L274" s="107"/>
      <c r="M274" s="319"/>
      <c r="N274" s="107"/>
    </row>
    <row r="275" spans="1:14" ht="18" hidden="1" customHeight="1">
      <c r="A275" s="107">
        <v>269</v>
      </c>
      <c r="B275" s="107"/>
      <c r="D275" s="347" t="s">
        <v>9896</v>
      </c>
      <c r="E275" s="107" t="s">
        <v>1709</v>
      </c>
      <c r="F275" s="126">
        <v>0</v>
      </c>
      <c r="G275" s="107" t="str">
        <f t="shared" si="4"/>
        <v>SH19-06705</v>
      </c>
      <c r="H275" s="318"/>
      <c r="I275" s="126"/>
      <c r="J275" s="110"/>
      <c r="K275" s="108"/>
      <c r="L275" s="107"/>
      <c r="M275" s="319"/>
      <c r="N275" s="107" t="s">
        <v>7781</v>
      </c>
    </row>
    <row r="276" spans="1:14" ht="18" hidden="1" customHeight="1">
      <c r="A276" s="107">
        <v>270</v>
      </c>
      <c r="B276" s="107" t="s">
        <v>197</v>
      </c>
      <c r="C276" s="90">
        <v>43654</v>
      </c>
      <c r="D276" s="107" t="s">
        <v>9897</v>
      </c>
      <c r="E276" s="107" t="s">
        <v>1709</v>
      </c>
      <c r="F276" s="126">
        <v>5793.36</v>
      </c>
      <c r="G276" s="107" t="str">
        <f t="shared" si="4"/>
        <v>SH19-06706</v>
      </c>
      <c r="H276" s="318"/>
      <c r="I276" s="126"/>
      <c r="J276" s="110"/>
      <c r="K276" s="108"/>
      <c r="L276" s="107"/>
      <c r="M276" s="319"/>
      <c r="N276" s="107"/>
    </row>
    <row r="277" spans="1:14" ht="18" hidden="1" customHeight="1">
      <c r="A277" s="107">
        <v>271</v>
      </c>
      <c r="B277" s="107" t="s">
        <v>43</v>
      </c>
      <c r="C277" s="90">
        <v>43655</v>
      </c>
      <c r="D277" s="107" t="s">
        <v>9898</v>
      </c>
      <c r="E277" s="107" t="s">
        <v>1709</v>
      </c>
      <c r="F277" s="126">
        <v>4171.8999999999996</v>
      </c>
      <c r="G277" s="107" t="str">
        <f t="shared" si="4"/>
        <v>SH19-06707</v>
      </c>
      <c r="H277" s="318"/>
      <c r="I277" s="126"/>
      <c r="J277" s="110"/>
      <c r="K277" s="108"/>
      <c r="L277" s="107"/>
      <c r="M277" s="319"/>
      <c r="N277" s="107"/>
    </row>
    <row r="278" spans="1:14" ht="18" hidden="1" customHeight="1">
      <c r="A278" s="107">
        <v>272</v>
      </c>
      <c r="B278" s="107" t="s">
        <v>53</v>
      </c>
      <c r="C278" s="90">
        <v>43655</v>
      </c>
      <c r="D278" s="107" t="s">
        <v>9899</v>
      </c>
      <c r="E278" s="107" t="s">
        <v>1709</v>
      </c>
      <c r="F278" s="126">
        <v>2116.77</v>
      </c>
      <c r="G278" s="107" t="str">
        <f t="shared" si="4"/>
        <v>SH19-06708</v>
      </c>
      <c r="H278" s="318"/>
      <c r="I278" s="126"/>
      <c r="J278" s="110"/>
      <c r="K278" s="108"/>
      <c r="L278" s="107"/>
      <c r="M278" s="319"/>
      <c r="N278" s="107"/>
    </row>
    <row r="279" spans="1:14" ht="18" hidden="1" customHeight="1">
      <c r="A279" s="107">
        <v>273</v>
      </c>
      <c r="B279" s="107" t="s">
        <v>142</v>
      </c>
      <c r="C279" s="90">
        <v>43655</v>
      </c>
      <c r="D279" s="107" t="s">
        <v>9900</v>
      </c>
      <c r="E279" s="107" t="s">
        <v>1709</v>
      </c>
      <c r="F279" s="126">
        <v>1299.28</v>
      </c>
      <c r="G279" s="107" t="str">
        <f t="shared" si="4"/>
        <v>SH19-06709</v>
      </c>
      <c r="H279" s="318"/>
      <c r="I279" s="126"/>
      <c r="J279" s="110"/>
      <c r="K279" s="108"/>
      <c r="L279" s="107"/>
      <c r="M279" s="319"/>
      <c r="N279" s="107"/>
    </row>
    <row r="280" spans="1:14" ht="18" hidden="1" customHeight="1">
      <c r="A280" s="107">
        <v>274</v>
      </c>
      <c r="B280" s="107" t="s">
        <v>55</v>
      </c>
      <c r="C280" s="90">
        <v>43655</v>
      </c>
      <c r="D280" s="107" t="s">
        <v>9901</v>
      </c>
      <c r="E280" s="107" t="s">
        <v>1709</v>
      </c>
      <c r="F280" s="126">
        <v>1502.82</v>
      </c>
      <c r="G280" s="107" t="str">
        <f t="shared" si="4"/>
        <v>SH19-06710</v>
      </c>
      <c r="H280" s="318"/>
      <c r="I280" s="126"/>
      <c r="J280" s="110"/>
      <c r="K280" s="108"/>
      <c r="L280" s="107"/>
      <c r="M280" s="319"/>
      <c r="N280" s="107"/>
    </row>
    <row r="281" spans="1:14" ht="18" hidden="1" customHeight="1">
      <c r="A281" s="107">
        <v>275</v>
      </c>
      <c r="B281" s="107" t="s">
        <v>55</v>
      </c>
      <c r="C281" s="90">
        <v>43655</v>
      </c>
      <c r="D281" s="107" t="s">
        <v>9902</v>
      </c>
      <c r="E281" s="107" t="s">
        <v>1709</v>
      </c>
      <c r="F281" s="126">
        <v>1644.84</v>
      </c>
      <c r="G281" s="107" t="str">
        <f t="shared" si="4"/>
        <v>SH19-06711</v>
      </c>
      <c r="H281" s="318"/>
      <c r="I281" s="126"/>
      <c r="J281" s="110"/>
      <c r="K281" s="108"/>
      <c r="L281" s="107"/>
      <c r="M281" s="319"/>
      <c r="N281" s="107"/>
    </row>
    <row r="282" spans="1:14" ht="18" hidden="1" customHeight="1">
      <c r="A282" s="107">
        <v>276</v>
      </c>
      <c r="B282" s="107" t="s">
        <v>55</v>
      </c>
      <c r="C282" s="90">
        <v>43655</v>
      </c>
      <c r="D282" s="107" t="s">
        <v>9903</v>
      </c>
      <c r="E282" s="107" t="s">
        <v>1709</v>
      </c>
      <c r="F282" s="126">
        <v>1658.7</v>
      </c>
      <c r="G282" s="107" t="str">
        <f t="shared" si="4"/>
        <v>SH19-06712</v>
      </c>
      <c r="H282" s="318"/>
      <c r="I282" s="126"/>
      <c r="J282" s="110"/>
      <c r="K282" s="108"/>
      <c r="L282" s="107"/>
      <c r="M282" s="319"/>
      <c r="N282" s="107"/>
    </row>
    <row r="283" spans="1:14" ht="18" hidden="1" customHeight="1">
      <c r="A283" s="107">
        <v>277</v>
      </c>
      <c r="B283" s="107" t="s">
        <v>197</v>
      </c>
      <c r="C283" s="90">
        <v>43655</v>
      </c>
      <c r="D283" s="107" t="s">
        <v>9904</v>
      </c>
      <c r="E283" s="107" t="s">
        <v>1709</v>
      </c>
      <c r="F283" s="126">
        <v>8896.5400000000009</v>
      </c>
      <c r="G283" s="107" t="str">
        <f t="shared" si="4"/>
        <v>SH19-06713</v>
      </c>
      <c r="H283" s="318"/>
      <c r="I283" s="126"/>
      <c r="J283" s="110"/>
      <c r="K283" s="108"/>
      <c r="L283" s="107"/>
      <c r="M283" s="319"/>
      <c r="N283" s="107"/>
    </row>
    <row r="284" spans="1:14" ht="18" hidden="1" customHeight="1">
      <c r="A284" s="107">
        <v>278</v>
      </c>
      <c r="B284" s="107" t="s">
        <v>223</v>
      </c>
      <c r="C284" s="90">
        <v>43655</v>
      </c>
      <c r="D284" s="107" t="s">
        <v>9905</v>
      </c>
      <c r="E284" s="107" t="s">
        <v>1709</v>
      </c>
      <c r="F284" s="126">
        <v>1332.12</v>
      </c>
      <c r="G284" s="107" t="str">
        <f t="shared" si="4"/>
        <v>SH19-06714</v>
      </c>
      <c r="H284" s="318"/>
      <c r="I284" s="126"/>
      <c r="J284" s="110"/>
      <c r="K284" s="108"/>
      <c r="L284" s="107"/>
      <c r="M284" s="319"/>
      <c r="N284" s="107"/>
    </row>
    <row r="285" spans="1:14" ht="18" hidden="1" customHeight="1">
      <c r="A285" s="107">
        <v>279</v>
      </c>
      <c r="B285" s="107" t="s">
        <v>55</v>
      </c>
      <c r="C285" s="90">
        <v>43655</v>
      </c>
      <c r="D285" s="107" t="s">
        <v>9906</v>
      </c>
      <c r="E285" s="107" t="s">
        <v>1709</v>
      </c>
      <c r="F285" s="126">
        <v>448.75</v>
      </c>
      <c r="G285" s="107" t="str">
        <f t="shared" si="4"/>
        <v>SH19-06715</v>
      </c>
      <c r="H285" s="318"/>
      <c r="I285" s="126"/>
      <c r="J285" s="110"/>
      <c r="K285" s="108"/>
      <c r="L285" s="107"/>
      <c r="M285" s="319"/>
      <c r="N285" s="107"/>
    </row>
    <row r="286" spans="1:14" ht="18" hidden="1" customHeight="1">
      <c r="A286" s="107">
        <v>280</v>
      </c>
      <c r="B286" s="107" t="s">
        <v>206</v>
      </c>
      <c r="C286" s="90">
        <v>43655</v>
      </c>
      <c r="D286" s="107" t="s">
        <v>9907</v>
      </c>
      <c r="E286" s="107" t="s">
        <v>1709</v>
      </c>
      <c r="F286" s="126">
        <v>6608.7</v>
      </c>
      <c r="G286" s="107" t="str">
        <f t="shared" si="4"/>
        <v>SH19-06716</v>
      </c>
      <c r="H286" s="318"/>
      <c r="I286" s="126"/>
      <c r="J286" s="110"/>
      <c r="K286" s="108"/>
      <c r="L286" s="107"/>
      <c r="M286" s="319"/>
      <c r="N286" s="107"/>
    </row>
    <row r="287" spans="1:14" ht="18" hidden="1" customHeight="1">
      <c r="A287" s="107">
        <v>281</v>
      </c>
      <c r="B287" s="107" t="s">
        <v>43</v>
      </c>
      <c r="C287" s="90">
        <v>43655</v>
      </c>
      <c r="D287" s="107" t="s">
        <v>9908</v>
      </c>
      <c r="E287" s="107" t="s">
        <v>1709</v>
      </c>
      <c r="F287" s="126">
        <v>961.75</v>
      </c>
      <c r="G287" s="107" t="str">
        <f t="shared" si="4"/>
        <v>SH19-06717</v>
      </c>
      <c r="H287" s="318"/>
      <c r="I287" s="126"/>
      <c r="J287" s="110"/>
      <c r="K287" s="108"/>
      <c r="L287" s="107"/>
      <c r="M287" s="319"/>
      <c r="N287" s="107"/>
    </row>
    <row r="288" spans="1:14" ht="18" hidden="1" customHeight="1">
      <c r="A288" s="107">
        <v>282</v>
      </c>
      <c r="B288" s="107" t="s">
        <v>1746</v>
      </c>
      <c r="D288" s="327" t="s">
        <v>9909</v>
      </c>
      <c r="E288" s="107" t="s">
        <v>1709</v>
      </c>
      <c r="F288" s="126">
        <v>0</v>
      </c>
      <c r="G288" s="107" t="str">
        <f t="shared" si="4"/>
        <v>SH19-06718</v>
      </c>
      <c r="H288" s="318"/>
      <c r="I288" s="126"/>
      <c r="J288" s="110"/>
      <c r="K288" s="108"/>
      <c r="L288" s="107"/>
      <c r="M288" s="319"/>
      <c r="N288" s="107"/>
    </row>
    <row r="289" spans="1:14" ht="18" hidden="1" customHeight="1">
      <c r="A289" s="107">
        <v>283</v>
      </c>
      <c r="B289" s="107" t="s">
        <v>141</v>
      </c>
      <c r="C289" s="90">
        <v>43655</v>
      </c>
      <c r="D289" s="107" t="s">
        <v>9910</v>
      </c>
      <c r="E289" s="107" t="s">
        <v>1709</v>
      </c>
      <c r="F289" s="126">
        <v>1043.7</v>
      </c>
      <c r="G289" s="107" t="str">
        <f t="shared" si="4"/>
        <v>SH19-06719</v>
      </c>
      <c r="H289" s="318"/>
      <c r="I289" s="126"/>
      <c r="J289" s="110"/>
      <c r="K289" s="108"/>
      <c r="L289" s="107"/>
      <c r="M289" s="319"/>
      <c r="N289" s="107"/>
    </row>
    <row r="290" spans="1:14" ht="18" hidden="1" customHeight="1">
      <c r="A290" s="107">
        <v>284</v>
      </c>
      <c r="B290" s="107" t="s">
        <v>1746</v>
      </c>
      <c r="D290" s="327" t="s">
        <v>9911</v>
      </c>
      <c r="E290" s="107" t="s">
        <v>1709</v>
      </c>
      <c r="F290" s="126">
        <v>0</v>
      </c>
      <c r="G290" s="107" t="str">
        <f t="shared" si="4"/>
        <v>SH19-06720</v>
      </c>
      <c r="H290" s="318"/>
      <c r="I290" s="126"/>
      <c r="J290" s="110"/>
      <c r="K290" s="108"/>
      <c r="L290" s="107"/>
      <c r="M290" s="319"/>
      <c r="N290" s="107"/>
    </row>
    <row r="291" spans="1:14" ht="18" hidden="1" customHeight="1">
      <c r="A291" s="107">
        <v>285</v>
      </c>
      <c r="B291" s="107" t="s">
        <v>352</v>
      </c>
      <c r="C291" s="90">
        <v>43655</v>
      </c>
      <c r="D291" s="107" t="s">
        <v>9912</v>
      </c>
      <c r="E291" s="107" t="s">
        <v>1709</v>
      </c>
      <c r="F291" s="126">
        <v>2541.48</v>
      </c>
      <c r="G291" s="107" t="str">
        <f t="shared" si="4"/>
        <v>SH19-06721</v>
      </c>
      <c r="H291" s="318"/>
      <c r="I291" s="126"/>
      <c r="J291" s="110"/>
      <c r="K291" s="108"/>
      <c r="L291" s="107"/>
      <c r="M291" s="319"/>
      <c r="N291" s="107"/>
    </row>
    <row r="292" spans="1:14" ht="18" hidden="1" customHeight="1">
      <c r="A292" s="107">
        <v>286</v>
      </c>
      <c r="B292" s="107" t="s">
        <v>139</v>
      </c>
      <c r="C292" s="90">
        <v>43655</v>
      </c>
      <c r="D292" s="107" t="s">
        <v>9913</v>
      </c>
      <c r="E292" s="107" t="s">
        <v>1709</v>
      </c>
      <c r="F292" s="126">
        <v>571.04999999999995</v>
      </c>
      <c r="G292" s="107" t="str">
        <f t="shared" si="4"/>
        <v>SH19-06722</v>
      </c>
      <c r="H292" s="318"/>
      <c r="I292" s="126"/>
      <c r="J292" s="110"/>
      <c r="K292" s="108"/>
      <c r="L292" s="107"/>
      <c r="M292" s="319"/>
      <c r="N292" s="107"/>
    </row>
    <row r="293" spans="1:14" ht="18" hidden="1" customHeight="1">
      <c r="A293" s="107">
        <v>287</v>
      </c>
      <c r="B293" s="107" t="s">
        <v>1746</v>
      </c>
      <c r="D293" s="327" t="s">
        <v>9914</v>
      </c>
      <c r="E293" s="107" t="s">
        <v>1709</v>
      </c>
      <c r="F293" s="126">
        <v>0</v>
      </c>
      <c r="G293" s="107" t="str">
        <f t="shared" si="4"/>
        <v>SH19-06723</v>
      </c>
      <c r="H293" s="318"/>
      <c r="I293" s="126"/>
      <c r="J293" s="110"/>
      <c r="K293" s="108"/>
      <c r="L293" s="107"/>
      <c r="M293" s="319"/>
      <c r="N293" s="107"/>
    </row>
    <row r="294" spans="1:14" ht="18" hidden="1" customHeight="1">
      <c r="A294" s="107">
        <v>288</v>
      </c>
      <c r="B294" s="107" t="s">
        <v>337</v>
      </c>
      <c r="C294" s="90">
        <v>43655</v>
      </c>
      <c r="D294" s="107" t="s">
        <v>9915</v>
      </c>
      <c r="E294" s="107" t="s">
        <v>1709</v>
      </c>
      <c r="F294" s="126">
        <v>2542.35</v>
      </c>
      <c r="G294" s="107" t="str">
        <f t="shared" si="4"/>
        <v>SH19-06724</v>
      </c>
      <c r="H294" s="318"/>
      <c r="I294" s="126"/>
      <c r="J294" s="110"/>
      <c r="K294" s="108"/>
      <c r="L294" s="107"/>
      <c r="M294" s="319"/>
      <c r="N294" s="107"/>
    </row>
    <row r="295" spans="1:14" ht="18" hidden="1" customHeight="1">
      <c r="A295" s="107">
        <v>289</v>
      </c>
      <c r="B295" s="107" t="s">
        <v>142</v>
      </c>
      <c r="C295" s="90">
        <v>43655</v>
      </c>
      <c r="D295" s="107" t="s">
        <v>9916</v>
      </c>
      <c r="E295" s="107" t="s">
        <v>1709</v>
      </c>
      <c r="F295" s="126">
        <v>1843.52</v>
      </c>
      <c r="G295" s="107" t="str">
        <f t="shared" si="4"/>
        <v>SH19-06725</v>
      </c>
      <c r="H295" s="318"/>
      <c r="I295" s="126"/>
      <c r="J295" s="110"/>
      <c r="K295" s="108"/>
      <c r="L295" s="107"/>
      <c r="M295" s="319"/>
      <c r="N295" s="107"/>
    </row>
    <row r="296" spans="1:14" ht="18" hidden="1" customHeight="1">
      <c r="A296" s="107">
        <v>290</v>
      </c>
      <c r="B296" s="107" t="s">
        <v>142</v>
      </c>
      <c r="C296" s="90">
        <v>43655</v>
      </c>
      <c r="D296" s="107" t="s">
        <v>9917</v>
      </c>
      <c r="E296" s="107" t="s">
        <v>1709</v>
      </c>
      <c r="F296" s="126">
        <v>438.38</v>
      </c>
      <c r="G296" s="107" t="str">
        <f t="shared" si="4"/>
        <v>SH19-06726</v>
      </c>
      <c r="H296" s="318"/>
      <c r="I296" s="126"/>
      <c r="J296" s="110"/>
      <c r="K296" s="108"/>
      <c r="L296" s="107"/>
      <c r="M296" s="319"/>
      <c r="N296" s="107"/>
    </row>
    <row r="297" spans="1:14" ht="18" hidden="1" customHeight="1">
      <c r="A297" s="107">
        <v>291</v>
      </c>
      <c r="B297" s="107" t="s">
        <v>1727</v>
      </c>
      <c r="C297" s="90">
        <v>43655</v>
      </c>
      <c r="D297" s="107" t="s">
        <v>9918</v>
      </c>
      <c r="E297" s="107" t="s">
        <v>1709</v>
      </c>
      <c r="F297" s="126">
        <v>2330.1</v>
      </c>
      <c r="G297" s="107" t="str">
        <f t="shared" si="4"/>
        <v>SH19-06727</v>
      </c>
      <c r="H297" s="318"/>
      <c r="I297" s="126"/>
      <c r="J297" s="110"/>
      <c r="K297" s="108"/>
      <c r="L297" s="107"/>
      <c r="M297" s="319"/>
      <c r="N297" s="107"/>
    </row>
    <row r="298" spans="1:14" ht="18" hidden="1" customHeight="1">
      <c r="A298" s="107">
        <v>292</v>
      </c>
      <c r="B298" s="107" t="s">
        <v>329</v>
      </c>
      <c r="C298" s="90">
        <v>43655</v>
      </c>
      <c r="D298" s="107" t="s">
        <v>9919</v>
      </c>
      <c r="E298" s="107" t="s">
        <v>1709</v>
      </c>
      <c r="F298" s="126">
        <v>4712.05</v>
      </c>
      <c r="G298" s="107" t="str">
        <f t="shared" si="4"/>
        <v>SH19-06728</v>
      </c>
      <c r="H298" s="318"/>
      <c r="I298" s="126"/>
      <c r="J298" s="110"/>
      <c r="K298" s="108"/>
      <c r="L298" s="107"/>
      <c r="M298" s="319"/>
      <c r="N298" s="107"/>
    </row>
    <row r="299" spans="1:14" ht="18" hidden="1" customHeight="1">
      <c r="A299" s="107">
        <v>293</v>
      </c>
      <c r="B299" s="107" t="s">
        <v>43</v>
      </c>
      <c r="C299" s="90">
        <v>43655</v>
      </c>
      <c r="D299" s="107" t="s">
        <v>9920</v>
      </c>
      <c r="E299" s="107" t="s">
        <v>1709</v>
      </c>
      <c r="F299" s="126">
        <v>1533.98</v>
      </c>
      <c r="G299" s="107" t="str">
        <f t="shared" si="4"/>
        <v>SH19-06729</v>
      </c>
      <c r="H299" s="318"/>
      <c r="I299" s="126"/>
      <c r="J299" s="110"/>
      <c r="K299" s="108"/>
      <c r="L299" s="107"/>
      <c r="M299" s="319"/>
      <c r="N299" s="107"/>
    </row>
    <row r="300" spans="1:14" ht="18" hidden="1" customHeight="1">
      <c r="A300" s="107">
        <v>294</v>
      </c>
      <c r="B300" s="107" t="s">
        <v>224</v>
      </c>
      <c r="C300" s="90">
        <v>43655</v>
      </c>
      <c r="D300" s="107" t="s">
        <v>9921</v>
      </c>
      <c r="E300" s="107" t="s">
        <v>1709</v>
      </c>
      <c r="F300" s="126">
        <v>7704.54</v>
      </c>
      <c r="G300" s="107" t="str">
        <f t="shared" si="4"/>
        <v>SH19-06730</v>
      </c>
      <c r="H300" s="318"/>
      <c r="I300" s="126"/>
      <c r="J300" s="110"/>
      <c r="K300" s="108"/>
      <c r="L300" s="107"/>
      <c r="M300" s="319"/>
      <c r="N300" s="107"/>
    </row>
    <row r="301" spans="1:14" ht="18" hidden="1" customHeight="1">
      <c r="A301" s="107">
        <v>295</v>
      </c>
      <c r="B301" s="107" t="s">
        <v>55</v>
      </c>
      <c r="C301" s="90">
        <v>43655</v>
      </c>
      <c r="D301" s="107" t="s">
        <v>9922</v>
      </c>
      <c r="E301" s="107" t="s">
        <v>1709</v>
      </c>
      <c r="F301" s="126">
        <v>1502.82</v>
      </c>
      <c r="G301" s="107" t="str">
        <f t="shared" si="4"/>
        <v>SH19-06731</v>
      </c>
      <c r="H301" s="318"/>
      <c r="I301" s="126"/>
      <c r="J301" s="110"/>
      <c r="K301" s="108"/>
      <c r="L301" s="107"/>
      <c r="M301" s="319"/>
      <c r="N301" s="107"/>
    </row>
    <row r="302" spans="1:14" ht="18" hidden="1" customHeight="1">
      <c r="A302" s="107">
        <v>296</v>
      </c>
      <c r="B302" s="107" t="s">
        <v>55</v>
      </c>
      <c r="C302" s="90">
        <v>43655</v>
      </c>
      <c r="D302" s="107" t="s">
        <v>9923</v>
      </c>
      <c r="E302" s="107" t="s">
        <v>1709</v>
      </c>
      <c r="F302" s="126">
        <v>1644.84</v>
      </c>
      <c r="G302" s="107" t="str">
        <f t="shared" si="4"/>
        <v>SH19-06732</v>
      </c>
      <c r="H302" s="318"/>
      <c r="I302" s="126"/>
      <c r="J302" s="110"/>
      <c r="K302" s="108"/>
      <c r="L302" s="107"/>
      <c r="M302" s="319"/>
      <c r="N302" s="107"/>
    </row>
    <row r="303" spans="1:14" ht="18" hidden="1" customHeight="1">
      <c r="A303" s="107">
        <v>297</v>
      </c>
      <c r="B303" s="107" t="s">
        <v>55</v>
      </c>
      <c r="C303" s="90">
        <v>43655</v>
      </c>
      <c r="D303" s="107" t="s">
        <v>9924</v>
      </c>
      <c r="E303" s="107" t="s">
        <v>1709</v>
      </c>
      <c r="F303" s="126">
        <v>1447.74</v>
      </c>
      <c r="G303" s="107" t="str">
        <f t="shared" si="4"/>
        <v>SH19-06733</v>
      </c>
      <c r="H303" s="318"/>
      <c r="I303" s="126"/>
      <c r="J303" s="110"/>
      <c r="K303" s="108"/>
      <c r="L303" s="107"/>
      <c r="M303" s="319"/>
      <c r="N303" s="107"/>
    </row>
    <row r="304" spans="1:14" ht="18" hidden="1" customHeight="1">
      <c r="A304" s="107">
        <v>298</v>
      </c>
      <c r="B304" s="107" t="s">
        <v>337</v>
      </c>
      <c r="C304" s="90">
        <v>43655</v>
      </c>
      <c r="D304" s="107" t="s">
        <v>9925</v>
      </c>
      <c r="E304" s="107" t="s">
        <v>1709</v>
      </c>
      <c r="F304" s="126">
        <v>2278.5</v>
      </c>
      <c r="G304" s="107" t="str">
        <f t="shared" si="4"/>
        <v>SH19-06734</v>
      </c>
      <c r="H304" s="318"/>
      <c r="I304" s="126"/>
      <c r="J304" s="110"/>
      <c r="K304" s="108"/>
      <c r="L304" s="107"/>
      <c r="M304" s="319"/>
      <c r="N304" s="107"/>
    </row>
    <row r="305" spans="1:14" ht="18" hidden="1" customHeight="1">
      <c r="A305" s="107">
        <v>299</v>
      </c>
      <c r="B305" s="107" t="s">
        <v>1727</v>
      </c>
      <c r="C305" s="90">
        <v>43655</v>
      </c>
      <c r="D305" s="107" t="s">
        <v>9926</v>
      </c>
      <c r="E305" s="107" t="s">
        <v>1709</v>
      </c>
      <c r="F305" s="126">
        <v>1816.5</v>
      </c>
      <c r="G305" s="107" t="str">
        <f t="shared" si="4"/>
        <v>SH19-06735</v>
      </c>
      <c r="H305" s="318"/>
      <c r="I305" s="126"/>
      <c r="J305" s="110"/>
      <c r="K305" s="108"/>
      <c r="L305" s="107"/>
      <c r="M305" s="319"/>
      <c r="N305" s="107"/>
    </row>
    <row r="306" spans="1:14" ht="18" hidden="1" customHeight="1">
      <c r="A306" s="107">
        <v>300</v>
      </c>
      <c r="B306" s="107" t="s">
        <v>1727</v>
      </c>
      <c r="C306" s="90">
        <v>43655</v>
      </c>
      <c r="D306" s="107" t="s">
        <v>9927</v>
      </c>
      <c r="E306" s="107" t="s">
        <v>1709</v>
      </c>
      <c r="F306" s="126">
        <v>2049.4499999999998</v>
      </c>
      <c r="G306" s="107" t="str">
        <f t="shared" si="4"/>
        <v>SH19-06736</v>
      </c>
      <c r="H306" s="318"/>
      <c r="I306" s="126"/>
      <c r="J306" s="110"/>
      <c r="K306" s="108"/>
      <c r="L306" s="107"/>
      <c r="M306" s="319"/>
      <c r="N306" s="107"/>
    </row>
    <row r="307" spans="1:14" ht="18" hidden="1" customHeight="1">
      <c r="A307" s="107">
        <v>301</v>
      </c>
      <c r="B307" s="107" t="s">
        <v>291</v>
      </c>
      <c r="C307" s="90">
        <v>43656</v>
      </c>
      <c r="D307" s="107" t="s">
        <v>9928</v>
      </c>
      <c r="E307" s="107" t="s">
        <v>1709</v>
      </c>
      <c r="F307" s="126">
        <v>5677.92</v>
      </c>
      <c r="G307" s="107" t="str">
        <f t="shared" si="4"/>
        <v>SH19-06737</v>
      </c>
      <c r="H307" s="318"/>
      <c r="I307" s="126"/>
      <c r="J307" s="110"/>
      <c r="K307" s="108"/>
      <c r="L307" s="107"/>
      <c r="M307" s="319"/>
      <c r="N307" s="107"/>
    </row>
    <row r="308" spans="1:14" ht="18" hidden="1" customHeight="1">
      <c r="A308" s="107">
        <v>302</v>
      </c>
      <c r="B308" s="107" t="s">
        <v>142</v>
      </c>
      <c r="C308" s="90">
        <v>43656</v>
      </c>
      <c r="D308" s="107" t="s">
        <v>9929</v>
      </c>
      <c r="E308" s="107" t="s">
        <v>1709</v>
      </c>
      <c r="F308" s="126">
        <v>1534.08</v>
      </c>
      <c r="G308" s="107" t="str">
        <f t="shared" si="4"/>
        <v>SH19-06738</v>
      </c>
      <c r="H308" s="318"/>
      <c r="I308" s="126"/>
      <c r="J308" s="110"/>
      <c r="K308" s="108"/>
      <c r="L308" s="107"/>
      <c r="M308" s="319"/>
      <c r="N308" s="107"/>
    </row>
    <row r="309" spans="1:14" ht="18" hidden="1" customHeight="1">
      <c r="A309" s="107">
        <v>303</v>
      </c>
      <c r="B309" s="107" t="s">
        <v>142</v>
      </c>
      <c r="C309" s="90">
        <v>43656</v>
      </c>
      <c r="D309" s="107" t="s">
        <v>9930</v>
      </c>
      <c r="E309" s="107" t="s">
        <v>1709</v>
      </c>
      <c r="F309" s="126">
        <v>109.13</v>
      </c>
      <c r="G309" s="107" t="str">
        <f t="shared" si="4"/>
        <v>SH19-06739</v>
      </c>
      <c r="H309" s="318"/>
      <c r="I309" s="126"/>
      <c r="J309" s="110"/>
      <c r="K309" s="108"/>
      <c r="L309" s="107"/>
      <c r="M309" s="319"/>
      <c r="N309" s="107"/>
    </row>
    <row r="310" spans="1:14" ht="18" hidden="1" customHeight="1">
      <c r="A310" s="107">
        <v>304</v>
      </c>
      <c r="B310" s="107" t="s">
        <v>139</v>
      </c>
      <c r="C310" s="90">
        <v>43656</v>
      </c>
      <c r="D310" s="107" t="s">
        <v>9931</v>
      </c>
      <c r="E310" s="107" t="s">
        <v>1709</v>
      </c>
      <c r="F310" s="126">
        <v>2958</v>
      </c>
      <c r="G310" s="107" t="str">
        <f t="shared" si="4"/>
        <v>SH19-06740</v>
      </c>
      <c r="H310" s="318"/>
      <c r="I310" s="126"/>
      <c r="J310" s="110"/>
      <c r="K310" s="108"/>
      <c r="L310" s="107"/>
      <c r="M310" s="319"/>
      <c r="N310" s="107"/>
    </row>
    <row r="311" spans="1:14" ht="18" hidden="1" customHeight="1">
      <c r="A311" s="107">
        <v>305</v>
      </c>
      <c r="B311" s="107" t="s">
        <v>43</v>
      </c>
      <c r="C311" s="90">
        <v>43656</v>
      </c>
      <c r="D311" s="107" t="s">
        <v>9932</v>
      </c>
      <c r="E311" s="107" t="s">
        <v>1709</v>
      </c>
      <c r="F311" s="126">
        <v>4644.71</v>
      </c>
      <c r="G311" s="107" t="str">
        <f t="shared" si="4"/>
        <v>SH19-06741</v>
      </c>
      <c r="H311" s="318"/>
      <c r="I311" s="126"/>
      <c r="J311" s="110"/>
      <c r="K311" s="108"/>
      <c r="L311" s="107"/>
      <c r="M311" s="319"/>
      <c r="N311" s="107"/>
    </row>
    <row r="312" spans="1:14" ht="18" hidden="1" customHeight="1">
      <c r="A312" s="107">
        <v>306</v>
      </c>
      <c r="B312" s="107" t="s">
        <v>223</v>
      </c>
      <c r="C312" s="90">
        <v>43656</v>
      </c>
      <c r="D312" s="107" t="s">
        <v>9933</v>
      </c>
      <c r="E312" s="107" t="s">
        <v>1709</v>
      </c>
      <c r="F312" s="126">
        <v>3413.68</v>
      </c>
      <c r="G312" s="107" t="str">
        <f t="shared" si="4"/>
        <v>SH19-06742</v>
      </c>
      <c r="H312" s="318"/>
      <c r="I312" s="126"/>
      <c r="J312" s="110"/>
      <c r="K312" s="108"/>
      <c r="L312" s="107"/>
      <c r="M312" s="319"/>
      <c r="N312" s="107"/>
    </row>
    <row r="313" spans="1:14" ht="18" hidden="1" customHeight="1">
      <c r="A313" s="107">
        <v>307</v>
      </c>
      <c r="B313" s="107" t="s">
        <v>291</v>
      </c>
      <c r="C313" s="90">
        <v>43656</v>
      </c>
      <c r="D313" s="107" t="s">
        <v>9934</v>
      </c>
      <c r="E313" s="107" t="s">
        <v>1709</v>
      </c>
      <c r="F313" s="126">
        <v>138.85</v>
      </c>
      <c r="G313" s="107" t="str">
        <f t="shared" si="4"/>
        <v>SH19-06743</v>
      </c>
      <c r="H313" s="318"/>
      <c r="I313" s="126"/>
      <c r="J313" s="110"/>
      <c r="K313" s="108"/>
      <c r="L313" s="107"/>
      <c r="M313" s="319"/>
      <c r="N313" s="107"/>
    </row>
    <row r="314" spans="1:14" ht="18" hidden="1" customHeight="1">
      <c r="A314" s="107">
        <v>308</v>
      </c>
      <c r="B314" s="107" t="s">
        <v>47</v>
      </c>
      <c r="C314" s="90">
        <v>43656</v>
      </c>
      <c r="D314" s="107" t="s">
        <v>9935</v>
      </c>
      <c r="E314" s="107" t="s">
        <v>1709</v>
      </c>
      <c r="F314" s="126">
        <v>4752.7299999999996</v>
      </c>
      <c r="G314" s="107" t="str">
        <f t="shared" si="4"/>
        <v>SH19-06744</v>
      </c>
      <c r="H314" s="318"/>
      <c r="I314" s="126"/>
      <c r="J314" s="110"/>
      <c r="K314" s="108"/>
      <c r="L314" s="107"/>
      <c r="M314" s="319"/>
      <c r="N314" s="107"/>
    </row>
    <row r="315" spans="1:14" ht="18" hidden="1" customHeight="1">
      <c r="A315" s="107">
        <v>309</v>
      </c>
      <c r="B315" s="107" t="s">
        <v>330</v>
      </c>
      <c r="C315" s="90">
        <v>43656</v>
      </c>
      <c r="D315" s="107" t="s">
        <v>9936</v>
      </c>
      <c r="E315" s="107" t="s">
        <v>1709</v>
      </c>
      <c r="F315" s="126">
        <v>2577.6</v>
      </c>
      <c r="G315" s="107" t="str">
        <f t="shared" si="4"/>
        <v>SH19-06745</v>
      </c>
      <c r="H315" s="318"/>
      <c r="I315" s="126"/>
      <c r="J315" s="110"/>
      <c r="K315" s="108"/>
      <c r="L315" s="107"/>
      <c r="M315" s="319"/>
      <c r="N315" s="107"/>
    </row>
    <row r="316" spans="1:14" ht="18" hidden="1" customHeight="1">
      <c r="A316" s="107">
        <v>310</v>
      </c>
      <c r="B316" s="107" t="s">
        <v>55</v>
      </c>
      <c r="C316" s="90">
        <v>43656</v>
      </c>
      <c r="D316" s="107" t="s">
        <v>9937</v>
      </c>
      <c r="E316" s="107" t="s">
        <v>1709</v>
      </c>
      <c r="F316" s="126">
        <v>3289.68</v>
      </c>
      <c r="G316" s="107" t="str">
        <f t="shared" si="4"/>
        <v>SH19-06746</v>
      </c>
      <c r="H316" s="318"/>
      <c r="I316" s="126"/>
      <c r="J316" s="110"/>
      <c r="K316" s="108"/>
      <c r="L316" s="107"/>
      <c r="M316" s="319"/>
      <c r="N316" s="107"/>
    </row>
    <row r="317" spans="1:14" ht="18" hidden="1" customHeight="1">
      <c r="A317" s="107">
        <v>311</v>
      </c>
      <c r="B317" s="107" t="s">
        <v>55</v>
      </c>
      <c r="C317" s="90">
        <v>43656</v>
      </c>
      <c r="D317" s="107" t="s">
        <v>9938</v>
      </c>
      <c r="E317" s="107" t="s">
        <v>1709</v>
      </c>
      <c r="F317" s="126">
        <v>1502.82</v>
      </c>
      <c r="G317" s="107" t="str">
        <f t="shared" si="4"/>
        <v>SH19-06747</v>
      </c>
      <c r="H317" s="318"/>
      <c r="I317" s="126"/>
      <c r="J317" s="110"/>
      <c r="K317" s="108"/>
      <c r="L317" s="107"/>
      <c r="M317" s="319"/>
      <c r="N317" s="107"/>
    </row>
    <row r="318" spans="1:14" ht="18" hidden="1" customHeight="1">
      <c r="A318" s="107">
        <v>312</v>
      </c>
      <c r="B318" s="107" t="s">
        <v>1727</v>
      </c>
      <c r="C318" s="90">
        <v>43656</v>
      </c>
      <c r="D318" s="107" t="s">
        <v>9939</v>
      </c>
      <c r="E318" s="107" t="s">
        <v>1709</v>
      </c>
      <c r="F318" s="126">
        <v>1233.1500000000001</v>
      </c>
      <c r="G318" s="107" t="str">
        <f t="shared" si="4"/>
        <v>SH19-06748</v>
      </c>
      <c r="H318" s="318"/>
      <c r="I318" s="126"/>
      <c r="J318" s="110"/>
      <c r="K318" s="108"/>
      <c r="L318" s="107"/>
      <c r="M318" s="319"/>
      <c r="N318" s="107"/>
    </row>
    <row r="319" spans="1:14" ht="18" hidden="1" customHeight="1">
      <c r="A319" s="107">
        <v>313</v>
      </c>
      <c r="B319" s="107" t="s">
        <v>7778</v>
      </c>
      <c r="C319" s="90">
        <v>43656</v>
      </c>
      <c r="D319" s="107" t="s">
        <v>9940</v>
      </c>
      <c r="E319" s="107" t="s">
        <v>1709</v>
      </c>
      <c r="F319" s="126">
        <v>0</v>
      </c>
      <c r="G319" s="107" t="str">
        <f t="shared" si="4"/>
        <v>SH19-06749</v>
      </c>
      <c r="H319" s="318"/>
      <c r="I319" s="126"/>
      <c r="J319" s="110"/>
      <c r="K319" s="108"/>
      <c r="L319" s="107"/>
      <c r="M319" s="319"/>
      <c r="N319" s="107" t="s">
        <v>10819</v>
      </c>
    </row>
    <row r="320" spans="1:14" ht="18" hidden="1" customHeight="1">
      <c r="A320" s="107">
        <v>314</v>
      </c>
      <c r="B320" s="107" t="s">
        <v>47</v>
      </c>
      <c r="C320" s="90">
        <v>43656</v>
      </c>
      <c r="D320" s="107" t="s">
        <v>9941</v>
      </c>
      <c r="E320" s="107" t="s">
        <v>1709</v>
      </c>
      <c r="F320" s="126">
        <v>5923.2</v>
      </c>
      <c r="G320" s="107" t="str">
        <f t="shared" si="4"/>
        <v>SH19-06750</v>
      </c>
      <c r="H320" s="318"/>
      <c r="I320" s="126"/>
      <c r="J320" s="110"/>
      <c r="K320" s="108"/>
      <c r="L320" s="107"/>
      <c r="M320" s="319"/>
      <c r="N320" s="107"/>
    </row>
    <row r="321" spans="1:14" ht="18" hidden="1" customHeight="1">
      <c r="A321" s="107">
        <v>315</v>
      </c>
      <c r="B321" s="107" t="s">
        <v>42</v>
      </c>
      <c r="C321" s="90">
        <v>43662</v>
      </c>
      <c r="D321" s="107" t="s">
        <v>9942</v>
      </c>
      <c r="E321" s="107" t="s">
        <v>10178</v>
      </c>
      <c r="F321" s="126">
        <v>12614.97</v>
      </c>
      <c r="G321" s="107" t="str">
        <f t="shared" si="4"/>
        <v>SH19-06751</v>
      </c>
      <c r="H321" s="318"/>
      <c r="I321" s="126"/>
      <c r="J321" s="110"/>
      <c r="K321" s="108"/>
      <c r="L321" s="107"/>
      <c r="M321" s="319"/>
      <c r="N321" s="107"/>
    </row>
    <row r="322" spans="1:14" ht="18" hidden="1" customHeight="1">
      <c r="A322" s="107">
        <v>316</v>
      </c>
      <c r="B322" s="107" t="s">
        <v>42</v>
      </c>
      <c r="C322" s="90">
        <v>43662</v>
      </c>
      <c r="D322" s="107" t="s">
        <v>9943</v>
      </c>
      <c r="E322" s="107" t="s">
        <v>10178</v>
      </c>
      <c r="F322" s="126">
        <v>4140.3900000000003</v>
      </c>
      <c r="G322" s="107" t="str">
        <f t="shared" si="4"/>
        <v>SH19-06752</v>
      </c>
      <c r="H322" s="318"/>
      <c r="I322" s="126"/>
      <c r="J322" s="110"/>
      <c r="K322" s="108"/>
      <c r="L322" s="107"/>
      <c r="M322" s="319"/>
      <c r="N322" s="107"/>
    </row>
    <row r="323" spans="1:14" ht="18" hidden="1" customHeight="1">
      <c r="A323" s="107">
        <v>317</v>
      </c>
      <c r="B323" s="107" t="s">
        <v>42</v>
      </c>
      <c r="C323" s="90">
        <v>43662</v>
      </c>
      <c r="D323" s="107" t="s">
        <v>9944</v>
      </c>
      <c r="E323" s="107" t="s">
        <v>10178</v>
      </c>
      <c r="F323" s="126">
        <v>11218.34</v>
      </c>
      <c r="G323" s="107" t="str">
        <f t="shared" si="4"/>
        <v>SH19-06753</v>
      </c>
      <c r="H323" s="318"/>
      <c r="I323" s="126"/>
      <c r="J323" s="110"/>
      <c r="K323" s="108"/>
      <c r="L323" s="107"/>
      <c r="M323" s="319"/>
      <c r="N323" s="107"/>
    </row>
    <row r="324" spans="1:14" ht="18" hidden="1" customHeight="1">
      <c r="A324" s="107">
        <v>318</v>
      </c>
      <c r="B324" s="107" t="s">
        <v>42</v>
      </c>
      <c r="C324" s="90">
        <v>43662</v>
      </c>
      <c r="D324" s="107" t="s">
        <v>9945</v>
      </c>
      <c r="E324" s="107" t="s">
        <v>10178</v>
      </c>
      <c r="F324" s="126">
        <v>5122.9799999999996</v>
      </c>
      <c r="G324" s="107" t="str">
        <f t="shared" si="4"/>
        <v>SH19-06754</v>
      </c>
      <c r="H324" s="318"/>
      <c r="I324" s="126"/>
      <c r="J324" s="110"/>
      <c r="K324" s="108"/>
      <c r="L324" s="107"/>
      <c r="M324" s="319"/>
      <c r="N324" s="107"/>
    </row>
    <row r="325" spans="1:14" ht="18" hidden="1" customHeight="1">
      <c r="A325" s="107">
        <v>319</v>
      </c>
      <c r="B325" s="107" t="s">
        <v>42</v>
      </c>
      <c r="C325" s="90">
        <v>43662</v>
      </c>
      <c r="D325" s="107" t="s">
        <v>9946</v>
      </c>
      <c r="E325" s="107" t="s">
        <v>10178</v>
      </c>
      <c r="F325" s="126">
        <v>3400</v>
      </c>
      <c r="G325" s="107" t="str">
        <f t="shared" si="4"/>
        <v>SH19-06755</v>
      </c>
      <c r="H325" s="318"/>
      <c r="I325" s="126"/>
      <c r="J325" s="110"/>
      <c r="K325" s="108"/>
      <c r="L325" s="107"/>
      <c r="M325" s="319"/>
      <c r="N325" s="107"/>
    </row>
    <row r="326" spans="1:14" ht="18" hidden="1" customHeight="1">
      <c r="A326" s="107">
        <v>320</v>
      </c>
      <c r="B326" s="107" t="s">
        <v>42</v>
      </c>
      <c r="C326" s="90">
        <v>43662</v>
      </c>
      <c r="D326" s="107" t="s">
        <v>9947</v>
      </c>
      <c r="E326" s="107" t="s">
        <v>10178</v>
      </c>
      <c r="F326" s="126">
        <v>10663.44</v>
      </c>
      <c r="G326" s="107" t="str">
        <f t="shared" si="4"/>
        <v>SH19-06756</v>
      </c>
      <c r="H326" s="318"/>
      <c r="I326" s="126"/>
      <c r="J326" s="110"/>
      <c r="K326" s="108"/>
      <c r="L326" s="107"/>
      <c r="M326" s="319"/>
      <c r="N326" s="107"/>
    </row>
    <row r="327" spans="1:14" ht="18" hidden="1" customHeight="1">
      <c r="A327" s="107">
        <v>321</v>
      </c>
      <c r="B327" s="107" t="s">
        <v>42</v>
      </c>
      <c r="C327" s="90">
        <v>43662</v>
      </c>
      <c r="D327" s="107" t="s">
        <v>9948</v>
      </c>
      <c r="E327" s="107" t="s">
        <v>10178</v>
      </c>
      <c r="F327" s="126">
        <v>1659.32</v>
      </c>
      <c r="G327" s="107" t="str">
        <f t="shared" si="4"/>
        <v>SH19-06757</v>
      </c>
      <c r="H327" s="318"/>
      <c r="I327" s="126"/>
      <c r="J327" s="110"/>
      <c r="K327" s="108"/>
      <c r="L327" s="107"/>
      <c r="M327" s="319"/>
      <c r="N327" s="107"/>
    </row>
    <row r="328" spans="1:14" ht="18" hidden="1" customHeight="1">
      <c r="A328" s="107">
        <v>322</v>
      </c>
      <c r="B328" s="107" t="s">
        <v>42</v>
      </c>
      <c r="C328" s="90">
        <v>43662</v>
      </c>
      <c r="D328" s="107" t="s">
        <v>9949</v>
      </c>
      <c r="E328" s="107" t="s">
        <v>10178</v>
      </c>
      <c r="F328" s="126">
        <v>8142.41</v>
      </c>
      <c r="G328" s="107" t="str">
        <f t="shared" si="4"/>
        <v>SH19-06758</v>
      </c>
      <c r="H328" s="318"/>
      <c r="I328" s="126"/>
      <c r="J328" s="110"/>
      <c r="K328" s="108"/>
      <c r="L328" s="107"/>
      <c r="M328" s="319"/>
      <c r="N328" s="107"/>
    </row>
    <row r="329" spans="1:14" ht="18" hidden="1" customHeight="1">
      <c r="A329" s="107">
        <v>323</v>
      </c>
      <c r="B329" s="107" t="s">
        <v>42</v>
      </c>
      <c r="C329" s="90">
        <v>43662</v>
      </c>
      <c r="D329" s="107" t="s">
        <v>9950</v>
      </c>
      <c r="E329" s="107" t="s">
        <v>10178</v>
      </c>
      <c r="F329" s="126">
        <v>9301.68</v>
      </c>
      <c r="G329" s="107" t="str">
        <f t="shared" si="4"/>
        <v>SH19-06759</v>
      </c>
      <c r="H329" s="318"/>
      <c r="I329" s="126"/>
      <c r="J329" s="110"/>
      <c r="K329" s="108"/>
      <c r="L329" s="107"/>
      <c r="M329" s="319"/>
      <c r="N329" s="107"/>
    </row>
    <row r="330" spans="1:14" ht="18" hidden="1" customHeight="1">
      <c r="A330" s="107">
        <v>324</v>
      </c>
      <c r="B330" s="107" t="s">
        <v>42</v>
      </c>
      <c r="C330" s="90">
        <v>43662</v>
      </c>
      <c r="D330" s="107" t="s">
        <v>9951</v>
      </c>
      <c r="E330" s="107" t="s">
        <v>10178</v>
      </c>
      <c r="F330" s="126">
        <v>3820.51</v>
      </c>
      <c r="G330" s="107" t="str">
        <f t="shared" si="4"/>
        <v>SH19-06760</v>
      </c>
      <c r="H330" s="318"/>
      <c r="I330" s="126"/>
      <c r="J330" s="110"/>
      <c r="K330" s="108"/>
      <c r="L330" s="107"/>
      <c r="M330" s="319"/>
      <c r="N330" s="107"/>
    </row>
    <row r="331" spans="1:14" ht="18" hidden="1" customHeight="1">
      <c r="A331" s="107">
        <v>325</v>
      </c>
      <c r="B331" s="107" t="s">
        <v>42</v>
      </c>
      <c r="C331" s="90">
        <v>43662</v>
      </c>
      <c r="D331" s="107" t="s">
        <v>9952</v>
      </c>
      <c r="E331" s="107" t="s">
        <v>10178</v>
      </c>
      <c r="F331" s="126">
        <v>12783.23</v>
      </c>
      <c r="G331" s="107" t="str">
        <f t="shared" si="4"/>
        <v>SH19-06761</v>
      </c>
      <c r="H331" s="318"/>
      <c r="I331" s="126"/>
      <c r="J331" s="110"/>
      <c r="K331" s="108"/>
      <c r="L331" s="107"/>
      <c r="M331" s="319"/>
      <c r="N331" s="107"/>
    </row>
    <row r="332" spans="1:14" ht="18" hidden="1" customHeight="1">
      <c r="A332" s="107">
        <v>326</v>
      </c>
      <c r="B332" s="107" t="s">
        <v>42</v>
      </c>
      <c r="C332" s="90">
        <v>43662</v>
      </c>
      <c r="D332" s="107" t="s">
        <v>9953</v>
      </c>
      <c r="E332" s="107" t="s">
        <v>10178</v>
      </c>
      <c r="F332" s="126">
        <v>6046.97</v>
      </c>
      <c r="G332" s="107" t="str">
        <f t="shared" ref="G332:G396" si="5">D332</f>
        <v>SH19-06762</v>
      </c>
      <c r="H332" s="318"/>
      <c r="I332" s="126"/>
      <c r="J332" s="110"/>
      <c r="K332" s="108"/>
      <c r="L332" s="107"/>
      <c r="M332" s="319"/>
      <c r="N332" s="107"/>
    </row>
    <row r="333" spans="1:14" ht="18" hidden="1" customHeight="1">
      <c r="A333" s="107">
        <v>327</v>
      </c>
      <c r="B333" s="107" t="s">
        <v>42</v>
      </c>
      <c r="C333" s="90">
        <v>43662</v>
      </c>
      <c r="D333" s="107" t="s">
        <v>9954</v>
      </c>
      <c r="E333" s="107" t="s">
        <v>10178</v>
      </c>
      <c r="F333" s="126">
        <v>8177.75</v>
      </c>
      <c r="G333" s="107" t="str">
        <f t="shared" si="5"/>
        <v>SH19-06763</v>
      </c>
      <c r="H333" s="318"/>
      <c r="I333" s="126"/>
      <c r="J333" s="110"/>
      <c r="K333" s="108"/>
      <c r="L333" s="107"/>
      <c r="M333" s="319"/>
      <c r="N333" s="107"/>
    </row>
    <row r="334" spans="1:14" ht="18" hidden="1" customHeight="1">
      <c r="A334" s="107">
        <v>328</v>
      </c>
      <c r="B334" s="107" t="s">
        <v>42</v>
      </c>
      <c r="C334" s="90">
        <v>43662</v>
      </c>
      <c r="D334" s="107" t="s">
        <v>9955</v>
      </c>
      <c r="E334" s="107" t="s">
        <v>10178</v>
      </c>
      <c r="F334" s="126">
        <v>7371.8130000000001</v>
      </c>
      <c r="G334" s="107" t="str">
        <f t="shared" si="5"/>
        <v>SH19-06764</v>
      </c>
      <c r="H334" s="318"/>
      <c r="I334" s="126"/>
      <c r="J334" s="110"/>
      <c r="K334" s="108"/>
      <c r="L334" s="107"/>
      <c r="M334" s="319"/>
      <c r="N334" s="107"/>
    </row>
    <row r="335" spans="1:14" ht="18" hidden="1" customHeight="1">
      <c r="A335" s="107">
        <v>329</v>
      </c>
      <c r="B335" s="107" t="s">
        <v>42</v>
      </c>
      <c r="C335" s="90">
        <v>43662</v>
      </c>
      <c r="D335" s="107" t="s">
        <v>9956</v>
      </c>
      <c r="E335" s="107" t="s">
        <v>10178</v>
      </c>
      <c r="F335" s="126">
        <v>6245.81</v>
      </c>
      <c r="G335" s="107" t="str">
        <f t="shared" si="5"/>
        <v>SH19-06765</v>
      </c>
      <c r="H335" s="318"/>
      <c r="I335" s="126"/>
      <c r="J335" s="110"/>
      <c r="K335" s="108"/>
      <c r="L335" s="107"/>
      <c r="M335" s="319"/>
      <c r="N335" s="107"/>
    </row>
    <row r="336" spans="1:14" ht="18" hidden="1" customHeight="1">
      <c r="A336" s="107">
        <v>330</v>
      </c>
      <c r="B336" s="107" t="s">
        <v>42</v>
      </c>
      <c r="C336" s="90">
        <v>43662</v>
      </c>
      <c r="D336" s="107" t="s">
        <v>9957</v>
      </c>
      <c r="E336" s="107" t="s">
        <v>10178</v>
      </c>
      <c r="F336" s="126">
        <v>2384.37</v>
      </c>
      <c r="G336" s="107" t="str">
        <f t="shared" si="5"/>
        <v>SH19-06766</v>
      </c>
      <c r="H336" s="318"/>
      <c r="I336" s="126"/>
      <c r="J336" s="110"/>
      <c r="K336" s="108"/>
      <c r="L336" s="107"/>
      <c r="M336" s="319"/>
      <c r="N336" s="107"/>
    </row>
    <row r="337" spans="1:14" ht="18" hidden="1" customHeight="1">
      <c r="A337" s="107">
        <v>331</v>
      </c>
      <c r="B337" s="107" t="s">
        <v>42</v>
      </c>
      <c r="C337" s="90">
        <v>43662</v>
      </c>
      <c r="D337" s="107" t="s">
        <v>9958</v>
      </c>
      <c r="E337" s="107" t="s">
        <v>10178</v>
      </c>
      <c r="F337" s="126">
        <v>2206.4299999999998</v>
      </c>
      <c r="G337" s="107" t="str">
        <f t="shared" si="5"/>
        <v>SH19-06767</v>
      </c>
      <c r="H337" s="318"/>
      <c r="I337" s="126"/>
      <c r="J337" s="110"/>
      <c r="K337" s="108"/>
      <c r="L337" s="107"/>
      <c r="M337" s="319"/>
      <c r="N337" s="107"/>
    </row>
    <row r="338" spans="1:14" ht="18" hidden="1" customHeight="1">
      <c r="A338" s="107">
        <v>332</v>
      </c>
      <c r="B338" s="107" t="s">
        <v>1746</v>
      </c>
      <c r="D338" s="327" t="s">
        <v>9959</v>
      </c>
      <c r="E338" s="107" t="s">
        <v>1709</v>
      </c>
      <c r="F338" s="126">
        <v>0</v>
      </c>
      <c r="G338" s="107" t="str">
        <f t="shared" si="5"/>
        <v>SH19-06768</v>
      </c>
      <c r="H338" s="318"/>
      <c r="I338" s="126"/>
      <c r="J338" s="110"/>
      <c r="K338" s="108"/>
      <c r="L338" s="107"/>
      <c r="M338" s="319"/>
      <c r="N338" s="107"/>
    </row>
    <row r="339" spans="1:14" ht="18" hidden="1" customHeight="1">
      <c r="A339" s="107">
        <v>333</v>
      </c>
      <c r="B339" s="107" t="s">
        <v>42</v>
      </c>
      <c r="C339" s="90">
        <v>43662</v>
      </c>
      <c r="D339" s="107" t="s">
        <v>9960</v>
      </c>
      <c r="E339" s="107" t="s">
        <v>10178</v>
      </c>
      <c r="F339" s="126">
        <v>2348.7800000000002</v>
      </c>
      <c r="G339" s="107" t="str">
        <f t="shared" si="5"/>
        <v>SH19-06769</v>
      </c>
      <c r="H339" s="318"/>
      <c r="I339" s="126"/>
      <c r="J339" s="110"/>
      <c r="K339" s="108"/>
      <c r="L339" s="107"/>
      <c r="M339" s="319"/>
      <c r="N339" s="107"/>
    </row>
    <row r="340" spans="1:14" ht="18" hidden="1" customHeight="1">
      <c r="A340" s="107">
        <v>334</v>
      </c>
      <c r="B340" s="107" t="s">
        <v>53</v>
      </c>
      <c r="C340" s="90">
        <v>43656</v>
      </c>
      <c r="D340" s="107" t="s">
        <v>9961</v>
      </c>
      <c r="E340" s="107" t="s">
        <v>1709</v>
      </c>
      <c r="F340" s="126">
        <v>1751.39</v>
      </c>
      <c r="G340" s="107" t="str">
        <f t="shared" si="5"/>
        <v>SH19-06770</v>
      </c>
      <c r="H340" s="318"/>
      <c r="I340" s="126"/>
      <c r="J340" s="110"/>
      <c r="K340" s="108"/>
      <c r="L340" s="107"/>
      <c r="M340" s="319"/>
      <c r="N340" s="107"/>
    </row>
    <row r="341" spans="1:14" ht="18" hidden="1" customHeight="1">
      <c r="A341" s="107">
        <v>335</v>
      </c>
      <c r="B341" s="107" t="s">
        <v>337</v>
      </c>
      <c r="C341" s="90">
        <v>43656</v>
      </c>
      <c r="D341" s="107" t="s">
        <v>9962</v>
      </c>
      <c r="E341" s="107" t="s">
        <v>1709</v>
      </c>
      <c r="F341" s="126">
        <v>2522.75</v>
      </c>
      <c r="G341" s="107" t="str">
        <f t="shared" si="5"/>
        <v>SH19-06771</v>
      </c>
      <c r="H341" s="318"/>
      <c r="I341" s="126"/>
      <c r="J341" s="110"/>
      <c r="K341" s="108"/>
      <c r="L341" s="107"/>
      <c r="M341" s="319"/>
      <c r="N341" s="107"/>
    </row>
    <row r="342" spans="1:14" ht="18" hidden="1" customHeight="1">
      <c r="A342" s="107">
        <v>336</v>
      </c>
      <c r="B342" s="107" t="s">
        <v>1727</v>
      </c>
      <c r="C342" s="90">
        <v>43656</v>
      </c>
      <c r="D342" s="107" t="s">
        <v>9963</v>
      </c>
      <c r="E342" s="107" t="s">
        <v>1709</v>
      </c>
      <c r="F342" s="126">
        <v>292.5</v>
      </c>
      <c r="G342" s="107" t="str">
        <f t="shared" si="5"/>
        <v>SH19-06772</v>
      </c>
      <c r="H342" s="318"/>
      <c r="I342" s="126"/>
      <c r="J342" s="110"/>
      <c r="K342" s="108"/>
      <c r="L342" s="107"/>
      <c r="M342" s="319"/>
      <c r="N342" s="107"/>
    </row>
    <row r="343" spans="1:14" ht="18" hidden="1" customHeight="1">
      <c r="A343" s="107">
        <v>337</v>
      </c>
      <c r="B343" s="107" t="s">
        <v>1746</v>
      </c>
      <c r="D343" s="327" t="s">
        <v>9964</v>
      </c>
      <c r="E343" s="107" t="s">
        <v>1709</v>
      </c>
      <c r="F343" s="126">
        <v>0</v>
      </c>
      <c r="G343" s="107" t="str">
        <f t="shared" si="5"/>
        <v>SH19-06773</v>
      </c>
      <c r="H343" s="318"/>
      <c r="I343" s="126"/>
      <c r="J343" s="110"/>
      <c r="K343" s="108"/>
      <c r="L343" s="107"/>
      <c r="M343" s="319"/>
      <c r="N343" s="107"/>
    </row>
    <row r="344" spans="1:14" ht="18" hidden="1" customHeight="1">
      <c r="A344" s="107">
        <v>338</v>
      </c>
      <c r="B344" s="107" t="s">
        <v>1746</v>
      </c>
      <c r="D344" s="327" t="s">
        <v>9965</v>
      </c>
      <c r="E344" s="107" t="s">
        <v>1709</v>
      </c>
      <c r="F344" s="126">
        <v>0</v>
      </c>
      <c r="G344" s="107" t="str">
        <f t="shared" si="5"/>
        <v>SH19-06774</v>
      </c>
      <c r="H344" s="318"/>
      <c r="I344" s="126"/>
      <c r="J344" s="110"/>
      <c r="K344" s="108"/>
      <c r="L344" s="107"/>
      <c r="M344" s="319"/>
      <c r="N344" s="107"/>
    </row>
    <row r="345" spans="1:14" ht="18" hidden="1" customHeight="1">
      <c r="A345" s="107">
        <v>339</v>
      </c>
      <c r="B345" s="107" t="s">
        <v>1727</v>
      </c>
      <c r="C345" s="90">
        <v>43656</v>
      </c>
      <c r="D345" s="107" t="s">
        <v>9966</v>
      </c>
      <c r="E345" s="107" t="s">
        <v>1709</v>
      </c>
      <c r="F345" s="126">
        <v>2372.1</v>
      </c>
      <c r="G345" s="107" t="str">
        <f t="shared" si="5"/>
        <v>SH19-06775</v>
      </c>
      <c r="H345" s="318"/>
      <c r="I345" s="126"/>
      <c r="J345" s="110"/>
      <c r="K345" s="108"/>
      <c r="L345" s="107"/>
      <c r="M345" s="319"/>
      <c r="N345" s="107"/>
    </row>
    <row r="346" spans="1:14" ht="18" hidden="1" customHeight="1">
      <c r="A346" s="107">
        <v>340</v>
      </c>
      <c r="B346" s="107" t="s">
        <v>43</v>
      </c>
      <c r="C346" s="90">
        <v>43656</v>
      </c>
      <c r="D346" s="107" t="s">
        <v>9967</v>
      </c>
      <c r="E346" s="107" t="s">
        <v>1709</v>
      </c>
      <c r="F346" s="126">
        <v>952.5</v>
      </c>
      <c r="G346" s="107" t="str">
        <f t="shared" si="5"/>
        <v>SH19-06776</v>
      </c>
      <c r="H346" s="318"/>
      <c r="I346" s="126"/>
      <c r="J346" s="110"/>
      <c r="K346" s="108"/>
      <c r="L346" s="107"/>
      <c r="M346" s="319"/>
      <c r="N346" s="107"/>
    </row>
    <row r="347" spans="1:14" ht="18" hidden="1" customHeight="1">
      <c r="A347" s="107">
        <v>341</v>
      </c>
      <c r="B347" s="107" t="s">
        <v>142</v>
      </c>
      <c r="C347" s="90">
        <v>43656</v>
      </c>
      <c r="D347" s="107" t="s">
        <v>9968</v>
      </c>
      <c r="E347" s="107" t="s">
        <v>1709</v>
      </c>
      <c r="F347" s="126">
        <v>2212.98</v>
      </c>
      <c r="G347" s="107" t="str">
        <f t="shared" si="5"/>
        <v>SH19-06777</v>
      </c>
      <c r="H347" s="318"/>
      <c r="I347" s="126"/>
      <c r="J347" s="110"/>
      <c r="K347" s="108"/>
      <c r="L347" s="107"/>
      <c r="M347" s="319"/>
      <c r="N347" s="107"/>
    </row>
    <row r="348" spans="1:14" ht="18" hidden="1" customHeight="1">
      <c r="A348" s="107">
        <v>342</v>
      </c>
      <c r="B348" s="107" t="s">
        <v>142</v>
      </c>
      <c r="C348" s="90">
        <v>43656</v>
      </c>
      <c r="D348" s="107" t="s">
        <v>9969</v>
      </c>
      <c r="E348" s="107" t="s">
        <v>1709</v>
      </c>
      <c r="F348" s="126">
        <v>576.80999999999995</v>
      </c>
      <c r="G348" s="107" t="str">
        <f t="shared" si="5"/>
        <v>SH19-06778</v>
      </c>
      <c r="H348" s="318"/>
      <c r="I348" s="126"/>
      <c r="J348" s="110"/>
      <c r="K348" s="108"/>
      <c r="L348" s="107"/>
      <c r="M348" s="319"/>
      <c r="N348" s="107"/>
    </row>
    <row r="349" spans="1:14" ht="18" hidden="1" customHeight="1">
      <c r="A349" s="107">
        <v>343</v>
      </c>
      <c r="B349" s="107" t="s">
        <v>329</v>
      </c>
      <c r="C349" s="90">
        <v>43656</v>
      </c>
      <c r="D349" s="107" t="s">
        <v>9970</v>
      </c>
      <c r="E349" s="107" t="s">
        <v>1709</v>
      </c>
      <c r="F349" s="126">
        <v>4266.1499999999996</v>
      </c>
      <c r="G349" s="107" t="str">
        <f t="shared" si="5"/>
        <v>SH19-06779</v>
      </c>
      <c r="H349" s="318"/>
      <c r="I349" s="126"/>
      <c r="J349" s="110"/>
      <c r="K349" s="108"/>
      <c r="L349" s="107"/>
      <c r="M349" s="319"/>
      <c r="N349" s="107"/>
    </row>
    <row r="350" spans="1:14" ht="18" hidden="1" customHeight="1">
      <c r="A350" s="107">
        <v>344</v>
      </c>
      <c r="B350" s="107" t="s">
        <v>42</v>
      </c>
      <c r="C350" s="90">
        <v>43670</v>
      </c>
      <c r="D350" s="107" t="s">
        <v>10818</v>
      </c>
      <c r="E350" s="107" t="s">
        <v>1709</v>
      </c>
      <c r="F350" s="126">
        <f>2927.09+9720.62</f>
        <v>12647.710000000001</v>
      </c>
      <c r="G350" s="107"/>
      <c r="H350" s="318"/>
      <c r="I350" s="126"/>
      <c r="J350" s="110"/>
      <c r="K350" s="108"/>
      <c r="L350" s="107"/>
      <c r="M350" s="319"/>
      <c r="N350" s="107"/>
    </row>
    <row r="351" spans="1:14" ht="18" hidden="1" customHeight="1">
      <c r="A351" s="107">
        <v>345</v>
      </c>
      <c r="B351" s="107" t="s">
        <v>42</v>
      </c>
      <c r="C351" s="90">
        <v>43656</v>
      </c>
      <c r="D351" s="107" t="s">
        <v>9971</v>
      </c>
      <c r="E351" s="107" t="s">
        <v>1709</v>
      </c>
      <c r="F351" s="126">
        <f>9720.62+2927.09</f>
        <v>12647.710000000001</v>
      </c>
      <c r="G351" s="107" t="str">
        <f t="shared" si="5"/>
        <v>SH19-06780</v>
      </c>
      <c r="H351" s="318"/>
      <c r="I351" s="126"/>
      <c r="J351" s="110"/>
      <c r="K351" s="108"/>
      <c r="L351" s="107"/>
      <c r="M351" s="319"/>
      <c r="N351" s="107"/>
    </row>
    <row r="352" spans="1:14" ht="18" hidden="1" customHeight="1">
      <c r="A352" s="107">
        <v>346</v>
      </c>
      <c r="B352" s="107" t="s">
        <v>329</v>
      </c>
      <c r="C352" s="90">
        <v>43656</v>
      </c>
      <c r="D352" s="107" t="s">
        <v>9972</v>
      </c>
      <c r="E352" s="107" t="s">
        <v>1709</v>
      </c>
      <c r="F352" s="126">
        <v>3093.6</v>
      </c>
      <c r="G352" s="107"/>
      <c r="H352" s="318"/>
      <c r="I352" s="126"/>
      <c r="J352" s="110"/>
      <c r="K352" s="108"/>
      <c r="L352" s="107"/>
      <c r="M352" s="319"/>
      <c r="N352" s="107"/>
    </row>
    <row r="353" spans="1:14" ht="18" hidden="1" customHeight="1">
      <c r="A353" s="107">
        <v>347</v>
      </c>
      <c r="B353" s="107" t="s">
        <v>55</v>
      </c>
      <c r="C353" s="90">
        <v>43656</v>
      </c>
      <c r="D353" s="107" t="s">
        <v>9973</v>
      </c>
      <c r="E353" s="107" t="s">
        <v>1709</v>
      </c>
      <c r="F353" s="126">
        <v>3289.68</v>
      </c>
      <c r="G353" s="107" t="str">
        <f t="shared" si="5"/>
        <v>SH19-06782</v>
      </c>
      <c r="H353" s="318"/>
      <c r="I353" s="126"/>
      <c r="J353" s="110"/>
      <c r="K353" s="108"/>
      <c r="L353" s="107"/>
      <c r="M353" s="319"/>
      <c r="N353" s="107"/>
    </row>
    <row r="354" spans="1:14" ht="18" hidden="1" customHeight="1">
      <c r="A354" s="107">
        <v>348</v>
      </c>
      <c r="B354" s="107" t="s">
        <v>55</v>
      </c>
      <c r="C354" s="90">
        <v>43656</v>
      </c>
      <c r="D354" s="125" t="s">
        <v>9974</v>
      </c>
      <c r="E354" s="107" t="s">
        <v>1709</v>
      </c>
      <c r="F354" s="126">
        <v>3005.64</v>
      </c>
      <c r="G354" s="107"/>
      <c r="H354" s="318"/>
      <c r="I354" s="126"/>
      <c r="J354" s="110"/>
      <c r="K354" s="108"/>
      <c r="L354" s="107"/>
      <c r="M354" s="319"/>
      <c r="N354" s="107"/>
    </row>
    <row r="355" spans="1:14" ht="18" hidden="1" customHeight="1">
      <c r="A355" s="107">
        <v>349</v>
      </c>
      <c r="B355" s="107" t="s">
        <v>10817</v>
      </c>
      <c r="C355" s="90">
        <v>43656</v>
      </c>
      <c r="D355" s="107" t="s">
        <v>9975</v>
      </c>
      <c r="E355" s="107" t="s">
        <v>1709</v>
      </c>
      <c r="F355" s="126">
        <v>645.36</v>
      </c>
      <c r="G355" s="107" t="str">
        <f t="shared" si="5"/>
        <v>SH19-06784</v>
      </c>
      <c r="H355" s="318"/>
      <c r="I355" s="126"/>
      <c r="J355" s="110"/>
      <c r="K355" s="108"/>
      <c r="L355" s="107"/>
      <c r="M355" s="319"/>
      <c r="N355" s="107"/>
    </row>
    <row r="356" spans="1:14" ht="18" hidden="1" customHeight="1">
      <c r="A356" s="107">
        <v>350</v>
      </c>
      <c r="B356" s="107" t="s">
        <v>1746</v>
      </c>
      <c r="D356" s="327" t="s">
        <v>9976</v>
      </c>
      <c r="E356" s="107" t="s">
        <v>1709</v>
      </c>
      <c r="F356" s="126">
        <v>0</v>
      </c>
      <c r="G356" s="107" t="str">
        <f t="shared" si="5"/>
        <v>SH19-06785</v>
      </c>
      <c r="H356" s="318"/>
      <c r="I356" s="126"/>
      <c r="J356" s="110"/>
      <c r="K356" s="108"/>
      <c r="L356" s="107"/>
      <c r="M356" s="319"/>
      <c r="N356" s="107"/>
    </row>
    <row r="357" spans="1:14" ht="18" hidden="1" customHeight="1">
      <c r="A357" s="107">
        <v>351</v>
      </c>
      <c r="B357" s="107" t="s">
        <v>1727</v>
      </c>
      <c r="C357" s="90">
        <v>43656</v>
      </c>
      <c r="D357" s="107" t="s">
        <v>9977</v>
      </c>
      <c r="E357" s="107" t="s">
        <v>1709</v>
      </c>
      <c r="F357" s="126">
        <v>1635.15</v>
      </c>
      <c r="G357" s="107" t="str">
        <f t="shared" si="5"/>
        <v>SH19-06786</v>
      </c>
      <c r="H357" s="318"/>
      <c r="I357" s="126"/>
      <c r="J357" s="110"/>
      <c r="K357" s="108"/>
      <c r="L357" s="107"/>
      <c r="M357" s="319"/>
      <c r="N357" s="107"/>
    </row>
    <row r="358" spans="1:14" ht="18" hidden="1" customHeight="1">
      <c r="A358" s="107">
        <v>352</v>
      </c>
      <c r="B358" s="107" t="s">
        <v>352</v>
      </c>
      <c r="C358" s="90">
        <v>43656</v>
      </c>
      <c r="D358" s="107" t="s">
        <v>9978</v>
      </c>
      <c r="E358" s="107" t="s">
        <v>1709</v>
      </c>
      <c r="F358" s="126">
        <v>739.84</v>
      </c>
      <c r="G358" s="107" t="str">
        <f t="shared" si="5"/>
        <v>SH19-06787</v>
      </c>
      <c r="H358" s="318"/>
      <c r="I358" s="126"/>
      <c r="J358" s="110"/>
      <c r="K358" s="108"/>
      <c r="L358" s="107"/>
      <c r="M358" s="319"/>
      <c r="N358" s="107"/>
    </row>
    <row r="359" spans="1:14" ht="18" hidden="1" customHeight="1">
      <c r="A359" s="107">
        <v>353</v>
      </c>
      <c r="B359" s="107" t="s">
        <v>197</v>
      </c>
      <c r="C359" s="90">
        <v>43657</v>
      </c>
      <c r="D359" s="107" t="s">
        <v>9979</v>
      </c>
      <c r="E359" s="107" t="s">
        <v>1709</v>
      </c>
      <c r="F359" s="126">
        <v>8508.5</v>
      </c>
      <c r="G359" s="107" t="str">
        <f t="shared" si="5"/>
        <v>SH19-06788</v>
      </c>
      <c r="H359" s="318"/>
      <c r="I359" s="126"/>
      <c r="J359" s="110"/>
      <c r="K359" s="108"/>
      <c r="L359" s="107"/>
      <c r="M359" s="319"/>
      <c r="N359" s="107"/>
    </row>
    <row r="360" spans="1:14" ht="18" hidden="1" customHeight="1">
      <c r="A360" s="107">
        <v>354</v>
      </c>
      <c r="B360" s="107" t="s">
        <v>10817</v>
      </c>
      <c r="C360" s="90">
        <v>43657</v>
      </c>
      <c r="D360" s="107" t="s">
        <v>9980</v>
      </c>
      <c r="E360" s="107" t="s">
        <v>1709</v>
      </c>
      <c r="F360" s="126">
        <v>6453.6</v>
      </c>
      <c r="G360" s="107" t="str">
        <f t="shared" si="5"/>
        <v>SH19-06789</v>
      </c>
      <c r="H360" s="318"/>
      <c r="I360" s="126"/>
      <c r="J360" s="110"/>
      <c r="K360" s="108"/>
      <c r="L360" s="107"/>
      <c r="M360" s="319"/>
      <c r="N360" s="107"/>
    </row>
    <row r="361" spans="1:14" ht="18" hidden="1" customHeight="1">
      <c r="A361" s="107">
        <v>355</v>
      </c>
      <c r="B361" s="107" t="s">
        <v>139</v>
      </c>
      <c r="C361" s="90">
        <v>43657</v>
      </c>
      <c r="D361" s="107" t="s">
        <v>9981</v>
      </c>
      <c r="E361" s="107" t="s">
        <v>1709</v>
      </c>
      <c r="F361" s="126">
        <v>1479</v>
      </c>
      <c r="G361" s="107" t="str">
        <f t="shared" si="5"/>
        <v>SH19-06790</v>
      </c>
      <c r="H361" s="318"/>
      <c r="I361" s="126"/>
      <c r="J361" s="110"/>
      <c r="K361" s="108"/>
      <c r="L361" s="107"/>
      <c r="M361" s="319"/>
      <c r="N361" s="107"/>
    </row>
    <row r="362" spans="1:14" ht="18" hidden="1" customHeight="1">
      <c r="A362" s="107">
        <v>356</v>
      </c>
      <c r="B362" s="107" t="s">
        <v>43</v>
      </c>
      <c r="C362" s="90">
        <v>43657</v>
      </c>
      <c r="D362" s="107" t="s">
        <v>9982</v>
      </c>
      <c r="E362" s="107" t="s">
        <v>1709</v>
      </c>
      <c r="F362" s="126">
        <v>3902.89</v>
      </c>
      <c r="G362" s="107" t="str">
        <f t="shared" si="5"/>
        <v>SH19-06791</v>
      </c>
      <c r="H362" s="318"/>
      <c r="I362" s="126"/>
      <c r="J362" s="110"/>
      <c r="K362" s="108"/>
      <c r="L362" s="107"/>
      <c r="M362" s="319"/>
      <c r="N362" s="107"/>
    </row>
    <row r="363" spans="1:14" ht="18" hidden="1" customHeight="1">
      <c r="A363" s="107">
        <v>357</v>
      </c>
      <c r="B363" s="107" t="s">
        <v>142</v>
      </c>
      <c r="C363" s="90">
        <v>43657</v>
      </c>
      <c r="D363" s="107" t="s">
        <v>9983</v>
      </c>
      <c r="E363" s="107" t="s">
        <v>1709</v>
      </c>
      <c r="F363" s="126">
        <v>702.74</v>
      </c>
      <c r="G363" s="107" t="str">
        <f t="shared" si="5"/>
        <v>SH19-06792</v>
      </c>
      <c r="H363" s="318"/>
      <c r="I363" s="126"/>
      <c r="J363" s="110"/>
      <c r="K363" s="108"/>
      <c r="L363" s="107"/>
      <c r="M363" s="319"/>
      <c r="N363" s="107"/>
    </row>
    <row r="364" spans="1:14" ht="18" hidden="1" customHeight="1">
      <c r="A364" s="107">
        <v>358</v>
      </c>
      <c r="B364" s="107" t="s">
        <v>142</v>
      </c>
      <c r="C364" s="90">
        <v>43657</v>
      </c>
      <c r="D364" s="107" t="s">
        <v>9984</v>
      </c>
      <c r="E364" s="107" t="s">
        <v>1709</v>
      </c>
      <c r="F364" s="126">
        <v>219.23</v>
      </c>
      <c r="G364" s="107" t="str">
        <f t="shared" si="5"/>
        <v>SH19-06793</v>
      </c>
      <c r="H364" s="318"/>
      <c r="I364" s="126"/>
      <c r="J364" s="110"/>
      <c r="K364" s="108"/>
      <c r="L364" s="107"/>
      <c r="M364" s="319"/>
      <c r="N364" s="107"/>
    </row>
    <row r="365" spans="1:14" ht="18" hidden="1" customHeight="1">
      <c r="A365" s="107">
        <v>359</v>
      </c>
      <c r="B365" s="107" t="s">
        <v>10817</v>
      </c>
      <c r="C365" s="90">
        <v>43657</v>
      </c>
      <c r="D365" s="107" t="s">
        <v>9985</v>
      </c>
      <c r="E365" s="107" t="s">
        <v>1709</v>
      </c>
      <c r="F365" s="126">
        <v>5808.24</v>
      </c>
      <c r="G365" s="107" t="str">
        <f t="shared" si="5"/>
        <v>SH19-06794</v>
      </c>
      <c r="H365" s="318"/>
      <c r="I365" s="126"/>
      <c r="J365" s="110"/>
      <c r="K365" s="108"/>
      <c r="L365" s="107"/>
      <c r="M365" s="319"/>
      <c r="N365" s="107"/>
    </row>
    <row r="366" spans="1:14" ht="18" hidden="1" customHeight="1">
      <c r="A366" s="107">
        <v>360</v>
      </c>
      <c r="B366" s="107" t="s">
        <v>197</v>
      </c>
      <c r="C366" s="90">
        <v>43657</v>
      </c>
      <c r="D366" s="107" t="s">
        <v>9986</v>
      </c>
      <c r="E366" s="107" t="s">
        <v>1709</v>
      </c>
      <c r="F366" s="126">
        <v>6685.6</v>
      </c>
      <c r="G366" s="107" t="str">
        <f t="shared" si="5"/>
        <v>SH19-06795</v>
      </c>
      <c r="H366" s="318"/>
      <c r="I366" s="126"/>
      <c r="J366" s="110"/>
      <c r="K366" s="108"/>
      <c r="L366" s="107"/>
      <c r="M366" s="319"/>
      <c r="N366" s="107"/>
    </row>
    <row r="367" spans="1:14" ht="18" hidden="1" customHeight="1">
      <c r="A367" s="107">
        <v>361</v>
      </c>
      <c r="B367" s="107" t="s">
        <v>1746</v>
      </c>
      <c r="D367" s="327" t="s">
        <v>9987</v>
      </c>
      <c r="E367" s="107" t="s">
        <v>1709</v>
      </c>
      <c r="F367" s="126">
        <v>0</v>
      </c>
      <c r="G367" s="107" t="str">
        <f t="shared" si="5"/>
        <v>SH19-06796</v>
      </c>
      <c r="H367" s="318"/>
      <c r="I367" s="126"/>
      <c r="J367" s="110"/>
      <c r="K367" s="108"/>
      <c r="L367" s="107"/>
      <c r="M367" s="319"/>
      <c r="N367" s="107"/>
    </row>
    <row r="368" spans="1:14" ht="18" hidden="1" customHeight="1">
      <c r="A368" s="107">
        <v>362</v>
      </c>
      <c r="B368" s="107" t="s">
        <v>10817</v>
      </c>
      <c r="C368" s="90">
        <v>43657</v>
      </c>
      <c r="D368" s="107" t="s">
        <v>9988</v>
      </c>
      <c r="E368" s="107" t="s">
        <v>1709</v>
      </c>
      <c r="F368" s="126">
        <v>8226.24</v>
      </c>
      <c r="G368" s="107" t="str">
        <f t="shared" si="5"/>
        <v>SH19-06797</v>
      </c>
      <c r="H368" s="318"/>
      <c r="I368" s="126"/>
      <c r="J368" s="110"/>
      <c r="K368" s="108"/>
      <c r="L368" s="107"/>
      <c r="M368" s="319"/>
      <c r="N368" s="107"/>
    </row>
    <row r="369" spans="1:14" ht="18" hidden="1" customHeight="1">
      <c r="A369" s="107">
        <v>363</v>
      </c>
      <c r="B369" s="107" t="s">
        <v>1727</v>
      </c>
      <c r="C369" s="90">
        <v>43657</v>
      </c>
      <c r="D369" s="107" t="s">
        <v>9989</v>
      </c>
      <c r="E369" s="107" t="s">
        <v>1709</v>
      </c>
      <c r="F369" s="126">
        <v>1668.03</v>
      </c>
      <c r="G369" s="107" t="str">
        <f t="shared" si="5"/>
        <v>SH19-06798</v>
      </c>
      <c r="H369" s="318"/>
      <c r="I369" s="126"/>
      <c r="J369" s="110"/>
      <c r="K369" s="108"/>
      <c r="L369" s="107"/>
      <c r="M369" s="319"/>
      <c r="N369" s="107"/>
    </row>
    <row r="370" spans="1:14" ht="18" hidden="1" customHeight="1">
      <c r="A370" s="107">
        <v>364</v>
      </c>
      <c r="B370" s="107" t="s">
        <v>53</v>
      </c>
      <c r="C370" s="90">
        <v>43657</v>
      </c>
      <c r="D370" s="107" t="s">
        <v>9990</v>
      </c>
      <c r="E370" s="107" t="s">
        <v>1709</v>
      </c>
      <c r="F370" s="126">
        <v>2265.6799999999998</v>
      </c>
      <c r="G370" s="107" t="str">
        <f t="shared" si="5"/>
        <v>SH19-06799</v>
      </c>
      <c r="H370" s="318"/>
      <c r="I370" s="126"/>
      <c r="J370" s="110"/>
      <c r="K370" s="108"/>
      <c r="L370" s="107"/>
      <c r="M370" s="319"/>
      <c r="N370" s="107"/>
    </row>
    <row r="371" spans="1:14" ht="18" hidden="1" customHeight="1">
      <c r="A371" s="107">
        <v>365</v>
      </c>
      <c r="B371" s="107" t="s">
        <v>337</v>
      </c>
      <c r="C371" s="90">
        <v>43657</v>
      </c>
      <c r="D371" s="107" t="s">
        <v>9991</v>
      </c>
      <c r="E371" s="107" t="s">
        <v>1709</v>
      </c>
      <c r="F371" s="126">
        <v>3052</v>
      </c>
      <c r="G371" s="107" t="str">
        <f t="shared" si="5"/>
        <v>SH19-06800</v>
      </c>
      <c r="H371" s="318"/>
      <c r="I371" s="126"/>
      <c r="J371" s="110"/>
      <c r="K371" s="108"/>
      <c r="L371" s="107"/>
      <c r="M371" s="319"/>
      <c r="N371" s="107"/>
    </row>
    <row r="372" spans="1:14" ht="18" hidden="1" customHeight="1">
      <c r="A372" s="107">
        <v>366</v>
      </c>
      <c r="B372" s="107" t="s">
        <v>197</v>
      </c>
      <c r="C372" s="90">
        <v>43657</v>
      </c>
      <c r="D372" s="107" t="s">
        <v>9992</v>
      </c>
      <c r="E372" s="107" t="s">
        <v>1709</v>
      </c>
      <c r="F372" s="126">
        <v>7399.8</v>
      </c>
      <c r="G372" s="107" t="str">
        <f t="shared" si="5"/>
        <v>SH19-06801</v>
      </c>
      <c r="H372" s="318"/>
      <c r="I372" s="126"/>
      <c r="J372" s="110"/>
      <c r="K372" s="108"/>
      <c r="L372" s="107"/>
      <c r="M372" s="319"/>
      <c r="N372" s="107"/>
    </row>
    <row r="373" spans="1:14" ht="18" hidden="1" customHeight="1">
      <c r="A373" s="107">
        <v>367</v>
      </c>
      <c r="B373" s="107" t="s">
        <v>10817</v>
      </c>
      <c r="C373" s="90">
        <v>43657</v>
      </c>
      <c r="D373" s="107" t="s">
        <v>9993</v>
      </c>
      <c r="E373" s="107" t="s">
        <v>1709</v>
      </c>
      <c r="F373" s="126">
        <v>3763.2</v>
      </c>
      <c r="G373" s="107" t="str">
        <f t="shared" si="5"/>
        <v>SH19-06802</v>
      </c>
      <c r="H373" s="318"/>
      <c r="I373" s="126"/>
      <c r="J373" s="110"/>
      <c r="K373" s="108"/>
      <c r="L373" s="107"/>
      <c r="M373" s="319"/>
      <c r="N373" s="107"/>
    </row>
    <row r="374" spans="1:14" ht="18" hidden="1" customHeight="1">
      <c r="A374" s="107">
        <v>368</v>
      </c>
      <c r="B374" s="107" t="s">
        <v>366</v>
      </c>
      <c r="C374" s="90">
        <v>43657</v>
      </c>
      <c r="D374" s="107" t="s">
        <v>9994</v>
      </c>
      <c r="E374" s="107" t="s">
        <v>1709</v>
      </c>
      <c r="F374" s="126">
        <v>2420.09</v>
      </c>
      <c r="G374" s="107" t="str">
        <f t="shared" si="5"/>
        <v>SH19-06803</v>
      </c>
      <c r="H374" s="318"/>
      <c r="I374" s="126"/>
      <c r="J374" s="110"/>
      <c r="K374" s="108"/>
      <c r="L374" s="107"/>
      <c r="M374" s="319"/>
      <c r="N374" s="107"/>
    </row>
    <row r="375" spans="1:14" ht="18" hidden="1" customHeight="1">
      <c r="A375" s="107">
        <v>369</v>
      </c>
      <c r="B375" s="107" t="s">
        <v>141</v>
      </c>
      <c r="C375" s="90">
        <v>43657</v>
      </c>
      <c r="D375" s="107" t="s">
        <v>9995</v>
      </c>
      <c r="E375" s="107" t="s">
        <v>1709</v>
      </c>
      <c r="F375" s="126">
        <v>3582</v>
      </c>
      <c r="G375" s="107" t="str">
        <f t="shared" si="5"/>
        <v>SH19-06804</v>
      </c>
      <c r="H375" s="318"/>
      <c r="I375" s="126"/>
      <c r="J375" s="110"/>
      <c r="K375" s="108"/>
      <c r="L375" s="107"/>
      <c r="M375" s="319"/>
      <c r="N375" s="107"/>
    </row>
    <row r="376" spans="1:14" ht="18" hidden="1" customHeight="1">
      <c r="A376" s="107">
        <v>370</v>
      </c>
      <c r="B376" s="107" t="s">
        <v>329</v>
      </c>
      <c r="C376" s="90">
        <v>43657</v>
      </c>
      <c r="D376" s="107" t="s">
        <v>9996</v>
      </c>
      <c r="E376" s="107" t="s">
        <v>1709</v>
      </c>
      <c r="F376" s="126">
        <v>7469.3</v>
      </c>
      <c r="G376" s="107" t="str">
        <f t="shared" si="5"/>
        <v>SH19-06805</v>
      </c>
      <c r="H376" s="318"/>
      <c r="I376" s="126"/>
      <c r="J376" s="110"/>
      <c r="K376" s="108"/>
      <c r="L376" s="107"/>
      <c r="M376" s="319"/>
      <c r="N376" s="107"/>
    </row>
    <row r="377" spans="1:14" ht="18" hidden="1" customHeight="1">
      <c r="A377" s="107">
        <v>371</v>
      </c>
      <c r="B377" s="107" t="s">
        <v>49</v>
      </c>
      <c r="C377" s="90">
        <v>43657</v>
      </c>
      <c r="D377" s="107" t="s">
        <v>9997</v>
      </c>
      <c r="E377" s="107" t="s">
        <v>1709</v>
      </c>
      <c r="F377" s="126">
        <v>14242.8</v>
      </c>
      <c r="G377" s="107" t="str">
        <f t="shared" si="5"/>
        <v>SH19-06806</v>
      </c>
      <c r="H377" s="318"/>
      <c r="I377" s="126"/>
      <c r="J377" s="110"/>
      <c r="K377" s="108"/>
      <c r="L377" s="107"/>
      <c r="M377" s="319"/>
      <c r="N377" s="107"/>
    </row>
    <row r="378" spans="1:14" ht="18" hidden="1" customHeight="1">
      <c r="A378" s="107">
        <v>372</v>
      </c>
      <c r="B378" s="107" t="s">
        <v>43</v>
      </c>
      <c r="C378" s="90">
        <v>43657</v>
      </c>
      <c r="D378" s="107" t="s">
        <v>9998</v>
      </c>
      <c r="E378" s="107" t="s">
        <v>1709</v>
      </c>
      <c r="F378" s="126">
        <v>900</v>
      </c>
      <c r="G378" s="107" t="str">
        <f t="shared" si="5"/>
        <v>SH19-06807</v>
      </c>
      <c r="H378" s="318"/>
      <c r="I378" s="126"/>
      <c r="J378" s="110"/>
      <c r="K378" s="108"/>
      <c r="L378" s="107"/>
      <c r="M378" s="319"/>
      <c r="N378" s="107"/>
    </row>
    <row r="379" spans="1:14" ht="18" hidden="1" customHeight="1">
      <c r="A379" s="107">
        <v>373</v>
      </c>
      <c r="B379" s="107" t="s">
        <v>43</v>
      </c>
      <c r="C379" s="90">
        <v>43657</v>
      </c>
      <c r="D379" s="107" t="s">
        <v>9999</v>
      </c>
      <c r="E379" s="107" t="s">
        <v>1709</v>
      </c>
      <c r="F379" s="126">
        <v>656.5</v>
      </c>
      <c r="G379" s="107" t="str">
        <f t="shared" si="5"/>
        <v>SH19-06808</v>
      </c>
      <c r="H379" s="318"/>
      <c r="I379" s="126"/>
      <c r="J379" s="110"/>
      <c r="K379" s="108"/>
      <c r="L379" s="107"/>
      <c r="M379" s="319"/>
      <c r="N379" s="107"/>
    </row>
    <row r="380" spans="1:14" ht="18" hidden="1" customHeight="1">
      <c r="A380" s="107">
        <v>374</v>
      </c>
      <c r="B380" s="107" t="s">
        <v>142</v>
      </c>
      <c r="C380" s="90">
        <v>43657</v>
      </c>
      <c r="D380" s="107" t="s">
        <v>10000</v>
      </c>
      <c r="E380" s="107" t="s">
        <v>1709</v>
      </c>
      <c r="F380" s="126">
        <v>1596.18</v>
      </c>
      <c r="G380" s="107" t="str">
        <f t="shared" si="5"/>
        <v>SH19-06809</v>
      </c>
      <c r="H380" s="318"/>
      <c r="I380" s="126"/>
      <c r="J380" s="110"/>
      <c r="K380" s="108"/>
      <c r="L380" s="107"/>
      <c r="M380" s="319"/>
      <c r="N380" s="107"/>
    </row>
    <row r="381" spans="1:14" ht="18" hidden="1" customHeight="1">
      <c r="A381" s="107">
        <v>375</v>
      </c>
      <c r="B381" s="107" t="s">
        <v>142</v>
      </c>
      <c r="C381" s="90">
        <v>43657</v>
      </c>
      <c r="D381" s="107" t="s">
        <v>10001</v>
      </c>
      <c r="E381" s="107" t="s">
        <v>1709</v>
      </c>
      <c r="F381" s="126">
        <v>274.49</v>
      </c>
      <c r="G381" s="107" t="str">
        <f t="shared" si="5"/>
        <v>SH19-06810</v>
      </c>
      <c r="H381" s="318"/>
      <c r="I381" s="126"/>
      <c r="J381" s="110"/>
      <c r="K381" s="108"/>
      <c r="L381" s="107"/>
      <c r="M381" s="319"/>
      <c r="N381" s="107"/>
    </row>
    <row r="382" spans="1:14" ht="18" hidden="1" customHeight="1">
      <c r="A382" s="107">
        <v>376</v>
      </c>
      <c r="B382" s="107" t="s">
        <v>142</v>
      </c>
      <c r="C382" s="90">
        <v>43657</v>
      </c>
      <c r="D382" s="107" t="s">
        <v>10002</v>
      </c>
      <c r="E382" s="107" t="s">
        <v>1709</v>
      </c>
      <c r="F382" s="126">
        <v>1015.5</v>
      </c>
      <c r="G382" s="107" t="str">
        <f t="shared" si="5"/>
        <v>SH19-06811</v>
      </c>
      <c r="H382" s="318"/>
      <c r="I382" s="126"/>
      <c r="J382" s="110"/>
      <c r="K382" s="108"/>
      <c r="L382" s="107"/>
      <c r="M382" s="319"/>
      <c r="N382" s="107"/>
    </row>
    <row r="383" spans="1:14" ht="18" hidden="1" customHeight="1">
      <c r="A383" s="107">
        <v>377</v>
      </c>
      <c r="B383" s="107" t="s">
        <v>355</v>
      </c>
      <c r="C383" s="90">
        <v>43657</v>
      </c>
      <c r="D383" s="107" t="s">
        <v>10003</v>
      </c>
      <c r="E383" s="107" t="s">
        <v>1709</v>
      </c>
      <c r="F383" s="126">
        <v>1988.39</v>
      </c>
      <c r="G383" s="107" t="str">
        <f t="shared" si="5"/>
        <v>SH19-06812</v>
      </c>
      <c r="H383" s="318"/>
      <c r="I383" s="126"/>
      <c r="J383" s="110"/>
      <c r="K383" s="108"/>
      <c r="L383" s="107"/>
      <c r="M383" s="319"/>
      <c r="N383" s="107"/>
    </row>
    <row r="384" spans="1:14" ht="18" hidden="1" customHeight="1">
      <c r="A384" s="107">
        <v>378</v>
      </c>
      <c r="B384" s="107" t="s">
        <v>10817</v>
      </c>
      <c r="C384" s="90">
        <v>43657</v>
      </c>
      <c r="D384" s="107" t="s">
        <v>10004</v>
      </c>
      <c r="E384" s="107" t="s">
        <v>1709</v>
      </c>
      <c r="F384" s="126">
        <v>2997.36</v>
      </c>
      <c r="G384" s="107" t="str">
        <f t="shared" si="5"/>
        <v>SH19-06813</v>
      </c>
      <c r="H384" s="318"/>
      <c r="I384" s="126"/>
      <c r="J384" s="110"/>
      <c r="K384" s="108"/>
      <c r="L384" s="107"/>
      <c r="M384" s="319"/>
      <c r="N384" s="107"/>
    </row>
    <row r="385" spans="1:14" ht="18" hidden="1" customHeight="1">
      <c r="A385" s="107">
        <v>379</v>
      </c>
      <c r="B385" s="107" t="s">
        <v>1727</v>
      </c>
      <c r="C385" s="90">
        <v>43657</v>
      </c>
      <c r="D385" s="107" t="s">
        <v>10005</v>
      </c>
      <c r="E385" s="107" t="s">
        <v>1709</v>
      </c>
      <c r="F385" s="126">
        <v>301.8</v>
      </c>
      <c r="G385" s="107" t="str">
        <f t="shared" si="5"/>
        <v>SH19-06814</v>
      </c>
      <c r="H385" s="318"/>
      <c r="I385" s="126"/>
      <c r="J385" s="110"/>
      <c r="K385" s="108"/>
      <c r="L385" s="107"/>
      <c r="M385" s="319"/>
      <c r="N385" s="107"/>
    </row>
    <row r="386" spans="1:14" ht="18" hidden="1" customHeight="1">
      <c r="A386" s="107">
        <v>380</v>
      </c>
      <c r="B386" s="107" t="s">
        <v>55</v>
      </c>
      <c r="C386" s="90">
        <v>43657</v>
      </c>
      <c r="D386" s="107" t="s">
        <v>10006</v>
      </c>
      <c r="E386" s="107" t="s">
        <v>1709</v>
      </c>
      <c r="F386" s="126">
        <v>1644.84</v>
      </c>
      <c r="G386" s="107" t="str">
        <f t="shared" si="5"/>
        <v>SH19-06815</v>
      </c>
      <c r="H386" s="318"/>
      <c r="I386" s="126"/>
      <c r="J386" s="110"/>
      <c r="K386" s="108"/>
      <c r="L386" s="107"/>
      <c r="M386" s="319"/>
      <c r="N386" s="107"/>
    </row>
    <row r="387" spans="1:14" ht="18" hidden="1" customHeight="1">
      <c r="A387" s="107">
        <v>381</v>
      </c>
      <c r="B387" s="107" t="s">
        <v>55</v>
      </c>
      <c r="C387" s="90">
        <v>43657</v>
      </c>
      <c r="D387" s="107" t="s">
        <v>10007</v>
      </c>
      <c r="E387" s="107" t="s">
        <v>1709</v>
      </c>
      <c r="F387" s="126">
        <v>1502.82</v>
      </c>
      <c r="G387" s="107" t="str">
        <f t="shared" si="5"/>
        <v>SH19-06816</v>
      </c>
      <c r="H387" s="318"/>
      <c r="I387" s="126"/>
      <c r="J387" s="110"/>
      <c r="K387" s="108"/>
      <c r="L387" s="107"/>
      <c r="M387" s="319"/>
      <c r="N387" s="107"/>
    </row>
    <row r="388" spans="1:14" ht="18" hidden="1" customHeight="1">
      <c r="A388" s="107">
        <v>382</v>
      </c>
      <c r="B388" s="107" t="s">
        <v>197</v>
      </c>
      <c r="C388" s="90">
        <v>43657</v>
      </c>
      <c r="D388" s="107" t="s">
        <v>10008</v>
      </c>
      <c r="E388" s="107" t="s">
        <v>1709</v>
      </c>
      <c r="F388" s="126">
        <v>7023.87</v>
      </c>
      <c r="G388" s="107" t="str">
        <f t="shared" si="5"/>
        <v>SH19-06817</v>
      </c>
      <c r="H388" s="318"/>
      <c r="I388" s="126"/>
      <c r="J388" s="110"/>
      <c r="K388" s="108"/>
      <c r="L388" s="107"/>
      <c r="M388" s="319"/>
      <c r="N388" s="107"/>
    </row>
    <row r="389" spans="1:14" ht="18" hidden="1" customHeight="1">
      <c r="A389" s="107">
        <v>383</v>
      </c>
      <c r="B389" s="107" t="s">
        <v>197</v>
      </c>
      <c r="C389" s="90">
        <v>43658</v>
      </c>
      <c r="D389" s="107" t="s">
        <v>10009</v>
      </c>
      <c r="E389" s="107" t="s">
        <v>1709</v>
      </c>
      <c r="F389" s="126">
        <v>7239</v>
      </c>
      <c r="G389" s="107" t="str">
        <f t="shared" si="5"/>
        <v>SH19-06818</v>
      </c>
      <c r="H389" s="318"/>
      <c r="I389" s="126"/>
      <c r="J389" s="110"/>
      <c r="K389" s="108"/>
      <c r="L389" s="107"/>
      <c r="M389" s="319"/>
      <c r="N389" s="107"/>
    </row>
    <row r="390" spans="1:14" ht="18" hidden="1" customHeight="1">
      <c r="A390" s="107">
        <v>384</v>
      </c>
      <c r="B390" s="107" t="s">
        <v>197</v>
      </c>
      <c r="C390" s="90">
        <v>43658</v>
      </c>
      <c r="D390" s="107" t="s">
        <v>10010</v>
      </c>
      <c r="E390" s="107" t="s">
        <v>1709</v>
      </c>
      <c r="F390" s="126">
        <v>7239</v>
      </c>
      <c r="G390" s="107" t="str">
        <f t="shared" si="5"/>
        <v>SH19-06819</v>
      </c>
      <c r="H390" s="318"/>
      <c r="I390" s="126"/>
      <c r="J390" s="110"/>
      <c r="K390" s="108"/>
      <c r="L390" s="107"/>
      <c r="M390" s="319"/>
      <c r="N390" s="107"/>
    </row>
    <row r="391" spans="1:14" ht="18" hidden="1" customHeight="1">
      <c r="A391" s="107">
        <v>385</v>
      </c>
      <c r="B391" s="107" t="s">
        <v>142</v>
      </c>
      <c r="C391" s="90">
        <v>43658</v>
      </c>
      <c r="D391" s="107" t="s">
        <v>10011</v>
      </c>
      <c r="E391" s="107" t="s">
        <v>1709</v>
      </c>
      <c r="F391" s="126">
        <v>766.25</v>
      </c>
      <c r="G391" s="107" t="str">
        <f t="shared" si="5"/>
        <v>SH19-06820</v>
      </c>
      <c r="H391" s="318"/>
      <c r="I391" s="126"/>
      <c r="J391" s="110"/>
      <c r="K391" s="108"/>
      <c r="L391" s="107"/>
      <c r="M391" s="319"/>
      <c r="N391" s="107"/>
    </row>
    <row r="392" spans="1:14" ht="18" hidden="1" customHeight="1">
      <c r="A392" s="107">
        <v>386</v>
      </c>
      <c r="B392" s="107" t="s">
        <v>142</v>
      </c>
      <c r="C392" s="90">
        <v>43658</v>
      </c>
      <c r="D392" s="107" t="s">
        <v>10012</v>
      </c>
      <c r="E392" s="107" t="s">
        <v>1709</v>
      </c>
      <c r="F392" s="126">
        <v>661.95</v>
      </c>
      <c r="G392" s="107" t="str">
        <f t="shared" si="5"/>
        <v>SH19-06821</v>
      </c>
      <c r="H392" s="318"/>
      <c r="I392" s="126"/>
      <c r="J392" s="110"/>
      <c r="K392" s="108"/>
      <c r="L392" s="107"/>
      <c r="M392" s="319"/>
      <c r="N392" s="107"/>
    </row>
    <row r="393" spans="1:14" ht="18" hidden="1" customHeight="1">
      <c r="A393" s="107">
        <v>387</v>
      </c>
      <c r="B393" s="107" t="s">
        <v>52</v>
      </c>
      <c r="C393" s="90">
        <v>43658</v>
      </c>
      <c r="D393" s="107" t="s">
        <v>10013</v>
      </c>
      <c r="E393" s="107" t="s">
        <v>1709</v>
      </c>
      <c r="F393" s="126">
        <v>4773.6099999999997</v>
      </c>
      <c r="G393" s="107" t="str">
        <f t="shared" si="5"/>
        <v>SH19-06822</v>
      </c>
      <c r="H393" s="318"/>
      <c r="I393" s="126"/>
      <c r="J393" s="110"/>
      <c r="K393" s="108"/>
      <c r="L393" s="107"/>
      <c r="M393" s="319"/>
      <c r="N393" s="107"/>
    </row>
    <row r="394" spans="1:14" ht="18" hidden="1" customHeight="1">
      <c r="A394" s="107">
        <v>388</v>
      </c>
      <c r="B394" s="107" t="s">
        <v>291</v>
      </c>
      <c r="C394" s="90">
        <v>43658</v>
      </c>
      <c r="D394" s="107" t="s">
        <v>10014</v>
      </c>
      <c r="E394" s="107" t="s">
        <v>1709</v>
      </c>
      <c r="F394" s="126">
        <v>4731.6000000000004</v>
      </c>
      <c r="G394" s="107" t="str">
        <f t="shared" si="5"/>
        <v>SH19-06823</v>
      </c>
      <c r="H394" s="318"/>
      <c r="I394" s="126"/>
      <c r="J394" s="110"/>
      <c r="K394" s="108"/>
      <c r="L394" s="107"/>
      <c r="M394" s="319"/>
      <c r="N394" s="107"/>
    </row>
    <row r="395" spans="1:14" ht="18" hidden="1" customHeight="1">
      <c r="A395" s="107">
        <v>389</v>
      </c>
      <c r="B395" s="107" t="s">
        <v>238</v>
      </c>
      <c r="C395" s="90">
        <v>43658</v>
      </c>
      <c r="D395" s="107" t="s">
        <v>10015</v>
      </c>
      <c r="E395" s="107" t="s">
        <v>1709</v>
      </c>
      <c r="F395" s="126">
        <v>4826.2299999999996</v>
      </c>
      <c r="G395" s="107" t="str">
        <f t="shared" si="5"/>
        <v>SH19-06824</v>
      </c>
      <c r="H395" s="318"/>
      <c r="I395" s="126"/>
      <c r="J395" s="110"/>
      <c r="K395" s="108"/>
      <c r="L395" s="107"/>
      <c r="M395" s="319"/>
      <c r="N395" s="107"/>
    </row>
    <row r="396" spans="1:14" ht="18" hidden="1" customHeight="1">
      <c r="A396" s="107">
        <v>390</v>
      </c>
      <c r="B396" s="107" t="s">
        <v>43</v>
      </c>
      <c r="C396" s="90">
        <v>43658</v>
      </c>
      <c r="D396" s="107" t="s">
        <v>10016</v>
      </c>
      <c r="E396" s="107" t="s">
        <v>1709</v>
      </c>
      <c r="F396" s="126">
        <v>4458.25</v>
      </c>
      <c r="G396" s="107" t="str">
        <f t="shared" si="5"/>
        <v>SH19-06825</v>
      </c>
      <c r="H396" s="318"/>
      <c r="I396" s="126"/>
      <c r="J396" s="110"/>
      <c r="K396" s="108"/>
      <c r="L396" s="107"/>
      <c r="M396" s="319"/>
      <c r="N396" s="107"/>
    </row>
    <row r="397" spans="1:14" ht="18" hidden="1" customHeight="1">
      <c r="A397" s="107">
        <v>391</v>
      </c>
      <c r="B397" s="107" t="s">
        <v>43</v>
      </c>
      <c r="C397" s="90">
        <v>43658</v>
      </c>
      <c r="D397" s="107" t="s">
        <v>10017</v>
      </c>
      <c r="E397" s="107" t="s">
        <v>1709</v>
      </c>
      <c r="F397" s="126">
        <v>276.58</v>
      </c>
      <c r="G397" s="107" t="str">
        <f t="shared" ref="G397:G460" si="6">D397</f>
        <v>SH19-06826</v>
      </c>
      <c r="H397" s="318"/>
      <c r="I397" s="126"/>
      <c r="J397" s="110"/>
      <c r="K397" s="108"/>
      <c r="L397" s="107"/>
      <c r="M397" s="319"/>
      <c r="N397" s="107"/>
    </row>
    <row r="398" spans="1:14" ht="18" hidden="1" customHeight="1">
      <c r="A398" s="107">
        <v>392</v>
      </c>
      <c r="B398" s="107" t="s">
        <v>291</v>
      </c>
      <c r="C398" s="90">
        <v>43658</v>
      </c>
      <c r="D398" s="107" t="s">
        <v>10018</v>
      </c>
      <c r="E398" s="107" t="s">
        <v>1709</v>
      </c>
      <c r="F398" s="126">
        <v>473.16</v>
      </c>
      <c r="G398" s="107" t="str">
        <f t="shared" si="6"/>
        <v>SH19-06827</v>
      </c>
      <c r="H398" s="318"/>
      <c r="I398" s="126"/>
      <c r="J398" s="110"/>
      <c r="K398" s="108"/>
      <c r="L398" s="107"/>
      <c r="M398" s="319"/>
      <c r="N398" s="107"/>
    </row>
    <row r="399" spans="1:14" ht="18" hidden="1" customHeight="1">
      <c r="A399" s="107">
        <v>393</v>
      </c>
      <c r="B399" s="107" t="s">
        <v>141</v>
      </c>
      <c r="C399" s="90">
        <v>43658</v>
      </c>
      <c r="D399" s="107" t="s">
        <v>10019</v>
      </c>
      <c r="E399" s="107" t="s">
        <v>1709</v>
      </c>
      <c r="F399" s="126">
        <v>2166</v>
      </c>
      <c r="G399" s="107" t="str">
        <f t="shared" si="6"/>
        <v>SH19-06828</v>
      </c>
      <c r="H399" s="318"/>
      <c r="I399" s="126"/>
      <c r="J399" s="110"/>
      <c r="K399" s="108"/>
      <c r="L399" s="107"/>
      <c r="M399" s="319"/>
      <c r="N399" s="107"/>
    </row>
    <row r="400" spans="1:14" ht="18" hidden="1" customHeight="1">
      <c r="A400" s="107">
        <v>394</v>
      </c>
      <c r="B400" s="107" t="s">
        <v>47</v>
      </c>
      <c r="C400" s="90">
        <v>43658</v>
      </c>
      <c r="D400" s="107" t="s">
        <v>10020</v>
      </c>
      <c r="E400" s="107" t="s">
        <v>1709</v>
      </c>
      <c r="F400" s="126">
        <v>1214</v>
      </c>
      <c r="G400" s="107" t="str">
        <f t="shared" si="6"/>
        <v>SH19-06829</v>
      </c>
      <c r="H400" s="318"/>
      <c r="I400" s="126"/>
      <c r="J400" s="110"/>
      <c r="K400" s="108"/>
      <c r="L400" s="107"/>
      <c r="M400" s="319"/>
      <c r="N400" s="107"/>
    </row>
    <row r="401" spans="1:14" ht="18" hidden="1" customHeight="1">
      <c r="A401" s="107">
        <v>395</v>
      </c>
      <c r="B401" s="107" t="s">
        <v>55</v>
      </c>
      <c r="C401" s="90">
        <v>43658</v>
      </c>
      <c r="D401" s="107" t="s">
        <v>10021</v>
      </c>
      <c r="E401" s="107" t="s">
        <v>1709</v>
      </c>
      <c r="F401" s="126">
        <v>1455.3</v>
      </c>
      <c r="G401" s="107" t="str">
        <f t="shared" si="6"/>
        <v>SH19-06830</v>
      </c>
      <c r="H401" s="318"/>
      <c r="I401" s="126"/>
      <c r="J401" s="110"/>
      <c r="K401" s="108"/>
      <c r="L401" s="107"/>
      <c r="M401" s="319"/>
      <c r="N401" s="107"/>
    </row>
    <row r="402" spans="1:14" ht="18" hidden="1" customHeight="1">
      <c r="A402" s="107">
        <v>396</v>
      </c>
      <c r="B402" s="107" t="s">
        <v>55</v>
      </c>
      <c r="C402" s="90">
        <v>43658</v>
      </c>
      <c r="D402" s="107" t="s">
        <v>10022</v>
      </c>
      <c r="E402" s="107" t="s">
        <v>1709</v>
      </c>
      <c r="F402" s="126">
        <v>123.63</v>
      </c>
      <c r="G402" s="107" t="str">
        <f t="shared" si="6"/>
        <v>SH19-06831</v>
      </c>
      <c r="H402" s="318"/>
      <c r="I402" s="126"/>
      <c r="J402" s="110"/>
      <c r="K402" s="108"/>
      <c r="L402" s="107"/>
      <c r="M402" s="319"/>
      <c r="N402" s="107"/>
    </row>
    <row r="403" spans="1:14" ht="18" hidden="1" customHeight="1">
      <c r="A403" s="107">
        <v>397</v>
      </c>
      <c r="B403" s="107" t="s">
        <v>332</v>
      </c>
      <c r="C403" s="90">
        <v>43658</v>
      </c>
      <c r="D403" s="107" t="s">
        <v>10023</v>
      </c>
      <c r="E403" s="107" t="s">
        <v>1709</v>
      </c>
      <c r="F403" s="126">
        <v>2331</v>
      </c>
      <c r="G403" s="107" t="str">
        <f t="shared" si="6"/>
        <v>SH19-06832</v>
      </c>
      <c r="H403" s="318"/>
      <c r="I403" s="126"/>
      <c r="J403" s="110"/>
      <c r="K403" s="108"/>
      <c r="L403" s="107"/>
      <c r="M403" s="319"/>
      <c r="N403" s="107"/>
    </row>
    <row r="404" spans="1:14" ht="18" hidden="1" customHeight="1">
      <c r="A404" s="107">
        <v>398</v>
      </c>
      <c r="B404" s="107" t="s">
        <v>197</v>
      </c>
      <c r="C404" s="90">
        <v>43658</v>
      </c>
      <c r="D404" s="107" t="s">
        <v>10024</v>
      </c>
      <c r="E404" s="107" t="s">
        <v>1709</v>
      </c>
      <c r="F404" s="126">
        <v>7239</v>
      </c>
      <c r="G404" s="107" t="str">
        <f t="shared" si="6"/>
        <v>SH19-06833</v>
      </c>
      <c r="H404" s="318"/>
      <c r="I404" s="126"/>
      <c r="J404" s="110"/>
      <c r="K404" s="108"/>
      <c r="L404" s="107"/>
      <c r="M404" s="319"/>
      <c r="N404" s="107"/>
    </row>
    <row r="405" spans="1:14" ht="18" hidden="1" customHeight="1">
      <c r="A405" s="107">
        <v>399</v>
      </c>
      <c r="B405" s="107" t="s">
        <v>1727</v>
      </c>
      <c r="C405" s="90">
        <v>43658</v>
      </c>
      <c r="D405" s="107" t="s">
        <v>10025</v>
      </c>
      <c r="E405" s="107" t="s">
        <v>1709</v>
      </c>
      <c r="F405" s="126">
        <v>1413.6</v>
      </c>
      <c r="G405" s="107" t="str">
        <f t="shared" si="6"/>
        <v>SH19-06834</v>
      </c>
      <c r="H405" s="318"/>
      <c r="I405" s="126"/>
      <c r="J405" s="110"/>
      <c r="K405" s="108"/>
      <c r="L405" s="107"/>
      <c r="M405" s="319"/>
      <c r="N405" s="107"/>
    </row>
    <row r="406" spans="1:14" ht="18" hidden="1" customHeight="1">
      <c r="A406" s="107">
        <v>400</v>
      </c>
      <c r="B406" s="107" t="s">
        <v>197</v>
      </c>
      <c r="C406" s="90">
        <v>43658</v>
      </c>
      <c r="D406" s="107" t="s">
        <v>10026</v>
      </c>
      <c r="E406" s="107" t="s">
        <v>1709</v>
      </c>
      <c r="F406" s="126">
        <v>4008.23</v>
      </c>
      <c r="G406" s="107" t="str">
        <f t="shared" si="6"/>
        <v>SH19-06835</v>
      </c>
      <c r="H406" s="318"/>
      <c r="I406" s="126"/>
      <c r="J406" s="110"/>
      <c r="K406" s="108"/>
      <c r="L406" s="107"/>
      <c r="M406" s="319"/>
      <c r="N406" s="107"/>
    </row>
    <row r="407" spans="1:14" ht="18" hidden="1" customHeight="1">
      <c r="A407" s="107">
        <v>401</v>
      </c>
      <c r="B407" s="107" t="s">
        <v>53</v>
      </c>
      <c r="C407" s="90">
        <v>43658</v>
      </c>
      <c r="D407" s="107" t="s">
        <v>10027</v>
      </c>
      <c r="E407" s="107" t="s">
        <v>1709</v>
      </c>
      <c r="F407" s="126">
        <v>1878.18</v>
      </c>
      <c r="G407" s="107" t="str">
        <f t="shared" si="6"/>
        <v>SH19-06836</v>
      </c>
      <c r="H407" s="318"/>
      <c r="I407" s="126"/>
      <c r="J407" s="110"/>
      <c r="K407" s="108"/>
      <c r="L407" s="107"/>
      <c r="M407" s="319"/>
      <c r="N407" s="107"/>
    </row>
    <row r="408" spans="1:14" ht="18" hidden="1" customHeight="1">
      <c r="A408" s="107">
        <v>402</v>
      </c>
      <c r="B408" s="107" t="s">
        <v>238</v>
      </c>
      <c r="C408" s="90">
        <v>43658</v>
      </c>
      <c r="D408" s="107" t="s">
        <v>10028</v>
      </c>
      <c r="E408" s="107" t="s">
        <v>1709</v>
      </c>
      <c r="F408" s="126">
        <v>9617.76</v>
      </c>
      <c r="G408" s="107" t="str">
        <f t="shared" si="6"/>
        <v>SH19-06837</v>
      </c>
      <c r="H408" s="318"/>
      <c r="I408" s="126"/>
      <c r="J408" s="110"/>
      <c r="K408" s="108"/>
      <c r="L408" s="107"/>
      <c r="M408" s="319"/>
      <c r="N408" s="107"/>
    </row>
    <row r="409" spans="1:14" ht="18" hidden="1" customHeight="1">
      <c r="A409" s="107">
        <v>403</v>
      </c>
      <c r="B409" s="107" t="s">
        <v>43</v>
      </c>
      <c r="C409" s="90">
        <v>43658</v>
      </c>
      <c r="D409" s="107" t="s">
        <v>10029</v>
      </c>
      <c r="E409" s="107" t="s">
        <v>1709</v>
      </c>
      <c r="F409" s="126">
        <v>943.75</v>
      </c>
      <c r="G409" s="107" t="str">
        <f t="shared" si="6"/>
        <v>SH19-06838</v>
      </c>
      <c r="H409" s="318"/>
      <c r="I409" s="126"/>
      <c r="J409" s="110"/>
      <c r="K409" s="108"/>
      <c r="L409" s="107"/>
      <c r="M409" s="319"/>
      <c r="N409" s="107"/>
    </row>
    <row r="410" spans="1:14" ht="18" hidden="1" customHeight="1">
      <c r="A410" s="107">
        <v>404</v>
      </c>
      <c r="B410" s="107" t="s">
        <v>1746</v>
      </c>
      <c r="D410" s="327" t="s">
        <v>10030</v>
      </c>
      <c r="E410" s="107" t="s">
        <v>1709</v>
      </c>
      <c r="F410" s="126">
        <v>0</v>
      </c>
      <c r="G410" s="107" t="str">
        <f t="shared" si="6"/>
        <v>SH19-06839</v>
      </c>
      <c r="H410" s="318"/>
      <c r="I410" s="126"/>
      <c r="J410" s="110"/>
      <c r="K410" s="108"/>
      <c r="L410" s="107"/>
      <c r="M410" s="319"/>
      <c r="N410" s="107"/>
    </row>
    <row r="411" spans="1:14" ht="18" hidden="1" customHeight="1">
      <c r="A411" s="107">
        <v>405</v>
      </c>
      <c r="B411" s="107" t="s">
        <v>329</v>
      </c>
      <c r="C411" s="90">
        <v>43658</v>
      </c>
      <c r="D411" s="107" t="s">
        <v>10031</v>
      </c>
      <c r="E411" s="107" t="s">
        <v>1709</v>
      </c>
      <c r="F411" s="126">
        <v>4821.28</v>
      </c>
      <c r="G411" s="107" t="str">
        <f t="shared" si="6"/>
        <v>SH19-06840</v>
      </c>
      <c r="H411" s="318"/>
      <c r="I411" s="126"/>
      <c r="J411" s="110"/>
      <c r="K411" s="108"/>
      <c r="L411" s="107"/>
      <c r="M411" s="319"/>
      <c r="N411" s="107"/>
    </row>
    <row r="412" spans="1:14" ht="18" hidden="1" customHeight="1">
      <c r="A412" s="107">
        <v>406</v>
      </c>
      <c r="B412" s="107" t="s">
        <v>141</v>
      </c>
      <c r="C412" s="90">
        <v>43658</v>
      </c>
      <c r="D412" s="107" t="s">
        <v>10032</v>
      </c>
      <c r="E412" s="107" t="s">
        <v>1709</v>
      </c>
      <c r="F412" s="126">
        <v>1341.9</v>
      </c>
      <c r="G412" s="107" t="str">
        <f t="shared" si="6"/>
        <v>SH19-06841</v>
      </c>
      <c r="H412" s="318"/>
      <c r="I412" s="126"/>
      <c r="J412" s="110"/>
      <c r="K412" s="108"/>
      <c r="L412" s="107"/>
      <c r="M412" s="319"/>
      <c r="N412" s="107"/>
    </row>
    <row r="413" spans="1:14" ht="18" hidden="1" customHeight="1">
      <c r="A413" s="107">
        <v>407</v>
      </c>
      <c r="B413" s="107" t="s">
        <v>142</v>
      </c>
      <c r="C413" s="90">
        <v>43658</v>
      </c>
      <c r="D413" s="107" t="s">
        <v>10033</v>
      </c>
      <c r="E413" s="107" t="s">
        <v>1709</v>
      </c>
      <c r="F413" s="126">
        <v>1333.22</v>
      </c>
      <c r="G413" s="107" t="str">
        <f t="shared" si="6"/>
        <v>SH19-06842</v>
      </c>
      <c r="H413" s="318"/>
      <c r="I413" s="126"/>
      <c r="J413" s="110"/>
      <c r="K413" s="108"/>
      <c r="L413" s="107"/>
      <c r="M413" s="319"/>
      <c r="N413" s="107"/>
    </row>
    <row r="414" spans="1:14" ht="18" hidden="1" customHeight="1">
      <c r="A414" s="107">
        <v>408</v>
      </c>
      <c r="B414" s="107" t="s">
        <v>142</v>
      </c>
      <c r="C414" s="90">
        <v>43658</v>
      </c>
      <c r="D414" s="107" t="s">
        <v>10034</v>
      </c>
      <c r="E414" s="107" t="s">
        <v>1709</v>
      </c>
      <c r="F414" s="126">
        <v>1088.32</v>
      </c>
      <c r="G414" s="107" t="str">
        <f t="shared" si="6"/>
        <v>SH19-06843</v>
      </c>
      <c r="H414" s="318"/>
      <c r="I414" s="126"/>
      <c r="J414" s="110"/>
      <c r="K414" s="108"/>
      <c r="L414" s="107"/>
      <c r="M414" s="319"/>
      <c r="N414" s="107"/>
    </row>
    <row r="415" spans="1:14" ht="18" hidden="1" customHeight="1">
      <c r="A415" s="107">
        <v>409</v>
      </c>
      <c r="B415" s="107" t="s">
        <v>1746</v>
      </c>
      <c r="D415" s="327" t="s">
        <v>10035</v>
      </c>
      <c r="E415" s="107" t="s">
        <v>1709</v>
      </c>
      <c r="F415" s="126">
        <v>0</v>
      </c>
      <c r="G415" s="107" t="str">
        <f t="shared" si="6"/>
        <v>SH19-06844</v>
      </c>
      <c r="H415" s="318"/>
      <c r="I415" s="126"/>
      <c r="J415" s="110"/>
      <c r="K415" s="108"/>
      <c r="L415" s="107"/>
      <c r="M415" s="319"/>
      <c r="N415" s="107"/>
    </row>
    <row r="416" spans="1:14" ht="18" hidden="1" customHeight="1">
      <c r="A416" s="107">
        <v>410</v>
      </c>
      <c r="B416" s="107" t="s">
        <v>1746</v>
      </c>
      <c r="D416" s="327" t="s">
        <v>10036</v>
      </c>
      <c r="E416" s="107" t="s">
        <v>1709</v>
      </c>
      <c r="F416" s="126">
        <v>0</v>
      </c>
      <c r="G416" s="107" t="str">
        <f t="shared" si="6"/>
        <v>SH19-06845</v>
      </c>
      <c r="H416" s="318"/>
      <c r="I416" s="126"/>
      <c r="J416" s="110"/>
      <c r="K416" s="108"/>
      <c r="L416" s="107"/>
      <c r="M416" s="319"/>
      <c r="N416" s="107"/>
    </row>
    <row r="417" spans="1:14" ht="18" hidden="1" customHeight="1">
      <c r="A417" s="107">
        <v>411</v>
      </c>
      <c r="B417" s="107" t="s">
        <v>1746</v>
      </c>
      <c r="D417" s="327" t="s">
        <v>10037</v>
      </c>
      <c r="E417" s="107" t="s">
        <v>1709</v>
      </c>
      <c r="F417" s="126">
        <v>0</v>
      </c>
      <c r="G417" s="107" t="str">
        <f t="shared" si="6"/>
        <v>SH19-06846</v>
      </c>
      <c r="H417" s="318"/>
      <c r="I417" s="126"/>
      <c r="J417" s="110"/>
      <c r="K417" s="108"/>
      <c r="L417" s="107"/>
      <c r="M417" s="319"/>
      <c r="N417" s="107"/>
    </row>
    <row r="418" spans="1:14" ht="18" hidden="1" customHeight="1">
      <c r="A418" s="107">
        <v>412</v>
      </c>
      <c r="B418" s="107" t="s">
        <v>55</v>
      </c>
      <c r="C418" s="90">
        <v>43658</v>
      </c>
      <c r="D418" s="107" t="s">
        <v>10038</v>
      </c>
      <c r="E418" s="107" t="s">
        <v>1709</v>
      </c>
      <c r="F418" s="126">
        <v>3289.68</v>
      </c>
      <c r="G418" s="107" t="str">
        <f t="shared" si="6"/>
        <v>SH19-06847</v>
      </c>
      <c r="H418" s="318"/>
      <c r="I418" s="126"/>
      <c r="J418" s="110"/>
      <c r="K418" s="108"/>
      <c r="L418" s="107"/>
      <c r="M418" s="319"/>
      <c r="N418" s="107"/>
    </row>
    <row r="419" spans="1:14" ht="18" hidden="1" customHeight="1">
      <c r="A419" s="107">
        <v>413</v>
      </c>
      <c r="B419" s="107" t="s">
        <v>55</v>
      </c>
      <c r="C419" s="90">
        <v>43658</v>
      </c>
      <c r="D419" s="107" t="s">
        <v>10039</v>
      </c>
      <c r="E419" s="107" t="s">
        <v>1709</v>
      </c>
      <c r="F419" s="126">
        <v>3005.64</v>
      </c>
      <c r="G419" s="107" t="str">
        <f t="shared" si="6"/>
        <v>SH19-06848</v>
      </c>
      <c r="H419" s="318"/>
      <c r="I419" s="126"/>
      <c r="J419" s="110"/>
      <c r="K419" s="108"/>
      <c r="L419" s="107"/>
      <c r="M419" s="319"/>
      <c r="N419" s="107"/>
    </row>
    <row r="420" spans="1:14" ht="18" hidden="1" customHeight="1">
      <c r="A420" s="107">
        <v>414</v>
      </c>
      <c r="B420" s="107" t="s">
        <v>1727</v>
      </c>
      <c r="C420" s="90">
        <v>43658</v>
      </c>
      <c r="D420" s="107" t="s">
        <v>10040</v>
      </c>
      <c r="E420" s="107" t="s">
        <v>1709</v>
      </c>
      <c r="F420" s="126">
        <v>1652.4</v>
      </c>
      <c r="G420" s="107" t="str">
        <f t="shared" si="6"/>
        <v>SH19-06849</v>
      </c>
      <c r="H420" s="318"/>
      <c r="I420" s="126"/>
      <c r="J420" s="110"/>
      <c r="K420" s="108"/>
      <c r="L420" s="107"/>
      <c r="M420" s="319"/>
      <c r="N420" s="107"/>
    </row>
    <row r="421" spans="1:14" ht="18" hidden="1" customHeight="1">
      <c r="A421" s="107">
        <v>415</v>
      </c>
      <c r="B421" s="107" t="s">
        <v>224</v>
      </c>
      <c r="C421" s="90">
        <v>43658</v>
      </c>
      <c r="D421" s="107" t="s">
        <v>10041</v>
      </c>
      <c r="E421" s="107" t="s">
        <v>1709</v>
      </c>
      <c r="F421" s="126">
        <v>1131.75</v>
      </c>
      <c r="G421" s="107" t="str">
        <f t="shared" si="6"/>
        <v>SH19-06850</v>
      </c>
      <c r="H421" s="318"/>
      <c r="I421" s="126"/>
      <c r="J421" s="110"/>
      <c r="K421" s="108"/>
      <c r="L421" s="107"/>
      <c r="M421" s="319"/>
      <c r="N421" s="107"/>
    </row>
    <row r="422" spans="1:14" ht="18" hidden="1" customHeight="1">
      <c r="A422" s="107">
        <v>416</v>
      </c>
      <c r="B422" s="107" t="s">
        <v>142</v>
      </c>
      <c r="C422" s="90">
        <v>43659</v>
      </c>
      <c r="D422" s="107" t="s">
        <v>10042</v>
      </c>
      <c r="E422" s="107" t="s">
        <v>1709</v>
      </c>
      <c r="F422" s="126">
        <v>1854.15</v>
      </c>
      <c r="G422" s="107" t="str">
        <f t="shared" si="6"/>
        <v>SH19-06851</v>
      </c>
      <c r="H422" s="318"/>
      <c r="I422" s="126"/>
      <c r="J422" s="110"/>
      <c r="K422" s="108"/>
      <c r="L422" s="107"/>
      <c r="M422" s="319"/>
      <c r="N422" s="107"/>
    </row>
    <row r="423" spans="1:14" ht="18" hidden="1" customHeight="1">
      <c r="A423" s="107">
        <v>417</v>
      </c>
      <c r="B423" s="107" t="s">
        <v>43</v>
      </c>
      <c r="C423" s="90">
        <v>43659</v>
      </c>
      <c r="D423" s="107" t="s">
        <v>10043</v>
      </c>
      <c r="E423" s="107" t="s">
        <v>1709</v>
      </c>
      <c r="F423" s="126">
        <v>7477.5</v>
      </c>
      <c r="G423" s="107" t="str">
        <f t="shared" si="6"/>
        <v>SH19-06852</v>
      </c>
      <c r="H423" s="318"/>
      <c r="I423" s="126"/>
      <c r="J423" s="110"/>
      <c r="K423" s="108"/>
      <c r="L423" s="107"/>
      <c r="M423" s="319"/>
      <c r="N423" s="107"/>
    </row>
    <row r="424" spans="1:14" ht="18" hidden="1" customHeight="1">
      <c r="A424" s="107">
        <v>418</v>
      </c>
      <c r="B424" s="107" t="s">
        <v>10817</v>
      </c>
      <c r="C424" s="90">
        <v>43658</v>
      </c>
      <c r="D424" s="107" t="s">
        <v>10044</v>
      </c>
      <c r="E424" s="107" t="s">
        <v>1709</v>
      </c>
      <c r="F424" s="126">
        <v>7580.88</v>
      </c>
      <c r="G424" s="107" t="str">
        <f t="shared" si="6"/>
        <v>SH19-06853</v>
      </c>
      <c r="H424" s="318"/>
      <c r="I424" s="126"/>
      <c r="J424" s="110"/>
      <c r="K424" s="108"/>
      <c r="L424" s="107"/>
      <c r="M424" s="319"/>
      <c r="N424" s="107"/>
    </row>
    <row r="425" spans="1:14" ht="18" hidden="1" customHeight="1">
      <c r="A425" s="107">
        <v>419</v>
      </c>
      <c r="B425" s="107" t="s">
        <v>329</v>
      </c>
      <c r="C425" s="90">
        <v>43661</v>
      </c>
      <c r="D425" s="107" t="s">
        <v>10045</v>
      </c>
      <c r="E425" s="107" t="s">
        <v>1709</v>
      </c>
      <c r="F425" s="126">
        <v>2394.2600000000002</v>
      </c>
      <c r="G425" s="107" t="str">
        <f t="shared" si="6"/>
        <v>SH19-06854</v>
      </c>
      <c r="H425" s="318"/>
      <c r="I425" s="126"/>
      <c r="J425" s="110"/>
      <c r="K425" s="108"/>
      <c r="L425" s="107"/>
      <c r="M425" s="319"/>
      <c r="N425" s="107"/>
    </row>
    <row r="426" spans="1:14" ht="18" hidden="1" customHeight="1">
      <c r="A426" s="107">
        <v>420</v>
      </c>
      <c r="B426" s="107" t="s">
        <v>237</v>
      </c>
      <c r="C426" s="90">
        <v>43661</v>
      </c>
      <c r="D426" s="107" t="s">
        <v>10046</v>
      </c>
      <c r="E426" s="107" t="s">
        <v>1709</v>
      </c>
      <c r="F426" s="126">
        <v>7395.3</v>
      </c>
      <c r="G426" s="107" t="str">
        <f t="shared" si="6"/>
        <v>SH19-06855</v>
      </c>
      <c r="H426" s="318"/>
      <c r="I426" s="126"/>
      <c r="J426" s="110"/>
      <c r="K426" s="108"/>
      <c r="L426" s="107"/>
      <c r="M426" s="319"/>
      <c r="N426" s="107"/>
    </row>
    <row r="427" spans="1:14" ht="18" hidden="1" customHeight="1">
      <c r="A427" s="107">
        <v>421</v>
      </c>
      <c r="B427" s="107" t="s">
        <v>10817</v>
      </c>
      <c r="C427" s="90">
        <v>43659</v>
      </c>
      <c r="D427" s="107" t="s">
        <v>10047</v>
      </c>
      <c r="E427" s="107" t="s">
        <v>1709</v>
      </c>
      <c r="F427" s="126">
        <v>5605.82</v>
      </c>
      <c r="G427" s="107" t="str">
        <f t="shared" si="6"/>
        <v>SH19-06856</v>
      </c>
      <c r="H427" s="318"/>
      <c r="I427" s="126"/>
      <c r="J427" s="110"/>
      <c r="K427" s="108"/>
      <c r="L427" s="107"/>
      <c r="M427" s="319"/>
      <c r="N427" s="107"/>
    </row>
    <row r="428" spans="1:14" ht="18" hidden="1" customHeight="1">
      <c r="A428" s="107">
        <v>422</v>
      </c>
      <c r="B428" s="107" t="s">
        <v>225</v>
      </c>
      <c r="C428" s="90">
        <v>43661</v>
      </c>
      <c r="D428" s="107" t="s">
        <v>10048</v>
      </c>
      <c r="E428" s="107" t="s">
        <v>1709</v>
      </c>
      <c r="F428" s="126">
        <v>1243.8800000000001</v>
      </c>
      <c r="G428" s="107" t="str">
        <f t="shared" si="6"/>
        <v>SH19-06857</v>
      </c>
      <c r="H428" s="318"/>
      <c r="I428" s="126"/>
      <c r="J428" s="110"/>
      <c r="K428" s="108"/>
      <c r="L428" s="107"/>
      <c r="M428" s="319"/>
      <c r="N428" s="107"/>
    </row>
    <row r="429" spans="1:14" ht="18" hidden="1" customHeight="1">
      <c r="A429" s="107">
        <v>423</v>
      </c>
      <c r="B429" s="107" t="s">
        <v>223</v>
      </c>
      <c r="C429" s="90">
        <v>43661</v>
      </c>
      <c r="D429" s="107" t="s">
        <v>10049</v>
      </c>
      <c r="E429" s="107" t="s">
        <v>1709</v>
      </c>
      <c r="F429" s="126">
        <v>3856.32</v>
      </c>
      <c r="G429" s="107" t="str">
        <f t="shared" si="6"/>
        <v>SH19-06858</v>
      </c>
      <c r="H429" s="318"/>
      <c r="I429" s="126"/>
      <c r="J429" s="110"/>
      <c r="K429" s="108"/>
      <c r="L429" s="107"/>
      <c r="M429" s="319"/>
      <c r="N429" s="107"/>
    </row>
    <row r="430" spans="1:14" ht="18" hidden="1" customHeight="1">
      <c r="A430" s="107">
        <v>424</v>
      </c>
      <c r="B430" s="107" t="s">
        <v>43</v>
      </c>
      <c r="C430" s="90">
        <v>43661</v>
      </c>
      <c r="D430" s="107" t="s">
        <v>10050</v>
      </c>
      <c r="E430" s="107" t="s">
        <v>1709</v>
      </c>
      <c r="F430" s="126">
        <v>5028.75</v>
      </c>
      <c r="G430" s="107" t="str">
        <f t="shared" si="6"/>
        <v>SH19-06859</v>
      </c>
      <c r="H430" s="318"/>
      <c r="I430" s="126"/>
      <c r="J430" s="110"/>
      <c r="K430" s="108"/>
      <c r="L430" s="107"/>
      <c r="M430" s="319"/>
      <c r="N430" s="107"/>
    </row>
    <row r="431" spans="1:14" ht="18" hidden="1" customHeight="1">
      <c r="A431" s="107">
        <v>425</v>
      </c>
      <c r="B431" s="107" t="s">
        <v>139</v>
      </c>
      <c r="C431" s="90">
        <v>43661</v>
      </c>
      <c r="D431" s="107" t="s">
        <v>10051</v>
      </c>
      <c r="E431" s="107" t="s">
        <v>1709</v>
      </c>
      <c r="F431" s="126">
        <v>1419.3</v>
      </c>
      <c r="G431" s="107" t="str">
        <f t="shared" si="6"/>
        <v>SH19-06860</v>
      </c>
      <c r="H431" s="318"/>
      <c r="I431" s="126"/>
      <c r="J431" s="110"/>
      <c r="K431" s="108"/>
      <c r="L431" s="107"/>
      <c r="M431" s="319"/>
      <c r="N431" s="107"/>
    </row>
    <row r="432" spans="1:14" ht="18" hidden="1" customHeight="1">
      <c r="A432" s="107">
        <v>426</v>
      </c>
      <c r="B432" s="107" t="s">
        <v>291</v>
      </c>
      <c r="C432" s="90">
        <v>43661</v>
      </c>
      <c r="D432" s="107" t="s">
        <v>10052</v>
      </c>
      <c r="E432" s="107" t="s">
        <v>1709</v>
      </c>
      <c r="F432" s="126">
        <v>5914.5</v>
      </c>
      <c r="G432" s="107" t="str">
        <f t="shared" si="6"/>
        <v>SH19-06861</v>
      </c>
      <c r="H432" s="318"/>
      <c r="I432" s="126"/>
      <c r="J432" s="110"/>
      <c r="K432" s="108"/>
      <c r="L432" s="107"/>
      <c r="M432" s="319"/>
      <c r="N432" s="107"/>
    </row>
    <row r="433" spans="1:14" ht="18" hidden="1" customHeight="1">
      <c r="A433" s="107">
        <v>427</v>
      </c>
      <c r="B433" s="107" t="s">
        <v>291</v>
      </c>
      <c r="C433" s="90">
        <v>43661</v>
      </c>
      <c r="D433" s="107" t="s">
        <v>10053</v>
      </c>
      <c r="E433" s="107" t="s">
        <v>1709</v>
      </c>
      <c r="F433" s="126">
        <v>1656.06</v>
      </c>
      <c r="G433" s="107" t="str">
        <f t="shared" si="6"/>
        <v>SH19-06862</v>
      </c>
      <c r="H433" s="318"/>
      <c r="I433" s="126"/>
      <c r="J433" s="110"/>
      <c r="K433" s="108"/>
      <c r="L433" s="107"/>
      <c r="M433" s="319"/>
      <c r="N433" s="107"/>
    </row>
    <row r="434" spans="1:14" ht="18" hidden="1" customHeight="1">
      <c r="A434" s="107">
        <v>428</v>
      </c>
      <c r="B434" s="107" t="s">
        <v>10817</v>
      </c>
      <c r="C434" s="90">
        <v>43659</v>
      </c>
      <c r="D434" s="107" t="s">
        <v>10054</v>
      </c>
      <c r="E434" s="107" t="s">
        <v>1709</v>
      </c>
      <c r="F434" s="126">
        <v>8980.57</v>
      </c>
      <c r="G434" s="107" t="str">
        <f t="shared" si="6"/>
        <v>SH19-06863</v>
      </c>
      <c r="H434" s="318"/>
      <c r="I434" s="126"/>
      <c r="J434" s="110"/>
      <c r="K434" s="108"/>
      <c r="L434" s="107"/>
      <c r="M434" s="319"/>
      <c r="N434" s="107"/>
    </row>
    <row r="435" spans="1:14" ht="18" hidden="1" customHeight="1">
      <c r="A435" s="107">
        <v>429</v>
      </c>
      <c r="B435" s="107" t="s">
        <v>139</v>
      </c>
      <c r="C435" s="90">
        <v>43661</v>
      </c>
      <c r="D435" s="107" t="s">
        <v>10055</v>
      </c>
      <c r="E435" s="107" t="s">
        <v>1709</v>
      </c>
      <c r="F435" s="126">
        <v>2958</v>
      </c>
      <c r="G435" s="107" t="str">
        <f t="shared" si="6"/>
        <v>SH19-06864</v>
      </c>
      <c r="H435" s="318"/>
      <c r="I435" s="126"/>
      <c r="J435" s="110"/>
      <c r="K435" s="108"/>
      <c r="L435" s="107"/>
      <c r="M435" s="319"/>
      <c r="N435" s="107"/>
    </row>
    <row r="436" spans="1:14" ht="18" hidden="1" customHeight="1">
      <c r="A436" s="107">
        <v>430</v>
      </c>
      <c r="B436" s="107" t="s">
        <v>10817</v>
      </c>
      <c r="C436" s="90">
        <v>43659</v>
      </c>
      <c r="D436" s="107" t="s">
        <v>10056</v>
      </c>
      <c r="E436" s="107" t="s">
        <v>1709</v>
      </c>
      <c r="F436" s="126">
        <v>11266.56</v>
      </c>
      <c r="G436" s="107" t="str">
        <f t="shared" si="6"/>
        <v>SH19-06865</v>
      </c>
      <c r="H436" s="318"/>
      <c r="I436" s="126"/>
      <c r="J436" s="110"/>
      <c r="K436" s="108"/>
      <c r="L436" s="107"/>
      <c r="M436" s="319"/>
      <c r="N436" s="107"/>
    </row>
    <row r="437" spans="1:14" ht="18" hidden="1" customHeight="1">
      <c r="A437" s="107">
        <v>431</v>
      </c>
      <c r="B437" s="107" t="s">
        <v>206</v>
      </c>
      <c r="C437" s="90">
        <v>43661</v>
      </c>
      <c r="D437" s="107" t="s">
        <v>10057</v>
      </c>
      <c r="E437" s="107" t="s">
        <v>1709</v>
      </c>
      <c r="F437" s="126">
        <v>1852</v>
      </c>
      <c r="G437" s="107" t="str">
        <f t="shared" si="6"/>
        <v>SH19-06866</v>
      </c>
      <c r="H437" s="318"/>
      <c r="I437" s="126"/>
      <c r="J437" s="110"/>
      <c r="K437" s="108"/>
      <c r="L437" s="107"/>
      <c r="M437" s="319"/>
      <c r="N437" s="107"/>
    </row>
    <row r="438" spans="1:14" ht="18" hidden="1" customHeight="1">
      <c r="A438" s="107">
        <v>432</v>
      </c>
      <c r="B438" s="107" t="s">
        <v>349</v>
      </c>
      <c r="C438" s="90">
        <v>43661</v>
      </c>
      <c r="D438" s="107" t="s">
        <v>10058</v>
      </c>
      <c r="E438" s="107" t="s">
        <v>1709</v>
      </c>
      <c r="F438" s="126">
        <v>1075.4000000000001</v>
      </c>
      <c r="G438" s="107" t="str">
        <f t="shared" si="6"/>
        <v>SH19-06867</v>
      </c>
      <c r="H438" s="318"/>
      <c r="I438" s="126"/>
      <c r="J438" s="110"/>
      <c r="K438" s="108"/>
      <c r="L438" s="107"/>
      <c r="M438" s="319"/>
      <c r="N438" s="107"/>
    </row>
    <row r="439" spans="1:14" ht="18" hidden="1" customHeight="1">
      <c r="A439" s="107">
        <v>433</v>
      </c>
      <c r="B439" s="107" t="s">
        <v>43</v>
      </c>
      <c r="C439" s="90">
        <v>43661</v>
      </c>
      <c r="D439" s="107" t="s">
        <v>10059</v>
      </c>
      <c r="E439" s="107" t="s">
        <v>1709</v>
      </c>
      <c r="F439" s="126">
        <v>485.52</v>
      </c>
      <c r="G439" s="107" t="str">
        <f t="shared" si="6"/>
        <v>SH19-06868</v>
      </c>
      <c r="H439" s="318"/>
      <c r="I439" s="126"/>
      <c r="J439" s="110"/>
      <c r="K439" s="108"/>
      <c r="L439" s="107"/>
      <c r="M439" s="319"/>
      <c r="N439" s="107"/>
    </row>
    <row r="440" spans="1:14" ht="18" hidden="1" customHeight="1">
      <c r="A440" s="107">
        <v>434</v>
      </c>
      <c r="B440" s="107" t="s">
        <v>225</v>
      </c>
      <c r="C440" s="90">
        <v>43661</v>
      </c>
      <c r="D440" s="107" t="s">
        <v>10060</v>
      </c>
      <c r="E440" s="107" t="s">
        <v>1709</v>
      </c>
      <c r="F440" s="126">
        <v>2441.54</v>
      </c>
      <c r="G440" s="107" t="str">
        <f t="shared" si="6"/>
        <v>SH19-06869</v>
      </c>
      <c r="H440" s="318"/>
      <c r="I440" s="126"/>
      <c r="J440" s="110"/>
      <c r="K440" s="108"/>
      <c r="L440" s="107"/>
      <c r="M440" s="319"/>
      <c r="N440" s="107"/>
    </row>
    <row r="441" spans="1:14" ht="18" hidden="1" customHeight="1">
      <c r="A441" s="107">
        <v>435</v>
      </c>
      <c r="B441" s="107" t="s">
        <v>10817</v>
      </c>
      <c r="C441" s="90">
        <v>43661</v>
      </c>
      <c r="D441" s="107" t="s">
        <v>10061</v>
      </c>
      <c r="E441" s="107" t="s">
        <v>1709</v>
      </c>
      <c r="F441" s="126">
        <v>4483.25</v>
      </c>
      <c r="G441" s="107" t="str">
        <f t="shared" si="6"/>
        <v>SH19-06870</v>
      </c>
      <c r="H441" s="318"/>
      <c r="I441" s="126"/>
      <c r="J441" s="110"/>
      <c r="K441" s="108"/>
      <c r="L441" s="107"/>
      <c r="M441" s="319"/>
      <c r="N441" s="107"/>
    </row>
    <row r="442" spans="1:14" ht="18" hidden="1" customHeight="1">
      <c r="A442" s="107">
        <v>436</v>
      </c>
      <c r="B442" s="107" t="s">
        <v>238</v>
      </c>
      <c r="C442" s="90">
        <v>43661</v>
      </c>
      <c r="D442" s="107" t="s">
        <v>10062</v>
      </c>
      <c r="E442" s="107" t="s">
        <v>1709</v>
      </c>
      <c r="F442" s="126">
        <v>4306.8</v>
      </c>
      <c r="G442" s="107" t="str">
        <f t="shared" si="6"/>
        <v>SH19-06871</v>
      </c>
      <c r="H442" s="318"/>
      <c r="I442" s="126"/>
      <c r="J442" s="110"/>
      <c r="K442" s="108"/>
      <c r="L442" s="107"/>
      <c r="M442" s="319"/>
      <c r="N442" s="107"/>
    </row>
    <row r="443" spans="1:14" ht="18" hidden="1" customHeight="1">
      <c r="A443" s="107">
        <v>437</v>
      </c>
      <c r="B443" s="107" t="s">
        <v>1746</v>
      </c>
      <c r="D443" s="327" t="s">
        <v>10063</v>
      </c>
      <c r="E443" s="107" t="s">
        <v>1709</v>
      </c>
      <c r="F443" s="126">
        <v>0</v>
      </c>
      <c r="G443" s="107" t="str">
        <f t="shared" si="6"/>
        <v>SH19-06872</v>
      </c>
      <c r="H443" s="318"/>
      <c r="I443" s="126"/>
      <c r="J443" s="110"/>
      <c r="K443" s="108"/>
      <c r="L443" s="107"/>
      <c r="M443" s="319"/>
      <c r="N443" s="107"/>
    </row>
    <row r="444" spans="1:14" ht="18" hidden="1" customHeight="1">
      <c r="A444" s="107">
        <v>438</v>
      </c>
      <c r="B444" s="107" t="s">
        <v>42</v>
      </c>
      <c r="C444" s="90">
        <v>43661</v>
      </c>
      <c r="D444" s="107" t="s">
        <v>10064</v>
      </c>
      <c r="E444" s="107" t="s">
        <v>10177</v>
      </c>
      <c r="F444" s="126">
        <v>39.25</v>
      </c>
      <c r="G444" s="107" t="str">
        <f t="shared" si="6"/>
        <v>SH19-06873</v>
      </c>
      <c r="H444" s="318"/>
      <c r="I444" s="126"/>
      <c r="J444" s="110"/>
      <c r="K444" s="108"/>
      <c r="L444" s="107"/>
      <c r="M444" s="319"/>
      <c r="N444" s="107"/>
    </row>
    <row r="445" spans="1:14" ht="18" hidden="1" customHeight="1">
      <c r="A445" s="107">
        <v>439</v>
      </c>
      <c r="B445" s="107" t="s">
        <v>1746</v>
      </c>
      <c r="D445" s="327" t="s">
        <v>10065</v>
      </c>
      <c r="E445" s="107" t="s">
        <v>1709</v>
      </c>
      <c r="F445" s="126">
        <v>0</v>
      </c>
      <c r="G445" s="107" t="str">
        <f t="shared" si="6"/>
        <v>SH19-06874</v>
      </c>
      <c r="H445" s="318"/>
      <c r="I445" s="126"/>
      <c r="J445" s="110"/>
      <c r="K445" s="108"/>
      <c r="L445" s="107"/>
      <c r="M445" s="319"/>
      <c r="N445" s="107"/>
    </row>
    <row r="446" spans="1:14" ht="18" hidden="1" customHeight="1">
      <c r="A446" s="107">
        <v>440</v>
      </c>
      <c r="B446" s="107" t="s">
        <v>49</v>
      </c>
      <c r="C446" s="90">
        <v>43662</v>
      </c>
      <c r="D446" s="107" t="s">
        <v>10066</v>
      </c>
      <c r="E446" s="107" t="s">
        <v>1709</v>
      </c>
      <c r="F446" s="126">
        <v>14242.8</v>
      </c>
      <c r="G446" s="107" t="str">
        <f t="shared" si="6"/>
        <v>SH19-06875</v>
      </c>
      <c r="H446" s="318"/>
      <c r="I446" s="126"/>
      <c r="J446" s="110"/>
      <c r="K446" s="108"/>
      <c r="L446" s="107"/>
      <c r="M446" s="319"/>
      <c r="N446" s="107"/>
    </row>
    <row r="447" spans="1:14" ht="18" hidden="1" customHeight="1">
      <c r="A447" s="107">
        <v>441</v>
      </c>
      <c r="B447" s="107" t="s">
        <v>1746</v>
      </c>
      <c r="D447" s="327" t="s">
        <v>10067</v>
      </c>
      <c r="E447" s="107" t="s">
        <v>1709</v>
      </c>
      <c r="F447" s="126">
        <v>0</v>
      </c>
      <c r="G447" s="107" t="str">
        <f t="shared" si="6"/>
        <v>SH19-06876</v>
      </c>
      <c r="H447" s="318"/>
      <c r="I447" s="126"/>
      <c r="J447" s="110"/>
      <c r="K447" s="108"/>
      <c r="L447" s="107"/>
      <c r="M447" s="319"/>
      <c r="N447" s="107"/>
    </row>
    <row r="448" spans="1:14" ht="18" hidden="1" customHeight="1">
      <c r="A448" s="107">
        <v>442</v>
      </c>
      <c r="B448" s="107" t="s">
        <v>1746</v>
      </c>
      <c r="D448" s="327" t="s">
        <v>10068</v>
      </c>
      <c r="E448" s="107" t="s">
        <v>1709</v>
      </c>
      <c r="F448" s="126">
        <v>0</v>
      </c>
      <c r="G448" s="107" t="str">
        <f t="shared" si="6"/>
        <v>SH19-06877</v>
      </c>
      <c r="H448" s="318"/>
      <c r="I448" s="126"/>
      <c r="J448" s="110"/>
      <c r="K448" s="108"/>
      <c r="L448" s="107"/>
      <c r="M448" s="319"/>
      <c r="N448" s="107"/>
    </row>
    <row r="449" spans="1:14" ht="18" hidden="1" customHeight="1">
      <c r="A449" s="107">
        <v>443</v>
      </c>
      <c r="B449" s="107" t="s">
        <v>142</v>
      </c>
      <c r="C449" s="90">
        <v>43661</v>
      </c>
      <c r="D449" s="107" t="s">
        <v>10069</v>
      </c>
      <c r="E449" s="107" t="s">
        <v>1709</v>
      </c>
      <c r="F449" s="126">
        <v>3171.39</v>
      </c>
      <c r="G449" s="107" t="str">
        <f t="shared" si="6"/>
        <v>SH19-06878</v>
      </c>
      <c r="H449" s="318"/>
      <c r="I449" s="126"/>
      <c r="J449" s="110"/>
      <c r="K449" s="108"/>
      <c r="L449" s="107"/>
      <c r="M449" s="319"/>
      <c r="N449" s="107"/>
    </row>
    <row r="450" spans="1:14" ht="18" hidden="1" customHeight="1">
      <c r="A450" s="107">
        <v>444</v>
      </c>
      <c r="B450" s="107" t="s">
        <v>142</v>
      </c>
      <c r="C450" s="90">
        <v>43661</v>
      </c>
      <c r="D450" s="107" t="s">
        <v>10070</v>
      </c>
      <c r="E450" s="107" t="s">
        <v>1709</v>
      </c>
      <c r="F450" s="126">
        <v>1321.6</v>
      </c>
      <c r="G450" s="107" t="str">
        <f t="shared" si="6"/>
        <v>SH19-06879</v>
      </c>
      <c r="H450" s="318"/>
      <c r="I450" s="126"/>
      <c r="J450" s="110"/>
      <c r="K450" s="108"/>
      <c r="L450" s="107"/>
      <c r="M450" s="319"/>
      <c r="N450" s="107"/>
    </row>
    <row r="451" spans="1:14" ht="18" hidden="1" customHeight="1">
      <c r="A451" s="107">
        <v>445</v>
      </c>
      <c r="B451" s="107" t="s">
        <v>42</v>
      </c>
      <c r="C451" s="90">
        <v>43662</v>
      </c>
      <c r="D451" s="107" t="s">
        <v>10071</v>
      </c>
      <c r="E451" s="107" t="s">
        <v>10178</v>
      </c>
      <c r="F451" s="126">
        <v>7833.19</v>
      </c>
      <c r="G451" s="107" t="str">
        <f t="shared" si="6"/>
        <v>SH19-06880</v>
      </c>
      <c r="H451" s="318"/>
      <c r="I451" s="126"/>
      <c r="J451" s="110"/>
      <c r="K451" s="108"/>
      <c r="L451" s="107"/>
      <c r="M451" s="319"/>
      <c r="N451" s="107"/>
    </row>
    <row r="452" spans="1:14" ht="18" hidden="1" customHeight="1">
      <c r="A452" s="107">
        <v>446</v>
      </c>
      <c r="B452" s="107" t="s">
        <v>42</v>
      </c>
      <c r="C452" s="90">
        <v>43662</v>
      </c>
      <c r="D452" s="107" t="s">
        <v>10072</v>
      </c>
      <c r="E452" s="107" t="s">
        <v>10178</v>
      </c>
      <c r="F452" s="126">
        <v>8892.27</v>
      </c>
      <c r="G452" s="107" t="str">
        <f t="shared" si="6"/>
        <v>SH19-06881</v>
      </c>
      <c r="H452" s="318"/>
      <c r="I452" s="126"/>
      <c r="J452" s="110"/>
      <c r="K452" s="108"/>
      <c r="L452" s="107"/>
      <c r="M452" s="319"/>
      <c r="N452" s="107"/>
    </row>
    <row r="453" spans="1:14" ht="18" hidden="1" customHeight="1">
      <c r="A453" s="107">
        <v>447</v>
      </c>
      <c r="B453" s="107" t="s">
        <v>42</v>
      </c>
      <c r="C453" s="90">
        <v>43662</v>
      </c>
      <c r="D453" s="107" t="s">
        <v>10073</v>
      </c>
      <c r="E453" s="107" t="s">
        <v>10178</v>
      </c>
      <c r="F453" s="126">
        <v>6189.53</v>
      </c>
      <c r="G453" s="107" t="str">
        <f t="shared" si="6"/>
        <v>SH19-06882</v>
      </c>
      <c r="H453" s="318"/>
      <c r="I453" s="126"/>
      <c r="J453" s="110"/>
      <c r="K453" s="108"/>
      <c r="L453" s="107"/>
      <c r="M453" s="319"/>
      <c r="N453" s="107"/>
    </row>
    <row r="454" spans="1:14" ht="18" hidden="1" customHeight="1">
      <c r="A454" s="107">
        <v>448</v>
      </c>
      <c r="B454" s="107" t="s">
        <v>42</v>
      </c>
      <c r="C454" s="90">
        <v>43662</v>
      </c>
      <c r="D454" s="107" t="s">
        <v>10074</v>
      </c>
      <c r="E454" s="107" t="s">
        <v>10178</v>
      </c>
      <c r="F454" s="126">
        <v>12147.49</v>
      </c>
      <c r="G454" s="107" t="str">
        <f t="shared" si="6"/>
        <v>SH19-06883</v>
      </c>
      <c r="H454" s="318"/>
      <c r="I454" s="126"/>
      <c r="J454" s="110"/>
      <c r="K454" s="108"/>
      <c r="L454" s="107"/>
      <c r="M454" s="319"/>
      <c r="N454" s="107"/>
    </row>
    <row r="455" spans="1:14" ht="18" hidden="1" customHeight="1">
      <c r="A455" s="107">
        <v>449</v>
      </c>
      <c r="B455" s="107" t="s">
        <v>1727</v>
      </c>
      <c r="C455" s="90">
        <v>43661</v>
      </c>
      <c r="D455" s="107" t="s">
        <v>10075</v>
      </c>
      <c r="E455" s="107" t="s">
        <v>1709</v>
      </c>
      <c r="F455" s="126">
        <v>2243.96</v>
      </c>
      <c r="G455" s="107" t="str">
        <f t="shared" si="6"/>
        <v>SH19-06884</v>
      </c>
      <c r="H455" s="318"/>
      <c r="I455" s="126"/>
      <c r="J455" s="110"/>
      <c r="K455" s="108"/>
      <c r="L455" s="107"/>
      <c r="M455" s="319"/>
      <c r="N455" s="107"/>
    </row>
    <row r="456" spans="1:14" ht="18" hidden="1" customHeight="1">
      <c r="A456" s="107">
        <v>450</v>
      </c>
      <c r="B456" s="107" t="s">
        <v>1746</v>
      </c>
      <c r="D456" s="327" t="s">
        <v>10076</v>
      </c>
      <c r="E456" s="107" t="s">
        <v>1709</v>
      </c>
      <c r="F456" s="126">
        <v>0</v>
      </c>
      <c r="G456" s="107" t="str">
        <f t="shared" si="6"/>
        <v>SH19-06885</v>
      </c>
      <c r="H456" s="318"/>
      <c r="I456" s="126"/>
      <c r="J456" s="110"/>
      <c r="K456" s="108"/>
      <c r="L456" s="107"/>
      <c r="M456" s="319"/>
      <c r="N456" s="107"/>
    </row>
    <row r="457" spans="1:14" ht="18" hidden="1" customHeight="1">
      <c r="A457" s="107">
        <v>451</v>
      </c>
      <c r="B457" s="107" t="s">
        <v>329</v>
      </c>
      <c r="C457" s="90">
        <v>43661</v>
      </c>
      <c r="D457" s="107" t="s">
        <v>10077</v>
      </c>
      <c r="E457" s="107" t="s">
        <v>1709</v>
      </c>
      <c r="F457" s="126">
        <v>4459.75</v>
      </c>
      <c r="G457" s="107" t="str">
        <f t="shared" si="6"/>
        <v>SH19-06886</v>
      </c>
      <c r="H457" s="318"/>
      <c r="I457" s="126"/>
      <c r="J457" s="110"/>
      <c r="K457" s="108"/>
      <c r="L457" s="107"/>
      <c r="M457" s="319"/>
      <c r="N457" s="107"/>
    </row>
    <row r="458" spans="1:14" ht="18" hidden="1" customHeight="1">
      <c r="A458" s="107">
        <v>452</v>
      </c>
      <c r="B458" s="107" t="s">
        <v>197</v>
      </c>
      <c r="C458" s="90">
        <v>43661</v>
      </c>
      <c r="D458" s="107" t="s">
        <v>10078</v>
      </c>
      <c r="E458" s="107" t="s">
        <v>1709</v>
      </c>
      <c r="F458" s="126">
        <v>5669.56</v>
      </c>
      <c r="G458" s="107" t="str">
        <f t="shared" si="6"/>
        <v>SH19-06887</v>
      </c>
      <c r="H458" s="318"/>
      <c r="I458" s="126"/>
      <c r="J458" s="110"/>
      <c r="K458" s="108"/>
      <c r="L458" s="107"/>
      <c r="M458" s="319"/>
      <c r="N458" s="107"/>
    </row>
    <row r="459" spans="1:14" ht="18" hidden="1" customHeight="1">
      <c r="A459" s="107">
        <v>453</v>
      </c>
      <c r="B459" s="107" t="s">
        <v>42</v>
      </c>
      <c r="C459" s="90">
        <v>43663</v>
      </c>
      <c r="D459" s="107" t="s">
        <v>10079</v>
      </c>
      <c r="E459" s="107" t="s">
        <v>10179</v>
      </c>
      <c r="F459" s="126">
        <v>12908.58</v>
      </c>
      <c r="G459" s="107" t="str">
        <f t="shared" si="6"/>
        <v>SH19-06888</v>
      </c>
      <c r="H459" s="318"/>
      <c r="I459" s="126"/>
      <c r="J459" s="110"/>
      <c r="K459" s="108"/>
      <c r="L459" s="107"/>
      <c r="M459" s="319"/>
      <c r="N459" s="107"/>
    </row>
    <row r="460" spans="1:14" ht="18" hidden="1" customHeight="1">
      <c r="A460" s="107">
        <v>454</v>
      </c>
      <c r="B460" s="107" t="s">
        <v>42</v>
      </c>
      <c r="C460" s="90">
        <v>43663</v>
      </c>
      <c r="D460" s="107" t="s">
        <v>10080</v>
      </c>
      <c r="E460" s="107" t="s">
        <v>10179</v>
      </c>
      <c r="F460" s="126">
        <v>5262.9</v>
      </c>
      <c r="G460" s="107" t="str">
        <f t="shared" si="6"/>
        <v>SH19-06889</v>
      </c>
      <c r="H460" s="318"/>
      <c r="I460" s="126"/>
      <c r="J460" s="110"/>
      <c r="K460" s="108"/>
      <c r="L460" s="107"/>
      <c r="M460" s="319"/>
      <c r="N460" s="107"/>
    </row>
    <row r="461" spans="1:14" ht="18" hidden="1" customHeight="1">
      <c r="A461" s="107">
        <v>455</v>
      </c>
      <c r="B461" s="107" t="s">
        <v>42</v>
      </c>
      <c r="C461" s="90">
        <v>43663</v>
      </c>
      <c r="D461" s="107" t="s">
        <v>10081</v>
      </c>
      <c r="E461" s="107" t="s">
        <v>10179</v>
      </c>
      <c r="F461" s="126">
        <v>1364.25</v>
      </c>
      <c r="G461" s="107" t="str">
        <f t="shared" ref="G461:G524" si="7">D461</f>
        <v>SH19-06890</v>
      </c>
      <c r="H461" s="318"/>
      <c r="I461" s="126"/>
      <c r="J461" s="110"/>
      <c r="K461" s="108"/>
      <c r="L461" s="107"/>
      <c r="M461" s="319"/>
      <c r="N461" s="107"/>
    </row>
    <row r="462" spans="1:14" ht="18" hidden="1" customHeight="1">
      <c r="A462" s="107">
        <v>456</v>
      </c>
      <c r="B462" s="107" t="s">
        <v>42</v>
      </c>
      <c r="C462" s="90">
        <v>43663</v>
      </c>
      <c r="D462" s="107" t="s">
        <v>10082</v>
      </c>
      <c r="E462" s="107" t="s">
        <v>10179</v>
      </c>
      <c r="F462" s="126">
        <v>11921.88</v>
      </c>
      <c r="G462" s="107" t="str">
        <f t="shared" si="7"/>
        <v>SH19-06891</v>
      </c>
      <c r="H462" s="318"/>
      <c r="I462" s="126"/>
      <c r="J462" s="110"/>
      <c r="K462" s="108"/>
      <c r="L462" s="107"/>
      <c r="M462" s="319"/>
      <c r="N462" s="107"/>
    </row>
    <row r="463" spans="1:14" ht="18" hidden="1" customHeight="1">
      <c r="A463" s="107">
        <v>457</v>
      </c>
      <c r="B463" s="107" t="s">
        <v>42</v>
      </c>
      <c r="C463" s="90">
        <v>43663</v>
      </c>
      <c r="D463" s="107" t="s">
        <v>10083</v>
      </c>
      <c r="E463" s="107" t="s">
        <v>10179</v>
      </c>
      <c r="F463" s="126">
        <v>6360.57</v>
      </c>
      <c r="G463" s="107" t="str">
        <f t="shared" si="7"/>
        <v>SH19-06892</v>
      </c>
      <c r="H463" s="318"/>
      <c r="I463" s="126"/>
      <c r="J463" s="110"/>
      <c r="K463" s="108"/>
      <c r="L463" s="107"/>
      <c r="M463" s="319"/>
      <c r="N463" s="107"/>
    </row>
    <row r="464" spans="1:14" ht="18" hidden="1" customHeight="1">
      <c r="A464" s="107">
        <v>458</v>
      </c>
      <c r="B464" s="107" t="s">
        <v>42</v>
      </c>
      <c r="C464" s="90">
        <v>43663</v>
      </c>
      <c r="D464" s="107" t="s">
        <v>10084</v>
      </c>
      <c r="E464" s="107" t="s">
        <v>10179</v>
      </c>
      <c r="F464" s="126">
        <v>5678.1</v>
      </c>
      <c r="G464" s="107" t="str">
        <f t="shared" si="7"/>
        <v>SH19-06893</v>
      </c>
      <c r="H464" s="318"/>
      <c r="I464" s="126"/>
      <c r="J464" s="110"/>
      <c r="K464" s="108"/>
      <c r="L464" s="107"/>
      <c r="M464" s="319"/>
      <c r="N464" s="107"/>
    </row>
    <row r="465" spans="1:14" ht="18" hidden="1" customHeight="1">
      <c r="A465" s="107">
        <v>459</v>
      </c>
      <c r="B465" s="107" t="s">
        <v>42</v>
      </c>
      <c r="C465" s="90">
        <v>43663</v>
      </c>
      <c r="D465" s="107" t="s">
        <v>10085</v>
      </c>
      <c r="E465" s="107" t="s">
        <v>10179</v>
      </c>
      <c r="F465" s="126">
        <v>4828.62</v>
      </c>
      <c r="G465" s="107" t="str">
        <f t="shared" si="7"/>
        <v>SH19-06894</v>
      </c>
      <c r="H465" s="318"/>
      <c r="I465" s="126"/>
      <c r="J465" s="110"/>
      <c r="K465" s="108"/>
      <c r="L465" s="107"/>
      <c r="M465" s="319"/>
      <c r="N465" s="107"/>
    </row>
    <row r="466" spans="1:14" ht="18" hidden="1" customHeight="1">
      <c r="A466" s="107">
        <v>460</v>
      </c>
      <c r="B466" s="107" t="s">
        <v>42</v>
      </c>
      <c r="C466" s="90">
        <v>43663</v>
      </c>
      <c r="D466" s="107" t="s">
        <v>10086</v>
      </c>
      <c r="E466" s="107" t="s">
        <v>10179</v>
      </c>
      <c r="F466" s="126">
        <v>1654.44</v>
      </c>
      <c r="G466" s="107" t="str">
        <f t="shared" si="7"/>
        <v>SH19-06895</v>
      </c>
      <c r="H466" s="318"/>
      <c r="I466" s="126"/>
      <c r="J466" s="110"/>
      <c r="K466" s="108"/>
      <c r="L466" s="107"/>
      <c r="M466" s="319"/>
      <c r="N466" s="107"/>
    </row>
    <row r="467" spans="1:14" ht="18" hidden="1" customHeight="1">
      <c r="A467" s="107">
        <v>461</v>
      </c>
      <c r="B467" s="107" t="s">
        <v>42</v>
      </c>
      <c r="C467" s="90">
        <v>43663</v>
      </c>
      <c r="D467" s="107" t="s">
        <v>10087</v>
      </c>
      <c r="E467" s="107" t="s">
        <v>10179</v>
      </c>
      <c r="F467" s="126">
        <v>8679.51</v>
      </c>
      <c r="G467" s="107" t="str">
        <f t="shared" si="7"/>
        <v>SH19-06896</v>
      </c>
      <c r="H467" s="318"/>
      <c r="I467" s="126"/>
      <c r="J467" s="110"/>
      <c r="K467" s="108"/>
      <c r="L467" s="107"/>
      <c r="M467" s="319"/>
      <c r="N467" s="107"/>
    </row>
    <row r="468" spans="1:14" ht="18" hidden="1" customHeight="1">
      <c r="A468" s="107">
        <v>462</v>
      </c>
      <c r="B468" s="107" t="s">
        <v>42</v>
      </c>
      <c r="C468" s="90">
        <v>43663</v>
      </c>
      <c r="D468" s="107" t="s">
        <v>10088</v>
      </c>
      <c r="E468" s="107" t="s">
        <v>10179</v>
      </c>
      <c r="F468" s="126">
        <v>6757.72</v>
      </c>
      <c r="G468" s="107" t="str">
        <f t="shared" si="7"/>
        <v>SH19-06897</v>
      </c>
      <c r="H468" s="318"/>
      <c r="I468" s="126"/>
      <c r="J468" s="110"/>
      <c r="K468" s="108"/>
      <c r="L468" s="107"/>
      <c r="M468" s="319"/>
      <c r="N468" s="107"/>
    </row>
    <row r="469" spans="1:14" ht="18" hidden="1" customHeight="1">
      <c r="A469" s="107">
        <v>463</v>
      </c>
      <c r="B469" s="107" t="s">
        <v>42</v>
      </c>
      <c r="C469" s="90">
        <v>43663</v>
      </c>
      <c r="D469" s="107" t="s">
        <v>10089</v>
      </c>
      <c r="E469" s="107" t="s">
        <v>10179</v>
      </c>
      <c r="F469" s="126">
        <v>7374.99</v>
      </c>
      <c r="G469" s="107" t="str">
        <f t="shared" si="7"/>
        <v>SH19-06898</v>
      </c>
      <c r="H469" s="318"/>
      <c r="I469" s="126"/>
      <c r="J469" s="110"/>
      <c r="K469" s="108"/>
      <c r="L469" s="107"/>
      <c r="M469" s="319"/>
      <c r="N469" s="107"/>
    </row>
    <row r="470" spans="1:14" ht="18" hidden="1" customHeight="1">
      <c r="A470" s="107">
        <v>464</v>
      </c>
      <c r="B470" s="107" t="s">
        <v>42</v>
      </c>
      <c r="C470" s="90">
        <v>43663</v>
      </c>
      <c r="D470" s="107" t="s">
        <v>10090</v>
      </c>
      <c r="E470" s="107" t="s">
        <v>10179</v>
      </c>
      <c r="F470" s="126">
        <v>6014.74</v>
      </c>
      <c r="G470" s="107" t="str">
        <f t="shared" si="7"/>
        <v>SH19-06899</v>
      </c>
      <c r="H470" s="318"/>
      <c r="I470" s="126"/>
      <c r="J470" s="110"/>
      <c r="K470" s="108"/>
      <c r="L470" s="107"/>
      <c r="M470" s="319"/>
      <c r="N470" s="107"/>
    </row>
    <row r="471" spans="1:14" ht="18" hidden="1" customHeight="1">
      <c r="A471" s="107">
        <v>465</v>
      </c>
      <c r="B471" s="107" t="s">
        <v>42</v>
      </c>
      <c r="C471" s="90">
        <v>43663</v>
      </c>
      <c r="D471" s="107" t="s">
        <v>10091</v>
      </c>
      <c r="E471" s="107" t="s">
        <v>10179</v>
      </c>
      <c r="F471" s="126">
        <v>1992.12</v>
      </c>
      <c r="G471" s="107" t="str">
        <f t="shared" si="7"/>
        <v>SH19-06900</v>
      </c>
      <c r="H471" s="318"/>
      <c r="I471" s="126"/>
      <c r="J471" s="110"/>
      <c r="K471" s="108"/>
      <c r="L471" s="107"/>
      <c r="M471" s="319"/>
      <c r="N471" s="107"/>
    </row>
    <row r="472" spans="1:14" ht="18" hidden="1" customHeight="1">
      <c r="A472" s="107">
        <v>466</v>
      </c>
      <c r="B472" s="107" t="s">
        <v>42</v>
      </c>
      <c r="C472" s="90">
        <v>43663</v>
      </c>
      <c r="D472" s="107" t="s">
        <v>10092</v>
      </c>
      <c r="E472" s="107" t="s">
        <v>10179</v>
      </c>
      <c r="F472" s="126">
        <v>130.56</v>
      </c>
      <c r="G472" s="107" t="str">
        <f t="shared" si="7"/>
        <v>SH19-06901</v>
      </c>
      <c r="H472" s="318"/>
      <c r="I472" s="126"/>
      <c r="J472" s="110"/>
      <c r="K472" s="108"/>
      <c r="L472" s="107"/>
      <c r="M472" s="319"/>
      <c r="N472" s="107"/>
    </row>
    <row r="473" spans="1:14" ht="18" hidden="1" customHeight="1">
      <c r="A473" s="107">
        <v>467</v>
      </c>
      <c r="B473" s="107" t="s">
        <v>42</v>
      </c>
      <c r="C473" s="90">
        <v>43663</v>
      </c>
      <c r="D473" s="107" t="s">
        <v>10093</v>
      </c>
      <c r="E473" s="107" t="s">
        <v>10179</v>
      </c>
      <c r="F473" s="126">
        <v>515.71</v>
      </c>
      <c r="G473" s="107" t="str">
        <f t="shared" si="7"/>
        <v>SH19-06902</v>
      </c>
      <c r="H473" s="318"/>
      <c r="I473" s="126"/>
      <c r="J473" s="110"/>
      <c r="K473" s="108"/>
      <c r="L473" s="107"/>
      <c r="M473" s="319"/>
      <c r="N473" s="107"/>
    </row>
    <row r="474" spans="1:14" ht="18" hidden="1" customHeight="1">
      <c r="A474" s="107">
        <v>468</v>
      </c>
      <c r="B474" s="107" t="s">
        <v>42</v>
      </c>
      <c r="C474" s="90">
        <v>43663</v>
      </c>
      <c r="D474" s="107" t="s">
        <v>10094</v>
      </c>
      <c r="E474" s="107" t="s">
        <v>10179</v>
      </c>
      <c r="F474" s="126">
        <v>7036.17</v>
      </c>
      <c r="G474" s="107" t="str">
        <f t="shared" si="7"/>
        <v>SH19-06903</v>
      </c>
      <c r="H474" s="318"/>
      <c r="I474" s="126"/>
      <c r="J474" s="110"/>
      <c r="K474" s="108"/>
      <c r="L474" s="107"/>
      <c r="M474" s="319"/>
      <c r="N474" s="107"/>
    </row>
    <row r="475" spans="1:14" ht="18" hidden="1" customHeight="1">
      <c r="A475" s="107">
        <v>469</v>
      </c>
      <c r="B475" s="107" t="s">
        <v>42</v>
      </c>
      <c r="C475" s="90">
        <v>43663</v>
      </c>
      <c r="D475" s="107" t="s">
        <v>10095</v>
      </c>
      <c r="E475" s="107" t="s">
        <v>10179</v>
      </c>
      <c r="F475" s="126">
        <v>5254.13</v>
      </c>
      <c r="G475" s="107" t="str">
        <f t="shared" si="7"/>
        <v>SH19-06904</v>
      </c>
      <c r="H475" s="318"/>
      <c r="I475" s="126"/>
      <c r="J475" s="110"/>
      <c r="K475" s="108"/>
      <c r="L475" s="107"/>
      <c r="M475" s="319"/>
      <c r="N475" s="107"/>
    </row>
    <row r="476" spans="1:14" ht="18" hidden="1" customHeight="1">
      <c r="A476" s="107">
        <v>470</v>
      </c>
      <c r="B476" s="107" t="s">
        <v>42</v>
      </c>
      <c r="C476" s="90">
        <v>43663</v>
      </c>
      <c r="D476" s="107" t="s">
        <v>10096</v>
      </c>
      <c r="E476" s="107" t="s">
        <v>10179</v>
      </c>
      <c r="F476" s="126">
        <v>9001.1</v>
      </c>
      <c r="G476" s="107" t="str">
        <f t="shared" si="7"/>
        <v>SH19-06905</v>
      </c>
      <c r="H476" s="318"/>
      <c r="I476" s="126"/>
      <c r="J476" s="110"/>
      <c r="K476" s="108"/>
      <c r="L476" s="107"/>
      <c r="M476" s="319"/>
      <c r="N476" s="107"/>
    </row>
    <row r="477" spans="1:14" ht="18" hidden="1" customHeight="1">
      <c r="A477" s="107">
        <v>471</v>
      </c>
      <c r="B477" s="107" t="s">
        <v>42</v>
      </c>
      <c r="C477" s="90">
        <v>43663</v>
      </c>
      <c r="D477" s="107" t="s">
        <v>10097</v>
      </c>
      <c r="E477" s="107" t="s">
        <v>10179</v>
      </c>
      <c r="F477" s="126">
        <v>6757.77</v>
      </c>
      <c r="G477" s="107" t="str">
        <f t="shared" si="7"/>
        <v>SH19-06906</v>
      </c>
      <c r="H477" s="318"/>
      <c r="I477" s="126"/>
      <c r="J477" s="110"/>
      <c r="K477" s="108"/>
      <c r="L477" s="107"/>
      <c r="M477" s="319"/>
      <c r="N477" s="107"/>
    </row>
    <row r="478" spans="1:14" ht="18" hidden="1" customHeight="1">
      <c r="A478" s="107">
        <v>472</v>
      </c>
      <c r="B478" s="107" t="s">
        <v>291</v>
      </c>
      <c r="C478" s="90">
        <v>43661</v>
      </c>
      <c r="D478" s="107" t="s">
        <v>10098</v>
      </c>
      <c r="E478" s="107" t="s">
        <v>1709</v>
      </c>
      <c r="F478" s="126">
        <v>2602.38</v>
      </c>
      <c r="G478" s="107" t="str">
        <f t="shared" si="7"/>
        <v>SH19-06907</v>
      </c>
      <c r="H478" s="318"/>
      <c r="I478" s="126"/>
      <c r="J478" s="110"/>
      <c r="K478" s="108"/>
      <c r="L478" s="107"/>
      <c r="M478" s="319"/>
      <c r="N478" s="107"/>
    </row>
    <row r="479" spans="1:14" ht="18" hidden="1" customHeight="1">
      <c r="A479" s="107">
        <v>473</v>
      </c>
      <c r="B479" s="107" t="s">
        <v>55</v>
      </c>
      <c r="C479" s="90">
        <v>43661</v>
      </c>
      <c r="D479" s="107" t="s">
        <v>10099</v>
      </c>
      <c r="E479" s="107" t="s">
        <v>1709</v>
      </c>
      <c r="F479" s="126">
        <v>838.62</v>
      </c>
      <c r="G479" s="107" t="str">
        <f t="shared" si="7"/>
        <v>SH19-06908</v>
      </c>
      <c r="H479" s="318"/>
      <c r="I479" s="126"/>
      <c r="J479" s="110"/>
      <c r="K479" s="108"/>
      <c r="L479" s="107"/>
      <c r="M479" s="319"/>
      <c r="N479" s="107"/>
    </row>
    <row r="480" spans="1:14" ht="18" hidden="1" customHeight="1">
      <c r="A480" s="107">
        <v>474</v>
      </c>
      <c r="B480" s="107" t="s">
        <v>55</v>
      </c>
      <c r="C480" s="90">
        <v>43661</v>
      </c>
      <c r="D480" s="107" t="s">
        <v>10100</v>
      </c>
      <c r="E480" s="107" t="s">
        <v>1709</v>
      </c>
      <c r="F480" s="126">
        <v>1502.82</v>
      </c>
      <c r="G480" s="107" t="str">
        <f t="shared" si="7"/>
        <v>SH19-06909</v>
      </c>
      <c r="H480" s="318"/>
      <c r="I480" s="126"/>
      <c r="J480" s="110"/>
      <c r="K480" s="108"/>
      <c r="L480" s="107"/>
      <c r="M480" s="319"/>
      <c r="N480" s="107"/>
    </row>
    <row r="481" spans="1:14" ht="18" hidden="1" customHeight="1">
      <c r="A481" s="107">
        <v>475</v>
      </c>
      <c r="B481" s="107" t="s">
        <v>55</v>
      </c>
      <c r="C481" s="90">
        <v>43661</v>
      </c>
      <c r="D481" s="107" t="s">
        <v>10101</v>
      </c>
      <c r="E481" s="107" t="s">
        <v>1709</v>
      </c>
      <c r="F481" s="126">
        <v>1447.74</v>
      </c>
      <c r="G481" s="107" t="str">
        <f t="shared" si="7"/>
        <v>SH19-06910</v>
      </c>
      <c r="H481" s="318"/>
      <c r="I481" s="126"/>
      <c r="J481" s="110"/>
      <c r="K481" s="108"/>
      <c r="L481" s="107"/>
      <c r="M481" s="319"/>
      <c r="N481" s="107"/>
    </row>
    <row r="482" spans="1:14" ht="18" hidden="1" customHeight="1">
      <c r="A482" s="107">
        <v>476</v>
      </c>
      <c r="B482" s="107" t="s">
        <v>55</v>
      </c>
      <c r="C482" s="90">
        <v>43661</v>
      </c>
      <c r="D482" s="107" t="s">
        <v>10102</v>
      </c>
      <c r="E482" s="107" t="s">
        <v>1709</v>
      </c>
      <c r="F482" s="126">
        <v>1476.18</v>
      </c>
      <c r="G482" s="107" t="str">
        <f t="shared" si="7"/>
        <v>SH19-06911</v>
      </c>
      <c r="H482" s="318"/>
      <c r="I482" s="126"/>
      <c r="J482" s="110"/>
      <c r="K482" s="108"/>
      <c r="L482" s="107"/>
      <c r="M482" s="319"/>
      <c r="N482" s="107"/>
    </row>
    <row r="483" spans="1:14" ht="18" hidden="1" customHeight="1">
      <c r="A483" s="107">
        <v>477</v>
      </c>
      <c r="B483" s="107" t="s">
        <v>42</v>
      </c>
      <c r="C483" s="90">
        <v>43661</v>
      </c>
      <c r="D483" s="107" t="s">
        <v>10103</v>
      </c>
      <c r="E483" s="107" t="s">
        <v>10177</v>
      </c>
      <c r="F483" s="126">
        <v>52.21</v>
      </c>
      <c r="G483" s="107" t="str">
        <f t="shared" si="7"/>
        <v>SH19-06912</v>
      </c>
      <c r="H483" s="318"/>
      <c r="I483" s="126"/>
      <c r="J483" s="110"/>
      <c r="K483" s="108"/>
      <c r="L483" s="107"/>
      <c r="M483" s="319"/>
      <c r="N483" s="107"/>
    </row>
    <row r="484" spans="1:14" ht="18" hidden="1" customHeight="1">
      <c r="A484" s="107">
        <v>478</v>
      </c>
      <c r="B484" s="107" t="s">
        <v>1727</v>
      </c>
      <c r="C484" s="90">
        <v>43661</v>
      </c>
      <c r="D484" s="107" t="s">
        <v>10104</v>
      </c>
      <c r="E484" s="107" t="s">
        <v>1709</v>
      </c>
      <c r="F484" s="126">
        <v>1897.35</v>
      </c>
      <c r="G484" s="107" t="str">
        <f t="shared" si="7"/>
        <v>SH19-06913</v>
      </c>
      <c r="H484" s="318"/>
      <c r="I484" s="126"/>
      <c r="J484" s="110"/>
      <c r="K484" s="108"/>
      <c r="L484" s="107"/>
      <c r="M484" s="319"/>
      <c r="N484" s="107"/>
    </row>
    <row r="485" spans="1:14" ht="18" hidden="1" customHeight="1">
      <c r="A485" s="107">
        <v>479</v>
      </c>
      <c r="B485" s="107" t="s">
        <v>1746</v>
      </c>
      <c r="D485" s="327" t="s">
        <v>10105</v>
      </c>
      <c r="E485" s="107" t="s">
        <v>1709</v>
      </c>
      <c r="F485" s="126">
        <v>0</v>
      </c>
      <c r="G485" s="107" t="str">
        <f t="shared" si="7"/>
        <v>SH19-06914</v>
      </c>
      <c r="H485" s="318"/>
      <c r="I485" s="126"/>
      <c r="J485" s="110"/>
      <c r="K485" s="108"/>
      <c r="L485" s="107"/>
      <c r="M485" s="319"/>
      <c r="N485" s="107"/>
    </row>
    <row r="486" spans="1:14" ht="18" hidden="1" customHeight="1">
      <c r="A486" s="107">
        <v>480</v>
      </c>
      <c r="B486" s="107" t="s">
        <v>43</v>
      </c>
      <c r="C486" s="90">
        <v>43661</v>
      </c>
      <c r="D486" s="107" t="s">
        <v>10106</v>
      </c>
      <c r="E486" s="107" t="s">
        <v>1709</v>
      </c>
      <c r="F486" s="126">
        <v>1358.63</v>
      </c>
      <c r="G486" s="107" t="str">
        <f t="shared" si="7"/>
        <v>SH19-06915</v>
      </c>
      <c r="H486" s="318"/>
      <c r="I486" s="126"/>
      <c r="J486" s="110"/>
      <c r="K486" s="108"/>
      <c r="L486" s="107"/>
      <c r="M486" s="319"/>
      <c r="N486" s="107"/>
    </row>
    <row r="487" spans="1:14" ht="18" hidden="1" customHeight="1">
      <c r="A487" s="107">
        <v>481</v>
      </c>
      <c r="B487" s="107"/>
      <c r="D487" s="347" t="s">
        <v>10107</v>
      </c>
      <c r="E487" s="107" t="s">
        <v>1709</v>
      </c>
      <c r="F487" s="126">
        <v>0</v>
      </c>
      <c r="G487" s="107" t="str">
        <f t="shared" si="7"/>
        <v>SH19-06916</v>
      </c>
      <c r="H487" s="318"/>
      <c r="I487" s="126"/>
      <c r="J487" s="110"/>
      <c r="K487" s="108"/>
      <c r="L487" s="107"/>
      <c r="M487" s="319"/>
      <c r="N487" s="107" t="s">
        <v>3035</v>
      </c>
    </row>
    <row r="488" spans="1:14" ht="18" hidden="1" customHeight="1">
      <c r="A488" s="107">
        <v>482</v>
      </c>
      <c r="B488" s="107" t="s">
        <v>51</v>
      </c>
      <c r="C488" s="90">
        <v>43661</v>
      </c>
      <c r="D488" s="107" t="s">
        <v>10108</v>
      </c>
      <c r="E488" s="107" t="s">
        <v>1709</v>
      </c>
      <c r="F488" s="126">
        <v>5880</v>
      </c>
      <c r="G488" s="107" t="str">
        <f t="shared" si="7"/>
        <v>SH19-06917</v>
      </c>
      <c r="H488" s="318"/>
      <c r="I488" s="126"/>
      <c r="J488" s="110"/>
      <c r="K488" s="108"/>
      <c r="L488" s="107"/>
      <c r="M488" s="319"/>
      <c r="N488" s="107"/>
    </row>
    <row r="489" spans="1:14" ht="18" hidden="1" customHeight="1">
      <c r="A489" s="107">
        <v>483</v>
      </c>
      <c r="B489" s="107" t="s">
        <v>1746</v>
      </c>
      <c r="D489" s="327" t="s">
        <v>10109</v>
      </c>
      <c r="E489" s="107" t="s">
        <v>1709</v>
      </c>
      <c r="F489" s="126">
        <v>0</v>
      </c>
      <c r="G489" s="107" t="str">
        <f t="shared" si="7"/>
        <v>SH19-06918</v>
      </c>
      <c r="H489" s="318"/>
      <c r="I489" s="126"/>
      <c r="J489" s="110"/>
      <c r="K489" s="108"/>
      <c r="L489" s="107"/>
      <c r="M489" s="319"/>
      <c r="N489" s="107"/>
    </row>
    <row r="490" spans="1:14" ht="18" hidden="1" customHeight="1">
      <c r="A490" s="107">
        <v>484</v>
      </c>
      <c r="B490" s="107" t="s">
        <v>329</v>
      </c>
      <c r="C490" s="90">
        <v>43662</v>
      </c>
      <c r="D490" s="107" t="s">
        <v>10110</v>
      </c>
      <c r="E490" s="107" t="s">
        <v>1709</v>
      </c>
      <c r="F490" s="126">
        <v>4897.8500000000004</v>
      </c>
      <c r="G490" s="107" t="str">
        <f t="shared" si="7"/>
        <v>SH19-06919</v>
      </c>
      <c r="H490" s="318"/>
      <c r="I490" s="126"/>
      <c r="J490" s="110"/>
      <c r="K490" s="108"/>
      <c r="L490" s="107"/>
      <c r="M490" s="319"/>
      <c r="N490" s="107"/>
    </row>
    <row r="491" spans="1:14" ht="18" hidden="1" customHeight="1">
      <c r="A491" s="107">
        <v>485</v>
      </c>
      <c r="B491" s="107" t="s">
        <v>43</v>
      </c>
      <c r="C491" s="90">
        <v>43662</v>
      </c>
      <c r="D491" s="107" t="s">
        <v>10111</v>
      </c>
      <c r="E491" s="107" t="s">
        <v>1709</v>
      </c>
      <c r="F491" s="126">
        <v>5833.2</v>
      </c>
      <c r="G491" s="107" t="str">
        <f t="shared" si="7"/>
        <v>SH19-06920</v>
      </c>
      <c r="H491" s="318"/>
      <c r="I491" s="126"/>
      <c r="J491" s="110"/>
      <c r="K491" s="108"/>
      <c r="L491" s="107"/>
      <c r="M491" s="319"/>
      <c r="N491" s="107"/>
    </row>
    <row r="492" spans="1:14" ht="18" hidden="1" customHeight="1">
      <c r="A492" s="107">
        <v>486</v>
      </c>
      <c r="B492" s="107" t="s">
        <v>142</v>
      </c>
      <c r="C492" s="90">
        <v>43662</v>
      </c>
      <c r="D492" s="107" t="s">
        <v>10112</v>
      </c>
      <c r="E492" s="107" t="s">
        <v>1709</v>
      </c>
      <c r="F492" s="126">
        <v>848.38</v>
      </c>
      <c r="G492" s="107" t="str">
        <f t="shared" si="7"/>
        <v>SH19-06921</v>
      </c>
      <c r="H492" s="318"/>
      <c r="I492" s="126"/>
      <c r="J492" s="110"/>
      <c r="K492" s="108"/>
      <c r="L492" s="107"/>
      <c r="M492" s="319"/>
      <c r="N492" s="107"/>
    </row>
    <row r="493" spans="1:14" ht="18" hidden="1" customHeight="1">
      <c r="A493" s="107">
        <v>487</v>
      </c>
      <c r="B493" s="107" t="s">
        <v>139</v>
      </c>
      <c r="C493" s="90">
        <v>43662</v>
      </c>
      <c r="D493" s="107" t="s">
        <v>10113</v>
      </c>
      <c r="E493" s="107" t="s">
        <v>1709</v>
      </c>
      <c r="F493" s="126">
        <v>1479</v>
      </c>
      <c r="G493" s="107" t="str">
        <f t="shared" si="7"/>
        <v>SH19-06922</v>
      </c>
      <c r="H493" s="318"/>
      <c r="I493" s="126"/>
      <c r="J493" s="110"/>
      <c r="K493" s="108"/>
      <c r="L493" s="107"/>
      <c r="M493" s="319"/>
      <c r="N493" s="107"/>
    </row>
    <row r="494" spans="1:14" ht="18" hidden="1" customHeight="1">
      <c r="A494" s="107">
        <v>488</v>
      </c>
      <c r="B494" s="107" t="s">
        <v>1746</v>
      </c>
      <c r="D494" s="327" t="s">
        <v>10114</v>
      </c>
      <c r="E494" s="107" t="s">
        <v>1709</v>
      </c>
      <c r="F494" s="126">
        <v>0</v>
      </c>
      <c r="G494" s="107" t="str">
        <f t="shared" si="7"/>
        <v>SH19-06923</v>
      </c>
      <c r="H494" s="318"/>
      <c r="I494" s="126"/>
      <c r="J494" s="110"/>
      <c r="K494" s="108"/>
      <c r="L494" s="107"/>
      <c r="M494" s="319"/>
      <c r="N494" s="107"/>
    </row>
    <row r="495" spans="1:14" ht="18" hidden="1" customHeight="1">
      <c r="A495" s="107">
        <v>489</v>
      </c>
      <c r="B495" s="107" t="s">
        <v>1746</v>
      </c>
      <c r="D495" s="327" t="s">
        <v>10115</v>
      </c>
      <c r="E495" s="107" t="s">
        <v>1709</v>
      </c>
      <c r="F495" s="126">
        <v>0</v>
      </c>
      <c r="G495" s="107" t="str">
        <f t="shared" si="7"/>
        <v>SH19-06924</v>
      </c>
      <c r="H495" s="318"/>
      <c r="I495" s="126"/>
      <c r="J495" s="110"/>
      <c r="K495" s="108"/>
      <c r="L495" s="107"/>
      <c r="M495" s="319"/>
      <c r="N495" s="107"/>
    </row>
    <row r="496" spans="1:14" ht="18" hidden="1" customHeight="1">
      <c r="A496" s="107">
        <v>490</v>
      </c>
      <c r="B496" s="107" t="s">
        <v>51</v>
      </c>
      <c r="C496" s="90">
        <v>43662</v>
      </c>
      <c r="D496" s="107" t="s">
        <v>10116</v>
      </c>
      <c r="E496" s="107" t="s">
        <v>1709</v>
      </c>
      <c r="F496" s="126">
        <v>420</v>
      </c>
      <c r="G496" s="107" t="str">
        <f t="shared" si="7"/>
        <v>SH19-06925</v>
      </c>
      <c r="H496" s="318"/>
      <c r="I496" s="126"/>
      <c r="J496" s="110"/>
      <c r="K496" s="108"/>
      <c r="L496" s="107"/>
      <c r="M496" s="319"/>
      <c r="N496" s="107"/>
    </row>
    <row r="497" spans="1:14" ht="18" hidden="1" customHeight="1">
      <c r="A497" s="107">
        <v>491</v>
      </c>
      <c r="B497" s="107" t="s">
        <v>352</v>
      </c>
      <c r="C497" s="90">
        <v>43662</v>
      </c>
      <c r="D497" s="107" t="s">
        <v>10117</v>
      </c>
      <c r="E497" s="107" t="s">
        <v>1709</v>
      </c>
      <c r="F497" s="126">
        <v>1188.05</v>
      </c>
      <c r="G497" s="107" t="str">
        <f t="shared" si="7"/>
        <v>SH19-06926</v>
      </c>
      <c r="H497" s="318"/>
      <c r="I497" s="126"/>
      <c r="J497" s="110"/>
      <c r="K497" s="108"/>
      <c r="L497" s="107"/>
      <c r="M497" s="319"/>
      <c r="N497" s="107"/>
    </row>
    <row r="498" spans="1:14" ht="18" hidden="1" customHeight="1">
      <c r="A498" s="107">
        <v>492</v>
      </c>
      <c r="B498" s="107" t="s">
        <v>1727</v>
      </c>
      <c r="C498" s="90">
        <v>43662</v>
      </c>
      <c r="D498" s="107" t="s">
        <v>10118</v>
      </c>
      <c r="E498" s="107" t="s">
        <v>1709</v>
      </c>
      <c r="F498" s="126">
        <v>1060.2</v>
      </c>
      <c r="G498" s="107" t="str">
        <f t="shared" si="7"/>
        <v>SH19-06927</v>
      </c>
      <c r="H498" s="318"/>
      <c r="I498" s="126"/>
      <c r="J498" s="110"/>
      <c r="K498" s="108"/>
      <c r="L498" s="107"/>
      <c r="M498" s="319"/>
      <c r="N498" s="107"/>
    </row>
    <row r="499" spans="1:14" ht="18" hidden="1" customHeight="1">
      <c r="A499" s="107">
        <v>493</v>
      </c>
      <c r="B499" s="107" t="s">
        <v>54</v>
      </c>
      <c r="C499" s="90">
        <v>43662</v>
      </c>
      <c r="D499" s="107" t="s">
        <v>10119</v>
      </c>
      <c r="E499" s="107" t="s">
        <v>1709</v>
      </c>
      <c r="F499" s="126">
        <f>307.49+961+526</f>
        <v>1794.49</v>
      </c>
      <c r="G499" s="107" t="str">
        <f t="shared" si="7"/>
        <v>SH19-06928</v>
      </c>
      <c r="H499" s="318"/>
      <c r="I499" s="126"/>
      <c r="J499" s="110"/>
      <c r="K499" s="108"/>
      <c r="L499" s="107"/>
      <c r="M499" s="319"/>
      <c r="N499" s="107"/>
    </row>
    <row r="500" spans="1:14" ht="18" hidden="1" customHeight="1">
      <c r="A500" s="107">
        <v>494</v>
      </c>
      <c r="B500" s="107" t="s">
        <v>2758</v>
      </c>
      <c r="C500" s="90">
        <v>43662</v>
      </c>
      <c r="D500" s="107" t="s">
        <v>10120</v>
      </c>
      <c r="E500" s="107" t="s">
        <v>1709</v>
      </c>
      <c r="F500" s="126">
        <v>1410.57</v>
      </c>
      <c r="G500" s="107" t="str">
        <f t="shared" si="7"/>
        <v>SH19-06929</v>
      </c>
      <c r="H500" s="318"/>
      <c r="I500" s="126"/>
      <c r="J500" s="110"/>
      <c r="K500" s="108"/>
      <c r="L500" s="107"/>
      <c r="M500" s="319"/>
      <c r="N500" s="107"/>
    </row>
    <row r="501" spans="1:14" ht="18" hidden="1" customHeight="1">
      <c r="A501" s="107">
        <v>495</v>
      </c>
      <c r="B501" s="107" t="s">
        <v>53</v>
      </c>
      <c r="C501" s="90">
        <v>43662</v>
      </c>
      <c r="D501" s="107" t="s">
        <v>10121</v>
      </c>
      <c r="E501" s="107" t="s">
        <v>1709</v>
      </c>
      <c r="F501" s="126">
        <v>2105</v>
      </c>
      <c r="G501" s="107" t="str">
        <f t="shared" si="7"/>
        <v>SH19-06930</v>
      </c>
      <c r="H501" s="318"/>
      <c r="I501" s="126"/>
      <c r="J501" s="110"/>
      <c r="K501" s="108"/>
      <c r="L501" s="107"/>
      <c r="M501" s="319"/>
      <c r="N501" s="107"/>
    </row>
    <row r="502" spans="1:14" ht="18" hidden="1" customHeight="1">
      <c r="A502" s="107">
        <v>496</v>
      </c>
      <c r="B502" s="107" t="s">
        <v>43</v>
      </c>
      <c r="C502" s="90">
        <v>43662</v>
      </c>
      <c r="D502" s="107" t="s">
        <v>10122</v>
      </c>
      <c r="E502" s="107" t="s">
        <v>1709</v>
      </c>
      <c r="F502" s="126">
        <v>2014.38</v>
      </c>
      <c r="G502" s="107" t="str">
        <f t="shared" si="7"/>
        <v>SH19-06931</v>
      </c>
      <c r="H502" s="318"/>
      <c r="I502" s="126"/>
      <c r="J502" s="110"/>
      <c r="K502" s="108"/>
      <c r="L502" s="107"/>
      <c r="M502" s="319"/>
      <c r="N502" s="107"/>
    </row>
    <row r="503" spans="1:14" ht="18" hidden="1" customHeight="1">
      <c r="A503" s="107">
        <v>497</v>
      </c>
      <c r="B503" s="107" t="s">
        <v>10817</v>
      </c>
      <c r="C503" s="90">
        <v>43662</v>
      </c>
      <c r="D503" s="107" t="s">
        <v>10123</v>
      </c>
      <c r="E503" s="107" t="s">
        <v>1709</v>
      </c>
      <c r="F503" s="126">
        <v>2105.04</v>
      </c>
      <c r="G503" s="107" t="str">
        <f t="shared" si="7"/>
        <v>SH19-06932</v>
      </c>
      <c r="H503" s="318"/>
      <c r="I503" s="126"/>
      <c r="J503" s="110"/>
      <c r="K503" s="108"/>
      <c r="L503" s="107"/>
      <c r="M503" s="319"/>
      <c r="N503" s="107"/>
    </row>
    <row r="504" spans="1:14" ht="18" hidden="1" customHeight="1">
      <c r="A504" s="107">
        <v>498</v>
      </c>
      <c r="B504" s="107" t="s">
        <v>1746</v>
      </c>
      <c r="D504" s="327" t="s">
        <v>10124</v>
      </c>
      <c r="E504" s="107" t="s">
        <v>1709</v>
      </c>
      <c r="F504" s="126">
        <v>0</v>
      </c>
      <c r="G504" s="107" t="str">
        <f t="shared" si="7"/>
        <v>SH19-06933</v>
      </c>
      <c r="H504" s="318"/>
      <c r="I504" s="126"/>
      <c r="J504" s="110"/>
      <c r="K504" s="108"/>
      <c r="L504" s="107"/>
      <c r="M504" s="319"/>
      <c r="N504" s="107"/>
    </row>
    <row r="505" spans="1:14" ht="18" hidden="1" customHeight="1">
      <c r="A505" s="107">
        <v>499</v>
      </c>
      <c r="B505" s="107" t="s">
        <v>55</v>
      </c>
      <c r="C505" s="90">
        <v>43662</v>
      </c>
      <c r="D505" s="107" t="s">
        <v>10125</v>
      </c>
      <c r="E505" s="107" t="s">
        <v>1709</v>
      </c>
      <c r="F505" s="126">
        <v>591</v>
      </c>
      <c r="G505" s="107" t="str">
        <f t="shared" si="7"/>
        <v>SH19-06934</v>
      </c>
      <c r="H505" s="318"/>
      <c r="I505" s="126"/>
      <c r="J505" s="110"/>
      <c r="K505" s="108"/>
      <c r="L505" s="107"/>
      <c r="M505" s="319"/>
      <c r="N505" s="107"/>
    </row>
    <row r="506" spans="1:14" ht="18" hidden="1" customHeight="1">
      <c r="A506" s="107">
        <v>500</v>
      </c>
      <c r="B506" s="107" t="s">
        <v>55</v>
      </c>
      <c r="C506" s="90">
        <v>43662</v>
      </c>
      <c r="D506" s="107" t="s">
        <v>10126</v>
      </c>
      <c r="E506" s="107" t="s">
        <v>1709</v>
      </c>
      <c r="F506" s="126">
        <v>448.75</v>
      </c>
      <c r="G506" s="107" t="str">
        <f t="shared" si="7"/>
        <v>SH19-06935</v>
      </c>
      <c r="H506" s="318"/>
      <c r="I506" s="126"/>
      <c r="J506" s="110"/>
      <c r="K506" s="108"/>
      <c r="L506" s="107"/>
      <c r="M506" s="319"/>
      <c r="N506" s="107"/>
    </row>
    <row r="507" spans="1:14" ht="18" hidden="1" customHeight="1">
      <c r="A507" s="107">
        <v>501</v>
      </c>
      <c r="B507" s="107" t="s">
        <v>55</v>
      </c>
      <c r="C507" s="90">
        <v>43662</v>
      </c>
      <c r="D507" s="107" t="s">
        <v>10127</v>
      </c>
      <c r="E507" s="107" t="s">
        <v>1709</v>
      </c>
      <c r="F507" s="126">
        <v>259.8</v>
      </c>
      <c r="G507" s="107" t="str">
        <f t="shared" si="7"/>
        <v>SH19-06936</v>
      </c>
      <c r="H507" s="318"/>
      <c r="I507" s="126"/>
      <c r="J507" s="110"/>
      <c r="K507" s="108"/>
      <c r="L507" s="107"/>
      <c r="M507" s="319"/>
      <c r="N507" s="107"/>
    </row>
    <row r="508" spans="1:14" ht="18" hidden="1" customHeight="1">
      <c r="A508" s="107">
        <v>502</v>
      </c>
      <c r="B508" s="107" t="s">
        <v>55</v>
      </c>
      <c r="C508" s="90">
        <v>43662</v>
      </c>
      <c r="D508" s="107" t="s">
        <v>10128</v>
      </c>
      <c r="E508" s="107" t="s">
        <v>1709</v>
      </c>
      <c r="F508" s="126">
        <v>194.5</v>
      </c>
      <c r="G508" s="107" t="str">
        <f t="shared" si="7"/>
        <v>SH19-06937</v>
      </c>
      <c r="H508" s="318"/>
      <c r="I508" s="126"/>
      <c r="J508" s="110"/>
      <c r="K508" s="108"/>
      <c r="L508" s="107"/>
      <c r="M508" s="319"/>
      <c r="N508" s="107"/>
    </row>
    <row r="509" spans="1:14" ht="18" hidden="1" customHeight="1">
      <c r="A509" s="107">
        <v>503</v>
      </c>
      <c r="B509" s="107" t="s">
        <v>42</v>
      </c>
      <c r="C509" s="90">
        <v>43663</v>
      </c>
      <c r="D509" s="107" t="s">
        <v>10129</v>
      </c>
      <c r="E509" s="107" t="s">
        <v>10179</v>
      </c>
      <c r="F509" s="126">
        <v>685.44</v>
      </c>
      <c r="G509" s="107" t="str">
        <f t="shared" si="7"/>
        <v>SH19-06938</v>
      </c>
      <c r="H509" s="318"/>
      <c r="I509" s="126"/>
      <c r="J509" s="110"/>
      <c r="K509" s="108"/>
      <c r="L509" s="107"/>
      <c r="M509" s="319"/>
      <c r="N509" s="107"/>
    </row>
    <row r="510" spans="1:14" ht="18" hidden="1" customHeight="1">
      <c r="A510" s="107">
        <v>504</v>
      </c>
      <c r="B510" s="107" t="s">
        <v>42</v>
      </c>
      <c r="C510" s="90">
        <v>43663</v>
      </c>
      <c r="D510" s="107" t="s">
        <v>10130</v>
      </c>
      <c r="E510" s="107" t="s">
        <v>10179</v>
      </c>
      <c r="F510" s="126">
        <v>934.15</v>
      </c>
      <c r="G510" s="107" t="str">
        <f t="shared" si="7"/>
        <v>SH19-06939</v>
      </c>
      <c r="H510" s="318"/>
      <c r="I510" s="126"/>
      <c r="J510" s="110"/>
      <c r="K510" s="108"/>
      <c r="L510" s="107"/>
      <c r="M510" s="319"/>
      <c r="N510" s="107"/>
    </row>
    <row r="511" spans="1:14" ht="18" hidden="1" customHeight="1">
      <c r="A511" s="107">
        <v>505</v>
      </c>
      <c r="B511" s="107" t="s">
        <v>42</v>
      </c>
      <c r="C511" s="90">
        <v>43663</v>
      </c>
      <c r="D511" s="107" t="s">
        <v>10131</v>
      </c>
      <c r="E511" s="107" t="s">
        <v>10179</v>
      </c>
      <c r="F511" s="126">
        <v>5096.45</v>
      </c>
      <c r="G511" s="107" t="str">
        <f t="shared" si="7"/>
        <v>SH19-06940</v>
      </c>
      <c r="H511" s="318"/>
      <c r="I511" s="126"/>
      <c r="J511" s="110"/>
      <c r="K511" s="108"/>
      <c r="L511" s="107"/>
      <c r="M511" s="319"/>
      <c r="N511" s="107"/>
    </row>
    <row r="512" spans="1:14" ht="18" hidden="1" customHeight="1">
      <c r="A512" s="107">
        <v>506</v>
      </c>
      <c r="B512" s="107" t="s">
        <v>142</v>
      </c>
      <c r="C512" s="90">
        <v>43662</v>
      </c>
      <c r="D512" s="107" t="s">
        <v>10132</v>
      </c>
      <c r="E512" s="107" t="s">
        <v>1709</v>
      </c>
      <c r="F512" s="126">
        <v>1528.74</v>
      </c>
      <c r="G512" s="107" t="str">
        <f t="shared" si="7"/>
        <v>SH19-06941</v>
      </c>
      <c r="H512" s="318"/>
      <c r="I512" s="126"/>
      <c r="J512" s="110"/>
      <c r="K512" s="108"/>
      <c r="L512" s="107"/>
      <c r="M512" s="319"/>
      <c r="N512" s="107"/>
    </row>
    <row r="513" spans="1:14" ht="18" hidden="1" customHeight="1">
      <c r="A513" s="107">
        <v>507</v>
      </c>
      <c r="B513" s="107" t="s">
        <v>142</v>
      </c>
      <c r="C513" s="90">
        <v>43662</v>
      </c>
      <c r="D513" s="107" t="s">
        <v>10133</v>
      </c>
      <c r="E513" s="107" t="s">
        <v>1709</v>
      </c>
      <c r="F513" s="126">
        <v>727.59</v>
      </c>
      <c r="G513" s="107" t="str">
        <f t="shared" si="7"/>
        <v>SH19-06942</v>
      </c>
      <c r="H513" s="318"/>
      <c r="I513" s="126"/>
      <c r="J513" s="110"/>
      <c r="K513" s="108"/>
      <c r="L513" s="107"/>
      <c r="M513" s="319"/>
      <c r="N513" s="107"/>
    </row>
    <row r="514" spans="1:14" ht="18" hidden="1" customHeight="1">
      <c r="A514" s="107">
        <v>508</v>
      </c>
      <c r="B514" s="107" t="s">
        <v>51</v>
      </c>
      <c r="C514" s="90">
        <v>43662</v>
      </c>
      <c r="D514" s="107" t="s">
        <v>10134</v>
      </c>
      <c r="E514" s="107" t="s">
        <v>1709</v>
      </c>
      <c r="F514" s="126">
        <v>4400</v>
      </c>
      <c r="G514" s="107" t="str">
        <f t="shared" si="7"/>
        <v>SH19-06943</v>
      </c>
      <c r="H514" s="318"/>
      <c r="I514" s="126"/>
      <c r="J514" s="110"/>
      <c r="K514" s="108"/>
      <c r="L514" s="107"/>
      <c r="M514" s="319"/>
      <c r="N514" s="107"/>
    </row>
    <row r="515" spans="1:14" ht="18" hidden="1" customHeight="1">
      <c r="A515" s="107">
        <v>509</v>
      </c>
      <c r="B515" s="107" t="s">
        <v>49</v>
      </c>
      <c r="C515" s="90">
        <v>43662</v>
      </c>
      <c r="D515" s="107" t="s">
        <v>10135</v>
      </c>
      <c r="E515" s="107" t="s">
        <v>1709</v>
      </c>
      <c r="F515" s="126">
        <v>14242.8</v>
      </c>
      <c r="G515" s="107" t="str">
        <f t="shared" si="7"/>
        <v>SH19-06944</v>
      </c>
      <c r="H515" s="318"/>
      <c r="I515" s="126"/>
      <c r="J515" s="110"/>
      <c r="K515" s="108"/>
      <c r="L515" s="107"/>
      <c r="M515" s="319"/>
      <c r="N515" s="107"/>
    </row>
    <row r="516" spans="1:14" ht="18" hidden="1" customHeight="1">
      <c r="A516" s="107">
        <v>510</v>
      </c>
      <c r="B516" s="107" t="s">
        <v>42</v>
      </c>
      <c r="C516" s="90">
        <v>43664</v>
      </c>
      <c r="D516" s="107" t="s">
        <v>10136</v>
      </c>
      <c r="E516" s="107" t="s">
        <v>10627</v>
      </c>
      <c r="F516" s="126">
        <v>532.04</v>
      </c>
      <c r="G516" s="107" t="str">
        <f t="shared" si="7"/>
        <v>SH19-06945</v>
      </c>
      <c r="H516" s="318"/>
      <c r="I516" s="126"/>
      <c r="J516" s="110"/>
      <c r="K516" s="108"/>
      <c r="L516" s="107"/>
      <c r="M516" s="319"/>
      <c r="N516" s="107"/>
    </row>
    <row r="517" spans="1:14" ht="18" hidden="1" customHeight="1">
      <c r="A517" s="107">
        <v>511</v>
      </c>
      <c r="B517" s="107" t="s">
        <v>42</v>
      </c>
      <c r="C517" s="90">
        <v>43664</v>
      </c>
      <c r="D517" s="107" t="s">
        <v>10137</v>
      </c>
      <c r="E517" s="107" t="s">
        <v>10627</v>
      </c>
      <c r="F517" s="126">
        <v>5878.43</v>
      </c>
      <c r="G517" s="107" t="str">
        <f t="shared" si="7"/>
        <v>SH19-06946</v>
      </c>
      <c r="H517" s="318"/>
      <c r="I517" s="126"/>
      <c r="J517" s="110"/>
      <c r="K517" s="108"/>
      <c r="L517" s="107"/>
      <c r="M517" s="319"/>
      <c r="N517" s="107"/>
    </row>
    <row r="518" spans="1:14" ht="18" hidden="1" customHeight="1">
      <c r="A518" s="107">
        <v>512</v>
      </c>
      <c r="B518" s="107" t="s">
        <v>42</v>
      </c>
      <c r="C518" s="90">
        <v>43664</v>
      </c>
      <c r="D518" s="107" t="s">
        <v>10138</v>
      </c>
      <c r="E518" s="107" t="s">
        <v>10627</v>
      </c>
      <c r="F518" s="126">
        <v>5342.29</v>
      </c>
      <c r="G518" s="107" t="str">
        <f t="shared" si="7"/>
        <v>SH19-06947</v>
      </c>
      <c r="H518" s="318"/>
      <c r="I518" s="126"/>
      <c r="J518" s="110"/>
      <c r="K518" s="108"/>
      <c r="L518" s="107"/>
      <c r="M518" s="319"/>
      <c r="N518" s="107"/>
    </row>
    <row r="519" spans="1:14" ht="18" hidden="1" customHeight="1">
      <c r="A519" s="107">
        <v>513</v>
      </c>
      <c r="B519" s="107" t="s">
        <v>42</v>
      </c>
      <c r="C519" s="90">
        <v>43664</v>
      </c>
      <c r="D519" s="107" t="s">
        <v>10139</v>
      </c>
      <c r="E519" s="107" t="s">
        <v>10627</v>
      </c>
      <c r="F519" s="126">
        <v>1655.02</v>
      </c>
      <c r="G519" s="107" t="str">
        <f t="shared" si="7"/>
        <v>SH19-06948</v>
      </c>
      <c r="H519" s="318"/>
      <c r="I519" s="126"/>
      <c r="J519" s="110"/>
      <c r="K519" s="108"/>
      <c r="L519" s="107"/>
      <c r="M519" s="319"/>
      <c r="N519" s="107"/>
    </row>
    <row r="520" spans="1:14" ht="18" hidden="1" customHeight="1">
      <c r="A520" s="107">
        <v>514</v>
      </c>
      <c r="B520" s="107" t="s">
        <v>42</v>
      </c>
      <c r="C520" s="90">
        <v>43664</v>
      </c>
      <c r="D520" s="107" t="s">
        <v>10140</v>
      </c>
      <c r="E520" s="107" t="s">
        <v>10627</v>
      </c>
      <c r="F520" s="126">
        <v>685.44</v>
      </c>
      <c r="G520" s="107" t="str">
        <f t="shared" si="7"/>
        <v>SH19-06949</v>
      </c>
      <c r="H520" s="318"/>
      <c r="I520" s="126"/>
      <c r="J520" s="110"/>
      <c r="K520" s="108"/>
      <c r="L520" s="107"/>
      <c r="M520" s="319"/>
      <c r="N520" s="107"/>
    </row>
    <row r="521" spans="1:14" ht="18" hidden="1" customHeight="1">
      <c r="A521" s="107">
        <v>515</v>
      </c>
      <c r="B521" s="107" t="s">
        <v>42</v>
      </c>
      <c r="C521" s="90">
        <v>43664</v>
      </c>
      <c r="D521" s="107" t="s">
        <v>10141</v>
      </c>
      <c r="E521" s="107" t="s">
        <v>10627</v>
      </c>
      <c r="F521" s="126">
        <v>7558.22</v>
      </c>
      <c r="G521" s="107" t="str">
        <f t="shared" si="7"/>
        <v>SH19-06950</v>
      </c>
      <c r="H521" s="318"/>
      <c r="I521" s="126"/>
      <c r="J521" s="110"/>
      <c r="K521" s="108"/>
      <c r="L521" s="107"/>
      <c r="M521" s="319"/>
      <c r="N521" s="107"/>
    </row>
    <row r="522" spans="1:14" ht="18" hidden="1" customHeight="1">
      <c r="A522" s="107">
        <v>516</v>
      </c>
      <c r="B522" s="107" t="s">
        <v>42</v>
      </c>
      <c r="C522" s="90">
        <v>43664</v>
      </c>
      <c r="D522" s="107" t="s">
        <v>10142</v>
      </c>
      <c r="E522" s="107" t="s">
        <v>10627</v>
      </c>
      <c r="F522" s="126">
        <v>7642.01</v>
      </c>
      <c r="G522" s="107" t="str">
        <f t="shared" si="7"/>
        <v>SH19-06951</v>
      </c>
      <c r="H522" s="318"/>
      <c r="I522" s="126"/>
      <c r="J522" s="110"/>
      <c r="K522" s="108"/>
      <c r="L522" s="107"/>
      <c r="M522" s="319"/>
      <c r="N522" s="107"/>
    </row>
    <row r="523" spans="1:14" ht="18" hidden="1" customHeight="1">
      <c r="A523" s="107">
        <v>517</v>
      </c>
      <c r="B523" s="107" t="s">
        <v>42</v>
      </c>
      <c r="C523" s="90">
        <v>43664</v>
      </c>
      <c r="D523" s="107" t="s">
        <v>10143</v>
      </c>
      <c r="E523" s="107" t="s">
        <v>10627</v>
      </c>
      <c r="F523" s="126">
        <v>456.96</v>
      </c>
      <c r="G523" s="107" t="str">
        <f t="shared" si="7"/>
        <v>SH19-06952</v>
      </c>
      <c r="H523" s="318"/>
      <c r="I523" s="126"/>
      <c r="J523" s="110"/>
      <c r="K523" s="108"/>
      <c r="L523" s="107"/>
      <c r="M523" s="319"/>
      <c r="N523" s="107"/>
    </row>
    <row r="524" spans="1:14" ht="18" hidden="1" customHeight="1">
      <c r="A524" s="107">
        <v>518</v>
      </c>
      <c r="B524" s="107" t="s">
        <v>42</v>
      </c>
      <c r="C524" s="90">
        <v>43664</v>
      </c>
      <c r="D524" s="107" t="s">
        <v>10144</v>
      </c>
      <c r="E524" s="107" t="s">
        <v>10627</v>
      </c>
      <c r="F524" s="126">
        <v>5903.54</v>
      </c>
      <c r="G524" s="107" t="str">
        <f t="shared" si="7"/>
        <v>SH19-06953</v>
      </c>
      <c r="H524" s="318"/>
      <c r="I524" s="126"/>
      <c r="J524" s="110"/>
      <c r="K524" s="108"/>
      <c r="L524" s="107"/>
      <c r="M524" s="319"/>
      <c r="N524" s="107"/>
    </row>
    <row r="525" spans="1:14" ht="18" hidden="1" customHeight="1">
      <c r="A525" s="107">
        <v>519</v>
      </c>
      <c r="B525" s="107" t="s">
        <v>42</v>
      </c>
      <c r="C525" s="90">
        <v>43664</v>
      </c>
      <c r="D525" s="107" t="s">
        <v>10145</v>
      </c>
      <c r="E525" s="107" t="s">
        <v>10627</v>
      </c>
      <c r="F525" s="126">
        <v>5406.7</v>
      </c>
      <c r="G525" s="107" t="str">
        <f t="shared" ref="G525:G552" si="8">D525</f>
        <v>SH19-06954</v>
      </c>
      <c r="H525" s="318"/>
      <c r="I525" s="126"/>
      <c r="J525" s="110"/>
      <c r="K525" s="108"/>
      <c r="L525" s="107"/>
      <c r="M525" s="319"/>
      <c r="N525" s="107"/>
    </row>
    <row r="526" spans="1:14" ht="18" hidden="1" customHeight="1">
      <c r="A526" s="107">
        <v>520</v>
      </c>
      <c r="B526" s="107" t="s">
        <v>42</v>
      </c>
      <c r="C526" s="90">
        <v>43664</v>
      </c>
      <c r="D526" s="107" t="s">
        <v>10146</v>
      </c>
      <c r="E526" s="107" t="s">
        <v>10627</v>
      </c>
      <c r="F526" s="126">
        <v>2094.36</v>
      </c>
      <c r="G526" s="107" t="str">
        <f t="shared" si="8"/>
        <v>SH19-06955</v>
      </c>
      <c r="H526" s="318"/>
      <c r="I526" s="126"/>
      <c r="J526" s="110"/>
      <c r="K526" s="108"/>
      <c r="L526" s="107"/>
      <c r="M526" s="319"/>
      <c r="N526" s="107"/>
    </row>
    <row r="527" spans="1:14" ht="18" hidden="1" customHeight="1">
      <c r="A527" s="107">
        <v>521</v>
      </c>
      <c r="B527" s="107" t="s">
        <v>42</v>
      </c>
      <c r="C527" s="90">
        <v>43664</v>
      </c>
      <c r="D527" s="107" t="s">
        <v>10147</v>
      </c>
      <c r="E527" s="107" t="s">
        <v>10627</v>
      </c>
      <c r="F527" s="126">
        <v>685.44</v>
      </c>
      <c r="G527" s="107" t="str">
        <f t="shared" si="8"/>
        <v>SH19-06956</v>
      </c>
      <c r="H527" s="318"/>
      <c r="I527" s="126"/>
      <c r="J527" s="110"/>
      <c r="K527" s="108"/>
      <c r="L527" s="107"/>
      <c r="M527" s="319"/>
      <c r="N527" s="107"/>
    </row>
    <row r="528" spans="1:14" ht="18" hidden="1" customHeight="1">
      <c r="A528" s="107">
        <v>522</v>
      </c>
      <c r="B528" s="107" t="s">
        <v>42</v>
      </c>
      <c r="C528" s="90">
        <v>43664</v>
      </c>
      <c r="D528" s="107" t="s">
        <v>10148</v>
      </c>
      <c r="E528" s="107" t="s">
        <v>10627</v>
      </c>
      <c r="F528" s="126">
        <v>7042.94</v>
      </c>
      <c r="G528" s="107" t="str">
        <f t="shared" si="8"/>
        <v>SH19-06957</v>
      </c>
      <c r="H528" s="318"/>
      <c r="I528" s="126"/>
      <c r="J528" s="110"/>
      <c r="K528" s="108"/>
      <c r="L528" s="107"/>
      <c r="M528" s="319"/>
      <c r="N528" s="107"/>
    </row>
    <row r="529" spans="1:14" ht="18" hidden="1" customHeight="1">
      <c r="A529" s="107">
        <v>523</v>
      </c>
      <c r="B529" s="107" t="s">
        <v>42</v>
      </c>
      <c r="C529" s="90">
        <v>43664</v>
      </c>
      <c r="D529" s="107" t="s">
        <v>10149</v>
      </c>
      <c r="E529" s="107" t="s">
        <v>10627</v>
      </c>
      <c r="F529" s="126">
        <v>3511.49</v>
      </c>
      <c r="G529" s="107" t="str">
        <f t="shared" si="8"/>
        <v>SH19-06958</v>
      </c>
      <c r="H529" s="318"/>
      <c r="I529" s="126"/>
      <c r="J529" s="110"/>
      <c r="K529" s="108"/>
      <c r="L529" s="107"/>
      <c r="M529" s="319"/>
      <c r="N529" s="107"/>
    </row>
    <row r="530" spans="1:14" ht="18" hidden="1" customHeight="1">
      <c r="A530" s="107">
        <v>524</v>
      </c>
      <c r="B530" s="107" t="s">
        <v>42</v>
      </c>
      <c r="C530" s="90">
        <v>43664</v>
      </c>
      <c r="D530" s="107" t="s">
        <v>10150</v>
      </c>
      <c r="E530" s="107" t="s">
        <v>10627</v>
      </c>
      <c r="F530" s="126">
        <v>682.18</v>
      </c>
      <c r="G530" s="107" t="str">
        <f t="shared" si="8"/>
        <v>SH19-06959</v>
      </c>
      <c r="H530" s="318"/>
      <c r="I530" s="126"/>
      <c r="J530" s="110"/>
      <c r="K530" s="108"/>
      <c r="L530" s="107"/>
      <c r="M530" s="319"/>
      <c r="N530" s="107"/>
    </row>
    <row r="531" spans="1:14" ht="18" hidden="1" customHeight="1">
      <c r="A531" s="107">
        <v>525</v>
      </c>
      <c r="B531" s="107" t="s">
        <v>42</v>
      </c>
      <c r="C531" s="90">
        <v>43664</v>
      </c>
      <c r="D531" s="107" t="s">
        <v>10151</v>
      </c>
      <c r="E531" s="107" t="s">
        <v>10627</v>
      </c>
      <c r="F531" s="126">
        <v>5863.84</v>
      </c>
      <c r="G531" s="107" t="str">
        <f t="shared" si="8"/>
        <v>SH19-06960</v>
      </c>
      <c r="H531" s="318"/>
      <c r="I531" s="126"/>
      <c r="J531" s="110"/>
      <c r="K531" s="108"/>
      <c r="L531" s="107"/>
      <c r="M531" s="319"/>
      <c r="N531" s="107"/>
    </row>
    <row r="532" spans="1:14" ht="18" hidden="1" customHeight="1">
      <c r="A532" s="107">
        <v>526</v>
      </c>
      <c r="B532" s="107" t="s">
        <v>42</v>
      </c>
      <c r="C532" s="90">
        <v>43664</v>
      </c>
      <c r="D532" s="107" t="s">
        <v>10152</v>
      </c>
      <c r="E532" s="107" t="s">
        <v>10627</v>
      </c>
      <c r="F532" s="126">
        <v>3121.32</v>
      </c>
      <c r="G532" s="107" t="str">
        <f t="shared" si="8"/>
        <v>SH19-06961</v>
      </c>
      <c r="H532" s="318"/>
      <c r="I532" s="126"/>
      <c r="J532" s="110"/>
      <c r="K532" s="108"/>
      <c r="L532" s="107"/>
      <c r="M532" s="319"/>
      <c r="N532" s="107"/>
    </row>
    <row r="533" spans="1:14" ht="18" hidden="1" customHeight="1">
      <c r="A533" s="107">
        <v>527</v>
      </c>
      <c r="B533" s="107" t="s">
        <v>42</v>
      </c>
      <c r="C533" s="90">
        <v>43664</v>
      </c>
      <c r="D533" s="107" t="s">
        <v>10153</v>
      </c>
      <c r="E533" s="107" t="s">
        <v>10627</v>
      </c>
      <c r="F533" s="126">
        <v>2328.96</v>
      </c>
      <c r="G533" s="107" t="str">
        <f t="shared" si="8"/>
        <v>SH19-06962</v>
      </c>
      <c r="H533" s="318"/>
      <c r="I533" s="126"/>
      <c r="J533" s="110"/>
      <c r="K533" s="108"/>
      <c r="L533" s="107"/>
      <c r="M533" s="319"/>
      <c r="N533" s="107"/>
    </row>
    <row r="534" spans="1:14" ht="18" hidden="1" customHeight="1">
      <c r="A534" s="107">
        <v>528</v>
      </c>
      <c r="B534" s="107" t="s">
        <v>42</v>
      </c>
      <c r="C534" s="90">
        <v>43664</v>
      </c>
      <c r="D534" s="107" t="s">
        <v>10154</v>
      </c>
      <c r="E534" s="107" t="s">
        <v>10627</v>
      </c>
      <c r="F534" s="126">
        <v>466.75</v>
      </c>
      <c r="G534" s="107" t="str">
        <f t="shared" si="8"/>
        <v>SH19-06963</v>
      </c>
      <c r="H534" s="318"/>
      <c r="I534" s="126"/>
      <c r="J534" s="110"/>
      <c r="K534" s="108"/>
      <c r="L534" s="107"/>
      <c r="M534" s="319"/>
      <c r="N534" s="107"/>
    </row>
    <row r="535" spans="1:14" ht="18" hidden="1" customHeight="1">
      <c r="A535" s="107">
        <v>529</v>
      </c>
      <c r="B535" s="107" t="s">
        <v>42</v>
      </c>
      <c r="C535" s="90">
        <v>43664</v>
      </c>
      <c r="D535" s="107" t="s">
        <v>10155</v>
      </c>
      <c r="E535" s="107" t="s">
        <v>10627</v>
      </c>
      <c r="F535" s="126">
        <v>7767.07</v>
      </c>
      <c r="G535" s="107" t="str">
        <f t="shared" si="8"/>
        <v>SH19-06964</v>
      </c>
      <c r="H535" s="318"/>
      <c r="I535" s="126"/>
      <c r="J535" s="110"/>
      <c r="K535" s="108"/>
      <c r="L535" s="107"/>
      <c r="M535" s="319"/>
      <c r="N535" s="107"/>
    </row>
    <row r="536" spans="1:14" ht="18" hidden="1" customHeight="1">
      <c r="A536" s="107">
        <v>530</v>
      </c>
      <c r="B536" s="107" t="s">
        <v>42</v>
      </c>
      <c r="C536" s="90">
        <v>43664</v>
      </c>
      <c r="D536" s="107" t="s">
        <v>10156</v>
      </c>
      <c r="E536" s="107" t="s">
        <v>10627</v>
      </c>
      <c r="F536" s="126">
        <v>2332.13</v>
      </c>
      <c r="G536" s="107" t="str">
        <f t="shared" si="8"/>
        <v>SH19-06965</v>
      </c>
      <c r="H536" s="318"/>
      <c r="I536" s="126"/>
      <c r="J536" s="110"/>
      <c r="K536" s="108"/>
      <c r="L536" s="107"/>
      <c r="M536" s="319"/>
      <c r="N536" s="107"/>
    </row>
    <row r="537" spans="1:14" ht="18" hidden="1" customHeight="1">
      <c r="A537" s="107">
        <v>531</v>
      </c>
      <c r="B537" s="107" t="s">
        <v>55</v>
      </c>
      <c r="C537" s="90">
        <v>43662</v>
      </c>
      <c r="D537" s="107" t="s">
        <v>10157</v>
      </c>
      <c r="E537" s="107" t="s">
        <v>1709</v>
      </c>
      <c r="F537" s="126">
        <v>3289.68</v>
      </c>
      <c r="G537" s="107" t="str">
        <f t="shared" si="8"/>
        <v>SH19-06966</v>
      </c>
      <c r="H537" s="318"/>
      <c r="I537" s="126"/>
      <c r="J537" s="110"/>
      <c r="K537" s="108"/>
      <c r="L537" s="107"/>
      <c r="M537" s="319"/>
      <c r="N537" s="107"/>
    </row>
    <row r="538" spans="1:14" ht="18" hidden="1" customHeight="1">
      <c r="A538" s="107">
        <v>532</v>
      </c>
      <c r="B538" s="107" t="s">
        <v>55</v>
      </c>
      <c r="C538" s="90">
        <v>43662</v>
      </c>
      <c r="D538" s="107" t="s">
        <v>10158</v>
      </c>
      <c r="E538" s="107" t="s">
        <v>1709</v>
      </c>
      <c r="F538" s="126">
        <v>3005.64</v>
      </c>
      <c r="G538" s="107" t="str">
        <f t="shared" si="8"/>
        <v>SH19-06967</v>
      </c>
      <c r="H538" s="318"/>
      <c r="I538" s="126"/>
      <c r="J538" s="110"/>
      <c r="K538" s="108"/>
      <c r="L538" s="107"/>
      <c r="M538" s="319"/>
      <c r="N538" s="107"/>
    </row>
    <row r="539" spans="1:14" ht="18" hidden="1" customHeight="1">
      <c r="A539" s="107">
        <v>533</v>
      </c>
      <c r="B539" s="107" t="s">
        <v>1727</v>
      </c>
      <c r="C539" s="90">
        <v>43662</v>
      </c>
      <c r="D539" s="107" t="s">
        <v>10159</v>
      </c>
      <c r="E539" s="107" t="s">
        <v>1709</v>
      </c>
      <c r="F539" s="126">
        <v>3807.7</v>
      </c>
      <c r="G539" s="107" t="str">
        <f t="shared" si="8"/>
        <v>SH19-06968</v>
      </c>
      <c r="H539" s="318"/>
      <c r="I539" s="126"/>
      <c r="J539" s="110"/>
      <c r="K539" s="108"/>
      <c r="L539" s="107"/>
      <c r="M539" s="319"/>
      <c r="N539" s="107"/>
    </row>
    <row r="540" spans="1:14" ht="18" hidden="1" customHeight="1">
      <c r="A540" s="107">
        <v>534</v>
      </c>
      <c r="B540" s="107" t="s">
        <v>55</v>
      </c>
      <c r="C540" s="90">
        <v>43662</v>
      </c>
      <c r="D540" s="107" t="s">
        <v>10160</v>
      </c>
      <c r="E540" s="107" t="s">
        <v>1709</v>
      </c>
      <c r="F540" s="126">
        <v>1658.7</v>
      </c>
      <c r="G540" s="107" t="str">
        <f t="shared" si="8"/>
        <v>SH19-06969</v>
      </c>
      <c r="H540" s="318"/>
      <c r="I540" s="126"/>
      <c r="J540" s="110"/>
      <c r="K540" s="108"/>
      <c r="L540" s="107"/>
      <c r="M540" s="319"/>
      <c r="N540" s="107"/>
    </row>
    <row r="541" spans="1:14" ht="18" hidden="1" customHeight="1">
      <c r="A541" s="107">
        <v>535</v>
      </c>
      <c r="B541" s="107" t="s">
        <v>10817</v>
      </c>
      <c r="C541" s="90">
        <v>43662</v>
      </c>
      <c r="D541" s="107" t="s">
        <v>10161</v>
      </c>
      <c r="E541" s="107" t="s">
        <v>1709</v>
      </c>
      <c r="F541" s="126">
        <v>4357.2</v>
      </c>
      <c r="G541" s="107" t="str">
        <f t="shared" si="8"/>
        <v>SH19-06970</v>
      </c>
      <c r="H541" s="318"/>
      <c r="I541" s="126"/>
      <c r="J541" s="110"/>
      <c r="K541" s="108"/>
      <c r="L541" s="107"/>
      <c r="M541" s="319"/>
      <c r="N541" s="107"/>
    </row>
    <row r="542" spans="1:14" ht="18" hidden="1" customHeight="1">
      <c r="A542" s="107">
        <v>536</v>
      </c>
      <c r="B542" s="107" t="s">
        <v>142</v>
      </c>
      <c r="C542" s="90">
        <v>43663</v>
      </c>
      <c r="D542" s="107" t="s">
        <v>10162</v>
      </c>
      <c r="E542" s="107" t="s">
        <v>1709</v>
      </c>
      <c r="F542" s="126">
        <v>863.3</v>
      </c>
      <c r="G542" s="107" t="str">
        <f t="shared" si="8"/>
        <v>SH19-06971</v>
      </c>
      <c r="H542" s="318"/>
      <c r="I542" s="126"/>
      <c r="J542" s="110"/>
      <c r="K542" s="108"/>
      <c r="L542" s="107"/>
      <c r="M542" s="319"/>
      <c r="N542" s="107"/>
    </row>
    <row r="543" spans="1:14" ht="18" hidden="1" customHeight="1">
      <c r="A543" s="107">
        <v>537</v>
      </c>
      <c r="B543" s="107" t="s">
        <v>197</v>
      </c>
      <c r="C543" s="90">
        <v>43663</v>
      </c>
      <c r="D543" s="107" t="s">
        <v>10163</v>
      </c>
      <c r="E543" s="107" t="s">
        <v>1709</v>
      </c>
      <c r="F543" s="126">
        <v>7058.4</v>
      </c>
      <c r="G543" s="107" t="str">
        <f t="shared" si="8"/>
        <v>SH19-06972</v>
      </c>
      <c r="H543" s="318"/>
      <c r="I543" s="126"/>
      <c r="J543" s="110"/>
      <c r="K543" s="108"/>
      <c r="L543" s="107"/>
      <c r="M543" s="319"/>
      <c r="N543" s="107"/>
    </row>
    <row r="544" spans="1:14" ht="18" hidden="1" customHeight="1">
      <c r="A544" s="107">
        <v>538</v>
      </c>
      <c r="B544" s="107" t="s">
        <v>1727</v>
      </c>
      <c r="C544" s="90">
        <v>43662</v>
      </c>
      <c r="D544" s="107" t="s">
        <v>10164</v>
      </c>
      <c r="E544" s="107" t="s">
        <v>1709</v>
      </c>
      <c r="F544" s="126">
        <v>4576.82</v>
      </c>
      <c r="G544" s="107" t="str">
        <f t="shared" si="8"/>
        <v>SH19-06973</v>
      </c>
      <c r="H544" s="318"/>
      <c r="I544" s="126"/>
      <c r="J544" s="110"/>
      <c r="K544" s="108"/>
      <c r="L544" s="107"/>
      <c r="M544" s="319"/>
      <c r="N544" s="107"/>
    </row>
    <row r="545" spans="1:14" ht="18" hidden="1" customHeight="1">
      <c r="A545" s="107">
        <v>539</v>
      </c>
      <c r="B545" s="107" t="s">
        <v>291</v>
      </c>
      <c r="C545" s="90">
        <v>43663</v>
      </c>
      <c r="D545" s="107" t="s">
        <v>10165</v>
      </c>
      <c r="E545" s="107" t="s">
        <v>1709</v>
      </c>
      <c r="F545" s="126">
        <v>5914.5</v>
      </c>
      <c r="G545" s="107" t="str">
        <f t="shared" si="8"/>
        <v>SH19-06974</v>
      </c>
      <c r="H545" s="318"/>
      <c r="I545" s="126"/>
      <c r="J545" s="110"/>
      <c r="K545" s="108"/>
      <c r="L545" s="107"/>
      <c r="M545" s="319"/>
      <c r="N545" s="107"/>
    </row>
    <row r="546" spans="1:14" ht="18" hidden="1" customHeight="1">
      <c r="A546" s="107">
        <v>540</v>
      </c>
      <c r="B546" s="107" t="s">
        <v>139</v>
      </c>
      <c r="C546" s="90">
        <v>43663</v>
      </c>
      <c r="D546" s="107" t="s">
        <v>10166</v>
      </c>
      <c r="E546" s="107" t="s">
        <v>1709</v>
      </c>
      <c r="F546" s="126">
        <v>1457.2</v>
      </c>
      <c r="G546" s="107" t="str">
        <f t="shared" si="8"/>
        <v>SH19-06975</v>
      </c>
      <c r="H546" s="318"/>
      <c r="I546" s="126"/>
      <c r="J546" s="110"/>
      <c r="K546" s="108"/>
      <c r="L546" s="107"/>
      <c r="M546" s="319"/>
      <c r="N546" s="107"/>
    </row>
    <row r="547" spans="1:14" ht="18" hidden="1" customHeight="1">
      <c r="A547" s="107">
        <v>541</v>
      </c>
      <c r="B547" s="107" t="s">
        <v>43</v>
      </c>
      <c r="C547" s="90">
        <v>43663</v>
      </c>
      <c r="D547" s="107" t="s">
        <v>10167</v>
      </c>
      <c r="E547" s="107" t="s">
        <v>1709</v>
      </c>
      <c r="F547" s="126">
        <v>4836.6400000000003</v>
      </c>
      <c r="G547" s="107" t="str">
        <f t="shared" si="8"/>
        <v>SH19-06976</v>
      </c>
      <c r="H547" s="318"/>
      <c r="I547" s="126"/>
      <c r="J547" s="110"/>
      <c r="K547" s="108"/>
      <c r="L547" s="107"/>
      <c r="M547" s="319"/>
      <c r="N547" s="107"/>
    </row>
    <row r="548" spans="1:14" ht="18" hidden="1" customHeight="1">
      <c r="A548" s="107">
        <v>542</v>
      </c>
      <c r="B548" s="107" t="s">
        <v>206</v>
      </c>
      <c r="C548" s="90">
        <v>43663</v>
      </c>
      <c r="D548" s="107" t="s">
        <v>10168</v>
      </c>
      <c r="E548" s="107" t="s">
        <v>1709</v>
      </c>
      <c r="F548" s="126">
        <v>3727.5</v>
      </c>
      <c r="G548" s="107" t="str">
        <f t="shared" si="8"/>
        <v>SH19-06977</v>
      </c>
      <c r="H548" s="318"/>
      <c r="I548" s="126"/>
      <c r="J548" s="110"/>
      <c r="K548" s="108"/>
      <c r="L548" s="107"/>
      <c r="M548" s="319"/>
      <c r="N548" s="107"/>
    </row>
    <row r="549" spans="1:14" ht="18" hidden="1" customHeight="1">
      <c r="A549" s="107">
        <v>543</v>
      </c>
      <c r="B549" s="107" t="s">
        <v>1754</v>
      </c>
      <c r="C549" s="90">
        <v>43663</v>
      </c>
      <c r="D549" s="107" t="s">
        <v>10169</v>
      </c>
      <c r="E549" s="107" t="s">
        <v>1709</v>
      </c>
      <c r="F549" s="126">
        <v>4035.83</v>
      </c>
      <c r="G549" s="107" t="str">
        <f t="shared" si="8"/>
        <v>SH19-06978</v>
      </c>
      <c r="H549" s="318"/>
      <c r="I549" s="126"/>
      <c r="J549" s="110"/>
      <c r="K549" s="108"/>
      <c r="L549" s="107"/>
      <c r="M549" s="319"/>
      <c r="N549" s="107"/>
    </row>
    <row r="550" spans="1:14" ht="18" hidden="1" customHeight="1">
      <c r="A550" s="107">
        <v>544</v>
      </c>
      <c r="B550" s="107" t="s">
        <v>141</v>
      </c>
      <c r="C550" s="90">
        <v>43663</v>
      </c>
      <c r="D550" s="107" t="s">
        <v>10170</v>
      </c>
      <c r="E550" s="107" t="s">
        <v>1709</v>
      </c>
      <c r="F550" s="126">
        <v>2166</v>
      </c>
      <c r="G550" s="107" t="str">
        <f t="shared" si="8"/>
        <v>SH19-06979</v>
      </c>
      <c r="H550" s="318"/>
      <c r="I550" s="126"/>
      <c r="J550" s="110"/>
      <c r="K550" s="108"/>
      <c r="L550" s="107"/>
      <c r="M550" s="319"/>
      <c r="N550" s="107"/>
    </row>
    <row r="551" spans="1:14" ht="18" hidden="1" customHeight="1">
      <c r="A551" s="107">
        <v>545</v>
      </c>
      <c r="B551" s="107" t="s">
        <v>197</v>
      </c>
      <c r="C551" s="90">
        <v>43663</v>
      </c>
      <c r="D551" s="107" t="s">
        <v>10171</v>
      </c>
      <c r="E551" s="107" t="s">
        <v>1709</v>
      </c>
      <c r="F551" s="126">
        <v>6934.84</v>
      </c>
      <c r="G551" s="107" t="str">
        <f t="shared" si="8"/>
        <v>SH19-06980</v>
      </c>
      <c r="H551" s="318"/>
      <c r="I551" s="126"/>
      <c r="J551" s="110"/>
      <c r="K551" s="108"/>
      <c r="L551" s="107"/>
      <c r="M551" s="319"/>
      <c r="N551" s="107"/>
    </row>
    <row r="552" spans="1:14" ht="18" hidden="1" customHeight="1">
      <c r="A552" s="107">
        <v>546</v>
      </c>
      <c r="B552" s="107" t="s">
        <v>142</v>
      </c>
      <c r="C552" s="90">
        <v>43663</v>
      </c>
      <c r="D552" s="107" t="s">
        <v>10172</v>
      </c>
      <c r="E552" s="107" t="s">
        <v>1709</v>
      </c>
      <c r="F552" s="126">
        <v>4134.0200000000004</v>
      </c>
      <c r="G552" s="107" t="str">
        <f t="shared" si="8"/>
        <v>SH19-06981</v>
      </c>
      <c r="H552" s="318"/>
      <c r="I552" s="126"/>
      <c r="J552" s="110"/>
      <c r="K552" s="108"/>
      <c r="L552" s="107"/>
      <c r="M552" s="319"/>
      <c r="N552" s="107"/>
    </row>
    <row r="553" spans="1:14" ht="18" hidden="1" customHeight="1">
      <c r="A553" s="107">
        <v>547</v>
      </c>
      <c r="B553" s="107" t="s">
        <v>1746</v>
      </c>
      <c r="D553" s="327" t="s">
        <v>10173</v>
      </c>
      <c r="E553" s="107" t="s">
        <v>1709</v>
      </c>
      <c r="F553" s="126">
        <v>0</v>
      </c>
      <c r="G553" s="107" t="str">
        <f t="shared" ref="G553:G616" si="9">D553</f>
        <v>SH19-06982</v>
      </c>
      <c r="H553" s="318"/>
      <c r="I553" s="126"/>
      <c r="J553" s="110"/>
      <c r="K553" s="108"/>
      <c r="L553" s="107"/>
      <c r="M553" s="319"/>
      <c r="N553" s="107"/>
    </row>
    <row r="554" spans="1:14" ht="18" hidden="1" customHeight="1">
      <c r="A554" s="107">
        <v>548</v>
      </c>
      <c r="B554" s="107" t="s">
        <v>50</v>
      </c>
      <c r="C554" s="90">
        <v>43663</v>
      </c>
      <c r="D554" s="107" t="s">
        <v>10180</v>
      </c>
      <c r="E554" s="107" t="s">
        <v>1709</v>
      </c>
      <c r="F554" s="126">
        <v>2946.25</v>
      </c>
      <c r="G554" s="107" t="str">
        <f t="shared" si="9"/>
        <v>SH19-06983</v>
      </c>
      <c r="H554" s="318"/>
      <c r="I554" s="126"/>
      <c r="J554" s="110"/>
      <c r="K554" s="108"/>
      <c r="L554" s="107"/>
      <c r="M554" s="319"/>
      <c r="N554" s="107"/>
    </row>
    <row r="555" spans="1:14" ht="18" hidden="1" customHeight="1">
      <c r="A555" s="107">
        <v>549</v>
      </c>
      <c r="B555" s="107" t="s">
        <v>291</v>
      </c>
      <c r="C555" s="90">
        <v>43663</v>
      </c>
      <c r="D555" s="107" t="s">
        <v>10181</v>
      </c>
      <c r="E555" s="107" t="s">
        <v>1709</v>
      </c>
      <c r="F555" s="126">
        <v>4731.6000000000004</v>
      </c>
      <c r="G555" s="107" t="str">
        <f t="shared" si="9"/>
        <v>SH19-06984</v>
      </c>
      <c r="H555" s="318"/>
      <c r="I555" s="126"/>
      <c r="J555" s="110"/>
      <c r="K555" s="108"/>
      <c r="L555" s="107"/>
      <c r="M555" s="319"/>
      <c r="N555" s="107"/>
    </row>
    <row r="556" spans="1:14" ht="18" hidden="1" customHeight="1">
      <c r="A556" s="107">
        <v>550</v>
      </c>
      <c r="B556" s="107" t="s">
        <v>1727</v>
      </c>
      <c r="C556" s="90">
        <v>43663</v>
      </c>
      <c r="D556" s="107" t="s">
        <v>10182</v>
      </c>
      <c r="E556" s="107" t="s">
        <v>1709</v>
      </c>
      <c r="F556" s="126">
        <v>1806.3</v>
      </c>
      <c r="G556" s="107" t="str">
        <f t="shared" si="9"/>
        <v>SH19-06985</v>
      </c>
      <c r="H556" s="318"/>
      <c r="I556" s="126"/>
      <c r="J556" s="110"/>
      <c r="K556" s="108"/>
      <c r="L556" s="107"/>
      <c r="M556" s="319"/>
      <c r="N556" s="107"/>
    </row>
    <row r="557" spans="1:14" ht="18" hidden="1" customHeight="1">
      <c r="A557" s="107">
        <v>551</v>
      </c>
      <c r="B557" s="107" t="s">
        <v>329</v>
      </c>
      <c r="C557" s="90">
        <v>43663</v>
      </c>
      <c r="D557" s="107" t="s">
        <v>10183</v>
      </c>
      <c r="E557" s="107" t="s">
        <v>1709</v>
      </c>
      <c r="F557" s="126">
        <v>3552.88</v>
      </c>
      <c r="G557" s="107" t="str">
        <f t="shared" si="9"/>
        <v>SH19-06986</v>
      </c>
      <c r="H557" s="318"/>
      <c r="I557" s="126"/>
      <c r="J557" s="110"/>
      <c r="K557" s="108"/>
      <c r="L557" s="107"/>
      <c r="M557" s="319"/>
      <c r="N557" s="107"/>
    </row>
    <row r="558" spans="1:14" ht="18" hidden="1" customHeight="1">
      <c r="A558" s="107">
        <v>552</v>
      </c>
      <c r="B558" s="107" t="s">
        <v>142</v>
      </c>
      <c r="C558" s="90">
        <v>43663</v>
      </c>
      <c r="D558" s="107" t="s">
        <v>10184</v>
      </c>
      <c r="E558" s="107" t="s">
        <v>1709</v>
      </c>
      <c r="F558" s="126">
        <v>1869.84</v>
      </c>
      <c r="G558" s="107" t="str">
        <f t="shared" si="9"/>
        <v>SH19-06987</v>
      </c>
      <c r="H558" s="318"/>
      <c r="I558" s="126"/>
      <c r="J558" s="110"/>
      <c r="K558" s="108"/>
      <c r="L558" s="107"/>
      <c r="M558" s="319"/>
      <c r="N558" s="107"/>
    </row>
    <row r="559" spans="1:14" ht="18" hidden="1" customHeight="1">
      <c r="A559" s="107">
        <v>553</v>
      </c>
      <c r="B559" s="107" t="s">
        <v>142</v>
      </c>
      <c r="C559" s="90">
        <v>43663</v>
      </c>
      <c r="D559" s="107" t="s">
        <v>10185</v>
      </c>
      <c r="E559" s="107" t="s">
        <v>1709</v>
      </c>
      <c r="F559" s="126">
        <v>836.3</v>
      </c>
      <c r="G559" s="107" t="str">
        <f t="shared" si="9"/>
        <v>SH19-06988</v>
      </c>
      <c r="H559" s="318"/>
      <c r="I559" s="126"/>
      <c r="J559" s="110"/>
      <c r="K559" s="108"/>
      <c r="L559" s="107"/>
      <c r="M559" s="319"/>
      <c r="N559" s="107"/>
    </row>
    <row r="560" spans="1:14" ht="18" hidden="1" customHeight="1">
      <c r="A560" s="107">
        <v>554</v>
      </c>
      <c r="B560" s="107" t="s">
        <v>49</v>
      </c>
      <c r="C560" s="90">
        <v>43663</v>
      </c>
      <c r="D560" s="107" t="s">
        <v>10186</v>
      </c>
      <c r="E560" s="107" t="s">
        <v>1709</v>
      </c>
      <c r="F560" s="126">
        <v>14242.8</v>
      </c>
      <c r="G560" s="107" t="str">
        <f t="shared" si="9"/>
        <v>SH19-06989</v>
      </c>
      <c r="H560" s="318"/>
      <c r="I560" s="126"/>
      <c r="J560" s="110"/>
      <c r="K560" s="108"/>
      <c r="L560" s="107"/>
      <c r="M560" s="319"/>
      <c r="N560" s="107"/>
    </row>
    <row r="561" spans="1:14" ht="18" hidden="1" customHeight="1">
      <c r="A561" s="107">
        <v>555</v>
      </c>
      <c r="B561" s="107" t="s">
        <v>42</v>
      </c>
      <c r="C561" s="90">
        <v>43663</v>
      </c>
      <c r="D561" s="107" t="s">
        <v>10187</v>
      </c>
      <c r="E561" s="107" t="s">
        <v>1709</v>
      </c>
      <c r="F561" s="126">
        <f>1176.31+8891.47</f>
        <v>10067.779999999999</v>
      </c>
      <c r="G561" s="107" t="str">
        <f t="shared" si="9"/>
        <v>SH19-06990</v>
      </c>
      <c r="H561" s="318"/>
      <c r="I561" s="126"/>
      <c r="J561" s="110"/>
      <c r="K561" s="108"/>
      <c r="L561" s="107"/>
      <c r="M561" s="319"/>
      <c r="N561" s="107"/>
    </row>
    <row r="562" spans="1:14" ht="18" hidden="1" customHeight="1">
      <c r="A562" s="107">
        <v>556</v>
      </c>
      <c r="B562" s="107" t="s">
        <v>1727</v>
      </c>
      <c r="C562" s="90">
        <v>43663</v>
      </c>
      <c r="D562" s="107" t="s">
        <v>10188</v>
      </c>
      <c r="E562" s="107" t="s">
        <v>1709</v>
      </c>
      <c r="F562" s="126">
        <v>1037.0999999999999</v>
      </c>
      <c r="G562" s="107" t="str">
        <f t="shared" si="9"/>
        <v>SH19-06991</v>
      </c>
      <c r="H562" s="318"/>
      <c r="I562" s="126"/>
      <c r="J562" s="110"/>
      <c r="K562" s="108"/>
      <c r="L562" s="107"/>
      <c r="M562" s="319"/>
      <c r="N562" s="107"/>
    </row>
    <row r="563" spans="1:14" ht="18" hidden="1" customHeight="1">
      <c r="A563" s="107">
        <v>557</v>
      </c>
      <c r="B563" s="107" t="s">
        <v>1727</v>
      </c>
      <c r="C563" s="90">
        <v>43663</v>
      </c>
      <c r="D563" s="107" t="s">
        <v>10189</v>
      </c>
      <c r="E563" s="107" t="s">
        <v>1709</v>
      </c>
      <c r="F563" s="126">
        <v>1918.5</v>
      </c>
      <c r="G563" s="107" t="str">
        <f t="shared" si="9"/>
        <v>SH19-06992</v>
      </c>
      <c r="H563" s="318"/>
      <c r="I563" s="126"/>
      <c r="J563" s="110"/>
      <c r="K563" s="108"/>
      <c r="L563" s="107"/>
      <c r="M563" s="319"/>
      <c r="N563" s="107"/>
    </row>
    <row r="564" spans="1:14" ht="18" hidden="1" customHeight="1">
      <c r="A564" s="107">
        <v>558</v>
      </c>
      <c r="B564" s="107" t="s">
        <v>53</v>
      </c>
      <c r="C564" s="90">
        <v>43663</v>
      </c>
      <c r="D564" s="107" t="s">
        <v>10190</v>
      </c>
      <c r="E564" s="107" t="s">
        <v>1709</v>
      </c>
      <c r="F564" s="126">
        <v>1865.5</v>
      </c>
      <c r="G564" s="107" t="str">
        <f t="shared" si="9"/>
        <v>SH19-06993</v>
      </c>
      <c r="H564" s="318"/>
      <c r="I564" s="126"/>
      <c r="J564" s="110"/>
      <c r="K564" s="108"/>
      <c r="L564" s="107"/>
      <c r="M564" s="319"/>
      <c r="N564" s="107"/>
    </row>
    <row r="565" spans="1:14" ht="18" hidden="1" customHeight="1">
      <c r="A565" s="107">
        <v>559</v>
      </c>
      <c r="B565" s="107" t="s">
        <v>197</v>
      </c>
      <c r="C565" s="90">
        <v>43663</v>
      </c>
      <c r="D565" s="107" t="s">
        <v>10191</v>
      </c>
      <c r="E565" s="107" t="s">
        <v>1709</v>
      </c>
      <c r="F565" s="126">
        <v>7241.4</v>
      </c>
      <c r="G565" s="107" t="str">
        <f t="shared" si="9"/>
        <v>SH19-06994</v>
      </c>
      <c r="H565" s="318"/>
      <c r="I565" s="126"/>
      <c r="J565" s="110"/>
      <c r="K565" s="108"/>
      <c r="L565" s="107"/>
      <c r="M565" s="319"/>
      <c r="N565" s="107"/>
    </row>
    <row r="566" spans="1:14" ht="18" hidden="1" customHeight="1">
      <c r="A566" s="107">
        <v>560</v>
      </c>
      <c r="B566" s="107" t="s">
        <v>55</v>
      </c>
      <c r="C566" s="90">
        <v>43663</v>
      </c>
      <c r="D566" s="107" t="s">
        <v>10192</v>
      </c>
      <c r="E566" s="107" t="s">
        <v>1709</v>
      </c>
      <c r="F566" s="126">
        <v>1447.74</v>
      </c>
      <c r="G566" s="107" t="str">
        <f t="shared" si="9"/>
        <v>SH19-06995</v>
      </c>
      <c r="H566" s="318"/>
      <c r="I566" s="126"/>
      <c r="J566" s="110"/>
      <c r="K566" s="108"/>
      <c r="L566" s="107"/>
      <c r="M566" s="319"/>
      <c r="N566" s="107"/>
    </row>
    <row r="567" spans="1:14" ht="18" hidden="1" customHeight="1">
      <c r="A567" s="107">
        <v>561</v>
      </c>
      <c r="B567" s="107" t="s">
        <v>55</v>
      </c>
      <c r="C567" s="90">
        <v>43663</v>
      </c>
      <c r="D567" s="107" t="s">
        <v>10193</v>
      </c>
      <c r="E567" s="107" t="s">
        <v>1709</v>
      </c>
      <c r="F567" s="126">
        <v>1502.82</v>
      </c>
      <c r="G567" s="107" t="str">
        <f t="shared" si="9"/>
        <v>SH19-06996</v>
      </c>
      <c r="H567" s="318"/>
      <c r="I567" s="126"/>
      <c r="J567" s="110"/>
      <c r="K567" s="108"/>
      <c r="L567" s="107"/>
      <c r="M567" s="319"/>
      <c r="N567" s="107"/>
    </row>
    <row r="568" spans="1:14" ht="18" hidden="1" customHeight="1">
      <c r="A568" s="107">
        <v>562</v>
      </c>
      <c r="B568" s="107" t="s">
        <v>55</v>
      </c>
      <c r="C568" s="90">
        <v>43663</v>
      </c>
      <c r="D568" s="107" t="s">
        <v>10194</v>
      </c>
      <c r="E568" s="107" t="s">
        <v>1709</v>
      </c>
      <c r="F568" s="126">
        <v>3289.68</v>
      </c>
      <c r="G568" s="107" t="str">
        <f t="shared" si="9"/>
        <v>SH19-06997</v>
      </c>
      <c r="H568" s="318"/>
      <c r="I568" s="126"/>
      <c r="J568" s="110"/>
      <c r="K568" s="108"/>
      <c r="L568" s="107"/>
      <c r="M568" s="319"/>
      <c r="N568" s="107"/>
    </row>
    <row r="569" spans="1:14" ht="18" hidden="1" customHeight="1">
      <c r="A569" s="107">
        <v>563</v>
      </c>
      <c r="B569" s="107" t="s">
        <v>42</v>
      </c>
      <c r="C569" s="90">
        <v>43664</v>
      </c>
      <c r="D569" s="107" t="s">
        <v>10195</v>
      </c>
      <c r="E569" s="107" t="s">
        <v>10627</v>
      </c>
      <c r="F569" s="126">
        <v>714.82</v>
      </c>
      <c r="G569" s="107" t="str">
        <f t="shared" si="9"/>
        <v>SH19-06998</v>
      </c>
      <c r="H569" s="318"/>
      <c r="I569" s="126"/>
      <c r="J569" s="110"/>
      <c r="K569" s="108"/>
      <c r="L569" s="107"/>
      <c r="M569" s="319"/>
      <c r="N569" s="107"/>
    </row>
    <row r="570" spans="1:14" ht="18" hidden="1" customHeight="1">
      <c r="A570" s="107">
        <v>564</v>
      </c>
      <c r="B570" s="107" t="s">
        <v>42</v>
      </c>
      <c r="C570" s="90">
        <v>43664</v>
      </c>
      <c r="D570" s="107" t="s">
        <v>10196</v>
      </c>
      <c r="E570" s="107" t="s">
        <v>10627</v>
      </c>
      <c r="F570" s="126">
        <v>6850.45</v>
      </c>
      <c r="G570" s="107" t="str">
        <f t="shared" si="9"/>
        <v>SH19-06999</v>
      </c>
      <c r="H570" s="318"/>
      <c r="I570" s="126"/>
      <c r="J570" s="110"/>
      <c r="K570" s="108"/>
      <c r="L570" s="107"/>
      <c r="M570" s="319"/>
      <c r="N570" s="107"/>
    </row>
    <row r="571" spans="1:14" ht="18" hidden="1" customHeight="1">
      <c r="A571" s="107">
        <v>565</v>
      </c>
      <c r="B571" s="107" t="s">
        <v>42</v>
      </c>
      <c r="C571" s="90">
        <v>43664</v>
      </c>
      <c r="D571" s="107" t="s">
        <v>10197</v>
      </c>
      <c r="E571" s="107" t="s">
        <v>10627</v>
      </c>
      <c r="F571" s="126">
        <v>1519.35</v>
      </c>
      <c r="G571" s="107" t="str">
        <f t="shared" si="9"/>
        <v>SH19-07000</v>
      </c>
      <c r="H571" s="318"/>
      <c r="I571" s="126"/>
      <c r="J571" s="110"/>
      <c r="K571" s="108"/>
      <c r="L571" s="107"/>
      <c r="M571" s="319"/>
      <c r="N571" s="107"/>
    </row>
    <row r="572" spans="1:14" ht="18" hidden="1" customHeight="1">
      <c r="A572" s="107">
        <v>566</v>
      </c>
      <c r="B572" s="107" t="s">
        <v>42</v>
      </c>
      <c r="C572" s="90">
        <v>43664</v>
      </c>
      <c r="D572" s="107" t="s">
        <v>10198</v>
      </c>
      <c r="E572" s="107" t="s">
        <v>10627</v>
      </c>
      <c r="F572" s="126">
        <v>3511.49</v>
      </c>
      <c r="G572" s="107" t="str">
        <f t="shared" si="9"/>
        <v>SH19-07001</v>
      </c>
      <c r="H572" s="318"/>
      <c r="I572" s="126"/>
      <c r="J572" s="110"/>
      <c r="K572" s="108"/>
      <c r="L572" s="107"/>
      <c r="M572" s="319"/>
      <c r="N572" s="107"/>
    </row>
    <row r="573" spans="1:14" ht="18" hidden="1" customHeight="1">
      <c r="A573" s="107">
        <v>567</v>
      </c>
      <c r="B573" s="107" t="s">
        <v>42</v>
      </c>
      <c r="C573" s="90">
        <v>43664</v>
      </c>
      <c r="D573" s="107" t="s">
        <v>10199</v>
      </c>
      <c r="E573" s="107" t="s">
        <v>10627</v>
      </c>
      <c r="F573" s="126">
        <v>4243.22</v>
      </c>
      <c r="G573" s="107" t="str">
        <f t="shared" si="9"/>
        <v>SH19-07002</v>
      </c>
      <c r="H573" s="318"/>
      <c r="I573" s="126"/>
      <c r="J573" s="110"/>
      <c r="K573" s="108"/>
      <c r="L573" s="107"/>
      <c r="M573" s="319"/>
      <c r="N573" s="107"/>
    </row>
    <row r="574" spans="1:14" ht="18" hidden="1" customHeight="1">
      <c r="A574" s="107">
        <v>568</v>
      </c>
      <c r="B574" s="107" t="s">
        <v>7777</v>
      </c>
      <c r="C574" s="90">
        <v>43664</v>
      </c>
      <c r="D574" s="107" t="s">
        <v>10200</v>
      </c>
      <c r="E574" s="107" t="s">
        <v>1709</v>
      </c>
      <c r="F574" s="126">
        <v>8110.56</v>
      </c>
      <c r="G574" s="107" t="str">
        <f t="shared" si="9"/>
        <v>SH19-07003</v>
      </c>
      <c r="H574" s="318"/>
      <c r="I574" s="126"/>
      <c r="J574" s="110"/>
      <c r="K574" s="108"/>
      <c r="L574" s="107"/>
      <c r="M574" s="319"/>
      <c r="N574" s="107"/>
    </row>
    <row r="575" spans="1:14" ht="18" hidden="1" customHeight="1">
      <c r="A575" s="107">
        <v>569</v>
      </c>
      <c r="B575" s="107" t="s">
        <v>10817</v>
      </c>
      <c r="C575" s="90">
        <v>43663</v>
      </c>
      <c r="D575" s="107" t="s">
        <v>10201</v>
      </c>
      <c r="E575" s="107" t="s">
        <v>1709</v>
      </c>
      <c r="F575" s="126">
        <v>1827.14</v>
      </c>
      <c r="G575" s="107" t="str">
        <f t="shared" si="9"/>
        <v>SH19-07004</v>
      </c>
      <c r="H575" s="318"/>
      <c r="I575" s="126"/>
      <c r="J575" s="110"/>
      <c r="K575" s="108"/>
      <c r="L575" s="107"/>
      <c r="M575" s="319"/>
      <c r="N575" s="107"/>
    </row>
    <row r="576" spans="1:14" ht="18" hidden="1" customHeight="1">
      <c r="A576" s="107">
        <v>570</v>
      </c>
      <c r="B576" s="107" t="s">
        <v>1746</v>
      </c>
      <c r="D576" s="327" t="s">
        <v>10202</v>
      </c>
      <c r="E576" s="107" t="s">
        <v>1709</v>
      </c>
      <c r="F576" s="126">
        <v>0</v>
      </c>
      <c r="G576" s="107" t="str">
        <f t="shared" si="9"/>
        <v>SH19-07005</v>
      </c>
      <c r="H576" s="318"/>
      <c r="I576" s="126"/>
      <c r="J576" s="110"/>
      <c r="K576" s="108"/>
      <c r="L576" s="107"/>
      <c r="M576" s="319"/>
      <c r="N576" s="107"/>
    </row>
    <row r="577" spans="1:14" ht="18" hidden="1" customHeight="1">
      <c r="A577" s="107">
        <v>571</v>
      </c>
      <c r="B577" s="107" t="s">
        <v>335</v>
      </c>
      <c r="C577" s="90">
        <v>43663</v>
      </c>
      <c r="D577" s="107" t="s">
        <v>10203</v>
      </c>
      <c r="E577" s="107" t="s">
        <v>1709</v>
      </c>
      <c r="F577" s="126">
        <v>743.83</v>
      </c>
      <c r="G577" s="107" t="str">
        <f t="shared" si="9"/>
        <v>SH19-07006</v>
      </c>
      <c r="H577" s="318"/>
      <c r="I577" s="126"/>
      <c r="J577" s="110"/>
      <c r="K577" s="108"/>
      <c r="L577" s="107"/>
      <c r="M577" s="319"/>
      <c r="N577" s="107"/>
    </row>
    <row r="578" spans="1:14" ht="18" hidden="1" customHeight="1">
      <c r="A578" s="107">
        <v>572</v>
      </c>
      <c r="B578" s="107" t="s">
        <v>42</v>
      </c>
      <c r="C578" s="90">
        <v>43665</v>
      </c>
      <c r="D578" s="107" t="s">
        <v>10204</v>
      </c>
      <c r="E578" s="107" t="s">
        <v>10628</v>
      </c>
      <c r="F578" s="126">
        <v>554.88</v>
      </c>
      <c r="G578" s="107" t="str">
        <f t="shared" si="9"/>
        <v>SH19-07007</v>
      </c>
      <c r="H578" s="318"/>
      <c r="I578" s="126"/>
      <c r="J578" s="110"/>
      <c r="K578" s="108"/>
      <c r="L578" s="107"/>
      <c r="M578" s="319"/>
      <c r="N578" s="107"/>
    </row>
    <row r="579" spans="1:14" ht="18" hidden="1" customHeight="1">
      <c r="A579" s="107">
        <v>573</v>
      </c>
      <c r="B579" s="107" t="s">
        <v>42</v>
      </c>
      <c r="C579" s="90">
        <v>43665</v>
      </c>
      <c r="D579" s="107" t="s">
        <v>10205</v>
      </c>
      <c r="E579" s="107" t="s">
        <v>10628</v>
      </c>
      <c r="F579" s="126">
        <v>3285.55</v>
      </c>
      <c r="G579" s="107" t="str">
        <f t="shared" si="9"/>
        <v>SH19-07008</v>
      </c>
      <c r="H579" s="318"/>
      <c r="I579" s="126"/>
      <c r="J579" s="110"/>
      <c r="K579" s="108"/>
      <c r="L579" s="107"/>
      <c r="M579" s="319"/>
      <c r="N579" s="107"/>
    </row>
    <row r="580" spans="1:14" ht="18" hidden="1" customHeight="1">
      <c r="A580" s="107">
        <v>574</v>
      </c>
      <c r="B580" s="107" t="s">
        <v>42</v>
      </c>
      <c r="C580" s="90">
        <v>43665</v>
      </c>
      <c r="D580" s="107" t="s">
        <v>10206</v>
      </c>
      <c r="E580" s="107" t="s">
        <v>10628</v>
      </c>
      <c r="F580" s="126">
        <v>5317.73</v>
      </c>
      <c r="G580" s="107" t="str">
        <f t="shared" si="9"/>
        <v>SH19-07009</v>
      </c>
      <c r="H580" s="318"/>
      <c r="I580" s="126"/>
      <c r="J580" s="110"/>
      <c r="K580" s="108"/>
      <c r="L580" s="107"/>
      <c r="M580" s="319"/>
      <c r="N580" s="107"/>
    </row>
    <row r="581" spans="1:14" ht="18" hidden="1" customHeight="1">
      <c r="A581" s="107">
        <v>575</v>
      </c>
      <c r="B581" s="107" t="s">
        <v>42</v>
      </c>
      <c r="C581" s="90">
        <v>43665</v>
      </c>
      <c r="D581" s="107" t="s">
        <v>10207</v>
      </c>
      <c r="E581" s="107" t="s">
        <v>10628</v>
      </c>
      <c r="F581" s="126">
        <v>5667.78</v>
      </c>
      <c r="G581" s="107" t="str">
        <f t="shared" si="9"/>
        <v>SH19-07010</v>
      </c>
      <c r="H581" s="318"/>
      <c r="I581" s="126"/>
      <c r="J581" s="110"/>
      <c r="K581" s="108"/>
      <c r="L581" s="107"/>
      <c r="M581" s="319"/>
      <c r="N581" s="107"/>
    </row>
    <row r="582" spans="1:14" ht="18" hidden="1" customHeight="1">
      <c r="A582" s="107">
        <v>576</v>
      </c>
      <c r="B582" s="107" t="s">
        <v>42</v>
      </c>
      <c r="C582" s="90">
        <v>43665</v>
      </c>
      <c r="D582" s="107" t="s">
        <v>10208</v>
      </c>
      <c r="E582" s="107" t="s">
        <v>10628</v>
      </c>
      <c r="F582" s="126">
        <v>711.55</v>
      </c>
      <c r="G582" s="107" t="str">
        <f t="shared" si="9"/>
        <v>SH19-07011</v>
      </c>
      <c r="H582" s="318"/>
      <c r="I582" s="126"/>
      <c r="J582" s="110"/>
      <c r="K582" s="108"/>
      <c r="L582" s="107"/>
      <c r="M582" s="319"/>
      <c r="N582" s="107"/>
    </row>
    <row r="583" spans="1:14" ht="18" hidden="1" customHeight="1">
      <c r="A583" s="107">
        <v>577</v>
      </c>
      <c r="B583" s="107" t="s">
        <v>42</v>
      </c>
      <c r="C583" s="90">
        <v>43665</v>
      </c>
      <c r="D583" s="107" t="s">
        <v>10209</v>
      </c>
      <c r="E583" s="107" t="s">
        <v>10628</v>
      </c>
      <c r="F583" s="126">
        <v>4243.22</v>
      </c>
      <c r="G583" s="107" t="str">
        <f t="shared" si="9"/>
        <v>SH19-07012</v>
      </c>
      <c r="H583" s="318"/>
      <c r="I583" s="126"/>
      <c r="J583" s="110"/>
      <c r="K583" s="108"/>
      <c r="L583" s="107"/>
      <c r="M583" s="319"/>
      <c r="N583" s="107"/>
    </row>
    <row r="584" spans="1:14" ht="18" hidden="1" customHeight="1">
      <c r="A584" s="107">
        <v>578</v>
      </c>
      <c r="B584" s="107" t="s">
        <v>42</v>
      </c>
      <c r="C584" s="90">
        <v>43665</v>
      </c>
      <c r="D584" s="107" t="s">
        <v>10210</v>
      </c>
      <c r="E584" s="107" t="s">
        <v>10628</v>
      </c>
      <c r="F584" s="126">
        <v>8989.4</v>
      </c>
      <c r="G584" s="107" t="str">
        <f t="shared" si="9"/>
        <v>SH19-07013</v>
      </c>
      <c r="H584" s="318"/>
      <c r="I584" s="126"/>
      <c r="J584" s="110"/>
      <c r="K584" s="108"/>
      <c r="L584" s="107"/>
      <c r="M584" s="319"/>
      <c r="N584" s="107"/>
    </row>
    <row r="585" spans="1:14" ht="18" hidden="1" customHeight="1">
      <c r="A585" s="107">
        <v>579</v>
      </c>
      <c r="B585" s="107" t="s">
        <v>42</v>
      </c>
      <c r="C585" s="90">
        <v>43665</v>
      </c>
      <c r="D585" s="107" t="s">
        <v>10211</v>
      </c>
      <c r="E585" s="107" t="s">
        <v>10628</v>
      </c>
      <c r="F585" s="126">
        <v>473.28</v>
      </c>
      <c r="G585" s="107" t="str">
        <f t="shared" si="9"/>
        <v>SH19-07014</v>
      </c>
      <c r="H585" s="318"/>
      <c r="I585" s="126"/>
      <c r="J585" s="110"/>
      <c r="K585" s="108"/>
      <c r="L585" s="107"/>
      <c r="M585" s="319"/>
      <c r="N585" s="107"/>
    </row>
    <row r="586" spans="1:14" ht="18" hidden="1" customHeight="1">
      <c r="A586" s="107">
        <v>580</v>
      </c>
      <c r="B586" s="107" t="s">
        <v>42</v>
      </c>
      <c r="C586" s="90">
        <v>43665</v>
      </c>
      <c r="D586" s="107" t="s">
        <v>10212</v>
      </c>
      <c r="E586" s="107" t="s">
        <v>10628</v>
      </c>
      <c r="F586" s="126">
        <v>2814.08</v>
      </c>
      <c r="G586" s="107" t="str">
        <f t="shared" si="9"/>
        <v>SH19-07015</v>
      </c>
      <c r="H586" s="318"/>
      <c r="I586" s="126"/>
      <c r="J586" s="110"/>
      <c r="K586" s="108"/>
      <c r="L586" s="107"/>
      <c r="M586" s="319"/>
      <c r="N586" s="107"/>
    </row>
    <row r="587" spans="1:14" ht="18" hidden="1" customHeight="1">
      <c r="A587" s="107">
        <v>581</v>
      </c>
      <c r="B587" s="107" t="s">
        <v>42</v>
      </c>
      <c r="C587" s="90">
        <v>43665</v>
      </c>
      <c r="D587" s="107" t="s">
        <v>10213</v>
      </c>
      <c r="E587" s="107" t="s">
        <v>10628</v>
      </c>
      <c r="F587" s="126">
        <v>7831.5</v>
      </c>
      <c r="G587" s="107" t="str">
        <f t="shared" si="9"/>
        <v>SH19-07016</v>
      </c>
      <c r="H587" s="318"/>
      <c r="I587" s="126"/>
      <c r="J587" s="110"/>
      <c r="K587" s="108"/>
      <c r="L587" s="107"/>
      <c r="M587" s="319"/>
      <c r="N587" s="107"/>
    </row>
    <row r="588" spans="1:14" ht="18" hidden="1" customHeight="1">
      <c r="A588" s="107">
        <v>582</v>
      </c>
      <c r="B588" s="107" t="s">
        <v>42</v>
      </c>
      <c r="C588" s="90">
        <v>43665</v>
      </c>
      <c r="D588" s="107" t="s">
        <v>10214</v>
      </c>
      <c r="E588" s="107" t="s">
        <v>10628</v>
      </c>
      <c r="F588" s="126">
        <v>1467.33</v>
      </c>
      <c r="G588" s="107" t="str">
        <f t="shared" si="9"/>
        <v>SH19-07017</v>
      </c>
      <c r="H588" s="318"/>
      <c r="I588" s="126"/>
      <c r="J588" s="110"/>
      <c r="K588" s="108"/>
      <c r="L588" s="107"/>
      <c r="M588" s="319"/>
      <c r="N588" s="107"/>
    </row>
    <row r="589" spans="1:14" ht="18" hidden="1" customHeight="1">
      <c r="A589" s="107">
        <v>583</v>
      </c>
      <c r="B589" s="107" t="s">
        <v>42</v>
      </c>
      <c r="C589" s="90">
        <v>43665</v>
      </c>
      <c r="D589" s="107" t="s">
        <v>10215</v>
      </c>
      <c r="E589" s="107" t="s">
        <v>10628</v>
      </c>
      <c r="F589" s="126">
        <v>711.55</v>
      </c>
      <c r="G589" s="107" t="str">
        <f t="shared" si="9"/>
        <v>SH19-07018</v>
      </c>
      <c r="H589" s="318"/>
      <c r="I589" s="126"/>
      <c r="J589" s="110"/>
      <c r="K589" s="108"/>
      <c r="L589" s="107"/>
      <c r="M589" s="319"/>
      <c r="N589" s="107"/>
    </row>
    <row r="590" spans="1:14" ht="18" hidden="1" customHeight="1">
      <c r="A590" s="107">
        <v>584</v>
      </c>
      <c r="B590" s="107" t="s">
        <v>42</v>
      </c>
      <c r="C590" s="90">
        <v>43665</v>
      </c>
      <c r="D590" s="107" t="s">
        <v>10216</v>
      </c>
      <c r="E590" s="107" t="s">
        <v>10628</v>
      </c>
      <c r="F590" s="126">
        <v>4243.22</v>
      </c>
      <c r="G590" s="107" t="str">
        <f t="shared" si="9"/>
        <v>SH19-07019</v>
      </c>
      <c r="H590" s="318"/>
      <c r="I590" s="126"/>
      <c r="J590" s="110"/>
      <c r="K590" s="108"/>
      <c r="L590" s="107"/>
      <c r="M590" s="319"/>
      <c r="N590" s="107"/>
    </row>
    <row r="591" spans="1:14" ht="18" hidden="1" customHeight="1">
      <c r="A591" s="107">
        <v>585</v>
      </c>
      <c r="B591" s="107" t="s">
        <v>42</v>
      </c>
      <c r="C591" s="90">
        <v>43665</v>
      </c>
      <c r="D591" s="107" t="s">
        <v>10217</v>
      </c>
      <c r="E591" s="107" t="s">
        <v>10628</v>
      </c>
      <c r="F591" s="126">
        <v>8871.51</v>
      </c>
      <c r="G591" s="107" t="str">
        <f t="shared" si="9"/>
        <v>SH19-07020</v>
      </c>
      <c r="H591" s="318"/>
      <c r="I591" s="126"/>
      <c r="J591" s="110"/>
      <c r="K591" s="108"/>
      <c r="L591" s="107"/>
      <c r="M591" s="319"/>
      <c r="N591" s="107"/>
    </row>
    <row r="592" spans="1:14" ht="18" hidden="1" customHeight="1">
      <c r="A592" s="107">
        <v>586</v>
      </c>
      <c r="B592" s="107" t="s">
        <v>42</v>
      </c>
      <c r="C592" s="90">
        <v>43665</v>
      </c>
      <c r="D592" s="107" t="s">
        <v>10218</v>
      </c>
      <c r="E592" s="107" t="s">
        <v>10628</v>
      </c>
      <c r="F592" s="126">
        <v>633.22</v>
      </c>
      <c r="G592" s="107" t="str">
        <f t="shared" si="9"/>
        <v>SH19-07021</v>
      </c>
      <c r="H592" s="318"/>
      <c r="I592" s="126"/>
      <c r="J592" s="110"/>
      <c r="K592" s="108"/>
      <c r="L592" s="107"/>
      <c r="M592" s="319"/>
      <c r="N592" s="107"/>
    </row>
    <row r="593" spans="1:14" ht="18" hidden="1" customHeight="1">
      <c r="A593" s="107">
        <v>587</v>
      </c>
      <c r="B593" s="107" t="s">
        <v>42</v>
      </c>
      <c r="C593" s="90">
        <v>43665</v>
      </c>
      <c r="D593" s="107" t="s">
        <v>10219</v>
      </c>
      <c r="E593" s="107" t="s">
        <v>10628</v>
      </c>
      <c r="F593" s="126">
        <v>3742.28</v>
      </c>
      <c r="G593" s="107" t="str">
        <f t="shared" si="9"/>
        <v>SH19-07022</v>
      </c>
      <c r="H593" s="318"/>
      <c r="I593" s="126"/>
      <c r="J593" s="110"/>
      <c r="K593" s="108"/>
      <c r="L593" s="107"/>
      <c r="M593" s="319"/>
      <c r="N593" s="107"/>
    </row>
    <row r="594" spans="1:14" ht="18" hidden="1" customHeight="1">
      <c r="A594" s="107">
        <v>588</v>
      </c>
      <c r="B594" s="107" t="s">
        <v>42</v>
      </c>
      <c r="C594" s="90">
        <v>43665</v>
      </c>
      <c r="D594" s="107" t="s">
        <v>10220</v>
      </c>
      <c r="E594" s="107" t="s">
        <v>10628</v>
      </c>
      <c r="F594" s="126">
        <v>3697.54</v>
      </c>
      <c r="G594" s="107" t="str">
        <f t="shared" si="9"/>
        <v>SH19-07023</v>
      </c>
      <c r="H594" s="318"/>
      <c r="I594" s="126"/>
      <c r="J594" s="110"/>
      <c r="K594" s="108"/>
      <c r="L594" s="107"/>
      <c r="M594" s="319"/>
      <c r="N594" s="107"/>
    </row>
    <row r="595" spans="1:14" ht="18" hidden="1" customHeight="1">
      <c r="A595" s="107">
        <v>589</v>
      </c>
      <c r="B595" s="107" t="s">
        <v>42</v>
      </c>
      <c r="C595" s="90">
        <v>43665</v>
      </c>
      <c r="D595" s="107" t="s">
        <v>10221</v>
      </c>
      <c r="E595" s="107" t="s">
        <v>10628</v>
      </c>
      <c r="F595" s="126">
        <v>1834.16</v>
      </c>
      <c r="G595" s="107" t="str">
        <f t="shared" si="9"/>
        <v>SH19-07024</v>
      </c>
      <c r="H595" s="318"/>
      <c r="I595" s="126"/>
      <c r="J595" s="110"/>
      <c r="K595" s="108"/>
      <c r="L595" s="107"/>
      <c r="M595" s="319"/>
      <c r="N595" s="107"/>
    </row>
    <row r="596" spans="1:14" ht="18" hidden="1" customHeight="1">
      <c r="A596" s="107">
        <v>590</v>
      </c>
      <c r="B596" s="107" t="s">
        <v>197</v>
      </c>
      <c r="C596" s="90">
        <v>43664</v>
      </c>
      <c r="D596" s="107" t="s">
        <v>10222</v>
      </c>
      <c r="E596" s="107" t="s">
        <v>1709</v>
      </c>
      <c r="F596" s="126">
        <v>7241.4</v>
      </c>
      <c r="G596" s="107" t="str">
        <f t="shared" si="9"/>
        <v>SH19-07025</v>
      </c>
      <c r="H596" s="318"/>
      <c r="I596" s="126"/>
      <c r="J596" s="110"/>
      <c r="K596" s="108"/>
      <c r="L596" s="107"/>
      <c r="M596" s="319"/>
      <c r="N596" s="107"/>
    </row>
    <row r="597" spans="1:14" ht="18" hidden="1" customHeight="1">
      <c r="A597" s="107">
        <v>591</v>
      </c>
      <c r="B597" s="107" t="s">
        <v>43</v>
      </c>
      <c r="C597" s="90">
        <v>43664</v>
      </c>
      <c r="D597" s="107" t="s">
        <v>10223</v>
      </c>
      <c r="E597" s="107" t="s">
        <v>1709</v>
      </c>
      <c r="F597" s="126">
        <v>3919.24</v>
      </c>
      <c r="G597" s="107" t="str">
        <f t="shared" si="9"/>
        <v>SH19-07026</v>
      </c>
      <c r="H597" s="318"/>
      <c r="I597" s="126"/>
      <c r="J597" s="110"/>
      <c r="K597" s="108"/>
      <c r="L597" s="107"/>
      <c r="M597" s="319"/>
      <c r="N597" s="107"/>
    </row>
    <row r="598" spans="1:14" ht="18" hidden="1" customHeight="1">
      <c r="A598" s="107">
        <v>592</v>
      </c>
      <c r="B598" s="107" t="s">
        <v>42</v>
      </c>
      <c r="C598" s="90">
        <v>43664</v>
      </c>
      <c r="D598" s="107" t="s">
        <v>10224</v>
      </c>
      <c r="E598" s="107" t="s">
        <v>10627</v>
      </c>
      <c r="F598" s="126">
        <v>88.79</v>
      </c>
      <c r="G598" s="107" t="str">
        <f t="shared" si="9"/>
        <v>SH19-07027</v>
      </c>
      <c r="H598" s="318"/>
      <c r="I598" s="126"/>
      <c r="J598" s="110"/>
      <c r="K598" s="108"/>
      <c r="L598" s="107"/>
      <c r="M598" s="319"/>
      <c r="N598" s="107"/>
    </row>
    <row r="599" spans="1:14" ht="18" hidden="1" customHeight="1">
      <c r="A599" s="107">
        <v>593</v>
      </c>
      <c r="B599" s="107" t="s">
        <v>142</v>
      </c>
      <c r="C599" s="90">
        <v>43664</v>
      </c>
      <c r="D599" s="107" t="s">
        <v>10225</v>
      </c>
      <c r="E599" s="107" t="s">
        <v>1709</v>
      </c>
      <c r="F599" s="126">
        <v>1632.25</v>
      </c>
      <c r="G599" s="107" t="str">
        <f t="shared" si="9"/>
        <v>SH19-07028</v>
      </c>
      <c r="H599" s="318"/>
      <c r="I599" s="126"/>
      <c r="J599" s="110"/>
      <c r="K599" s="108"/>
      <c r="L599" s="107"/>
      <c r="M599" s="319"/>
      <c r="N599" s="107"/>
    </row>
    <row r="600" spans="1:14" ht="18" hidden="1" customHeight="1">
      <c r="A600" s="107">
        <v>594</v>
      </c>
      <c r="B600" s="107" t="s">
        <v>142</v>
      </c>
      <c r="C600" s="90">
        <v>43664</v>
      </c>
      <c r="D600" s="107" t="s">
        <v>10226</v>
      </c>
      <c r="E600" s="107" t="s">
        <v>1709</v>
      </c>
      <c r="F600" s="126">
        <v>561.46</v>
      </c>
      <c r="G600" s="107" t="str">
        <f t="shared" si="9"/>
        <v>SH19-07029</v>
      </c>
      <c r="H600" s="318"/>
      <c r="I600" s="126"/>
      <c r="J600" s="110"/>
      <c r="K600" s="108"/>
      <c r="L600" s="107"/>
      <c r="M600" s="319"/>
      <c r="N600" s="107"/>
    </row>
    <row r="601" spans="1:14" ht="18" hidden="1" customHeight="1">
      <c r="A601" s="107">
        <v>595</v>
      </c>
      <c r="B601" s="107" t="s">
        <v>139</v>
      </c>
      <c r="C601" s="90">
        <v>43664</v>
      </c>
      <c r="D601" s="107" t="s">
        <v>10227</v>
      </c>
      <c r="E601" s="107" t="s">
        <v>1709</v>
      </c>
      <c r="F601" s="126">
        <v>2451</v>
      </c>
      <c r="G601" s="107" t="str">
        <f t="shared" si="9"/>
        <v>SH19-07030</v>
      </c>
      <c r="H601" s="318"/>
      <c r="I601" s="126"/>
      <c r="J601" s="110"/>
      <c r="K601" s="108"/>
      <c r="L601" s="107"/>
      <c r="M601" s="319"/>
      <c r="N601" s="107"/>
    </row>
    <row r="602" spans="1:14" ht="18" hidden="1" customHeight="1">
      <c r="A602" s="107">
        <v>596</v>
      </c>
      <c r="B602" s="107" t="s">
        <v>1746</v>
      </c>
      <c r="D602" s="327" t="s">
        <v>10228</v>
      </c>
      <c r="E602" s="107" t="s">
        <v>1709</v>
      </c>
      <c r="F602" s="126">
        <v>0</v>
      </c>
      <c r="G602" s="107" t="str">
        <f t="shared" si="9"/>
        <v>SH19-07031</v>
      </c>
      <c r="H602" s="318"/>
      <c r="I602" s="126"/>
      <c r="J602" s="110"/>
      <c r="K602" s="108"/>
      <c r="L602" s="107"/>
      <c r="M602" s="319"/>
      <c r="N602" s="107"/>
    </row>
    <row r="603" spans="1:14" ht="18" hidden="1" customHeight="1">
      <c r="A603" s="107">
        <v>597</v>
      </c>
      <c r="B603" s="107" t="s">
        <v>237</v>
      </c>
      <c r="C603" s="90">
        <v>43664</v>
      </c>
      <c r="D603" s="107" t="s">
        <v>10229</v>
      </c>
      <c r="E603" s="107" t="s">
        <v>1709</v>
      </c>
      <c r="F603" s="126">
        <v>7133.04</v>
      </c>
      <c r="G603" s="107" t="str">
        <f t="shared" si="9"/>
        <v>SH19-07032</v>
      </c>
      <c r="H603" s="318"/>
      <c r="I603" s="126"/>
      <c r="J603" s="110"/>
      <c r="K603" s="108"/>
      <c r="L603" s="107"/>
      <c r="M603" s="319"/>
      <c r="N603" s="107"/>
    </row>
    <row r="604" spans="1:14" ht="18" hidden="1" customHeight="1">
      <c r="A604" s="107">
        <v>598</v>
      </c>
      <c r="B604" s="107" t="s">
        <v>223</v>
      </c>
      <c r="C604" s="90">
        <v>43664</v>
      </c>
      <c r="D604" s="107" t="s">
        <v>10230</v>
      </c>
      <c r="E604" s="107" t="s">
        <v>1709</v>
      </c>
      <c r="F604" s="126">
        <v>3365.6</v>
      </c>
      <c r="G604" s="107" t="str">
        <f t="shared" si="9"/>
        <v>SH19-07033</v>
      </c>
      <c r="H604" s="318"/>
      <c r="I604" s="126"/>
      <c r="J604" s="110"/>
      <c r="K604" s="108"/>
      <c r="L604" s="107"/>
      <c r="M604" s="319"/>
      <c r="N604" s="107"/>
    </row>
    <row r="605" spans="1:14" ht="18" hidden="1" customHeight="1">
      <c r="A605" s="107">
        <v>599</v>
      </c>
      <c r="B605" s="107"/>
      <c r="D605" s="347" t="s">
        <v>10231</v>
      </c>
      <c r="E605" s="107" t="s">
        <v>1709</v>
      </c>
      <c r="F605" s="126">
        <v>0</v>
      </c>
      <c r="G605" s="107" t="str">
        <f t="shared" si="9"/>
        <v>SH19-07034</v>
      </c>
      <c r="H605" s="318"/>
      <c r="I605" s="126"/>
      <c r="J605" s="110"/>
      <c r="K605" s="108"/>
      <c r="L605" s="107"/>
      <c r="M605" s="319"/>
      <c r="N605" s="107" t="s">
        <v>7781</v>
      </c>
    </row>
    <row r="606" spans="1:14" ht="18" hidden="1" customHeight="1">
      <c r="A606" s="107">
        <v>600</v>
      </c>
      <c r="B606" s="107" t="s">
        <v>42</v>
      </c>
      <c r="C606" s="90">
        <v>43664</v>
      </c>
      <c r="D606" s="107" t="s">
        <v>10232</v>
      </c>
      <c r="E606" s="107" t="s">
        <v>10627</v>
      </c>
      <c r="F606" s="126">
        <v>7.14</v>
      </c>
      <c r="G606" s="107" t="str">
        <f t="shared" si="9"/>
        <v>SH19-07035</v>
      </c>
      <c r="H606" s="318"/>
      <c r="I606" s="126"/>
      <c r="J606" s="110"/>
      <c r="K606" s="108"/>
      <c r="L606" s="107"/>
      <c r="M606" s="319"/>
      <c r="N606" s="107"/>
    </row>
    <row r="607" spans="1:14" ht="18" hidden="1" customHeight="1">
      <c r="A607" s="107">
        <v>601</v>
      </c>
      <c r="B607" s="107" t="s">
        <v>332</v>
      </c>
      <c r="C607" s="90">
        <v>43664</v>
      </c>
      <c r="D607" s="107" t="s">
        <v>10233</v>
      </c>
      <c r="E607" s="107" t="s">
        <v>1709</v>
      </c>
      <c r="F607" s="126">
        <v>2331</v>
      </c>
      <c r="G607" s="107" t="str">
        <f t="shared" si="9"/>
        <v>SH19-07036</v>
      </c>
      <c r="H607" s="318"/>
      <c r="I607" s="126"/>
      <c r="J607" s="110"/>
      <c r="K607" s="108"/>
      <c r="L607" s="107"/>
      <c r="M607" s="319"/>
      <c r="N607" s="107"/>
    </row>
    <row r="608" spans="1:14" ht="18" hidden="1" customHeight="1">
      <c r="A608" s="107">
        <v>602</v>
      </c>
      <c r="B608" s="107" t="s">
        <v>42</v>
      </c>
      <c r="C608" s="90">
        <v>43665</v>
      </c>
      <c r="D608" s="107" t="s">
        <v>10234</v>
      </c>
      <c r="E608" s="107" t="s">
        <v>10628</v>
      </c>
      <c r="F608" s="126">
        <v>561.41</v>
      </c>
      <c r="G608" s="107" t="str">
        <f t="shared" si="9"/>
        <v>SH19-07037</v>
      </c>
      <c r="H608" s="318"/>
      <c r="I608" s="126"/>
      <c r="J608" s="110"/>
      <c r="K608" s="108"/>
      <c r="L608" s="107"/>
      <c r="M608" s="319"/>
      <c r="N608" s="107"/>
    </row>
    <row r="609" spans="1:14" ht="18" hidden="1" customHeight="1">
      <c r="A609" s="107">
        <v>603</v>
      </c>
      <c r="B609" s="107" t="s">
        <v>42</v>
      </c>
      <c r="C609" s="90">
        <v>43665</v>
      </c>
      <c r="D609" s="107" t="s">
        <v>10235</v>
      </c>
      <c r="E609" s="107" t="s">
        <v>10628</v>
      </c>
      <c r="F609" s="126">
        <v>6161.71</v>
      </c>
      <c r="G609" s="107" t="str">
        <f t="shared" si="9"/>
        <v>SH19-07038</v>
      </c>
      <c r="H609" s="318"/>
      <c r="I609" s="126"/>
      <c r="J609" s="110"/>
      <c r="K609" s="108"/>
      <c r="L609" s="107"/>
      <c r="M609" s="319"/>
      <c r="N609" s="107"/>
    </row>
    <row r="610" spans="1:14" ht="18" hidden="1" customHeight="1">
      <c r="A610" s="107">
        <v>604</v>
      </c>
      <c r="B610" s="107" t="s">
        <v>42</v>
      </c>
      <c r="C610" s="90">
        <v>43665</v>
      </c>
      <c r="D610" s="107" t="s">
        <v>10236</v>
      </c>
      <c r="E610" s="107" t="s">
        <v>10628</v>
      </c>
      <c r="F610" s="126">
        <v>4805.0200000000004</v>
      </c>
      <c r="G610" s="107" t="str">
        <f t="shared" si="9"/>
        <v>SH19-07039</v>
      </c>
      <c r="H610" s="318"/>
      <c r="I610" s="126"/>
      <c r="J610" s="110"/>
      <c r="K610" s="108"/>
      <c r="L610" s="107"/>
      <c r="M610" s="319"/>
      <c r="N610" s="107"/>
    </row>
    <row r="611" spans="1:14" ht="18" hidden="1" customHeight="1">
      <c r="A611" s="107">
        <v>605</v>
      </c>
      <c r="B611" s="107" t="s">
        <v>1746</v>
      </c>
      <c r="D611" s="327" t="s">
        <v>10237</v>
      </c>
      <c r="E611" s="107" t="s">
        <v>1709</v>
      </c>
      <c r="F611" s="126">
        <v>0</v>
      </c>
      <c r="G611" s="107" t="str">
        <f t="shared" si="9"/>
        <v>SH19-07040</v>
      </c>
      <c r="H611" s="318"/>
      <c r="I611" s="126"/>
      <c r="J611" s="110"/>
      <c r="K611" s="108"/>
      <c r="L611" s="107"/>
      <c r="M611" s="319"/>
      <c r="N611" s="107"/>
    </row>
    <row r="612" spans="1:14" ht="18" hidden="1" customHeight="1">
      <c r="A612" s="107">
        <v>606</v>
      </c>
      <c r="B612" s="107" t="s">
        <v>55</v>
      </c>
      <c r="C612" s="90">
        <v>43664</v>
      </c>
      <c r="D612" s="107" t="s">
        <v>10238</v>
      </c>
      <c r="E612" s="107" t="s">
        <v>1709</v>
      </c>
      <c r="F612" s="126">
        <v>1447.74</v>
      </c>
      <c r="G612" s="107" t="str">
        <f t="shared" si="9"/>
        <v>SH19-07041</v>
      </c>
      <c r="H612" s="318"/>
      <c r="I612" s="126"/>
      <c r="J612" s="110"/>
      <c r="K612" s="108"/>
      <c r="L612" s="107"/>
      <c r="M612" s="319"/>
      <c r="N612" s="107"/>
    </row>
    <row r="613" spans="1:14" ht="18" hidden="1" customHeight="1">
      <c r="A613" s="107">
        <v>607</v>
      </c>
      <c r="B613" s="107" t="s">
        <v>42</v>
      </c>
      <c r="C613" s="90">
        <v>43665</v>
      </c>
      <c r="D613" s="107" t="s">
        <v>10239</v>
      </c>
      <c r="E613" s="107" t="s">
        <v>10628</v>
      </c>
      <c r="F613" s="126">
        <v>2631.9</v>
      </c>
      <c r="G613" s="107" t="str">
        <f t="shared" si="9"/>
        <v>SH19-07042</v>
      </c>
      <c r="H613" s="318"/>
      <c r="I613" s="126"/>
      <c r="J613" s="110"/>
      <c r="K613" s="108"/>
      <c r="L613" s="107"/>
      <c r="M613" s="319"/>
      <c r="N613" s="107"/>
    </row>
    <row r="614" spans="1:14" ht="18" hidden="1" customHeight="1">
      <c r="A614" s="107">
        <v>608</v>
      </c>
      <c r="B614" s="107" t="s">
        <v>197</v>
      </c>
      <c r="C614" s="90">
        <v>43664</v>
      </c>
      <c r="D614" s="107" t="s">
        <v>10240</v>
      </c>
      <c r="E614" s="107" t="s">
        <v>1709</v>
      </c>
      <c r="F614" s="126">
        <v>5431.05</v>
      </c>
      <c r="G614" s="107" t="str">
        <f t="shared" si="9"/>
        <v>SH19-07043</v>
      </c>
      <c r="H614" s="318"/>
      <c r="I614" s="126"/>
      <c r="J614" s="110"/>
      <c r="K614" s="108"/>
      <c r="L614" s="107"/>
      <c r="M614" s="319"/>
      <c r="N614" s="107"/>
    </row>
    <row r="615" spans="1:14" ht="18" hidden="1" customHeight="1">
      <c r="A615" s="107">
        <v>609</v>
      </c>
      <c r="B615" s="107" t="s">
        <v>237</v>
      </c>
      <c r="C615" s="90">
        <v>43664</v>
      </c>
      <c r="D615" s="107" t="s">
        <v>10241</v>
      </c>
      <c r="E615" s="107" t="s">
        <v>1709</v>
      </c>
      <c r="F615" s="126">
        <v>6409.26</v>
      </c>
      <c r="G615" s="107" t="str">
        <f t="shared" si="9"/>
        <v>SH19-07044</v>
      </c>
      <c r="H615" s="318"/>
      <c r="I615" s="126"/>
      <c r="J615" s="110"/>
      <c r="K615" s="108"/>
      <c r="L615" s="107"/>
      <c r="M615" s="319"/>
      <c r="N615" s="107"/>
    </row>
    <row r="616" spans="1:14" ht="18" hidden="1" customHeight="1">
      <c r="A616" s="107">
        <v>610</v>
      </c>
      <c r="B616" s="107" t="s">
        <v>1746</v>
      </c>
      <c r="D616" s="327" t="s">
        <v>10242</v>
      </c>
      <c r="E616" s="107" t="s">
        <v>1709</v>
      </c>
      <c r="F616" s="126">
        <v>0</v>
      </c>
      <c r="G616" s="107" t="str">
        <f t="shared" si="9"/>
        <v>SH19-07045</v>
      </c>
      <c r="H616" s="318"/>
      <c r="I616" s="126"/>
      <c r="J616" s="110"/>
      <c r="K616" s="108"/>
      <c r="L616" s="107"/>
      <c r="M616" s="319"/>
      <c r="N616" s="107"/>
    </row>
    <row r="617" spans="1:14" ht="18" hidden="1" customHeight="1">
      <c r="A617" s="107">
        <v>611</v>
      </c>
      <c r="B617" s="107" t="s">
        <v>335</v>
      </c>
      <c r="C617" s="90">
        <v>43664</v>
      </c>
      <c r="D617" s="107" t="s">
        <v>10243</v>
      </c>
      <c r="E617" s="107" t="s">
        <v>1709</v>
      </c>
      <c r="F617" s="126">
        <v>2252.31</v>
      </c>
      <c r="G617" s="107" t="str">
        <f t="shared" ref="G617:G680" si="10">D617</f>
        <v>SH19-07046</v>
      </c>
      <c r="H617" s="318"/>
      <c r="I617" s="126"/>
      <c r="J617" s="110"/>
      <c r="K617" s="108"/>
      <c r="L617" s="107"/>
      <c r="M617" s="319"/>
      <c r="N617" s="107"/>
    </row>
    <row r="618" spans="1:14" ht="18" hidden="1" customHeight="1">
      <c r="A618" s="107">
        <v>612</v>
      </c>
      <c r="B618" s="107" t="s">
        <v>291</v>
      </c>
      <c r="C618" s="90">
        <v>43664</v>
      </c>
      <c r="D618" s="107" t="s">
        <v>10244</v>
      </c>
      <c r="E618" s="107" t="s">
        <v>1709</v>
      </c>
      <c r="F618" s="126">
        <v>3548.7</v>
      </c>
      <c r="G618" s="107" t="str">
        <f t="shared" si="10"/>
        <v>SH19-07047</v>
      </c>
      <c r="H618" s="318"/>
      <c r="I618" s="126"/>
      <c r="J618" s="110"/>
      <c r="K618" s="108"/>
      <c r="L618" s="107"/>
      <c r="M618" s="319"/>
      <c r="N618" s="107"/>
    </row>
    <row r="619" spans="1:14" ht="18" hidden="1" customHeight="1">
      <c r="A619" s="107">
        <v>613</v>
      </c>
      <c r="B619" s="107" t="s">
        <v>49</v>
      </c>
      <c r="C619" s="90">
        <v>43664</v>
      </c>
      <c r="D619" s="107" t="s">
        <v>10245</v>
      </c>
      <c r="E619" s="107" t="s">
        <v>1709</v>
      </c>
      <c r="F619" s="126">
        <v>14242.8</v>
      </c>
      <c r="G619" s="107" t="str">
        <f t="shared" si="10"/>
        <v>SH19-07048</v>
      </c>
      <c r="H619" s="318"/>
      <c r="I619" s="126"/>
      <c r="J619" s="110"/>
      <c r="K619" s="108"/>
      <c r="L619" s="107"/>
      <c r="M619" s="319"/>
      <c r="N619" s="107"/>
    </row>
    <row r="620" spans="1:14" ht="18" hidden="1" customHeight="1">
      <c r="A620" s="107">
        <v>614</v>
      </c>
      <c r="B620" s="107" t="s">
        <v>42</v>
      </c>
      <c r="C620" s="90">
        <v>43664</v>
      </c>
      <c r="D620" s="107" t="s">
        <v>10246</v>
      </c>
      <c r="E620" s="107" t="s">
        <v>1709</v>
      </c>
      <c r="F620" s="126">
        <v>8002.5</v>
      </c>
      <c r="G620" s="107" t="str">
        <f t="shared" si="10"/>
        <v>SH19-07049</v>
      </c>
      <c r="H620" s="318"/>
      <c r="I620" s="126"/>
      <c r="J620" s="110"/>
      <c r="K620" s="108"/>
      <c r="L620" s="107"/>
      <c r="M620" s="319"/>
      <c r="N620" s="107"/>
    </row>
    <row r="621" spans="1:14" ht="18" hidden="1" customHeight="1">
      <c r="A621" s="107">
        <v>615</v>
      </c>
      <c r="B621" s="107" t="s">
        <v>1727</v>
      </c>
      <c r="C621" s="90">
        <v>43664</v>
      </c>
      <c r="D621" s="107" t="s">
        <v>10247</v>
      </c>
      <c r="E621" s="107" t="s">
        <v>1709</v>
      </c>
      <c r="F621" s="126">
        <v>1204.2</v>
      </c>
      <c r="G621" s="107" t="str">
        <f t="shared" si="10"/>
        <v>SH19-07050</v>
      </c>
      <c r="H621" s="318"/>
      <c r="I621" s="126"/>
      <c r="J621" s="110"/>
      <c r="K621" s="108"/>
      <c r="L621" s="107"/>
      <c r="M621" s="319"/>
      <c r="N621" s="107"/>
    </row>
    <row r="622" spans="1:14" ht="18" hidden="1" customHeight="1">
      <c r="A622" s="107">
        <v>616</v>
      </c>
      <c r="B622" s="107" t="s">
        <v>1746</v>
      </c>
      <c r="D622" s="327" t="s">
        <v>10248</v>
      </c>
      <c r="E622" s="107" t="s">
        <v>1709</v>
      </c>
      <c r="F622" s="126">
        <v>0</v>
      </c>
      <c r="G622" s="107" t="str">
        <f t="shared" si="10"/>
        <v>SH19-07051</v>
      </c>
      <c r="H622" s="318"/>
      <c r="I622" s="126"/>
      <c r="J622" s="110"/>
      <c r="K622" s="108"/>
      <c r="L622" s="107"/>
      <c r="M622" s="319"/>
      <c r="N622" s="107"/>
    </row>
    <row r="623" spans="1:14" ht="18" hidden="1" customHeight="1">
      <c r="A623" s="107">
        <v>617</v>
      </c>
      <c r="B623" s="107" t="s">
        <v>329</v>
      </c>
      <c r="C623" s="90">
        <v>43664</v>
      </c>
      <c r="D623" s="107" t="s">
        <v>10249</v>
      </c>
      <c r="E623" s="107" t="s">
        <v>1709</v>
      </c>
      <c r="F623" s="126">
        <v>5694.66</v>
      </c>
      <c r="G623" s="107" t="str">
        <f t="shared" si="10"/>
        <v>SH19-07052</v>
      </c>
      <c r="H623" s="318"/>
      <c r="I623" s="126"/>
      <c r="J623" s="110"/>
      <c r="K623" s="108"/>
      <c r="L623" s="107"/>
      <c r="M623" s="319"/>
      <c r="N623" s="107"/>
    </row>
    <row r="624" spans="1:14" ht="18" hidden="1" customHeight="1">
      <c r="A624" s="107">
        <v>618</v>
      </c>
      <c r="B624" s="107" t="s">
        <v>142</v>
      </c>
      <c r="C624" s="90">
        <v>43664</v>
      </c>
      <c r="D624" s="107" t="s">
        <v>10250</v>
      </c>
      <c r="E624" s="107" t="s">
        <v>1709</v>
      </c>
      <c r="F624" s="126">
        <v>496.65</v>
      </c>
      <c r="G624" s="107" t="str">
        <f t="shared" si="10"/>
        <v>SH19-07053</v>
      </c>
      <c r="H624" s="318"/>
      <c r="I624" s="126"/>
      <c r="J624" s="110"/>
      <c r="K624" s="108"/>
      <c r="L624" s="107"/>
      <c r="M624" s="319"/>
      <c r="N624" s="107"/>
    </row>
    <row r="625" spans="1:14" ht="18" hidden="1" customHeight="1">
      <c r="A625" s="107">
        <v>619</v>
      </c>
      <c r="B625" s="107" t="s">
        <v>142</v>
      </c>
      <c r="C625" s="90">
        <v>43664</v>
      </c>
      <c r="D625" s="107" t="s">
        <v>10251</v>
      </c>
      <c r="E625" s="107" t="s">
        <v>1709</v>
      </c>
      <c r="F625" s="126">
        <v>2661.4</v>
      </c>
      <c r="G625" s="107" t="str">
        <f t="shared" si="10"/>
        <v>SH19-07054</v>
      </c>
      <c r="H625" s="318"/>
      <c r="I625" s="126"/>
      <c r="J625" s="110"/>
      <c r="K625" s="108"/>
      <c r="L625" s="107"/>
      <c r="M625" s="319"/>
      <c r="N625" s="107"/>
    </row>
    <row r="626" spans="1:14" ht="18" hidden="1" customHeight="1">
      <c r="A626" s="107">
        <v>620</v>
      </c>
      <c r="B626" s="107" t="s">
        <v>142</v>
      </c>
      <c r="C626" s="90">
        <v>43664</v>
      </c>
      <c r="D626" s="107" t="s">
        <v>10252</v>
      </c>
      <c r="E626" s="107" t="s">
        <v>1709</v>
      </c>
      <c r="F626" s="126">
        <v>414.66</v>
      </c>
      <c r="G626" s="107" t="str">
        <f t="shared" si="10"/>
        <v>SH19-07055</v>
      </c>
      <c r="H626" s="318"/>
      <c r="I626" s="126"/>
      <c r="J626" s="110"/>
      <c r="K626" s="108"/>
      <c r="L626" s="107"/>
      <c r="M626" s="319"/>
      <c r="N626" s="107"/>
    </row>
    <row r="627" spans="1:14" ht="18" hidden="1" customHeight="1">
      <c r="A627" s="107">
        <v>621</v>
      </c>
      <c r="B627" s="107" t="s">
        <v>42</v>
      </c>
      <c r="C627" s="90">
        <v>43665</v>
      </c>
      <c r="D627" s="107" t="s">
        <v>10253</v>
      </c>
      <c r="E627" s="107" t="s">
        <v>10628</v>
      </c>
      <c r="F627" s="126">
        <v>11670.09</v>
      </c>
      <c r="G627" s="107" t="str">
        <f t="shared" si="10"/>
        <v>SH19-07056</v>
      </c>
      <c r="H627" s="318"/>
      <c r="I627" s="126"/>
      <c r="J627" s="110"/>
      <c r="K627" s="108"/>
      <c r="L627" s="107"/>
      <c r="M627" s="319"/>
      <c r="N627" s="107"/>
    </row>
    <row r="628" spans="1:14" ht="18" hidden="1" customHeight="1">
      <c r="A628" s="107">
        <v>622</v>
      </c>
      <c r="B628" s="107" t="s">
        <v>42</v>
      </c>
      <c r="C628" s="90">
        <v>43665</v>
      </c>
      <c r="D628" s="107" t="s">
        <v>10254</v>
      </c>
      <c r="E628" s="107" t="s">
        <v>10628</v>
      </c>
      <c r="F628" s="126">
        <v>2082.04</v>
      </c>
      <c r="G628" s="107" t="str">
        <f t="shared" si="10"/>
        <v>SH19-07057</v>
      </c>
      <c r="H628" s="318"/>
      <c r="I628" s="126"/>
      <c r="J628" s="110"/>
      <c r="K628" s="108"/>
      <c r="L628" s="107"/>
      <c r="M628" s="319"/>
      <c r="N628" s="107"/>
    </row>
    <row r="629" spans="1:14" ht="18" hidden="1" customHeight="1">
      <c r="A629" s="107">
        <v>623</v>
      </c>
      <c r="B629" s="107" t="s">
        <v>1727</v>
      </c>
      <c r="C629" s="90">
        <v>43664</v>
      </c>
      <c r="D629" s="107" t="s">
        <v>10255</v>
      </c>
      <c r="E629" s="107" t="s">
        <v>1709</v>
      </c>
      <c r="F629" s="126">
        <v>1443</v>
      </c>
      <c r="G629" s="107" t="str">
        <f t="shared" si="10"/>
        <v>SH19-07058</v>
      </c>
      <c r="H629" s="318"/>
      <c r="I629" s="126"/>
      <c r="J629" s="110"/>
      <c r="K629" s="108"/>
      <c r="L629" s="107"/>
      <c r="M629" s="319"/>
      <c r="N629" s="107"/>
    </row>
    <row r="630" spans="1:14" ht="18" hidden="1" customHeight="1">
      <c r="A630" s="107">
        <v>624</v>
      </c>
      <c r="B630" s="107" t="s">
        <v>42</v>
      </c>
      <c r="C630" s="90">
        <v>43665</v>
      </c>
      <c r="D630" s="107" t="s">
        <v>10256</v>
      </c>
      <c r="E630" s="107" t="s">
        <v>10628</v>
      </c>
      <c r="F630" s="126">
        <v>1045.4000000000001</v>
      </c>
      <c r="G630" s="107" t="str">
        <f t="shared" si="10"/>
        <v>SH19-07059</v>
      </c>
      <c r="H630" s="318"/>
      <c r="I630" s="126"/>
      <c r="J630" s="110"/>
      <c r="K630" s="108"/>
      <c r="L630" s="107"/>
      <c r="M630" s="319"/>
      <c r="N630" s="107"/>
    </row>
    <row r="631" spans="1:14" ht="18" hidden="1" customHeight="1">
      <c r="A631" s="107">
        <v>625</v>
      </c>
      <c r="B631" s="107" t="s">
        <v>7777</v>
      </c>
      <c r="C631" s="90">
        <v>43664</v>
      </c>
      <c r="D631" s="107" t="s">
        <v>10257</v>
      </c>
      <c r="E631" s="107" t="s">
        <v>1709</v>
      </c>
      <c r="F631" s="126">
        <v>7678.62</v>
      </c>
      <c r="G631" s="107" t="str">
        <f t="shared" si="10"/>
        <v>SH19-07060</v>
      </c>
      <c r="H631" s="318"/>
      <c r="I631" s="126"/>
      <c r="J631" s="110"/>
      <c r="K631" s="108"/>
      <c r="L631" s="107"/>
      <c r="M631" s="319"/>
      <c r="N631" s="107"/>
    </row>
    <row r="632" spans="1:14" ht="18" hidden="1" customHeight="1">
      <c r="A632" s="107">
        <v>626</v>
      </c>
      <c r="B632" s="107" t="s">
        <v>329</v>
      </c>
      <c r="C632" s="90">
        <v>43664</v>
      </c>
      <c r="D632" s="107" t="s">
        <v>10258</v>
      </c>
      <c r="E632" s="107" t="s">
        <v>1709</v>
      </c>
      <c r="F632" s="126">
        <v>147.4</v>
      </c>
      <c r="G632" s="107" t="str">
        <f t="shared" si="10"/>
        <v>SH19-07061</v>
      </c>
      <c r="H632" s="318"/>
      <c r="I632" s="126"/>
      <c r="J632" s="110"/>
      <c r="K632" s="108"/>
      <c r="L632" s="107"/>
      <c r="M632" s="319"/>
      <c r="N632" s="107"/>
    </row>
    <row r="633" spans="1:14" ht="18" hidden="1" customHeight="1">
      <c r="A633" s="107">
        <v>627</v>
      </c>
      <c r="B633" s="107" t="s">
        <v>55</v>
      </c>
      <c r="C633" s="90">
        <v>43664</v>
      </c>
      <c r="D633" s="107" t="s">
        <v>10259</v>
      </c>
      <c r="E633" s="107" t="s">
        <v>1709</v>
      </c>
      <c r="F633" s="126">
        <v>3289.68</v>
      </c>
      <c r="G633" s="107" t="str">
        <f t="shared" si="10"/>
        <v>SH19-07062</v>
      </c>
      <c r="H633" s="318"/>
      <c r="I633" s="126"/>
      <c r="J633" s="110"/>
      <c r="K633" s="108"/>
      <c r="L633" s="107"/>
      <c r="M633" s="319"/>
      <c r="N633" s="107"/>
    </row>
    <row r="634" spans="1:14" ht="18" hidden="1" customHeight="1">
      <c r="A634" s="107">
        <v>628</v>
      </c>
      <c r="B634" s="107" t="s">
        <v>55</v>
      </c>
      <c r="C634" s="90">
        <v>43664</v>
      </c>
      <c r="D634" s="107" t="s">
        <v>10260</v>
      </c>
      <c r="E634" s="107" t="s">
        <v>1709</v>
      </c>
      <c r="F634" s="126">
        <v>3005.64</v>
      </c>
      <c r="G634" s="107" t="str">
        <f t="shared" si="10"/>
        <v>SH19-07063</v>
      </c>
      <c r="H634" s="318"/>
      <c r="I634" s="126"/>
      <c r="J634" s="110"/>
      <c r="K634" s="108"/>
      <c r="L634" s="107"/>
      <c r="M634" s="319"/>
      <c r="N634" s="107"/>
    </row>
    <row r="635" spans="1:14" ht="18" hidden="1" customHeight="1">
      <c r="A635" s="107">
        <v>629</v>
      </c>
      <c r="B635" s="107" t="s">
        <v>42</v>
      </c>
      <c r="C635" s="90">
        <v>43664</v>
      </c>
      <c r="D635" s="107" t="s">
        <v>10261</v>
      </c>
      <c r="E635" s="107" t="s">
        <v>10627</v>
      </c>
      <c r="F635" s="126">
        <v>48.58</v>
      </c>
      <c r="G635" s="107" t="str">
        <f t="shared" si="10"/>
        <v>SH19-07064</v>
      </c>
      <c r="H635" s="318"/>
      <c r="I635" s="126"/>
      <c r="J635" s="110"/>
      <c r="K635" s="108"/>
      <c r="L635" s="107"/>
      <c r="M635" s="319"/>
      <c r="N635" s="107"/>
    </row>
    <row r="636" spans="1:14" ht="18" hidden="1" customHeight="1">
      <c r="A636" s="107">
        <v>630</v>
      </c>
      <c r="B636" s="107" t="s">
        <v>238</v>
      </c>
      <c r="C636" s="90">
        <v>43665</v>
      </c>
      <c r="D636" s="107" t="s">
        <v>10262</v>
      </c>
      <c r="E636" s="107" t="s">
        <v>1709</v>
      </c>
      <c r="F636" s="126">
        <v>3893.86</v>
      </c>
      <c r="G636" s="107" t="str">
        <f t="shared" si="10"/>
        <v>SH19-07065</v>
      </c>
      <c r="H636" s="318"/>
      <c r="I636" s="126"/>
      <c r="J636" s="110"/>
      <c r="K636" s="108"/>
      <c r="L636" s="107"/>
      <c r="M636" s="319"/>
      <c r="N636" s="107"/>
    </row>
    <row r="637" spans="1:14" ht="18" hidden="1" customHeight="1">
      <c r="A637" s="107">
        <v>631</v>
      </c>
      <c r="B637" s="107" t="s">
        <v>194</v>
      </c>
      <c r="C637" s="90">
        <v>43664</v>
      </c>
      <c r="D637" s="107" t="s">
        <v>10263</v>
      </c>
      <c r="E637" s="107" t="s">
        <v>1709</v>
      </c>
      <c r="F637" s="126">
        <v>3020</v>
      </c>
      <c r="G637" s="107" t="str">
        <f t="shared" si="10"/>
        <v>SH19-07066</v>
      </c>
      <c r="H637" s="318"/>
      <c r="I637" s="126"/>
      <c r="J637" s="110"/>
      <c r="K637" s="108"/>
      <c r="L637" s="107"/>
      <c r="M637" s="319"/>
      <c r="N637" s="107"/>
    </row>
    <row r="638" spans="1:14" ht="18" hidden="1" customHeight="1">
      <c r="A638" s="107">
        <v>632</v>
      </c>
      <c r="B638" s="107" t="s">
        <v>1727</v>
      </c>
      <c r="C638" s="90">
        <v>43664</v>
      </c>
      <c r="D638" s="107" t="s">
        <v>10264</v>
      </c>
      <c r="E638" s="107" t="s">
        <v>1709</v>
      </c>
      <c r="F638" s="126">
        <v>666.6</v>
      </c>
      <c r="G638" s="107" t="str">
        <f t="shared" si="10"/>
        <v>SH19-07067</v>
      </c>
      <c r="H638" s="318"/>
      <c r="I638" s="126"/>
      <c r="J638" s="110"/>
      <c r="K638" s="108"/>
      <c r="L638" s="107"/>
      <c r="M638" s="319"/>
      <c r="N638" s="107"/>
    </row>
    <row r="639" spans="1:14" ht="18" hidden="1" customHeight="1">
      <c r="A639" s="107">
        <v>633</v>
      </c>
      <c r="B639" s="107" t="s">
        <v>1746</v>
      </c>
      <c r="D639" s="327" t="s">
        <v>10265</v>
      </c>
      <c r="E639" s="107" t="s">
        <v>1709</v>
      </c>
      <c r="F639" s="126">
        <v>0</v>
      </c>
      <c r="G639" s="107" t="str">
        <f t="shared" si="10"/>
        <v>SH19-07068</v>
      </c>
      <c r="H639" s="318"/>
      <c r="I639" s="126"/>
      <c r="J639" s="110"/>
      <c r="K639" s="108"/>
      <c r="L639" s="107"/>
      <c r="M639" s="319"/>
      <c r="N639" s="107"/>
    </row>
    <row r="640" spans="1:14" ht="18" hidden="1" customHeight="1">
      <c r="A640" s="107">
        <v>634</v>
      </c>
      <c r="B640" s="107" t="s">
        <v>42</v>
      </c>
      <c r="C640" s="90">
        <v>43668</v>
      </c>
      <c r="D640" s="107" t="s">
        <v>10266</v>
      </c>
      <c r="E640" s="107" t="s">
        <v>10629</v>
      </c>
      <c r="F640" s="126">
        <v>10716.01</v>
      </c>
      <c r="G640" s="107" t="str">
        <f t="shared" si="10"/>
        <v>SH19-07069</v>
      </c>
      <c r="H640" s="318"/>
      <c r="I640" s="126"/>
      <c r="J640" s="110"/>
      <c r="K640" s="108"/>
      <c r="L640" s="107"/>
      <c r="M640" s="319"/>
      <c r="N640" s="107"/>
    </row>
    <row r="641" spans="1:14" ht="18" hidden="1" customHeight="1">
      <c r="A641" s="107">
        <v>635</v>
      </c>
      <c r="B641" s="107" t="s">
        <v>42</v>
      </c>
      <c r="C641" s="90">
        <v>43668</v>
      </c>
      <c r="D641" s="107" t="s">
        <v>10267</v>
      </c>
      <c r="E641" s="107" t="s">
        <v>10629</v>
      </c>
      <c r="F641" s="126">
        <v>1930.62</v>
      </c>
      <c r="G641" s="107" t="str">
        <f t="shared" si="10"/>
        <v>SH19-07070</v>
      </c>
      <c r="H641" s="318"/>
      <c r="I641" s="126"/>
      <c r="J641" s="110"/>
      <c r="K641" s="108"/>
      <c r="L641" s="107"/>
      <c r="M641" s="319"/>
      <c r="N641" s="107"/>
    </row>
    <row r="642" spans="1:14" ht="18" hidden="1" customHeight="1">
      <c r="A642" s="107">
        <v>636</v>
      </c>
      <c r="B642" s="107" t="s">
        <v>42</v>
      </c>
      <c r="C642" s="90">
        <v>43668</v>
      </c>
      <c r="D642" s="107" t="s">
        <v>10268</v>
      </c>
      <c r="E642" s="107" t="s">
        <v>10629</v>
      </c>
      <c r="F642" s="126">
        <v>11530.86</v>
      </c>
      <c r="G642" s="107" t="str">
        <f t="shared" si="10"/>
        <v>SH19-07071</v>
      </c>
      <c r="H642" s="318"/>
      <c r="I642" s="126"/>
      <c r="J642" s="110"/>
      <c r="K642" s="108"/>
      <c r="L642" s="107"/>
      <c r="M642" s="319"/>
      <c r="N642" s="107"/>
    </row>
    <row r="643" spans="1:14" ht="18" hidden="1" customHeight="1">
      <c r="A643" s="107">
        <v>637</v>
      </c>
      <c r="B643" s="107" t="s">
        <v>42</v>
      </c>
      <c r="C643" s="90">
        <v>43668</v>
      </c>
      <c r="D643" s="107" t="s">
        <v>10269</v>
      </c>
      <c r="E643" s="107" t="s">
        <v>10629</v>
      </c>
      <c r="F643" s="126">
        <v>2498.44</v>
      </c>
      <c r="G643" s="107" t="str">
        <f t="shared" si="10"/>
        <v>SH19-07072</v>
      </c>
      <c r="H643" s="318"/>
      <c r="I643" s="126"/>
      <c r="J643" s="110"/>
      <c r="K643" s="108"/>
      <c r="L643" s="107"/>
      <c r="M643" s="319"/>
      <c r="N643" s="107"/>
    </row>
    <row r="644" spans="1:14" ht="18" hidden="1" customHeight="1">
      <c r="A644" s="107">
        <v>638</v>
      </c>
      <c r="B644" s="107" t="s">
        <v>42</v>
      </c>
      <c r="C644" s="90">
        <v>43668</v>
      </c>
      <c r="D644" s="107" t="s">
        <v>10270</v>
      </c>
      <c r="E644" s="107" t="s">
        <v>10629</v>
      </c>
      <c r="F644" s="126">
        <v>9365.73</v>
      </c>
      <c r="G644" s="107" t="str">
        <f t="shared" si="10"/>
        <v>SH19-07073</v>
      </c>
      <c r="H644" s="318"/>
      <c r="I644" s="126"/>
      <c r="J644" s="110"/>
      <c r="K644" s="108"/>
      <c r="L644" s="107"/>
      <c r="M644" s="319"/>
      <c r="N644" s="107"/>
    </row>
    <row r="645" spans="1:14" ht="18" hidden="1" customHeight="1">
      <c r="A645" s="107">
        <v>639</v>
      </c>
      <c r="B645" s="107" t="s">
        <v>42</v>
      </c>
      <c r="C645" s="90">
        <v>43668</v>
      </c>
      <c r="D645" s="107" t="s">
        <v>10271</v>
      </c>
      <c r="E645" s="107" t="s">
        <v>10629</v>
      </c>
      <c r="F645" s="126">
        <v>1665.63</v>
      </c>
      <c r="G645" s="107" t="str">
        <f t="shared" si="10"/>
        <v>SH19-07074</v>
      </c>
      <c r="H645" s="318"/>
      <c r="I645" s="126"/>
      <c r="J645" s="110"/>
      <c r="K645" s="108"/>
      <c r="L645" s="107"/>
      <c r="M645" s="319"/>
      <c r="N645" s="107"/>
    </row>
    <row r="646" spans="1:14" ht="18" hidden="1" customHeight="1">
      <c r="A646" s="107">
        <v>640</v>
      </c>
      <c r="B646" s="107" t="s">
        <v>42</v>
      </c>
      <c r="C646" s="90">
        <v>43668</v>
      </c>
      <c r="D646" s="107" t="s">
        <v>10272</v>
      </c>
      <c r="E646" s="107" t="s">
        <v>10629</v>
      </c>
      <c r="F646" s="126">
        <v>13881.75</v>
      </c>
      <c r="G646" s="107" t="str">
        <f t="shared" si="10"/>
        <v>SH19-07075</v>
      </c>
      <c r="H646" s="318"/>
      <c r="I646" s="126"/>
      <c r="J646" s="110"/>
      <c r="K646" s="108"/>
      <c r="L646" s="107"/>
      <c r="M646" s="319"/>
      <c r="N646" s="107"/>
    </row>
    <row r="647" spans="1:14" ht="18" hidden="1" customHeight="1">
      <c r="A647" s="107">
        <v>641</v>
      </c>
      <c r="B647" s="107" t="s">
        <v>42</v>
      </c>
      <c r="C647" s="90">
        <v>43668</v>
      </c>
      <c r="D647" s="107" t="s">
        <v>10273</v>
      </c>
      <c r="E647" s="107" t="s">
        <v>10629</v>
      </c>
      <c r="F647" s="126">
        <v>4289.5</v>
      </c>
      <c r="G647" s="107" t="str">
        <f t="shared" si="10"/>
        <v>SH19-07076</v>
      </c>
      <c r="H647" s="318"/>
      <c r="I647" s="126"/>
      <c r="J647" s="110"/>
      <c r="K647" s="108"/>
      <c r="L647" s="107"/>
      <c r="M647" s="319"/>
      <c r="N647" s="107"/>
    </row>
    <row r="648" spans="1:14" ht="18" hidden="1" customHeight="1">
      <c r="A648" s="107">
        <v>642</v>
      </c>
      <c r="B648" s="107" t="s">
        <v>42</v>
      </c>
      <c r="C648" s="90">
        <v>43668</v>
      </c>
      <c r="D648" s="107" t="s">
        <v>10274</v>
      </c>
      <c r="E648" s="107" t="s">
        <v>10629</v>
      </c>
      <c r="F648" s="126">
        <v>8231.2000000000007</v>
      </c>
      <c r="G648" s="107" t="str">
        <f t="shared" si="10"/>
        <v>SH19-07077</v>
      </c>
      <c r="H648" s="318"/>
      <c r="I648" s="126"/>
      <c r="J648" s="110"/>
      <c r="K648" s="108"/>
      <c r="L648" s="107"/>
      <c r="M648" s="319"/>
      <c r="N648" s="107"/>
    </row>
    <row r="649" spans="1:14" ht="18" hidden="1" customHeight="1">
      <c r="A649" s="107">
        <v>643</v>
      </c>
      <c r="B649" s="107" t="s">
        <v>42</v>
      </c>
      <c r="C649" s="90">
        <v>43668</v>
      </c>
      <c r="D649" s="107" t="s">
        <v>10275</v>
      </c>
      <c r="E649" s="107" t="s">
        <v>10629</v>
      </c>
      <c r="F649" s="126">
        <v>5778.08</v>
      </c>
      <c r="G649" s="107" t="str">
        <f t="shared" si="10"/>
        <v>SH19-07078</v>
      </c>
      <c r="H649" s="318"/>
      <c r="I649" s="126"/>
      <c r="J649" s="110"/>
      <c r="K649" s="108"/>
      <c r="L649" s="107"/>
      <c r="M649" s="319"/>
      <c r="N649" s="107"/>
    </row>
    <row r="650" spans="1:14" ht="18" hidden="1" customHeight="1">
      <c r="A650" s="107">
        <v>644</v>
      </c>
      <c r="B650" s="107" t="s">
        <v>42</v>
      </c>
      <c r="C650" s="90">
        <v>43668</v>
      </c>
      <c r="D650" s="107" t="s">
        <v>10276</v>
      </c>
      <c r="E650" s="107" t="s">
        <v>10629</v>
      </c>
      <c r="F650" s="126">
        <v>1678.82</v>
      </c>
      <c r="G650" s="107" t="str">
        <f t="shared" si="10"/>
        <v>SH19-07079</v>
      </c>
      <c r="H650" s="318"/>
      <c r="I650" s="126"/>
      <c r="J650" s="110"/>
      <c r="K650" s="108"/>
      <c r="L650" s="107"/>
      <c r="M650" s="319"/>
      <c r="N650" s="107"/>
    </row>
    <row r="651" spans="1:14" ht="18" hidden="1" customHeight="1">
      <c r="A651" s="107">
        <v>645</v>
      </c>
      <c r="B651" s="107" t="s">
        <v>42</v>
      </c>
      <c r="C651" s="90">
        <v>43668</v>
      </c>
      <c r="D651" s="107" t="s">
        <v>10277</v>
      </c>
      <c r="E651" s="107" t="s">
        <v>10629</v>
      </c>
      <c r="F651" s="126">
        <v>4603.8599999999997</v>
      </c>
      <c r="G651" s="107" t="str">
        <f t="shared" si="10"/>
        <v>SH19-07080</v>
      </c>
      <c r="H651" s="318"/>
      <c r="I651" s="126"/>
      <c r="J651" s="110"/>
      <c r="K651" s="108"/>
      <c r="L651" s="107"/>
      <c r="M651" s="319"/>
      <c r="N651" s="107"/>
    </row>
    <row r="652" spans="1:14" ht="18" hidden="1" customHeight="1">
      <c r="A652" s="107">
        <v>646</v>
      </c>
      <c r="B652" s="107" t="s">
        <v>42</v>
      </c>
      <c r="C652" s="90">
        <v>43668</v>
      </c>
      <c r="D652" s="107" t="s">
        <v>10278</v>
      </c>
      <c r="E652" s="107" t="s">
        <v>10629</v>
      </c>
      <c r="F652" s="126">
        <v>4322.5</v>
      </c>
      <c r="G652" s="107" t="str">
        <f t="shared" si="10"/>
        <v>SH19-07081</v>
      </c>
      <c r="H652" s="318"/>
      <c r="I652" s="126"/>
      <c r="J652" s="110"/>
      <c r="K652" s="108"/>
      <c r="L652" s="107"/>
      <c r="M652" s="319"/>
      <c r="N652" s="107"/>
    </row>
    <row r="653" spans="1:14" ht="18" hidden="1" customHeight="1">
      <c r="A653" s="107">
        <v>647</v>
      </c>
      <c r="B653" s="107" t="s">
        <v>10817</v>
      </c>
      <c r="C653" s="90">
        <v>43664</v>
      </c>
      <c r="D653" s="107" t="s">
        <v>10279</v>
      </c>
      <c r="E653" s="107" t="s">
        <v>1709</v>
      </c>
      <c r="F653" s="126">
        <v>0</v>
      </c>
      <c r="G653" s="107" t="str">
        <f t="shared" si="10"/>
        <v>SH19-07082</v>
      </c>
      <c r="H653" s="318"/>
      <c r="I653" s="126"/>
      <c r="J653" s="110"/>
      <c r="K653" s="108"/>
      <c r="L653" s="107"/>
      <c r="M653" s="319"/>
      <c r="N653" s="107" t="s">
        <v>1753</v>
      </c>
    </row>
    <row r="654" spans="1:14" ht="18" hidden="1" customHeight="1">
      <c r="A654" s="107">
        <v>648</v>
      </c>
      <c r="B654" s="107" t="s">
        <v>291</v>
      </c>
      <c r="C654" s="90">
        <v>43665</v>
      </c>
      <c r="D654" s="107" t="s">
        <v>10280</v>
      </c>
      <c r="E654" s="107" t="s">
        <v>1709</v>
      </c>
      <c r="F654" s="126">
        <v>4731.6000000000004</v>
      </c>
      <c r="G654" s="107" t="str">
        <f t="shared" si="10"/>
        <v>SH19-07083</v>
      </c>
      <c r="H654" s="318"/>
      <c r="I654" s="126"/>
      <c r="J654" s="110"/>
      <c r="K654" s="108"/>
      <c r="L654" s="107"/>
      <c r="M654" s="319"/>
      <c r="N654" s="107"/>
    </row>
    <row r="655" spans="1:14" ht="18" hidden="1" customHeight="1">
      <c r="A655" s="107">
        <v>649</v>
      </c>
      <c r="B655" s="107" t="s">
        <v>43</v>
      </c>
      <c r="C655" s="90">
        <v>43665</v>
      </c>
      <c r="D655" s="107" t="s">
        <v>10281</v>
      </c>
      <c r="E655" s="107" t="s">
        <v>1709</v>
      </c>
      <c r="F655" s="126">
        <v>5596.9</v>
      </c>
      <c r="G655" s="107" t="str">
        <f t="shared" si="10"/>
        <v>SH19-07084</v>
      </c>
      <c r="H655" s="318"/>
      <c r="I655" s="126"/>
      <c r="J655" s="110"/>
      <c r="K655" s="108"/>
      <c r="L655" s="107"/>
      <c r="M655" s="319"/>
      <c r="N655" s="107"/>
    </row>
    <row r="656" spans="1:14" ht="18" hidden="1" customHeight="1">
      <c r="A656" s="107">
        <v>650</v>
      </c>
      <c r="B656" s="107" t="s">
        <v>1746</v>
      </c>
      <c r="D656" s="327" t="s">
        <v>10282</v>
      </c>
      <c r="E656" s="107" t="s">
        <v>1709</v>
      </c>
      <c r="F656" s="126">
        <v>0</v>
      </c>
      <c r="G656" s="107" t="str">
        <f t="shared" si="10"/>
        <v>SH19-07085</v>
      </c>
      <c r="H656" s="318"/>
      <c r="I656" s="126"/>
      <c r="J656" s="110"/>
      <c r="K656" s="108"/>
      <c r="L656" s="107"/>
      <c r="M656" s="319"/>
      <c r="N656" s="107"/>
    </row>
    <row r="657" spans="1:14" ht="18" hidden="1" customHeight="1">
      <c r="A657" s="107">
        <v>651</v>
      </c>
      <c r="B657" s="107" t="s">
        <v>139</v>
      </c>
      <c r="C657" s="90">
        <v>43665</v>
      </c>
      <c r="D657" s="107" t="s">
        <v>10283</v>
      </c>
      <c r="E657" s="107" t="s">
        <v>1709</v>
      </c>
      <c r="F657" s="126">
        <v>1479</v>
      </c>
      <c r="G657" s="107" t="str">
        <f t="shared" si="10"/>
        <v>SH19-07086</v>
      </c>
      <c r="H657" s="318"/>
      <c r="I657" s="126"/>
      <c r="J657" s="110"/>
      <c r="K657" s="108"/>
      <c r="L657" s="107"/>
      <c r="M657" s="319"/>
      <c r="N657" s="107"/>
    </row>
    <row r="658" spans="1:14" ht="18" hidden="1" customHeight="1">
      <c r="A658" s="107">
        <v>652</v>
      </c>
      <c r="B658" s="107" t="s">
        <v>42</v>
      </c>
      <c r="C658" s="90">
        <v>43665</v>
      </c>
      <c r="D658" s="107" t="s">
        <v>10284</v>
      </c>
      <c r="E658" s="107" t="s">
        <v>10628</v>
      </c>
      <c r="F658" s="126">
        <v>24.85</v>
      </c>
      <c r="G658" s="107" t="str">
        <f t="shared" si="10"/>
        <v>SH19-07087</v>
      </c>
      <c r="H658" s="318"/>
      <c r="I658" s="126"/>
      <c r="J658" s="110"/>
      <c r="K658" s="108"/>
      <c r="L658" s="107"/>
      <c r="M658" s="319"/>
      <c r="N658" s="107"/>
    </row>
    <row r="659" spans="1:14" ht="18" hidden="1" customHeight="1">
      <c r="A659" s="107">
        <v>653</v>
      </c>
      <c r="B659" s="107" t="s">
        <v>50</v>
      </c>
      <c r="C659" s="90">
        <v>43665</v>
      </c>
      <c r="D659" s="107" t="s">
        <v>10285</v>
      </c>
      <c r="E659" s="107" t="s">
        <v>1709</v>
      </c>
      <c r="F659" s="126">
        <v>6472.32</v>
      </c>
      <c r="G659" s="107" t="str">
        <f t="shared" si="10"/>
        <v>SH19-07088</v>
      </c>
      <c r="H659" s="318"/>
      <c r="I659" s="126"/>
      <c r="J659" s="110"/>
      <c r="K659" s="108"/>
      <c r="L659" s="107"/>
      <c r="M659" s="319"/>
      <c r="N659" s="107"/>
    </row>
    <row r="660" spans="1:14" ht="18" hidden="1" customHeight="1">
      <c r="A660" s="107">
        <v>654</v>
      </c>
      <c r="B660" s="107" t="s">
        <v>288</v>
      </c>
      <c r="C660" s="90">
        <v>43665</v>
      </c>
      <c r="D660" s="107" t="s">
        <v>10286</v>
      </c>
      <c r="E660" s="107" t="s">
        <v>1709</v>
      </c>
      <c r="F660" s="126">
        <v>2173.84</v>
      </c>
      <c r="G660" s="107" t="str">
        <f t="shared" si="10"/>
        <v>SH19-07089</v>
      </c>
      <c r="H660" s="318"/>
      <c r="I660" s="126"/>
      <c r="J660" s="110"/>
      <c r="K660" s="108"/>
      <c r="L660" s="107"/>
      <c r="M660" s="319"/>
      <c r="N660" s="107"/>
    </row>
    <row r="661" spans="1:14" ht="18" hidden="1" customHeight="1">
      <c r="A661" s="107">
        <v>655</v>
      </c>
      <c r="B661" s="107" t="s">
        <v>224</v>
      </c>
      <c r="C661" s="90">
        <v>43665</v>
      </c>
      <c r="D661" s="107" t="s">
        <v>10287</v>
      </c>
      <c r="E661" s="107" t="s">
        <v>1709</v>
      </c>
      <c r="F661" s="126">
        <v>8726.67</v>
      </c>
      <c r="G661" s="107" t="str">
        <f t="shared" si="10"/>
        <v>SH19-07090</v>
      </c>
      <c r="H661" s="318"/>
      <c r="I661" s="126"/>
      <c r="J661" s="110"/>
      <c r="K661" s="108"/>
      <c r="L661" s="107"/>
      <c r="M661" s="319"/>
      <c r="N661" s="107"/>
    </row>
    <row r="662" spans="1:14" ht="18" hidden="1" customHeight="1">
      <c r="A662" s="107">
        <v>656</v>
      </c>
      <c r="B662" s="107" t="s">
        <v>139</v>
      </c>
      <c r="C662" s="90">
        <v>43665</v>
      </c>
      <c r="D662" s="107" t="s">
        <v>10288</v>
      </c>
      <c r="E662" s="107" t="s">
        <v>1709</v>
      </c>
      <c r="F662" s="126">
        <v>571.05999999999995</v>
      </c>
      <c r="G662" s="107" t="str">
        <f t="shared" si="10"/>
        <v>SH19-07091</v>
      </c>
      <c r="H662" s="318"/>
      <c r="I662" s="126"/>
      <c r="J662" s="110"/>
      <c r="K662" s="108"/>
      <c r="L662" s="107"/>
      <c r="M662" s="319"/>
      <c r="N662" s="107"/>
    </row>
    <row r="663" spans="1:14" ht="18" hidden="1" customHeight="1">
      <c r="A663" s="107">
        <v>657</v>
      </c>
      <c r="B663" s="107" t="s">
        <v>224</v>
      </c>
      <c r="C663" s="90">
        <v>43665</v>
      </c>
      <c r="D663" s="107" t="s">
        <v>10289</v>
      </c>
      <c r="E663" s="107" t="s">
        <v>1709</v>
      </c>
      <c r="F663" s="126">
        <v>6553.21</v>
      </c>
      <c r="G663" s="107" t="str">
        <f t="shared" si="10"/>
        <v>SH19-07092</v>
      </c>
      <c r="H663" s="318"/>
      <c r="I663" s="126"/>
      <c r="J663" s="110"/>
      <c r="K663" s="108"/>
      <c r="L663" s="107"/>
      <c r="M663" s="319"/>
      <c r="N663" s="107"/>
    </row>
    <row r="664" spans="1:14" ht="18" hidden="1" customHeight="1">
      <c r="A664" s="107">
        <v>658</v>
      </c>
      <c r="B664" s="107" t="s">
        <v>42</v>
      </c>
      <c r="C664" s="90">
        <v>43665</v>
      </c>
      <c r="D664" s="107" t="s">
        <v>10290</v>
      </c>
      <c r="E664" s="107" t="s">
        <v>10628</v>
      </c>
      <c r="F664" s="126">
        <v>244.16</v>
      </c>
      <c r="G664" s="107" t="str">
        <f t="shared" si="10"/>
        <v>SH19-07093</v>
      </c>
      <c r="H664" s="318"/>
      <c r="I664" s="126"/>
      <c r="J664" s="110"/>
      <c r="K664" s="108"/>
      <c r="L664" s="107"/>
      <c r="M664" s="319"/>
      <c r="N664" s="107"/>
    </row>
    <row r="665" spans="1:14" ht="18" hidden="1" customHeight="1">
      <c r="A665" s="107">
        <v>659</v>
      </c>
      <c r="B665" s="107" t="s">
        <v>42</v>
      </c>
      <c r="C665" s="90">
        <v>43665</v>
      </c>
      <c r="D665" s="107" t="s">
        <v>10291</v>
      </c>
      <c r="E665" s="107" t="s">
        <v>10628</v>
      </c>
      <c r="F665" s="126">
        <v>200.57</v>
      </c>
      <c r="G665" s="107" t="str">
        <f t="shared" si="10"/>
        <v>SH19-07094</v>
      </c>
      <c r="H665" s="318"/>
      <c r="I665" s="126"/>
      <c r="J665" s="110"/>
      <c r="K665" s="108"/>
      <c r="L665" s="107"/>
      <c r="M665" s="319"/>
      <c r="N665" s="107"/>
    </row>
    <row r="666" spans="1:14" ht="18" hidden="1" customHeight="1">
      <c r="A666" s="107">
        <v>660</v>
      </c>
      <c r="B666" s="107" t="s">
        <v>1746</v>
      </c>
      <c r="D666" s="327" t="s">
        <v>10292</v>
      </c>
      <c r="E666" s="107" t="s">
        <v>1709</v>
      </c>
      <c r="F666" s="126">
        <v>0</v>
      </c>
      <c r="G666" s="107" t="str">
        <f t="shared" si="10"/>
        <v>SH19-07095</v>
      </c>
      <c r="H666" s="318"/>
      <c r="I666" s="126"/>
      <c r="J666" s="110"/>
      <c r="K666" s="108"/>
      <c r="L666" s="107"/>
      <c r="M666" s="319"/>
      <c r="N666" s="107"/>
    </row>
    <row r="667" spans="1:14" ht="18" hidden="1" customHeight="1">
      <c r="A667" s="107">
        <v>661</v>
      </c>
      <c r="B667" s="107" t="s">
        <v>42</v>
      </c>
      <c r="C667" s="90">
        <v>43670</v>
      </c>
      <c r="D667" s="107" t="s">
        <v>10293</v>
      </c>
      <c r="E667" s="107" t="s">
        <v>10631</v>
      </c>
      <c r="F667" s="126">
        <v>1816.5</v>
      </c>
      <c r="G667" s="107" t="str">
        <f t="shared" si="10"/>
        <v>SH19-07096</v>
      </c>
      <c r="H667" s="318"/>
      <c r="I667" s="126"/>
      <c r="J667" s="110"/>
      <c r="K667" s="108"/>
      <c r="L667" s="107"/>
      <c r="M667" s="319"/>
      <c r="N667" s="107"/>
    </row>
    <row r="668" spans="1:14" ht="18" hidden="1" customHeight="1">
      <c r="A668" s="107">
        <v>662</v>
      </c>
      <c r="B668" s="107" t="s">
        <v>42</v>
      </c>
      <c r="C668" s="90">
        <v>43670</v>
      </c>
      <c r="D668" s="107" t="s">
        <v>10294</v>
      </c>
      <c r="E668" s="107" t="s">
        <v>10631</v>
      </c>
      <c r="F668" s="126">
        <v>1816.5</v>
      </c>
      <c r="G668" s="107" t="str">
        <f t="shared" si="10"/>
        <v>SH19-07097</v>
      </c>
      <c r="H668" s="318"/>
      <c r="I668" s="126"/>
      <c r="J668" s="110"/>
      <c r="K668" s="108"/>
      <c r="L668" s="107"/>
      <c r="M668" s="319"/>
      <c r="N668" s="107"/>
    </row>
    <row r="669" spans="1:14" ht="18" hidden="1" customHeight="1">
      <c r="A669" s="107">
        <v>663</v>
      </c>
      <c r="B669" s="107" t="s">
        <v>42</v>
      </c>
      <c r="C669" s="90">
        <v>43670</v>
      </c>
      <c r="D669" s="107" t="s">
        <v>10295</v>
      </c>
      <c r="E669" s="107" t="s">
        <v>10631</v>
      </c>
      <c r="F669" s="126">
        <v>1605.79</v>
      </c>
      <c r="G669" s="107" t="str">
        <f t="shared" si="10"/>
        <v>SH19-07098</v>
      </c>
      <c r="H669" s="318"/>
      <c r="I669" s="126"/>
      <c r="J669" s="110"/>
      <c r="K669" s="108"/>
      <c r="L669" s="107"/>
      <c r="M669" s="319"/>
      <c r="N669" s="107"/>
    </row>
    <row r="670" spans="1:14" ht="18" hidden="1" customHeight="1">
      <c r="A670" s="107">
        <v>664</v>
      </c>
      <c r="B670" s="107" t="s">
        <v>53</v>
      </c>
      <c r="C670" s="90">
        <v>43665</v>
      </c>
      <c r="D670" s="107" t="s">
        <v>10296</v>
      </c>
      <c r="E670" s="107" t="s">
        <v>1709</v>
      </c>
      <c r="F670" s="126">
        <v>2439.83</v>
      </c>
      <c r="G670" s="107" t="str">
        <f t="shared" si="10"/>
        <v>SH19-07099</v>
      </c>
      <c r="H670" s="318"/>
      <c r="I670" s="126"/>
      <c r="J670" s="110"/>
      <c r="K670" s="108"/>
      <c r="L670" s="107"/>
      <c r="M670" s="319"/>
      <c r="N670" s="107"/>
    </row>
    <row r="671" spans="1:14" ht="18" hidden="1" customHeight="1">
      <c r="A671" s="107">
        <v>665</v>
      </c>
      <c r="B671" s="107" t="s">
        <v>43</v>
      </c>
      <c r="C671" s="90">
        <v>43665</v>
      </c>
      <c r="D671" s="107" t="s">
        <v>10297</v>
      </c>
      <c r="E671" s="107" t="s">
        <v>1709</v>
      </c>
      <c r="F671" s="126">
        <v>1123.2</v>
      </c>
      <c r="G671" s="107" t="str">
        <f t="shared" si="10"/>
        <v>SH19-07100</v>
      </c>
      <c r="H671" s="318"/>
      <c r="I671" s="126"/>
      <c r="J671" s="110"/>
      <c r="K671" s="108"/>
      <c r="L671" s="107"/>
      <c r="M671" s="319"/>
      <c r="N671" s="107"/>
    </row>
    <row r="672" spans="1:14" ht="18" hidden="1" customHeight="1">
      <c r="A672" s="107">
        <v>666</v>
      </c>
      <c r="B672" s="107"/>
      <c r="D672" s="347" t="s">
        <v>10298</v>
      </c>
      <c r="E672" s="107" t="s">
        <v>1709</v>
      </c>
      <c r="F672" s="126">
        <v>0</v>
      </c>
      <c r="G672" s="107" t="str">
        <f t="shared" si="10"/>
        <v>SH19-07101</v>
      </c>
      <c r="H672" s="318"/>
      <c r="I672" s="126"/>
      <c r="J672" s="110"/>
      <c r="K672" s="108"/>
      <c r="L672" s="107"/>
      <c r="M672" s="319"/>
      <c r="N672" s="107" t="s">
        <v>10827</v>
      </c>
    </row>
    <row r="673" spans="1:14" ht="18" hidden="1" customHeight="1">
      <c r="A673" s="107">
        <v>667</v>
      </c>
      <c r="B673" s="107" t="s">
        <v>238</v>
      </c>
      <c r="C673" s="90">
        <v>43665</v>
      </c>
      <c r="D673" s="107" t="s">
        <v>10299</v>
      </c>
      <c r="E673" s="107" t="s">
        <v>1709</v>
      </c>
      <c r="F673" s="126">
        <v>2317.77</v>
      </c>
      <c r="G673" s="107" t="str">
        <f t="shared" si="10"/>
        <v>SH19-07102</v>
      </c>
      <c r="H673" s="318"/>
      <c r="I673" s="126"/>
      <c r="J673" s="110"/>
      <c r="K673" s="108"/>
      <c r="L673" s="107"/>
      <c r="M673" s="319"/>
      <c r="N673" s="107"/>
    </row>
    <row r="674" spans="1:14" ht="18" hidden="1" customHeight="1">
      <c r="A674" s="107">
        <v>668</v>
      </c>
      <c r="B674" s="107" t="s">
        <v>1746</v>
      </c>
      <c r="D674" s="327" t="s">
        <v>10300</v>
      </c>
      <c r="E674" s="107" t="s">
        <v>1709</v>
      </c>
      <c r="F674" s="126">
        <v>0</v>
      </c>
      <c r="G674" s="107" t="str">
        <f t="shared" si="10"/>
        <v>SH19-07103</v>
      </c>
      <c r="H674" s="318"/>
      <c r="I674" s="126"/>
      <c r="J674" s="110"/>
      <c r="K674" s="108"/>
      <c r="L674" s="107"/>
      <c r="M674" s="319"/>
      <c r="N674" s="107"/>
    </row>
    <row r="675" spans="1:14" ht="18" hidden="1" customHeight="1">
      <c r="A675" s="107">
        <v>669</v>
      </c>
      <c r="B675" s="107" t="s">
        <v>42</v>
      </c>
      <c r="C675" s="90">
        <v>43665</v>
      </c>
      <c r="D675" s="107" t="s">
        <v>10301</v>
      </c>
      <c r="E675" s="107" t="s">
        <v>1709</v>
      </c>
      <c r="F675" s="126">
        <v>4608.5600000000004</v>
      </c>
      <c r="G675" s="107" t="str">
        <f t="shared" si="10"/>
        <v>SH19-07104</v>
      </c>
      <c r="H675" s="318"/>
      <c r="I675" s="126"/>
      <c r="J675" s="110"/>
      <c r="K675" s="108"/>
      <c r="L675" s="107"/>
      <c r="M675" s="319"/>
      <c r="N675" s="107"/>
    </row>
    <row r="676" spans="1:14" ht="18" hidden="1" customHeight="1">
      <c r="A676" s="107">
        <v>670</v>
      </c>
      <c r="B676" s="107" t="s">
        <v>329</v>
      </c>
      <c r="C676" s="90">
        <v>43665</v>
      </c>
      <c r="D676" s="107" t="s">
        <v>10302</v>
      </c>
      <c r="E676" s="107" t="s">
        <v>1709</v>
      </c>
      <c r="F676" s="126">
        <v>6631.18</v>
      </c>
      <c r="G676" s="107" t="str">
        <f t="shared" si="10"/>
        <v>SH19-07105</v>
      </c>
      <c r="H676" s="318"/>
      <c r="I676" s="126"/>
      <c r="J676" s="110"/>
      <c r="K676" s="108"/>
      <c r="L676" s="107"/>
      <c r="M676" s="319"/>
      <c r="N676" s="107"/>
    </row>
    <row r="677" spans="1:14" ht="18" hidden="1" customHeight="1">
      <c r="A677" s="107">
        <v>671</v>
      </c>
      <c r="B677" s="107" t="s">
        <v>42</v>
      </c>
      <c r="C677" s="90">
        <v>43668</v>
      </c>
      <c r="D677" s="107" t="s">
        <v>10303</v>
      </c>
      <c r="E677" s="107" t="s">
        <v>10629</v>
      </c>
      <c r="F677" s="126">
        <v>10262.9</v>
      </c>
      <c r="G677" s="107" t="str">
        <f t="shared" si="10"/>
        <v>SH19-07106</v>
      </c>
      <c r="H677" s="318"/>
      <c r="I677" s="126"/>
      <c r="J677" s="110"/>
      <c r="K677" s="108"/>
      <c r="L677" s="107"/>
      <c r="M677" s="319"/>
      <c r="N677" s="107"/>
    </row>
    <row r="678" spans="1:14" ht="18" hidden="1" customHeight="1">
      <c r="A678" s="107">
        <v>672</v>
      </c>
      <c r="B678" s="107" t="s">
        <v>55</v>
      </c>
      <c r="C678" s="90">
        <v>43665</v>
      </c>
      <c r="D678" s="107" t="s">
        <v>10304</v>
      </c>
      <c r="E678" s="107" t="s">
        <v>1709</v>
      </c>
      <c r="F678" s="126">
        <v>1644.84</v>
      </c>
      <c r="G678" s="107" t="str">
        <f t="shared" si="10"/>
        <v>SH19-07107</v>
      </c>
      <c r="H678" s="318"/>
      <c r="I678" s="126"/>
      <c r="J678" s="110"/>
      <c r="K678" s="108"/>
      <c r="L678" s="107"/>
      <c r="M678" s="319"/>
      <c r="N678" s="107"/>
    </row>
    <row r="679" spans="1:14" ht="18" hidden="1" customHeight="1">
      <c r="A679" s="107">
        <v>673</v>
      </c>
      <c r="B679" s="107" t="s">
        <v>55</v>
      </c>
      <c r="C679" s="90">
        <v>43665</v>
      </c>
      <c r="D679" s="107" t="s">
        <v>10305</v>
      </c>
      <c r="E679" s="107" t="s">
        <v>1709</v>
      </c>
      <c r="F679" s="126">
        <v>1502.82</v>
      </c>
      <c r="G679" s="107" t="str">
        <f t="shared" si="10"/>
        <v>SH19-07108</v>
      </c>
      <c r="H679" s="318"/>
      <c r="I679" s="126"/>
      <c r="J679" s="110"/>
      <c r="K679" s="108"/>
      <c r="L679" s="107"/>
      <c r="M679" s="319"/>
      <c r="N679" s="107"/>
    </row>
    <row r="680" spans="1:14" ht="18" hidden="1" customHeight="1">
      <c r="A680" s="107">
        <v>674</v>
      </c>
      <c r="B680" s="107" t="s">
        <v>55</v>
      </c>
      <c r="C680" s="90">
        <v>43665</v>
      </c>
      <c r="D680" s="107" t="s">
        <v>10306</v>
      </c>
      <c r="E680" s="107" t="s">
        <v>1709</v>
      </c>
      <c r="F680" s="126">
        <v>1447.74</v>
      </c>
      <c r="G680" s="107" t="str">
        <f t="shared" si="10"/>
        <v>SH19-07109</v>
      </c>
      <c r="H680" s="318"/>
      <c r="I680" s="126"/>
      <c r="J680" s="110"/>
      <c r="K680" s="108"/>
      <c r="L680" s="107"/>
      <c r="M680" s="319"/>
      <c r="N680" s="107"/>
    </row>
    <row r="681" spans="1:14" ht="18" hidden="1" customHeight="1">
      <c r="A681" s="107">
        <v>675</v>
      </c>
      <c r="B681" s="107" t="s">
        <v>55</v>
      </c>
      <c r="C681" s="90">
        <v>43665</v>
      </c>
      <c r="D681" s="107" t="s">
        <v>10307</v>
      </c>
      <c r="E681" s="107" t="s">
        <v>1709</v>
      </c>
      <c r="F681" s="126">
        <v>727.65</v>
      </c>
      <c r="G681" s="107" t="str">
        <f t="shared" ref="G681:G744" si="11">D681</f>
        <v>SH19-07110</v>
      </c>
      <c r="H681" s="318"/>
      <c r="I681" s="126"/>
      <c r="J681" s="110"/>
      <c r="K681" s="108"/>
      <c r="L681" s="107"/>
      <c r="M681" s="319"/>
      <c r="N681" s="107"/>
    </row>
    <row r="682" spans="1:14" ht="18" hidden="1" customHeight="1">
      <c r="A682" s="107">
        <v>676</v>
      </c>
      <c r="B682" s="107" t="s">
        <v>55</v>
      </c>
      <c r="C682" s="90">
        <v>43665</v>
      </c>
      <c r="D682" s="107" t="s">
        <v>10308</v>
      </c>
      <c r="E682" s="107" t="s">
        <v>1709</v>
      </c>
      <c r="F682" s="126">
        <v>605.1</v>
      </c>
      <c r="G682" s="107" t="str">
        <f t="shared" si="11"/>
        <v>SH19-07111</v>
      </c>
      <c r="H682" s="318"/>
      <c r="I682" s="126"/>
      <c r="J682" s="110"/>
      <c r="K682" s="108"/>
      <c r="L682" s="107"/>
      <c r="M682" s="319"/>
      <c r="N682" s="107"/>
    </row>
    <row r="683" spans="1:14" ht="18" hidden="1" customHeight="1">
      <c r="A683" s="107">
        <v>677</v>
      </c>
      <c r="B683" s="107" t="s">
        <v>42</v>
      </c>
      <c r="C683" s="90">
        <v>43670</v>
      </c>
      <c r="D683" s="107" t="s">
        <v>10309</v>
      </c>
      <c r="E683" s="107" t="s">
        <v>10631</v>
      </c>
      <c r="F683" s="126">
        <v>1453.2</v>
      </c>
      <c r="G683" s="107" t="str">
        <f t="shared" si="11"/>
        <v>SH19-07112</v>
      </c>
      <c r="H683" s="318"/>
      <c r="I683" s="126"/>
      <c r="J683" s="110"/>
      <c r="K683" s="108"/>
      <c r="L683" s="107"/>
      <c r="M683" s="319"/>
      <c r="N683" s="107"/>
    </row>
    <row r="684" spans="1:14" ht="18" hidden="1" customHeight="1">
      <c r="A684" s="107">
        <v>678</v>
      </c>
      <c r="B684" s="107" t="s">
        <v>42</v>
      </c>
      <c r="C684" s="90">
        <v>43669</v>
      </c>
      <c r="D684" s="107" t="s">
        <v>10310</v>
      </c>
      <c r="E684" s="107" t="s">
        <v>10630</v>
      </c>
      <c r="F684" s="126">
        <v>6116.23</v>
      </c>
      <c r="G684" s="107" t="str">
        <f t="shared" si="11"/>
        <v>SH19-07113</v>
      </c>
      <c r="H684" s="318"/>
      <c r="I684" s="126"/>
      <c r="J684" s="110"/>
      <c r="K684" s="108"/>
      <c r="L684" s="107"/>
      <c r="M684" s="319"/>
      <c r="N684" s="107"/>
    </row>
    <row r="685" spans="1:14" ht="18" hidden="1" customHeight="1">
      <c r="A685" s="107">
        <v>679</v>
      </c>
      <c r="B685" s="107" t="s">
        <v>42</v>
      </c>
      <c r="C685" s="90">
        <v>43669</v>
      </c>
      <c r="D685" s="107" t="s">
        <v>10311</v>
      </c>
      <c r="E685" s="107" t="s">
        <v>10630</v>
      </c>
      <c r="F685" s="126">
        <v>4660.22</v>
      </c>
      <c r="G685" s="107" t="str">
        <f t="shared" si="11"/>
        <v>SH19-07114</v>
      </c>
      <c r="H685" s="318"/>
      <c r="I685" s="126"/>
      <c r="J685" s="110"/>
      <c r="K685" s="108"/>
      <c r="L685" s="107"/>
      <c r="M685" s="319"/>
      <c r="N685" s="107"/>
    </row>
    <row r="686" spans="1:14" ht="18" hidden="1" customHeight="1">
      <c r="A686" s="107">
        <v>680</v>
      </c>
      <c r="B686" s="107" t="s">
        <v>42</v>
      </c>
      <c r="C686" s="90">
        <v>43669</v>
      </c>
      <c r="D686" s="107" t="s">
        <v>10312</v>
      </c>
      <c r="E686" s="107" t="s">
        <v>10630</v>
      </c>
      <c r="F686" s="126">
        <v>3425.58</v>
      </c>
      <c r="G686" s="107" t="str">
        <f t="shared" si="11"/>
        <v>SH19-07115</v>
      </c>
      <c r="H686" s="318"/>
      <c r="I686" s="126"/>
      <c r="J686" s="110"/>
      <c r="K686" s="108"/>
      <c r="L686" s="107"/>
      <c r="M686" s="319"/>
      <c r="N686" s="107"/>
    </row>
    <row r="687" spans="1:14" ht="18" hidden="1" customHeight="1">
      <c r="A687" s="107">
        <v>681</v>
      </c>
      <c r="B687" s="107" t="s">
        <v>42</v>
      </c>
      <c r="C687" s="90">
        <v>43669</v>
      </c>
      <c r="D687" s="107" t="s">
        <v>10313</v>
      </c>
      <c r="E687" s="107" t="s">
        <v>10630</v>
      </c>
      <c r="F687" s="126">
        <v>6420.22</v>
      </c>
      <c r="G687" s="107" t="str">
        <f t="shared" si="11"/>
        <v>SH19-07116</v>
      </c>
      <c r="H687" s="318"/>
      <c r="I687" s="126"/>
      <c r="J687" s="110"/>
      <c r="K687" s="108"/>
      <c r="L687" s="107"/>
      <c r="M687" s="319"/>
      <c r="N687" s="107"/>
    </row>
    <row r="688" spans="1:14" ht="18" hidden="1" customHeight="1">
      <c r="A688" s="107">
        <v>682</v>
      </c>
      <c r="B688" s="107" t="s">
        <v>42</v>
      </c>
      <c r="C688" s="90">
        <v>43669</v>
      </c>
      <c r="D688" s="107" t="s">
        <v>10314</v>
      </c>
      <c r="E688" s="107" t="s">
        <v>10630</v>
      </c>
      <c r="F688" s="126">
        <v>5965.25</v>
      </c>
      <c r="G688" s="107" t="str">
        <f t="shared" si="11"/>
        <v>SH19-07117</v>
      </c>
      <c r="H688" s="318"/>
      <c r="I688" s="126"/>
      <c r="J688" s="110"/>
      <c r="K688" s="108"/>
      <c r="L688" s="107"/>
      <c r="M688" s="319"/>
      <c r="N688" s="107"/>
    </row>
    <row r="689" spans="1:14" ht="18" hidden="1" customHeight="1">
      <c r="A689" s="107">
        <v>683</v>
      </c>
      <c r="B689" s="107" t="s">
        <v>42</v>
      </c>
      <c r="C689" s="90">
        <v>43669</v>
      </c>
      <c r="D689" s="107" t="s">
        <v>10315</v>
      </c>
      <c r="E689" s="107" t="s">
        <v>10630</v>
      </c>
      <c r="F689" s="126">
        <v>7901.16</v>
      </c>
      <c r="G689" s="107" t="str">
        <f t="shared" si="11"/>
        <v>SH19-07118</v>
      </c>
      <c r="H689" s="318"/>
      <c r="I689" s="126"/>
      <c r="J689" s="110"/>
      <c r="K689" s="108"/>
      <c r="L689" s="107"/>
      <c r="M689" s="319"/>
      <c r="N689" s="107"/>
    </row>
    <row r="690" spans="1:14" ht="18" hidden="1" customHeight="1">
      <c r="A690" s="107">
        <v>684</v>
      </c>
      <c r="B690" s="107" t="s">
        <v>42</v>
      </c>
      <c r="C690" s="90">
        <v>43669</v>
      </c>
      <c r="D690" s="107" t="s">
        <v>10316</v>
      </c>
      <c r="E690" s="107" t="s">
        <v>10630</v>
      </c>
      <c r="F690" s="126">
        <v>3804.14</v>
      </c>
      <c r="G690" s="107" t="str">
        <f t="shared" si="11"/>
        <v>SH19-07119</v>
      </c>
      <c r="H690" s="318"/>
      <c r="I690" s="126"/>
      <c r="J690" s="110"/>
      <c r="K690" s="108"/>
      <c r="L690" s="107"/>
      <c r="M690" s="319"/>
      <c r="N690" s="107"/>
    </row>
    <row r="691" spans="1:14" ht="18" hidden="1" customHeight="1">
      <c r="A691" s="107">
        <v>685</v>
      </c>
      <c r="B691" s="107" t="s">
        <v>42</v>
      </c>
      <c r="C691" s="90">
        <v>43669</v>
      </c>
      <c r="D691" s="107" t="s">
        <v>10317</v>
      </c>
      <c r="E691" s="107" t="s">
        <v>10630</v>
      </c>
      <c r="F691" s="126">
        <v>14168.03</v>
      </c>
      <c r="G691" s="107" t="str">
        <f t="shared" si="11"/>
        <v>SH19-07120</v>
      </c>
      <c r="H691" s="318"/>
      <c r="I691" s="126"/>
      <c r="J691" s="110"/>
      <c r="K691" s="108"/>
      <c r="L691" s="107"/>
      <c r="M691" s="319"/>
      <c r="N691" s="107"/>
    </row>
    <row r="692" spans="1:14" ht="18" hidden="1" customHeight="1">
      <c r="A692" s="107">
        <v>686</v>
      </c>
      <c r="B692" s="107" t="s">
        <v>42</v>
      </c>
      <c r="C692" s="90">
        <v>43669</v>
      </c>
      <c r="D692" s="107" t="s">
        <v>10318</v>
      </c>
      <c r="E692" s="107" t="s">
        <v>10630</v>
      </c>
      <c r="F692" s="126">
        <v>985.33</v>
      </c>
      <c r="G692" s="107" t="str">
        <f t="shared" si="11"/>
        <v>SH19-07121</v>
      </c>
      <c r="H692" s="318"/>
      <c r="I692" s="126"/>
      <c r="J692" s="110"/>
      <c r="K692" s="108"/>
      <c r="L692" s="107"/>
      <c r="M692" s="319"/>
      <c r="N692" s="107"/>
    </row>
    <row r="693" spans="1:14" ht="18" hidden="1" customHeight="1">
      <c r="A693" s="107">
        <v>687</v>
      </c>
      <c r="B693" s="107" t="s">
        <v>42</v>
      </c>
      <c r="C693" s="90">
        <v>43669</v>
      </c>
      <c r="D693" s="107" t="s">
        <v>10319</v>
      </c>
      <c r="E693" s="107" t="s">
        <v>10630</v>
      </c>
      <c r="F693" s="126">
        <v>6553.76</v>
      </c>
      <c r="G693" s="107" t="str">
        <f t="shared" si="11"/>
        <v>SH19-07122</v>
      </c>
      <c r="H693" s="318"/>
      <c r="I693" s="126"/>
      <c r="J693" s="110"/>
      <c r="K693" s="108"/>
      <c r="L693" s="107"/>
      <c r="M693" s="319"/>
      <c r="N693" s="107"/>
    </row>
    <row r="694" spans="1:14" ht="18" hidden="1" customHeight="1">
      <c r="A694" s="107">
        <v>688</v>
      </c>
      <c r="B694" s="107" t="s">
        <v>42</v>
      </c>
      <c r="C694" s="90">
        <v>43669</v>
      </c>
      <c r="D694" s="107" t="s">
        <v>10320</v>
      </c>
      <c r="E694" s="107" t="s">
        <v>10630</v>
      </c>
      <c r="F694" s="126">
        <v>3244.06</v>
      </c>
      <c r="G694" s="107" t="str">
        <f t="shared" si="11"/>
        <v>SH19-07123</v>
      </c>
      <c r="H694" s="318"/>
      <c r="I694" s="126"/>
      <c r="J694" s="110"/>
      <c r="K694" s="108"/>
      <c r="L694" s="107"/>
      <c r="M694" s="319"/>
      <c r="N694" s="107"/>
    </row>
    <row r="695" spans="1:14" ht="18" hidden="1" customHeight="1">
      <c r="A695" s="107">
        <v>689</v>
      </c>
      <c r="B695" s="107" t="s">
        <v>42</v>
      </c>
      <c r="C695" s="90">
        <v>43669</v>
      </c>
      <c r="D695" s="107" t="s">
        <v>10321</v>
      </c>
      <c r="E695" s="107" t="s">
        <v>10630</v>
      </c>
      <c r="F695" s="126">
        <v>11864.91</v>
      </c>
      <c r="G695" s="107" t="str">
        <f t="shared" si="11"/>
        <v>SH19-07124</v>
      </c>
      <c r="H695" s="318"/>
      <c r="I695" s="126"/>
      <c r="J695" s="110"/>
      <c r="K695" s="108"/>
      <c r="L695" s="107"/>
      <c r="M695" s="319"/>
      <c r="N695" s="107"/>
    </row>
    <row r="696" spans="1:14" ht="18" hidden="1" customHeight="1">
      <c r="A696" s="107">
        <v>690</v>
      </c>
      <c r="B696" s="107" t="s">
        <v>42</v>
      </c>
      <c r="C696" s="90">
        <v>43669</v>
      </c>
      <c r="D696" s="107" t="s">
        <v>10322</v>
      </c>
      <c r="E696" s="107" t="s">
        <v>10630</v>
      </c>
      <c r="F696" s="126">
        <v>5396.66</v>
      </c>
      <c r="G696" s="107" t="str">
        <f t="shared" si="11"/>
        <v>SH19-07125</v>
      </c>
      <c r="H696" s="318"/>
      <c r="I696" s="126"/>
      <c r="J696" s="110"/>
      <c r="K696" s="108"/>
      <c r="L696" s="107"/>
      <c r="M696" s="319"/>
      <c r="N696" s="107"/>
    </row>
    <row r="697" spans="1:14" ht="18" hidden="1" customHeight="1">
      <c r="A697" s="107">
        <v>691</v>
      </c>
      <c r="B697" s="107" t="s">
        <v>42</v>
      </c>
      <c r="C697" s="90">
        <v>43669</v>
      </c>
      <c r="D697" s="107" t="s">
        <v>10323</v>
      </c>
      <c r="E697" s="107" t="s">
        <v>10630</v>
      </c>
      <c r="F697" s="126">
        <v>1573.97</v>
      </c>
      <c r="G697" s="107" t="str">
        <f t="shared" si="11"/>
        <v>SH19-07126</v>
      </c>
      <c r="H697" s="318"/>
      <c r="I697" s="126"/>
      <c r="J697" s="110"/>
      <c r="K697" s="108"/>
      <c r="L697" s="107"/>
      <c r="M697" s="319"/>
      <c r="N697" s="107"/>
    </row>
    <row r="698" spans="1:14" ht="18" hidden="1" customHeight="1">
      <c r="A698" s="107">
        <v>692</v>
      </c>
      <c r="B698" s="107" t="s">
        <v>42</v>
      </c>
      <c r="C698" s="90">
        <v>43669</v>
      </c>
      <c r="D698" s="107" t="s">
        <v>10324</v>
      </c>
      <c r="E698" s="107" t="s">
        <v>10630</v>
      </c>
      <c r="F698" s="126">
        <v>9908.92</v>
      </c>
      <c r="G698" s="107" t="str">
        <f t="shared" si="11"/>
        <v>SH19-07127</v>
      </c>
      <c r="H698" s="318"/>
      <c r="I698" s="126"/>
      <c r="J698" s="110"/>
      <c r="K698" s="108"/>
      <c r="L698" s="107"/>
      <c r="M698" s="319"/>
      <c r="N698" s="107"/>
    </row>
    <row r="699" spans="1:14" ht="18" hidden="1" customHeight="1">
      <c r="A699" s="107">
        <v>693</v>
      </c>
      <c r="B699" s="107" t="s">
        <v>42</v>
      </c>
      <c r="C699" s="90">
        <v>43669</v>
      </c>
      <c r="D699" s="107" t="s">
        <v>10325</v>
      </c>
      <c r="E699" s="107" t="s">
        <v>10630</v>
      </c>
      <c r="F699" s="126">
        <v>5010.8100000000004</v>
      </c>
      <c r="G699" s="107" t="str">
        <f t="shared" si="11"/>
        <v>SH19-07128</v>
      </c>
      <c r="H699" s="318"/>
      <c r="I699" s="126"/>
      <c r="J699" s="110"/>
      <c r="K699" s="108"/>
      <c r="L699" s="107"/>
      <c r="M699" s="319"/>
      <c r="N699" s="107"/>
    </row>
    <row r="700" spans="1:14" ht="18" hidden="1" customHeight="1">
      <c r="A700" s="107">
        <v>694</v>
      </c>
      <c r="B700" s="107" t="s">
        <v>42</v>
      </c>
      <c r="C700" s="90">
        <v>43669</v>
      </c>
      <c r="D700" s="107" t="s">
        <v>10326</v>
      </c>
      <c r="E700" s="107" t="s">
        <v>10630</v>
      </c>
      <c r="F700" s="126">
        <v>11282.08</v>
      </c>
      <c r="G700" s="107" t="str">
        <f t="shared" si="11"/>
        <v>SH19-07129</v>
      </c>
      <c r="H700" s="318"/>
      <c r="I700" s="126"/>
      <c r="J700" s="110"/>
      <c r="K700" s="108"/>
      <c r="L700" s="107"/>
      <c r="M700" s="319"/>
      <c r="N700" s="107"/>
    </row>
    <row r="701" spans="1:14" ht="18" hidden="1" customHeight="1">
      <c r="A701" s="107">
        <v>695</v>
      </c>
      <c r="B701" s="107" t="s">
        <v>42</v>
      </c>
      <c r="C701" s="90">
        <v>43669</v>
      </c>
      <c r="D701" s="107" t="s">
        <v>10327</v>
      </c>
      <c r="E701" s="107" t="s">
        <v>10630</v>
      </c>
      <c r="F701" s="126">
        <v>6765.32</v>
      </c>
      <c r="G701" s="107" t="str">
        <f t="shared" si="11"/>
        <v>SH19-07130</v>
      </c>
      <c r="H701" s="318"/>
      <c r="I701" s="126"/>
      <c r="J701" s="110"/>
      <c r="K701" s="108"/>
      <c r="L701" s="107"/>
      <c r="M701" s="319"/>
      <c r="N701" s="107"/>
    </row>
    <row r="702" spans="1:14" ht="18" hidden="1" customHeight="1">
      <c r="A702" s="107">
        <v>696</v>
      </c>
      <c r="B702" s="107" t="s">
        <v>42</v>
      </c>
      <c r="C702" s="90">
        <v>43665</v>
      </c>
      <c r="D702" s="107" t="s">
        <v>10328</v>
      </c>
      <c r="E702" s="107" t="s">
        <v>1709</v>
      </c>
      <c r="F702" s="126">
        <v>1625.72</v>
      </c>
      <c r="G702" s="107" t="str">
        <f t="shared" si="11"/>
        <v>SH19-07131</v>
      </c>
      <c r="H702" s="318"/>
      <c r="I702" s="126"/>
      <c r="J702" s="110"/>
      <c r="K702" s="108"/>
      <c r="L702" s="107"/>
      <c r="M702" s="319"/>
      <c r="N702" s="107"/>
    </row>
    <row r="703" spans="1:14" ht="18" hidden="1" customHeight="1">
      <c r="A703" s="107">
        <v>697</v>
      </c>
      <c r="B703" s="107" t="s">
        <v>1727</v>
      </c>
      <c r="C703" s="90">
        <v>43665</v>
      </c>
      <c r="D703" s="107" t="s">
        <v>10329</v>
      </c>
      <c r="E703" s="107" t="s">
        <v>1709</v>
      </c>
      <c r="F703" s="126">
        <v>5116.5</v>
      </c>
      <c r="G703" s="107" t="str">
        <f t="shared" si="11"/>
        <v>SH19-07132</v>
      </c>
      <c r="H703" s="318"/>
      <c r="I703" s="126"/>
      <c r="J703" s="110"/>
      <c r="K703" s="108"/>
      <c r="L703" s="107"/>
      <c r="M703" s="319"/>
      <c r="N703" s="107"/>
    </row>
    <row r="704" spans="1:14" ht="18" hidden="1" customHeight="1">
      <c r="A704" s="107">
        <v>698</v>
      </c>
      <c r="B704" s="107" t="s">
        <v>142</v>
      </c>
      <c r="C704" s="90">
        <v>43665</v>
      </c>
      <c r="D704" s="107" t="s">
        <v>10330</v>
      </c>
      <c r="E704" s="107" t="s">
        <v>1709</v>
      </c>
      <c r="F704" s="126">
        <v>2865.66</v>
      </c>
      <c r="G704" s="107" t="str">
        <f t="shared" si="11"/>
        <v>SH19-07133</v>
      </c>
      <c r="H704" s="318"/>
      <c r="I704" s="126"/>
      <c r="J704" s="110"/>
      <c r="K704" s="108"/>
      <c r="L704" s="107"/>
      <c r="M704" s="319"/>
      <c r="N704" s="107"/>
    </row>
    <row r="705" spans="1:14" ht="18" hidden="1" customHeight="1">
      <c r="A705" s="107">
        <v>699</v>
      </c>
      <c r="B705" s="107" t="s">
        <v>142</v>
      </c>
      <c r="C705" s="90">
        <v>43665</v>
      </c>
      <c r="D705" s="107" t="s">
        <v>10331</v>
      </c>
      <c r="E705" s="107" t="s">
        <v>1709</v>
      </c>
      <c r="F705" s="126">
        <v>2392.81</v>
      </c>
      <c r="G705" s="107" t="str">
        <f t="shared" si="11"/>
        <v>SH19-07134</v>
      </c>
      <c r="H705" s="318"/>
      <c r="I705" s="126"/>
      <c r="J705" s="110"/>
      <c r="K705" s="108"/>
      <c r="L705" s="107"/>
      <c r="M705" s="319"/>
      <c r="N705" s="107"/>
    </row>
    <row r="706" spans="1:14" ht="18" hidden="1" customHeight="1">
      <c r="A706" s="107">
        <v>700</v>
      </c>
      <c r="B706" s="107" t="s">
        <v>42</v>
      </c>
      <c r="C706" s="90">
        <v>43671</v>
      </c>
      <c r="D706" s="107" t="s">
        <v>10332</v>
      </c>
      <c r="E706" s="107" t="s">
        <v>10632</v>
      </c>
      <c r="F706" s="126">
        <v>2568.5300000000002</v>
      </c>
      <c r="G706" s="107" t="str">
        <f t="shared" si="11"/>
        <v>SH19-07135</v>
      </c>
      <c r="H706" s="318"/>
      <c r="I706" s="126"/>
      <c r="J706" s="110"/>
      <c r="K706" s="108"/>
      <c r="L706" s="107"/>
      <c r="M706" s="319"/>
      <c r="N706" s="107"/>
    </row>
    <row r="707" spans="1:14" ht="18" hidden="1" customHeight="1">
      <c r="A707" s="107">
        <v>701</v>
      </c>
      <c r="B707" s="107" t="s">
        <v>42</v>
      </c>
      <c r="C707" s="90">
        <v>43671</v>
      </c>
      <c r="D707" s="107" t="s">
        <v>10333</v>
      </c>
      <c r="E707" s="107" t="s">
        <v>10632</v>
      </c>
      <c r="F707" s="126">
        <v>1453.2</v>
      </c>
      <c r="G707" s="107" t="str">
        <f t="shared" si="11"/>
        <v>SH19-07136</v>
      </c>
      <c r="H707" s="318"/>
      <c r="I707" s="126"/>
      <c r="J707" s="110"/>
      <c r="K707" s="108"/>
      <c r="L707" s="107"/>
      <c r="M707" s="319"/>
      <c r="N707" s="107"/>
    </row>
    <row r="708" spans="1:14" ht="18" hidden="1" customHeight="1">
      <c r="A708" s="107">
        <v>702</v>
      </c>
      <c r="B708" s="107" t="s">
        <v>42</v>
      </c>
      <c r="C708" s="90">
        <v>43671</v>
      </c>
      <c r="D708" s="107" t="s">
        <v>10334</v>
      </c>
      <c r="E708" s="107" t="s">
        <v>10632</v>
      </c>
      <c r="F708" s="126">
        <v>679.37</v>
      </c>
      <c r="G708" s="107" t="str">
        <f t="shared" si="11"/>
        <v>SH19-07137</v>
      </c>
      <c r="H708" s="318"/>
      <c r="I708" s="126"/>
      <c r="J708" s="110"/>
      <c r="K708" s="108"/>
      <c r="L708" s="107"/>
      <c r="M708" s="319"/>
      <c r="N708" s="107"/>
    </row>
    <row r="709" spans="1:14" ht="18" hidden="1" customHeight="1">
      <c r="A709" s="107">
        <v>703</v>
      </c>
      <c r="B709" s="107" t="s">
        <v>1746</v>
      </c>
      <c r="D709" s="327" t="s">
        <v>10335</v>
      </c>
      <c r="E709" s="107" t="s">
        <v>1709</v>
      </c>
      <c r="F709" s="126">
        <v>0</v>
      </c>
      <c r="G709" s="107" t="str">
        <f t="shared" si="11"/>
        <v>SH19-07138</v>
      </c>
      <c r="H709" s="318"/>
      <c r="I709" s="126"/>
      <c r="J709" s="110"/>
      <c r="K709" s="108"/>
      <c r="L709" s="107"/>
      <c r="M709" s="319"/>
      <c r="N709" s="107"/>
    </row>
    <row r="710" spans="1:14" ht="18" hidden="1" customHeight="1">
      <c r="A710" s="107">
        <v>704</v>
      </c>
      <c r="B710" s="107" t="s">
        <v>43</v>
      </c>
      <c r="C710" s="90">
        <v>43666</v>
      </c>
      <c r="D710" s="107" t="s">
        <v>10336</v>
      </c>
      <c r="E710" s="107" t="s">
        <v>1709</v>
      </c>
      <c r="F710" s="126">
        <v>2712.9</v>
      </c>
      <c r="G710" s="107" t="str">
        <f t="shared" si="11"/>
        <v>SH19-07139</v>
      </c>
      <c r="H710" s="318"/>
      <c r="I710" s="126"/>
      <c r="J710" s="110"/>
      <c r="K710" s="108"/>
      <c r="L710" s="107"/>
      <c r="M710" s="319"/>
      <c r="N710" s="107"/>
    </row>
    <row r="711" spans="1:14" ht="18" hidden="1" customHeight="1">
      <c r="A711" s="107">
        <v>705</v>
      </c>
      <c r="B711" s="107" t="s">
        <v>142</v>
      </c>
      <c r="C711" s="90">
        <v>43666</v>
      </c>
      <c r="D711" s="107" t="s">
        <v>10337</v>
      </c>
      <c r="E711" s="107" t="s">
        <v>1709</v>
      </c>
      <c r="F711" s="126">
        <v>2316.09</v>
      </c>
      <c r="G711" s="107" t="str">
        <f t="shared" si="11"/>
        <v>SH19-07140</v>
      </c>
      <c r="H711" s="318"/>
      <c r="I711" s="126"/>
      <c r="J711" s="110"/>
      <c r="K711" s="108"/>
      <c r="L711" s="107"/>
      <c r="M711" s="319"/>
      <c r="N711" s="107"/>
    </row>
    <row r="712" spans="1:14" ht="18" hidden="1" customHeight="1">
      <c r="A712" s="107">
        <v>706</v>
      </c>
      <c r="B712" s="107" t="s">
        <v>42</v>
      </c>
      <c r="C712" s="90">
        <v>43668</v>
      </c>
      <c r="D712" s="107" t="s">
        <v>10338</v>
      </c>
      <c r="E712" s="107" t="s">
        <v>10629</v>
      </c>
      <c r="F712" s="126">
        <v>31.06</v>
      </c>
      <c r="G712" s="107" t="str">
        <f t="shared" si="11"/>
        <v>SH19-07141</v>
      </c>
      <c r="H712" s="318"/>
      <c r="I712" s="126"/>
      <c r="J712" s="110"/>
      <c r="K712" s="108"/>
      <c r="L712" s="107"/>
      <c r="M712" s="319"/>
      <c r="N712" s="107"/>
    </row>
    <row r="713" spans="1:14" ht="18" hidden="1" customHeight="1">
      <c r="A713" s="107">
        <v>707</v>
      </c>
      <c r="B713" s="107" t="s">
        <v>1746</v>
      </c>
      <c r="D713" s="327" t="s">
        <v>10339</v>
      </c>
      <c r="E713" s="107" t="s">
        <v>1709</v>
      </c>
      <c r="F713" s="126">
        <v>0</v>
      </c>
      <c r="G713" s="107" t="str">
        <f t="shared" si="11"/>
        <v>SH19-07142</v>
      </c>
      <c r="H713" s="318"/>
      <c r="I713" s="126"/>
      <c r="J713" s="110"/>
      <c r="K713" s="108"/>
      <c r="L713" s="107"/>
      <c r="M713" s="319"/>
      <c r="N713" s="107"/>
    </row>
    <row r="714" spans="1:14" ht="18" hidden="1" customHeight="1">
      <c r="A714" s="107">
        <v>708</v>
      </c>
      <c r="B714" s="107" t="s">
        <v>1746</v>
      </c>
      <c r="D714" s="327" t="s">
        <v>10340</v>
      </c>
      <c r="E714" s="107" t="s">
        <v>1709</v>
      </c>
      <c r="F714" s="126">
        <v>0</v>
      </c>
      <c r="G714" s="107" t="str">
        <f t="shared" si="11"/>
        <v>SH19-07143</v>
      </c>
      <c r="H714" s="318"/>
      <c r="I714" s="126"/>
      <c r="J714" s="110"/>
      <c r="K714" s="108"/>
      <c r="L714" s="107"/>
      <c r="M714" s="319"/>
      <c r="N714" s="107"/>
    </row>
    <row r="715" spans="1:14" ht="18" hidden="1" customHeight="1">
      <c r="A715" s="107">
        <v>709</v>
      </c>
      <c r="B715" s="107" t="s">
        <v>223</v>
      </c>
      <c r="C715" s="90">
        <v>43668</v>
      </c>
      <c r="D715" s="107" t="s">
        <v>10341</v>
      </c>
      <c r="E715" s="107" t="s">
        <v>1709</v>
      </c>
      <c r="F715" s="126">
        <v>1332.12</v>
      </c>
      <c r="G715" s="107" t="str">
        <f t="shared" si="11"/>
        <v>SH19-07144</v>
      </c>
      <c r="H715" s="318"/>
      <c r="I715" s="126"/>
      <c r="J715" s="110"/>
      <c r="K715" s="108"/>
      <c r="L715" s="107"/>
      <c r="M715" s="319"/>
      <c r="N715" s="107"/>
    </row>
    <row r="716" spans="1:14" ht="18" hidden="1" customHeight="1">
      <c r="A716" s="107">
        <v>710</v>
      </c>
      <c r="B716" s="107" t="s">
        <v>237</v>
      </c>
      <c r="C716" s="90">
        <v>43668</v>
      </c>
      <c r="D716" s="107" t="s">
        <v>10342</v>
      </c>
      <c r="E716" s="107" t="s">
        <v>1709</v>
      </c>
      <c r="F716" s="126">
        <v>6147</v>
      </c>
      <c r="G716" s="107" t="str">
        <f t="shared" si="11"/>
        <v>SH19-07145</v>
      </c>
      <c r="H716" s="318"/>
      <c r="I716" s="126"/>
      <c r="J716" s="110"/>
      <c r="K716" s="108"/>
      <c r="L716" s="107"/>
      <c r="M716" s="319"/>
      <c r="N716" s="107"/>
    </row>
    <row r="717" spans="1:14" ht="18" hidden="1" customHeight="1">
      <c r="A717" s="107">
        <v>711</v>
      </c>
      <c r="B717" s="107" t="s">
        <v>291</v>
      </c>
      <c r="C717" s="90">
        <v>43668</v>
      </c>
      <c r="D717" s="107" t="s">
        <v>10343</v>
      </c>
      <c r="E717" s="107" t="s">
        <v>1709</v>
      </c>
      <c r="F717" s="126">
        <v>6334.96</v>
      </c>
      <c r="G717" s="107" t="str">
        <f t="shared" si="11"/>
        <v>SH19-07146</v>
      </c>
      <c r="H717" s="318"/>
      <c r="I717" s="126"/>
      <c r="J717" s="110"/>
      <c r="K717" s="108"/>
      <c r="L717" s="107"/>
      <c r="M717" s="319"/>
      <c r="N717" s="107"/>
    </row>
    <row r="718" spans="1:14" ht="18" hidden="1" customHeight="1">
      <c r="A718" s="107">
        <v>712</v>
      </c>
      <c r="B718" s="107" t="s">
        <v>42</v>
      </c>
      <c r="C718" s="90">
        <v>43668</v>
      </c>
      <c r="D718" s="107" t="s">
        <v>10344</v>
      </c>
      <c r="E718" s="107" t="s">
        <v>10629</v>
      </c>
      <c r="F718" s="126">
        <v>5991.71</v>
      </c>
      <c r="G718" s="107" t="str">
        <f t="shared" si="11"/>
        <v>SH19-07147</v>
      </c>
      <c r="H718" s="318"/>
      <c r="I718" s="126"/>
      <c r="J718" s="110"/>
      <c r="K718" s="108"/>
      <c r="L718" s="107"/>
      <c r="M718" s="319"/>
      <c r="N718" s="107"/>
    </row>
    <row r="719" spans="1:14" ht="18" hidden="1" customHeight="1">
      <c r="A719" s="107">
        <v>713</v>
      </c>
      <c r="B719" s="107" t="s">
        <v>42</v>
      </c>
      <c r="C719" s="90">
        <v>43670</v>
      </c>
      <c r="D719" s="107" t="s">
        <v>10345</v>
      </c>
      <c r="E719" s="107" t="s">
        <v>10631</v>
      </c>
      <c r="F719" s="126">
        <v>44.2</v>
      </c>
      <c r="G719" s="107" t="str">
        <f t="shared" si="11"/>
        <v>SH19-07148</v>
      </c>
      <c r="H719" s="318"/>
      <c r="I719" s="126"/>
      <c r="J719" s="110"/>
      <c r="K719" s="108"/>
      <c r="L719" s="107"/>
      <c r="M719" s="319"/>
      <c r="N719" s="107"/>
    </row>
    <row r="720" spans="1:14" ht="18" hidden="1" customHeight="1">
      <c r="A720" s="107">
        <v>714</v>
      </c>
      <c r="B720" s="107" t="s">
        <v>1746</v>
      </c>
      <c r="D720" s="327" t="s">
        <v>10346</v>
      </c>
      <c r="E720" s="107" t="s">
        <v>1709</v>
      </c>
      <c r="F720" s="126">
        <v>0</v>
      </c>
      <c r="G720" s="107" t="str">
        <f t="shared" si="11"/>
        <v>SH19-07149</v>
      </c>
      <c r="H720" s="318"/>
      <c r="I720" s="126"/>
      <c r="J720" s="110"/>
      <c r="K720" s="108"/>
      <c r="L720" s="107"/>
      <c r="M720" s="319"/>
      <c r="N720" s="107"/>
    </row>
    <row r="721" spans="1:14" ht="18" hidden="1" customHeight="1">
      <c r="A721" s="107">
        <v>715</v>
      </c>
      <c r="B721" s="107" t="s">
        <v>1746</v>
      </c>
      <c r="D721" s="327" t="s">
        <v>10347</v>
      </c>
      <c r="E721" s="107" t="s">
        <v>1709</v>
      </c>
      <c r="F721" s="126">
        <v>0</v>
      </c>
      <c r="G721" s="107" t="str">
        <f t="shared" si="11"/>
        <v>SH19-07150</v>
      </c>
      <c r="H721" s="318"/>
      <c r="I721" s="126"/>
      <c r="J721" s="110"/>
      <c r="K721" s="108"/>
      <c r="L721" s="107"/>
      <c r="M721" s="319"/>
      <c r="N721" s="107"/>
    </row>
    <row r="722" spans="1:14" ht="18" hidden="1" customHeight="1">
      <c r="A722" s="107">
        <v>716</v>
      </c>
      <c r="B722" s="107" t="s">
        <v>225</v>
      </c>
      <c r="C722" s="90">
        <v>43668</v>
      </c>
      <c r="D722" s="107" t="s">
        <v>10348</v>
      </c>
      <c r="E722" s="107" t="s">
        <v>1709</v>
      </c>
      <c r="F722" s="126">
        <v>2058.65</v>
      </c>
      <c r="G722" s="107" t="str">
        <f t="shared" si="11"/>
        <v>SH19-07151</v>
      </c>
      <c r="H722" s="318"/>
      <c r="I722" s="126"/>
      <c r="J722" s="110"/>
      <c r="K722" s="108"/>
      <c r="L722" s="107"/>
      <c r="M722" s="319"/>
      <c r="N722" s="107"/>
    </row>
    <row r="723" spans="1:14" ht="18" hidden="1" customHeight="1">
      <c r="A723" s="107">
        <v>717</v>
      </c>
      <c r="B723" s="107" t="s">
        <v>1754</v>
      </c>
      <c r="C723" s="90">
        <v>43668</v>
      </c>
      <c r="D723" s="107" t="s">
        <v>10349</v>
      </c>
      <c r="E723" s="107" t="s">
        <v>1709</v>
      </c>
      <c r="F723" s="126">
        <v>2566.08</v>
      </c>
      <c r="G723" s="107" t="str">
        <f t="shared" si="11"/>
        <v>SH19-07152</v>
      </c>
      <c r="H723" s="318"/>
      <c r="I723" s="126"/>
      <c r="J723" s="110"/>
      <c r="K723" s="108"/>
      <c r="L723" s="107"/>
      <c r="M723" s="319"/>
      <c r="N723" s="107"/>
    </row>
    <row r="724" spans="1:14" ht="18" hidden="1" customHeight="1">
      <c r="A724" s="107">
        <v>718</v>
      </c>
      <c r="B724" s="107" t="s">
        <v>1746</v>
      </c>
      <c r="D724" s="327" t="s">
        <v>10350</v>
      </c>
      <c r="E724" s="107" t="s">
        <v>1709</v>
      </c>
      <c r="F724" s="126">
        <v>0</v>
      </c>
      <c r="G724" s="107" t="str">
        <f t="shared" si="11"/>
        <v>SH19-07153</v>
      </c>
      <c r="H724" s="318"/>
      <c r="I724" s="126"/>
      <c r="J724" s="110"/>
      <c r="K724" s="108"/>
      <c r="L724" s="107"/>
      <c r="M724" s="319"/>
      <c r="N724" s="107"/>
    </row>
    <row r="725" spans="1:14" ht="18" hidden="1" customHeight="1">
      <c r="A725" s="107">
        <v>719</v>
      </c>
      <c r="B725" s="107" t="s">
        <v>141</v>
      </c>
      <c r="C725" s="90">
        <v>43668</v>
      </c>
      <c r="D725" s="107" t="s">
        <v>10351</v>
      </c>
      <c r="E725" s="107" t="s">
        <v>1709</v>
      </c>
      <c r="F725" s="126">
        <v>1736.05</v>
      </c>
      <c r="G725" s="107" t="str">
        <f t="shared" si="11"/>
        <v>SH19-07154</v>
      </c>
      <c r="H725" s="318"/>
      <c r="I725" s="126"/>
      <c r="J725" s="110"/>
      <c r="K725" s="108"/>
      <c r="L725" s="107"/>
      <c r="M725" s="319"/>
      <c r="N725" s="107"/>
    </row>
    <row r="726" spans="1:14" ht="18" hidden="1" customHeight="1">
      <c r="A726" s="107">
        <v>720</v>
      </c>
      <c r="B726" s="107" t="s">
        <v>42</v>
      </c>
      <c r="C726" s="90">
        <v>43668</v>
      </c>
      <c r="D726" s="107" t="s">
        <v>10352</v>
      </c>
      <c r="E726" s="107" t="s">
        <v>10629</v>
      </c>
      <c r="F726" s="126">
        <v>3274.46</v>
      </c>
      <c r="G726" s="107" t="str">
        <f t="shared" si="11"/>
        <v>SH19-07155</v>
      </c>
      <c r="H726" s="318"/>
      <c r="I726" s="126"/>
      <c r="J726" s="110"/>
      <c r="K726" s="108"/>
      <c r="L726" s="107"/>
      <c r="M726" s="319"/>
      <c r="N726" s="107"/>
    </row>
    <row r="727" spans="1:14" ht="18" hidden="1" customHeight="1">
      <c r="A727" s="107">
        <v>721</v>
      </c>
      <c r="B727" s="107" t="s">
        <v>1727</v>
      </c>
      <c r="C727" s="90">
        <v>43668</v>
      </c>
      <c r="D727" s="107" t="s">
        <v>10353</v>
      </c>
      <c r="E727" s="107" t="s">
        <v>1709</v>
      </c>
      <c r="F727" s="126">
        <v>3441.23</v>
      </c>
      <c r="G727" s="107" t="str">
        <f t="shared" si="11"/>
        <v>SH19-07156</v>
      </c>
      <c r="H727" s="318"/>
      <c r="I727" s="126"/>
      <c r="J727" s="110"/>
      <c r="K727" s="108"/>
      <c r="L727" s="107"/>
      <c r="M727" s="319"/>
      <c r="N727" s="107"/>
    </row>
    <row r="728" spans="1:14" ht="18" hidden="1" customHeight="1">
      <c r="A728" s="107">
        <v>722</v>
      </c>
      <c r="B728" s="107" t="s">
        <v>1727</v>
      </c>
      <c r="C728" s="90">
        <v>43668</v>
      </c>
      <c r="D728" s="107" t="s">
        <v>10354</v>
      </c>
      <c r="E728" s="107" t="s">
        <v>1709</v>
      </c>
      <c r="F728" s="126">
        <v>2674.5</v>
      </c>
      <c r="G728" s="107" t="str">
        <f t="shared" si="11"/>
        <v>SH19-07157</v>
      </c>
      <c r="H728" s="318"/>
      <c r="I728" s="126"/>
      <c r="J728" s="110"/>
      <c r="K728" s="108"/>
      <c r="L728" s="107"/>
      <c r="M728" s="319"/>
      <c r="N728" s="107"/>
    </row>
    <row r="729" spans="1:14" ht="18" hidden="1" customHeight="1">
      <c r="A729" s="107">
        <v>723</v>
      </c>
      <c r="B729" s="107" t="s">
        <v>1746</v>
      </c>
      <c r="D729" s="327" t="s">
        <v>10355</v>
      </c>
      <c r="E729" s="107" t="s">
        <v>1709</v>
      </c>
      <c r="F729" s="126">
        <v>0</v>
      </c>
      <c r="G729" s="107" t="str">
        <f t="shared" si="11"/>
        <v>SH19-07158</v>
      </c>
      <c r="H729" s="318"/>
      <c r="I729" s="126"/>
      <c r="J729" s="110"/>
      <c r="K729" s="108"/>
      <c r="L729" s="107"/>
      <c r="M729" s="319"/>
      <c r="N729" s="107"/>
    </row>
    <row r="730" spans="1:14" ht="18" hidden="1" customHeight="1">
      <c r="A730" s="107">
        <v>724</v>
      </c>
      <c r="B730" s="107" t="s">
        <v>139</v>
      </c>
      <c r="C730" s="90">
        <v>43668</v>
      </c>
      <c r="D730" s="107" t="s">
        <v>10356</v>
      </c>
      <c r="E730" s="107" t="s">
        <v>1709</v>
      </c>
      <c r="F730" s="126">
        <v>2147.0500000000002</v>
      </c>
      <c r="G730" s="107" t="str">
        <f t="shared" si="11"/>
        <v>SH19-07159</v>
      </c>
      <c r="H730" s="318"/>
      <c r="I730" s="126"/>
      <c r="J730" s="110"/>
      <c r="K730" s="108"/>
      <c r="L730" s="107"/>
      <c r="M730" s="319"/>
      <c r="N730" s="107"/>
    </row>
    <row r="731" spans="1:14" ht="18" hidden="1" customHeight="1">
      <c r="A731" s="107">
        <v>725</v>
      </c>
      <c r="B731" s="107" t="s">
        <v>329</v>
      </c>
      <c r="C731" s="90">
        <v>43668</v>
      </c>
      <c r="D731" s="107" t="s">
        <v>10357</v>
      </c>
      <c r="E731" s="107" t="s">
        <v>1709</v>
      </c>
      <c r="F731" s="126">
        <v>4379.58</v>
      </c>
      <c r="G731" s="107" t="str">
        <f t="shared" si="11"/>
        <v>SH19-07160</v>
      </c>
      <c r="H731" s="318"/>
      <c r="I731" s="126"/>
      <c r="J731" s="110"/>
      <c r="K731" s="108"/>
      <c r="L731" s="107"/>
      <c r="M731" s="319"/>
      <c r="N731" s="107"/>
    </row>
    <row r="732" spans="1:14" ht="18" hidden="1" customHeight="1">
      <c r="A732" s="107">
        <v>726</v>
      </c>
      <c r="B732" s="107" t="s">
        <v>55</v>
      </c>
      <c r="C732" s="90">
        <v>43668</v>
      </c>
      <c r="D732" s="107" t="s">
        <v>10358</v>
      </c>
      <c r="E732" s="107" t="s">
        <v>1709</v>
      </c>
      <c r="F732" s="126">
        <v>254</v>
      </c>
      <c r="G732" s="107" t="str">
        <f t="shared" si="11"/>
        <v>SH19-07161</v>
      </c>
      <c r="H732" s="318"/>
      <c r="I732" s="126"/>
      <c r="J732" s="110"/>
      <c r="K732" s="108"/>
      <c r="L732" s="107"/>
      <c r="M732" s="319"/>
      <c r="N732" s="107"/>
    </row>
    <row r="733" spans="1:14" ht="18" hidden="1" customHeight="1">
      <c r="A733" s="107">
        <v>727</v>
      </c>
      <c r="B733" s="107" t="s">
        <v>55</v>
      </c>
      <c r="C733" s="90">
        <v>43668</v>
      </c>
      <c r="D733" s="107" t="s">
        <v>10359</v>
      </c>
      <c r="E733" s="107" t="s">
        <v>1709</v>
      </c>
      <c r="F733" s="126">
        <v>151.5</v>
      </c>
      <c r="G733" s="107" t="str">
        <f t="shared" si="11"/>
        <v>SH19-07162</v>
      </c>
      <c r="H733" s="318"/>
      <c r="I733" s="126"/>
      <c r="J733" s="110"/>
      <c r="K733" s="108"/>
      <c r="L733" s="107"/>
      <c r="M733" s="319"/>
      <c r="N733" s="107"/>
    </row>
    <row r="734" spans="1:14" ht="18" hidden="1" customHeight="1">
      <c r="A734" s="107">
        <v>728</v>
      </c>
      <c r="B734" s="107" t="s">
        <v>55</v>
      </c>
      <c r="C734" s="90">
        <v>43668</v>
      </c>
      <c r="D734" s="107" t="s">
        <v>10360</v>
      </c>
      <c r="E734" s="107" t="s">
        <v>1709</v>
      </c>
      <c r="F734" s="126">
        <v>237.75</v>
      </c>
      <c r="G734" s="107" t="str">
        <f t="shared" si="11"/>
        <v>SH19-07163</v>
      </c>
      <c r="H734" s="318"/>
      <c r="I734" s="126"/>
      <c r="J734" s="110"/>
      <c r="K734" s="108"/>
      <c r="L734" s="107"/>
      <c r="M734" s="319"/>
      <c r="N734" s="107"/>
    </row>
    <row r="735" spans="1:14" ht="18" hidden="1" customHeight="1">
      <c r="A735" s="107">
        <v>729</v>
      </c>
      <c r="B735" s="107" t="s">
        <v>55</v>
      </c>
      <c r="C735" s="90">
        <v>43668</v>
      </c>
      <c r="D735" s="107" t="s">
        <v>10361</v>
      </c>
      <c r="E735" s="107" t="s">
        <v>1709</v>
      </c>
      <c r="F735" s="126">
        <v>548.70000000000005</v>
      </c>
      <c r="G735" s="107" t="str">
        <f t="shared" si="11"/>
        <v>SH19-07164</v>
      </c>
      <c r="H735" s="318"/>
      <c r="I735" s="126"/>
      <c r="J735" s="110"/>
      <c r="K735" s="108"/>
      <c r="L735" s="107"/>
      <c r="M735" s="319"/>
      <c r="N735" s="107"/>
    </row>
    <row r="736" spans="1:14" ht="18" hidden="1" customHeight="1">
      <c r="A736" s="107">
        <v>730</v>
      </c>
      <c r="B736" s="107" t="s">
        <v>42</v>
      </c>
      <c r="C736" s="90">
        <v>43668</v>
      </c>
      <c r="D736" s="107" t="s">
        <v>10362</v>
      </c>
      <c r="E736" s="107" t="s">
        <v>1709</v>
      </c>
      <c r="F736" s="126">
        <v>10227.629999999999</v>
      </c>
      <c r="G736" s="107" t="str">
        <f t="shared" si="11"/>
        <v>SH19-07165</v>
      </c>
      <c r="H736" s="318"/>
      <c r="I736" s="126"/>
      <c r="J736" s="110"/>
      <c r="K736" s="108"/>
      <c r="L736" s="107"/>
      <c r="M736" s="319"/>
      <c r="N736" s="107"/>
    </row>
    <row r="737" spans="1:14" ht="18" hidden="1" customHeight="1">
      <c r="A737" s="107">
        <v>731</v>
      </c>
      <c r="B737" s="107" t="s">
        <v>142</v>
      </c>
      <c r="C737" s="90">
        <v>43668</v>
      </c>
      <c r="D737" s="107" t="s">
        <v>10363</v>
      </c>
      <c r="E737" s="107" t="s">
        <v>1709</v>
      </c>
      <c r="F737" s="126">
        <v>1537.05</v>
      </c>
      <c r="G737" s="107" t="str">
        <f t="shared" si="11"/>
        <v>SH19-07166</v>
      </c>
      <c r="H737" s="318"/>
      <c r="I737" s="126"/>
      <c r="J737" s="110"/>
      <c r="K737" s="108"/>
      <c r="L737" s="107"/>
      <c r="M737" s="319"/>
      <c r="N737" s="107"/>
    </row>
    <row r="738" spans="1:14" ht="18" hidden="1" customHeight="1">
      <c r="A738" s="107">
        <v>732</v>
      </c>
      <c r="B738" s="107" t="s">
        <v>142</v>
      </c>
      <c r="C738" s="90">
        <v>43668</v>
      </c>
      <c r="D738" s="107" t="s">
        <v>10364</v>
      </c>
      <c r="E738" s="107" t="s">
        <v>1709</v>
      </c>
      <c r="F738" s="126">
        <v>254.48</v>
      </c>
      <c r="G738" s="107" t="str">
        <f t="shared" si="11"/>
        <v>SH19-07167</v>
      </c>
      <c r="H738" s="318"/>
      <c r="I738" s="126"/>
      <c r="J738" s="110"/>
      <c r="K738" s="108"/>
      <c r="L738" s="107"/>
      <c r="M738" s="319"/>
      <c r="N738" s="107"/>
    </row>
    <row r="739" spans="1:14" ht="18" hidden="1" customHeight="1">
      <c r="A739" s="107">
        <v>733</v>
      </c>
      <c r="B739" s="107" t="s">
        <v>224</v>
      </c>
      <c r="C739" s="90">
        <v>43668</v>
      </c>
      <c r="D739" s="107" t="s">
        <v>10365</v>
      </c>
      <c r="E739" s="107" t="s">
        <v>1709</v>
      </c>
      <c r="F739" s="126">
        <v>1131.75</v>
      </c>
      <c r="G739" s="107" t="str">
        <f t="shared" si="11"/>
        <v>SH19-07168</v>
      </c>
      <c r="H739" s="318"/>
      <c r="I739" s="126"/>
      <c r="J739" s="110"/>
      <c r="K739" s="108"/>
      <c r="L739" s="107"/>
      <c r="M739" s="319"/>
      <c r="N739" s="107"/>
    </row>
    <row r="740" spans="1:14" ht="18" hidden="1" customHeight="1">
      <c r="A740" s="107">
        <v>734</v>
      </c>
      <c r="B740" s="107" t="s">
        <v>291</v>
      </c>
      <c r="C740" s="90">
        <v>43668</v>
      </c>
      <c r="D740" s="107" t="s">
        <v>10366</v>
      </c>
      <c r="E740" s="107" t="s">
        <v>1709</v>
      </c>
      <c r="F740" s="126">
        <v>946.32</v>
      </c>
      <c r="G740" s="107" t="str">
        <f t="shared" si="11"/>
        <v>SH19-07169</v>
      </c>
      <c r="H740" s="318"/>
      <c r="I740" s="126"/>
      <c r="J740" s="110"/>
      <c r="K740" s="108"/>
      <c r="L740" s="107"/>
      <c r="M740" s="319"/>
      <c r="N740" s="107"/>
    </row>
    <row r="741" spans="1:14" ht="18" hidden="1" customHeight="1">
      <c r="A741" s="107">
        <v>735</v>
      </c>
      <c r="B741" s="107" t="s">
        <v>291</v>
      </c>
      <c r="C741" s="90">
        <v>43668</v>
      </c>
      <c r="D741" s="107" t="s">
        <v>10367</v>
      </c>
      <c r="E741" s="107" t="s">
        <v>1709</v>
      </c>
      <c r="F741" s="126">
        <v>709.74</v>
      </c>
      <c r="G741" s="107" t="str">
        <f t="shared" si="11"/>
        <v>SH19-07170</v>
      </c>
      <c r="H741" s="318"/>
      <c r="I741" s="126"/>
      <c r="J741" s="110"/>
      <c r="K741" s="108"/>
      <c r="L741" s="107"/>
      <c r="M741" s="319"/>
      <c r="N741" s="107"/>
    </row>
    <row r="742" spans="1:14" ht="18" hidden="1" customHeight="1">
      <c r="A742" s="107">
        <v>736</v>
      </c>
      <c r="B742" s="107" t="s">
        <v>42</v>
      </c>
      <c r="C742" s="90">
        <v>43670</v>
      </c>
      <c r="D742" s="107" t="s">
        <v>10368</v>
      </c>
      <c r="E742" s="107" t="s">
        <v>10631</v>
      </c>
      <c r="F742" s="126">
        <v>4756.8999999999996</v>
      </c>
      <c r="G742" s="107" t="str">
        <f t="shared" si="11"/>
        <v>SH19-07171</v>
      </c>
      <c r="H742" s="318"/>
      <c r="I742" s="126"/>
      <c r="J742" s="110"/>
      <c r="K742" s="108"/>
      <c r="L742" s="107"/>
      <c r="M742" s="319"/>
      <c r="N742" s="107"/>
    </row>
    <row r="743" spans="1:14" ht="18" hidden="1" customHeight="1">
      <c r="A743" s="107">
        <v>737</v>
      </c>
      <c r="B743" s="107" t="s">
        <v>42</v>
      </c>
      <c r="C743" s="90">
        <v>43670</v>
      </c>
      <c r="D743" s="107" t="s">
        <v>10369</v>
      </c>
      <c r="E743" s="107" t="s">
        <v>10631</v>
      </c>
      <c r="F743" s="126">
        <v>5258.11</v>
      </c>
      <c r="G743" s="107" t="str">
        <f t="shared" si="11"/>
        <v>SH19-07172</v>
      </c>
      <c r="H743" s="318"/>
      <c r="I743" s="126"/>
      <c r="J743" s="110"/>
      <c r="K743" s="108"/>
      <c r="L743" s="107"/>
      <c r="M743" s="319"/>
      <c r="N743" s="107"/>
    </row>
    <row r="744" spans="1:14" ht="18" hidden="1" customHeight="1">
      <c r="A744" s="107">
        <v>738</v>
      </c>
      <c r="B744" s="107" t="s">
        <v>42</v>
      </c>
      <c r="C744" s="90">
        <v>43670</v>
      </c>
      <c r="D744" s="107" t="s">
        <v>10370</v>
      </c>
      <c r="E744" s="107" t="s">
        <v>10631</v>
      </c>
      <c r="F744" s="126">
        <v>1744.59</v>
      </c>
      <c r="G744" s="107" t="str">
        <f t="shared" si="11"/>
        <v>SH19-07173</v>
      </c>
      <c r="H744" s="318"/>
      <c r="I744" s="126"/>
      <c r="J744" s="110"/>
      <c r="K744" s="108"/>
      <c r="L744" s="107"/>
      <c r="M744" s="319"/>
      <c r="N744" s="107"/>
    </row>
    <row r="745" spans="1:14" ht="18" hidden="1" customHeight="1">
      <c r="A745" s="107">
        <v>739</v>
      </c>
      <c r="B745" s="107" t="s">
        <v>42</v>
      </c>
      <c r="C745" s="90">
        <v>43670</v>
      </c>
      <c r="D745" s="107" t="s">
        <v>10371</v>
      </c>
      <c r="E745" s="107" t="s">
        <v>10631</v>
      </c>
      <c r="F745" s="126">
        <v>5009.47</v>
      </c>
      <c r="G745" s="107" t="str">
        <f t="shared" ref="G745:G808" si="12">D745</f>
        <v>SH19-07174</v>
      </c>
      <c r="H745" s="318"/>
      <c r="I745" s="126"/>
      <c r="J745" s="110"/>
      <c r="K745" s="108"/>
      <c r="L745" s="107"/>
      <c r="M745" s="319"/>
      <c r="N745" s="107"/>
    </row>
    <row r="746" spans="1:14" ht="18" hidden="1" customHeight="1">
      <c r="A746" s="107">
        <v>740</v>
      </c>
      <c r="B746" s="107" t="s">
        <v>42</v>
      </c>
      <c r="C746" s="90">
        <v>43670</v>
      </c>
      <c r="D746" s="107" t="s">
        <v>10372</v>
      </c>
      <c r="E746" s="107" t="s">
        <v>10631</v>
      </c>
      <c r="F746" s="126">
        <v>6773.58</v>
      </c>
      <c r="G746" s="107" t="str">
        <f t="shared" si="12"/>
        <v>SH19-07175</v>
      </c>
      <c r="H746" s="318"/>
      <c r="I746" s="126"/>
      <c r="J746" s="110"/>
      <c r="K746" s="108"/>
      <c r="L746" s="107"/>
      <c r="M746" s="319"/>
      <c r="N746" s="107"/>
    </row>
    <row r="747" spans="1:14" ht="18" hidden="1" customHeight="1">
      <c r="A747" s="107">
        <v>741</v>
      </c>
      <c r="B747" s="107" t="s">
        <v>42</v>
      </c>
      <c r="C747" s="90">
        <v>43670</v>
      </c>
      <c r="D747" s="107" t="s">
        <v>10373</v>
      </c>
      <c r="E747" s="107" t="s">
        <v>10631</v>
      </c>
      <c r="F747" s="126">
        <v>2982.34</v>
      </c>
      <c r="G747" s="107" t="str">
        <f t="shared" si="12"/>
        <v>SH19-07176</v>
      </c>
      <c r="H747" s="318"/>
      <c r="I747" s="126"/>
      <c r="J747" s="110"/>
      <c r="K747" s="108"/>
      <c r="L747" s="107"/>
      <c r="M747" s="319"/>
      <c r="N747" s="107"/>
    </row>
    <row r="748" spans="1:14" ht="18" hidden="1" customHeight="1">
      <c r="A748" s="107">
        <v>742</v>
      </c>
      <c r="B748" s="107" t="s">
        <v>42</v>
      </c>
      <c r="C748" s="90">
        <v>43670</v>
      </c>
      <c r="D748" s="107" t="s">
        <v>10374</v>
      </c>
      <c r="E748" s="107" t="s">
        <v>10631</v>
      </c>
      <c r="F748" s="126">
        <v>4382.0600000000004</v>
      </c>
      <c r="G748" s="107" t="str">
        <f t="shared" si="12"/>
        <v>SH19-07177</v>
      </c>
      <c r="H748" s="318"/>
      <c r="I748" s="126"/>
      <c r="J748" s="110"/>
      <c r="K748" s="108"/>
      <c r="L748" s="107"/>
      <c r="M748" s="319"/>
      <c r="N748" s="107"/>
    </row>
    <row r="749" spans="1:14" ht="18" hidden="1" customHeight="1">
      <c r="A749" s="107">
        <v>743</v>
      </c>
      <c r="B749" s="107" t="s">
        <v>42</v>
      </c>
      <c r="C749" s="90">
        <v>43670</v>
      </c>
      <c r="D749" s="107" t="s">
        <v>10375</v>
      </c>
      <c r="E749" s="107" t="s">
        <v>10631</v>
      </c>
      <c r="F749" s="126">
        <v>1633.69</v>
      </c>
      <c r="G749" s="107" t="str">
        <f t="shared" si="12"/>
        <v>SH19-07178</v>
      </c>
      <c r="H749" s="318"/>
      <c r="I749" s="126"/>
      <c r="J749" s="110"/>
      <c r="K749" s="108"/>
      <c r="L749" s="107"/>
      <c r="M749" s="319"/>
      <c r="N749" s="107"/>
    </row>
    <row r="750" spans="1:14" ht="18" hidden="1" customHeight="1">
      <c r="A750" s="107">
        <v>744</v>
      </c>
      <c r="B750" s="107" t="s">
        <v>42</v>
      </c>
      <c r="C750" s="90">
        <v>43670</v>
      </c>
      <c r="D750" s="107" t="s">
        <v>10376</v>
      </c>
      <c r="E750" s="107" t="s">
        <v>10631</v>
      </c>
      <c r="F750" s="126">
        <v>4413.1000000000004</v>
      </c>
      <c r="G750" s="107" t="str">
        <f t="shared" si="12"/>
        <v>SH19-07179</v>
      </c>
      <c r="H750" s="318"/>
      <c r="I750" s="126"/>
      <c r="J750" s="110"/>
      <c r="K750" s="108"/>
      <c r="L750" s="107"/>
      <c r="M750" s="319"/>
      <c r="N750" s="107"/>
    </row>
    <row r="751" spans="1:14" ht="18" hidden="1" customHeight="1">
      <c r="A751" s="107">
        <v>745</v>
      </c>
      <c r="B751" s="107" t="s">
        <v>42</v>
      </c>
      <c r="C751" s="90">
        <v>43670</v>
      </c>
      <c r="D751" s="107" t="s">
        <v>10377</v>
      </c>
      <c r="E751" s="107" t="s">
        <v>10631</v>
      </c>
      <c r="F751" s="126">
        <v>2245.98</v>
      </c>
      <c r="G751" s="107" t="str">
        <f t="shared" si="12"/>
        <v>SH19-07180</v>
      </c>
      <c r="H751" s="318"/>
      <c r="I751" s="126"/>
      <c r="J751" s="110"/>
      <c r="K751" s="108"/>
      <c r="L751" s="107"/>
      <c r="M751" s="319"/>
      <c r="N751" s="107"/>
    </row>
    <row r="752" spans="1:14" ht="18" hidden="1" customHeight="1">
      <c r="A752" s="107">
        <v>746</v>
      </c>
      <c r="B752" s="107" t="s">
        <v>42</v>
      </c>
      <c r="C752" s="90">
        <v>43670</v>
      </c>
      <c r="D752" s="107" t="s">
        <v>10378</v>
      </c>
      <c r="E752" s="107" t="s">
        <v>10631</v>
      </c>
      <c r="F752" s="126">
        <v>7429.1</v>
      </c>
      <c r="G752" s="107" t="str">
        <f t="shared" si="12"/>
        <v>SH19-07181</v>
      </c>
      <c r="H752" s="318"/>
      <c r="I752" s="126"/>
      <c r="J752" s="110"/>
      <c r="K752" s="108"/>
      <c r="L752" s="107"/>
      <c r="M752" s="319"/>
      <c r="N752" s="107"/>
    </row>
    <row r="753" spans="1:14" ht="18" hidden="1" customHeight="1">
      <c r="A753" s="107">
        <v>747</v>
      </c>
      <c r="B753" s="107" t="s">
        <v>42</v>
      </c>
      <c r="C753" s="90">
        <v>43670</v>
      </c>
      <c r="D753" s="107" t="s">
        <v>10379</v>
      </c>
      <c r="E753" s="107" t="s">
        <v>10631</v>
      </c>
      <c r="F753" s="126">
        <v>5085.5600000000004</v>
      </c>
      <c r="G753" s="107" t="str">
        <f t="shared" si="12"/>
        <v>SH19-07182</v>
      </c>
      <c r="H753" s="318"/>
      <c r="I753" s="126"/>
      <c r="J753" s="110"/>
      <c r="K753" s="108"/>
      <c r="L753" s="107"/>
      <c r="M753" s="319"/>
      <c r="N753" s="107"/>
    </row>
    <row r="754" spans="1:14" ht="18" hidden="1" customHeight="1">
      <c r="A754" s="107">
        <v>748</v>
      </c>
      <c r="B754" s="107" t="s">
        <v>42</v>
      </c>
      <c r="C754" s="90">
        <v>43670</v>
      </c>
      <c r="D754" s="107" t="s">
        <v>10380</v>
      </c>
      <c r="E754" s="107" t="s">
        <v>10631</v>
      </c>
      <c r="F754" s="126">
        <v>2781.1</v>
      </c>
      <c r="G754" s="107" t="str">
        <f t="shared" si="12"/>
        <v>SH19-07183</v>
      </c>
      <c r="H754" s="318"/>
      <c r="I754" s="126"/>
      <c r="J754" s="110"/>
      <c r="K754" s="108"/>
      <c r="L754" s="107"/>
      <c r="M754" s="319"/>
      <c r="N754" s="107"/>
    </row>
    <row r="755" spans="1:14" ht="18" hidden="1" customHeight="1">
      <c r="A755" s="107">
        <v>749</v>
      </c>
      <c r="B755" s="107" t="s">
        <v>42</v>
      </c>
      <c r="C755" s="90">
        <v>43670</v>
      </c>
      <c r="D755" s="107" t="s">
        <v>10381</v>
      </c>
      <c r="E755" s="107" t="s">
        <v>10631</v>
      </c>
      <c r="F755" s="126">
        <v>9918.57</v>
      </c>
      <c r="G755" s="107" t="str">
        <f t="shared" si="12"/>
        <v>SH19-07184</v>
      </c>
      <c r="H755" s="318"/>
      <c r="I755" s="126"/>
      <c r="J755" s="110"/>
      <c r="K755" s="108"/>
      <c r="L755" s="107"/>
      <c r="M755" s="319"/>
      <c r="N755" s="107"/>
    </row>
    <row r="756" spans="1:14" ht="18" hidden="1" customHeight="1">
      <c r="A756" s="107">
        <v>750</v>
      </c>
      <c r="B756" s="107" t="s">
        <v>42</v>
      </c>
      <c r="C756" s="90">
        <v>43670</v>
      </c>
      <c r="D756" s="107" t="s">
        <v>10382</v>
      </c>
      <c r="E756" s="107" t="s">
        <v>10631</v>
      </c>
      <c r="F756" s="126">
        <v>4478.76</v>
      </c>
      <c r="G756" s="107" t="str">
        <f t="shared" si="12"/>
        <v>SH19-07185</v>
      </c>
      <c r="H756" s="318"/>
      <c r="I756" s="126"/>
      <c r="J756" s="110"/>
      <c r="K756" s="108"/>
      <c r="L756" s="107"/>
      <c r="M756" s="319"/>
      <c r="N756" s="107"/>
    </row>
    <row r="757" spans="1:14" ht="18" hidden="1" customHeight="1">
      <c r="A757" s="107">
        <v>751</v>
      </c>
      <c r="B757" s="107" t="s">
        <v>1727</v>
      </c>
      <c r="C757" s="90">
        <v>43668</v>
      </c>
      <c r="D757" s="107" t="s">
        <v>10383</v>
      </c>
      <c r="E757" s="107" t="s">
        <v>1709</v>
      </c>
      <c r="F757" s="126">
        <v>928.8</v>
      </c>
      <c r="G757" s="107" t="str">
        <f t="shared" si="12"/>
        <v>SH19-07186</v>
      </c>
      <c r="H757" s="318"/>
      <c r="I757" s="126"/>
      <c r="J757" s="110"/>
      <c r="K757" s="108"/>
      <c r="L757" s="107"/>
      <c r="M757" s="319"/>
      <c r="N757" s="107"/>
    </row>
    <row r="758" spans="1:14" ht="18" hidden="1" customHeight="1">
      <c r="A758" s="107">
        <v>752</v>
      </c>
      <c r="B758" s="107" t="s">
        <v>55</v>
      </c>
      <c r="C758" s="90">
        <v>43668</v>
      </c>
      <c r="D758" s="107" t="s">
        <v>10384</v>
      </c>
      <c r="E758" s="107" t="s">
        <v>1709</v>
      </c>
      <c r="F758" s="126">
        <v>3289.68</v>
      </c>
      <c r="G758" s="107" t="str">
        <f t="shared" si="12"/>
        <v>SH19-07187</v>
      </c>
      <c r="H758" s="318"/>
      <c r="I758" s="126"/>
      <c r="J758" s="110"/>
      <c r="K758" s="108"/>
      <c r="L758" s="107"/>
      <c r="M758" s="319"/>
      <c r="N758" s="107"/>
    </row>
    <row r="759" spans="1:14" ht="18" hidden="1" customHeight="1">
      <c r="A759" s="107">
        <v>753</v>
      </c>
      <c r="B759" s="107" t="s">
        <v>55</v>
      </c>
      <c r="C759" s="90">
        <v>43668</v>
      </c>
      <c r="D759" s="107" t="s">
        <v>10385</v>
      </c>
      <c r="E759" s="107" t="s">
        <v>1709</v>
      </c>
      <c r="F759" s="126">
        <v>3005.64</v>
      </c>
      <c r="G759" s="107" t="str">
        <f t="shared" si="12"/>
        <v>SH19-07188</v>
      </c>
      <c r="H759" s="318"/>
      <c r="I759" s="126"/>
      <c r="J759" s="110"/>
      <c r="K759" s="108"/>
      <c r="L759" s="107"/>
      <c r="M759" s="319"/>
      <c r="N759" s="107"/>
    </row>
    <row r="760" spans="1:14" ht="18" hidden="1" customHeight="1">
      <c r="A760" s="107">
        <v>754</v>
      </c>
      <c r="B760" s="107" t="s">
        <v>55</v>
      </c>
      <c r="C760" s="90">
        <v>43668</v>
      </c>
      <c r="D760" s="107" t="s">
        <v>10386</v>
      </c>
      <c r="E760" s="107" t="s">
        <v>1709</v>
      </c>
      <c r="F760" s="126">
        <v>289</v>
      </c>
      <c r="G760" s="107" t="str">
        <f t="shared" si="12"/>
        <v>SH19-07189</v>
      </c>
      <c r="H760" s="318"/>
      <c r="I760" s="126"/>
      <c r="J760" s="110"/>
      <c r="K760" s="108"/>
      <c r="L760" s="107"/>
      <c r="M760" s="319"/>
      <c r="N760" s="107"/>
    </row>
    <row r="761" spans="1:14" ht="18" hidden="1" customHeight="1">
      <c r="A761" s="107">
        <v>755</v>
      </c>
      <c r="B761" s="107" t="s">
        <v>1746</v>
      </c>
      <c r="D761" s="327" t="s">
        <v>10387</v>
      </c>
      <c r="E761" s="107" t="s">
        <v>1709</v>
      </c>
      <c r="F761" s="126">
        <v>0</v>
      </c>
      <c r="G761" s="107" t="str">
        <f t="shared" si="12"/>
        <v>SH19-07190</v>
      </c>
      <c r="H761" s="318"/>
      <c r="I761" s="126"/>
      <c r="J761" s="110"/>
      <c r="K761" s="108"/>
      <c r="L761" s="107"/>
      <c r="M761" s="319"/>
      <c r="N761" s="107"/>
    </row>
    <row r="762" spans="1:14" ht="18" hidden="1" customHeight="1">
      <c r="A762" s="107">
        <v>756</v>
      </c>
      <c r="B762" s="107" t="s">
        <v>329</v>
      </c>
      <c r="C762" s="90">
        <v>43668</v>
      </c>
      <c r="D762" s="107" t="s">
        <v>10388</v>
      </c>
      <c r="E762" s="107" t="s">
        <v>1709</v>
      </c>
      <c r="F762" s="126">
        <v>281.82</v>
      </c>
      <c r="G762" s="107" t="str">
        <f t="shared" si="12"/>
        <v>SH19-07191</v>
      </c>
      <c r="H762" s="318"/>
      <c r="I762" s="126"/>
      <c r="J762" s="110"/>
      <c r="K762" s="108"/>
      <c r="L762" s="107"/>
      <c r="M762" s="319"/>
      <c r="N762" s="107"/>
    </row>
    <row r="763" spans="1:14" ht="18" hidden="1" customHeight="1">
      <c r="A763" s="107">
        <v>757</v>
      </c>
      <c r="B763" s="107" t="s">
        <v>206</v>
      </c>
      <c r="C763" s="90">
        <v>43668</v>
      </c>
      <c r="D763" s="107" t="s">
        <v>10389</v>
      </c>
      <c r="E763" s="107" t="s">
        <v>1709</v>
      </c>
      <c r="F763" s="126">
        <v>2881.2</v>
      </c>
      <c r="G763" s="107" t="str">
        <f t="shared" si="12"/>
        <v>SH19-07192</v>
      </c>
      <c r="H763" s="318"/>
      <c r="I763" s="126"/>
      <c r="J763" s="110"/>
      <c r="K763" s="108"/>
      <c r="L763" s="107"/>
      <c r="M763" s="319"/>
      <c r="N763" s="107"/>
    </row>
    <row r="764" spans="1:14" ht="18" hidden="1" customHeight="1">
      <c r="A764" s="107">
        <v>758</v>
      </c>
      <c r="B764" s="107" t="s">
        <v>225</v>
      </c>
      <c r="C764" s="90">
        <v>43668</v>
      </c>
      <c r="D764" s="107" t="s">
        <v>10390</v>
      </c>
      <c r="E764" s="107" t="s">
        <v>1709</v>
      </c>
      <c r="F764" s="126">
        <v>1425.6</v>
      </c>
      <c r="G764" s="107" t="str">
        <f t="shared" si="12"/>
        <v>SH19-07193</v>
      </c>
      <c r="H764" s="318"/>
      <c r="I764" s="126"/>
      <c r="J764" s="110"/>
      <c r="K764" s="108"/>
      <c r="L764" s="107"/>
      <c r="M764" s="319"/>
      <c r="N764" s="107"/>
    </row>
    <row r="765" spans="1:14" ht="18" hidden="1" customHeight="1">
      <c r="A765" s="107">
        <v>759</v>
      </c>
      <c r="B765" s="107" t="s">
        <v>291</v>
      </c>
      <c r="C765" s="90">
        <v>43668</v>
      </c>
      <c r="D765" s="107" t="s">
        <v>10391</v>
      </c>
      <c r="E765" s="107" t="s">
        <v>1709</v>
      </c>
      <c r="F765" s="126">
        <v>2586.39</v>
      </c>
      <c r="G765" s="107" t="str">
        <f t="shared" si="12"/>
        <v>SH19-07194</v>
      </c>
      <c r="H765" s="318"/>
      <c r="I765" s="126"/>
      <c r="J765" s="110"/>
      <c r="K765" s="108"/>
      <c r="L765" s="107"/>
      <c r="M765" s="319"/>
      <c r="N765" s="107"/>
    </row>
    <row r="766" spans="1:14" ht="18" hidden="1" customHeight="1">
      <c r="A766" s="107">
        <v>760</v>
      </c>
      <c r="B766" s="107" t="s">
        <v>1746</v>
      </c>
      <c r="D766" s="327" t="s">
        <v>10392</v>
      </c>
      <c r="E766" s="107" t="s">
        <v>1709</v>
      </c>
      <c r="F766" s="126">
        <v>0</v>
      </c>
      <c r="G766" s="107" t="str">
        <f t="shared" si="12"/>
        <v>SH19-07195</v>
      </c>
      <c r="H766" s="318"/>
      <c r="I766" s="126"/>
      <c r="J766" s="110"/>
      <c r="K766" s="108"/>
      <c r="L766" s="107"/>
      <c r="M766" s="319"/>
      <c r="N766" s="107"/>
    </row>
    <row r="767" spans="1:14" ht="18" hidden="1" customHeight="1">
      <c r="A767" s="107">
        <v>761</v>
      </c>
      <c r="B767" s="107" t="s">
        <v>42</v>
      </c>
      <c r="C767" s="90">
        <v>43668</v>
      </c>
      <c r="D767" s="107" t="s">
        <v>10393</v>
      </c>
      <c r="E767" s="107" t="s">
        <v>1709</v>
      </c>
      <c r="F767" s="126">
        <v>94919.52</v>
      </c>
      <c r="G767" s="107" t="str">
        <f t="shared" si="12"/>
        <v>SH19-07196</v>
      </c>
      <c r="H767" s="318"/>
      <c r="I767" s="126"/>
      <c r="J767" s="110"/>
      <c r="K767" s="108"/>
      <c r="L767" s="107"/>
      <c r="M767" s="319"/>
      <c r="N767" s="107"/>
    </row>
    <row r="768" spans="1:14" ht="18" hidden="1" customHeight="1">
      <c r="A768" s="107">
        <v>762</v>
      </c>
      <c r="B768" s="107" t="s">
        <v>55</v>
      </c>
      <c r="C768" s="90">
        <v>43668</v>
      </c>
      <c r="D768" s="107" t="s">
        <v>10394</v>
      </c>
      <c r="E768" s="107" t="s">
        <v>1709</v>
      </c>
      <c r="F768" s="126">
        <v>727.65</v>
      </c>
      <c r="G768" s="107" t="str">
        <f t="shared" si="12"/>
        <v>SH19-07197</v>
      </c>
      <c r="H768" s="318"/>
      <c r="I768" s="126"/>
      <c r="J768" s="110"/>
      <c r="K768" s="108"/>
      <c r="L768" s="107"/>
      <c r="M768" s="319"/>
      <c r="N768" s="107"/>
    </row>
    <row r="769" spans="1:14" ht="18" hidden="1" customHeight="1">
      <c r="A769" s="107">
        <v>763</v>
      </c>
      <c r="B769" s="107" t="s">
        <v>55</v>
      </c>
      <c r="C769" s="90">
        <v>43668</v>
      </c>
      <c r="D769" s="107" t="s">
        <v>10395</v>
      </c>
      <c r="E769" s="107" t="s">
        <v>1709</v>
      </c>
      <c r="F769" s="126">
        <v>1476.18</v>
      </c>
      <c r="G769" s="107" t="str">
        <f t="shared" si="12"/>
        <v>SH19-07198</v>
      </c>
      <c r="H769" s="318"/>
      <c r="I769" s="126"/>
      <c r="J769" s="110"/>
      <c r="K769" s="108"/>
      <c r="L769" s="107"/>
      <c r="M769" s="319"/>
      <c r="N769" s="107"/>
    </row>
    <row r="770" spans="1:14" ht="18" hidden="1" customHeight="1">
      <c r="A770" s="107">
        <v>764</v>
      </c>
      <c r="B770" s="107" t="s">
        <v>43</v>
      </c>
      <c r="C770" s="90">
        <v>43669</v>
      </c>
      <c r="D770" s="107" t="s">
        <v>10396</v>
      </c>
      <c r="E770" s="107" t="s">
        <v>1709</v>
      </c>
      <c r="F770" s="126">
        <v>1751.5</v>
      </c>
      <c r="G770" s="107" t="str">
        <f t="shared" si="12"/>
        <v>SH19-07199</v>
      </c>
      <c r="H770" s="318"/>
      <c r="I770" s="126"/>
      <c r="J770" s="110"/>
      <c r="K770" s="108"/>
      <c r="L770" s="107"/>
      <c r="M770" s="319"/>
      <c r="N770" s="107"/>
    </row>
    <row r="771" spans="1:14" ht="18" hidden="1" customHeight="1">
      <c r="A771" s="107">
        <v>765</v>
      </c>
      <c r="B771" s="107" t="s">
        <v>139</v>
      </c>
      <c r="C771" s="90">
        <v>43669</v>
      </c>
      <c r="D771" s="107" t="s">
        <v>10397</v>
      </c>
      <c r="E771" s="107" t="s">
        <v>1709</v>
      </c>
      <c r="F771" s="126">
        <v>1479</v>
      </c>
      <c r="G771" s="107" t="str">
        <f t="shared" si="12"/>
        <v>SH19-07200</v>
      </c>
      <c r="H771" s="318"/>
      <c r="I771" s="126"/>
      <c r="J771" s="110"/>
      <c r="K771" s="108"/>
      <c r="L771" s="107"/>
      <c r="M771" s="319"/>
      <c r="N771" s="107"/>
    </row>
    <row r="772" spans="1:14" ht="18" hidden="1" customHeight="1">
      <c r="A772" s="107">
        <v>766</v>
      </c>
      <c r="B772" s="107" t="s">
        <v>142</v>
      </c>
      <c r="C772" s="90">
        <v>43669</v>
      </c>
      <c r="D772" s="107" t="s">
        <v>10398</v>
      </c>
      <c r="E772" s="107" t="s">
        <v>1709</v>
      </c>
      <c r="F772" s="126">
        <v>1060.8499999999999</v>
      </c>
      <c r="G772" s="107" t="str">
        <f t="shared" si="12"/>
        <v>SH19-07201</v>
      </c>
      <c r="H772" s="318"/>
      <c r="I772" s="126"/>
      <c r="J772" s="110"/>
      <c r="K772" s="108"/>
      <c r="L772" s="107"/>
      <c r="M772" s="319"/>
      <c r="N772" s="107"/>
    </row>
    <row r="773" spans="1:14" ht="18" hidden="1" customHeight="1">
      <c r="A773" s="107">
        <v>767</v>
      </c>
      <c r="B773" s="107" t="s">
        <v>1746</v>
      </c>
      <c r="D773" s="327" t="s">
        <v>10399</v>
      </c>
      <c r="E773" s="107" t="s">
        <v>1709</v>
      </c>
      <c r="F773" s="126">
        <v>0</v>
      </c>
      <c r="G773" s="107" t="str">
        <f t="shared" si="12"/>
        <v>SH19-07202</v>
      </c>
      <c r="H773" s="318"/>
      <c r="I773" s="126"/>
      <c r="J773" s="110"/>
      <c r="K773" s="108"/>
      <c r="L773" s="107"/>
      <c r="M773" s="319"/>
      <c r="N773" s="107"/>
    </row>
    <row r="774" spans="1:14" ht="18" hidden="1" customHeight="1">
      <c r="A774" s="107">
        <v>768</v>
      </c>
      <c r="B774" s="107" t="s">
        <v>54</v>
      </c>
      <c r="C774" s="90">
        <v>43669</v>
      </c>
      <c r="D774" s="107" t="s">
        <v>10400</v>
      </c>
      <c r="E774" s="107" t="s">
        <v>1709</v>
      </c>
      <c r="F774" s="126">
        <f>268.5+526+1339.2</f>
        <v>2133.6999999999998</v>
      </c>
      <c r="G774" s="107" t="str">
        <f t="shared" si="12"/>
        <v>SH19-07203</v>
      </c>
      <c r="H774" s="318"/>
      <c r="I774" s="126"/>
      <c r="J774" s="110"/>
      <c r="K774" s="108"/>
      <c r="L774" s="107"/>
      <c r="M774" s="319"/>
      <c r="N774" s="107"/>
    </row>
    <row r="775" spans="1:14" ht="18" hidden="1" customHeight="1">
      <c r="A775" s="107">
        <v>769</v>
      </c>
      <c r="B775" s="107" t="s">
        <v>1746</v>
      </c>
      <c r="D775" s="327" t="s">
        <v>10401</v>
      </c>
      <c r="E775" s="107" t="s">
        <v>1709</v>
      </c>
      <c r="F775" s="126">
        <v>0</v>
      </c>
      <c r="G775" s="107" t="str">
        <f t="shared" si="12"/>
        <v>SH19-07204</v>
      </c>
      <c r="H775" s="318"/>
      <c r="I775" s="126"/>
      <c r="J775" s="110"/>
      <c r="K775" s="108"/>
      <c r="L775" s="107"/>
      <c r="M775" s="319"/>
      <c r="N775" s="107"/>
    </row>
    <row r="776" spans="1:14" ht="18" hidden="1" customHeight="1">
      <c r="A776" s="107">
        <v>770</v>
      </c>
      <c r="B776" s="107" t="s">
        <v>337</v>
      </c>
      <c r="C776" s="90">
        <v>43669</v>
      </c>
      <c r="D776" s="107" t="s">
        <v>10402</v>
      </c>
      <c r="E776" s="107" t="s">
        <v>1709</v>
      </c>
      <c r="F776" s="126">
        <v>2507.4</v>
      </c>
      <c r="G776" s="107" t="str">
        <f t="shared" si="12"/>
        <v>SH19-07205</v>
      </c>
      <c r="H776" s="318"/>
      <c r="I776" s="126"/>
      <c r="J776" s="110"/>
      <c r="K776" s="108"/>
      <c r="L776" s="107"/>
      <c r="M776" s="319"/>
      <c r="N776" s="107"/>
    </row>
    <row r="777" spans="1:14" ht="18" hidden="1" customHeight="1">
      <c r="A777" s="107">
        <v>771</v>
      </c>
      <c r="B777" s="107" t="s">
        <v>42</v>
      </c>
      <c r="C777" s="90">
        <v>43669</v>
      </c>
      <c r="D777" s="107" t="s">
        <v>10403</v>
      </c>
      <c r="E777" s="107" t="s">
        <v>10630</v>
      </c>
      <c r="F777" s="126">
        <v>6.73</v>
      </c>
      <c r="G777" s="107" t="str">
        <f t="shared" si="12"/>
        <v>SH19-07206</v>
      </c>
      <c r="H777" s="318"/>
      <c r="I777" s="126"/>
      <c r="J777" s="110"/>
      <c r="K777" s="108"/>
      <c r="L777" s="107"/>
      <c r="M777" s="319"/>
      <c r="N777" s="107"/>
    </row>
    <row r="778" spans="1:14" ht="18" hidden="1" customHeight="1">
      <c r="A778" s="107">
        <v>772</v>
      </c>
      <c r="B778" s="107" t="s">
        <v>55</v>
      </c>
      <c r="C778" s="90">
        <v>43669</v>
      </c>
      <c r="D778" s="107" t="s">
        <v>10404</v>
      </c>
      <c r="E778" s="107" t="s">
        <v>1709</v>
      </c>
      <c r="F778" s="126">
        <v>389</v>
      </c>
      <c r="G778" s="107" t="str">
        <f t="shared" si="12"/>
        <v>SH19-07207</v>
      </c>
      <c r="H778" s="318"/>
      <c r="I778" s="126"/>
      <c r="J778" s="110"/>
      <c r="K778" s="108"/>
      <c r="L778" s="107"/>
      <c r="M778" s="319"/>
      <c r="N778" s="107"/>
    </row>
    <row r="779" spans="1:14" ht="18" hidden="1" customHeight="1">
      <c r="A779" s="107">
        <v>773</v>
      </c>
      <c r="B779" s="107" t="s">
        <v>1746</v>
      </c>
      <c r="D779" s="327" t="s">
        <v>10405</v>
      </c>
      <c r="E779" s="107" t="s">
        <v>1709</v>
      </c>
      <c r="F779" s="126">
        <v>0</v>
      </c>
      <c r="G779" s="107" t="str">
        <f t="shared" si="12"/>
        <v>SH19-07208</v>
      </c>
      <c r="H779" s="318"/>
      <c r="I779" s="126"/>
      <c r="J779" s="110"/>
      <c r="K779" s="108"/>
      <c r="L779" s="107"/>
      <c r="M779" s="319"/>
      <c r="N779" s="107"/>
    </row>
    <row r="780" spans="1:14" ht="18" hidden="1" customHeight="1">
      <c r="A780" s="107">
        <v>774</v>
      </c>
      <c r="B780" s="107" t="s">
        <v>1746</v>
      </c>
      <c r="D780" s="327" t="s">
        <v>10406</v>
      </c>
      <c r="E780" s="107" t="s">
        <v>1709</v>
      </c>
      <c r="F780" s="126">
        <v>0</v>
      </c>
      <c r="G780" s="107" t="str">
        <f t="shared" si="12"/>
        <v>SH19-07209</v>
      </c>
      <c r="H780" s="318"/>
      <c r="I780" s="126"/>
      <c r="J780" s="110"/>
      <c r="K780" s="108"/>
      <c r="L780" s="107"/>
      <c r="M780" s="319"/>
      <c r="N780" s="107"/>
    </row>
    <row r="781" spans="1:14" ht="18" hidden="1" customHeight="1">
      <c r="A781" s="107">
        <v>775</v>
      </c>
      <c r="B781" s="107" t="s">
        <v>142</v>
      </c>
      <c r="C781" s="90">
        <v>43668</v>
      </c>
      <c r="D781" s="107" t="s">
        <v>10407</v>
      </c>
      <c r="E781" s="107" t="s">
        <v>1709</v>
      </c>
      <c r="F781" s="126">
        <v>1275.46</v>
      </c>
      <c r="G781" s="107" t="str">
        <f t="shared" si="12"/>
        <v>SH19-07210</v>
      </c>
      <c r="H781" s="318"/>
      <c r="I781" s="126"/>
      <c r="J781" s="110"/>
      <c r="K781" s="108"/>
      <c r="L781" s="107"/>
      <c r="M781" s="319"/>
      <c r="N781" s="107"/>
    </row>
    <row r="782" spans="1:14" ht="18" hidden="1" customHeight="1">
      <c r="A782" s="107">
        <v>776</v>
      </c>
      <c r="B782" s="107" t="s">
        <v>142</v>
      </c>
      <c r="C782" s="90">
        <v>43669</v>
      </c>
      <c r="D782" s="107" t="s">
        <v>10408</v>
      </c>
      <c r="E782" s="107" t="s">
        <v>1709</v>
      </c>
      <c r="F782" s="126">
        <v>476.51</v>
      </c>
      <c r="G782" s="107" t="str">
        <f t="shared" si="12"/>
        <v>SH19-07211</v>
      </c>
      <c r="H782" s="318"/>
      <c r="I782" s="126"/>
      <c r="J782" s="110"/>
      <c r="K782" s="108"/>
      <c r="L782" s="107"/>
      <c r="M782" s="319"/>
      <c r="N782" s="107"/>
    </row>
    <row r="783" spans="1:14" ht="18" hidden="1" customHeight="1">
      <c r="A783" s="107">
        <v>777</v>
      </c>
      <c r="B783" s="107" t="s">
        <v>1746</v>
      </c>
      <c r="D783" s="327" t="s">
        <v>10409</v>
      </c>
      <c r="E783" s="107" t="s">
        <v>1709</v>
      </c>
      <c r="F783" s="126">
        <v>0</v>
      </c>
      <c r="G783" s="107" t="str">
        <f t="shared" si="12"/>
        <v>SH19-07212</v>
      </c>
      <c r="H783" s="318"/>
      <c r="I783" s="126"/>
      <c r="J783" s="110"/>
      <c r="K783" s="108"/>
      <c r="L783" s="107"/>
      <c r="M783" s="319"/>
      <c r="N783" s="107"/>
    </row>
    <row r="784" spans="1:14" ht="18" hidden="1" customHeight="1">
      <c r="A784" s="107">
        <v>778</v>
      </c>
      <c r="B784" s="107" t="s">
        <v>45</v>
      </c>
      <c r="C784" s="90">
        <v>43669</v>
      </c>
      <c r="D784" s="107" t="s">
        <v>10410</v>
      </c>
      <c r="E784" s="107" t="s">
        <v>1709</v>
      </c>
      <c r="F784" s="126">
        <v>3189.34</v>
      </c>
      <c r="G784" s="107" t="str">
        <f t="shared" si="12"/>
        <v>SH19-07213</v>
      </c>
      <c r="H784" s="318"/>
      <c r="I784" s="126"/>
      <c r="J784" s="110"/>
      <c r="K784" s="108"/>
      <c r="L784" s="107"/>
      <c r="M784" s="319"/>
      <c r="N784" s="107"/>
    </row>
    <row r="785" spans="1:14" ht="18" hidden="1" customHeight="1">
      <c r="A785" s="107">
        <v>779</v>
      </c>
      <c r="B785" s="107" t="s">
        <v>1727</v>
      </c>
      <c r="C785" s="90">
        <v>43669</v>
      </c>
      <c r="D785" s="107" t="s">
        <v>10411</v>
      </c>
      <c r="E785" s="107" t="s">
        <v>1709</v>
      </c>
      <c r="F785" s="126">
        <v>2097.1999999999998</v>
      </c>
      <c r="G785" s="107" t="str">
        <f t="shared" si="12"/>
        <v>SH19-07214</v>
      </c>
      <c r="H785" s="318"/>
      <c r="I785" s="126"/>
      <c r="J785" s="110"/>
      <c r="K785" s="108"/>
      <c r="L785" s="107"/>
      <c r="M785" s="319"/>
      <c r="N785" s="107"/>
    </row>
    <row r="786" spans="1:14" ht="18" hidden="1" customHeight="1">
      <c r="A786" s="107">
        <v>780</v>
      </c>
      <c r="B786" s="107" t="s">
        <v>42</v>
      </c>
      <c r="C786" s="90">
        <v>43670</v>
      </c>
      <c r="D786" s="107" t="s">
        <v>10412</v>
      </c>
      <c r="E786" s="107" t="s">
        <v>10631</v>
      </c>
      <c r="F786" s="126">
        <v>726.6</v>
      </c>
      <c r="G786" s="107" t="str">
        <f t="shared" si="12"/>
        <v>SH19-07215</v>
      </c>
      <c r="H786" s="318"/>
      <c r="I786" s="126"/>
      <c r="J786" s="110"/>
      <c r="K786" s="108"/>
      <c r="L786" s="107"/>
      <c r="M786" s="319"/>
      <c r="N786" s="107"/>
    </row>
    <row r="787" spans="1:14" ht="18" hidden="1" customHeight="1">
      <c r="A787" s="107">
        <v>781</v>
      </c>
      <c r="B787" s="107" t="s">
        <v>42</v>
      </c>
      <c r="C787" s="90">
        <v>43670</v>
      </c>
      <c r="D787" s="107" t="s">
        <v>10413</v>
      </c>
      <c r="E787" s="107" t="s">
        <v>10631</v>
      </c>
      <c r="F787" s="126">
        <v>726.6</v>
      </c>
      <c r="G787" s="107" t="str">
        <f t="shared" si="12"/>
        <v>SH19-07216</v>
      </c>
      <c r="H787" s="318"/>
      <c r="I787" s="126"/>
      <c r="J787" s="110"/>
      <c r="K787" s="108"/>
      <c r="L787" s="107"/>
      <c r="M787" s="319"/>
      <c r="N787" s="107"/>
    </row>
    <row r="788" spans="1:14" ht="18" hidden="1" customHeight="1">
      <c r="A788" s="107">
        <v>782</v>
      </c>
      <c r="B788" s="107" t="s">
        <v>42</v>
      </c>
      <c r="C788" s="90">
        <v>43670</v>
      </c>
      <c r="D788" s="107" t="s">
        <v>10414</v>
      </c>
      <c r="E788" s="107" t="s">
        <v>10631</v>
      </c>
      <c r="F788" s="126">
        <v>2906.4</v>
      </c>
      <c r="G788" s="107" t="str">
        <f t="shared" si="12"/>
        <v>SH19-07217</v>
      </c>
      <c r="H788" s="318"/>
      <c r="I788" s="126"/>
      <c r="J788" s="110"/>
      <c r="K788" s="108"/>
      <c r="L788" s="107"/>
      <c r="M788" s="319"/>
      <c r="N788" s="107"/>
    </row>
    <row r="789" spans="1:14" ht="18" hidden="1" customHeight="1">
      <c r="A789" s="107">
        <v>783</v>
      </c>
      <c r="B789" s="107" t="s">
        <v>42</v>
      </c>
      <c r="C789" s="90">
        <v>43670</v>
      </c>
      <c r="D789" s="107" t="s">
        <v>10415</v>
      </c>
      <c r="E789" s="107" t="s">
        <v>10631</v>
      </c>
      <c r="F789" s="126">
        <v>726.6</v>
      </c>
      <c r="G789" s="107" t="str">
        <f t="shared" si="12"/>
        <v>SH19-07218</v>
      </c>
      <c r="H789" s="318"/>
      <c r="I789" s="126"/>
      <c r="J789" s="110"/>
      <c r="K789" s="108"/>
      <c r="L789" s="107"/>
      <c r="M789" s="319"/>
      <c r="N789" s="107"/>
    </row>
    <row r="790" spans="1:14" ht="18" hidden="1" customHeight="1">
      <c r="A790" s="107">
        <v>784</v>
      </c>
      <c r="B790" s="107" t="s">
        <v>42</v>
      </c>
      <c r="C790" s="90">
        <v>43670</v>
      </c>
      <c r="D790" s="107" t="s">
        <v>10416</v>
      </c>
      <c r="E790" s="107" t="s">
        <v>10631</v>
      </c>
      <c r="F790" s="126">
        <v>817.47</v>
      </c>
      <c r="G790" s="107" t="str">
        <f t="shared" si="12"/>
        <v>SH19-07219</v>
      </c>
      <c r="H790" s="318"/>
      <c r="I790" s="126"/>
      <c r="J790" s="110"/>
      <c r="K790" s="108"/>
      <c r="L790" s="107"/>
      <c r="M790" s="319"/>
      <c r="N790" s="107"/>
    </row>
    <row r="791" spans="1:14" ht="18" hidden="1" customHeight="1">
      <c r="A791" s="107">
        <v>785</v>
      </c>
      <c r="B791" s="107" t="s">
        <v>42</v>
      </c>
      <c r="C791" s="90">
        <v>43670</v>
      </c>
      <c r="D791" s="107" t="s">
        <v>10417</v>
      </c>
      <c r="E791" s="107" t="s">
        <v>10631</v>
      </c>
      <c r="F791" s="126">
        <v>726.6</v>
      </c>
      <c r="G791" s="107" t="str">
        <f t="shared" si="12"/>
        <v>SH19-07220</v>
      </c>
      <c r="H791" s="318"/>
      <c r="I791" s="126"/>
      <c r="J791" s="110"/>
      <c r="K791" s="108"/>
      <c r="L791" s="107"/>
      <c r="M791" s="319"/>
      <c r="N791" s="107"/>
    </row>
    <row r="792" spans="1:14" ht="18" hidden="1" customHeight="1">
      <c r="A792" s="107">
        <v>786</v>
      </c>
      <c r="B792" s="107" t="s">
        <v>329</v>
      </c>
      <c r="C792" s="90">
        <v>43669</v>
      </c>
      <c r="D792" s="107" t="s">
        <v>10418</v>
      </c>
      <c r="E792" s="107" t="s">
        <v>1709</v>
      </c>
      <c r="F792" s="126">
        <v>5654.87</v>
      </c>
      <c r="G792" s="107" t="str">
        <f t="shared" si="12"/>
        <v>SH19-07221</v>
      </c>
      <c r="H792" s="318"/>
      <c r="I792" s="126"/>
      <c r="J792" s="110"/>
      <c r="K792" s="108"/>
      <c r="L792" s="107"/>
      <c r="M792" s="319"/>
      <c r="N792" s="107"/>
    </row>
    <row r="793" spans="1:14" ht="18" hidden="1" customHeight="1">
      <c r="A793" s="107">
        <v>787</v>
      </c>
      <c r="B793" s="107" t="s">
        <v>42</v>
      </c>
      <c r="C793" s="90">
        <v>43670</v>
      </c>
      <c r="D793" s="107" t="s">
        <v>10419</v>
      </c>
      <c r="E793" s="107" t="s">
        <v>10631</v>
      </c>
      <c r="F793" s="126">
        <v>726.6</v>
      </c>
      <c r="G793" s="107" t="str">
        <f t="shared" si="12"/>
        <v>SH19-07222</v>
      </c>
      <c r="H793" s="318"/>
      <c r="I793" s="126"/>
      <c r="J793" s="110"/>
      <c r="K793" s="108"/>
      <c r="L793" s="107"/>
      <c r="M793" s="319"/>
      <c r="N793" s="107"/>
    </row>
    <row r="794" spans="1:14" ht="18" hidden="1" customHeight="1">
      <c r="A794" s="107">
        <v>788</v>
      </c>
      <c r="B794" s="107" t="s">
        <v>49</v>
      </c>
      <c r="C794" s="90">
        <v>43669</v>
      </c>
      <c r="D794" s="107" t="s">
        <v>10420</v>
      </c>
      <c r="E794" s="107" t="s">
        <v>1709</v>
      </c>
      <c r="F794" s="126">
        <v>14242.8</v>
      </c>
      <c r="G794" s="107" t="str">
        <f t="shared" si="12"/>
        <v>SH19-07223</v>
      </c>
      <c r="H794" s="318"/>
      <c r="I794" s="126"/>
      <c r="J794" s="110"/>
      <c r="K794" s="108"/>
      <c r="L794" s="107"/>
      <c r="M794" s="319"/>
      <c r="N794" s="107"/>
    </row>
    <row r="795" spans="1:14" ht="18" hidden="1" customHeight="1">
      <c r="A795" s="107">
        <v>789</v>
      </c>
      <c r="B795" s="107" t="s">
        <v>42</v>
      </c>
      <c r="C795" s="90">
        <v>43669</v>
      </c>
      <c r="D795" s="107" t="s">
        <v>10421</v>
      </c>
      <c r="E795" s="107" t="s">
        <v>10630</v>
      </c>
      <c r="F795" s="126">
        <v>1816.5</v>
      </c>
      <c r="G795" s="107" t="str">
        <f t="shared" si="12"/>
        <v>SH19-07224</v>
      </c>
      <c r="H795" s="318"/>
      <c r="I795" s="126"/>
      <c r="J795" s="110"/>
      <c r="K795" s="108"/>
      <c r="L795" s="107"/>
      <c r="M795" s="319"/>
      <c r="N795" s="107"/>
    </row>
    <row r="796" spans="1:14" ht="18" hidden="1" customHeight="1">
      <c r="A796" s="107">
        <v>790</v>
      </c>
      <c r="B796" s="107" t="s">
        <v>53</v>
      </c>
      <c r="C796" s="90">
        <v>43669</v>
      </c>
      <c r="D796" s="107" t="s">
        <v>10422</v>
      </c>
      <c r="E796" s="107" t="s">
        <v>1709</v>
      </c>
      <c r="F796" s="126">
        <v>2207.81</v>
      </c>
      <c r="G796" s="107" t="str">
        <f t="shared" si="12"/>
        <v>SH19-07225</v>
      </c>
      <c r="H796" s="318"/>
      <c r="I796" s="126"/>
      <c r="J796" s="110"/>
      <c r="K796" s="108"/>
      <c r="L796" s="107"/>
      <c r="M796" s="319"/>
      <c r="N796" s="107"/>
    </row>
    <row r="797" spans="1:14" ht="18" hidden="1" customHeight="1">
      <c r="A797" s="107">
        <v>791</v>
      </c>
      <c r="B797" s="107"/>
      <c r="D797" s="347" t="s">
        <v>10423</v>
      </c>
      <c r="E797" s="107" t="s">
        <v>1709</v>
      </c>
      <c r="F797" s="126">
        <v>0</v>
      </c>
      <c r="G797" s="107" t="str">
        <f t="shared" si="12"/>
        <v>SH19-07226</v>
      </c>
      <c r="H797" s="318"/>
      <c r="I797" s="126"/>
      <c r="J797" s="110"/>
      <c r="K797" s="108"/>
      <c r="L797" s="107"/>
      <c r="M797" s="319"/>
      <c r="N797" s="107" t="s">
        <v>7781</v>
      </c>
    </row>
    <row r="798" spans="1:14" ht="18" hidden="1" customHeight="1">
      <c r="A798" s="107">
        <v>792</v>
      </c>
      <c r="B798" s="107" t="s">
        <v>42</v>
      </c>
      <c r="C798" s="90">
        <v>43670</v>
      </c>
      <c r="D798" s="107" t="s">
        <v>10424</v>
      </c>
      <c r="E798" s="107" t="s">
        <v>10631</v>
      </c>
      <c r="F798" s="126">
        <v>1155.29</v>
      </c>
      <c r="G798" s="107" t="str">
        <f t="shared" si="12"/>
        <v>SH19-07227</v>
      </c>
      <c r="H798" s="318"/>
      <c r="I798" s="126"/>
      <c r="J798" s="110"/>
      <c r="K798" s="108"/>
      <c r="L798" s="107"/>
      <c r="M798" s="319"/>
      <c r="N798" s="107"/>
    </row>
    <row r="799" spans="1:14" ht="18" hidden="1" customHeight="1">
      <c r="A799" s="107">
        <v>793</v>
      </c>
      <c r="B799" s="107" t="s">
        <v>42</v>
      </c>
      <c r="C799" s="90">
        <v>43670</v>
      </c>
      <c r="D799" s="107" t="s">
        <v>10425</v>
      </c>
      <c r="E799" s="107" t="s">
        <v>10631</v>
      </c>
      <c r="F799" s="126">
        <v>11251.03</v>
      </c>
      <c r="G799" s="107" t="str">
        <f t="shared" si="12"/>
        <v>SH19-07228</v>
      </c>
      <c r="H799" s="318"/>
      <c r="I799" s="126"/>
      <c r="J799" s="110"/>
      <c r="K799" s="108"/>
      <c r="L799" s="107"/>
      <c r="M799" s="319"/>
      <c r="N799" s="107"/>
    </row>
    <row r="800" spans="1:14" ht="18" hidden="1" customHeight="1">
      <c r="A800" s="107">
        <v>794</v>
      </c>
      <c r="B800" s="107" t="s">
        <v>42</v>
      </c>
      <c r="C800" s="90">
        <v>43670</v>
      </c>
      <c r="D800" s="107" t="s">
        <v>10426</v>
      </c>
      <c r="E800" s="107" t="s">
        <v>10631</v>
      </c>
      <c r="F800" s="126">
        <v>8461.69</v>
      </c>
      <c r="G800" s="107" t="str">
        <f t="shared" si="12"/>
        <v>SH19-07229</v>
      </c>
      <c r="H800" s="318"/>
      <c r="I800" s="126"/>
      <c r="J800" s="110"/>
      <c r="K800" s="108"/>
      <c r="L800" s="107"/>
      <c r="M800" s="319"/>
      <c r="N800" s="107"/>
    </row>
    <row r="801" spans="1:14" ht="18" hidden="1" customHeight="1">
      <c r="A801" s="107">
        <v>795</v>
      </c>
      <c r="B801" s="107" t="s">
        <v>42</v>
      </c>
      <c r="C801" s="90">
        <v>43670</v>
      </c>
      <c r="D801" s="107" t="s">
        <v>10427</v>
      </c>
      <c r="E801" s="107" t="s">
        <v>10631</v>
      </c>
      <c r="F801" s="126">
        <v>1855.49</v>
      </c>
      <c r="G801" s="107" t="str">
        <f t="shared" si="12"/>
        <v>SH19-07230</v>
      </c>
      <c r="H801" s="318"/>
      <c r="I801" s="126"/>
      <c r="J801" s="110"/>
      <c r="K801" s="108"/>
      <c r="L801" s="107"/>
      <c r="M801" s="319"/>
      <c r="N801" s="107"/>
    </row>
    <row r="802" spans="1:14" ht="18" hidden="1" customHeight="1">
      <c r="A802" s="107">
        <v>796</v>
      </c>
      <c r="B802" s="107" t="s">
        <v>206</v>
      </c>
      <c r="C802" s="90">
        <v>43669</v>
      </c>
      <c r="D802" s="107" t="s">
        <v>10428</v>
      </c>
      <c r="E802" s="107" t="s">
        <v>1709</v>
      </c>
      <c r="F802" s="126">
        <v>5579.5</v>
      </c>
      <c r="G802" s="107" t="str">
        <f t="shared" si="12"/>
        <v>SH19-07231</v>
      </c>
      <c r="H802" s="318"/>
      <c r="I802" s="126"/>
      <c r="J802" s="110"/>
      <c r="K802" s="108"/>
      <c r="L802" s="107"/>
      <c r="M802" s="319"/>
      <c r="N802" s="107"/>
    </row>
    <row r="803" spans="1:14" ht="18" hidden="1" customHeight="1">
      <c r="A803" s="107">
        <v>797</v>
      </c>
      <c r="B803" s="107" t="s">
        <v>42</v>
      </c>
      <c r="C803" s="90">
        <v>43669</v>
      </c>
      <c r="D803" s="107" t="s">
        <v>10429</v>
      </c>
      <c r="E803" s="107" t="s">
        <v>10630</v>
      </c>
      <c r="F803" s="126">
        <v>1998.15</v>
      </c>
      <c r="G803" s="107" t="str">
        <f t="shared" si="12"/>
        <v>SH19-07232</v>
      </c>
      <c r="H803" s="318"/>
      <c r="I803" s="126"/>
      <c r="J803" s="110"/>
      <c r="K803" s="108"/>
      <c r="L803" s="107"/>
      <c r="M803" s="319"/>
      <c r="N803" s="107"/>
    </row>
    <row r="804" spans="1:14" ht="18" hidden="1" customHeight="1">
      <c r="A804" s="107">
        <v>798</v>
      </c>
      <c r="B804" s="107" t="s">
        <v>42</v>
      </c>
      <c r="C804" s="90">
        <v>43670</v>
      </c>
      <c r="D804" s="107" t="s">
        <v>10430</v>
      </c>
      <c r="E804" s="107" t="s">
        <v>10631</v>
      </c>
      <c r="F804" s="126">
        <v>439.59</v>
      </c>
      <c r="G804" s="107" t="str">
        <f t="shared" si="12"/>
        <v>SH19-07233</v>
      </c>
      <c r="H804" s="318"/>
      <c r="I804" s="126"/>
      <c r="J804" s="110"/>
      <c r="K804" s="108"/>
      <c r="L804" s="107"/>
      <c r="M804" s="319"/>
      <c r="N804" s="107"/>
    </row>
    <row r="805" spans="1:14" ht="18" hidden="1" customHeight="1">
      <c r="A805" s="107">
        <v>799</v>
      </c>
      <c r="B805" s="107" t="s">
        <v>42</v>
      </c>
      <c r="C805" s="90">
        <v>43670</v>
      </c>
      <c r="D805" s="107" t="s">
        <v>10431</v>
      </c>
      <c r="E805" s="107" t="s">
        <v>10631</v>
      </c>
      <c r="F805" s="126">
        <v>1060.8399999999999</v>
      </c>
      <c r="G805" s="107" t="str">
        <f t="shared" si="12"/>
        <v>SH19-07234</v>
      </c>
      <c r="H805" s="318"/>
      <c r="I805" s="126"/>
      <c r="J805" s="110"/>
      <c r="K805" s="108"/>
      <c r="L805" s="107"/>
      <c r="M805" s="319"/>
      <c r="N805" s="107"/>
    </row>
    <row r="806" spans="1:14" ht="18" hidden="1" customHeight="1">
      <c r="A806" s="107">
        <v>800</v>
      </c>
      <c r="B806" s="107" t="s">
        <v>42</v>
      </c>
      <c r="C806" s="90">
        <v>43670</v>
      </c>
      <c r="D806" s="107" t="s">
        <v>10432</v>
      </c>
      <c r="E806" s="107" t="s">
        <v>10631</v>
      </c>
      <c r="F806" s="126">
        <v>1118.96</v>
      </c>
      <c r="G806" s="107" t="str">
        <f t="shared" si="12"/>
        <v>SH19-07235</v>
      </c>
      <c r="H806" s="318"/>
      <c r="I806" s="126"/>
      <c r="J806" s="110"/>
      <c r="K806" s="108"/>
      <c r="L806" s="107"/>
      <c r="M806" s="319"/>
      <c r="N806" s="107"/>
    </row>
    <row r="807" spans="1:14" ht="18" hidden="1" customHeight="1">
      <c r="A807" s="107">
        <v>801</v>
      </c>
      <c r="B807" s="107" t="s">
        <v>42</v>
      </c>
      <c r="C807" s="90">
        <v>43670</v>
      </c>
      <c r="D807" s="107" t="s">
        <v>10433</v>
      </c>
      <c r="E807" s="107" t="s">
        <v>10631</v>
      </c>
      <c r="F807" s="126">
        <v>1166.19</v>
      </c>
      <c r="G807" s="107" t="str">
        <f t="shared" si="12"/>
        <v>SH19-07236</v>
      </c>
      <c r="H807" s="318"/>
      <c r="I807" s="126"/>
      <c r="J807" s="110"/>
      <c r="K807" s="108"/>
      <c r="L807" s="107"/>
      <c r="M807" s="319"/>
      <c r="N807" s="107"/>
    </row>
    <row r="808" spans="1:14" ht="18" hidden="1" customHeight="1">
      <c r="A808" s="107">
        <v>802</v>
      </c>
      <c r="B808" s="107" t="s">
        <v>42</v>
      </c>
      <c r="C808" s="90">
        <v>43670</v>
      </c>
      <c r="D808" s="107" t="s">
        <v>10434</v>
      </c>
      <c r="E808" s="107" t="s">
        <v>10631</v>
      </c>
      <c r="F808" s="126">
        <v>261.58</v>
      </c>
      <c r="G808" s="107" t="str">
        <f t="shared" si="12"/>
        <v>SH19-07237</v>
      </c>
      <c r="H808" s="318"/>
      <c r="I808" s="126"/>
      <c r="J808" s="110"/>
      <c r="K808" s="108"/>
      <c r="L808" s="107"/>
      <c r="M808" s="319"/>
      <c r="N808" s="107"/>
    </row>
    <row r="809" spans="1:14" ht="18" hidden="1" customHeight="1">
      <c r="A809" s="107">
        <v>803</v>
      </c>
      <c r="B809" s="107" t="s">
        <v>55</v>
      </c>
      <c r="C809" s="90">
        <v>43669</v>
      </c>
      <c r="D809" s="107" t="s">
        <v>10435</v>
      </c>
      <c r="E809" s="107" t="s">
        <v>1709</v>
      </c>
      <c r="F809" s="126">
        <v>1644.84</v>
      </c>
      <c r="G809" s="107" t="str">
        <f t="shared" ref="G809:G871" si="13">D809</f>
        <v>SH19-07238</v>
      </c>
      <c r="H809" s="318"/>
      <c r="I809" s="126"/>
      <c r="J809" s="110"/>
      <c r="K809" s="108"/>
      <c r="L809" s="107"/>
      <c r="M809" s="319"/>
      <c r="N809" s="107"/>
    </row>
    <row r="810" spans="1:14" ht="18" hidden="1" customHeight="1">
      <c r="A810" s="107">
        <v>804</v>
      </c>
      <c r="B810" s="107" t="s">
        <v>55</v>
      </c>
      <c r="C810" s="90">
        <v>43669</v>
      </c>
      <c r="D810" s="107" t="s">
        <v>10436</v>
      </c>
      <c r="E810" s="107" t="s">
        <v>1709</v>
      </c>
      <c r="F810" s="126">
        <v>1502.82</v>
      </c>
      <c r="G810" s="107" t="str">
        <f t="shared" si="13"/>
        <v>SH19-07239</v>
      </c>
      <c r="H810" s="318"/>
      <c r="I810" s="126"/>
      <c r="J810" s="110"/>
      <c r="K810" s="108"/>
      <c r="L810" s="107"/>
      <c r="M810" s="319"/>
      <c r="N810" s="107"/>
    </row>
    <row r="811" spans="1:14" ht="18" hidden="1" customHeight="1">
      <c r="A811" s="107">
        <v>805</v>
      </c>
      <c r="B811" s="107"/>
      <c r="D811" s="347" t="s">
        <v>10437</v>
      </c>
      <c r="E811" s="107" t="s">
        <v>1709</v>
      </c>
      <c r="F811" s="126">
        <v>0</v>
      </c>
      <c r="G811" s="107" t="str">
        <f t="shared" si="13"/>
        <v>SH19-07240</v>
      </c>
      <c r="H811" s="318"/>
      <c r="I811" s="126"/>
      <c r="J811" s="110"/>
      <c r="K811" s="108"/>
      <c r="L811" s="107"/>
      <c r="M811" s="319"/>
      <c r="N811" s="107" t="s">
        <v>7781</v>
      </c>
    </row>
    <row r="812" spans="1:14" ht="18" hidden="1" customHeight="1">
      <c r="A812" s="107">
        <v>806</v>
      </c>
      <c r="B812" s="107" t="s">
        <v>291</v>
      </c>
      <c r="C812" s="90">
        <v>43669</v>
      </c>
      <c r="D812" s="107" t="s">
        <v>10438</v>
      </c>
      <c r="E812" s="107" t="s">
        <v>1709</v>
      </c>
      <c r="F812" s="126">
        <v>1182.9000000000001</v>
      </c>
      <c r="G812" s="107" t="str">
        <f t="shared" si="13"/>
        <v>SH19-07241</v>
      </c>
      <c r="H812" s="318"/>
      <c r="I812" s="126"/>
      <c r="J812" s="110"/>
      <c r="K812" s="108"/>
      <c r="L812" s="107"/>
      <c r="M812" s="319"/>
      <c r="N812" s="107"/>
    </row>
    <row r="813" spans="1:14" ht="18" hidden="1" customHeight="1">
      <c r="A813" s="107">
        <v>807</v>
      </c>
      <c r="B813" s="107" t="s">
        <v>291</v>
      </c>
      <c r="C813" s="90">
        <v>43669</v>
      </c>
      <c r="D813" s="107" t="s">
        <v>10439</v>
      </c>
      <c r="E813" s="107" t="s">
        <v>1709</v>
      </c>
      <c r="F813" s="126">
        <v>0</v>
      </c>
      <c r="G813" s="107" t="str">
        <f t="shared" si="13"/>
        <v>SH19-07242</v>
      </c>
      <c r="H813" s="318"/>
      <c r="I813" s="126"/>
      <c r="J813" s="110"/>
      <c r="K813" s="108"/>
      <c r="L813" s="107"/>
      <c r="M813" s="319"/>
      <c r="N813" s="107" t="s">
        <v>1753</v>
      </c>
    </row>
    <row r="814" spans="1:14" ht="18" hidden="1" customHeight="1">
      <c r="A814" s="107">
        <v>808</v>
      </c>
      <c r="B814" s="107" t="s">
        <v>1727</v>
      </c>
      <c r="C814" s="90">
        <v>43669</v>
      </c>
      <c r="D814" s="107" t="s">
        <v>10440</v>
      </c>
      <c r="E814" s="107" t="s">
        <v>1709</v>
      </c>
      <c r="F814" s="126">
        <v>4833.3100000000004</v>
      </c>
      <c r="G814" s="107" t="str">
        <f t="shared" si="13"/>
        <v>SH19-07243</v>
      </c>
      <c r="H814" s="318"/>
      <c r="I814" s="126"/>
      <c r="J814" s="110"/>
      <c r="K814" s="108"/>
      <c r="L814" s="107"/>
      <c r="M814" s="319"/>
      <c r="N814" s="107"/>
    </row>
    <row r="815" spans="1:14" ht="18" hidden="1" customHeight="1">
      <c r="A815" s="107">
        <v>809</v>
      </c>
      <c r="B815" s="107" t="s">
        <v>42</v>
      </c>
      <c r="C815" s="90">
        <v>43671</v>
      </c>
      <c r="D815" s="107" t="s">
        <v>10441</v>
      </c>
      <c r="E815" s="107" t="s">
        <v>10632</v>
      </c>
      <c r="F815" s="126">
        <v>897.35</v>
      </c>
      <c r="G815" s="107" t="str">
        <f t="shared" si="13"/>
        <v>SH19-07244</v>
      </c>
      <c r="H815" s="318"/>
      <c r="I815" s="126"/>
      <c r="J815" s="110"/>
      <c r="K815" s="108"/>
      <c r="L815" s="107"/>
      <c r="M815" s="319"/>
      <c r="N815" s="107"/>
    </row>
    <row r="816" spans="1:14" ht="18" hidden="1" customHeight="1">
      <c r="A816" s="107">
        <v>810</v>
      </c>
      <c r="B816" s="107" t="s">
        <v>42</v>
      </c>
      <c r="C816" s="90">
        <v>43671</v>
      </c>
      <c r="D816" s="107" t="s">
        <v>10442</v>
      </c>
      <c r="E816" s="107" t="s">
        <v>10632</v>
      </c>
      <c r="F816" s="126">
        <v>13432.51</v>
      </c>
      <c r="G816" s="107" t="str">
        <f t="shared" si="13"/>
        <v>SH19-07245</v>
      </c>
      <c r="H816" s="318"/>
      <c r="I816" s="126"/>
      <c r="J816" s="110"/>
      <c r="K816" s="108"/>
      <c r="L816" s="107"/>
      <c r="M816" s="319"/>
      <c r="N816" s="107"/>
    </row>
    <row r="817" spans="1:14" ht="18" hidden="1" customHeight="1">
      <c r="A817" s="107">
        <v>811</v>
      </c>
      <c r="B817" s="107" t="s">
        <v>42</v>
      </c>
      <c r="C817" s="90">
        <v>43671</v>
      </c>
      <c r="D817" s="107" t="s">
        <v>10443</v>
      </c>
      <c r="E817" s="107" t="s">
        <v>10632</v>
      </c>
      <c r="F817" s="126">
        <v>11080.57</v>
      </c>
      <c r="G817" s="107" t="str">
        <f t="shared" si="13"/>
        <v>SH19-07246</v>
      </c>
      <c r="H817" s="318"/>
      <c r="I817" s="126"/>
      <c r="J817" s="110"/>
      <c r="K817" s="108"/>
      <c r="L817" s="107"/>
      <c r="M817" s="319"/>
      <c r="N817" s="107"/>
    </row>
    <row r="818" spans="1:14" ht="18" hidden="1" customHeight="1">
      <c r="A818" s="107">
        <v>812</v>
      </c>
      <c r="B818" s="107" t="s">
        <v>42</v>
      </c>
      <c r="C818" s="90">
        <v>43671</v>
      </c>
      <c r="D818" s="107" t="s">
        <v>10444</v>
      </c>
      <c r="E818" s="107" t="s">
        <v>10632</v>
      </c>
      <c r="F818" s="126">
        <v>3382.54</v>
      </c>
      <c r="G818" s="107" t="str">
        <f t="shared" si="13"/>
        <v>SH19-07247</v>
      </c>
      <c r="H818" s="318"/>
      <c r="I818" s="126"/>
      <c r="J818" s="110"/>
      <c r="K818" s="108"/>
      <c r="L818" s="107"/>
      <c r="M818" s="319"/>
      <c r="N818" s="107"/>
    </row>
    <row r="819" spans="1:14" ht="18" hidden="1" customHeight="1">
      <c r="A819" s="107">
        <v>813</v>
      </c>
      <c r="B819" s="107" t="s">
        <v>42</v>
      </c>
      <c r="C819" s="90">
        <v>43671</v>
      </c>
      <c r="D819" s="107" t="s">
        <v>10445</v>
      </c>
      <c r="E819" s="107" t="s">
        <v>10632</v>
      </c>
      <c r="F819" s="126">
        <v>1155.29</v>
      </c>
      <c r="G819" s="107" t="str">
        <f t="shared" si="13"/>
        <v>SH19-07248</v>
      </c>
      <c r="H819" s="318"/>
      <c r="I819" s="126"/>
      <c r="J819" s="110"/>
      <c r="K819" s="108"/>
      <c r="L819" s="107"/>
      <c r="M819" s="319"/>
      <c r="N819" s="107"/>
    </row>
    <row r="820" spans="1:14" ht="18" hidden="1" customHeight="1">
      <c r="A820" s="107">
        <v>814</v>
      </c>
      <c r="B820" s="107" t="s">
        <v>42</v>
      </c>
      <c r="C820" s="90">
        <v>43671</v>
      </c>
      <c r="D820" s="107" t="s">
        <v>10446</v>
      </c>
      <c r="E820" s="107" t="s">
        <v>10632</v>
      </c>
      <c r="F820" s="126">
        <v>11919.97</v>
      </c>
      <c r="G820" s="107" t="str">
        <f t="shared" si="13"/>
        <v>SH19-07249</v>
      </c>
      <c r="H820" s="318"/>
      <c r="I820" s="126"/>
      <c r="J820" s="110"/>
      <c r="K820" s="108"/>
      <c r="L820" s="107"/>
      <c r="M820" s="319"/>
      <c r="N820" s="107"/>
    </row>
    <row r="821" spans="1:14" ht="18" hidden="1" customHeight="1">
      <c r="A821" s="107">
        <v>815</v>
      </c>
      <c r="B821" s="107" t="s">
        <v>42</v>
      </c>
      <c r="C821" s="90">
        <v>43671</v>
      </c>
      <c r="D821" s="107" t="s">
        <v>10447</v>
      </c>
      <c r="E821" s="107" t="s">
        <v>10632</v>
      </c>
      <c r="F821" s="126">
        <v>12609.98</v>
      </c>
      <c r="G821" s="107" t="str">
        <f t="shared" si="13"/>
        <v>SH19-07250</v>
      </c>
      <c r="H821" s="318"/>
      <c r="I821" s="126"/>
      <c r="J821" s="110"/>
      <c r="K821" s="108"/>
      <c r="L821" s="107"/>
      <c r="M821" s="319"/>
      <c r="N821" s="107"/>
    </row>
    <row r="822" spans="1:14" ht="18" hidden="1" customHeight="1">
      <c r="A822" s="107">
        <v>816</v>
      </c>
      <c r="B822" s="107" t="s">
        <v>42</v>
      </c>
      <c r="C822" s="90">
        <v>43671</v>
      </c>
      <c r="D822" s="107" t="s">
        <v>10448</v>
      </c>
      <c r="E822" s="107" t="s">
        <v>10632</v>
      </c>
      <c r="F822" s="126">
        <v>7224.73</v>
      </c>
      <c r="G822" s="107" t="str">
        <f t="shared" si="13"/>
        <v>SH19-07251</v>
      </c>
      <c r="H822" s="318"/>
      <c r="I822" s="126"/>
      <c r="J822" s="110"/>
      <c r="K822" s="108"/>
      <c r="L822" s="107"/>
      <c r="M822" s="319"/>
      <c r="N822" s="107"/>
    </row>
    <row r="823" spans="1:14" ht="18" hidden="1" customHeight="1">
      <c r="A823" s="107">
        <v>817</v>
      </c>
      <c r="B823" s="107" t="s">
        <v>42</v>
      </c>
      <c r="C823" s="90">
        <v>43671</v>
      </c>
      <c r="D823" s="107" t="s">
        <v>10449</v>
      </c>
      <c r="E823" s="107" t="s">
        <v>10632</v>
      </c>
      <c r="F823" s="126">
        <v>770.2</v>
      </c>
      <c r="G823" s="107" t="str">
        <f t="shared" si="13"/>
        <v>SH19-07252</v>
      </c>
      <c r="H823" s="318"/>
      <c r="I823" s="126"/>
      <c r="J823" s="110"/>
      <c r="K823" s="108"/>
      <c r="L823" s="107"/>
      <c r="M823" s="319"/>
      <c r="N823" s="107"/>
    </row>
    <row r="824" spans="1:14" ht="18" hidden="1" customHeight="1">
      <c r="A824" s="107">
        <v>818</v>
      </c>
      <c r="B824" s="107" t="s">
        <v>42</v>
      </c>
      <c r="C824" s="90">
        <v>43671</v>
      </c>
      <c r="D824" s="107" t="s">
        <v>10450</v>
      </c>
      <c r="E824" s="107" t="s">
        <v>10632</v>
      </c>
      <c r="F824" s="126">
        <v>12250.8</v>
      </c>
      <c r="G824" s="107" t="str">
        <f t="shared" si="13"/>
        <v>SH19-07253</v>
      </c>
      <c r="H824" s="318"/>
      <c r="I824" s="126"/>
      <c r="J824" s="110"/>
      <c r="K824" s="108"/>
      <c r="L824" s="107"/>
      <c r="M824" s="319"/>
      <c r="N824" s="107"/>
    </row>
    <row r="825" spans="1:14" ht="18" hidden="1" customHeight="1">
      <c r="A825" s="107">
        <v>819</v>
      </c>
      <c r="B825" s="107" t="s">
        <v>42</v>
      </c>
      <c r="C825" s="90">
        <v>43671</v>
      </c>
      <c r="D825" s="107" t="s">
        <v>10451</v>
      </c>
      <c r="E825" s="107" t="s">
        <v>10632</v>
      </c>
      <c r="F825" s="126">
        <v>7748.45</v>
      </c>
      <c r="G825" s="107" t="str">
        <f t="shared" si="13"/>
        <v>SH19-07254</v>
      </c>
      <c r="H825" s="318"/>
      <c r="I825" s="126"/>
      <c r="J825" s="110"/>
      <c r="K825" s="108"/>
      <c r="L825" s="107"/>
      <c r="M825" s="319"/>
      <c r="N825" s="107"/>
    </row>
    <row r="826" spans="1:14" ht="18" hidden="1" customHeight="1">
      <c r="A826" s="107">
        <v>820</v>
      </c>
      <c r="B826" s="107" t="s">
        <v>42</v>
      </c>
      <c r="C826" s="90">
        <v>43671</v>
      </c>
      <c r="D826" s="107" t="s">
        <v>10452</v>
      </c>
      <c r="E826" s="107" t="s">
        <v>10632</v>
      </c>
      <c r="F826" s="126">
        <v>1155.29</v>
      </c>
      <c r="G826" s="107" t="str">
        <f t="shared" si="13"/>
        <v>SH19-07255</v>
      </c>
      <c r="H826" s="318"/>
      <c r="I826" s="126"/>
      <c r="J826" s="110"/>
      <c r="K826" s="108"/>
      <c r="L826" s="107"/>
      <c r="M826" s="319"/>
      <c r="N826" s="107"/>
    </row>
    <row r="827" spans="1:14" ht="18" hidden="1" customHeight="1">
      <c r="A827" s="107">
        <v>821</v>
      </c>
      <c r="B827" s="107" t="s">
        <v>42</v>
      </c>
      <c r="C827" s="90">
        <v>43671</v>
      </c>
      <c r="D827" s="107" t="s">
        <v>10453</v>
      </c>
      <c r="E827" s="107" t="s">
        <v>10632</v>
      </c>
      <c r="F827" s="126">
        <v>16229.99</v>
      </c>
      <c r="G827" s="107" t="str">
        <f t="shared" si="13"/>
        <v>SH19-07256</v>
      </c>
      <c r="H827" s="318"/>
      <c r="I827" s="126"/>
      <c r="J827" s="110"/>
      <c r="K827" s="108"/>
      <c r="L827" s="107"/>
      <c r="M827" s="319"/>
      <c r="N827" s="107"/>
    </row>
    <row r="828" spans="1:14" ht="18" hidden="1" customHeight="1">
      <c r="A828" s="107">
        <v>822</v>
      </c>
      <c r="B828" s="107" t="s">
        <v>42</v>
      </c>
      <c r="C828" s="90">
        <v>43671</v>
      </c>
      <c r="D828" s="107" t="s">
        <v>10454</v>
      </c>
      <c r="E828" s="107" t="s">
        <v>10632</v>
      </c>
      <c r="F828" s="126">
        <v>10504.56</v>
      </c>
      <c r="G828" s="107" t="str">
        <f t="shared" si="13"/>
        <v>SH19-07257</v>
      </c>
      <c r="H828" s="318"/>
      <c r="I828" s="126"/>
      <c r="J828" s="110"/>
      <c r="K828" s="108"/>
      <c r="L828" s="107"/>
      <c r="M828" s="319"/>
      <c r="N828" s="107"/>
    </row>
    <row r="829" spans="1:14" ht="18" hidden="1" customHeight="1">
      <c r="A829" s="107">
        <v>823</v>
      </c>
      <c r="B829" s="107" t="s">
        <v>42</v>
      </c>
      <c r="C829" s="90">
        <v>43671</v>
      </c>
      <c r="D829" s="107" t="s">
        <v>10455</v>
      </c>
      <c r="E829" s="107" t="s">
        <v>10632</v>
      </c>
      <c r="F829" s="126">
        <v>3208.51</v>
      </c>
      <c r="G829" s="107" t="str">
        <f t="shared" si="13"/>
        <v>SH19-07258</v>
      </c>
      <c r="H829" s="318"/>
      <c r="I829" s="126"/>
      <c r="J829" s="110"/>
      <c r="K829" s="108"/>
      <c r="L829" s="107"/>
      <c r="M829" s="319"/>
      <c r="N829" s="107"/>
    </row>
    <row r="830" spans="1:14" ht="18" hidden="1" customHeight="1">
      <c r="A830" s="107">
        <v>824</v>
      </c>
      <c r="B830" s="107" t="s">
        <v>238</v>
      </c>
      <c r="C830" s="90">
        <v>43670</v>
      </c>
      <c r="D830" s="107" t="s">
        <v>10456</v>
      </c>
      <c r="E830" s="107" t="s">
        <v>1709</v>
      </c>
      <c r="F830" s="126">
        <v>1439.06</v>
      </c>
      <c r="G830" s="107" t="str">
        <f t="shared" si="13"/>
        <v>SH19-07259</v>
      </c>
      <c r="H830" s="318"/>
      <c r="I830" s="126"/>
      <c r="J830" s="110"/>
      <c r="K830" s="108"/>
      <c r="L830" s="107"/>
      <c r="M830" s="319"/>
      <c r="N830" s="107"/>
    </row>
    <row r="831" spans="1:14" ht="18" hidden="1" customHeight="1">
      <c r="A831" s="107">
        <v>825</v>
      </c>
      <c r="B831" s="107" t="s">
        <v>139</v>
      </c>
      <c r="C831" s="90">
        <v>43670</v>
      </c>
      <c r="D831" s="107" t="s">
        <v>10457</v>
      </c>
      <c r="E831" s="107" t="s">
        <v>1709</v>
      </c>
      <c r="F831" s="126">
        <v>1479</v>
      </c>
      <c r="G831" s="107" t="str">
        <f t="shared" si="13"/>
        <v>SH19-07260</v>
      </c>
      <c r="H831" s="318"/>
      <c r="I831" s="126"/>
      <c r="J831" s="110"/>
      <c r="K831" s="108"/>
      <c r="L831" s="107"/>
      <c r="M831" s="319"/>
      <c r="N831" s="107"/>
    </row>
    <row r="832" spans="1:14" ht="18" hidden="1" customHeight="1">
      <c r="A832" s="107">
        <v>826</v>
      </c>
      <c r="B832" s="107" t="s">
        <v>43</v>
      </c>
      <c r="C832" s="90">
        <v>43670</v>
      </c>
      <c r="D832" s="107" t="s">
        <v>10458</v>
      </c>
      <c r="E832" s="107" t="s">
        <v>1709</v>
      </c>
      <c r="F832" s="126">
        <v>2076</v>
      </c>
      <c r="G832" s="107" t="str">
        <f t="shared" si="13"/>
        <v>SH19-07261</v>
      </c>
      <c r="H832" s="318"/>
      <c r="I832" s="126"/>
      <c r="J832" s="110"/>
      <c r="K832" s="108"/>
      <c r="L832" s="107"/>
      <c r="M832" s="319"/>
      <c r="N832" s="107"/>
    </row>
    <row r="833" spans="1:14" ht="18" hidden="1" customHeight="1">
      <c r="A833" s="107">
        <v>827</v>
      </c>
      <c r="B833" s="107" t="s">
        <v>142</v>
      </c>
      <c r="C833" s="90">
        <v>43670</v>
      </c>
      <c r="D833" s="107" t="s">
        <v>10459</v>
      </c>
      <c r="E833" s="107" t="s">
        <v>1709</v>
      </c>
      <c r="F833" s="126">
        <v>734.5</v>
      </c>
      <c r="G833" s="107" t="str">
        <f t="shared" si="13"/>
        <v>SH19-07262</v>
      </c>
      <c r="H833" s="318"/>
      <c r="I833" s="126"/>
      <c r="J833" s="110"/>
      <c r="K833" s="108"/>
      <c r="L833" s="107"/>
      <c r="M833" s="319"/>
      <c r="N833" s="107"/>
    </row>
    <row r="834" spans="1:14" ht="18" hidden="1" customHeight="1">
      <c r="A834" s="107">
        <v>828</v>
      </c>
      <c r="B834" s="107" t="s">
        <v>291</v>
      </c>
      <c r="C834" s="90">
        <v>43670</v>
      </c>
      <c r="D834" s="107" t="s">
        <v>10460</v>
      </c>
      <c r="E834" s="107" t="s">
        <v>1709</v>
      </c>
      <c r="F834" s="126">
        <v>5204.76</v>
      </c>
      <c r="G834" s="107" t="str">
        <f t="shared" si="13"/>
        <v>SH19-07263</v>
      </c>
      <c r="H834" s="318"/>
      <c r="I834" s="126"/>
      <c r="J834" s="110"/>
      <c r="K834" s="108"/>
      <c r="L834" s="107"/>
      <c r="M834" s="319"/>
      <c r="N834" s="107"/>
    </row>
    <row r="835" spans="1:14" ht="18" hidden="1" customHeight="1">
      <c r="A835" s="107">
        <v>829</v>
      </c>
      <c r="B835" s="107" t="s">
        <v>42</v>
      </c>
      <c r="C835" s="90">
        <v>43670</v>
      </c>
      <c r="D835" s="107" t="s">
        <v>10461</v>
      </c>
      <c r="E835" s="107" t="s">
        <v>1709</v>
      </c>
      <c r="F835" s="126">
        <v>3367.09</v>
      </c>
      <c r="G835" s="107" t="str">
        <f t="shared" si="13"/>
        <v>SH19-07264</v>
      </c>
      <c r="H835" s="318"/>
      <c r="I835" s="126"/>
      <c r="J835" s="110"/>
      <c r="K835" s="108"/>
      <c r="L835" s="107"/>
      <c r="M835" s="319"/>
      <c r="N835" s="107"/>
    </row>
    <row r="836" spans="1:14" ht="18" hidden="1" customHeight="1">
      <c r="A836" s="107">
        <v>830</v>
      </c>
      <c r="B836" s="107" t="s">
        <v>142</v>
      </c>
      <c r="C836" s="90">
        <v>43670</v>
      </c>
      <c r="D836" s="107" t="s">
        <v>10462</v>
      </c>
      <c r="E836" s="107" t="s">
        <v>1709</v>
      </c>
      <c r="F836" s="126">
        <v>87.38</v>
      </c>
      <c r="G836" s="107" t="str">
        <f t="shared" si="13"/>
        <v>SH19-07265</v>
      </c>
      <c r="H836" s="318"/>
      <c r="I836" s="126"/>
      <c r="J836" s="110"/>
      <c r="K836" s="108"/>
      <c r="L836" s="107"/>
      <c r="M836" s="319"/>
      <c r="N836" s="107"/>
    </row>
    <row r="837" spans="1:14" ht="18" hidden="1" customHeight="1">
      <c r="A837" s="107">
        <v>831</v>
      </c>
      <c r="B837" s="107" t="s">
        <v>42</v>
      </c>
      <c r="C837" s="90">
        <v>43670</v>
      </c>
      <c r="D837" s="107" t="s">
        <v>10463</v>
      </c>
      <c r="E837" s="107" t="s">
        <v>10631</v>
      </c>
      <c r="F837" s="126">
        <v>8.5299999999999994</v>
      </c>
      <c r="G837" s="107" t="str">
        <f t="shared" si="13"/>
        <v>SH19-07266</v>
      </c>
      <c r="H837" s="318"/>
      <c r="I837" s="126"/>
      <c r="J837" s="110"/>
      <c r="K837" s="108"/>
      <c r="L837" s="107"/>
      <c r="M837" s="319"/>
      <c r="N837" s="107"/>
    </row>
    <row r="838" spans="1:14" ht="18" hidden="1" customHeight="1">
      <c r="A838" s="107">
        <v>832</v>
      </c>
      <c r="B838" s="107" t="s">
        <v>42</v>
      </c>
      <c r="C838" s="90">
        <v>43670</v>
      </c>
      <c r="D838" s="107" t="s">
        <v>10464</v>
      </c>
      <c r="E838" s="107" t="s">
        <v>10631</v>
      </c>
      <c r="F838" s="126">
        <v>84.24</v>
      </c>
      <c r="G838" s="107" t="str">
        <f t="shared" si="13"/>
        <v>SH19-07267</v>
      </c>
      <c r="H838" s="318"/>
      <c r="I838" s="126"/>
      <c r="J838" s="110"/>
      <c r="K838" s="108"/>
      <c r="L838" s="107"/>
      <c r="M838" s="319"/>
      <c r="N838" s="107"/>
    </row>
    <row r="839" spans="1:14" ht="18" hidden="1" customHeight="1">
      <c r="A839" s="107">
        <v>833</v>
      </c>
      <c r="B839" s="107"/>
      <c r="D839" s="347" t="s">
        <v>10465</v>
      </c>
      <c r="E839" s="107" t="s">
        <v>1709</v>
      </c>
      <c r="F839" s="126">
        <v>0</v>
      </c>
      <c r="G839" s="107" t="str">
        <f t="shared" si="13"/>
        <v>SH19-07268</v>
      </c>
      <c r="H839" s="318"/>
      <c r="I839" s="126"/>
      <c r="J839" s="110"/>
      <c r="K839" s="108"/>
      <c r="L839" s="107"/>
      <c r="M839" s="319"/>
      <c r="N839" s="107" t="s">
        <v>10827</v>
      </c>
    </row>
    <row r="840" spans="1:14" ht="18" hidden="1" customHeight="1">
      <c r="A840" s="107">
        <v>834</v>
      </c>
      <c r="B840" s="107" t="s">
        <v>329</v>
      </c>
      <c r="C840" s="90">
        <v>43670</v>
      </c>
      <c r="D840" s="107" t="s">
        <v>10466</v>
      </c>
      <c r="E840" s="107" t="s">
        <v>1709</v>
      </c>
      <c r="F840" s="126">
        <v>2443.5</v>
      </c>
      <c r="G840" s="107" t="str">
        <f t="shared" si="13"/>
        <v>SH19-07269</v>
      </c>
      <c r="H840" s="318"/>
      <c r="I840" s="126"/>
      <c r="J840" s="110"/>
      <c r="K840" s="108"/>
      <c r="L840" s="107"/>
      <c r="M840" s="319"/>
      <c r="N840" s="107"/>
    </row>
    <row r="841" spans="1:14" ht="18" hidden="1" customHeight="1">
      <c r="A841" s="107">
        <v>835</v>
      </c>
      <c r="B841" s="107" t="s">
        <v>197</v>
      </c>
      <c r="C841" s="90">
        <v>43670</v>
      </c>
      <c r="D841" s="107" t="s">
        <v>10467</v>
      </c>
      <c r="E841" s="107" t="s">
        <v>1709</v>
      </c>
      <c r="F841" s="126">
        <v>3040.23</v>
      </c>
      <c r="G841" s="107" t="str">
        <f t="shared" si="13"/>
        <v>SH19-07270</v>
      </c>
      <c r="H841" s="318"/>
      <c r="I841" s="126"/>
      <c r="J841" s="110"/>
      <c r="K841" s="108"/>
      <c r="L841" s="107"/>
      <c r="M841" s="319"/>
      <c r="N841" s="107"/>
    </row>
    <row r="842" spans="1:14" ht="18" hidden="1" customHeight="1">
      <c r="A842" s="107">
        <v>836</v>
      </c>
      <c r="B842" s="107" t="s">
        <v>42</v>
      </c>
      <c r="C842" s="90">
        <v>43671</v>
      </c>
      <c r="D842" s="107" t="s">
        <v>10468</v>
      </c>
      <c r="E842" s="107" t="s">
        <v>10632</v>
      </c>
      <c r="F842" s="126">
        <v>1024.51</v>
      </c>
      <c r="G842" s="107" t="str">
        <f t="shared" si="13"/>
        <v>SH19-07271</v>
      </c>
      <c r="H842" s="318"/>
      <c r="I842" s="126"/>
      <c r="J842" s="110"/>
      <c r="K842" s="108"/>
      <c r="L842" s="107"/>
      <c r="M842" s="319"/>
      <c r="N842" s="107"/>
    </row>
    <row r="843" spans="1:14" ht="18" hidden="1" customHeight="1">
      <c r="A843" s="107">
        <v>837</v>
      </c>
      <c r="B843" s="107" t="s">
        <v>42</v>
      </c>
      <c r="C843" s="90">
        <v>43671</v>
      </c>
      <c r="D843" s="107" t="s">
        <v>10469</v>
      </c>
      <c r="E843" s="107" t="s">
        <v>10632</v>
      </c>
      <c r="F843" s="126">
        <v>14293.39</v>
      </c>
      <c r="G843" s="107" t="str">
        <f t="shared" si="13"/>
        <v>SH19-07272</v>
      </c>
      <c r="H843" s="318"/>
      <c r="I843" s="126"/>
      <c r="J843" s="110"/>
      <c r="K843" s="108"/>
      <c r="L843" s="107"/>
      <c r="M843" s="319"/>
      <c r="N843" s="107"/>
    </row>
    <row r="844" spans="1:14" ht="18" hidden="1" customHeight="1">
      <c r="A844" s="107">
        <v>838</v>
      </c>
      <c r="B844" s="107" t="s">
        <v>42</v>
      </c>
      <c r="C844" s="90">
        <v>43671</v>
      </c>
      <c r="D844" s="107" t="s">
        <v>10470</v>
      </c>
      <c r="E844" s="107" t="s">
        <v>10632</v>
      </c>
      <c r="F844" s="126">
        <v>4800.8599999999997</v>
      </c>
      <c r="G844" s="107" t="str">
        <f t="shared" si="13"/>
        <v>SH19-07273</v>
      </c>
      <c r="H844" s="318"/>
      <c r="I844" s="126"/>
      <c r="J844" s="110"/>
      <c r="K844" s="108"/>
      <c r="L844" s="107"/>
      <c r="M844" s="319"/>
      <c r="N844" s="107"/>
    </row>
    <row r="845" spans="1:14" ht="18" hidden="1" customHeight="1">
      <c r="A845" s="107">
        <v>839</v>
      </c>
      <c r="B845" s="107" t="s">
        <v>42</v>
      </c>
      <c r="C845" s="90">
        <v>43671</v>
      </c>
      <c r="D845" s="107" t="s">
        <v>10471</v>
      </c>
      <c r="E845" s="107" t="s">
        <v>10632</v>
      </c>
      <c r="F845" s="126">
        <v>3096.75</v>
      </c>
      <c r="G845" s="107" t="str">
        <f t="shared" si="13"/>
        <v>SH19-07274</v>
      </c>
      <c r="H845" s="318"/>
      <c r="I845" s="126"/>
      <c r="J845" s="110"/>
      <c r="K845" s="108"/>
      <c r="L845" s="107"/>
      <c r="M845" s="319"/>
      <c r="N845" s="107"/>
    </row>
    <row r="846" spans="1:14" ht="18" hidden="1" customHeight="1">
      <c r="A846" s="107">
        <v>840</v>
      </c>
      <c r="B846" s="107" t="s">
        <v>42</v>
      </c>
      <c r="C846" s="90">
        <v>43671</v>
      </c>
      <c r="D846" s="107" t="s">
        <v>10472</v>
      </c>
      <c r="E846" s="107" t="s">
        <v>10632</v>
      </c>
      <c r="F846" s="126">
        <v>908.25</v>
      </c>
      <c r="G846" s="107" t="str">
        <f t="shared" si="13"/>
        <v>SH19-07275</v>
      </c>
      <c r="H846" s="318"/>
      <c r="I846" s="126"/>
      <c r="J846" s="110"/>
      <c r="K846" s="108"/>
      <c r="L846" s="107"/>
      <c r="M846" s="319"/>
      <c r="N846" s="107"/>
    </row>
    <row r="847" spans="1:14" ht="18" hidden="1" customHeight="1">
      <c r="A847" s="107">
        <v>841</v>
      </c>
      <c r="B847" s="107" t="s">
        <v>42</v>
      </c>
      <c r="C847" s="90">
        <v>43671</v>
      </c>
      <c r="D847" s="107" t="s">
        <v>10473</v>
      </c>
      <c r="E847" s="107" t="s">
        <v>10632</v>
      </c>
      <c r="F847" s="126">
        <v>11524.68</v>
      </c>
      <c r="G847" s="107" t="str">
        <f t="shared" si="13"/>
        <v>SH19-07276</v>
      </c>
      <c r="H847" s="318"/>
      <c r="I847" s="126"/>
      <c r="J847" s="110"/>
      <c r="K847" s="108"/>
      <c r="L847" s="107"/>
      <c r="M847" s="319"/>
      <c r="N847" s="107"/>
    </row>
    <row r="848" spans="1:14" ht="18" hidden="1" customHeight="1">
      <c r="A848" s="107">
        <v>842</v>
      </c>
      <c r="B848" s="107" t="s">
        <v>42</v>
      </c>
      <c r="C848" s="90">
        <v>43671</v>
      </c>
      <c r="D848" s="107" t="s">
        <v>10474</v>
      </c>
      <c r="E848" s="107" t="s">
        <v>10632</v>
      </c>
      <c r="F848" s="126">
        <v>386.8</v>
      </c>
      <c r="G848" s="107" t="str">
        <f t="shared" si="13"/>
        <v>SH19-07277</v>
      </c>
      <c r="H848" s="318"/>
      <c r="I848" s="126"/>
      <c r="J848" s="110"/>
      <c r="K848" s="108"/>
      <c r="L848" s="107"/>
      <c r="M848" s="319"/>
      <c r="N848" s="107"/>
    </row>
    <row r="849" spans="1:14" ht="18" hidden="1" customHeight="1">
      <c r="A849" s="107">
        <v>843</v>
      </c>
      <c r="B849" s="107" t="s">
        <v>1746</v>
      </c>
      <c r="D849" s="327" t="s">
        <v>10475</v>
      </c>
      <c r="E849" s="107" t="s">
        <v>1709</v>
      </c>
      <c r="F849" s="126">
        <v>0</v>
      </c>
      <c r="G849" s="107" t="str">
        <f t="shared" si="13"/>
        <v>SH19-07278</v>
      </c>
      <c r="H849" s="318"/>
      <c r="I849" s="126"/>
      <c r="J849" s="110"/>
      <c r="K849" s="108"/>
      <c r="L849" s="107"/>
      <c r="M849" s="319"/>
      <c r="N849" s="107"/>
    </row>
    <row r="850" spans="1:14" ht="18" hidden="1" customHeight="1">
      <c r="A850" s="107">
        <v>844</v>
      </c>
      <c r="B850" s="107" t="s">
        <v>42</v>
      </c>
      <c r="C850" s="90">
        <v>43671</v>
      </c>
      <c r="D850" s="107" t="s">
        <v>10476</v>
      </c>
      <c r="E850" s="107" t="s">
        <v>10632</v>
      </c>
      <c r="F850" s="126">
        <v>3485.53</v>
      </c>
      <c r="G850" s="107" t="str">
        <f t="shared" si="13"/>
        <v>SH19-07279</v>
      </c>
      <c r="H850" s="318"/>
      <c r="I850" s="126"/>
      <c r="J850" s="110"/>
      <c r="K850" s="108"/>
      <c r="L850" s="107"/>
      <c r="M850" s="319"/>
      <c r="N850" s="107"/>
    </row>
    <row r="851" spans="1:14" ht="18" hidden="1" customHeight="1">
      <c r="A851" s="107">
        <v>845</v>
      </c>
      <c r="B851" s="107" t="s">
        <v>224</v>
      </c>
      <c r="C851" s="90">
        <v>43670</v>
      </c>
      <c r="D851" s="107" t="s">
        <v>10477</v>
      </c>
      <c r="E851" s="107" t="s">
        <v>1709</v>
      </c>
      <c r="F851" s="126">
        <v>11462.5</v>
      </c>
      <c r="G851" s="107" t="str">
        <f t="shared" si="13"/>
        <v>SH19-07280</v>
      </c>
      <c r="H851" s="318"/>
      <c r="I851" s="126"/>
      <c r="J851" s="110"/>
      <c r="K851" s="108"/>
      <c r="L851" s="107"/>
      <c r="M851" s="319"/>
      <c r="N851" s="107"/>
    </row>
    <row r="852" spans="1:14" ht="18" hidden="1" customHeight="1">
      <c r="A852" s="107">
        <v>846</v>
      </c>
      <c r="B852" s="107" t="s">
        <v>42</v>
      </c>
      <c r="C852" s="90">
        <v>43670</v>
      </c>
      <c r="D852" s="107" t="s">
        <v>10478</v>
      </c>
      <c r="E852" s="107" t="s">
        <v>10631</v>
      </c>
      <c r="F852" s="126">
        <v>683.43</v>
      </c>
      <c r="G852" s="107" t="str">
        <f t="shared" si="13"/>
        <v>SH19-07281</v>
      </c>
      <c r="H852" s="318"/>
      <c r="I852" s="126"/>
      <c r="J852" s="110"/>
      <c r="K852" s="108"/>
      <c r="L852" s="107"/>
      <c r="M852" s="319"/>
      <c r="N852" s="107"/>
    </row>
    <row r="853" spans="1:14" ht="18" hidden="1" customHeight="1">
      <c r="A853" s="107">
        <v>847</v>
      </c>
      <c r="B853" s="107" t="s">
        <v>42</v>
      </c>
      <c r="C853" s="90">
        <v>43670</v>
      </c>
      <c r="D853" s="107" t="s">
        <v>10479</v>
      </c>
      <c r="E853" s="107" t="s">
        <v>10631</v>
      </c>
      <c r="F853" s="126">
        <v>6.31</v>
      </c>
      <c r="G853" s="107" t="str">
        <f t="shared" si="13"/>
        <v>SH19-07282</v>
      </c>
      <c r="H853" s="318"/>
      <c r="I853" s="126"/>
      <c r="J853" s="110"/>
      <c r="K853" s="108"/>
      <c r="L853" s="107"/>
      <c r="M853" s="319"/>
      <c r="N853" s="107"/>
    </row>
    <row r="854" spans="1:14" ht="18" hidden="1" customHeight="1">
      <c r="A854" s="107">
        <v>848</v>
      </c>
      <c r="B854" s="107"/>
      <c r="D854" s="347" t="s">
        <v>10480</v>
      </c>
      <c r="E854" s="107" t="s">
        <v>1709</v>
      </c>
      <c r="F854" s="126">
        <v>0</v>
      </c>
      <c r="G854" s="107" t="str">
        <f t="shared" si="13"/>
        <v>SH19-07283</v>
      </c>
      <c r="H854" s="318"/>
      <c r="I854" s="126"/>
      <c r="J854" s="110"/>
      <c r="K854" s="108"/>
      <c r="L854" s="107"/>
      <c r="M854" s="319"/>
      <c r="N854" s="107" t="s">
        <v>1942</v>
      </c>
    </row>
    <row r="855" spans="1:14" ht="18" hidden="1" customHeight="1">
      <c r="A855" s="107">
        <v>849</v>
      </c>
      <c r="B855" s="107" t="s">
        <v>49</v>
      </c>
      <c r="C855" s="90">
        <v>43670</v>
      </c>
      <c r="D855" s="107" t="s">
        <v>10481</v>
      </c>
      <c r="E855" s="107" t="s">
        <v>1709</v>
      </c>
      <c r="F855" s="126">
        <v>14242.8</v>
      </c>
      <c r="G855" s="107" t="str">
        <f t="shared" si="13"/>
        <v>SH19-07284</v>
      </c>
      <c r="H855" s="318"/>
      <c r="I855" s="126"/>
      <c r="J855" s="110"/>
      <c r="K855" s="108"/>
      <c r="L855" s="107"/>
      <c r="M855" s="319"/>
      <c r="N855" s="107"/>
    </row>
    <row r="856" spans="1:14" ht="18" hidden="1" customHeight="1">
      <c r="A856" s="107">
        <v>850</v>
      </c>
      <c r="B856" s="107" t="s">
        <v>224</v>
      </c>
      <c r="C856" s="90">
        <v>43670</v>
      </c>
      <c r="D856" s="107" t="s">
        <v>10482</v>
      </c>
      <c r="E856" s="107" t="s">
        <v>1709</v>
      </c>
      <c r="F856" s="126">
        <v>1127.8800000000001</v>
      </c>
      <c r="G856" s="107" t="str">
        <f t="shared" si="13"/>
        <v>SH19-07285</v>
      </c>
      <c r="H856" s="318"/>
      <c r="I856" s="126"/>
      <c r="J856" s="110"/>
      <c r="K856" s="108"/>
      <c r="L856" s="107"/>
      <c r="M856" s="319"/>
      <c r="N856" s="107"/>
    </row>
    <row r="857" spans="1:14" ht="18" hidden="1" customHeight="1">
      <c r="A857" s="107">
        <v>851</v>
      </c>
      <c r="B857" s="107" t="s">
        <v>329</v>
      </c>
      <c r="C857" s="90">
        <v>43670</v>
      </c>
      <c r="D857" s="107" t="s">
        <v>10483</v>
      </c>
      <c r="E857" s="107" t="s">
        <v>1709</v>
      </c>
      <c r="F857" s="126">
        <v>6986.73</v>
      </c>
      <c r="G857" s="107" t="str">
        <f t="shared" si="13"/>
        <v>SH19-07286</v>
      </c>
      <c r="H857" s="318"/>
      <c r="I857" s="126"/>
      <c r="J857" s="110"/>
      <c r="K857" s="108"/>
      <c r="L857" s="107"/>
      <c r="M857" s="319"/>
      <c r="N857" s="107"/>
    </row>
    <row r="858" spans="1:14" ht="18" hidden="1" customHeight="1">
      <c r="A858" s="107">
        <v>852</v>
      </c>
      <c r="B858" s="107" t="s">
        <v>42</v>
      </c>
      <c r="C858" s="90">
        <v>43671</v>
      </c>
      <c r="D858" s="107" t="s">
        <v>10484</v>
      </c>
      <c r="E858" s="107" t="s">
        <v>10632</v>
      </c>
      <c r="F858" s="126">
        <v>1169.83</v>
      </c>
      <c r="G858" s="107" t="str">
        <f t="shared" si="13"/>
        <v>SH19-07287</v>
      </c>
      <c r="H858" s="318"/>
      <c r="I858" s="126"/>
      <c r="J858" s="110"/>
      <c r="K858" s="108"/>
      <c r="L858" s="107"/>
      <c r="M858" s="319"/>
      <c r="N858" s="107"/>
    </row>
    <row r="859" spans="1:14" ht="18" hidden="1" customHeight="1">
      <c r="A859" s="107">
        <v>853</v>
      </c>
      <c r="B859" s="107" t="s">
        <v>42</v>
      </c>
      <c r="C859" s="90">
        <v>43671</v>
      </c>
      <c r="D859" s="107" t="s">
        <v>10485</v>
      </c>
      <c r="E859" s="107" t="s">
        <v>10632</v>
      </c>
      <c r="F859" s="126">
        <v>10506.24</v>
      </c>
      <c r="G859" s="107" t="str">
        <f t="shared" si="13"/>
        <v>SH19-07288</v>
      </c>
      <c r="H859" s="318"/>
      <c r="I859" s="126"/>
      <c r="J859" s="110"/>
      <c r="K859" s="108"/>
      <c r="L859" s="107"/>
      <c r="M859" s="319"/>
      <c r="N859" s="107"/>
    </row>
    <row r="860" spans="1:14" ht="18" hidden="1" customHeight="1">
      <c r="A860" s="107">
        <v>854</v>
      </c>
      <c r="B860" s="107" t="s">
        <v>42</v>
      </c>
      <c r="C860" s="90">
        <v>43671</v>
      </c>
      <c r="D860" s="107" t="s">
        <v>10486</v>
      </c>
      <c r="E860" s="107" t="s">
        <v>10632</v>
      </c>
      <c r="F860" s="126">
        <v>12239.14</v>
      </c>
      <c r="G860" s="107" t="str">
        <f t="shared" si="13"/>
        <v>SH19-07289</v>
      </c>
      <c r="H860" s="318"/>
      <c r="I860" s="126"/>
      <c r="J860" s="110"/>
      <c r="K860" s="108"/>
      <c r="L860" s="107"/>
      <c r="M860" s="319"/>
      <c r="N860" s="107"/>
    </row>
    <row r="861" spans="1:14" ht="18" hidden="1" customHeight="1">
      <c r="A861" s="107">
        <v>855</v>
      </c>
      <c r="B861" s="107" t="s">
        <v>42</v>
      </c>
      <c r="C861" s="90">
        <v>43671</v>
      </c>
      <c r="D861" s="107" t="s">
        <v>10487</v>
      </c>
      <c r="E861" s="107" t="s">
        <v>10632</v>
      </c>
      <c r="F861" s="126">
        <v>1906.68</v>
      </c>
      <c r="G861" s="107" t="str">
        <f t="shared" si="13"/>
        <v>SH19-07290</v>
      </c>
      <c r="H861" s="318"/>
      <c r="I861" s="126"/>
      <c r="J861" s="110"/>
      <c r="K861" s="108"/>
      <c r="L861" s="107"/>
      <c r="M861" s="319"/>
      <c r="N861" s="107"/>
    </row>
    <row r="862" spans="1:14" ht="18" hidden="1" customHeight="1">
      <c r="A862" s="107">
        <v>856</v>
      </c>
      <c r="B862" s="107" t="s">
        <v>42</v>
      </c>
      <c r="C862" s="90">
        <v>43671</v>
      </c>
      <c r="D862" s="107" t="s">
        <v>10488</v>
      </c>
      <c r="E862" s="107" t="s">
        <v>10632</v>
      </c>
      <c r="F862" s="126">
        <v>4470</v>
      </c>
      <c r="G862" s="107" t="str">
        <f t="shared" si="13"/>
        <v>SH19-07291</v>
      </c>
      <c r="H862" s="318"/>
      <c r="I862" s="126"/>
      <c r="J862" s="110"/>
      <c r="K862" s="108"/>
      <c r="L862" s="107"/>
      <c r="M862" s="319"/>
      <c r="N862" s="107"/>
    </row>
    <row r="863" spans="1:14" ht="18" hidden="1" customHeight="1">
      <c r="A863" s="107">
        <v>857</v>
      </c>
      <c r="B863" s="107" t="s">
        <v>42</v>
      </c>
      <c r="C863" s="90">
        <v>43670</v>
      </c>
      <c r="D863" s="107" t="s">
        <v>10489</v>
      </c>
      <c r="E863" s="107" t="s">
        <v>10631</v>
      </c>
      <c r="F863" s="126">
        <v>72.66</v>
      </c>
      <c r="G863" s="107" t="str">
        <f t="shared" si="13"/>
        <v>SH19-07292</v>
      </c>
      <c r="H863" s="318"/>
      <c r="I863" s="126"/>
      <c r="J863" s="110"/>
      <c r="K863" s="108"/>
      <c r="L863" s="107"/>
      <c r="M863" s="319"/>
      <c r="N863" s="107"/>
    </row>
    <row r="864" spans="1:14" ht="18" hidden="1" customHeight="1">
      <c r="A864" s="107">
        <v>858</v>
      </c>
      <c r="B864" s="107" t="s">
        <v>1727</v>
      </c>
      <c r="C864" s="90">
        <v>43670</v>
      </c>
      <c r="D864" s="107" t="s">
        <v>10490</v>
      </c>
      <c r="E864" s="107" t="s">
        <v>1709</v>
      </c>
      <c r="F864" s="126">
        <v>2287.1999999999998</v>
      </c>
      <c r="G864" s="107" t="str">
        <f t="shared" si="13"/>
        <v>SH19-07293</v>
      </c>
      <c r="H864" s="318"/>
      <c r="I864" s="126"/>
      <c r="J864" s="110"/>
      <c r="K864" s="108"/>
      <c r="L864" s="107"/>
      <c r="M864" s="319"/>
      <c r="N864" s="107"/>
    </row>
    <row r="865" spans="1:14" ht="18" hidden="1" customHeight="1">
      <c r="A865" s="107">
        <v>859</v>
      </c>
      <c r="B865" s="107" t="s">
        <v>142</v>
      </c>
      <c r="C865" s="90">
        <v>43670</v>
      </c>
      <c r="D865" s="107" t="s">
        <v>10491</v>
      </c>
      <c r="E865" s="107" t="s">
        <v>1709</v>
      </c>
      <c r="F865" s="126">
        <v>3125.31</v>
      </c>
      <c r="G865" s="107" t="str">
        <f t="shared" si="13"/>
        <v>SH19-07294</v>
      </c>
      <c r="H865" s="318"/>
      <c r="I865" s="126"/>
      <c r="J865" s="110"/>
      <c r="K865" s="108"/>
      <c r="L865" s="107"/>
      <c r="M865" s="319"/>
      <c r="N865" s="107"/>
    </row>
    <row r="866" spans="1:14" ht="18" hidden="1" customHeight="1">
      <c r="A866" s="107">
        <v>860</v>
      </c>
      <c r="B866" s="107" t="s">
        <v>142</v>
      </c>
      <c r="C866" s="90">
        <v>43670</v>
      </c>
      <c r="D866" s="107" t="s">
        <v>10492</v>
      </c>
      <c r="E866" s="107" t="s">
        <v>1709</v>
      </c>
      <c r="F866" s="126">
        <v>321.83999999999997</v>
      </c>
      <c r="G866" s="107" t="str">
        <f t="shared" si="13"/>
        <v>SH19-07295</v>
      </c>
      <c r="H866" s="318"/>
      <c r="I866" s="126"/>
      <c r="J866" s="110"/>
      <c r="K866" s="108"/>
      <c r="L866" s="107"/>
      <c r="M866" s="319"/>
      <c r="N866" s="107"/>
    </row>
    <row r="867" spans="1:14" ht="18" hidden="1" customHeight="1">
      <c r="A867" s="107">
        <v>861</v>
      </c>
      <c r="B867" s="107" t="s">
        <v>42</v>
      </c>
      <c r="C867" s="90">
        <v>43670</v>
      </c>
      <c r="D867" s="107" t="s">
        <v>10493</v>
      </c>
      <c r="E867" s="107" t="s">
        <v>10631</v>
      </c>
      <c r="F867" s="126">
        <v>70.56</v>
      </c>
      <c r="G867" s="107" t="str">
        <f t="shared" si="13"/>
        <v>SH19-07296</v>
      </c>
      <c r="H867" s="318"/>
      <c r="I867" s="126"/>
      <c r="J867" s="110"/>
      <c r="K867" s="108"/>
      <c r="L867" s="107"/>
      <c r="M867" s="319"/>
      <c r="N867" s="107"/>
    </row>
    <row r="868" spans="1:14" ht="18" hidden="1" customHeight="1">
      <c r="A868" s="107">
        <v>862</v>
      </c>
      <c r="B868" s="107" t="s">
        <v>42</v>
      </c>
      <c r="C868" s="90">
        <v>43672</v>
      </c>
      <c r="D868" s="107" t="s">
        <v>10494</v>
      </c>
      <c r="E868" s="107" t="s">
        <v>10633</v>
      </c>
      <c r="F868" s="126">
        <v>477.44</v>
      </c>
      <c r="G868" s="107" t="str">
        <f t="shared" si="13"/>
        <v>SH19-07298</v>
      </c>
      <c r="H868" s="318"/>
      <c r="I868" s="126"/>
      <c r="J868" s="110"/>
      <c r="K868" s="108"/>
      <c r="L868" s="107"/>
      <c r="M868" s="319"/>
      <c r="N868" s="107"/>
    </row>
    <row r="869" spans="1:14" ht="18" hidden="1" customHeight="1">
      <c r="A869" s="107">
        <v>863</v>
      </c>
      <c r="B869" s="107" t="s">
        <v>42</v>
      </c>
      <c r="C869" s="90">
        <v>43672</v>
      </c>
      <c r="D869" s="107" t="s">
        <v>10495</v>
      </c>
      <c r="E869" s="107" t="s">
        <v>10633</v>
      </c>
      <c r="F869" s="126">
        <v>1639.2</v>
      </c>
      <c r="G869" s="107" t="str">
        <f t="shared" si="13"/>
        <v>SH19-07299</v>
      </c>
      <c r="H869" s="318"/>
      <c r="I869" s="126"/>
      <c r="J869" s="110"/>
      <c r="K869" s="108"/>
      <c r="L869" s="107"/>
      <c r="M869" s="319"/>
      <c r="N869" s="107"/>
    </row>
    <row r="870" spans="1:14" ht="18" hidden="1" customHeight="1">
      <c r="A870" s="107">
        <v>864</v>
      </c>
      <c r="B870" s="107" t="s">
        <v>42</v>
      </c>
      <c r="C870" s="90">
        <v>43672</v>
      </c>
      <c r="D870" s="107" t="s">
        <v>10496</v>
      </c>
      <c r="E870" s="107" t="s">
        <v>10633</v>
      </c>
      <c r="F870" s="126">
        <v>1480.06</v>
      </c>
      <c r="G870" s="107" t="str">
        <f t="shared" si="13"/>
        <v>SH19-07300</v>
      </c>
      <c r="H870" s="318"/>
      <c r="I870" s="126"/>
      <c r="J870" s="110"/>
      <c r="K870" s="108"/>
      <c r="L870" s="107"/>
      <c r="M870" s="319"/>
      <c r="N870" s="107"/>
    </row>
    <row r="871" spans="1:14" ht="18" hidden="1" customHeight="1">
      <c r="A871" s="107">
        <v>865</v>
      </c>
      <c r="B871" s="107" t="s">
        <v>42</v>
      </c>
      <c r="C871" s="90">
        <v>43672</v>
      </c>
      <c r="D871" s="107" t="s">
        <v>10497</v>
      </c>
      <c r="E871" s="107" t="s">
        <v>10633</v>
      </c>
      <c r="F871" s="126">
        <v>911.88</v>
      </c>
      <c r="G871" s="107" t="str">
        <f t="shared" si="13"/>
        <v>SH19-07301</v>
      </c>
      <c r="H871" s="318"/>
      <c r="I871" s="126"/>
      <c r="J871" s="110"/>
      <c r="K871" s="108"/>
      <c r="L871" s="107"/>
      <c r="M871" s="319"/>
      <c r="N871" s="107"/>
    </row>
    <row r="872" spans="1:14" ht="18" hidden="1" customHeight="1">
      <c r="A872" s="107">
        <v>866</v>
      </c>
      <c r="B872" s="107" t="s">
        <v>42</v>
      </c>
      <c r="C872" s="90">
        <v>43672</v>
      </c>
      <c r="D872" s="107" t="s">
        <v>10498</v>
      </c>
      <c r="E872" s="107" t="s">
        <v>10633</v>
      </c>
      <c r="F872" s="126">
        <v>13744.01</v>
      </c>
      <c r="G872" s="107" t="str">
        <f t="shared" ref="G872:G935" si="14">D872</f>
        <v>SH19-07302</v>
      </c>
      <c r="H872" s="318"/>
      <c r="I872" s="126"/>
      <c r="J872" s="110"/>
      <c r="K872" s="108"/>
      <c r="L872" s="107"/>
      <c r="M872" s="319"/>
      <c r="N872" s="107"/>
    </row>
    <row r="873" spans="1:14" ht="18" hidden="1" customHeight="1">
      <c r="A873" s="107">
        <v>867</v>
      </c>
      <c r="B873" s="107" t="s">
        <v>42</v>
      </c>
      <c r="C873" s="90">
        <v>43672</v>
      </c>
      <c r="D873" s="107" t="s">
        <v>10499</v>
      </c>
      <c r="E873" s="107" t="s">
        <v>10633</v>
      </c>
      <c r="F873" s="126">
        <v>1070.52</v>
      </c>
      <c r="G873" s="107" t="str">
        <f t="shared" si="14"/>
        <v>SH19-07303</v>
      </c>
      <c r="H873" s="318"/>
      <c r="I873" s="126"/>
      <c r="J873" s="110"/>
      <c r="K873" s="108"/>
      <c r="L873" s="107"/>
      <c r="M873" s="319"/>
      <c r="N873" s="107"/>
    </row>
    <row r="874" spans="1:14" ht="18" hidden="1" customHeight="1">
      <c r="A874" s="107">
        <v>868</v>
      </c>
      <c r="B874" s="107" t="s">
        <v>42</v>
      </c>
      <c r="C874" s="90">
        <v>43672</v>
      </c>
      <c r="D874" s="107" t="s">
        <v>10500</v>
      </c>
      <c r="E874" s="107" t="s">
        <v>10633</v>
      </c>
      <c r="F874" s="126">
        <v>3374.01</v>
      </c>
      <c r="G874" s="107" t="str">
        <f t="shared" si="14"/>
        <v>SH19-07304</v>
      </c>
      <c r="H874" s="318"/>
      <c r="I874" s="126"/>
      <c r="J874" s="110"/>
      <c r="K874" s="108"/>
      <c r="L874" s="107"/>
      <c r="M874" s="319"/>
      <c r="N874" s="107"/>
    </row>
    <row r="875" spans="1:14" ht="18" hidden="1" customHeight="1">
      <c r="A875" s="107">
        <v>869</v>
      </c>
      <c r="B875" s="107" t="s">
        <v>42</v>
      </c>
      <c r="C875" s="90">
        <v>43672</v>
      </c>
      <c r="D875" s="107" t="s">
        <v>10501</v>
      </c>
      <c r="E875" s="107" t="s">
        <v>10633</v>
      </c>
      <c r="F875" s="126">
        <v>1166.19</v>
      </c>
      <c r="G875" s="107" t="str">
        <f t="shared" si="14"/>
        <v>SH19-07305</v>
      </c>
      <c r="H875" s="318"/>
      <c r="I875" s="126"/>
      <c r="J875" s="110"/>
      <c r="K875" s="108"/>
      <c r="L875" s="107"/>
      <c r="M875" s="319"/>
      <c r="N875" s="107"/>
    </row>
    <row r="876" spans="1:14" ht="18" hidden="1" customHeight="1">
      <c r="A876" s="107">
        <v>870</v>
      </c>
      <c r="B876" s="107" t="s">
        <v>42</v>
      </c>
      <c r="C876" s="90">
        <v>43672</v>
      </c>
      <c r="D876" s="107" t="s">
        <v>10502</v>
      </c>
      <c r="E876" s="107" t="s">
        <v>10633</v>
      </c>
      <c r="F876" s="126">
        <v>12159.35</v>
      </c>
      <c r="G876" s="107" t="str">
        <f t="shared" si="14"/>
        <v>SH19-07306</v>
      </c>
      <c r="H876" s="318"/>
      <c r="I876" s="126"/>
      <c r="J876" s="110"/>
      <c r="K876" s="108"/>
      <c r="L876" s="107"/>
      <c r="M876" s="319"/>
      <c r="N876" s="107"/>
    </row>
    <row r="877" spans="1:14" ht="18" hidden="1" customHeight="1">
      <c r="A877" s="107">
        <v>871</v>
      </c>
      <c r="B877" s="107" t="s">
        <v>42</v>
      </c>
      <c r="C877" s="90">
        <v>43672</v>
      </c>
      <c r="D877" s="107" t="s">
        <v>10503</v>
      </c>
      <c r="E877" s="107" t="s">
        <v>10633</v>
      </c>
      <c r="F877" s="126">
        <v>4024.05</v>
      </c>
      <c r="G877" s="107" t="str">
        <f t="shared" si="14"/>
        <v>SH19-07307</v>
      </c>
      <c r="H877" s="318"/>
      <c r="I877" s="126"/>
      <c r="J877" s="110"/>
      <c r="K877" s="108"/>
      <c r="L877" s="107"/>
      <c r="M877" s="319"/>
      <c r="N877" s="107"/>
    </row>
    <row r="878" spans="1:14" ht="18" hidden="1" customHeight="1">
      <c r="A878" s="107">
        <v>872</v>
      </c>
      <c r="B878" s="107" t="s">
        <v>42</v>
      </c>
      <c r="C878" s="90">
        <v>43672</v>
      </c>
      <c r="D878" s="107" t="s">
        <v>10504</v>
      </c>
      <c r="E878" s="107" t="s">
        <v>10633</v>
      </c>
      <c r="F878" s="126">
        <v>781.1</v>
      </c>
      <c r="G878" s="107" t="str">
        <f t="shared" si="14"/>
        <v>SH19-07308</v>
      </c>
      <c r="H878" s="318"/>
      <c r="I878" s="126"/>
      <c r="J878" s="110"/>
      <c r="K878" s="108"/>
      <c r="L878" s="107"/>
      <c r="M878" s="319"/>
      <c r="N878" s="107"/>
    </row>
    <row r="879" spans="1:14" ht="18" hidden="1" customHeight="1">
      <c r="A879" s="107">
        <v>873</v>
      </c>
      <c r="B879" s="107" t="s">
        <v>42</v>
      </c>
      <c r="C879" s="90">
        <v>43672</v>
      </c>
      <c r="D879" s="107" t="s">
        <v>10505</v>
      </c>
      <c r="E879" s="107" t="s">
        <v>10633</v>
      </c>
      <c r="F879" s="126">
        <v>6063.57</v>
      </c>
      <c r="G879" s="107" t="str">
        <f t="shared" si="14"/>
        <v>SH19-07309</v>
      </c>
      <c r="H879" s="318"/>
      <c r="I879" s="126"/>
      <c r="J879" s="110"/>
      <c r="K879" s="108"/>
      <c r="L879" s="107"/>
      <c r="M879" s="319"/>
      <c r="N879" s="107"/>
    </row>
    <row r="880" spans="1:14" ht="18" hidden="1" customHeight="1">
      <c r="A880" s="107">
        <v>874</v>
      </c>
      <c r="B880" s="107" t="s">
        <v>42</v>
      </c>
      <c r="C880" s="90">
        <v>43672</v>
      </c>
      <c r="D880" s="107" t="s">
        <v>10506</v>
      </c>
      <c r="E880" s="107" t="s">
        <v>10633</v>
      </c>
      <c r="F880" s="126">
        <v>6213.87</v>
      </c>
      <c r="G880" s="107" t="str">
        <f t="shared" si="14"/>
        <v>SH19-07310</v>
      </c>
      <c r="H880" s="318"/>
      <c r="I880" s="126"/>
      <c r="J880" s="110"/>
      <c r="K880" s="108"/>
      <c r="L880" s="107"/>
      <c r="M880" s="319"/>
      <c r="N880" s="107"/>
    </row>
    <row r="881" spans="1:14" ht="18" hidden="1" customHeight="1">
      <c r="A881" s="107">
        <v>875</v>
      </c>
      <c r="B881" s="107" t="s">
        <v>42</v>
      </c>
      <c r="C881" s="90">
        <v>43672</v>
      </c>
      <c r="D881" s="107" t="s">
        <v>10507</v>
      </c>
      <c r="E881" s="107" t="s">
        <v>10633</v>
      </c>
      <c r="F881" s="126">
        <v>2836.56</v>
      </c>
      <c r="G881" s="107" t="str">
        <f t="shared" si="14"/>
        <v>SH19-07311</v>
      </c>
      <c r="H881" s="318"/>
      <c r="I881" s="126"/>
      <c r="J881" s="110"/>
      <c r="K881" s="108"/>
      <c r="L881" s="107"/>
      <c r="M881" s="319"/>
      <c r="N881" s="107"/>
    </row>
    <row r="882" spans="1:14" ht="18" hidden="1" customHeight="1">
      <c r="A882" s="107">
        <v>876</v>
      </c>
      <c r="B882" s="107" t="s">
        <v>42</v>
      </c>
      <c r="C882" s="90">
        <v>43672</v>
      </c>
      <c r="D882" s="107" t="s">
        <v>10508</v>
      </c>
      <c r="E882" s="107" t="s">
        <v>10633</v>
      </c>
      <c r="F882" s="126">
        <v>1162.56</v>
      </c>
      <c r="G882" s="107" t="str">
        <f t="shared" si="14"/>
        <v>SH19-07312</v>
      </c>
      <c r="H882" s="318"/>
      <c r="I882" s="126"/>
      <c r="J882" s="110"/>
      <c r="K882" s="108"/>
      <c r="L882" s="107"/>
      <c r="M882" s="319"/>
      <c r="N882" s="107"/>
    </row>
    <row r="883" spans="1:14" ht="18" hidden="1" customHeight="1">
      <c r="A883" s="107">
        <v>877</v>
      </c>
      <c r="B883" s="107" t="s">
        <v>42</v>
      </c>
      <c r="C883" s="90">
        <v>43672</v>
      </c>
      <c r="D883" s="107" t="s">
        <v>10509</v>
      </c>
      <c r="E883" s="107" t="s">
        <v>10633</v>
      </c>
      <c r="F883" s="126">
        <v>6620.18</v>
      </c>
      <c r="G883" s="107" t="str">
        <f t="shared" si="14"/>
        <v>SH19-07313</v>
      </c>
      <c r="H883" s="318"/>
      <c r="I883" s="126"/>
      <c r="J883" s="110"/>
      <c r="K883" s="108"/>
      <c r="L883" s="107"/>
      <c r="M883" s="319"/>
      <c r="N883" s="107"/>
    </row>
    <row r="884" spans="1:14" ht="18" hidden="1" customHeight="1">
      <c r="A884" s="107">
        <v>878</v>
      </c>
      <c r="B884" s="107" t="s">
        <v>42</v>
      </c>
      <c r="C884" s="90">
        <v>43672</v>
      </c>
      <c r="D884" s="107" t="s">
        <v>10510</v>
      </c>
      <c r="E884" s="107" t="s">
        <v>10633</v>
      </c>
      <c r="F884" s="126">
        <v>9277.98</v>
      </c>
      <c r="G884" s="107" t="str">
        <f t="shared" si="14"/>
        <v>SH19-07314</v>
      </c>
      <c r="H884" s="318"/>
      <c r="I884" s="126"/>
      <c r="J884" s="110"/>
      <c r="K884" s="108"/>
      <c r="L884" s="107"/>
      <c r="M884" s="319"/>
      <c r="N884" s="107"/>
    </row>
    <row r="885" spans="1:14" ht="18" hidden="1" customHeight="1">
      <c r="A885" s="107">
        <v>879</v>
      </c>
      <c r="B885" s="107" t="s">
        <v>42</v>
      </c>
      <c r="C885" s="90">
        <v>43672</v>
      </c>
      <c r="D885" s="107" t="s">
        <v>10511</v>
      </c>
      <c r="E885" s="107" t="s">
        <v>10633</v>
      </c>
      <c r="F885" s="126">
        <v>1042.67</v>
      </c>
      <c r="G885" s="107" t="str">
        <f t="shared" si="14"/>
        <v>SH19-07315</v>
      </c>
      <c r="H885" s="318"/>
      <c r="I885" s="126"/>
      <c r="J885" s="110"/>
      <c r="K885" s="108"/>
      <c r="L885" s="107"/>
      <c r="M885" s="319"/>
      <c r="N885" s="107"/>
    </row>
    <row r="886" spans="1:14" ht="18" hidden="1" customHeight="1">
      <c r="A886" s="107">
        <v>880</v>
      </c>
      <c r="B886" s="107" t="s">
        <v>42</v>
      </c>
      <c r="C886" s="90">
        <v>43672</v>
      </c>
      <c r="D886" s="107" t="s">
        <v>10512</v>
      </c>
      <c r="E886" s="107" t="s">
        <v>10633</v>
      </c>
      <c r="F886" s="126">
        <v>6415.2</v>
      </c>
      <c r="G886" s="107" t="str">
        <f t="shared" si="14"/>
        <v>SH19-07316</v>
      </c>
      <c r="H886" s="318"/>
      <c r="I886" s="126"/>
      <c r="J886" s="110"/>
      <c r="K886" s="108"/>
      <c r="L886" s="107"/>
      <c r="M886" s="319"/>
      <c r="N886" s="107"/>
    </row>
    <row r="887" spans="1:14" ht="18" hidden="1" customHeight="1">
      <c r="A887" s="107">
        <v>881</v>
      </c>
      <c r="B887" s="107" t="s">
        <v>42</v>
      </c>
      <c r="C887" s="90">
        <v>43672</v>
      </c>
      <c r="D887" s="107" t="s">
        <v>10513</v>
      </c>
      <c r="E887" s="107" t="s">
        <v>10633</v>
      </c>
      <c r="F887" s="126">
        <v>9489.48</v>
      </c>
      <c r="G887" s="107" t="str">
        <f t="shared" si="14"/>
        <v>SH19-07317</v>
      </c>
      <c r="H887" s="318"/>
      <c r="I887" s="126"/>
      <c r="J887" s="110"/>
      <c r="K887" s="108"/>
      <c r="L887" s="107"/>
      <c r="M887" s="319"/>
      <c r="N887" s="107"/>
    </row>
    <row r="888" spans="1:14" ht="18" hidden="1" customHeight="1">
      <c r="A888" s="107">
        <v>882</v>
      </c>
      <c r="B888" s="107" t="s">
        <v>42</v>
      </c>
      <c r="C888" s="90">
        <v>43672</v>
      </c>
      <c r="D888" s="107" t="s">
        <v>10514</v>
      </c>
      <c r="E888" s="107" t="s">
        <v>10633</v>
      </c>
      <c r="F888" s="126">
        <v>1463.07</v>
      </c>
      <c r="G888" s="107" t="str">
        <f t="shared" si="14"/>
        <v>SH19-07318</v>
      </c>
      <c r="H888" s="318"/>
      <c r="I888" s="126"/>
      <c r="J888" s="110"/>
      <c r="K888" s="108"/>
      <c r="L888" s="107"/>
      <c r="M888" s="319"/>
      <c r="N888" s="107"/>
    </row>
    <row r="889" spans="1:14" ht="18" hidden="1" customHeight="1">
      <c r="A889" s="107">
        <v>883</v>
      </c>
      <c r="B889" s="107" t="s">
        <v>42</v>
      </c>
      <c r="C889" s="90">
        <v>43672</v>
      </c>
      <c r="D889" s="107" t="s">
        <v>10515</v>
      </c>
      <c r="E889" s="107" t="s">
        <v>10633</v>
      </c>
      <c r="F889" s="126">
        <v>915.52</v>
      </c>
      <c r="G889" s="107" t="str">
        <f t="shared" si="14"/>
        <v>SH19-07319</v>
      </c>
      <c r="H889" s="318"/>
      <c r="I889" s="126"/>
      <c r="J889" s="110"/>
      <c r="K889" s="108"/>
      <c r="L889" s="107"/>
      <c r="M889" s="319"/>
      <c r="N889" s="107"/>
    </row>
    <row r="890" spans="1:14" ht="18" hidden="1" customHeight="1">
      <c r="A890" s="107">
        <v>884</v>
      </c>
      <c r="B890" s="107" t="s">
        <v>42</v>
      </c>
      <c r="C890" s="90">
        <v>43672</v>
      </c>
      <c r="D890" s="107" t="s">
        <v>10516</v>
      </c>
      <c r="E890" s="107" t="s">
        <v>10633</v>
      </c>
      <c r="F890" s="126">
        <v>4090.09</v>
      </c>
      <c r="G890" s="107" t="str">
        <f t="shared" si="14"/>
        <v>SH19-07320</v>
      </c>
      <c r="H890" s="318"/>
      <c r="I890" s="126"/>
      <c r="J890" s="110"/>
      <c r="K890" s="108"/>
      <c r="L890" s="107"/>
      <c r="M890" s="319"/>
      <c r="N890" s="107"/>
    </row>
    <row r="891" spans="1:14" ht="18" hidden="1" customHeight="1">
      <c r="A891" s="107">
        <v>885</v>
      </c>
      <c r="B891" s="107" t="s">
        <v>42</v>
      </c>
      <c r="C891" s="90">
        <v>43672</v>
      </c>
      <c r="D891" s="107" t="s">
        <v>10517</v>
      </c>
      <c r="E891" s="107" t="s">
        <v>10633</v>
      </c>
      <c r="F891" s="126">
        <v>8272.8799999999992</v>
      </c>
      <c r="G891" s="107" t="str">
        <f t="shared" si="14"/>
        <v>SH19-07321</v>
      </c>
      <c r="H891" s="318"/>
      <c r="I891" s="126"/>
      <c r="J891" s="110"/>
      <c r="K891" s="108"/>
      <c r="L891" s="107"/>
      <c r="M891" s="319"/>
      <c r="N891" s="107"/>
    </row>
    <row r="892" spans="1:14" ht="18" hidden="1" customHeight="1">
      <c r="A892" s="107">
        <v>886</v>
      </c>
      <c r="B892" s="107" t="s">
        <v>1746</v>
      </c>
      <c r="D892" s="327" t="s">
        <v>10518</v>
      </c>
      <c r="E892" s="107" t="s">
        <v>1709</v>
      </c>
      <c r="F892" s="126">
        <v>0</v>
      </c>
      <c r="G892" s="107" t="str">
        <f t="shared" si="14"/>
        <v>SH19-07322</v>
      </c>
      <c r="H892" s="318"/>
      <c r="I892" s="126"/>
      <c r="J892" s="110"/>
      <c r="K892" s="108"/>
      <c r="L892" s="107"/>
      <c r="M892" s="319"/>
      <c r="N892" s="107"/>
    </row>
    <row r="893" spans="1:14" ht="18" hidden="1" customHeight="1">
      <c r="A893" s="107">
        <v>887</v>
      </c>
      <c r="B893" s="107" t="s">
        <v>55</v>
      </c>
      <c r="C893" s="90">
        <v>43670</v>
      </c>
      <c r="D893" s="107" t="s">
        <v>10519</v>
      </c>
      <c r="E893" s="107" t="s">
        <v>1709</v>
      </c>
      <c r="F893" s="126">
        <v>1644.84</v>
      </c>
      <c r="G893" s="107" t="str">
        <f t="shared" si="14"/>
        <v>SH19-07323</v>
      </c>
      <c r="H893" s="318"/>
      <c r="I893" s="126"/>
      <c r="J893" s="110"/>
      <c r="K893" s="108"/>
      <c r="L893" s="107"/>
      <c r="M893" s="319"/>
      <c r="N893" s="107"/>
    </row>
    <row r="894" spans="1:14" ht="18" hidden="1" customHeight="1">
      <c r="A894" s="107">
        <v>888</v>
      </c>
      <c r="B894" s="107" t="s">
        <v>55</v>
      </c>
      <c r="C894" s="90">
        <v>43670</v>
      </c>
      <c r="D894" s="107" t="s">
        <v>10520</v>
      </c>
      <c r="E894" s="107" t="s">
        <v>1709</v>
      </c>
      <c r="F894" s="126">
        <v>727.65</v>
      </c>
      <c r="G894" s="107" t="str">
        <f t="shared" si="14"/>
        <v>SH19-07324</v>
      </c>
      <c r="H894" s="318"/>
      <c r="I894" s="126"/>
      <c r="J894" s="110"/>
      <c r="K894" s="108"/>
      <c r="L894" s="107"/>
      <c r="M894" s="319"/>
      <c r="N894" s="107"/>
    </row>
    <row r="895" spans="1:14" ht="18" hidden="1" customHeight="1">
      <c r="A895" s="107">
        <v>889</v>
      </c>
      <c r="B895" s="107" t="s">
        <v>55</v>
      </c>
      <c r="C895" s="90">
        <v>43670</v>
      </c>
      <c r="D895" s="107" t="s">
        <v>10521</v>
      </c>
      <c r="E895" s="107" t="s">
        <v>1709</v>
      </c>
      <c r="F895" s="126">
        <v>1502.82</v>
      </c>
      <c r="G895" s="107" t="str">
        <f t="shared" si="14"/>
        <v>SH19-07325</v>
      </c>
      <c r="H895" s="318"/>
      <c r="I895" s="126"/>
      <c r="J895" s="110"/>
      <c r="K895" s="108"/>
      <c r="L895" s="107"/>
      <c r="M895" s="319"/>
      <c r="N895" s="107"/>
    </row>
    <row r="896" spans="1:14" ht="18" hidden="1" customHeight="1">
      <c r="A896" s="107">
        <v>890</v>
      </c>
      <c r="B896" s="107" t="s">
        <v>55</v>
      </c>
      <c r="C896" s="90">
        <v>43670</v>
      </c>
      <c r="D896" s="107" t="s">
        <v>10522</v>
      </c>
      <c r="E896" s="107" t="s">
        <v>1709</v>
      </c>
      <c r="F896" s="126">
        <v>1447.74</v>
      </c>
      <c r="G896" s="107" t="str">
        <f t="shared" si="14"/>
        <v>SH19-07326</v>
      </c>
      <c r="H896" s="318"/>
      <c r="I896" s="126"/>
      <c r="J896" s="110"/>
      <c r="K896" s="108"/>
      <c r="L896" s="107"/>
      <c r="M896" s="319"/>
      <c r="N896" s="107"/>
    </row>
    <row r="897" spans="1:14" ht="18" hidden="1" customHeight="1">
      <c r="A897" s="107">
        <v>891</v>
      </c>
      <c r="B897" s="107" t="s">
        <v>1746</v>
      </c>
      <c r="D897" s="327" t="s">
        <v>10523</v>
      </c>
      <c r="E897" s="107" t="s">
        <v>1709</v>
      </c>
      <c r="F897" s="126">
        <v>0</v>
      </c>
      <c r="G897" s="107" t="str">
        <f t="shared" si="14"/>
        <v>SH19-07327</v>
      </c>
      <c r="H897" s="318"/>
      <c r="I897" s="126"/>
      <c r="J897" s="110"/>
      <c r="K897" s="108"/>
      <c r="L897" s="107"/>
      <c r="M897" s="319"/>
      <c r="N897" s="107"/>
    </row>
    <row r="898" spans="1:14" ht="18" hidden="1" customHeight="1">
      <c r="A898" s="107">
        <v>892</v>
      </c>
      <c r="B898" s="107" t="s">
        <v>1727</v>
      </c>
      <c r="C898" s="90">
        <v>43671</v>
      </c>
      <c r="D898" s="107" t="s">
        <v>10524</v>
      </c>
      <c r="E898" s="107" t="s">
        <v>1709</v>
      </c>
      <c r="F898" s="126">
        <v>1960.41</v>
      </c>
      <c r="G898" s="107" t="str">
        <f t="shared" si="14"/>
        <v>SH19-07328</v>
      </c>
      <c r="H898" s="318"/>
      <c r="I898" s="126"/>
      <c r="J898" s="110"/>
      <c r="K898" s="108"/>
      <c r="L898" s="107"/>
      <c r="M898" s="319"/>
      <c r="N898" s="107"/>
    </row>
    <row r="899" spans="1:14" ht="18" hidden="1" customHeight="1">
      <c r="A899" s="107">
        <v>893</v>
      </c>
      <c r="B899" s="107" t="s">
        <v>42</v>
      </c>
      <c r="C899" s="90">
        <v>43671</v>
      </c>
      <c r="D899" s="107" t="s">
        <v>10525</v>
      </c>
      <c r="E899" s="107" t="s">
        <v>10632</v>
      </c>
      <c r="F899" s="126">
        <v>466.93</v>
      </c>
      <c r="G899" s="107" t="str">
        <f t="shared" si="14"/>
        <v>SH19-07329</v>
      </c>
      <c r="H899" s="318"/>
      <c r="I899" s="126"/>
      <c r="J899" s="110"/>
      <c r="K899" s="108"/>
      <c r="L899" s="107"/>
      <c r="M899" s="319"/>
      <c r="N899" s="107"/>
    </row>
    <row r="900" spans="1:14" ht="18" hidden="1" customHeight="1">
      <c r="A900" s="107">
        <v>894</v>
      </c>
      <c r="B900" s="107" t="s">
        <v>42</v>
      </c>
      <c r="C900" s="90">
        <v>43672</v>
      </c>
      <c r="D900" s="107" t="s">
        <v>10526</v>
      </c>
      <c r="E900" s="107" t="s">
        <v>10633</v>
      </c>
      <c r="F900" s="126">
        <v>63.84</v>
      </c>
      <c r="G900" s="107" t="str">
        <f t="shared" si="14"/>
        <v>SH19-07330</v>
      </c>
      <c r="H900" s="318"/>
      <c r="I900" s="126"/>
      <c r="J900" s="110"/>
      <c r="K900" s="108"/>
      <c r="L900" s="107"/>
      <c r="M900" s="319"/>
      <c r="N900" s="107"/>
    </row>
    <row r="901" spans="1:14" ht="18" hidden="1" customHeight="1">
      <c r="A901" s="107">
        <v>895</v>
      </c>
      <c r="B901" s="107" t="s">
        <v>43</v>
      </c>
      <c r="C901" s="90">
        <v>43671</v>
      </c>
      <c r="D901" s="107" t="s">
        <v>10527</v>
      </c>
      <c r="E901" s="107" t="s">
        <v>1709</v>
      </c>
      <c r="F901" s="126">
        <v>1786.83</v>
      </c>
      <c r="G901" s="107" t="str">
        <f t="shared" si="14"/>
        <v>SH19-07331</v>
      </c>
      <c r="H901" s="318"/>
      <c r="I901" s="126"/>
      <c r="J901" s="110"/>
      <c r="K901" s="108"/>
      <c r="L901" s="107"/>
      <c r="M901" s="319"/>
      <c r="N901" s="107"/>
    </row>
    <row r="902" spans="1:14" ht="18" hidden="1" customHeight="1">
      <c r="A902" s="107">
        <v>896</v>
      </c>
      <c r="B902" s="107" t="s">
        <v>139</v>
      </c>
      <c r="C902" s="90">
        <v>43671</v>
      </c>
      <c r="D902" s="107" t="s">
        <v>10528</v>
      </c>
      <c r="E902" s="107" t="s">
        <v>1709</v>
      </c>
      <c r="F902" s="126">
        <v>1479</v>
      </c>
      <c r="G902" s="107" t="str">
        <f t="shared" si="14"/>
        <v>SH19-07332</v>
      </c>
      <c r="H902" s="318"/>
      <c r="I902" s="126"/>
      <c r="J902" s="110"/>
      <c r="K902" s="108"/>
      <c r="L902" s="107"/>
      <c r="M902" s="319"/>
      <c r="N902" s="107"/>
    </row>
    <row r="903" spans="1:14" ht="18" hidden="1" customHeight="1">
      <c r="A903" s="107">
        <v>897</v>
      </c>
      <c r="B903" s="107" t="s">
        <v>237</v>
      </c>
      <c r="C903" s="90">
        <v>43671</v>
      </c>
      <c r="D903" s="107" t="s">
        <v>10529</v>
      </c>
      <c r="E903" s="107" t="s">
        <v>1709</v>
      </c>
      <c r="F903" s="126">
        <v>6147</v>
      </c>
      <c r="G903" s="107" t="str">
        <f t="shared" si="14"/>
        <v>SH19-07333</v>
      </c>
      <c r="H903" s="318"/>
      <c r="I903" s="126"/>
      <c r="J903" s="110"/>
      <c r="K903" s="108"/>
      <c r="L903" s="107"/>
      <c r="M903" s="319"/>
      <c r="N903" s="107"/>
    </row>
    <row r="904" spans="1:14" ht="18" hidden="1" customHeight="1">
      <c r="A904" s="107">
        <v>898</v>
      </c>
      <c r="B904" s="107" t="s">
        <v>139</v>
      </c>
      <c r="C904" s="90">
        <v>43671</v>
      </c>
      <c r="D904" s="107" t="s">
        <v>10530</v>
      </c>
      <c r="E904" s="107" t="s">
        <v>1709</v>
      </c>
      <c r="F904" s="126">
        <v>1298.6400000000001</v>
      </c>
      <c r="G904" s="107" t="str">
        <f t="shared" si="14"/>
        <v>SH19-07334</v>
      </c>
      <c r="H904" s="318"/>
      <c r="I904" s="126"/>
      <c r="J904" s="110"/>
      <c r="K904" s="108"/>
      <c r="L904" s="107"/>
      <c r="M904" s="319"/>
      <c r="N904" s="107"/>
    </row>
    <row r="905" spans="1:14" ht="18" hidden="1" customHeight="1">
      <c r="A905" s="107">
        <v>899</v>
      </c>
      <c r="B905" s="107" t="s">
        <v>142</v>
      </c>
      <c r="C905" s="90">
        <v>43671</v>
      </c>
      <c r="D905" s="107" t="s">
        <v>10531</v>
      </c>
      <c r="E905" s="107" t="s">
        <v>1709</v>
      </c>
      <c r="F905" s="126">
        <v>987.15</v>
      </c>
      <c r="G905" s="107" t="str">
        <f t="shared" si="14"/>
        <v>SH19-07335</v>
      </c>
      <c r="H905" s="318"/>
      <c r="I905" s="126"/>
      <c r="J905" s="110"/>
      <c r="K905" s="108"/>
      <c r="L905" s="107"/>
      <c r="M905" s="319"/>
      <c r="N905" s="107"/>
    </row>
    <row r="906" spans="1:14" ht="18" hidden="1" customHeight="1">
      <c r="A906" s="107">
        <v>900</v>
      </c>
      <c r="B906" s="107" t="s">
        <v>1746</v>
      </c>
      <c r="D906" s="327" t="s">
        <v>10532</v>
      </c>
      <c r="E906" s="107" t="s">
        <v>1709</v>
      </c>
      <c r="F906" s="126">
        <v>0</v>
      </c>
      <c r="G906" s="107" t="str">
        <f t="shared" si="14"/>
        <v>SH19-07336</v>
      </c>
      <c r="H906" s="318"/>
      <c r="I906" s="126"/>
      <c r="J906" s="110"/>
      <c r="K906" s="108"/>
      <c r="L906" s="107"/>
      <c r="M906" s="319"/>
      <c r="N906" s="107"/>
    </row>
    <row r="907" spans="1:14" ht="18" hidden="1" customHeight="1">
      <c r="A907" s="107">
        <v>901</v>
      </c>
      <c r="B907" s="107" t="s">
        <v>42</v>
      </c>
      <c r="C907" s="90">
        <v>43671</v>
      </c>
      <c r="D907" s="107" t="s">
        <v>10533</v>
      </c>
      <c r="E907" s="107" t="s">
        <v>10632</v>
      </c>
      <c r="F907" s="126">
        <v>36.33</v>
      </c>
      <c r="G907" s="107" t="str">
        <f t="shared" si="14"/>
        <v>SH19-07337</v>
      </c>
      <c r="H907" s="318"/>
      <c r="I907" s="126"/>
      <c r="J907" s="110"/>
      <c r="K907" s="108"/>
      <c r="L907" s="107"/>
      <c r="M907" s="319"/>
      <c r="N907" s="107"/>
    </row>
    <row r="908" spans="1:14" ht="18" hidden="1" customHeight="1">
      <c r="A908" s="107">
        <v>902</v>
      </c>
      <c r="B908" s="107" t="s">
        <v>42</v>
      </c>
      <c r="C908" s="90">
        <v>43671</v>
      </c>
      <c r="D908" s="107" t="s">
        <v>10534</v>
      </c>
      <c r="E908" s="107" t="s">
        <v>10632</v>
      </c>
      <c r="F908" s="126">
        <v>15.9</v>
      </c>
      <c r="G908" s="107" t="str">
        <f t="shared" si="14"/>
        <v>SH19-07338</v>
      </c>
      <c r="H908" s="318"/>
      <c r="I908" s="126"/>
      <c r="J908" s="110"/>
      <c r="K908" s="108"/>
      <c r="L908" s="107"/>
      <c r="M908" s="319"/>
      <c r="N908" s="107"/>
    </row>
    <row r="909" spans="1:14" ht="18" hidden="1" customHeight="1">
      <c r="A909" s="107">
        <v>903</v>
      </c>
      <c r="B909" s="107" t="s">
        <v>206</v>
      </c>
      <c r="C909" s="90">
        <v>43671</v>
      </c>
      <c r="D909" s="107" t="s">
        <v>10535</v>
      </c>
      <c r="E909" s="107" t="s">
        <v>1709</v>
      </c>
      <c r="F909" s="126">
        <v>3936.18</v>
      </c>
      <c r="G909" s="107" t="str">
        <f t="shared" si="14"/>
        <v>SH19-07339</v>
      </c>
      <c r="H909" s="318"/>
      <c r="I909" s="126"/>
      <c r="J909" s="110"/>
      <c r="K909" s="108"/>
      <c r="L909" s="107"/>
      <c r="M909" s="319"/>
      <c r="N909" s="107"/>
    </row>
    <row r="910" spans="1:14" ht="18" hidden="1" customHeight="1">
      <c r="A910" s="107">
        <v>904</v>
      </c>
      <c r="B910" s="107" t="s">
        <v>288</v>
      </c>
      <c r="C910" s="90">
        <v>43671</v>
      </c>
      <c r="D910" s="107" t="s">
        <v>10536</v>
      </c>
      <c r="E910" s="107" t="s">
        <v>1709</v>
      </c>
      <c r="F910" s="126">
        <v>2273.4</v>
      </c>
      <c r="G910" s="107" t="str">
        <f t="shared" si="14"/>
        <v>SH19-07340</v>
      </c>
      <c r="H910" s="318"/>
      <c r="I910" s="126"/>
      <c r="J910" s="110"/>
      <c r="K910" s="108"/>
      <c r="L910" s="107"/>
      <c r="M910" s="319"/>
      <c r="N910" s="107"/>
    </row>
    <row r="911" spans="1:14" ht="18" hidden="1" customHeight="1">
      <c r="A911" s="107">
        <v>905</v>
      </c>
      <c r="B911" s="107" t="s">
        <v>49</v>
      </c>
      <c r="C911" s="90">
        <v>43671</v>
      </c>
      <c r="D911" s="107" t="s">
        <v>10537</v>
      </c>
      <c r="E911" s="107" t="s">
        <v>1709</v>
      </c>
      <c r="F911" s="126">
        <v>14242.8</v>
      </c>
      <c r="G911" s="107" t="str">
        <f t="shared" si="14"/>
        <v>SH19-07341</v>
      </c>
      <c r="H911" s="318"/>
      <c r="I911" s="126"/>
      <c r="J911" s="110"/>
      <c r="K911" s="108"/>
      <c r="L911" s="107"/>
      <c r="M911" s="319"/>
      <c r="N911" s="107"/>
    </row>
    <row r="912" spans="1:14" ht="18" hidden="1" customHeight="1">
      <c r="A912" s="107">
        <v>906</v>
      </c>
      <c r="B912" s="107" t="s">
        <v>53</v>
      </c>
      <c r="C912" s="90">
        <v>43671</v>
      </c>
      <c r="D912" s="107" t="s">
        <v>10538</v>
      </c>
      <c r="E912" s="107" t="s">
        <v>1709</v>
      </c>
      <c r="F912" s="126">
        <v>2145.06</v>
      </c>
      <c r="G912" s="107" t="str">
        <f t="shared" si="14"/>
        <v>SH19-07342</v>
      </c>
      <c r="H912" s="318"/>
      <c r="I912" s="126"/>
      <c r="J912" s="110"/>
      <c r="K912" s="108"/>
      <c r="L912" s="107"/>
      <c r="M912" s="319"/>
      <c r="N912" s="107"/>
    </row>
    <row r="913" spans="1:14" ht="18" hidden="1" customHeight="1">
      <c r="A913" s="107">
        <v>907</v>
      </c>
      <c r="B913" s="107" t="s">
        <v>237</v>
      </c>
      <c r="C913" s="90">
        <v>43671</v>
      </c>
      <c r="D913" s="107" t="s">
        <v>10539</v>
      </c>
      <c r="E913" s="107" t="s">
        <v>1709</v>
      </c>
      <c r="F913" s="126">
        <v>5916.24</v>
      </c>
      <c r="G913" s="107" t="str">
        <f t="shared" si="14"/>
        <v>SH19-07343</v>
      </c>
      <c r="H913" s="318"/>
      <c r="I913" s="126"/>
      <c r="J913" s="110"/>
      <c r="K913" s="108"/>
      <c r="L913" s="107"/>
      <c r="M913" s="319"/>
      <c r="N913" s="107"/>
    </row>
    <row r="914" spans="1:14" ht="18" hidden="1" customHeight="1">
      <c r="A914" s="107">
        <v>908</v>
      </c>
      <c r="B914" s="107" t="s">
        <v>1746</v>
      </c>
      <c r="D914" s="327" t="s">
        <v>10540</v>
      </c>
      <c r="E914" s="107" t="s">
        <v>1709</v>
      </c>
      <c r="F914" s="126">
        <v>0</v>
      </c>
      <c r="G914" s="107" t="str">
        <f t="shared" si="14"/>
        <v>SH19-07344</v>
      </c>
      <c r="H914" s="318"/>
      <c r="I914" s="126"/>
      <c r="J914" s="110"/>
      <c r="K914" s="108"/>
      <c r="L914" s="107"/>
      <c r="M914" s="319"/>
      <c r="N914" s="107"/>
    </row>
    <row r="915" spans="1:14" ht="18" hidden="1" customHeight="1">
      <c r="A915" s="107">
        <v>909</v>
      </c>
      <c r="B915" s="107" t="s">
        <v>42</v>
      </c>
      <c r="C915" s="90">
        <v>43671</v>
      </c>
      <c r="D915" s="107" t="s">
        <v>10541</v>
      </c>
      <c r="E915" s="107" t="s">
        <v>10632</v>
      </c>
      <c r="F915" s="126">
        <v>145.32</v>
      </c>
      <c r="G915" s="107" t="str">
        <f t="shared" si="14"/>
        <v>SH19-07345</v>
      </c>
      <c r="H915" s="318"/>
      <c r="I915" s="126"/>
      <c r="J915" s="110"/>
      <c r="K915" s="108"/>
      <c r="L915" s="107"/>
      <c r="M915" s="319"/>
      <c r="N915" s="107"/>
    </row>
    <row r="916" spans="1:14" ht="18" hidden="1" customHeight="1">
      <c r="A916" s="107">
        <v>910</v>
      </c>
      <c r="B916" s="107" t="s">
        <v>206</v>
      </c>
      <c r="C916" s="90">
        <v>43671</v>
      </c>
      <c r="D916" s="107" t="s">
        <v>10542</v>
      </c>
      <c r="E916" s="107" t="s">
        <v>1709</v>
      </c>
      <c r="F916" s="126">
        <v>3727.5</v>
      </c>
      <c r="G916" s="107" t="str">
        <f t="shared" si="14"/>
        <v>SH19-07346</v>
      </c>
      <c r="H916" s="318"/>
      <c r="I916" s="126"/>
      <c r="J916" s="110"/>
      <c r="K916" s="108"/>
      <c r="L916" s="107"/>
      <c r="M916" s="319"/>
      <c r="N916" s="107"/>
    </row>
    <row r="917" spans="1:14" ht="18" hidden="1" customHeight="1">
      <c r="A917" s="107">
        <v>911</v>
      </c>
      <c r="B917" s="107" t="s">
        <v>43</v>
      </c>
      <c r="C917" s="90">
        <v>43671</v>
      </c>
      <c r="D917" s="107" t="s">
        <v>10543</v>
      </c>
      <c r="E917" s="107" t="s">
        <v>1709</v>
      </c>
      <c r="F917" s="126">
        <v>1343.7</v>
      </c>
      <c r="G917" s="107" t="str">
        <f t="shared" si="14"/>
        <v>SH19-07347</v>
      </c>
      <c r="H917" s="318"/>
      <c r="I917" s="126"/>
      <c r="J917" s="110"/>
      <c r="K917" s="108"/>
      <c r="L917" s="107"/>
      <c r="M917" s="319"/>
      <c r="N917" s="107"/>
    </row>
    <row r="918" spans="1:14" ht="18" hidden="1" customHeight="1">
      <c r="A918" s="107">
        <v>912</v>
      </c>
      <c r="B918" s="107" t="s">
        <v>329</v>
      </c>
      <c r="C918" s="90">
        <v>43671</v>
      </c>
      <c r="D918" s="107" t="s">
        <v>10544</v>
      </c>
      <c r="E918" s="107" t="s">
        <v>1709</v>
      </c>
      <c r="F918" s="126">
        <v>5807.23</v>
      </c>
      <c r="G918" s="107" t="str">
        <f t="shared" si="14"/>
        <v>SH19-07348</v>
      </c>
      <c r="H918" s="318"/>
      <c r="I918" s="126"/>
      <c r="J918" s="110"/>
      <c r="K918" s="108"/>
      <c r="L918" s="107"/>
      <c r="M918" s="319"/>
      <c r="N918" s="107"/>
    </row>
    <row r="919" spans="1:14" ht="18" hidden="1" customHeight="1">
      <c r="A919" s="107">
        <v>913</v>
      </c>
      <c r="B919" s="107" t="s">
        <v>142</v>
      </c>
      <c r="C919" s="90">
        <v>43671</v>
      </c>
      <c r="D919" s="107" t="s">
        <v>10545</v>
      </c>
      <c r="E919" s="107" t="s">
        <v>1709</v>
      </c>
      <c r="F919" s="126">
        <v>757.63</v>
      </c>
      <c r="G919" s="107" t="str">
        <f t="shared" si="14"/>
        <v>SH19-07349</v>
      </c>
      <c r="H919" s="318"/>
      <c r="I919" s="126"/>
      <c r="J919" s="110"/>
      <c r="K919" s="108"/>
      <c r="L919" s="107"/>
      <c r="M919" s="319"/>
      <c r="N919" s="107"/>
    </row>
    <row r="920" spans="1:14" ht="18" hidden="1" customHeight="1">
      <c r="A920" s="107">
        <v>914</v>
      </c>
      <c r="B920" s="107" t="s">
        <v>142</v>
      </c>
      <c r="C920" s="90">
        <v>43671</v>
      </c>
      <c r="D920" s="107" t="s">
        <v>10546</v>
      </c>
      <c r="E920" s="107" t="s">
        <v>1709</v>
      </c>
      <c r="F920" s="126">
        <v>664.33</v>
      </c>
      <c r="G920" s="107" t="str">
        <f t="shared" si="14"/>
        <v>SH19-07350</v>
      </c>
      <c r="H920" s="318"/>
      <c r="I920" s="126"/>
      <c r="J920" s="110"/>
      <c r="K920" s="108"/>
      <c r="L920" s="107"/>
      <c r="M920" s="319"/>
      <c r="N920" s="107"/>
    </row>
    <row r="921" spans="1:14" ht="18" hidden="1" customHeight="1">
      <c r="A921" s="107">
        <v>915</v>
      </c>
      <c r="B921" s="107" t="s">
        <v>42</v>
      </c>
      <c r="C921" s="90">
        <v>43671</v>
      </c>
      <c r="D921" s="107" t="s">
        <v>10547</v>
      </c>
      <c r="E921" s="107" t="s">
        <v>10632</v>
      </c>
      <c r="F921" s="126">
        <v>364.31</v>
      </c>
      <c r="G921" s="107" t="str">
        <f t="shared" si="14"/>
        <v>SH19-07351</v>
      </c>
      <c r="H921" s="318"/>
      <c r="I921" s="126"/>
      <c r="J921" s="110"/>
      <c r="K921" s="108"/>
      <c r="L921" s="107"/>
      <c r="M921" s="319"/>
      <c r="N921" s="107"/>
    </row>
    <row r="922" spans="1:14" ht="18" hidden="1" customHeight="1">
      <c r="A922" s="107">
        <v>916</v>
      </c>
      <c r="B922" s="107" t="s">
        <v>1746</v>
      </c>
      <c r="D922" s="327" t="s">
        <v>10548</v>
      </c>
      <c r="E922" s="107" t="s">
        <v>1709</v>
      </c>
      <c r="F922" s="126">
        <v>0</v>
      </c>
      <c r="G922" s="107" t="str">
        <f t="shared" si="14"/>
        <v>SH19-07352</v>
      </c>
      <c r="H922" s="318"/>
      <c r="I922" s="126"/>
      <c r="J922" s="110"/>
      <c r="K922" s="108"/>
      <c r="L922" s="107"/>
      <c r="M922" s="319"/>
      <c r="N922" s="107"/>
    </row>
    <row r="923" spans="1:14" ht="18" hidden="1" customHeight="1">
      <c r="A923" s="107">
        <v>917</v>
      </c>
      <c r="B923" s="107" t="s">
        <v>42</v>
      </c>
      <c r="C923" s="90">
        <v>43672</v>
      </c>
      <c r="D923" s="107" t="s">
        <v>10549</v>
      </c>
      <c r="E923" s="107" t="s">
        <v>10633</v>
      </c>
      <c r="F923" s="126">
        <v>12098.58</v>
      </c>
      <c r="G923" s="107" t="str">
        <f t="shared" si="14"/>
        <v>SH19-07353</v>
      </c>
      <c r="H923" s="318"/>
      <c r="I923" s="126"/>
      <c r="J923" s="110"/>
      <c r="K923" s="108"/>
      <c r="L923" s="107"/>
      <c r="M923" s="319"/>
      <c r="N923" s="107"/>
    </row>
    <row r="924" spans="1:14" ht="18" hidden="1" customHeight="1">
      <c r="A924" s="107">
        <v>918</v>
      </c>
      <c r="B924" s="107" t="s">
        <v>42</v>
      </c>
      <c r="C924" s="90">
        <v>43672</v>
      </c>
      <c r="D924" s="107" t="s">
        <v>10550</v>
      </c>
      <c r="E924" s="107" t="s">
        <v>10633</v>
      </c>
      <c r="F924" s="126">
        <v>6571.2</v>
      </c>
      <c r="G924" s="107" t="str">
        <f t="shared" si="14"/>
        <v>SH19-07354</v>
      </c>
      <c r="H924" s="318"/>
      <c r="I924" s="126"/>
      <c r="J924" s="110"/>
      <c r="K924" s="108"/>
      <c r="L924" s="107"/>
      <c r="M924" s="319"/>
      <c r="N924" s="107"/>
    </row>
    <row r="925" spans="1:14" ht="18" hidden="1" customHeight="1">
      <c r="A925" s="107">
        <v>919</v>
      </c>
      <c r="B925" s="107" t="s">
        <v>42</v>
      </c>
      <c r="C925" s="90">
        <v>43672</v>
      </c>
      <c r="D925" s="107" t="s">
        <v>10551</v>
      </c>
      <c r="E925" s="107" t="s">
        <v>10633</v>
      </c>
      <c r="F925" s="126">
        <v>1672.64</v>
      </c>
      <c r="G925" s="107" t="str">
        <f t="shared" si="14"/>
        <v>SH19-07355</v>
      </c>
      <c r="H925" s="318"/>
      <c r="I925" s="126"/>
      <c r="J925" s="110"/>
      <c r="K925" s="108"/>
      <c r="L925" s="107"/>
      <c r="M925" s="319"/>
      <c r="N925" s="107"/>
    </row>
    <row r="926" spans="1:14" ht="18" hidden="1" customHeight="1">
      <c r="A926" s="107">
        <v>920</v>
      </c>
      <c r="B926" s="107" t="s">
        <v>42</v>
      </c>
      <c r="C926" s="90">
        <v>43671</v>
      </c>
      <c r="D926" s="107" t="s">
        <v>10552</v>
      </c>
      <c r="E926" s="107" t="s">
        <v>10632</v>
      </c>
      <c r="F926" s="126">
        <v>63.78</v>
      </c>
      <c r="G926" s="107" t="str">
        <f t="shared" si="14"/>
        <v>SH19-07356</v>
      </c>
      <c r="H926" s="318"/>
      <c r="I926" s="126"/>
      <c r="J926" s="110"/>
      <c r="K926" s="108"/>
      <c r="L926" s="107"/>
      <c r="M926" s="319"/>
      <c r="N926" s="107"/>
    </row>
    <row r="927" spans="1:14" ht="18" hidden="1" customHeight="1">
      <c r="A927" s="107">
        <v>921</v>
      </c>
      <c r="B927" s="107" t="s">
        <v>298</v>
      </c>
      <c r="C927" s="90">
        <v>43671</v>
      </c>
      <c r="D927" s="107" t="s">
        <v>10553</v>
      </c>
      <c r="E927" s="107" t="s">
        <v>1709</v>
      </c>
      <c r="F927" s="126">
        <v>1360.65</v>
      </c>
      <c r="G927" s="107" t="str">
        <f t="shared" si="14"/>
        <v>SH19-07357</v>
      </c>
      <c r="H927" s="318"/>
      <c r="I927" s="126"/>
      <c r="J927" s="110"/>
      <c r="K927" s="108"/>
      <c r="L927" s="107"/>
      <c r="M927" s="319"/>
      <c r="N927" s="107"/>
    </row>
    <row r="928" spans="1:14" ht="18" hidden="1" customHeight="1">
      <c r="A928" s="107">
        <v>922</v>
      </c>
      <c r="B928" s="107" t="s">
        <v>1746</v>
      </c>
      <c r="D928" s="327" t="s">
        <v>10554</v>
      </c>
      <c r="E928" s="107" t="s">
        <v>1709</v>
      </c>
      <c r="F928" s="126">
        <v>0</v>
      </c>
      <c r="G928" s="107" t="str">
        <f t="shared" si="14"/>
        <v>SH19-07358</v>
      </c>
      <c r="H928" s="318"/>
      <c r="I928" s="126"/>
      <c r="J928" s="110"/>
      <c r="K928" s="108"/>
      <c r="L928" s="107"/>
      <c r="M928" s="319"/>
      <c r="N928" s="107"/>
    </row>
    <row r="929" spans="1:14" ht="18" hidden="1" customHeight="1">
      <c r="A929" s="107">
        <v>923</v>
      </c>
      <c r="B929" s="107" t="s">
        <v>55</v>
      </c>
      <c r="C929" s="90">
        <v>43671</v>
      </c>
      <c r="D929" s="107" t="s">
        <v>10555</v>
      </c>
      <c r="E929" s="107" t="s">
        <v>1709</v>
      </c>
      <c r="F929" s="126">
        <v>3005.64</v>
      </c>
      <c r="G929" s="107" t="str">
        <f t="shared" si="14"/>
        <v>SH19-07359</v>
      </c>
      <c r="H929" s="318"/>
      <c r="I929" s="126"/>
      <c r="J929" s="110"/>
      <c r="K929" s="108"/>
      <c r="L929" s="107"/>
      <c r="M929" s="319"/>
      <c r="N929" s="107"/>
    </row>
    <row r="930" spans="1:14" ht="18" hidden="1" customHeight="1">
      <c r="A930" s="107">
        <v>924</v>
      </c>
      <c r="B930" s="107" t="s">
        <v>55</v>
      </c>
      <c r="C930" s="90">
        <v>43671</v>
      </c>
      <c r="D930" s="107" t="s">
        <v>10556</v>
      </c>
      <c r="E930" s="107" t="s">
        <v>1709</v>
      </c>
      <c r="F930" s="126">
        <v>3289.68</v>
      </c>
      <c r="G930" s="107" t="str">
        <f t="shared" si="14"/>
        <v>SH19-07360</v>
      </c>
      <c r="H930" s="318"/>
      <c r="I930" s="126"/>
      <c r="J930" s="110"/>
      <c r="K930" s="108"/>
      <c r="L930" s="107"/>
      <c r="M930" s="319"/>
      <c r="N930" s="107"/>
    </row>
    <row r="931" spans="1:14" ht="18" hidden="1" customHeight="1">
      <c r="A931" s="107">
        <v>925</v>
      </c>
      <c r="B931" s="107" t="s">
        <v>1746</v>
      </c>
      <c r="D931" s="327" t="s">
        <v>10557</v>
      </c>
      <c r="E931" s="107" t="s">
        <v>1709</v>
      </c>
      <c r="F931" s="126">
        <v>0</v>
      </c>
      <c r="G931" s="107" t="str">
        <f t="shared" si="14"/>
        <v>SH19-07361</v>
      </c>
      <c r="H931" s="318"/>
      <c r="I931" s="126"/>
      <c r="J931" s="110"/>
      <c r="K931" s="108"/>
      <c r="L931" s="107"/>
      <c r="M931" s="319"/>
      <c r="N931" s="107"/>
    </row>
    <row r="932" spans="1:14" ht="18" hidden="1" customHeight="1">
      <c r="A932" s="107">
        <v>926</v>
      </c>
      <c r="B932" s="107" t="s">
        <v>1746</v>
      </c>
      <c r="D932" s="327" t="s">
        <v>10558</v>
      </c>
      <c r="E932" s="107" t="s">
        <v>1709</v>
      </c>
      <c r="F932" s="126">
        <v>0</v>
      </c>
      <c r="G932" s="107" t="str">
        <f t="shared" si="14"/>
        <v>SH19-07362</v>
      </c>
      <c r="H932" s="318"/>
      <c r="I932" s="126"/>
      <c r="J932" s="110"/>
      <c r="K932" s="108"/>
      <c r="L932" s="107"/>
      <c r="M932" s="319"/>
      <c r="N932" s="107"/>
    </row>
    <row r="933" spans="1:14" ht="18" hidden="1" customHeight="1">
      <c r="A933" s="107">
        <v>927</v>
      </c>
      <c r="B933" s="107" t="s">
        <v>42</v>
      </c>
      <c r="C933" s="90">
        <v>43675</v>
      </c>
      <c r="D933" s="107" t="s">
        <v>10559</v>
      </c>
      <c r="E933" s="107" t="s">
        <v>10634</v>
      </c>
      <c r="F933" s="126">
        <v>10904.55</v>
      </c>
      <c r="G933" s="107" t="str">
        <f t="shared" si="14"/>
        <v>SH19-07363</v>
      </c>
      <c r="H933" s="318"/>
      <c r="I933" s="126"/>
      <c r="J933" s="110"/>
      <c r="K933" s="108"/>
      <c r="L933" s="107"/>
      <c r="M933" s="319"/>
      <c r="N933" s="107"/>
    </row>
    <row r="934" spans="1:14" ht="18" hidden="1" customHeight="1">
      <c r="A934" s="107">
        <v>928</v>
      </c>
      <c r="B934" s="107" t="s">
        <v>42</v>
      </c>
      <c r="C934" s="90">
        <v>43675</v>
      </c>
      <c r="D934" s="107" t="s">
        <v>10560</v>
      </c>
      <c r="E934" s="107" t="s">
        <v>10634</v>
      </c>
      <c r="F934" s="126">
        <v>7696.05</v>
      </c>
      <c r="G934" s="107" t="str">
        <f t="shared" si="14"/>
        <v>SH19-07364</v>
      </c>
      <c r="H934" s="318"/>
      <c r="I934" s="126"/>
      <c r="J934" s="110"/>
      <c r="K934" s="108"/>
      <c r="L934" s="107"/>
      <c r="M934" s="319"/>
      <c r="N934" s="107"/>
    </row>
    <row r="935" spans="1:14" ht="18" hidden="1" customHeight="1">
      <c r="A935" s="107">
        <v>929</v>
      </c>
      <c r="B935" s="107" t="s">
        <v>42</v>
      </c>
      <c r="C935" s="90">
        <v>43675</v>
      </c>
      <c r="D935" s="107" t="s">
        <v>10561</v>
      </c>
      <c r="E935" s="107" t="s">
        <v>10634</v>
      </c>
      <c r="F935" s="126">
        <v>8837.42</v>
      </c>
      <c r="G935" s="107" t="str">
        <f t="shared" si="14"/>
        <v>SH19-07365</v>
      </c>
      <c r="H935" s="318"/>
      <c r="I935" s="126"/>
      <c r="J935" s="110"/>
      <c r="K935" s="108"/>
      <c r="L935" s="107"/>
      <c r="M935" s="319"/>
      <c r="N935" s="107"/>
    </row>
    <row r="936" spans="1:14" ht="18" hidden="1" customHeight="1">
      <c r="A936" s="107">
        <v>930</v>
      </c>
      <c r="B936" s="107" t="s">
        <v>42</v>
      </c>
      <c r="C936" s="90">
        <v>43675</v>
      </c>
      <c r="D936" s="107" t="s">
        <v>10562</v>
      </c>
      <c r="E936" s="107" t="s">
        <v>10634</v>
      </c>
      <c r="F936" s="126">
        <v>5915.67</v>
      </c>
      <c r="G936" s="107" t="str">
        <f t="shared" ref="G936:G998" si="15">D936</f>
        <v>SH19-07366</v>
      </c>
      <c r="H936" s="318"/>
      <c r="I936" s="126"/>
      <c r="J936" s="110"/>
      <c r="K936" s="108"/>
      <c r="L936" s="107"/>
      <c r="M936" s="319"/>
      <c r="N936" s="107"/>
    </row>
    <row r="937" spans="1:14" ht="18" hidden="1" customHeight="1">
      <c r="A937" s="107">
        <v>931</v>
      </c>
      <c r="B937" s="107" t="s">
        <v>42</v>
      </c>
      <c r="C937" s="90">
        <v>43675</v>
      </c>
      <c r="D937" s="107" t="s">
        <v>10563</v>
      </c>
      <c r="E937" s="107" t="s">
        <v>10634</v>
      </c>
      <c r="F937" s="126">
        <v>11015.19</v>
      </c>
      <c r="G937" s="107" t="str">
        <f t="shared" si="15"/>
        <v>SH19-07367</v>
      </c>
      <c r="H937" s="318"/>
      <c r="I937" s="126"/>
      <c r="J937" s="110"/>
      <c r="K937" s="108"/>
      <c r="L937" s="107"/>
      <c r="M937" s="319"/>
      <c r="N937" s="107"/>
    </row>
    <row r="938" spans="1:14" ht="18" hidden="1" customHeight="1">
      <c r="A938" s="107">
        <v>932</v>
      </c>
      <c r="B938" s="107" t="s">
        <v>42</v>
      </c>
      <c r="C938" s="90">
        <v>43675</v>
      </c>
      <c r="D938" s="107" t="s">
        <v>10564</v>
      </c>
      <c r="E938" s="107" t="s">
        <v>10634</v>
      </c>
      <c r="F938" s="126">
        <v>3773.42</v>
      </c>
      <c r="G938" s="107" t="str">
        <f t="shared" si="15"/>
        <v>SH19-07368</v>
      </c>
      <c r="H938" s="318"/>
      <c r="I938" s="126"/>
      <c r="J938" s="110"/>
      <c r="K938" s="108"/>
      <c r="L938" s="107"/>
      <c r="M938" s="319"/>
      <c r="N938" s="107"/>
    </row>
    <row r="939" spans="1:14" ht="18" hidden="1" customHeight="1">
      <c r="A939" s="107">
        <v>933</v>
      </c>
      <c r="B939" s="107" t="s">
        <v>42</v>
      </c>
      <c r="C939" s="90">
        <v>43675</v>
      </c>
      <c r="D939" s="107" t="s">
        <v>10565</v>
      </c>
      <c r="E939" s="107" t="s">
        <v>10634</v>
      </c>
      <c r="F939" s="126">
        <v>15273.38</v>
      </c>
      <c r="G939" s="107" t="str">
        <f t="shared" si="15"/>
        <v>SH19-07369</v>
      </c>
      <c r="H939" s="318"/>
      <c r="I939" s="126"/>
      <c r="J939" s="110"/>
      <c r="K939" s="108"/>
      <c r="L939" s="107"/>
      <c r="M939" s="319"/>
      <c r="N939" s="107"/>
    </row>
    <row r="940" spans="1:14" ht="18" hidden="1" customHeight="1">
      <c r="A940" s="107">
        <v>934</v>
      </c>
      <c r="B940" s="107" t="s">
        <v>42</v>
      </c>
      <c r="C940" s="90">
        <v>43675</v>
      </c>
      <c r="D940" s="107" t="s">
        <v>10566</v>
      </c>
      <c r="E940" s="107" t="s">
        <v>10634</v>
      </c>
      <c r="F940" s="126">
        <v>5915.66</v>
      </c>
      <c r="G940" s="107" t="str">
        <f t="shared" si="15"/>
        <v>SH19-07370</v>
      </c>
      <c r="H940" s="318"/>
      <c r="I940" s="126"/>
      <c r="J940" s="110"/>
      <c r="K940" s="108"/>
      <c r="L940" s="107"/>
      <c r="M940" s="319"/>
      <c r="N940" s="107"/>
    </row>
    <row r="941" spans="1:14" ht="18" hidden="1" customHeight="1">
      <c r="A941" s="107">
        <v>935</v>
      </c>
      <c r="B941" s="107" t="s">
        <v>42</v>
      </c>
      <c r="C941" s="90">
        <v>43675</v>
      </c>
      <c r="D941" s="107" t="s">
        <v>10567</v>
      </c>
      <c r="E941" s="107" t="s">
        <v>10634</v>
      </c>
      <c r="F941" s="126">
        <v>14453.79</v>
      </c>
      <c r="G941" s="107" t="str">
        <f t="shared" si="15"/>
        <v>SH19-07371</v>
      </c>
      <c r="H941" s="318"/>
      <c r="I941" s="126"/>
      <c r="J941" s="110"/>
      <c r="K941" s="108"/>
      <c r="L941" s="107"/>
      <c r="M941" s="319"/>
      <c r="N941" s="107"/>
    </row>
    <row r="942" spans="1:14" ht="18" hidden="1" customHeight="1">
      <c r="A942" s="107">
        <v>936</v>
      </c>
      <c r="B942" s="107" t="s">
        <v>42</v>
      </c>
      <c r="C942" s="90">
        <v>43675</v>
      </c>
      <c r="D942" s="107" t="s">
        <v>10568</v>
      </c>
      <c r="E942" s="107" t="s">
        <v>10634</v>
      </c>
      <c r="F942" s="126">
        <v>5128.3599999999997</v>
      </c>
      <c r="G942" s="107" t="str">
        <f t="shared" si="15"/>
        <v>SH19-07372</v>
      </c>
      <c r="H942" s="318"/>
      <c r="I942" s="126"/>
      <c r="J942" s="110"/>
      <c r="K942" s="108"/>
      <c r="L942" s="107"/>
      <c r="M942" s="319"/>
      <c r="N942" s="107"/>
    </row>
    <row r="943" spans="1:14" ht="18" hidden="1" customHeight="1">
      <c r="A943" s="107">
        <v>937</v>
      </c>
      <c r="B943" s="107" t="s">
        <v>42</v>
      </c>
      <c r="C943" s="90">
        <v>43675</v>
      </c>
      <c r="D943" s="107" t="s">
        <v>10569</v>
      </c>
      <c r="E943" s="107" t="s">
        <v>10634</v>
      </c>
      <c r="F943" s="126">
        <v>524.66</v>
      </c>
      <c r="G943" s="107" t="str">
        <f t="shared" si="15"/>
        <v>SH19-07373</v>
      </c>
      <c r="H943" s="318"/>
      <c r="I943" s="126"/>
      <c r="J943" s="110"/>
      <c r="K943" s="108"/>
      <c r="L943" s="107"/>
      <c r="M943" s="319"/>
      <c r="N943" s="107"/>
    </row>
    <row r="944" spans="1:14" ht="18" hidden="1" customHeight="1">
      <c r="A944" s="107">
        <v>938</v>
      </c>
      <c r="B944" s="107" t="s">
        <v>42</v>
      </c>
      <c r="C944" s="90">
        <v>43675</v>
      </c>
      <c r="D944" s="107" t="s">
        <v>10570</v>
      </c>
      <c r="E944" s="107" t="s">
        <v>10634</v>
      </c>
      <c r="F944" s="126">
        <v>496.13</v>
      </c>
      <c r="G944" s="107" t="str">
        <f t="shared" si="15"/>
        <v>SH19-07374</v>
      </c>
      <c r="H944" s="318"/>
      <c r="I944" s="126"/>
      <c r="J944" s="110"/>
      <c r="K944" s="108"/>
      <c r="L944" s="107"/>
      <c r="M944" s="319"/>
      <c r="N944" s="107"/>
    </row>
    <row r="945" spans="1:14" ht="18" hidden="1" customHeight="1">
      <c r="A945" s="107">
        <v>939</v>
      </c>
      <c r="B945" s="107" t="s">
        <v>42</v>
      </c>
      <c r="C945" s="90">
        <v>43675</v>
      </c>
      <c r="D945" s="107" t="s">
        <v>10571</v>
      </c>
      <c r="E945" s="107" t="s">
        <v>10634</v>
      </c>
      <c r="F945" s="126">
        <v>11416.4</v>
      </c>
      <c r="G945" s="107" t="str">
        <f t="shared" si="15"/>
        <v>SH19-07375</v>
      </c>
      <c r="H945" s="318"/>
      <c r="I945" s="126"/>
      <c r="J945" s="110"/>
      <c r="K945" s="108"/>
      <c r="L945" s="107"/>
      <c r="M945" s="319"/>
      <c r="N945" s="107"/>
    </row>
    <row r="946" spans="1:14" ht="18" hidden="1" customHeight="1">
      <c r="A946" s="107">
        <v>940</v>
      </c>
      <c r="B946" s="107" t="s">
        <v>42</v>
      </c>
      <c r="C946" s="90">
        <v>43675</v>
      </c>
      <c r="D946" s="107" t="s">
        <v>10572</v>
      </c>
      <c r="E946" s="107" t="s">
        <v>10634</v>
      </c>
      <c r="F946" s="126">
        <v>4464.4799999999996</v>
      </c>
      <c r="G946" s="107" t="str">
        <f t="shared" si="15"/>
        <v>SH19-07376</v>
      </c>
      <c r="H946" s="318"/>
      <c r="I946" s="126"/>
      <c r="J946" s="110"/>
      <c r="K946" s="108"/>
      <c r="L946" s="107"/>
      <c r="M946" s="319"/>
      <c r="N946" s="107"/>
    </row>
    <row r="947" spans="1:14" ht="18" hidden="1" customHeight="1">
      <c r="A947" s="107">
        <v>941</v>
      </c>
      <c r="B947" s="107" t="s">
        <v>42</v>
      </c>
      <c r="C947" s="90">
        <v>43675</v>
      </c>
      <c r="D947" s="107" t="s">
        <v>10573</v>
      </c>
      <c r="E947" s="107" t="s">
        <v>10634</v>
      </c>
      <c r="F947" s="126">
        <v>4932.96</v>
      </c>
      <c r="G947" s="107" t="str">
        <f t="shared" si="15"/>
        <v>SH19-07377</v>
      </c>
      <c r="H947" s="318"/>
      <c r="I947" s="126"/>
      <c r="J947" s="110"/>
      <c r="K947" s="108"/>
      <c r="L947" s="107"/>
      <c r="M947" s="319"/>
      <c r="N947" s="107"/>
    </row>
    <row r="948" spans="1:14" ht="18" hidden="1" customHeight="1">
      <c r="A948" s="107">
        <v>942</v>
      </c>
      <c r="B948" s="107" t="s">
        <v>42</v>
      </c>
      <c r="C948" s="90">
        <v>43676</v>
      </c>
      <c r="D948" s="107" t="s">
        <v>10574</v>
      </c>
      <c r="E948" s="107" t="s">
        <v>10803</v>
      </c>
      <c r="F948" s="126">
        <v>16.93</v>
      </c>
      <c r="G948" s="107" t="str">
        <f t="shared" si="15"/>
        <v>SH19-07378</v>
      </c>
      <c r="H948" s="318"/>
      <c r="I948" s="126"/>
      <c r="J948" s="110"/>
      <c r="K948" s="108"/>
      <c r="L948" s="107"/>
      <c r="M948" s="319"/>
      <c r="N948" s="107"/>
    </row>
    <row r="949" spans="1:14" ht="18" hidden="1" customHeight="1">
      <c r="A949" s="107">
        <v>943</v>
      </c>
      <c r="B949" s="107" t="s">
        <v>43</v>
      </c>
      <c r="C949" s="90">
        <v>43672</v>
      </c>
      <c r="D949" s="107" t="s">
        <v>10575</v>
      </c>
      <c r="E949" s="107" t="s">
        <v>1709</v>
      </c>
      <c r="F949" s="126">
        <v>2639.95</v>
      </c>
      <c r="G949" s="107" t="str">
        <f t="shared" si="15"/>
        <v>SH19-07379</v>
      </c>
      <c r="H949" s="318"/>
      <c r="I949" s="126"/>
      <c r="J949" s="110"/>
      <c r="K949" s="108"/>
      <c r="L949" s="107"/>
      <c r="M949" s="319"/>
      <c r="N949" s="107"/>
    </row>
    <row r="950" spans="1:14" ht="18" hidden="1" customHeight="1">
      <c r="A950" s="107">
        <v>944</v>
      </c>
      <c r="B950" s="107" t="s">
        <v>139</v>
      </c>
      <c r="C950" s="90">
        <v>43672</v>
      </c>
      <c r="D950" s="107" t="s">
        <v>10576</v>
      </c>
      <c r="E950" s="107" t="s">
        <v>1709</v>
      </c>
      <c r="F950" s="126">
        <v>2197.5</v>
      </c>
      <c r="G950" s="107" t="str">
        <f t="shared" si="15"/>
        <v>SH19-07380</v>
      </c>
      <c r="H950" s="318"/>
      <c r="I950" s="126"/>
      <c r="J950" s="110"/>
      <c r="K950" s="108"/>
      <c r="L950" s="107"/>
      <c r="M950" s="319"/>
      <c r="N950" s="107"/>
    </row>
    <row r="951" spans="1:14" ht="18" hidden="1" customHeight="1">
      <c r="A951" s="107">
        <v>945</v>
      </c>
      <c r="B951" s="107" t="s">
        <v>142</v>
      </c>
      <c r="C951" s="90">
        <v>43672</v>
      </c>
      <c r="D951" s="107" t="s">
        <v>10577</v>
      </c>
      <c r="E951" s="107" t="s">
        <v>1709</v>
      </c>
      <c r="F951" s="126">
        <v>760.03</v>
      </c>
      <c r="G951" s="107" t="str">
        <f t="shared" si="15"/>
        <v>SH19-07381</v>
      </c>
      <c r="H951" s="318"/>
      <c r="I951" s="126"/>
      <c r="J951" s="110"/>
      <c r="K951" s="108"/>
      <c r="L951" s="107"/>
      <c r="M951" s="319"/>
      <c r="N951" s="107"/>
    </row>
    <row r="952" spans="1:14" ht="18" hidden="1" customHeight="1">
      <c r="A952" s="107">
        <v>946</v>
      </c>
      <c r="B952" s="107" t="s">
        <v>142</v>
      </c>
      <c r="C952" s="90">
        <v>43672</v>
      </c>
      <c r="D952" s="107" t="s">
        <v>10578</v>
      </c>
      <c r="E952" s="107" t="s">
        <v>1709</v>
      </c>
      <c r="F952" s="126">
        <v>219.23</v>
      </c>
      <c r="G952" s="107" t="str">
        <f t="shared" si="15"/>
        <v>SH19-07382</v>
      </c>
      <c r="H952" s="318"/>
      <c r="I952" s="126"/>
      <c r="J952" s="110"/>
      <c r="K952" s="108"/>
      <c r="L952" s="107"/>
      <c r="M952" s="319"/>
      <c r="N952" s="107"/>
    </row>
    <row r="953" spans="1:14" ht="18" hidden="1" customHeight="1">
      <c r="A953" s="107">
        <v>947</v>
      </c>
      <c r="B953" s="107" t="s">
        <v>206</v>
      </c>
      <c r="C953" s="90">
        <v>43672</v>
      </c>
      <c r="D953" s="107" t="s">
        <v>10579</v>
      </c>
      <c r="E953" s="107" t="s">
        <v>1709</v>
      </c>
      <c r="F953" s="126">
        <v>4733.2</v>
      </c>
      <c r="G953" s="107" t="str">
        <f t="shared" si="15"/>
        <v>SH19-07383</v>
      </c>
      <c r="H953" s="318"/>
      <c r="I953" s="126"/>
      <c r="J953" s="110"/>
      <c r="K953" s="108"/>
      <c r="L953" s="107"/>
      <c r="M953" s="319"/>
      <c r="N953" s="107"/>
    </row>
    <row r="954" spans="1:14" ht="18" hidden="1" customHeight="1">
      <c r="A954" s="107">
        <v>948</v>
      </c>
      <c r="B954" s="107" t="s">
        <v>42</v>
      </c>
      <c r="C954" s="90">
        <v>43675</v>
      </c>
      <c r="D954" s="107" t="s">
        <v>10580</v>
      </c>
      <c r="E954" s="107" t="s">
        <v>10634</v>
      </c>
      <c r="F954" s="126">
        <v>3925.32</v>
      </c>
      <c r="G954" s="107" t="str">
        <f t="shared" si="15"/>
        <v>SH19-07385</v>
      </c>
      <c r="H954" s="318"/>
      <c r="I954" s="126"/>
      <c r="J954" s="110"/>
      <c r="K954" s="108"/>
      <c r="L954" s="107"/>
      <c r="M954" s="319"/>
      <c r="N954" s="107"/>
    </row>
    <row r="955" spans="1:14" ht="18" hidden="1" customHeight="1">
      <c r="A955" s="107">
        <v>949</v>
      </c>
      <c r="B955" s="107" t="s">
        <v>42</v>
      </c>
      <c r="C955" s="90">
        <v>43675</v>
      </c>
      <c r="D955" s="107" t="s">
        <v>10581</v>
      </c>
      <c r="E955" s="107" t="s">
        <v>10634</v>
      </c>
      <c r="F955" s="126">
        <v>2975.71</v>
      </c>
      <c r="G955" s="107" t="str">
        <f t="shared" si="15"/>
        <v>SH19-07386</v>
      </c>
      <c r="H955" s="318"/>
      <c r="I955" s="126"/>
      <c r="J955" s="110"/>
      <c r="K955" s="108"/>
      <c r="L955" s="107"/>
      <c r="M955" s="319"/>
      <c r="N955" s="107"/>
    </row>
    <row r="956" spans="1:14" ht="18" hidden="1" customHeight="1">
      <c r="A956" s="107">
        <v>950</v>
      </c>
      <c r="B956" s="107" t="s">
        <v>288</v>
      </c>
      <c r="C956" s="90">
        <v>43672</v>
      </c>
      <c r="D956" s="107" t="s">
        <v>10582</v>
      </c>
      <c r="E956" s="107" t="s">
        <v>1709</v>
      </c>
      <c r="F956" s="126">
        <v>6630.49</v>
      </c>
      <c r="G956" s="107" t="str">
        <f t="shared" si="15"/>
        <v>SH19-07387</v>
      </c>
      <c r="H956" s="318"/>
      <c r="I956" s="126"/>
      <c r="J956" s="110"/>
      <c r="K956" s="108"/>
      <c r="L956" s="107"/>
      <c r="M956" s="319"/>
      <c r="N956" s="107"/>
    </row>
    <row r="957" spans="1:14" ht="18" hidden="1" customHeight="1">
      <c r="A957" s="107">
        <v>951</v>
      </c>
      <c r="B957" s="107" t="s">
        <v>50</v>
      </c>
      <c r="C957" s="90">
        <v>43672</v>
      </c>
      <c r="D957" s="107" t="s">
        <v>10583</v>
      </c>
      <c r="E957" s="107" t="s">
        <v>1709</v>
      </c>
      <c r="F957" s="126">
        <v>8061.49</v>
      </c>
      <c r="G957" s="107" t="str">
        <f t="shared" si="15"/>
        <v>SH19-07388</v>
      </c>
      <c r="H957" s="318"/>
      <c r="I957" s="126"/>
      <c r="J957" s="110"/>
      <c r="K957" s="108"/>
      <c r="L957" s="107"/>
      <c r="M957" s="319"/>
      <c r="N957" s="107"/>
    </row>
    <row r="958" spans="1:14" ht="18" hidden="1" customHeight="1">
      <c r="A958" s="107">
        <v>952</v>
      </c>
      <c r="B958" s="107" t="s">
        <v>238</v>
      </c>
      <c r="C958" s="90">
        <v>43672</v>
      </c>
      <c r="D958" s="107" t="s">
        <v>10584</v>
      </c>
      <c r="E958" s="107" t="s">
        <v>1709</v>
      </c>
      <c r="F958" s="126">
        <v>4156.6499999999996</v>
      </c>
      <c r="G958" s="107" t="str">
        <f t="shared" si="15"/>
        <v>SH19-07389</v>
      </c>
      <c r="H958" s="318"/>
      <c r="I958" s="126"/>
      <c r="J958" s="110"/>
      <c r="K958" s="108"/>
      <c r="L958" s="107"/>
      <c r="M958" s="319"/>
      <c r="N958" s="107"/>
    </row>
    <row r="959" spans="1:14" ht="18" hidden="1" customHeight="1">
      <c r="A959" s="107">
        <v>953</v>
      </c>
      <c r="B959" s="107" t="s">
        <v>42</v>
      </c>
      <c r="C959" s="90">
        <v>43672</v>
      </c>
      <c r="D959" s="107" t="s">
        <v>10585</v>
      </c>
      <c r="E959" s="107" t="s">
        <v>10633</v>
      </c>
      <c r="F959" s="126">
        <v>26.2</v>
      </c>
      <c r="G959" s="107" t="str">
        <f t="shared" si="15"/>
        <v>SH19-07390</v>
      </c>
      <c r="H959" s="318"/>
      <c r="I959" s="126"/>
      <c r="J959" s="110"/>
      <c r="K959" s="108"/>
      <c r="L959" s="107"/>
      <c r="M959" s="319"/>
      <c r="N959" s="107"/>
    </row>
    <row r="960" spans="1:14" ht="18" hidden="1" customHeight="1">
      <c r="A960" s="107">
        <v>954</v>
      </c>
      <c r="B960" s="107" t="s">
        <v>142</v>
      </c>
      <c r="C960" s="90">
        <v>43672</v>
      </c>
      <c r="D960" s="107" t="s">
        <v>10586</v>
      </c>
      <c r="E960" s="107" t="s">
        <v>1709</v>
      </c>
      <c r="F960" s="126">
        <v>939.91</v>
      </c>
      <c r="G960" s="107" t="str">
        <f t="shared" si="15"/>
        <v>SH19-07391</v>
      </c>
      <c r="H960" s="318"/>
      <c r="I960" s="126"/>
      <c r="J960" s="110"/>
      <c r="K960" s="108"/>
      <c r="L960" s="107"/>
      <c r="M960" s="319"/>
      <c r="N960" s="107"/>
    </row>
    <row r="961" spans="1:14" ht="18" hidden="1" customHeight="1">
      <c r="A961" s="107">
        <v>955</v>
      </c>
      <c r="B961" s="107" t="s">
        <v>142</v>
      </c>
      <c r="C961" s="90">
        <v>43672</v>
      </c>
      <c r="D961" s="107" t="s">
        <v>10587</v>
      </c>
      <c r="E961" s="107" t="s">
        <v>1709</v>
      </c>
      <c r="F961" s="126">
        <v>194.88</v>
      </c>
      <c r="G961" s="107" t="str">
        <f t="shared" si="15"/>
        <v>SH19-07392</v>
      </c>
      <c r="H961" s="318"/>
      <c r="I961" s="126"/>
      <c r="J961" s="110"/>
      <c r="K961" s="108"/>
      <c r="L961" s="107"/>
      <c r="M961" s="319"/>
      <c r="N961" s="107"/>
    </row>
    <row r="962" spans="1:14" ht="18" hidden="1" customHeight="1">
      <c r="A962" s="107">
        <v>956</v>
      </c>
      <c r="B962" s="107" t="s">
        <v>329</v>
      </c>
      <c r="C962" s="90">
        <v>43672</v>
      </c>
      <c r="D962" s="107" t="s">
        <v>10588</v>
      </c>
      <c r="E962" s="107" t="s">
        <v>1709</v>
      </c>
      <c r="F962" s="126">
        <v>4325.74</v>
      </c>
      <c r="G962" s="107" t="str">
        <f t="shared" si="15"/>
        <v>SH19-07393</v>
      </c>
      <c r="H962" s="318"/>
      <c r="I962" s="126"/>
      <c r="J962" s="110"/>
      <c r="K962" s="108"/>
      <c r="L962" s="107"/>
      <c r="M962" s="319"/>
      <c r="N962" s="107"/>
    </row>
    <row r="963" spans="1:14" ht="18" hidden="1" customHeight="1">
      <c r="A963" s="107">
        <v>957</v>
      </c>
      <c r="B963" s="107" t="s">
        <v>43</v>
      </c>
      <c r="C963" s="90">
        <v>43672</v>
      </c>
      <c r="D963" s="107" t="s">
        <v>10589</v>
      </c>
      <c r="E963" s="107" t="s">
        <v>1709</v>
      </c>
      <c r="F963" s="126">
        <v>995.95</v>
      </c>
      <c r="G963" s="107" t="str">
        <f t="shared" si="15"/>
        <v>SH19-07394</v>
      </c>
      <c r="H963" s="318"/>
      <c r="I963" s="126"/>
      <c r="J963" s="110"/>
      <c r="K963" s="108"/>
      <c r="L963" s="107"/>
      <c r="M963" s="319"/>
      <c r="N963" s="107"/>
    </row>
    <row r="964" spans="1:14" ht="18" hidden="1" customHeight="1">
      <c r="A964" s="107">
        <v>958</v>
      </c>
      <c r="B964" s="107" t="s">
        <v>330</v>
      </c>
      <c r="C964" s="90">
        <v>43677</v>
      </c>
      <c r="D964" s="107" t="s">
        <v>10816</v>
      </c>
      <c r="E964" s="107" t="s">
        <v>1709</v>
      </c>
      <c r="F964" s="126">
        <v>1.32</v>
      </c>
      <c r="G964" s="107"/>
      <c r="H964" s="318"/>
      <c r="I964" s="126"/>
      <c r="J964" s="110"/>
      <c r="K964" s="108"/>
      <c r="L964" s="107"/>
      <c r="M964" s="319"/>
      <c r="N964" s="107"/>
    </row>
    <row r="965" spans="1:14" ht="18" hidden="1" customHeight="1">
      <c r="A965" s="107">
        <v>959</v>
      </c>
      <c r="B965" s="107" t="s">
        <v>330</v>
      </c>
      <c r="C965" s="90">
        <v>43675</v>
      </c>
      <c r="D965" s="125" t="s">
        <v>10590</v>
      </c>
      <c r="E965" s="107" t="s">
        <v>1709</v>
      </c>
      <c r="F965" s="126">
        <v>3545.56</v>
      </c>
      <c r="G965" s="107" t="str">
        <f t="shared" si="15"/>
        <v>SH19-07395</v>
      </c>
      <c r="H965" s="318"/>
      <c r="I965" s="126"/>
      <c r="J965" s="110"/>
      <c r="K965" s="108"/>
      <c r="L965" s="107"/>
      <c r="M965" s="319"/>
      <c r="N965" s="107"/>
    </row>
    <row r="966" spans="1:14" ht="18" hidden="1" customHeight="1">
      <c r="A966" s="107">
        <v>960</v>
      </c>
      <c r="B966" s="107" t="s">
        <v>42</v>
      </c>
      <c r="C966" s="90">
        <v>43675</v>
      </c>
      <c r="D966" s="107" t="s">
        <v>10591</v>
      </c>
      <c r="E966" s="107" t="s">
        <v>10634</v>
      </c>
      <c r="F966" s="126">
        <v>861.7</v>
      </c>
      <c r="G966" s="107" t="str">
        <f t="shared" si="15"/>
        <v>SH19-07396</v>
      </c>
      <c r="H966" s="318"/>
      <c r="I966" s="126"/>
      <c r="J966" s="110"/>
      <c r="K966" s="108"/>
      <c r="L966" s="107"/>
      <c r="M966" s="319"/>
      <c r="N966" s="107"/>
    </row>
    <row r="967" spans="1:14" ht="18" hidden="1" customHeight="1">
      <c r="A967" s="107">
        <v>961</v>
      </c>
      <c r="B967" s="107" t="s">
        <v>42</v>
      </c>
      <c r="C967" s="90">
        <v>43675</v>
      </c>
      <c r="D967" s="107" t="s">
        <v>10592</v>
      </c>
      <c r="E967" s="107" t="s">
        <v>10634</v>
      </c>
      <c r="F967" s="126">
        <v>12829.41</v>
      </c>
      <c r="G967" s="107" t="str">
        <f t="shared" si="15"/>
        <v>SH19-07397</v>
      </c>
      <c r="H967" s="318"/>
      <c r="I967" s="126"/>
      <c r="J967" s="110"/>
      <c r="K967" s="108"/>
      <c r="L967" s="107"/>
      <c r="M967" s="319"/>
      <c r="N967" s="107"/>
    </row>
    <row r="968" spans="1:14" ht="18" hidden="1" customHeight="1">
      <c r="A968" s="107">
        <v>962</v>
      </c>
      <c r="B968" s="107" t="s">
        <v>42</v>
      </c>
      <c r="C968" s="90">
        <v>43675</v>
      </c>
      <c r="D968" s="107" t="s">
        <v>10593</v>
      </c>
      <c r="E968" s="107" t="s">
        <v>10634</v>
      </c>
      <c r="F968" s="126">
        <v>5223.05</v>
      </c>
      <c r="G968" s="107" t="str">
        <f t="shared" si="15"/>
        <v>SH19-07398</v>
      </c>
      <c r="H968" s="318"/>
      <c r="I968" s="126"/>
      <c r="J968" s="110"/>
      <c r="K968" s="108"/>
      <c r="L968" s="107"/>
      <c r="M968" s="319"/>
      <c r="N968" s="107"/>
    </row>
    <row r="969" spans="1:14" ht="18" hidden="1" customHeight="1">
      <c r="A969" s="107">
        <v>963</v>
      </c>
      <c r="B969" s="107" t="s">
        <v>42</v>
      </c>
      <c r="C969" s="90">
        <v>43675</v>
      </c>
      <c r="D969" s="107" t="s">
        <v>10594</v>
      </c>
      <c r="E969" s="107" t="s">
        <v>10634</v>
      </c>
      <c r="F969" s="126">
        <v>1049.31</v>
      </c>
      <c r="G969" s="107" t="str">
        <f t="shared" si="15"/>
        <v>SH19-07399</v>
      </c>
      <c r="H969" s="318"/>
      <c r="I969" s="126"/>
      <c r="J969" s="110"/>
      <c r="K969" s="108"/>
      <c r="L969" s="107"/>
      <c r="M969" s="319"/>
      <c r="N969" s="107"/>
    </row>
    <row r="970" spans="1:14" ht="18" hidden="1" customHeight="1">
      <c r="A970" s="107">
        <v>964</v>
      </c>
      <c r="B970" s="107" t="s">
        <v>42</v>
      </c>
      <c r="C970" s="90">
        <v>43675</v>
      </c>
      <c r="D970" s="107" t="s">
        <v>10595</v>
      </c>
      <c r="E970" s="107" t="s">
        <v>10634</v>
      </c>
      <c r="F970" s="126">
        <v>2460.48</v>
      </c>
      <c r="G970" s="107" t="str">
        <f t="shared" si="15"/>
        <v>SH19-07400</v>
      </c>
      <c r="H970" s="318"/>
      <c r="I970" s="126"/>
      <c r="J970" s="110"/>
      <c r="K970" s="108"/>
      <c r="L970" s="107"/>
      <c r="M970" s="319"/>
      <c r="N970" s="107"/>
    </row>
    <row r="971" spans="1:14" ht="18" hidden="1" customHeight="1">
      <c r="A971" s="107">
        <v>965</v>
      </c>
      <c r="B971" s="107" t="s">
        <v>1746</v>
      </c>
      <c r="D971" s="327" t="s">
        <v>10596</v>
      </c>
      <c r="E971" s="107" t="s">
        <v>1709</v>
      </c>
      <c r="F971" s="126">
        <v>0</v>
      </c>
      <c r="G971" s="107" t="str">
        <f t="shared" si="15"/>
        <v>SH19-07401</v>
      </c>
      <c r="H971" s="318"/>
      <c r="I971" s="126"/>
      <c r="J971" s="110"/>
      <c r="K971" s="108"/>
      <c r="L971" s="107"/>
      <c r="M971" s="319"/>
      <c r="N971" s="107"/>
    </row>
    <row r="972" spans="1:14" ht="18" hidden="1" customHeight="1">
      <c r="A972" s="107">
        <v>966</v>
      </c>
      <c r="B972" s="107" t="s">
        <v>53</v>
      </c>
      <c r="C972" s="90">
        <v>43672</v>
      </c>
      <c r="D972" s="107" t="s">
        <v>10597</v>
      </c>
      <c r="E972" s="107" t="s">
        <v>1709</v>
      </c>
      <c r="F972" s="126">
        <v>1504.13</v>
      </c>
      <c r="G972" s="107" t="str">
        <f t="shared" si="15"/>
        <v>SH19-07402</v>
      </c>
      <c r="H972" s="318"/>
      <c r="I972" s="126"/>
      <c r="J972" s="110"/>
      <c r="K972" s="108"/>
      <c r="L972" s="107"/>
      <c r="M972" s="319"/>
      <c r="N972" s="107"/>
    </row>
    <row r="973" spans="1:14" ht="18" hidden="1" customHeight="1">
      <c r="A973" s="107">
        <v>967</v>
      </c>
      <c r="B973" s="107" t="s">
        <v>42</v>
      </c>
      <c r="C973" s="90">
        <v>43672</v>
      </c>
      <c r="D973" s="107" t="s">
        <v>10598</v>
      </c>
      <c r="E973" s="107" t="s">
        <v>10633</v>
      </c>
      <c r="F973" s="126">
        <v>25.45</v>
      </c>
      <c r="G973" s="107" t="str">
        <f t="shared" si="15"/>
        <v>SH19-07403</v>
      </c>
      <c r="H973" s="318"/>
      <c r="I973" s="126"/>
      <c r="J973" s="110"/>
      <c r="K973" s="108"/>
      <c r="L973" s="107"/>
      <c r="M973" s="319"/>
      <c r="N973" s="107"/>
    </row>
    <row r="974" spans="1:14" ht="18" hidden="1" customHeight="1">
      <c r="A974" s="107">
        <v>968</v>
      </c>
      <c r="B974" s="107" t="s">
        <v>42</v>
      </c>
      <c r="C974" s="90">
        <v>43672</v>
      </c>
      <c r="D974" s="107" t="s">
        <v>10599</v>
      </c>
      <c r="E974" s="107" t="s">
        <v>10633</v>
      </c>
      <c r="F974" s="126">
        <v>46.42</v>
      </c>
      <c r="G974" s="107" t="str">
        <f t="shared" si="15"/>
        <v>SH19-07404</v>
      </c>
      <c r="H974" s="318"/>
      <c r="I974" s="126"/>
      <c r="J974" s="110"/>
      <c r="K974" s="108"/>
      <c r="L974" s="107"/>
      <c r="M974" s="319"/>
      <c r="N974" s="107"/>
    </row>
    <row r="975" spans="1:14" ht="18" hidden="1" customHeight="1">
      <c r="A975" s="107">
        <v>969</v>
      </c>
      <c r="B975" s="107" t="s">
        <v>1746</v>
      </c>
      <c r="D975" s="327" t="s">
        <v>10600</v>
      </c>
      <c r="E975" s="107" t="s">
        <v>1709</v>
      </c>
      <c r="F975" s="126">
        <v>0</v>
      </c>
      <c r="G975" s="107" t="str">
        <f t="shared" si="15"/>
        <v>SH19-07405</v>
      </c>
      <c r="H975" s="318"/>
      <c r="I975" s="126"/>
      <c r="J975" s="110"/>
      <c r="K975" s="108"/>
      <c r="L975" s="107"/>
      <c r="M975" s="319"/>
      <c r="N975" s="107"/>
    </row>
    <row r="976" spans="1:14" ht="18" hidden="1" customHeight="1">
      <c r="A976" s="107">
        <v>970</v>
      </c>
      <c r="B976" s="107" t="s">
        <v>291</v>
      </c>
      <c r="C976" s="90">
        <v>43672</v>
      </c>
      <c r="D976" s="107" t="s">
        <v>10601</v>
      </c>
      <c r="E976" s="107" t="s">
        <v>1709</v>
      </c>
      <c r="F976" s="126">
        <v>472.05</v>
      </c>
      <c r="G976" s="107" t="str">
        <f t="shared" si="15"/>
        <v>SH19-07407</v>
      </c>
      <c r="H976" s="318"/>
      <c r="I976" s="126"/>
      <c r="J976" s="110"/>
      <c r="K976" s="108"/>
      <c r="L976" s="107"/>
      <c r="M976" s="319"/>
      <c r="N976" s="107"/>
    </row>
    <row r="977" spans="1:14" ht="18" hidden="1" customHeight="1">
      <c r="A977" s="107">
        <v>971</v>
      </c>
      <c r="B977" s="107" t="s">
        <v>43</v>
      </c>
      <c r="C977" s="90">
        <v>43673</v>
      </c>
      <c r="D977" s="107" t="s">
        <v>10602</v>
      </c>
      <c r="E977" s="107" t="s">
        <v>1709</v>
      </c>
      <c r="F977" s="126">
        <v>6009.2</v>
      </c>
      <c r="G977" s="107" t="str">
        <f t="shared" si="15"/>
        <v>SH19-07408</v>
      </c>
      <c r="H977" s="318"/>
      <c r="I977" s="126"/>
      <c r="J977" s="110"/>
      <c r="K977" s="108"/>
      <c r="L977" s="107"/>
      <c r="M977" s="319"/>
      <c r="N977" s="107"/>
    </row>
    <row r="978" spans="1:14" ht="18" hidden="1" customHeight="1">
      <c r="A978" s="107">
        <v>972</v>
      </c>
      <c r="B978" s="107" t="s">
        <v>142</v>
      </c>
      <c r="C978" s="90">
        <v>43673</v>
      </c>
      <c r="D978" s="107" t="s">
        <v>10603</v>
      </c>
      <c r="E978" s="107" t="s">
        <v>1709</v>
      </c>
      <c r="F978" s="126">
        <v>2985.52</v>
      </c>
      <c r="G978" s="107" t="str">
        <f t="shared" si="15"/>
        <v>SH19-07409</v>
      </c>
      <c r="H978" s="318"/>
      <c r="I978" s="126"/>
      <c r="J978" s="110"/>
      <c r="K978" s="108"/>
      <c r="L978" s="107"/>
      <c r="M978" s="319"/>
      <c r="N978" s="107"/>
    </row>
    <row r="979" spans="1:14" ht="18" hidden="1" customHeight="1">
      <c r="A979" s="107">
        <v>973</v>
      </c>
      <c r="B979" s="107" t="s">
        <v>142</v>
      </c>
      <c r="C979" s="90">
        <v>43673</v>
      </c>
      <c r="D979" s="107" t="s">
        <v>10604</v>
      </c>
      <c r="E979" s="107" t="s">
        <v>1709</v>
      </c>
      <c r="F979" s="126">
        <v>742.72</v>
      </c>
      <c r="G979" s="107" t="str">
        <f t="shared" si="15"/>
        <v>SH19-07410</v>
      </c>
      <c r="H979" s="318"/>
      <c r="I979" s="126"/>
      <c r="J979" s="110"/>
      <c r="K979" s="108"/>
      <c r="L979" s="107"/>
      <c r="M979" s="319"/>
      <c r="N979" s="107"/>
    </row>
    <row r="980" spans="1:14" ht="18" hidden="1" customHeight="1">
      <c r="A980" s="107">
        <v>974</v>
      </c>
      <c r="B980" s="107" t="s">
        <v>1746</v>
      </c>
      <c r="D980" s="327" t="s">
        <v>10605</v>
      </c>
      <c r="E980" s="107" t="s">
        <v>1709</v>
      </c>
      <c r="F980" s="126">
        <v>0</v>
      </c>
      <c r="G980" s="107" t="str">
        <f t="shared" si="15"/>
        <v>SH19-07411</v>
      </c>
      <c r="H980" s="318"/>
      <c r="I980" s="126"/>
      <c r="J980" s="110"/>
      <c r="K980" s="108"/>
      <c r="L980" s="107"/>
      <c r="M980" s="319"/>
      <c r="N980" s="107"/>
    </row>
    <row r="981" spans="1:14" ht="18" hidden="1" customHeight="1">
      <c r="A981" s="107">
        <v>975</v>
      </c>
      <c r="B981" s="107" t="s">
        <v>42</v>
      </c>
      <c r="C981" s="90">
        <v>43676</v>
      </c>
      <c r="D981" s="107" t="s">
        <v>10606</v>
      </c>
      <c r="E981" s="107" t="s">
        <v>10803</v>
      </c>
      <c r="F981" s="126">
        <v>665.86</v>
      </c>
      <c r="G981" s="107" t="str">
        <f t="shared" si="15"/>
        <v>SH19-07412</v>
      </c>
      <c r="H981" s="318"/>
      <c r="I981" s="126"/>
      <c r="J981" s="110"/>
      <c r="K981" s="108"/>
      <c r="L981" s="107"/>
      <c r="M981" s="319"/>
      <c r="N981" s="107"/>
    </row>
    <row r="982" spans="1:14" ht="18" hidden="1" customHeight="1">
      <c r="A982" s="107">
        <v>976</v>
      </c>
      <c r="B982" s="107" t="s">
        <v>42</v>
      </c>
      <c r="C982" s="90">
        <v>43676</v>
      </c>
      <c r="D982" s="107" t="s">
        <v>10607</v>
      </c>
      <c r="E982" s="107" t="s">
        <v>10803</v>
      </c>
      <c r="F982" s="126">
        <v>11700.34</v>
      </c>
      <c r="G982" s="107" t="str">
        <f t="shared" si="15"/>
        <v>SH19-07413</v>
      </c>
      <c r="H982" s="318"/>
      <c r="I982" s="126"/>
      <c r="J982" s="110"/>
      <c r="K982" s="108"/>
      <c r="L982" s="107"/>
      <c r="M982" s="319"/>
      <c r="N982" s="107"/>
    </row>
    <row r="983" spans="1:14" ht="18" hidden="1" customHeight="1">
      <c r="A983" s="107">
        <v>977</v>
      </c>
      <c r="B983" s="107" t="s">
        <v>42</v>
      </c>
      <c r="C983" s="90">
        <v>43676</v>
      </c>
      <c r="D983" s="107" t="s">
        <v>10608</v>
      </c>
      <c r="E983" s="107" t="s">
        <v>10803</v>
      </c>
      <c r="F983" s="126">
        <v>3928.65</v>
      </c>
      <c r="G983" s="107" t="str">
        <f t="shared" si="15"/>
        <v>SH19-07414</v>
      </c>
      <c r="H983" s="318"/>
      <c r="I983" s="126"/>
      <c r="J983" s="110"/>
      <c r="K983" s="108"/>
      <c r="L983" s="107"/>
      <c r="M983" s="319"/>
      <c r="N983" s="107"/>
    </row>
    <row r="984" spans="1:14" ht="18" hidden="1" customHeight="1">
      <c r="A984" s="107">
        <v>978</v>
      </c>
      <c r="B984" s="107" t="s">
        <v>42</v>
      </c>
      <c r="C984" s="90">
        <v>43676</v>
      </c>
      <c r="D984" s="107" t="s">
        <v>10609</v>
      </c>
      <c r="E984" s="107" t="s">
        <v>10803</v>
      </c>
      <c r="F984" s="126">
        <v>1859.76</v>
      </c>
      <c r="G984" s="107" t="str">
        <f t="shared" si="15"/>
        <v>SH19-07415</v>
      </c>
      <c r="H984" s="318"/>
      <c r="I984" s="126"/>
      <c r="J984" s="110"/>
      <c r="K984" s="108"/>
      <c r="L984" s="107"/>
      <c r="M984" s="319"/>
      <c r="N984" s="107"/>
    </row>
    <row r="985" spans="1:14" ht="18" hidden="1" customHeight="1">
      <c r="A985" s="107">
        <v>979</v>
      </c>
      <c r="B985" s="107" t="s">
        <v>42</v>
      </c>
      <c r="C985" s="90">
        <v>43676</v>
      </c>
      <c r="D985" s="107" t="s">
        <v>10610</v>
      </c>
      <c r="E985" s="107" t="s">
        <v>10803</v>
      </c>
      <c r="F985" s="126">
        <v>861.7</v>
      </c>
      <c r="G985" s="107" t="str">
        <f t="shared" si="15"/>
        <v>SH19-07416</v>
      </c>
      <c r="H985" s="318"/>
      <c r="I985" s="126"/>
      <c r="J985" s="110"/>
      <c r="K985" s="108"/>
      <c r="L985" s="107"/>
      <c r="M985" s="319"/>
      <c r="N985" s="107"/>
    </row>
    <row r="986" spans="1:14" ht="18" hidden="1" customHeight="1">
      <c r="A986" s="107">
        <v>980</v>
      </c>
      <c r="B986" s="107" t="s">
        <v>42</v>
      </c>
      <c r="C986" s="90">
        <v>43676</v>
      </c>
      <c r="D986" s="107" t="s">
        <v>10611</v>
      </c>
      <c r="E986" s="107" t="s">
        <v>10803</v>
      </c>
      <c r="F986" s="126">
        <v>8625.06</v>
      </c>
      <c r="G986" s="107" t="str">
        <f t="shared" si="15"/>
        <v>SH19-07417</v>
      </c>
      <c r="H986" s="318"/>
      <c r="I986" s="126"/>
      <c r="J986" s="110"/>
      <c r="K986" s="108"/>
      <c r="L986" s="107"/>
      <c r="M986" s="319"/>
      <c r="N986" s="107"/>
    </row>
    <row r="987" spans="1:14" ht="18" hidden="1" customHeight="1">
      <c r="A987" s="107">
        <v>981</v>
      </c>
      <c r="B987" s="107" t="s">
        <v>42</v>
      </c>
      <c r="C987" s="90">
        <v>43676</v>
      </c>
      <c r="D987" s="107" t="s">
        <v>10612</v>
      </c>
      <c r="E987" s="107" t="s">
        <v>10803</v>
      </c>
      <c r="F987" s="126">
        <v>5206.34</v>
      </c>
      <c r="G987" s="107" t="str">
        <f t="shared" si="15"/>
        <v>SH19-07418</v>
      </c>
      <c r="H987" s="318"/>
      <c r="I987" s="126"/>
      <c r="J987" s="110"/>
      <c r="K987" s="108"/>
      <c r="L987" s="107"/>
      <c r="M987" s="319"/>
      <c r="N987" s="107"/>
    </row>
    <row r="988" spans="1:14" ht="18" hidden="1" customHeight="1">
      <c r="A988" s="107">
        <v>982</v>
      </c>
      <c r="B988" s="107" t="s">
        <v>42</v>
      </c>
      <c r="C988" s="90">
        <v>43676</v>
      </c>
      <c r="D988" s="107" t="s">
        <v>10613</v>
      </c>
      <c r="E988" s="107" t="s">
        <v>10803</v>
      </c>
      <c r="F988" s="126">
        <v>574.46</v>
      </c>
      <c r="G988" s="107" t="str">
        <f t="shared" si="15"/>
        <v>SH19-07419</v>
      </c>
      <c r="H988" s="318"/>
      <c r="I988" s="126"/>
      <c r="J988" s="110"/>
      <c r="K988" s="108"/>
      <c r="L988" s="107"/>
      <c r="M988" s="319"/>
      <c r="N988" s="107"/>
    </row>
    <row r="989" spans="1:14" ht="18" hidden="1" customHeight="1">
      <c r="A989" s="107">
        <v>983</v>
      </c>
      <c r="B989" s="107" t="s">
        <v>42</v>
      </c>
      <c r="C989" s="90">
        <v>43676</v>
      </c>
      <c r="D989" s="107" t="s">
        <v>10614</v>
      </c>
      <c r="E989" s="107" t="s">
        <v>10803</v>
      </c>
      <c r="F989" s="126">
        <v>5121.4799999999996</v>
      </c>
      <c r="G989" s="107" t="str">
        <f t="shared" si="15"/>
        <v>SH19-07420</v>
      </c>
      <c r="H989" s="318"/>
      <c r="I989" s="126"/>
      <c r="J989" s="110"/>
      <c r="K989" s="108"/>
      <c r="L989" s="107"/>
      <c r="M989" s="319"/>
      <c r="N989" s="107"/>
    </row>
    <row r="990" spans="1:14" ht="18" hidden="1" customHeight="1">
      <c r="A990" s="107">
        <v>984</v>
      </c>
      <c r="B990" s="107" t="s">
        <v>42</v>
      </c>
      <c r="C990" s="90">
        <v>43676</v>
      </c>
      <c r="D990" s="107" t="s">
        <v>10615</v>
      </c>
      <c r="E990" s="107" t="s">
        <v>10803</v>
      </c>
      <c r="F990" s="126">
        <v>3308.92</v>
      </c>
      <c r="G990" s="107" t="str">
        <f t="shared" si="15"/>
        <v>SH19-07421</v>
      </c>
      <c r="H990" s="318"/>
      <c r="I990" s="126"/>
      <c r="J990" s="110"/>
      <c r="K990" s="108"/>
      <c r="L990" s="107"/>
      <c r="M990" s="319"/>
      <c r="N990" s="107"/>
    </row>
    <row r="991" spans="1:14" ht="18" hidden="1" customHeight="1">
      <c r="A991" s="107">
        <v>985</v>
      </c>
      <c r="B991" s="107" t="s">
        <v>42</v>
      </c>
      <c r="C991" s="90">
        <v>43676</v>
      </c>
      <c r="D991" s="107" t="s">
        <v>10616</v>
      </c>
      <c r="E991" s="107" t="s">
        <v>10803</v>
      </c>
      <c r="F991" s="126">
        <v>1744.59</v>
      </c>
      <c r="G991" s="107" t="str">
        <f t="shared" si="15"/>
        <v>SH19-07422</v>
      </c>
      <c r="H991" s="318"/>
      <c r="I991" s="126"/>
      <c r="J991" s="110"/>
      <c r="K991" s="108"/>
      <c r="L991" s="107"/>
      <c r="M991" s="319"/>
      <c r="N991" s="107"/>
    </row>
    <row r="992" spans="1:14" ht="18" hidden="1" customHeight="1">
      <c r="A992" s="107">
        <v>986</v>
      </c>
      <c r="B992" s="107" t="s">
        <v>42</v>
      </c>
      <c r="C992" s="90">
        <v>43676</v>
      </c>
      <c r="D992" s="107" t="s">
        <v>10617</v>
      </c>
      <c r="E992" s="107" t="s">
        <v>10803</v>
      </c>
      <c r="F992" s="126">
        <v>861.7</v>
      </c>
      <c r="G992" s="107" t="str">
        <f t="shared" si="15"/>
        <v>SH19-07423</v>
      </c>
      <c r="H992" s="318"/>
      <c r="I992" s="126"/>
      <c r="J992" s="110"/>
      <c r="K992" s="108"/>
      <c r="L992" s="107"/>
      <c r="M992" s="319"/>
      <c r="N992" s="107"/>
    </row>
    <row r="993" spans="1:14" ht="18" hidden="1" customHeight="1">
      <c r="A993" s="107">
        <v>987</v>
      </c>
      <c r="B993" s="107" t="s">
        <v>42</v>
      </c>
      <c r="C993" s="90">
        <v>43676</v>
      </c>
      <c r="D993" s="107" t="s">
        <v>10618</v>
      </c>
      <c r="E993" s="107" t="s">
        <v>10803</v>
      </c>
      <c r="F993" s="126">
        <v>11698.86</v>
      </c>
      <c r="G993" s="107" t="str">
        <f t="shared" si="15"/>
        <v>SH19-07424</v>
      </c>
      <c r="H993" s="318"/>
      <c r="I993" s="126"/>
      <c r="J993" s="110"/>
      <c r="K993" s="108"/>
      <c r="L993" s="107"/>
      <c r="M993" s="319"/>
      <c r="N993" s="107"/>
    </row>
    <row r="994" spans="1:14" ht="18" hidden="1" customHeight="1">
      <c r="A994" s="107">
        <v>988</v>
      </c>
      <c r="B994" s="107" t="s">
        <v>42</v>
      </c>
      <c r="C994" s="90">
        <v>43676</v>
      </c>
      <c r="D994" s="107" t="s">
        <v>10619</v>
      </c>
      <c r="E994" s="107" t="s">
        <v>10803</v>
      </c>
      <c r="F994" s="126">
        <v>5010.7</v>
      </c>
      <c r="G994" s="107" t="str">
        <f t="shared" si="15"/>
        <v>SH19-07425</v>
      </c>
      <c r="H994" s="318"/>
      <c r="I994" s="126"/>
      <c r="J994" s="110"/>
      <c r="K994" s="108"/>
      <c r="L994" s="107"/>
      <c r="M994" s="319"/>
      <c r="N994" s="107"/>
    </row>
    <row r="995" spans="1:14" ht="18" hidden="1" customHeight="1">
      <c r="A995" s="107">
        <v>989</v>
      </c>
      <c r="B995" s="107" t="s">
        <v>42</v>
      </c>
      <c r="C995" s="90">
        <v>43676</v>
      </c>
      <c r="D995" s="107" t="s">
        <v>10620</v>
      </c>
      <c r="E995" s="107" t="s">
        <v>10803</v>
      </c>
      <c r="F995" s="126">
        <v>763.78</v>
      </c>
      <c r="G995" s="107" t="str">
        <f t="shared" si="15"/>
        <v>SH19-07426</v>
      </c>
      <c r="H995" s="318"/>
      <c r="I995" s="126"/>
      <c r="J995" s="110"/>
      <c r="K995" s="108"/>
      <c r="L995" s="107"/>
      <c r="M995" s="319"/>
      <c r="N995" s="107"/>
    </row>
    <row r="996" spans="1:14" ht="18" hidden="1" customHeight="1">
      <c r="A996" s="107">
        <v>990</v>
      </c>
      <c r="B996" s="107" t="s">
        <v>42</v>
      </c>
      <c r="C996" s="90">
        <v>43676</v>
      </c>
      <c r="D996" s="107" t="s">
        <v>10621</v>
      </c>
      <c r="E996" s="107" t="s">
        <v>10803</v>
      </c>
      <c r="F996" s="126">
        <v>6069.59</v>
      </c>
      <c r="G996" s="107" t="str">
        <f t="shared" si="15"/>
        <v>SH19-07427</v>
      </c>
      <c r="H996" s="318"/>
      <c r="I996" s="126"/>
      <c r="J996" s="110"/>
      <c r="K996" s="108"/>
      <c r="L996" s="107"/>
      <c r="M996" s="319"/>
      <c r="N996" s="107"/>
    </row>
    <row r="997" spans="1:14" ht="18" hidden="1" customHeight="1">
      <c r="A997" s="107">
        <v>991</v>
      </c>
      <c r="B997" s="107" t="s">
        <v>42</v>
      </c>
      <c r="C997" s="90">
        <v>43676</v>
      </c>
      <c r="D997" s="107" t="s">
        <v>10622</v>
      </c>
      <c r="E997" s="107" t="s">
        <v>10803</v>
      </c>
      <c r="F997" s="126">
        <v>4365.28</v>
      </c>
      <c r="G997" s="107" t="str">
        <f t="shared" si="15"/>
        <v>SH19-07428</v>
      </c>
      <c r="H997" s="318"/>
      <c r="I997" s="126"/>
      <c r="J997" s="110"/>
      <c r="K997" s="108"/>
      <c r="L997" s="107"/>
      <c r="M997" s="319"/>
      <c r="N997" s="107"/>
    </row>
    <row r="998" spans="1:14" ht="18" hidden="1" customHeight="1">
      <c r="A998" s="107">
        <v>992</v>
      </c>
      <c r="B998" s="107" t="s">
        <v>42</v>
      </c>
      <c r="C998" s="90">
        <v>43676</v>
      </c>
      <c r="D998" s="107" t="s">
        <v>10623</v>
      </c>
      <c r="E998" s="107" t="s">
        <v>10803</v>
      </c>
      <c r="F998" s="126">
        <v>1895.85</v>
      </c>
      <c r="G998" s="107" t="str">
        <f t="shared" si="15"/>
        <v>SH19-07429</v>
      </c>
      <c r="H998" s="318"/>
      <c r="I998" s="126"/>
      <c r="J998" s="110"/>
      <c r="K998" s="108"/>
      <c r="L998" s="107"/>
      <c r="M998" s="319"/>
      <c r="N998" s="107"/>
    </row>
    <row r="999" spans="1:14" ht="18" hidden="1" customHeight="1">
      <c r="A999" s="107">
        <v>993</v>
      </c>
      <c r="B999" s="107" t="s">
        <v>42</v>
      </c>
      <c r="C999" s="90">
        <v>43676</v>
      </c>
      <c r="D999" s="107" t="s">
        <v>10624</v>
      </c>
      <c r="E999" s="107" t="s">
        <v>10803</v>
      </c>
      <c r="F999" s="126">
        <v>293.76</v>
      </c>
      <c r="G999" s="107" t="str">
        <f>D999</f>
        <v>SH19-07430</v>
      </c>
      <c r="H999" s="318"/>
      <c r="I999" s="126"/>
      <c r="J999" s="110"/>
      <c r="K999" s="108"/>
      <c r="L999" s="107"/>
      <c r="M999" s="319"/>
      <c r="N999" s="107"/>
    </row>
    <row r="1000" spans="1:14" ht="18" hidden="1" customHeight="1">
      <c r="A1000" s="107">
        <v>994</v>
      </c>
      <c r="B1000" s="107" t="s">
        <v>42</v>
      </c>
      <c r="C1000" s="90">
        <v>43676</v>
      </c>
      <c r="D1000" s="107" t="s">
        <v>10625</v>
      </c>
      <c r="E1000" s="107" t="s">
        <v>10803</v>
      </c>
      <c r="F1000" s="126">
        <v>8183.29</v>
      </c>
      <c r="G1000" s="107" t="str">
        <f>D1000</f>
        <v>SH19-07431</v>
      </c>
      <c r="H1000" s="318"/>
      <c r="I1000" s="126"/>
      <c r="J1000" s="110"/>
      <c r="K1000" s="108"/>
      <c r="L1000" s="107"/>
      <c r="M1000" s="319"/>
      <c r="N1000" s="107"/>
    </row>
    <row r="1001" spans="1:14" ht="18" hidden="1" customHeight="1">
      <c r="A1001" s="107">
        <v>995</v>
      </c>
      <c r="B1001" s="107" t="s">
        <v>42</v>
      </c>
      <c r="C1001" s="90">
        <v>43676</v>
      </c>
      <c r="D1001" s="107" t="s">
        <v>10626</v>
      </c>
      <c r="E1001" s="107" t="s">
        <v>10803</v>
      </c>
      <c r="F1001" s="126">
        <v>3808.24</v>
      </c>
      <c r="G1001" s="107" t="str">
        <f>D1001</f>
        <v>SH19-07432</v>
      </c>
      <c r="H1001" s="318"/>
      <c r="I1001" s="126"/>
      <c r="J1001" s="110"/>
      <c r="K1001" s="108"/>
      <c r="L1001" s="107"/>
      <c r="M1001" s="319"/>
      <c r="N1001" s="107"/>
    </row>
    <row r="1002" spans="1:14" ht="18" hidden="1" customHeight="1">
      <c r="A1002" s="107">
        <v>996</v>
      </c>
      <c r="B1002" s="107" t="s">
        <v>55</v>
      </c>
      <c r="C1002" s="90">
        <v>43675</v>
      </c>
      <c r="D1002" s="107" t="s">
        <v>10635</v>
      </c>
      <c r="E1002" s="107" t="s">
        <v>1709</v>
      </c>
      <c r="F1002" s="126">
        <v>1447.74</v>
      </c>
      <c r="G1002" s="107" t="str">
        <f t="shared" ref="G1002:G1065" si="16">D1002</f>
        <v>SH19-07433</v>
      </c>
      <c r="H1002" s="318"/>
      <c r="I1002" s="126"/>
      <c r="J1002" s="110"/>
      <c r="K1002" s="108"/>
      <c r="L1002" s="107"/>
      <c r="M1002" s="319"/>
      <c r="N1002" s="107"/>
    </row>
    <row r="1003" spans="1:14" ht="18" hidden="1" customHeight="1">
      <c r="A1003" s="107">
        <v>997</v>
      </c>
      <c r="B1003" s="107" t="s">
        <v>55</v>
      </c>
      <c r="C1003" s="90">
        <v>43675</v>
      </c>
      <c r="D1003" s="107" t="s">
        <v>10636</v>
      </c>
      <c r="E1003" s="107" t="s">
        <v>1709</v>
      </c>
      <c r="F1003" s="126">
        <v>506.83</v>
      </c>
      <c r="G1003" s="107" t="str">
        <f t="shared" si="16"/>
        <v>SH19-07434</v>
      </c>
      <c r="H1003" s="318"/>
      <c r="I1003" s="126"/>
      <c r="J1003" s="110"/>
      <c r="K1003" s="108"/>
      <c r="L1003" s="107"/>
      <c r="M1003" s="319"/>
      <c r="N1003" s="107"/>
    </row>
    <row r="1004" spans="1:14" ht="18" hidden="1" customHeight="1">
      <c r="A1004" s="107">
        <v>998</v>
      </c>
      <c r="B1004" s="107" t="s">
        <v>55</v>
      </c>
      <c r="C1004" s="90">
        <v>43675</v>
      </c>
      <c r="D1004" s="107" t="s">
        <v>10637</v>
      </c>
      <c r="E1004" s="107" t="s">
        <v>1709</v>
      </c>
      <c r="F1004" s="126">
        <v>1644.84</v>
      </c>
      <c r="G1004" s="107" t="str">
        <f t="shared" si="16"/>
        <v>SH19-07435</v>
      </c>
      <c r="H1004" s="318"/>
      <c r="I1004" s="126"/>
      <c r="J1004" s="110"/>
      <c r="K1004" s="108"/>
      <c r="L1004" s="107"/>
      <c r="M1004" s="319"/>
      <c r="N1004" s="107"/>
    </row>
    <row r="1005" spans="1:14" ht="18" hidden="1" customHeight="1">
      <c r="A1005" s="107">
        <v>999</v>
      </c>
      <c r="B1005" s="107" t="s">
        <v>55</v>
      </c>
      <c r="C1005" s="90">
        <v>43675</v>
      </c>
      <c r="D1005" s="107" t="s">
        <v>10638</v>
      </c>
      <c r="E1005" s="107" t="s">
        <v>1709</v>
      </c>
      <c r="F1005" s="126">
        <v>1502.82</v>
      </c>
      <c r="G1005" s="107" t="str">
        <f t="shared" si="16"/>
        <v>SH19-07436</v>
      </c>
      <c r="H1005" s="318"/>
      <c r="I1005" s="126"/>
      <c r="J1005" s="110"/>
      <c r="K1005" s="108"/>
      <c r="L1005" s="107"/>
      <c r="M1005" s="319"/>
      <c r="N1005" s="107"/>
    </row>
    <row r="1006" spans="1:14" ht="18" hidden="1" customHeight="1">
      <c r="A1006" s="107">
        <v>1000</v>
      </c>
      <c r="B1006" s="107" t="s">
        <v>55</v>
      </c>
      <c r="C1006" s="90">
        <v>43675</v>
      </c>
      <c r="D1006" s="107" t="s">
        <v>10639</v>
      </c>
      <c r="E1006" s="107" t="s">
        <v>1709</v>
      </c>
      <c r="F1006" s="126">
        <v>727.65</v>
      </c>
      <c r="G1006" s="107" t="str">
        <f t="shared" si="16"/>
        <v>SH19-07437</v>
      </c>
      <c r="H1006" s="318"/>
      <c r="I1006" s="126"/>
      <c r="J1006" s="110"/>
      <c r="K1006" s="108"/>
      <c r="L1006" s="107"/>
      <c r="M1006" s="319"/>
      <c r="N1006" s="107"/>
    </row>
    <row r="1007" spans="1:14" ht="18" hidden="1" customHeight="1">
      <c r="A1007" s="107">
        <v>1001</v>
      </c>
      <c r="B1007" s="107" t="s">
        <v>1746</v>
      </c>
      <c r="D1007" s="327" t="s">
        <v>10640</v>
      </c>
      <c r="E1007" s="107" t="s">
        <v>1709</v>
      </c>
      <c r="F1007" s="126">
        <v>0</v>
      </c>
      <c r="G1007" s="107" t="str">
        <f t="shared" si="16"/>
        <v>SH19-07438</v>
      </c>
      <c r="H1007" s="318"/>
      <c r="I1007" s="126"/>
      <c r="J1007" s="110"/>
      <c r="K1007" s="108"/>
      <c r="L1007" s="107"/>
      <c r="M1007" s="319"/>
      <c r="N1007" s="107"/>
    </row>
    <row r="1008" spans="1:14" ht="18" hidden="1" customHeight="1">
      <c r="A1008" s="107">
        <v>1002</v>
      </c>
      <c r="B1008" s="107" t="s">
        <v>288</v>
      </c>
      <c r="C1008" s="90">
        <v>43675</v>
      </c>
      <c r="D1008" s="107" t="s">
        <v>10641</v>
      </c>
      <c r="E1008" s="107" t="s">
        <v>1709</v>
      </c>
      <c r="F1008" s="126">
        <v>10392.870000000001</v>
      </c>
      <c r="G1008" s="107" t="str">
        <f t="shared" si="16"/>
        <v>SH19-07439</v>
      </c>
      <c r="H1008" s="318"/>
      <c r="I1008" s="126"/>
      <c r="J1008" s="110"/>
      <c r="K1008" s="108"/>
      <c r="L1008" s="107"/>
      <c r="M1008" s="319"/>
      <c r="N1008" s="107"/>
    </row>
    <row r="1009" spans="1:14" ht="18" hidden="1" customHeight="1">
      <c r="A1009" s="107">
        <v>1003</v>
      </c>
      <c r="B1009" s="107" t="s">
        <v>42</v>
      </c>
      <c r="C1009" s="90">
        <v>43676</v>
      </c>
      <c r="D1009" s="107" t="s">
        <v>10642</v>
      </c>
      <c r="E1009" s="107" t="s">
        <v>10803</v>
      </c>
      <c r="F1009" s="126">
        <v>238.72</v>
      </c>
      <c r="G1009" s="107" t="str">
        <f t="shared" si="16"/>
        <v>SH19-07440</v>
      </c>
      <c r="H1009" s="318"/>
      <c r="I1009" s="126"/>
      <c r="J1009" s="110"/>
      <c r="K1009" s="108"/>
      <c r="L1009" s="107"/>
      <c r="M1009" s="319"/>
      <c r="N1009" s="107"/>
    </row>
    <row r="1010" spans="1:14" ht="18" hidden="1" customHeight="1">
      <c r="A1010" s="107">
        <v>1004</v>
      </c>
      <c r="B1010" s="107" t="s">
        <v>141</v>
      </c>
      <c r="C1010" s="90">
        <v>43675</v>
      </c>
      <c r="D1010" s="107" t="s">
        <v>10643</v>
      </c>
      <c r="E1010" s="107" t="s">
        <v>1709</v>
      </c>
      <c r="F1010" s="126">
        <v>2574.85</v>
      </c>
      <c r="G1010" s="107" t="str">
        <f t="shared" si="16"/>
        <v>SH19-07441</v>
      </c>
      <c r="H1010" s="318"/>
      <c r="I1010" s="126"/>
      <c r="J1010" s="110"/>
      <c r="K1010" s="108"/>
      <c r="L1010" s="107"/>
      <c r="M1010" s="319"/>
      <c r="N1010" s="107"/>
    </row>
    <row r="1011" spans="1:14" ht="18" hidden="1" customHeight="1">
      <c r="A1011" s="107">
        <v>1005</v>
      </c>
      <c r="B1011" s="107" t="s">
        <v>42</v>
      </c>
      <c r="C1011" s="90">
        <v>43676</v>
      </c>
      <c r="D1011" s="107" t="s">
        <v>10644</v>
      </c>
      <c r="E1011" s="107" t="s">
        <v>10803</v>
      </c>
      <c r="F1011" s="126">
        <v>1384.57</v>
      </c>
      <c r="G1011" s="107" t="str">
        <f t="shared" si="16"/>
        <v>SH19-07442</v>
      </c>
      <c r="H1011" s="318"/>
      <c r="I1011" s="126"/>
      <c r="J1011" s="110"/>
      <c r="K1011" s="108"/>
      <c r="L1011" s="107"/>
      <c r="M1011" s="319"/>
      <c r="N1011" s="107"/>
    </row>
    <row r="1012" spans="1:14" ht="18" hidden="1" customHeight="1">
      <c r="A1012" s="107">
        <v>1006</v>
      </c>
      <c r="B1012" s="107" t="s">
        <v>43</v>
      </c>
      <c r="C1012" s="90">
        <v>43675</v>
      </c>
      <c r="D1012" s="107" t="s">
        <v>10645</v>
      </c>
      <c r="E1012" s="107" t="s">
        <v>1709</v>
      </c>
      <c r="F1012" s="126">
        <v>4743</v>
      </c>
      <c r="G1012" s="107" t="str">
        <f t="shared" si="16"/>
        <v>SH19-07443</v>
      </c>
      <c r="H1012" s="318"/>
      <c r="I1012" s="126"/>
      <c r="J1012" s="110"/>
      <c r="K1012" s="108"/>
      <c r="L1012" s="107"/>
      <c r="M1012" s="319"/>
      <c r="N1012" s="107"/>
    </row>
    <row r="1013" spans="1:14" ht="18" hidden="1" customHeight="1">
      <c r="A1013" s="107">
        <v>1007</v>
      </c>
      <c r="B1013" s="107" t="s">
        <v>223</v>
      </c>
      <c r="C1013" s="90">
        <v>43675</v>
      </c>
      <c r="D1013" s="107" t="s">
        <v>10646</v>
      </c>
      <c r="E1013" s="107" t="s">
        <v>1709</v>
      </c>
      <c r="F1013" s="126">
        <v>4086.8</v>
      </c>
      <c r="G1013" s="107" t="str">
        <f t="shared" si="16"/>
        <v>SH19-07444</v>
      </c>
      <c r="H1013" s="318"/>
      <c r="I1013" s="126"/>
      <c r="J1013" s="110"/>
      <c r="K1013" s="108"/>
      <c r="L1013" s="107"/>
      <c r="M1013" s="319"/>
      <c r="N1013" s="107"/>
    </row>
    <row r="1014" spans="1:14" ht="18" hidden="1" customHeight="1">
      <c r="A1014" s="107">
        <v>1008</v>
      </c>
      <c r="B1014" s="107" t="s">
        <v>1746</v>
      </c>
      <c r="D1014" s="327" t="s">
        <v>10647</v>
      </c>
      <c r="E1014" s="107" t="s">
        <v>1709</v>
      </c>
      <c r="F1014" s="126">
        <v>0</v>
      </c>
      <c r="G1014" s="107" t="str">
        <f t="shared" si="16"/>
        <v>SH19-07445</v>
      </c>
      <c r="H1014" s="318"/>
      <c r="I1014" s="126"/>
      <c r="J1014" s="110"/>
      <c r="K1014" s="108"/>
      <c r="L1014" s="107"/>
      <c r="M1014" s="319"/>
      <c r="N1014" s="107"/>
    </row>
    <row r="1015" spans="1:14" ht="18" hidden="1" customHeight="1">
      <c r="A1015" s="107">
        <v>1009</v>
      </c>
      <c r="B1015" s="107" t="s">
        <v>1754</v>
      </c>
      <c r="C1015" s="90">
        <v>43675</v>
      </c>
      <c r="D1015" s="107" t="s">
        <v>10648</v>
      </c>
      <c r="E1015" s="107" t="s">
        <v>1709</v>
      </c>
      <c r="F1015" s="126">
        <v>2975.3</v>
      </c>
      <c r="G1015" s="107" t="str">
        <f t="shared" si="16"/>
        <v>SH19-07446</v>
      </c>
      <c r="H1015" s="318"/>
      <c r="I1015" s="126"/>
      <c r="J1015" s="110"/>
      <c r="K1015" s="108"/>
      <c r="L1015" s="107"/>
      <c r="M1015" s="319"/>
      <c r="N1015" s="107"/>
    </row>
    <row r="1016" spans="1:14" ht="18" hidden="1" customHeight="1">
      <c r="A1016" s="107">
        <v>1010</v>
      </c>
      <c r="B1016" s="107" t="s">
        <v>1746</v>
      </c>
      <c r="D1016" s="327" t="s">
        <v>10649</v>
      </c>
      <c r="E1016" s="107" t="s">
        <v>1709</v>
      </c>
      <c r="F1016" s="126">
        <v>0</v>
      </c>
      <c r="G1016" s="107" t="str">
        <f t="shared" si="16"/>
        <v>SH19-07447</v>
      </c>
      <c r="H1016" s="318"/>
      <c r="I1016" s="126"/>
      <c r="J1016" s="110"/>
      <c r="K1016" s="108"/>
      <c r="L1016" s="107"/>
      <c r="M1016" s="319"/>
      <c r="N1016" s="107"/>
    </row>
    <row r="1017" spans="1:14" ht="18" hidden="1" customHeight="1">
      <c r="A1017" s="107">
        <v>1011</v>
      </c>
      <c r="B1017" s="107" t="s">
        <v>1746</v>
      </c>
      <c r="D1017" s="327" t="s">
        <v>10650</v>
      </c>
      <c r="E1017" s="107" t="s">
        <v>1709</v>
      </c>
      <c r="F1017" s="126">
        <v>0</v>
      </c>
      <c r="G1017" s="107" t="str">
        <f t="shared" si="16"/>
        <v>SH19-07448</v>
      </c>
      <c r="H1017" s="318"/>
      <c r="I1017" s="126"/>
      <c r="J1017" s="110"/>
      <c r="K1017" s="108"/>
      <c r="L1017" s="107"/>
      <c r="M1017" s="319"/>
      <c r="N1017" s="107"/>
    </row>
    <row r="1018" spans="1:14" ht="18" hidden="1" customHeight="1">
      <c r="A1018" s="107">
        <v>1012</v>
      </c>
      <c r="B1018" s="107" t="s">
        <v>139</v>
      </c>
      <c r="C1018" s="90">
        <v>43675</v>
      </c>
      <c r="D1018" s="107" t="s">
        <v>10651</v>
      </c>
      <c r="E1018" s="107" t="s">
        <v>1709</v>
      </c>
      <c r="F1018" s="126">
        <v>1479</v>
      </c>
      <c r="G1018" s="107" t="str">
        <f t="shared" si="16"/>
        <v>SH19-07449</v>
      </c>
      <c r="H1018" s="318"/>
      <c r="I1018" s="126"/>
      <c r="J1018" s="110"/>
      <c r="K1018" s="108"/>
      <c r="L1018" s="107"/>
      <c r="M1018" s="319"/>
      <c r="N1018" s="107"/>
    </row>
    <row r="1019" spans="1:14" ht="18" hidden="1" customHeight="1">
      <c r="A1019" s="107">
        <v>1013</v>
      </c>
      <c r="B1019" s="107" t="s">
        <v>1746</v>
      </c>
      <c r="D1019" s="327" t="s">
        <v>10652</v>
      </c>
      <c r="E1019" s="107" t="s">
        <v>1709</v>
      </c>
      <c r="F1019" s="126">
        <v>0</v>
      </c>
      <c r="G1019" s="107" t="str">
        <f t="shared" si="16"/>
        <v>SH19-07450</v>
      </c>
      <c r="H1019" s="318"/>
      <c r="I1019" s="126"/>
      <c r="J1019" s="110"/>
      <c r="K1019" s="108"/>
      <c r="L1019" s="107"/>
      <c r="M1019" s="319"/>
      <c r="N1019" s="107"/>
    </row>
    <row r="1020" spans="1:14" ht="18" hidden="1" customHeight="1">
      <c r="A1020" s="107">
        <v>1014</v>
      </c>
      <c r="B1020" s="107" t="s">
        <v>1727</v>
      </c>
      <c r="C1020" s="90">
        <v>43675</v>
      </c>
      <c r="D1020" s="107" t="s">
        <v>10653</v>
      </c>
      <c r="E1020" s="107" t="s">
        <v>1709</v>
      </c>
      <c r="F1020" s="126">
        <v>1987.5</v>
      </c>
      <c r="G1020" s="107" t="str">
        <f t="shared" si="16"/>
        <v>SH19-07451</v>
      </c>
      <c r="H1020" s="318"/>
      <c r="I1020" s="126"/>
      <c r="J1020" s="110"/>
      <c r="K1020" s="108"/>
      <c r="L1020" s="107"/>
      <c r="M1020" s="319"/>
      <c r="N1020" s="107"/>
    </row>
    <row r="1021" spans="1:14" ht="18" hidden="1" customHeight="1">
      <c r="A1021" s="107">
        <v>1015</v>
      </c>
      <c r="B1021" s="107" t="s">
        <v>288</v>
      </c>
      <c r="C1021" s="90">
        <v>43675</v>
      </c>
      <c r="D1021" s="107" t="s">
        <v>10654</v>
      </c>
      <c r="E1021" s="107" t="s">
        <v>1709</v>
      </c>
      <c r="F1021" s="126">
        <v>1342.85</v>
      </c>
      <c r="G1021" s="107" t="str">
        <f t="shared" si="16"/>
        <v>SH19-07452</v>
      </c>
      <c r="H1021" s="318"/>
      <c r="I1021" s="126"/>
      <c r="J1021" s="110"/>
      <c r="K1021" s="108"/>
      <c r="L1021" s="107"/>
      <c r="M1021" s="319"/>
      <c r="N1021" s="107"/>
    </row>
    <row r="1022" spans="1:14" ht="18" hidden="1" customHeight="1">
      <c r="A1022" s="107">
        <v>1016</v>
      </c>
      <c r="B1022" s="107" t="s">
        <v>329</v>
      </c>
      <c r="C1022" s="90">
        <v>43675</v>
      </c>
      <c r="D1022" s="107" t="s">
        <v>10655</v>
      </c>
      <c r="E1022" s="107" t="s">
        <v>1709</v>
      </c>
      <c r="F1022" s="126">
        <v>2645.75</v>
      </c>
      <c r="G1022" s="107" t="str">
        <f t="shared" si="16"/>
        <v>SH19-07453</v>
      </c>
      <c r="H1022" s="318"/>
      <c r="I1022" s="126"/>
      <c r="J1022" s="110"/>
      <c r="K1022" s="108"/>
      <c r="L1022" s="107"/>
      <c r="M1022" s="319"/>
      <c r="N1022" s="107"/>
    </row>
    <row r="1023" spans="1:14" ht="18" hidden="1" customHeight="1">
      <c r="A1023" s="107">
        <v>1017</v>
      </c>
      <c r="B1023" s="107" t="s">
        <v>142</v>
      </c>
      <c r="C1023" s="90">
        <v>43675</v>
      </c>
      <c r="D1023" s="107" t="s">
        <v>10656</v>
      </c>
      <c r="E1023" s="107" t="s">
        <v>1709</v>
      </c>
      <c r="F1023" s="126">
        <v>2147.38</v>
      </c>
      <c r="G1023" s="107" t="str">
        <f t="shared" si="16"/>
        <v>SH19-07454</v>
      </c>
      <c r="H1023" s="318"/>
      <c r="I1023" s="126"/>
      <c r="J1023" s="110"/>
      <c r="K1023" s="108"/>
      <c r="L1023" s="107"/>
      <c r="M1023" s="319"/>
      <c r="N1023" s="107"/>
    </row>
    <row r="1024" spans="1:14" ht="18" hidden="1" customHeight="1">
      <c r="A1024" s="107">
        <v>1018</v>
      </c>
      <c r="B1024" s="107" t="s">
        <v>142</v>
      </c>
      <c r="C1024" s="90">
        <v>43675</v>
      </c>
      <c r="D1024" s="107" t="s">
        <v>10657</v>
      </c>
      <c r="E1024" s="107" t="s">
        <v>1709</v>
      </c>
      <c r="F1024" s="126">
        <v>457.47</v>
      </c>
      <c r="G1024" s="107" t="str">
        <f t="shared" si="16"/>
        <v>SH19-07455</v>
      </c>
      <c r="H1024" s="318"/>
      <c r="I1024" s="126"/>
      <c r="J1024" s="110"/>
      <c r="K1024" s="108"/>
      <c r="L1024" s="107"/>
      <c r="M1024" s="319"/>
      <c r="N1024" s="107"/>
    </row>
    <row r="1025" spans="1:14" ht="18" hidden="1" customHeight="1">
      <c r="A1025" s="107">
        <v>1019</v>
      </c>
      <c r="B1025" s="107" t="s">
        <v>42</v>
      </c>
      <c r="C1025" s="90">
        <v>43676</v>
      </c>
      <c r="D1025" s="107" t="s">
        <v>10658</v>
      </c>
      <c r="E1025" s="107" t="s">
        <v>10803</v>
      </c>
      <c r="F1025" s="126">
        <v>2795.47</v>
      </c>
      <c r="G1025" s="107" t="str">
        <f t="shared" si="16"/>
        <v>SH19-07456</v>
      </c>
      <c r="H1025" s="318"/>
      <c r="I1025" s="126"/>
      <c r="J1025" s="110"/>
      <c r="K1025" s="108"/>
      <c r="L1025" s="107"/>
      <c r="M1025" s="319"/>
      <c r="N1025" s="107"/>
    </row>
    <row r="1026" spans="1:14" ht="18" hidden="1" customHeight="1">
      <c r="A1026" s="107">
        <v>1020</v>
      </c>
      <c r="B1026" s="107" t="s">
        <v>42</v>
      </c>
      <c r="C1026" s="90">
        <v>43676</v>
      </c>
      <c r="D1026" s="107" t="s">
        <v>10659</v>
      </c>
      <c r="E1026" s="107" t="s">
        <v>10803</v>
      </c>
      <c r="F1026" s="126">
        <v>8355.93</v>
      </c>
      <c r="G1026" s="107" t="str">
        <f t="shared" si="16"/>
        <v>SH19-07457</v>
      </c>
      <c r="H1026" s="318"/>
      <c r="I1026" s="126"/>
      <c r="J1026" s="110"/>
      <c r="K1026" s="108"/>
      <c r="L1026" s="107"/>
      <c r="M1026" s="319"/>
      <c r="N1026" s="107"/>
    </row>
    <row r="1027" spans="1:14" ht="18" hidden="1" customHeight="1">
      <c r="A1027" s="107">
        <v>1021</v>
      </c>
      <c r="B1027" s="107" t="s">
        <v>42</v>
      </c>
      <c r="C1027" s="90">
        <v>43676</v>
      </c>
      <c r="D1027" s="107" t="s">
        <v>10660</v>
      </c>
      <c r="E1027" s="107" t="s">
        <v>10803</v>
      </c>
      <c r="F1027" s="126">
        <v>4961.9799999999996</v>
      </c>
      <c r="G1027" s="107" t="str">
        <f t="shared" si="16"/>
        <v>SH19-07458</v>
      </c>
      <c r="H1027" s="318"/>
      <c r="I1027" s="126"/>
      <c r="J1027" s="110"/>
      <c r="K1027" s="108"/>
      <c r="L1027" s="107"/>
      <c r="M1027" s="319"/>
      <c r="N1027" s="107"/>
    </row>
    <row r="1028" spans="1:14" ht="18" hidden="1" customHeight="1">
      <c r="A1028" s="107">
        <v>1022</v>
      </c>
      <c r="B1028" s="107" t="s">
        <v>42</v>
      </c>
      <c r="C1028" s="90">
        <v>43676</v>
      </c>
      <c r="D1028" s="107" t="s">
        <v>10661</v>
      </c>
      <c r="E1028" s="107" t="s">
        <v>10803</v>
      </c>
      <c r="F1028" s="126">
        <v>1062.1099999999999</v>
      </c>
      <c r="G1028" s="107" t="str">
        <f t="shared" si="16"/>
        <v>SH19-07459</v>
      </c>
      <c r="H1028" s="318"/>
      <c r="I1028" s="126"/>
      <c r="J1028" s="110"/>
      <c r="K1028" s="108"/>
      <c r="L1028" s="107"/>
      <c r="M1028" s="319"/>
      <c r="N1028" s="107"/>
    </row>
    <row r="1029" spans="1:14" ht="18" hidden="1" customHeight="1">
      <c r="A1029" s="107">
        <v>1023</v>
      </c>
      <c r="B1029" s="107" t="s">
        <v>42</v>
      </c>
      <c r="C1029" s="90">
        <v>43675</v>
      </c>
      <c r="D1029" s="107" t="s">
        <v>10662</v>
      </c>
      <c r="E1029" s="107" t="s">
        <v>10634</v>
      </c>
      <c r="F1029" s="126">
        <v>32.93</v>
      </c>
      <c r="G1029" s="107" t="str">
        <f t="shared" si="16"/>
        <v>SH19-07460</v>
      </c>
      <c r="H1029" s="318"/>
      <c r="I1029" s="126"/>
      <c r="J1029" s="110"/>
      <c r="K1029" s="108"/>
      <c r="L1029" s="107"/>
      <c r="M1029" s="319"/>
      <c r="N1029" s="107"/>
    </row>
    <row r="1030" spans="1:14" ht="18" hidden="1" customHeight="1">
      <c r="A1030" s="107">
        <v>1024</v>
      </c>
      <c r="B1030" s="107"/>
      <c r="D1030" s="347" t="s">
        <v>10663</v>
      </c>
      <c r="E1030" s="107" t="s">
        <v>1709</v>
      </c>
      <c r="F1030" s="126">
        <v>0</v>
      </c>
      <c r="G1030" s="107" t="str">
        <f t="shared" si="16"/>
        <v>SH19-07461</v>
      </c>
      <c r="H1030" s="318"/>
      <c r="I1030" s="126"/>
      <c r="J1030" s="110"/>
      <c r="K1030" s="108"/>
      <c r="L1030" s="107"/>
      <c r="M1030" s="319"/>
      <c r="N1030" s="107" t="s">
        <v>7781</v>
      </c>
    </row>
    <row r="1031" spans="1:14" ht="18" hidden="1" customHeight="1">
      <c r="A1031" s="107">
        <v>1025</v>
      </c>
      <c r="B1031" s="107" t="s">
        <v>1746</v>
      </c>
      <c r="D1031" s="327" t="s">
        <v>10664</v>
      </c>
      <c r="E1031" s="107" t="s">
        <v>1709</v>
      </c>
      <c r="F1031" s="126">
        <v>0</v>
      </c>
      <c r="G1031" s="107" t="str">
        <f t="shared" si="16"/>
        <v>SH19-07462</v>
      </c>
      <c r="H1031" s="318"/>
      <c r="I1031" s="126"/>
      <c r="J1031" s="110"/>
      <c r="K1031" s="108"/>
      <c r="L1031" s="107"/>
      <c r="M1031" s="319"/>
      <c r="N1031" s="107"/>
    </row>
    <row r="1032" spans="1:14" ht="18" hidden="1" customHeight="1">
      <c r="A1032" s="107">
        <v>1026</v>
      </c>
      <c r="B1032" s="107" t="s">
        <v>42</v>
      </c>
      <c r="C1032" s="90">
        <v>43677</v>
      </c>
      <c r="D1032" s="107" t="s">
        <v>10665</v>
      </c>
      <c r="E1032" s="107" t="s">
        <v>10812</v>
      </c>
      <c r="F1032" s="126">
        <v>3022.26</v>
      </c>
      <c r="G1032" s="107" t="str">
        <f t="shared" si="16"/>
        <v>SH19-07463</v>
      </c>
      <c r="H1032" s="318"/>
      <c r="I1032" s="126"/>
      <c r="J1032" s="110"/>
      <c r="K1032" s="108"/>
      <c r="L1032" s="107"/>
      <c r="M1032" s="319"/>
      <c r="N1032" s="107"/>
    </row>
    <row r="1033" spans="1:14" ht="18" hidden="1" customHeight="1">
      <c r="A1033" s="107">
        <v>1027</v>
      </c>
      <c r="B1033" s="107" t="s">
        <v>42</v>
      </c>
      <c r="C1033" s="90">
        <v>43677</v>
      </c>
      <c r="D1033" s="107" t="s">
        <v>10666</v>
      </c>
      <c r="E1033" s="107" t="s">
        <v>10812</v>
      </c>
      <c r="F1033" s="126">
        <v>4016.16</v>
      </c>
      <c r="G1033" s="107" t="str">
        <f t="shared" si="16"/>
        <v>SH19-07464</v>
      </c>
      <c r="H1033" s="318"/>
      <c r="I1033" s="126"/>
      <c r="J1033" s="110"/>
      <c r="K1033" s="108"/>
      <c r="L1033" s="107"/>
      <c r="M1033" s="319"/>
      <c r="N1033" s="107"/>
    </row>
    <row r="1034" spans="1:14" ht="18" hidden="1" customHeight="1">
      <c r="A1034" s="107">
        <v>1028</v>
      </c>
      <c r="B1034" s="107" t="s">
        <v>42</v>
      </c>
      <c r="C1034" s="90">
        <v>43677</v>
      </c>
      <c r="D1034" s="107" t="s">
        <v>10667</v>
      </c>
      <c r="E1034" s="107" t="s">
        <v>10812</v>
      </c>
      <c r="F1034" s="126">
        <v>10563.63</v>
      </c>
      <c r="G1034" s="107" t="str">
        <f t="shared" si="16"/>
        <v>SH19-07465</v>
      </c>
      <c r="H1034" s="318"/>
      <c r="I1034" s="126"/>
      <c r="J1034" s="110"/>
      <c r="K1034" s="108"/>
      <c r="L1034" s="107"/>
      <c r="M1034" s="319"/>
      <c r="N1034" s="107"/>
    </row>
    <row r="1035" spans="1:14" ht="18" hidden="1" customHeight="1">
      <c r="A1035" s="107">
        <v>1029</v>
      </c>
      <c r="B1035" s="107" t="s">
        <v>42</v>
      </c>
      <c r="C1035" s="90">
        <v>43677</v>
      </c>
      <c r="D1035" s="107" t="s">
        <v>10668</v>
      </c>
      <c r="E1035" s="107" t="s">
        <v>10812</v>
      </c>
      <c r="F1035" s="126">
        <v>3958.69</v>
      </c>
      <c r="G1035" s="107" t="str">
        <f t="shared" si="16"/>
        <v>SH19-07466</v>
      </c>
      <c r="H1035" s="318"/>
      <c r="I1035" s="126"/>
      <c r="J1035" s="110"/>
      <c r="K1035" s="108"/>
      <c r="L1035" s="107"/>
      <c r="M1035" s="319"/>
      <c r="N1035" s="107"/>
    </row>
    <row r="1036" spans="1:14" ht="18" hidden="1" customHeight="1">
      <c r="A1036" s="107">
        <v>1030</v>
      </c>
      <c r="B1036" s="107" t="s">
        <v>42</v>
      </c>
      <c r="C1036" s="90">
        <v>43677</v>
      </c>
      <c r="D1036" s="107" t="s">
        <v>10669</v>
      </c>
      <c r="E1036" s="107" t="s">
        <v>10812</v>
      </c>
      <c r="F1036" s="126">
        <v>1885.35</v>
      </c>
      <c r="G1036" s="107" t="str">
        <f t="shared" si="16"/>
        <v>SH19-07467</v>
      </c>
      <c r="H1036" s="318"/>
      <c r="I1036" s="126"/>
      <c r="J1036" s="110"/>
      <c r="K1036" s="108"/>
      <c r="L1036" s="107"/>
      <c r="M1036" s="319"/>
      <c r="N1036" s="107"/>
    </row>
    <row r="1037" spans="1:14" ht="18" hidden="1" customHeight="1">
      <c r="A1037" s="107">
        <v>1031</v>
      </c>
      <c r="B1037" s="107" t="s">
        <v>42</v>
      </c>
      <c r="C1037" s="90">
        <v>43677</v>
      </c>
      <c r="D1037" s="107" t="s">
        <v>10670</v>
      </c>
      <c r="E1037" s="107" t="s">
        <v>10812</v>
      </c>
      <c r="F1037" s="126">
        <v>3890.78</v>
      </c>
      <c r="G1037" s="107" t="str">
        <f t="shared" si="16"/>
        <v>SH19-07468</v>
      </c>
      <c r="H1037" s="318"/>
      <c r="I1037" s="126"/>
      <c r="J1037" s="110"/>
      <c r="K1037" s="108"/>
      <c r="L1037" s="107"/>
      <c r="M1037" s="319"/>
      <c r="N1037" s="107"/>
    </row>
    <row r="1038" spans="1:14" ht="18" hidden="1" customHeight="1">
      <c r="A1038" s="107">
        <v>1032</v>
      </c>
      <c r="B1038" s="107" t="s">
        <v>42</v>
      </c>
      <c r="C1038" s="90">
        <v>43677</v>
      </c>
      <c r="D1038" s="107" t="s">
        <v>10671</v>
      </c>
      <c r="E1038" s="107" t="s">
        <v>10812</v>
      </c>
      <c r="F1038" s="126">
        <v>9970.27</v>
      </c>
      <c r="G1038" s="107" t="str">
        <f t="shared" si="16"/>
        <v>SH19-07469</v>
      </c>
      <c r="H1038" s="318"/>
      <c r="I1038" s="126"/>
      <c r="J1038" s="110"/>
      <c r="K1038" s="108"/>
      <c r="L1038" s="107"/>
      <c r="M1038" s="319"/>
      <c r="N1038" s="107"/>
    </row>
    <row r="1039" spans="1:14" ht="18" hidden="1" customHeight="1">
      <c r="A1039" s="107">
        <v>1033</v>
      </c>
      <c r="B1039" s="107" t="s">
        <v>42</v>
      </c>
      <c r="C1039" s="90">
        <v>43677</v>
      </c>
      <c r="D1039" s="107" t="s">
        <v>10672</v>
      </c>
      <c r="E1039" s="107" t="s">
        <v>10812</v>
      </c>
      <c r="F1039" s="126">
        <v>7280.39</v>
      </c>
      <c r="G1039" s="107" t="str">
        <f t="shared" si="16"/>
        <v>SH19-07470</v>
      </c>
      <c r="H1039" s="318"/>
      <c r="I1039" s="126"/>
      <c r="J1039" s="110"/>
      <c r="K1039" s="108"/>
      <c r="L1039" s="107"/>
      <c r="M1039" s="319"/>
      <c r="N1039" s="107"/>
    </row>
    <row r="1040" spans="1:14" ht="18" hidden="1" customHeight="1">
      <c r="A1040" s="107">
        <v>1034</v>
      </c>
      <c r="B1040" s="107" t="s">
        <v>42</v>
      </c>
      <c r="C1040" s="90">
        <v>43677</v>
      </c>
      <c r="D1040" s="107" t="s">
        <v>10673</v>
      </c>
      <c r="E1040" s="107" t="s">
        <v>10812</v>
      </c>
      <c r="F1040" s="126">
        <v>2574.6799999999998</v>
      </c>
      <c r="G1040" s="107" t="str">
        <f t="shared" si="16"/>
        <v>SH19-07471</v>
      </c>
      <c r="H1040" s="318"/>
      <c r="I1040" s="126"/>
      <c r="J1040" s="110"/>
      <c r="K1040" s="108"/>
      <c r="L1040" s="107"/>
      <c r="M1040" s="319"/>
      <c r="N1040" s="107"/>
    </row>
    <row r="1041" spans="1:14" ht="18" hidden="1" customHeight="1">
      <c r="A1041" s="107">
        <v>1035</v>
      </c>
      <c r="B1041" s="107" t="s">
        <v>42</v>
      </c>
      <c r="C1041" s="90">
        <v>43677</v>
      </c>
      <c r="D1041" s="107" t="s">
        <v>10674</v>
      </c>
      <c r="E1041" s="107" t="s">
        <v>10812</v>
      </c>
      <c r="F1041" s="126">
        <v>5747.85</v>
      </c>
      <c r="G1041" s="107" t="str">
        <f t="shared" si="16"/>
        <v>SH19-07472</v>
      </c>
      <c r="H1041" s="318"/>
      <c r="I1041" s="126"/>
      <c r="J1041" s="110"/>
      <c r="K1041" s="108"/>
      <c r="L1041" s="107"/>
      <c r="M1041" s="319"/>
      <c r="N1041" s="107"/>
    </row>
    <row r="1042" spans="1:14" ht="18" hidden="1" customHeight="1">
      <c r="A1042" s="107">
        <v>1036</v>
      </c>
      <c r="B1042" s="107" t="s">
        <v>42</v>
      </c>
      <c r="C1042" s="90">
        <v>43677</v>
      </c>
      <c r="D1042" s="107" t="s">
        <v>10675</v>
      </c>
      <c r="E1042" s="107" t="s">
        <v>10812</v>
      </c>
      <c r="F1042" s="126">
        <v>6428.71</v>
      </c>
      <c r="G1042" s="107" t="str">
        <f t="shared" si="16"/>
        <v>SH19-07473</v>
      </c>
      <c r="H1042" s="318"/>
      <c r="I1042" s="126"/>
      <c r="J1042" s="110"/>
      <c r="K1042" s="108"/>
      <c r="L1042" s="107"/>
      <c r="M1042" s="319"/>
      <c r="N1042" s="107"/>
    </row>
    <row r="1043" spans="1:14" ht="18" hidden="1" customHeight="1">
      <c r="A1043" s="107">
        <v>1037</v>
      </c>
      <c r="B1043" s="107" t="s">
        <v>42</v>
      </c>
      <c r="C1043" s="90">
        <v>43677</v>
      </c>
      <c r="D1043" s="107" t="s">
        <v>10676</v>
      </c>
      <c r="E1043" s="107" t="s">
        <v>10812</v>
      </c>
      <c r="F1043" s="126">
        <v>601.44000000000005</v>
      </c>
      <c r="G1043" s="107" t="str">
        <f t="shared" si="16"/>
        <v>SH19-07474</v>
      </c>
      <c r="H1043" s="318"/>
      <c r="I1043" s="126"/>
      <c r="J1043" s="110"/>
      <c r="K1043" s="108"/>
      <c r="L1043" s="107"/>
      <c r="M1043" s="319"/>
      <c r="N1043" s="107"/>
    </row>
    <row r="1044" spans="1:14" ht="18" hidden="1" customHeight="1">
      <c r="A1044" s="107">
        <v>1038</v>
      </c>
      <c r="B1044" s="107" t="s">
        <v>42</v>
      </c>
      <c r="C1044" s="90">
        <v>43677</v>
      </c>
      <c r="D1044" s="107" t="s">
        <v>10677</v>
      </c>
      <c r="E1044" s="107" t="s">
        <v>10812</v>
      </c>
      <c r="F1044" s="126">
        <v>3884.12</v>
      </c>
      <c r="G1044" s="107" t="str">
        <f t="shared" si="16"/>
        <v>SH19-07475</v>
      </c>
      <c r="H1044" s="318"/>
      <c r="I1044" s="126"/>
      <c r="J1044" s="110"/>
      <c r="K1044" s="108"/>
      <c r="L1044" s="107"/>
      <c r="M1044" s="319"/>
      <c r="N1044" s="107"/>
    </row>
    <row r="1045" spans="1:14" ht="18" hidden="1" customHeight="1">
      <c r="A1045" s="107">
        <v>1039</v>
      </c>
      <c r="B1045" s="107" t="s">
        <v>42</v>
      </c>
      <c r="C1045" s="90">
        <v>43677</v>
      </c>
      <c r="D1045" s="107" t="s">
        <v>10678</v>
      </c>
      <c r="E1045" s="107" t="s">
        <v>10812</v>
      </c>
      <c r="F1045" s="126">
        <v>6504.93</v>
      </c>
      <c r="G1045" s="107" t="str">
        <f t="shared" si="16"/>
        <v>SH19-07476</v>
      </c>
      <c r="H1045" s="318"/>
      <c r="I1045" s="126"/>
      <c r="J1045" s="110"/>
      <c r="K1045" s="108"/>
      <c r="L1045" s="107"/>
      <c r="M1045" s="319"/>
      <c r="N1045" s="107"/>
    </row>
    <row r="1046" spans="1:14" ht="18" hidden="1" customHeight="1">
      <c r="A1046" s="107">
        <v>1040</v>
      </c>
      <c r="B1046" s="107" t="s">
        <v>42</v>
      </c>
      <c r="C1046" s="90">
        <v>43677</v>
      </c>
      <c r="D1046" s="107" t="s">
        <v>10679</v>
      </c>
      <c r="E1046" s="107" t="s">
        <v>10812</v>
      </c>
      <c r="F1046" s="126">
        <v>8783.57</v>
      </c>
      <c r="G1046" s="107" t="str">
        <f t="shared" si="16"/>
        <v>SH19-07477</v>
      </c>
      <c r="H1046" s="318"/>
      <c r="I1046" s="126"/>
      <c r="J1046" s="110"/>
      <c r="K1046" s="108"/>
      <c r="L1046" s="107"/>
      <c r="M1046" s="319"/>
      <c r="N1046" s="107"/>
    </row>
    <row r="1047" spans="1:14" ht="18" hidden="1" customHeight="1">
      <c r="A1047" s="107">
        <v>1041</v>
      </c>
      <c r="B1047" s="107" t="s">
        <v>42</v>
      </c>
      <c r="C1047" s="90">
        <v>43677</v>
      </c>
      <c r="D1047" s="107" t="s">
        <v>10680</v>
      </c>
      <c r="E1047" s="107" t="s">
        <v>10812</v>
      </c>
      <c r="F1047" s="126">
        <v>3459.56</v>
      </c>
      <c r="G1047" s="107" t="str">
        <f t="shared" si="16"/>
        <v>SH19-07478</v>
      </c>
      <c r="H1047" s="318"/>
      <c r="I1047" s="126"/>
      <c r="J1047" s="110"/>
      <c r="K1047" s="108"/>
      <c r="L1047" s="107"/>
      <c r="M1047" s="319"/>
      <c r="N1047" s="107"/>
    </row>
    <row r="1048" spans="1:14" ht="18" hidden="1" customHeight="1">
      <c r="A1048" s="107">
        <v>1042</v>
      </c>
      <c r="B1048" s="107" t="s">
        <v>42</v>
      </c>
      <c r="C1048" s="90">
        <v>43677</v>
      </c>
      <c r="D1048" s="107" t="s">
        <v>10681</v>
      </c>
      <c r="E1048" s="107" t="s">
        <v>10812</v>
      </c>
      <c r="F1048" s="126">
        <v>5361.76</v>
      </c>
      <c r="G1048" s="107" t="str">
        <f t="shared" si="16"/>
        <v>SH19-07479</v>
      </c>
      <c r="H1048" s="318"/>
      <c r="I1048" s="126"/>
      <c r="J1048" s="110"/>
      <c r="K1048" s="108"/>
      <c r="L1048" s="107"/>
      <c r="M1048" s="319"/>
      <c r="N1048" s="107"/>
    </row>
    <row r="1049" spans="1:14" ht="18" hidden="1" customHeight="1">
      <c r="A1049" s="107">
        <v>1043</v>
      </c>
      <c r="B1049" s="107" t="s">
        <v>42</v>
      </c>
      <c r="C1049" s="90">
        <v>43677</v>
      </c>
      <c r="D1049" s="107" t="s">
        <v>10682</v>
      </c>
      <c r="E1049" s="107" t="s">
        <v>10812</v>
      </c>
      <c r="F1049" s="126">
        <v>7718.78</v>
      </c>
      <c r="G1049" s="107" t="str">
        <f t="shared" si="16"/>
        <v>SH19-07480</v>
      </c>
      <c r="H1049" s="318"/>
      <c r="I1049" s="126"/>
      <c r="J1049" s="110"/>
      <c r="K1049" s="108"/>
      <c r="L1049" s="107"/>
      <c r="M1049" s="319"/>
      <c r="N1049" s="107"/>
    </row>
    <row r="1050" spans="1:14" ht="18" hidden="1" customHeight="1">
      <c r="A1050" s="107">
        <v>1044</v>
      </c>
      <c r="B1050" s="107" t="s">
        <v>42</v>
      </c>
      <c r="C1050" s="90">
        <v>43677</v>
      </c>
      <c r="D1050" s="107" t="s">
        <v>10683</v>
      </c>
      <c r="E1050" s="107" t="s">
        <v>10812</v>
      </c>
      <c r="F1050" s="126">
        <v>2840.01</v>
      </c>
      <c r="G1050" s="107" t="str">
        <f t="shared" si="16"/>
        <v>SH19-07481</v>
      </c>
      <c r="H1050" s="318"/>
      <c r="I1050" s="126"/>
      <c r="J1050" s="110"/>
      <c r="K1050" s="108"/>
      <c r="L1050" s="107"/>
      <c r="M1050" s="319"/>
      <c r="N1050" s="107"/>
    </row>
    <row r="1051" spans="1:14" ht="18" hidden="1" customHeight="1">
      <c r="A1051" s="107">
        <v>1045</v>
      </c>
      <c r="B1051" s="107" t="s">
        <v>42</v>
      </c>
      <c r="C1051" s="90">
        <v>43677</v>
      </c>
      <c r="D1051" s="107" t="s">
        <v>10684</v>
      </c>
      <c r="E1051" s="107" t="s">
        <v>10812</v>
      </c>
      <c r="F1051" s="126">
        <v>4943.3100000000004</v>
      </c>
      <c r="G1051" s="107" t="str">
        <f t="shared" si="16"/>
        <v>SH19-07482</v>
      </c>
      <c r="H1051" s="318"/>
      <c r="I1051" s="126"/>
      <c r="J1051" s="110"/>
      <c r="K1051" s="108"/>
      <c r="L1051" s="107"/>
      <c r="M1051" s="319"/>
      <c r="N1051" s="107"/>
    </row>
    <row r="1052" spans="1:14" ht="18" hidden="1" customHeight="1">
      <c r="A1052" s="107">
        <v>1046</v>
      </c>
      <c r="B1052" s="107" t="s">
        <v>42</v>
      </c>
      <c r="C1052" s="90">
        <v>43677</v>
      </c>
      <c r="D1052" s="107" t="s">
        <v>10685</v>
      </c>
      <c r="E1052" s="107" t="s">
        <v>10812</v>
      </c>
      <c r="F1052" s="126">
        <v>6881.21</v>
      </c>
      <c r="G1052" s="107" t="str">
        <f t="shared" si="16"/>
        <v>SH19-07483</v>
      </c>
      <c r="H1052" s="318"/>
      <c r="I1052" s="126"/>
      <c r="J1052" s="110"/>
      <c r="K1052" s="108"/>
      <c r="L1052" s="107"/>
      <c r="M1052" s="319"/>
      <c r="N1052" s="107"/>
    </row>
    <row r="1053" spans="1:14" ht="18" hidden="1" customHeight="1">
      <c r="A1053" s="107">
        <v>1047</v>
      </c>
      <c r="B1053" s="107" t="s">
        <v>1727</v>
      </c>
      <c r="C1053" s="90">
        <v>43675</v>
      </c>
      <c r="D1053" s="107" t="s">
        <v>10686</v>
      </c>
      <c r="E1053" s="107" t="s">
        <v>1709</v>
      </c>
      <c r="F1053" s="126">
        <v>1267.6600000000001</v>
      </c>
      <c r="G1053" s="107" t="str">
        <f t="shared" si="16"/>
        <v>SH19-07484</v>
      </c>
      <c r="H1053" s="318"/>
      <c r="I1053" s="126"/>
      <c r="J1053" s="110"/>
      <c r="K1053" s="108"/>
      <c r="L1053" s="107"/>
      <c r="M1053" s="319"/>
      <c r="N1053" s="107"/>
    </row>
    <row r="1054" spans="1:14" ht="18" hidden="1" customHeight="1">
      <c r="A1054" s="107">
        <v>1048</v>
      </c>
      <c r="B1054" s="107" t="s">
        <v>55</v>
      </c>
      <c r="C1054" s="90">
        <v>43675</v>
      </c>
      <c r="D1054" s="107" t="s">
        <v>10687</v>
      </c>
      <c r="E1054" s="107" t="s">
        <v>1709</v>
      </c>
      <c r="F1054" s="126">
        <v>1644.84</v>
      </c>
      <c r="G1054" s="107" t="str">
        <f t="shared" si="16"/>
        <v>SH19-07485</v>
      </c>
      <c r="H1054" s="318"/>
      <c r="I1054" s="126"/>
      <c r="J1054" s="110"/>
      <c r="K1054" s="108"/>
      <c r="L1054" s="107"/>
      <c r="M1054" s="319"/>
      <c r="N1054" s="107"/>
    </row>
    <row r="1055" spans="1:14" ht="18" hidden="1" customHeight="1">
      <c r="A1055" s="107">
        <v>1049</v>
      </c>
      <c r="B1055" s="107" t="s">
        <v>55</v>
      </c>
      <c r="C1055" s="90">
        <v>43675</v>
      </c>
      <c r="D1055" s="107" t="s">
        <v>10688</v>
      </c>
      <c r="E1055" s="107" t="s">
        <v>1709</v>
      </c>
      <c r="F1055" s="126">
        <v>1658.7</v>
      </c>
      <c r="G1055" s="107" t="str">
        <f t="shared" si="16"/>
        <v>SH19-07486</v>
      </c>
      <c r="H1055" s="318"/>
      <c r="I1055" s="126"/>
      <c r="J1055" s="110"/>
      <c r="K1055" s="108"/>
      <c r="L1055" s="107"/>
      <c r="M1055" s="319"/>
      <c r="N1055" s="107"/>
    </row>
    <row r="1056" spans="1:14" ht="18" hidden="1" customHeight="1">
      <c r="A1056" s="107">
        <v>1050</v>
      </c>
      <c r="B1056" s="107" t="s">
        <v>42</v>
      </c>
      <c r="C1056" s="90">
        <v>43675</v>
      </c>
      <c r="D1056" s="107" t="s">
        <v>10689</v>
      </c>
      <c r="E1056" s="107" t="s">
        <v>10634</v>
      </c>
      <c r="F1056" s="126">
        <v>1915.14</v>
      </c>
      <c r="G1056" s="107" t="str">
        <f t="shared" si="16"/>
        <v>SH19-07487</v>
      </c>
      <c r="H1056" s="318"/>
      <c r="I1056" s="126"/>
      <c r="J1056" s="110"/>
      <c r="K1056" s="108"/>
      <c r="L1056" s="107"/>
      <c r="M1056" s="319"/>
      <c r="N1056" s="107"/>
    </row>
    <row r="1057" spans="1:14" ht="18" hidden="1" customHeight="1">
      <c r="A1057" s="107">
        <v>1051</v>
      </c>
      <c r="B1057" s="107" t="s">
        <v>43</v>
      </c>
      <c r="C1057" s="90">
        <v>43676</v>
      </c>
      <c r="D1057" s="107" t="s">
        <v>10690</v>
      </c>
      <c r="E1057" s="107" t="s">
        <v>1709</v>
      </c>
      <c r="F1057" s="126">
        <v>4708</v>
      </c>
      <c r="G1057" s="107" t="str">
        <f t="shared" si="16"/>
        <v>SH19-07488</v>
      </c>
      <c r="H1057" s="318"/>
      <c r="I1057" s="126"/>
      <c r="J1057" s="110"/>
      <c r="K1057" s="108"/>
      <c r="L1057" s="107"/>
      <c r="M1057" s="319"/>
      <c r="N1057" s="107"/>
    </row>
    <row r="1058" spans="1:14" ht="18" hidden="1" customHeight="1">
      <c r="A1058" s="107">
        <v>1052</v>
      </c>
      <c r="B1058" s="107" t="s">
        <v>288</v>
      </c>
      <c r="C1058" s="90">
        <v>43677</v>
      </c>
      <c r="D1058" s="107" t="s">
        <v>10691</v>
      </c>
      <c r="E1058" s="107" t="s">
        <v>1709</v>
      </c>
      <c r="F1058" s="126">
        <v>200</v>
      </c>
      <c r="G1058" s="107" t="str">
        <f t="shared" si="16"/>
        <v>SH19-07489</v>
      </c>
      <c r="H1058" s="318"/>
      <c r="I1058" s="126"/>
      <c r="J1058" s="110"/>
      <c r="K1058" s="108"/>
      <c r="L1058" s="107"/>
      <c r="M1058" s="319"/>
      <c r="N1058" s="107"/>
    </row>
    <row r="1059" spans="1:14" ht="18" hidden="1" customHeight="1">
      <c r="A1059" s="107">
        <v>1053</v>
      </c>
      <c r="B1059" s="107" t="s">
        <v>142</v>
      </c>
      <c r="C1059" s="90">
        <v>43676</v>
      </c>
      <c r="D1059" s="107" t="s">
        <v>10692</v>
      </c>
      <c r="E1059" s="107" t="s">
        <v>1709</v>
      </c>
      <c r="F1059" s="126">
        <v>1529.43</v>
      </c>
      <c r="G1059" s="107" t="str">
        <f t="shared" si="16"/>
        <v>SH19-07490</v>
      </c>
      <c r="H1059" s="318"/>
      <c r="I1059" s="126"/>
      <c r="J1059" s="110"/>
      <c r="K1059" s="108"/>
      <c r="L1059" s="107"/>
      <c r="M1059" s="319"/>
      <c r="N1059" s="107"/>
    </row>
    <row r="1060" spans="1:14" ht="18" hidden="1" customHeight="1">
      <c r="A1060" s="107">
        <v>1054</v>
      </c>
      <c r="B1060" s="107" t="s">
        <v>329</v>
      </c>
      <c r="C1060" s="90">
        <v>43676</v>
      </c>
      <c r="D1060" s="107" t="s">
        <v>10693</v>
      </c>
      <c r="E1060" s="107" t="s">
        <v>1709</v>
      </c>
      <c r="F1060" s="126">
        <v>2123.62</v>
      </c>
      <c r="G1060" s="107" t="str">
        <f t="shared" si="16"/>
        <v>SH19-07491</v>
      </c>
      <c r="H1060" s="318"/>
      <c r="I1060" s="126"/>
      <c r="J1060" s="110"/>
      <c r="K1060" s="108"/>
      <c r="L1060" s="107"/>
      <c r="M1060" s="319"/>
      <c r="N1060" s="107"/>
    </row>
    <row r="1061" spans="1:14" ht="18" hidden="1" customHeight="1">
      <c r="A1061" s="107">
        <v>1055</v>
      </c>
      <c r="B1061" s="107" t="s">
        <v>139</v>
      </c>
      <c r="C1061" s="90">
        <v>43676</v>
      </c>
      <c r="D1061" s="107" t="s">
        <v>10694</v>
      </c>
      <c r="E1061" s="107" t="s">
        <v>1709</v>
      </c>
      <c r="F1061" s="126">
        <v>1479</v>
      </c>
      <c r="G1061" s="107" t="str">
        <f t="shared" si="16"/>
        <v>SH19-07492</v>
      </c>
      <c r="H1061" s="318"/>
      <c r="I1061" s="126"/>
      <c r="J1061" s="110"/>
      <c r="K1061" s="108"/>
      <c r="L1061" s="107"/>
      <c r="M1061" s="319"/>
      <c r="N1061" s="107"/>
    </row>
    <row r="1062" spans="1:14" ht="18" hidden="1" customHeight="1">
      <c r="A1062" s="107">
        <v>1056</v>
      </c>
      <c r="B1062" s="107" t="s">
        <v>1746</v>
      </c>
      <c r="D1062" s="327" t="s">
        <v>10695</v>
      </c>
      <c r="E1062" s="107" t="s">
        <v>1709</v>
      </c>
      <c r="F1062" s="126">
        <v>0</v>
      </c>
      <c r="G1062" s="107" t="str">
        <f t="shared" si="16"/>
        <v>SH19-07493</v>
      </c>
      <c r="H1062" s="318"/>
      <c r="I1062" s="126"/>
      <c r="J1062" s="110"/>
      <c r="K1062" s="108"/>
      <c r="L1062" s="107"/>
      <c r="M1062" s="319"/>
      <c r="N1062" s="107"/>
    </row>
    <row r="1063" spans="1:14" ht="18" hidden="1" customHeight="1">
      <c r="A1063" s="107">
        <v>1057</v>
      </c>
      <c r="B1063" s="107" t="s">
        <v>42</v>
      </c>
      <c r="C1063" s="90">
        <v>43678</v>
      </c>
      <c r="D1063" s="107" t="s">
        <v>10696</v>
      </c>
      <c r="E1063" s="107" t="s">
        <v>1709</v>
      </c>
      <c r="F1063" s="126">
        <v>9792.25</v>
      </c>
      <c r="G1063" s="107" t="str">
        <f t="shared" si="16"/>
        <v>SH19-07494</v>
      </c>
      <c r="H1063" s="318"/>
      <c r="I1063" s="126"/>
      <c r="J1063" s="110"/>
      <c r="K1063" s="108"/>
      <c r="L1063" s="107"/>
      <c r="M1063" s="319"/>
      <c r="N1063" s="107"/>
    </row>
    <row r="1064" spans="1:14" ht="18" hidden="1" customHeight="1">
      <c r="A1064" s="107">
        <v>1058</v>
      </c>
      <c r="B1064" s="107" t="s">
        <v>335</v>
      </c>
      <c r="C1064" s="90">
        <v>43676</v>
      </c>
      <c r="D1064" s="107" t="s">
        <v>10697</v>
      </c>
      <c r="E1064" s="107" t="s">
        <v>1709</v>
      </c>
      <c r="F1064" s="126">
        <v>2975.3</v>
      </c>
      <c r="G1064" s="107" t="str">
        <f t="shared" si="16"/>
        <v>SH19-07495</v>
      </c>
      <c r="H1064" s="318"/>
      <c r="I1064" s="126"/>
      <c r="J1064" s="110"/>
      <c r="K1064" s="108"/>
      <c r="L1064" s="107"/>
      <c r="M1064" s="319"/>
      <c r="N1064" s="107"/>
    </row>
    <row r="1065" spans="1:14" ht="18" hidden="1" customHeight="1">
      <c r="A1065" s="107">
        <v>1059</v>
      </c>
      <c r="B1065" s="107" t="s">
        <v>42</v>
      </c>
      <c r="C1065" s="90">
        <v>43676</v>
      </c>
      <c r="D1065" s="107" t="s">
        <v>10698</v>
      </c>
      <c r="E1065" s="107" t="s">
        <v>10803</v>
      </c>
      <c r="F1065" s="126">
        <v>71.41</v>
      </c>
      <c r="G1065" s="107" t="str">
        <f t="shared" si="16"/>
        <v>SH19-07496</v>
      </c>
      <c r="H1065" s="318"/>
      <c r="I1065" s="126"/>
      <c r="J1065" s="110"/>
      <c r="K1065" s="108"/>
      <c r="L1065" s="107"/>
      <c r="M1065" s="319"/>
      <c r="N1065" s="107"/>
    </row>
    <row r="1066" spans="1:14" ht="18" hidden="1" customHeight="1">
      <c r="A1066" s="107">
        <v>1060</v>
      </c>
      <c r="B1066" s="107" t="s">
        <v>49</v>
      </c>
      <c r="C1066" s="90">
        <v>43676</v>
      </c>
      <c r="D1066" s="107" t="s">
        <v>10699</v>
      </c>
      <c r="E1066" s="107" t="s">
        <v>1709</v>
      </c>
      <c r="F1066" s="126">
        <v>14242.8</v>
      </c>
      <c r="G1066" s="107" t="str">
        <f t="shared" ref="G1066:G1129" si="17">D1066</f>
        <v>SH19-07497</v>
      </c>
      <c r="H1066" s="318"/>
      <c r="I1066" s="126"/>
      <c r="J1066" s="110"/>
      <c r="K1066" s="108"/>
      <c r="L1066" s="107"/>
      <c r="M1066" s="319"/>
      <c r="N1066" s="107"/>
    </row>
    <row r="1067" spans="1:14" ht="18" hidden="1" customHeight="1">
      <c r="A1067" s="107">
        <v>1061</v>
      </c>
      <c r="B1067" s="107" t="s">
        <v>142</v>
      </c>
      <c r="C1067" s="90">
        <v>43676</v>
      </c>
      <c r="D1067" s="107" t="s">
        <v>10700</v>
      </c>
      <c r="E1067" s="107" t="s">
        <v>1709</v>
      </c>
      <c r="F1067" s="126">
        <v>1822.71</v>
      </c>
      <c r="G1067" s="107" t="str">
        <f t="shared" si="17"/>
        <v>SH19-07498</v>
      </c>
      <c r="H1067" s="318"/>
      <c r="I1067" s="126"/>
      <c r="J1067" s="110"/>
      <c r="K1067" s="108"/>
      <c r="L1067" s="107"/>
      <c r="M1067" s="319"/>
      <c r="N1067" s="107"/>
    </row>
    <row r="1068" spans="1:14" ht="18" hidden="1" customHeight="1">
      <c r="A1068" s="107">
        <v>1062</v>
      </c>
      <c r="B1068" s="107" t="s">
        <v>142</v>
      </c>
      <c r="C1068" s="90">
        <v>43676</v>
      </c>
      <c r="D1068" s="107" t="s">
        <v>10701</v>
      </c>
      <c r="E1068" s="107" t="s">
        <v>1709</v>
      </c>
      <c r="F1068" s="126">
        <v>345.98</v>
      </c>
      <c r="G1068" s="107" t="str">
        <f t="shared" si="17"/>
        <v>SH19-07499</v>
      </c>
      <c r="H1068" s="318"/>
      <c r="I1068" s="126"/>
      <c r="J1068" s="110"/>
      <c r="K1068" s="108"/>
      <c r="L1068" s="107"/>
      <c r="M1068" s="319"/>
      <c r="N1068" s="107"/>
    </row>
    <row r="1069" spans="1:14" ht="18" hidden="1" customHeight="1">
      <c r="A1069" s="107">
        <v>1063</v>
      </c>
      <c r="B1069" s="107" t="s">
        <v>329</v>
      </c>
      <c r="C1069" s="90">
        <v>43676</v>
      </c>
      <c r="D1069" s="107" t="s">
        <v>10702</v>
      </c>
      <c r="E1069" s="107" t="s">
        <v>1709</v>
      </c>
      <c r="F1069" s="126">
        <v>415.2</v>
      </c>
      <c r="G1069" s="107" t="str">
        <f t="shared" si="17"/>
        <v>SH19-07500</v>
      </c>
      <c r="H1069" s="318"/>
      <c r="I1069" s="126"/>
      <c r="J1069" s="110"/>
      <c r="K1069" s="108"/>
      <c r="L1069" s="107"/>
      <c r="M1069" s="319"/>
      <c r="N1069" s="107"/>
    </row>
    <row r="1070" spans="1:14" ht="18" hidden="1" customHeight="1">
      <c r="A1070" s="107">
        <v>1064</v>
      </c>
      <c r="B1070" s="107" t="s">
        <v>142</v>
      </c>
      <c r="C1070" s="90">
        <v>43676</v>
      </c>
      <c r="D1070" s="107" t="s">
        <v>10703</v>
      </c>
      <c r="E1070" s="107" t="s">
        <v>1709</v>
      </c>
      <c r="F1070" s="126">
        <f>301.2+414+496.08</f>
        <v>1211.28</v>
      </c>
      <c r="G1070" s="107" t="str">
        <f t="shared" si="17"/>
        <v>SH19-07501</v>
      </c>
      <c r="H1070" s="318"/>
      <c r="I1070" s="126"/>
      <c r="J1070" s="110"/>
      <c r="K1070" s="108"/>
      <c r="L1070" s="107"/>
      <c r="M1070" s="319"/>
      <c r="N1070" s="107"/>
    </row>
    <row r="1071" spans="1:14" ht="18" hidden="1" customHeight="1">
      <c r="A1071" s="107">
        <v>1065</v>
      </c>
      <c r="B1071" s="107" t="s">
        <v>223</v>
      </c>
      <c r="C1071" s="90">
        <v>43676</v>
      </c>
      <c r="D1071" s="107" t="s">
        <v>10704</v>
      </c>
      <c r="E1071" s="107" t="s">
        <v>1709</v>
      </c>
      <c r="F1071" s="126">
        <v>4024.6</v>
      </c>
      <c r="G1071" s="107" t="str">
        <f t="shared" si="17"/>
        <v>SH19-07502</v>
      </c>
      <c r="H1071" s="318"/>
      <c r="I1071" s="126"/>
      <c r="J1071" s="110"/>
      <c r="K1071" s="108"/>
      <c r="L1071" s="107"/>
      <c r="M1071" s="319"/>
      <c r="N1071" s="107"/>
    </row>
    <row r="1072" spans="1:14" ht="18" hidden="1" customHeight="1">
      <c r="A1072" s="107">
        <v>1066</v>
      </c>
      <c r="B1072" s="107" t="s">
        <v>1727</v>
      </c>
      <c r="C1072" s="90">
        <v>43676</v>
      </c>
      <c r="D1072" s="107" t="s">
        <v>10705</v>
      </c>
      <c r="E1072" s="107" t="s">
        <v>1709</v>
      </c>
      <c r="F1072" s="126">
        <v>4446.42</v>
      </c>
      <c r="G1072" s="107" t="str">
        <f t="shared" si="17"/>
        <v>SH19-07503</v>
      </c>
      <c r="H1072" s="318"/>
      <c r="I1072" s="126"/>
      <c r="J1072" s="110"/>
      <c r="K1072" s="108"/>
      <c r="L1072" s="107"/>
      <c r="M1072" s="319"/>
      <c r="N1072" s="107"/>
    </row>
    <row r="1073" spans="1:14" ht="18" hidden="1" customHeight="1">
      <c r="A1073" s="107">
        <v>1067</v>
      </c>
      <c r="B1073" s="107" t="s">
        <v>55</v>
      </c>
      <c r="C1073" s="90">
        <v>43676</v>
      </c>
      <c r="D1073" s="107" t="s">
        <v>10706</v>
      </c>
      <c r="E1073" s="107" t="s">
        <v>1709</v>
      </c>
      <c r="F1073" s="126">
        <v>3289.68</v>
      </c>
      <c r="G1073" s="107" t="str">
        <f t="shared" si="17"/>
        <v>SH19-07504</v>
      </c>
      <c r="H1073" s="318"/>
      <c r="I1073" s="126"/>
      <c r="J1073" s="110"/>
      <c r="K1073" s="108"/>
      <c r="L1073" s="107"/>
      <c r="M1073" s="319"/>
      <c r="N1073" s="107"/>
    </row>
    <row r="1074" spans="1:14" ht="18" hidden="1" customHeight="1">
      <c r="A1074" s="107">
        <v>1068</v>
      </c>
      <c r="B1074" s="107" t="s">
        <v>55</v>
      </c>
      <c r="C1074" s="90">
        <v>43676</v>
      </c>
      <c r="D1074" s="107" t="s">
        <v>10707</v>
      </c>
      <c r="E1074" s="107" t="s">
        <v>1709</v>
      </c>
      <c r="F1074" s="126">
        <v>3005.64</v>
      </c>
      <c r="G1074" s="107" t="str">
        <f t="shared" si="17"/>
        <v>SH19-07505</v>
      </c>
      <c r="H1074" s="318"/>
      <c r="I1074" s="126"/>
      <c r="J1074" s="110"/>
      <c r="K1074" s="108"/>
      <c r="L1074" s="107"/>
      <c r="M1074" s="319"/>
      <c r="N1074" s="107"/>
    </row>
    <row r="1075" spans="1:14" ht="18" hidden="1" customHeight="1">
      <c r="A1075" s="107">
        <v>1069</v>
      </c>
      <c r="B1075" s="107" t="s">
        <v>42</v>
      </c>
      <c r="C1075" s="90">
        <v>43677</v>
      </c>
      <c r="D1075" s="107" t="s">
        <v>10708</v>
      </c>
      <c r="E1075" s="107" t="s">
        <v>10812</v>
      </c>
      <c r="F1075" s="126">
        <v>6717.68</v>
      </c>
      <c r="G1075" s="107" t="str">
        <f t="shared" si="17"/>
        <v>SH19-07506</v>
      </c>
      <c r="H1075" s="318"/>
      <c r="I1075" s="126"/>
      <c r="J1075" s="110"/>
      <c r="K1075" s="108"/>
      <c r="L1075" s="107"/>
      <c r="M1075" s="319"/>
      <c r="N1075" s="107"/>
    </row>
    <row r="1076" spans="1:14" ht="18" hidden="1" customHeight="1">
      <c r="A1076" s="107">
        <v>1070</v>
      </c>
      <c r="B1076" s="107" t="s">
        <v>42</v>
      </c>
      <c r="C1076" s="90">
        <v>43677</v>
      </c>
      <c r="D1076" s="107" t="s">
        <v>10709</v>
      </c>
      <c r="E1076" s="107" t="s">
        <v>10812</v>
      </c>
      <c r="F1076" s="126">
        <v>9053.69</v>
      </c>
      <c r="G1076" s="107" t="str">
        <f t="shared" si="17"/>
        <v>SH19-07507</v>
      </c>
      <c r="H1076" s="318"/>
      <c r="I1076" s="126"/>
      <c r="J1076" s="110"/>
      <c r="K1076" s="108"/>
      <c r="L1076" s="107"/>
      <c r="M1076" s="319"/>
      <c r="N1076" s="107"/>
    </row>
    <row r="1077" spans="1:14" ht="18" hidden="1" customHeight="1">
      <c r="A1077" s="107">
        <v>1071</v>
      </c>
      <c r="B1077" s="107" t="s">
        <v>7778</v>
      </c>
      <c r="C1077" s="90">
        <v>43676</v>
      </c>
      <c r="D1077" s="107" t="s">
        <v>10710</v>
      </c>
      <c r="E1077" s="107" t="s">
        <v>1709</v>
      </c>
      <c r="F1077" s="126">
        <v>0</v>
      </c>
      <c r="G1077" s="107" t="str">
        <f t="shared" si="17"/>
        <v>SH19-07508</v>
      </c>
      <c r="H1077" s="318"/>
      <c r="I1077" s="126"/>
      <c r="J1077" s="110"/>
      <c r="K1077" s="108"/>
      <c r="L1077" s="107"/>
      <c r="M1077" s="319"/>
      <c r="N1077" s="107" t="s">
        <v>10813</v>
      </c>
    </row>
    <row r="1078" spans="1:14" ht="18" hidden="1" customHeight="1">
      <c r="A1078" s="107">
        <v>1072</v>
      </c>
      <c r="B1078" s="107" t="s">
        <v>42</v>
      </c>
      <c r="C1078" s="90">
        <v>43678</v>
      </c>
      <c r="D1078" s="107" t="s">
        <v>10711</v>
      </c>
      <c r="E1078" s="107" t="s">
        <v>10820</v>
      </c>
      <c r="F1078" s="126">
        <v>3134.31</v>
      </c>
      <c r="G1078" s="107" t="str">
        <f t="shared" si="17"/>
        <v>SH19-07509</v>
      </c>
      <c r="H1078" s="318"/>
      <c r="I1078" s="126"/>
      <c r="J1078" s="110"/>
      <c r="K1078" s="108"/>
      <c r="L1078" s="107"/>
      <c r="M1078" s="319"/>
      <c r="N1078" s="107"/>
    </row>
    <row r="1079" spans="1:14" ht="18" hidden="1" customHeight="1">
      <c r="A1079" s="107">
        <v>1073</v>
      </c>
      <c r="B1079" s="107" t="s">
        <v>42</v>
      </c>
      <c r="C1079" s="90">
        <v>43678</v>
      </c>
      <c r="D1079" s="107" t="s">
        <v>10712</v>
      </c>
      <c r="E1079" s="107" t="s">
        <v>10820</v>
      </c>
      <c r="F1079" s="126">
        <v>9208.9699999999993</v>
      </c>
      <c r="G1079" s="107" t="str">
        <f t="shared" si="17"/>
        <v>SH19-07510</v>
      </c>
      <c r="H1079" s="318"/>
      <c r="I1079" s="126"/>
      <c r="J1079" s="110"/>
      <c r="K1079" s="108"/>
      <c r="L1079" s="107"/>
      <c r="M1079" s="319"/>
      <c r="N1079" s="107"/>
    </row>
    <row r="1080" spans="1:14" ht="18" hidden="1" customHeight="1">
      <c r="A1080" s="107">
        <v>1074</v>
      </c>
      <c r="B1080" s="107" t="s">
        <v>42</v>
      </c>
      <c r="C1080" s="90">
        <v>43678</v>
      </c>
      <c r="D1080" s="107" t="s">
        <v>10713</v>
      </c>
      <c r="E1080" s="107" t="s">
        <v>10820</v>
      </c>
      <c r="F1080" s="126">
        <v>8721.2199999999993</v>
      </c>
      <c r="G1080" s="107" t="str">
        <f t="shared" si="17"/>
        <v>SH19-07511</v>
      </c>
      <c r="H1080" s="318"/>
      <c r="I1080" s="126"/>
      <c r="J1080" s="110"/>
      <c r="K1080" s="108"/>
      <c r="L1080" s="107"/>
      <c r="M1080" s="319"/>
      <c r="N1080" s="107"/>
    </row>
    <row r="1081" spans="1:14" ht="18" hidden="1" customHeight="1">
      <c r="A1081" s="107">
        <v>1075</v>
      </c>
      <c r="B1081" s="107" t="s">
        <v>42</v>
      </c>
      <c r="C1081" s="90">
        <v>43678</v>
      </c>
      <c r="D1081" s="107" t="s">
        <v>10714</v>
      </c>
      <c r="E1081" s="107" t="s">
        <v>10820</v>
      </c>
      <c r="F1081" s="126">
        <v>2438.0500000000002</v>
      </c>
      <c r="G1081" s="107" t="str">
        <f t="shared" si="17"/>
        <v>SH19-07512</v>
      </c>
      <c r="H1081" s="318"/>
      <c r="I1081" s="126"/>
      <c r="J1081" s="110"/>
      <c r="K1081" s="108"/>
      <c r="L1081" s="107"/>
      <c r="M1081" s="319"/>
      <c r="N1081" s="107"/>
    </row>
    <row r="1082" spans="1:14" ht="18" hidden="1" customHeight="1">
      <c r="A1082" s="107">
        <v>1076</v>
      </c>
      <c r="B1082" s="107" t="s">
        <v>42</v>
      </c>
      <c r="C1082" s="90">
        <v>43678</v>
      </c>
      <c r="D1082" s="107" t="s">
        <v>10715</v>
      </c>
      <c r="E1082" s="107" t="s">
        <v>10820</v>
      </c>
      <c r="F1082" s="126">
        <v>4009.5</v>
      </c>
      <c r="G1082" s="107" t="str">
        <f t="shared" si="17"/>
        <v>SH19-07513</v>
      </c>
      <c r="H1082" s="318"/>
      <c r="I1082" s="126"/>
      <c r="J1082" s="110"/>
      <c r="K1082" s="108"/>
      <c r="L1082" s="107"/>
      <c r="M1082" s="319"/>
      <c r="N1082" s="107"/>
    </row>
    <row r="1083" spans="1:14" ht="18" hidden="1" customHeight="1">
      <c r="A1083" s="107">
        <v>1077</v>
      </c>
      <c r="B1083" s="107" t="s">
        <v>42</v>
      </c>
      <c r="C1083" s="90">
        <v>43678</v>
      </c>
      <c r="D1083" s="107" t="s">
        <v>10716</v>
      </c>
      <c r="E1083" s="107" t="s">
        <v>10820</v>
      </c>
      <c r="F1083" s="126">
        <v>8127.63</v>
      </c>
      <c r="G1083" s="107" t="str">
        <f t="shared" si="17"/>
        <v>SH19-07514</v>
      </c>
      <c r="H1083" s="318"/>
      <c r="I1083" s="126"/>
      <c r="J1083" s="110"/>
      <c r="K1083" s="108"/>
      <c r="L1083" s="107"/>
      <c r="M1083" s="319"/>
      <c r="N1083" s="107"/>
    </row>
    <row r="1084" spans="1:14" ht="18" hidden="1" customHeight="1">
      <c r="A1084" s="107">
        <v>1078</v>
      </c>
      <c r="B1084" s="107" t="s">
        <v>42</v>
      </c>
      <c r="C1084" s="90">
        <v>43678</v>
      </c>
      <c r="D1084" s="107" t="s">
        <v>10717</v>
      </c>
      <c r="E1084" s="107" t="s">
        <v>10820</v>
      </c>
      <c r="F1084" s="126">
        <v>6369.26</v>
      </c>
      <c r="G1084" s="107" t="str">
        <f t="shared" si="17"/>
        <v>SH19-07515</v>
      </c>
      <c r="H1084" s="318"/>
      <c r="I1084" s="126"/>
      <c r="J1084" s="110"/>
      <c r="K1084" s="108"/>
      <c r="L1084" s="107"/>
      <c r="M1084" s="319"/>
      <c r="N1084" s="107"/>
    </row>
    <row r="1085" spans="1:14" ht="18" hidden="1" customHeight="1">
      <c r="A1085" s="107">
        <v>1079</v>
      </c>
      <c r="B1085" s="107" t="s">
        <v>42</v>
      </c>
      <c r="C1085" s="90">
        <v>43678</v>
      </c>
      <c r="D1085" s="107" t="s">
        <v>10718</v>
      </c>
      <c r="E1085" s="107" t="s">
        <v>10820</v>
      </c>
      <c r="F1085" s="126">
        <v>2676.43</v>
      </c>
      <c r="G1085" s="107" t="str">
        <f t="shared" si="17"/>
        <v>SH19-07516</v>
      </c>
      <c r="H1085" s="318"/>
      <c r="I1085" s="126"/>
      <c r="J1085" s="110"/>
      <c r="K1085" s="108"/>
      <c r="L1085" s="107"/>
      <c r="M1085" s="319"/>
      <c r="N1085" s="107"/>
    </row>
    <row r="1086" spans="1:14" ht="18" hidden="1" customHeight="1">
      <c r="A1086" s="107">
        <v>1080</v>
      </c>
      <c r="B1086" s="107" t="s">
        <v>42</v>
      </c>
      <c r="C1086" s="90">
        <v>43678</v>
      </c>
      <c r="D1086" s="107" t="s">
        <v>10719</v>
      </c>
      <c r="E1086" s="107" t="s">
        <v>10820</v>
      </c>
      <c r="F1086" s="126">
        <v>9630.09</v>
      </c>
      <c r="G1086" s="107" t="str">
        <f t="shared" si="17"/>
        <v>SH19-07517</v>
      </c>
      <c r="H1086" s="318"/>
      <c r="I1086" s="126"/>
      <c r="J1086" s="110"/>
      <c r="K1086" s="108"/>
      <c r="L1086" s="107"/>
      <c r="M1086" s="319"/>
      <c r="N1086" s="107"/>
    </row>
    <row r="1087" spans="1:14" ht="18" hidden="1" customHeight="1">
      <c r="A1087" s="107">
        <v>1081</v>
      </c>
      <c r="B1087" s="107" t="s">
        <v>42</v>
      </c>
      <c r="C1087" s="90">
        <v>43678</v>
      </c>
      <c r="D1087" s="107" t="s">
        <v>10720</v>
      </c>
      <c r="E1087" s="107" t="s">
        <v>10820</v>
      </c>
      <c r="F1087" s="126">
        <v>5000.68</v>
      </c>
      <c r="G1087" s="107" t="str">
        <f t="shared" si="17"/>
        <v>SH19-07518</v>
      </c>
      <c r="H1087" s="318"/>
      <c r="I1087" s="126"/>
      <c r="J1087" s="110"/>
      <c r="K1087" s="108"/>
      <c r="L1087" s="107"/>
      <c r="M1087" s="319"/>
      <c r="N1087" s="107"/>
    </row>
    <row r="1088" spans="1:14" ht="18" hidden="1" customHeight="1">
      <c r="A1088" s="107">
        <v>1082</v>
      </c>
      <c r="B1088" s="107" t="s">
        <v>42</v>
      </c>
      <c r="C1088" s="90">
        <v>43678</v>
      </c>
      <c r="D1088" s="107" t="s">
        <v>10721</v>
      </c>
      <c r="E1088" s="107" t="s">
        <v>10820</v>
      </c>
      <c r="F1088" s="126">
        <v>2562.63</v>
      </c>
      <c r="G1088" s="107" t="str">
        <f t="shared" si="17"/>
        <v>SH19-07519</v>
      </c>
      <c r="H1088" s="318"/>
      <c r="I1088" s="126"/>
      <c r="J1088" s="110"/>
      <c r="K1088" s="108"/>
      <c r="L1088" s="107"/>
      <c r="M1088" s="319"/>
      <c r="N1088" s="107"/>
    </row>
    <row r="1089" spans="1:14" ht="18" hidden="1" customHeight="1">
      <c r="A1089" s="107">
        <v>1083</v>
      </c>
      <c r="B1089" s="107" t="s">
        <v>42</v>
      </c>
      <c r="C1089" s="90">
        <v>43678</v>
      </c>
      <c r="D1089" s="107" t="s">
        <v>10722</v>
      </c>
      <c r="E1089" s="107" t="s">
        <v>10820</v>
      </c>
      <c r="F1089" s="126">
        <v>4016.16</v>
      </c>
      <c r="G1089" s="107" t="str">
        <f t="shared" si="17"/>
        <v>SH19-07520</v>
      </c>
      <c r="H1089" s="318"/>
      <c r="I1089" s="126"/>
      <c r="J1089" s="110"/>
      <c r="K1089" s="108"/>
      <c r="L1089" s="107"/>
      <c r="M1089" s="319"/>
      <c r="N1089" s="107"/>
    </row>
    <row r="1090" spans="1:14" ht="18" hidden="1" customHeight="1">
      <c r="A1090" s="107">
        <v>1084</v>
      </c>
      <c r="B1090" s="107" t="s">
        <v>42</v>
      </c>
      <c r="C1090" s="90">
        <v>43678</v>
      </c>
      <c r="D1090" s="107" t="s">
        <v>10723</v>
      </c>
      <c r="E1090" s="107" t="s">
        <v>10820</v>
      </c>
      <c r="F1090" s="126">
        <v>11335.85</v>
      </c>
      <c r="G1090" s="107" t="str">
        <f t="shared" si="17"/>
        <v>SH19-07521</v>
      </c>
      <c r="H1090" s="318"/>
      <c r="I1090" s="126"/>
      <c r="J1090" s="110"/>
      <c r="K1090" s="108"/>
      <c r="L1090" s="107"/>
      <c r="M1090" s="319"/>
      <c r="N1090" s="107"/>
    </row>
    <row r="1091" spans="1:14" ht="18" hidden="1" customHeight="1">
      <c r="A1091" s="107">
        <v>1085</v>
      </c>
      <c r="B1091" s="107" t="s">
        <v>42</v>
      </c>
      <c r="C1091" s="90">
        <v>43678</v>
      </c>
      <c r="D1091" s="107" t="s">
        <v>10724</v>
      </c>
      <c r="E1091" s="107" t="s">
        <v>10820</v>
      </c>
      <c r="F1091" s="126">
        <v>2990.56</v>
      </c>
      <c r="G1091" s="107" t="str">
        <f t="shared" si="17"/>
        <v>SH19-07522</v>
      </c>
      <c r="H1091" s="318"/>
      <c r="I1091" s="126"/>
      <c r="J1091" s="110"/>
      <c r="K1091" s="108"/>
      <c r="L1091" s="107"/>
      <c r="M1091" s="319"/>
      <c r="N1091" s="107"/>
    </row>
    <row r="1092" spans="1:14" ht="18" hidden="1" customHeight="1">
      <c r="A1092" s="107">
        <v>1086</v>
      </c>
      <c r="B1092" s="107" t="s">
        <v>42</v>
      </c>
      <c r="C1092" s="90">
        <v>43678</v>
      </c>
      <c r="D1092" s="107" t="s">
        <v>10725</v>
      </c>
      <c r="E1092" s="107" t="s">
        <v>10820</v>
      </c>
      <c r="F1092" s="126">
        <v>3581.9</v>
      </c>
      <c r="G1092" s="107" t="str">
        <f t="shared" si="17"/>
        <v>SH19-07523</v>
      </c>
      <c r="H1092" s="318"/>
      <c r="I1092" s="126"/>
      <c r="J1092" s="110"/>
      <c r="K1092" s="108"/>
      <c r="L1092" s="107"/>
      <c r="M1092" s="319"/>
      <c r="N1092" s="107"/>
    </row>
    <row r="1093" spans="1:14" ht="18" hidden="1" customHeight="1">
      <c r="A1093" s="107">
        <v>1087</v>
      </c>
      <c r="B1093" s="107" t="s">
        <v>42</v>
      </c>
      <c r="C1093" s="90">
        <v>43678</v>
      </c>
      <c r="D1093" s="107" t="s">
        <v>10726</v>
      </c>
      <c r="E1093" s="107" t="s">
        <v>10820</v>
      </c>
      <c r="F1093" s="126">
        <v>7434.19</v>
      </c>
      <c r="G1093" s="107" t="str">
        <f t="shared" si="17"/>
        <v>SH19-07524</v>
      </c>
      <c r="H1093" s="318"/>
      <c r="I1093" s="126"/>
      <c r="J1093" s="110"/>
      <c r="K1093" s="108"/>
      <c r="L1093" s="107"/>
      <c r="M1093" s="319"/>
      <c r="N1093" s="107"/>
    </row>
    <row r="1094" spans="1:14" ht="18" hidden="1" customHeight="1">
      <c r="A1094" s="107">
        <v>1088</v>
      </c>
      <c r="B1094" s="107" t="s">
        <v>42</v>
      </c>
      <c r="C1094" s="90">
        <v>43678</v>
      </c>
      <c r="D1094" s="107" t="s">
        <v>10727</v>
      </c>
      <c r="E1094" s="107" t="s">
        <v>10820</v>
      </c>
      <c r="F1094" s="126">
        <v>6404.48</v>
      </c>
      <c r="G1094" s="107" t="str">
        <f t="shared" si="17"/>
        <v>SH19-07525</v>
      </c>
      <c r="H1094" s="318"/>
      <c r="I1094" s="126"/>
      <c r="J1094" s="110"/>
      <c r="K1094" s="108"/>
      <c r="L1094" s="107"/>
      <c r="M1094" s="319"/>
      <c r="N1094" s="107"/>
    </row>
    <row r="1095" spans="1:14" ht="18" hidden="1" customHeight="1">
      <c r="A1095" s="107">
        <v>1089</v>
      </c>
      <c r="B1095" s="107" t="s">
        <v>42</v>
      </c>
      <c r="C1095" s="90">
        <v>43678</v>
      </c>
      <c r="D1095" s="107" t="s">
        <v>10728</v>
      </c>
      <c r="E1095" s="107" t="s">
        <v>10820</v>
      </c>
      <c r="F1095" s="126">
        <v>1522.78</v>
      </c>
      <c r="G1095" s="107" t="str">
        <f t="shared" si="17"/>
        <v>SH19-07526</v>
      </c>
      <c r="H1095" s="318"/>
      <c r="I1095" s="126"/>
      <c r="J1095" s="110"/>
      <c r="K1095" s="108"/>
      <c r="L1095" s="107"/>
      <c r="M1095" s="319"/>
      <c r="N1095" s="107"/>
    </row>
    <row r="1096" spans="1:14" ht="18" hidden="1" customHeight="1">
      <c r="A1096" s="107">
        <v>1090</v>
      </c>
      <c r="B1096" s="107" t="s">
        <v>42</v>
      </c>
      <c r="C1096" s="90">
        <v>43678</v>
      </c>
      <c r="D1096" s="107" t="s">
        <v>10729</v>
      </c>
      <c r="E1096" s="107" t="s">
        <v>10820</v>
      </c>
      <c r="F1096" s="126">
        <v>3145.21</v>
      </c>
      <c r="G1096" s="107" t="str">
        <f t="shared" si="17"/>
        <v>SH19-07527</v>
      </c>
      <c r="H1096" s="318"/>
      <c r="I1096" s="126"/>
      <c r="J1096" s="110"/>
      <c r="K1096" s="108"/>
      <c r="L1096" s="107"/>
      <c r="M1096" s="319"/>
      <c r="N1096" s="107"/>
    </row>
    <row r="1097" spans="1:14" ht="18" hidden="1" customHeight="1">
      <c r="A1097" s="107">
        <v>1091</v>
      </c>
      <c r="B1097" s="107" t="s">
        <v>42</v>
      </c>
      <c r="C1097" s="90">
        <v>43678</v>
      </c>
      <c r="D1097" s="107" t="s">
        <v>10730</v>
      </c>
      <c r="E1097" s="107" t="s">
        <v>10820</v>
      </c>
      <c r="F1097" s="126">
        <v>6332.35</v>
      </c>
      <c r="G1097" s="107" t="str">
        <f t="shared" si="17"/>
        <v>SH19-07528</v>
      </c>
      <c r="H1097" s="318"/>
      <c r="I1097" s="126"/>
      <c r="J1097" s="110"/>
      <c r="K1097" s="108"/>
      <c r="L1097" s="107"/>
      <c r="M1097" s="319"/>
      <c r="N1097" s="107"/>
    </row>
    <row r="1098" spans="1:14" ht="18" hidden="1" customHeight="1">
      <c r="A1098" s="107">
        <v>1092</v>
      </c>
      <c r="B1098" s="107" t="s">
        <v>42</v>
      </c>
      <c r="C1098" s="90">
        <v>43678</v>
      </c>
      <c r="D1098" s="107" t="s">
        <v>10731</v>
      </c>
      <c r="E1098" s="107" t="s">
        <v>10820</v>
      </c>
      <c r="F1098" s="126">
        <v>7355.71</v>
      </c>
      <c r="G1098" s="107" t="str">
        <f t="shared" si="17"/>
        <v>SH19-07529</v>
      </c>
      <c r="H1098" s="318"/>
      <c r="I1098" s="126"/>
      <c r="J1098" s="110"/>
      <c r="K1098" s="108"/>
      <c r="L1098" s="107"/>
      <c r="M1098" s="319"/>
      <c r="N1098" s="107"/>
    </row>
    <row r="1099" spans="1:14" ht="18" hidden="1" customHeight="1">
      <c r="A1099" s="107">
        <v>1093</v>
      </c>
      <c r="B1099" s="107" t="s">
        <v>42</v>
      </c>
      <c r="C1099" s="90">
        <v>43678</v>
      </c>
      <c r="D1099" s="107" t="s">
        <v>10732</v>
      </c>
      <c r="E1099" s="107" t="s">
        <v>10820</v>
      </c>
      <c r="F1099" s="126">
        <v>7520.1</v>
      </c>
      <c r="G1099" s="107" t="str">
        <f t="shared" si="17"/>
        <v>SH19-07530</v>
      </c>
      <c r="H1099" s="318"/>
      <c r="I1099" s="126"/>
      <c r="J1099" s="110"/>
      <c r="K1099" s="108"/>
      <c r="L1099" s="107"/>
      <c r="M1099" s="319"/>
      <c r="N1099" s="107"/>
    </row>
    <row r="1100" spans="1:14" ht="18" hidden="1" customHeight="1">
      <c r="A1100" s="107">
        <v>1094</v>
      </c>
      <c r="B1100" s="107" t="s">
        <v>197</v>
      </c>
      <c r="C1100" s="90">
        <v>43676</v>
      </c>
      <c r="D1100" s="107" t="s">
        <v>10733</v>
      </c>
      <c r="E1100" s="107" t="s">
        <v>1709</v>
      </c>
      <c r="F1100" s="126">
        <v>7503.6</v>
      </c>
      <c r="G1100" s="107" t="str">
        <f t="shared" si="17"/>
        <v>SH19-07531</v>
      </c>
      <c r="H1100" s="318"/>
      <c r="I1100" s="126"/>
      <c r="J1100" s="110"/>
      <c r="K1100" s="108"/>
      <c r="L1100" s="107"/>
      <c r="M1100" s="319"/>
      <c r="N1100" s="107"/>
    </row>
    <row r="1101" spans="1:14" ht="18" hidden="1" customHeight="1">
      <c r="A1101" s="107">
        <v>1095</v>
      </c>
      <c r="B1101" s="107" t="s">
        <v>225</v>
      </c>
      <c r="C1101" s="90">
        <v>43677</v>
      </c>
      <c r="D1101" s="107" t="s">
        <v>10734</v>
      </c>
      <c r="E1101" s="107" t="s">
        <v>1709</v>
      </c>
      <c r="F1101" s="126">
        <v>2984.25</v>
      </c>
      <c r="G1101" s="107" t="str">
        <f t="shared" si="17"/>
        <v>SH19-07532</v>
      </c>
      <c r="H1101" s="318"/>
      <c r="I1101" s="126"/>
      <c r="J1101" s="110"/>
      <c r="K1101" s="108"/>
      <c r="L1101" s="107"/>
      <c r="M1101" s="319"/>
      <c r="N1101" s="107"/>
    </row>
    <row r="1102" spans="1:14" ht="18" hidden="1" customHeight="1">
      <c r="A1102" s="107">
        <v>1096</v>
      </c>
      <c r="B1102" s="107" t="s">
        <v>55</v>
      </c>
      <c r="C1102" s="90">
        <v>43677</v>
      </c>
      <c r="D1102" s="107" t="s">
        <v>10735</v>
      </c>
      <c r="E1102" s="107" t="s">
        <v>1709</v>
      </c>
      <c r="F1102" s="126">
        <v>758.64</v>
      </c>
      <c r="G1102" s="107" t="str">
        <f t="shared" si="17"/>
        <v>SH19-07533</v>
      </c>
      <c r="H1102" s="318"/>
      <c r="I1102" s="126"/>
      <c r="J1102" s="110"/>
      <c r="K1102" s="108"/>
      <c r="L1102" s="107"/>
      <c r="M1102" s="319"/>
      <c r="N1102" s="107"/>
    </row>
    <row r="1103" spans="1:14" ht="18" hidden="1" customHeight="1">
      <c r="A1103" s="107">
        <v>1097</v>
      </c>
      <c r="B1103" s="107" t="s">
        <v>55</v>
      </c>
      <c r="C1103" s="90">
        <v>43677</v>
      </c>
      <c r="D1103" s="107" t="s">
        <v>10736</v>
      </c>
      <c r="E1103" s="107" t="s">
        <v>1709</v>
      </c>
      <c r="F1103" s="126">
        <v>254</v>
      </c>
      <c r="G1103" s="107" t="str">
        <f t="shared" si="17"/>
        <v>SH19-07534</v>
      </c>
      <c r="H1103" s="318"/>
      <c r="I1103" s="126"/>
      <c r="J1103" s="110"/>
      <c r="K1103" s="108"/>
      <c r="L1103" s="107"/>
      <c r="M1103" s="319"/>
      <c r="N1103" s="107"/>
    </row>
    <row r="1104" spans="1:14" ht="18" hidden="1" customHeight="1">
      <c r="A1104" s="107">
        <v>1098</v>
      </c>
      <c r="B1104" s="107" t="s">
        <v>55</v>
      </c>
      <c r="C1104" s="90">
        <v>43677</v>
      </c>
      <c r="D1104" s="107" t="s">
        <v>10737</v>
      </c>
      <c r="E1104" s="107" t="s">
        <v>1709</v>
      </c>
      <c r="F1104" s="126">
        <v>1931.42</v>
      </c>
      <c r="G1104" s="107" t="str">
        <f t="shared" si="17"/>
        <v>SH19-07535</v>
      </c>
      <c r="H1104" s="318"/>
      <c r="I1104" s="126"/>
      <c r="J1104" s="110"/>
      <c r="K1104" s="108"/>
      <c r="L1104" s="107"/>
      <c r="M1104" s="319"/>
      <c r="N1104" s="107"/>
    </row>
    <row r="1105" spans="1:14" ht="18" hidden="1" customHeight="1">
      <c r="A1105" s="107">
        <v>1099</v>
      </c>
      <c r="B1105" s="107" t="s">
        <v>142</v>
      </c>
      <c r="C1105" s="90">
        <v>43677</v>
      </c>
      <c r="D1105" s="107" t="s">
        <v>10738</v>
      </c>
      <c r="E1105" s="107" t="s">
        <v>1709</v>
      </c>
      <c r="F1105" s="126">
        <v>643.88</v>
      </c>
      <c r="G1105" s="107" t="str">
        <f t="shared" si="17"/>
        <v>SH19-07536</v>
      </c>
      <c r="H1105" s="318"/>
      <c r="I1105" s="126"/>
      <c r="J1105" s="110"/>
      <c r="K1105" s="108"/>
      <c r="L1105" s="107"/>
      <c r="M1105" s="319"/>
      <c r="N1105" s="107"/>
    </row>
    <row r="1106" spans="1:14" ht="18" hidden="1" customHeight="1">
      <c r="A1106" s="107">
        <v>1100</v>
      </c>
      <c r="B1106" s="107" t="s">
        <v>142</v>
      </c>
      <c r="C1106" s="90">
        <v>43677</v>
      </c>
      <c r="D1106" s="107" t="s">
        <v>10739</v>
      </c>
      <c r="E1106" s="107" t="s">
        <v>1709</v>
      </c>
      <c r="F1106" s="126">
        <v>351.48</v>
      </c>
      <c r="G1106" s="107" t="str">
        <f t="shared" si="17"/>
        <v>SH19-07537</v>
      </c>
      <c r="H1106" s="318"/>
      <c r="I1106" s="126"/>
      <c r="J1106" s="110"/>
      <c r="K1106" s="108"/>
      <c r="L1106" s="107"/>
      <c r="M1106" s="319"/>
      <c r="N1106" s="107"/>
    </row>
    <row r="1107" spans="1:14" ht="18" hidden="1" customHeight="1">
      <c r="A1107" s="107">
        <v>1101</v>
      </c>
      <c r="B1107" s="107" t="s">
        <v>43</v>
      </c>
      <c r="C1107" s="90">
        <v>43677</v>
      </c>
      <c r="D1107" s="107" t="s">
        <v>10740</v>
      </c>
      <c r="E1107" s="107" t="s">
        <v>1709</v>
      </c>
      <c r="F1107" s="126">
        <v>3971.5</v>
      </c>
      <c r="G1107" s="107" t="str">
        <f t="shared" si="17"/>
        <v>SH19-07538</v>
      </c>
      <c r="H1107" s="318"/>
      <c r="I1107" s="126"/>
      <c r="J1107" s="110"/>
      <c r="K1107" s="108"/>
      <c r="L1107" s="107"/>
      <c r="M1107" s="319"/>
      <c r="N1107" s="107"/>
    </row>
    <row r="1108" spans="1:14" ht="18" hidden="1" customHeight="1">
      <c r="A1108" s="107">
        <v>1102</v>
      </c>
      <c r="B1108" s="107" t="s">
        <v>1746</v>
      </c>
      <c r="D1108" s="353" t="s">
        <v>10741</v>
      </c>
      <c r="E1108" s="107" t="s">
        <v>1709</v>
      </c>
      <c r="F1108" s="126">
        <v>0</v>
      </c>
      <c r="G1108" s="107" t="str">
        <f t="shared" si="17"/>
        <v>SH19-07539</v>
      </c>
      <c r="H1108" s="318"/>
      <c r="I1108" s="126"/>
      <c r="J1108" s="110"/>
      <c r="K1108" s="108"/>
      <c r="L1108" s="107"/>
      <c r="M1108" s="319"/>
      <c r="N1108" s="107"/>
    </row>
    <row r="1109" spans="1:14" ht="18" hidden="1" customHeight="1">
      <c r="A1109" s="107">
        <v>1103</v>
      </c>
      <c r="B1109" s="107" t="s">
        <v>139</v>
      </c>
      <c r="C1109" s="90">
        <v>43677</v>
      </c>
      <c r="D1109" s="107" t="s">
        <v>10742</v>
      </c>
      <c r="E1109" s="107" t="s">
        <v>1709</v>
      </c>
      <c r="F1109" s="126">
        <v>1479</v>
      </c>
      <c r="G1109" s="107" t="str">
        <f t="shared" si="17"/>
        <v>SH19-07540</v>
      </c>
      <c r="H1109" s="318"/>
      <c r="I1109" s="126"/>
      <c r="J1109" s="110"/>
      <c r="K1109" s="108"/>
      <c r="L1109" s="107"/>
      <c r="M1109" s="319"/>
      <c r="N1109" s="107"/>
    </row>
    <row r="1110" spans="1:14" ht="18" hidden="1" customHeight="1">
      <c r="A1110" s="107">
        <v>1104</v>
      </c>
      <c r="B1110" s="107" t="s">
        <v>1746</v>
      </c>
      <c r="D1110" s="327" t="s">
        <v>10743</v>
      </c>
      <c r="E1110" s="107" t="s">
        <v>1709</v>
      </c>
      <c r="F1110" s="126">
        <v>0</v>
      </c>
      <c r="G1110" s="107" t="str">
        <f t="shared" si="17"/>
        <v>SH19-07541</v>
      </c>
      <c r="H1110" s="318"/>
      <c r="I1110" s="126"/>
      <c r="J1110" s="110"/>
      <c r="K1110" s="108"/>
      <c r="L1110" s="107"/>
      <c r="M1110" s="319"/>
      <c r="N1110" s="107"/>
    </row>
    <row r="1111" spans="1:14" ht="18" hidden="1" customHeight="1">
      <c r="A1111" s="107">
        <v>1105</v>
      </c>
      <c r="B1111" s="107" t="s">
        <v>1754</v>
      </c>
      <c r="C1111" s="90">
        <v>43677</v>
      </c>
      <c r="D1111" s="107" t="s">
        <v>10744</v>
      </c>
      <c r="E1111" s="107" t="s">
        <v>1709</v>
      </c>
      <c r="F1111" s="126">
        <v>2489.56</v>
      </c>
      <c r="G1111" s="107" t="str">
        <f t="shared" si="17"/>
        <v>SH19-07542</v>
      </c>
      <c r="H1111" s="318"/>
      <c r="I1111" s="126"/>
      <c r="J1111" s="110"/>
      <c r="K1111" s="108"/>
      <c r="L1111" s="107"/>
      <c r="M1111" s="319"/>
      <c r="N1111" s="107"/>
    </row>
    <row r="1112" spans="1:14" ht="18" hidden="1" customHeight="1">
      <c r="A1112" s="107">
        <v>1106</v>
      </c>
      <c r="B1112" s="107" t="s">
        <v>45</v>
      </c>
      <c r="C1112" s="90">
        <v>43677</v>
      </c>
      <c r="D1112" s="107" t="s">
        <v>10745</v>
      </c>
      <c r="E1112" s="107" t="s">
        <v>1709</v>
      </c>
      <c r="F1112" s="126">
        <v>5149.76</v>
      </c>
      <c r="G1112" s="107" t="str">
        <f t="shared" si="17"/>
        <v>SH19-07543</v>
      </c>
      <c r="H1112" s="318"/>
      <c r="I1112" s="126"/>
      <c r="J1112" s="110"/>
      <c r="K1112" s="108"/>
      <c r="L1112" s="107"/>
      <c r="M1112" s="319"/>
      <c r="N1112" s="107"/>
    </row>
    <row r="1113" spans="1:14" ht="18" hidden="1" customHeight="1">
      <c r="A1113" s="107">
        <v>1107</v>
      </c>
      <c r="B1113" s="107" t="s">
        <v>42</v>
      </c>
      <c r="C1113" s="90">
        <v>43677</v>
      </c>
      <c r="D1113" s="107" t="s">
        <v>10746</v>
      </c>
      <c r="E1113" s="107" t="s">
        <v>10812</v>
      </c>
      <c r="F1113" s="126">
        <v>47.74</v>
      </c>
      <c r="G1113" s="107" t="str">
        <f t="shared" si="17"/>
        <v>SH19-07544</v>
      </c>
      <c r="H1113" s="318"/>
      <c r="I1113" s="126"/>
      <c r="J1113" s="110"/>
      <c r="K1113" s="108"/>
      <c r="L1113" s="107"/>
      <c r="M1113" s="319"/>
      <c r="N1113" s="107"/>
    </row>
    <row r="1114" spans="1:14" ht="18" hidden="1" customHeight="1">
      <c r="A1114" s="107">
        <v>1108</v>
      </c>
      <c r="B1114" s="107" t="s">
        <v>129</v>
      </c>
      <c r="C1114" s="90">
        <v>43677</v>
      </c>
      <c r="D1114" s="107" t="s">
        <v>10747</v>
      </c>
      <c r="E1114" s="107" t="s">
        <v>1709</v>
      </c>
      <c r="F1114" s="126">
        <v>2692</v>
      </c>
      <c r="G1114" s="107" t="str">
        <f t="shared" si="17"/>
        <v>SH19-07545</v>
      </c>
      <c r="H1114" s="318"/>
      <c r="I1114" s="126"/>
      <c r="J1114" s="110"/>
      <c r="K1114" s="108"/>
      <c r="L1114" s="107"/>
      <c r="M1114" s="319"/>
      <c r="N1114" s="107"/>
    </row>
    <row r="1115" spans="1:14" ht="18" hidden="1" customHeight="1">
      <c r="A1115" s="107">
        <v>1109</v>
      </c>
      <c r="B1115" s="107" t="s">
        <v>42</v>
      </c>
      <c r="C1115" s="90">
        <v>43677</v>
      </c>
      <c r="D1115" s="107" t="s">
        <v>10748</v>
      </c>
      <c r="E1115" s="107" t="s">
        <v>10812</v>
      </c>
      <c r="F1115" s="126">
        <v>16.79</v>
      </c>
      <c r="G1115" s="107" t="str">
        <f t="shared" si="17"/>
        <v>SH19-07546</v>
      </c>
      <c r="H1115" s="318"/>
      <c r="I1115" s="126"/>
      <c r="J1115" s="110"/>
      <c r="K1115" s="108"/>
      <c r="L1115" s="107"/>
      <c r="M1115" s="319"/>
      <c r="N1115" s="107"/>
    </row>
    <row r="1116" spans="1:14" ht="18" hidden="1" customHeight="1">
      <c r="A1116" s="107">
        <v>1110</v>
      </c>
      <c r="B1116" s="107" t="s">
        <v>42</v>
      </c>
      <c r="C1116" s="90">
        <v>43677</v>
      </c>
      <c r="D1116" s="107" t="s">
        <v>10749</v>
      </c>
      <c r="E1116" s="107" t="s">
        <v>10812</v>
      </c>
      <c r="F1116" s="126">
        <v>10.32</v>
      </c>
      <c r="G1116" s="107" t="str">
        <f t="shared" si="17"/>
        <v>SH19-07547</v>
      </c>
      <c r="H1116" s="318"/>
      <c r="I1116" s="126"/>
      <c r="J1116" s="110"/>
      <c r="K1116" s="108"/>
      <c r="L1116" s="107"/>
      <c r="M1116" s="319"/>
      <c r="N1116" s="107"/>
    </row>
    <row r="1117" spans="1:14" ht="18" hidden="1" customHeight="1">
      <c r="A1117" s="107">
        <v>1111</v>
      </c>
      <c r="B1117" s="107" t="s">
        <v>42</v>
      </c>
      <c r="C1117" s="90">
        <v>43677</v>
      </c>
      <c r="D1117" s="107" t="s">
        <v>10750</v>
      </c>
      <c r="E1117" s="107" t="s">
        <v>1709</v>
      </c>
      <c r="F1117" s="126">
        <f>268.5+446.4+445.6</f>
        <v>1160.5</v>
      </c>
      <c r="G1117" s="107" t="str">
        <f t="shared" si="17"/>
        <v>SH19-07548</v>
      </c>
      <c r="H1117" s="318"/>
      <c r="I1117" s="126"/>
      <c r="J1117" s="110"/>
      <c r="K1117" s="108"/>
      <c r="L1117" s="107"/>
      <c r="M1117" s="319"/>
      <c r="N1117" s="107"/>
    </row>
    <row r="1118" spans="1:14" ht="18" hidden="1" customHeight="1">
      <c r="A1118" s="107">
        <v>1112</v>
      </c>
      <c r="B1118" s="107" t="s">
        <v>42</v>
      </c>
      <c r="C1118" s="90">
        <v>43678</v>
      </c>
      <c r="D1118" s="107" t="s">
        <v>10751</v>
      </c>
      <c r="E1118" s="107" t="s">
        <v>1709</v>
      </c>
      <c r="F1118" s="126">
        <v>19454.95</v>
      </c>
      <c r="G1118" s="107" t="str">
        <f t="shared" si="17"/>
        <v>SH19-07549</v>
      </c>
      <c r="H1118" s="318"/>
      <c r="I1118" s="126"/>
      <c r="J1118" s="110"/>
      <c r="K1118" s="108"/>
      <c r="L1118" s="107"/>
      <c r="M1118" s="319"/>
      <c r="N1118" s="107"/>
    </row>
    <row r="1119" spans="1:14" ht="18" hidden="1" customHeight="1">
      <c r="A1119" s="107">
        <v>1113</v>
      </c>
      <c r="B1119" s="107" t="s">
        <v>288</v>
      </c>
      <c r="C1119" s="90">
        <v>43677</v>
      </c>
      <c r="D1119" s="107" t="s">
        <v>10752</v>
      </c>
      <c r="E1119" s="107" t="s">
        <v>1709</v>
      </c>
      <c r="F1119" s="126">
        <v>3368.96</v>
      </c>
      <c r="G1119" s="107" t="str">
        <f t="shared" si="17"/>
        <v>SH19-07550</v>
      </c>
      <c r="H1119" s="318"/>
      <c r="I1119" s="126"/>
      <c r="J1119" s="110"/>
      <c r="K1119" s="108"/>
      <c r="L1119" s="107"/>
      <c r="M1119" s="319"/>
      <c r="N1119" s="107"/>
    </row>
    <row r="1120" spans="1:14" ht="18" hidden="1" customHeight="1">
      <c r="A1120" s="107">
        <v>1114</v>
      </c>
      <c r="B1120" s="107" t="s">
        <v>329</v>
      </c>
      <c r="C1120" s="90">
        <v>43677</v>
      </c>
      <c r="D1120" s="107" t="s">
        <v>10753</v>
      </c>
      <c r="E1120" s="107" t="s">
        <v>1709</v>
      </c>
      <c r="F1120" s="126">
        <v>5933.27</v>
      </c>
      <c r="G1120" s="107" t="str">
        <f t="shared" si="17"/>
        <v>SH19-07551</v>
      </c>
      <c r="H1120" s="318"/>
      <c r="I1120" s="126"/>
      <c r="J1120" s="110"/>
      <c r="K1120" s="108"/>
      <c r="L1120" s="107"/>
      <c r="M1120" s="319"/>
      <c r="N1120" s="107"/>
    </row>
    <row r="1121" spans="1:14" ht="18" hidden="1" customHeight="1">
      <c r="A1121" s="107">
        <v>1115</v>
      </c>
      <c r="B1121" s="107" t="s">
        <v>142</v>
      </c>
      <c r="C1121" s="90">
        <v>43677</v>
      </c>
      <c r="D1121" s="107" t="s">
        <v>10754</v>
      </c>
      <c r="E1121" s="107" t="s">
        <v>1709</v>
      </c>
      <c r="F1121" s="126">
        <f>175.2+597.24+421.23+1870+481.06</f>
        <v>3544.73</v>
      </c>
      <c r="G1121" s="107" t="str">
        <f t="shared" si="17"/>
        <v>SH19-07552</v>
      </c>
      <c r="H1121" s="318"/>
      <c r="I1121" s="126"/>
      <c r="J1121" s="110"/>
      <c r="K1121" s="108"/>
      <c r="L1121" s="107"/>
      <c r="M1121" s="319"/>
      <c r="N1121" s="107"/>
    </row>
    <row r="1122" spans="1:14" ht="18" hidden="1" customHeight="1">
      <c r="A1122" s="107">
        <v>1116</v>
      </c>
      <c r="B1122" s="107" t="s">
        <v>142</v>
      </c>
      <c r="C1122" s="90">
        <v>43677</v>
      </c>
      <c r="D1122" s="107" t="s">
        <v>10755</v>
      </c>
      <c r="E1122" s="107" t="s">
        <v>1709</v>
      </c>
      <c r="F1122" s="126">
        <f>263.7+542.17</f>
        <v>805.86999999999989</v>
      </c>
      <c r="G1122" s="107" t="str">
        <f t="shared" si="17"/>
        <v>SH19-07553</v>
      </c>
      <c r="H1122" s="318"/>
      <c r="I1122" s="126"/>
      <c r="J1122" s="110"/>
      <c r="K1122" s="108"/>
      <c r="L1122" s="107"/>
      <c r="M1122" s="319"/>
      <c r="N1122" s="107"/>
    </row>
    <row r="1123" spans="1:14" ht="18" hidden="1" customHeight="1">
      <c r="A1123" s="107">
        <v>1117</v>
      </c>
      <c r="B1123" s="107" t="s">
        <v>197</v>
      </c>
      <c r="C1123" s="90">
        <v>43677</v>
      </c>
      <c r="D1123" s="107" t="s">
        <v>10756</v>
      </c>
      <c r="E1123" s="107" t="s">
        <v>1709</v>
      </c>
      <c r="F1123" s="126">
        <v>0</v>
      </c>
      <c r="G1123" s="107" t="str">
        <f t="shared" si="17"/>
        <v>SH19-07554</v>
      </c>
      <c r="H1123" s="318"/>
      <c r="I1123" s="126"/>
      <c r="J1123" s="110"/>
      <c r="K1123" s="108"/>
      <c r="L1123" s="107"/>
      <c r="M1123" s="319"/>
      <c r="N1123" s="107" t="s">
        <v>1753</v>
      </c>
    </row>
    <row r="1124" spans="1:14" ht="18" hidden="1" customHeight="1">
      <c r="A1124" s="107">
        <v>1118</v>
      </c>
      <c r="B1124" s="107" t="s">
        <v>288</v>
      </c>
      <c r="C1124" s="90">
        <v>43677</v>
      </c>
      <c r="D1124" s="107" t="s">
        <v>10757</v>
      </c>
      <c r="E1124" s="107" t="s">
        <v>1709</v>
      </c>
      <c r="F1124" s="126">
        <v>205.66</v>
      </c>
      <c r="G1124" s="107" t="str">
        <f t="shared" si="17"/>
        <v>SH19-07555</v>
      </c>
      <c r="H1124" s="318"/>
      <c r="I1124" s="126"/>
      <c r="J1124" s="110"/>
      <c r="K1124" s="108"/>
      <c r="L1124" s="107"/>
      <c r="M1124" s="319"/>
      <c r="N1124" s="107"/>
    </row>
    <row r="1125" spans="1:14" ht="18" hidden="1" customHeight="1">
      <c r="A1125" s="107">
        <v>1119</v>
      </c>
      <c r="B1125" s="107" t="s">
        <v>142</v>
      </c>
      <c r="C1125" s="90">
        <v>43677</v>
      </c>
      <c r="D1125" s="107" t="s">
        <v>10758</v>
      </c>
      <c r="E1125" s="107" t="s">
        <v>1709</v>
      </c>
      <c r="F1125" s="126">
        <v>2564.0300000000002</v>
      </c>
      <c r="G1125" s="107" t="str">
        <f t="shared" si="17"/>
        <v>SH19-07556</v>
      </c>
      <c r="H1125" s="318"/>
      <c r="I1125" s="126"/>
      <c r="J1125" s="110"/>
      <c r="K1125" s="108"/>
      <c r="L1125" s="107"/>
      <c r="M1125" s="319"/>
      <c r="N1125" s="107"/>
    </row>
    <row r="1126" spans="1:14" ht="18" hidden="1" customHeight="1">
      <c r="A1126" s="107">
        <v>1120</v>
      </c>
      <c r="B1126" s="107" t="s">
        <v>142</v>
      </c>
      <c r="C1126" s="90">
        <v>43677</v>
      </c>
      <c r="D1126" s="107" t="s">
        <v>10759</v>
      </c>
      <c r="E1126" s="107" t="s">
        <v>1709</v>
      </c>
      <c r="F1126" s="126">
        <v>701.2</v>
      </c>
      <c r="G1126" s="107" t="str">
        <f t="shared" si="17"/>
        <v>SH19-07557</v>
      </c>
      <c r="H1126" s="318"/>
      <c r="I1126" s="126"/>
      <c r="J1126" s="110"/>
      <c r="K1126" s="108"/>
      <c r="L1126" s="107"/>
      <c r="M1126" s="319"/>
      <c r="N1126" s="107"/>
    </row>
    <row r="1127" spans="1:14" ht="18" hidden="1" customHeight="1">
      <c r="A1127" s="107">
        <v>1121</v>
      </c>
      <c r="B1127" s="107" t="s">
        <v>129</v>
      </c>
      <c r="C1127" s="90">
        <v>43677</v>
      </c>
      <c r="D1127" s="107" t="s">
        <v>10760</v>
      </c>
      <c r="E1127" s="107" t="s">
        <v>1709</v>
      </c>
      <c r="F1127" s="126">
        <v>644</v>
      </c>
      <c r="G1127" s="107" t="str">
        <f t="shared" si="17"/>
        <v>SH19-07558</v>
      </c>
      <c r="H1127" s="318"/>
      <c r="I1127" s="126"/>
      <c r="J1127" s="110"/>
      <c r="K1127" s="108"/>
      <c r="L1127" s="107"/>
      <c r="M1127" s="319"/>
      <c r="N1127" s="107"/>
    </row>
    <row r="1128" spans="1:14" ht="18" hidden="1" customHeight="1">
      <c r="A1128" s="107">
        <v>1122</v>
      </c>
      <c r="B1128" s="107" t="s">
        <v>42</v>
      </c>
      <c r="C1128" s="90">
        <v>43677</v>
      </c>
      <c r="D1128" s="107" t="s">
        <v>10761</v>
      </c>
      <c r="E1128" s="107" t="s">
        <v>10812</v>
      </c>
      <c r="F1128" s="126">
        <v>56.28</v>
      </c>
      <c r="G1128" s="107" t="str">
        <f t="shared" si="17"/>
        <v>SH19-07559</v>
      </c>
      <c r="H1128" s="318"/>
      <c r="I1128" s="126"/>
      <c r="J1128" s="110"/>
      <c r="K1128" s="108"/>
      <c r="L1128" s="107"/>
      <c r="M1128" s="319"/>
      <c r="N1128" s="107"/>
    </row>
    <row r="1129" spans="1:14" ht="18" hidden="1" customHeight="1">
      <c r="A1129" s="107">
        <v>1123</v>
      </c>
      <c r="B1129" s="107" t="s">
        <v>42</v>
      </c>
      <c r="C1129" s="90">
        <v>43678</v>
      </c>
      <c r="D1129" s="107" t="s">
        <v>10762</v>
      </c>
      <c r="E1129" s="107" t="s">
        <v>10820</v>
      </c>
      <c r="F1129" s="126">
        <v>6720.74</v>
      </c>
      <c r="G1129" s="107" t="str">
        <f t="shared" si="17"/>
        <v>SH19-07560</v>
      </c>
      <c r="H1129" s="318"/>
      <c r="I1129" s="126"/>
      <c r="J1129" s="110"/>
      <c r="K1129" s="108"/>
      <c r="L1129" s="107"/>
      <c r="M1129" s="319"/>
      <c r="N1129" s="107"/>
    </row>
    <row r="1130" spans="1:14" ht="18" hidden="1" customHeight="1">
      <c r="A1130" s="107">
        <v>1124</v>
      </c>
      <c r="B1130" s="107" t="s">
        <v>42</v>
      </c>
      <c r="C1130" s="90">
        <v>43678</v>
      </c>
      <c r="D1130" s="107" t="s">
        <v>10763</v>
      </c>
      <c r="E1130" s="107" t="s">
        <v>10820</v>
      </c>
      <c r="F1130" s="126">
        <v>6201.77</v>
      </c>
      <c r="G1130" s="107" t="str">
        <f t="shared" ref="G1130:G1170" si="18">D1130</f>
        <v>SH19-07561</v>
      </c>
      <c r="H1130" s="318"/>
      <c r="I1130" s="126"/>
      <c r="J1130" s="110"/>
      <c r="K1130" s="108"/>
      <c r="L1130" s="107"/>
      <c r="M1130" s="319"/>
      <c r="N1130" s="107"/>
    </row>
    <row r="1131" spans="1:14" ht="18" hidden="1" customHeight="1">
      <c r="A1131" s="107">
        <v>1125</v>
      </c>
      <c r="B1131" s="107" t="s">
        <v>42</v>
      </c>
      <c r="C1131" s="90">
        <v>43678</v>
      </c>
      <c r="D1131" s="107" t="s">
        <v>10764</v>
      </c>
      <c r="E1131" s="107" t="s">
        <v>10820</v>
      </c>
      <c r="F1131" s="126">
        <v>1113.3</v>
      </c>
      <c r="G1131" s="107" t="str">
        <f t="shared" si="18"/>
        <v>SH19-07562</v>
      </c>
      <c r="H1131" s="318"/>
      <c r="I1131" s="126"/>
      <c r="J1131" s="110"/>
      <c r="K1131" s="108"/>
      <c r="L1131" s="107"/>
      <c r="M1131" s="319"/>
      <c r="N1131" s="107"/>
    </row>
    <row r="1132" spans="1:14" ht="18" hidden="1" customHeight="1">
      <c r="A1132" s="107">
        <v>1126</v>
      </c>
      <c r="B1132" s="107" t="s">
        <v>42</v>
      </c>
      <c r="C1132" s="90">
        <v>43678</v>
      </c>
      <c r="D1132" s="107" t="s">
        <v>10765</v>
      </c>
      <c r="E1132" s="107" t="s">
        <v>10820</v>
      </c>
      <c r="F1132" s="126">
        <v>6746.5</v>
      </c>
      <c r="G1132" s="107" t="str">
        <f t="shared" si="18"/>
        <v>SH19-07563</v>
      </c>
      <c r="H1132" s="318"/>
      <c r="I1132" s="126"/>
      <c r="J1132" s="110"/>
      <c r="K1132" s="108"/>
      <c r="L1132" s="107"/>
      <c r="M1132" s="319"/>
      <c r="N1132" s="107"/>
    </row>
    <row r="1133" spans="1:14" ht="18" customHeight="1">
      <c r="A1133" s="107">
        <v>1127</v>
      </c>
      <c r="B1133" s="107" t="s">
        <v>42</v>
      </c>
      <c r="C1133" s="90">
        <v>43679</v>
      </c>
      <c r="D1133" s="328" t="s">
        <v>10766</v>
      </c>
      <c r="E1133" s="107" t="s">
        <v>10822</v>
      </c>
      <c r="F1133" s="126">
        <v>6500.95</v>
      </c>
      <c r="G1133" s="107" t="str">
        <f t="shared" si="18"/>
        <v>SH19-07564</v>
      </c>
      <c r="H1133" s="318"/>
      <c r="I1133" s="126"/>
      <c r="J1133" s="110"/>
      <c r="K1133" s="108"/>
      <c r="L1133" s="107"/>
      <c r="M1133" s="319"/>
      <c r="N1133" s="107"/>
    </row>
    <row r="1134" spans="1:14" ht="18" customHeight="1">
      <c r="A1134" s="107">
        <v>1128</v>
      </c>
      <c r="B1134" s="107" t="s">
        <v>42</v>
      </c>
      <c r="C1134" s="90">
        <v>43679</v>
      </c>
      <c r="D1134" s="328" t="s">
        <v>10767</v>
      </c>
      <c r="E1134" s="107" t="s">
        <v>10822</v>
      </c>
      <c r="F1134" s="126">
        <v>3908.87</v>
      </c>
      <c r="G1134" s="107" t="str">
        <f t="shared" si="18"/>
        <v>SH19-07565</v>
      </c>
      <c r="H1134" s="318"/>
      <c r="I1134" s="126"/>
      <c r="J1134" s="110"/>
      <c r="K1134" s="108"/>
      <c r="L1134" s="107"/>
      <c r="M1134" s="319"/>
      <c r="N1134" s="107"/>
    </row>
    <row r="1135" spans="1:14" ht="18" customHeight="1">
      <c r="A1135" s="107">
        <v>1129</v>
      </c>
      <c r="B1135" s="107" t="s">
        <v>42</v>
      </c>
      <c r="C1135" s="90">
        <v>43679</v>
      </c>
      <c r="D1135" s="328" t="s">
        <v>10768</v>
      </c>
      <c r="E1135" s="107" t="s">
        <v>10822</v>
      </c>
      <c r="F1135" s="126">
        <v>5265.97</v>
      </c>
      <c r="G1135" s="107" t="str">
        <f t="shared" si="18"/>
        <v>SH19-07566</v>
      </c>
      <c r="H1135" s="318"/>
      <c r="I1135" s="126"/>
      <c r="J1135" s="110"/>
      <c r="K1135" s="108"/>
      <c r="L1135" s="107"/>
      <c r="M1135" s="319"/>
      <c r="N1135" s="107"/>
    </row>
    <row r="1136" spans="1:14" ht="18" customHeight="1">
      <c r="A1136" s="107">
        <v>1130</v>
      </c>
      <c r="B1136" s="107" t="s">
        <v>42</v>
      </c>
      <c r="C1136" s="90">
        <v>43679</v>
      </c>
      <c r="D1136" s="328" t="s">
        <v>10769</v>
      </c>
      <c r="E1136" s="107" t="s">
        <v>10822</v>
      </c>
      <c r="F1136" s="126">
        <v>1974.93</v>
      </c>
      <c r="G1136" s="107" t="str">
        <f t="shared" si="18"/>
        <v>SH19-07567</v>
      </c>
      <c r="H1136" s="318"/>
      <c r="I1136" s="126"/>
      <c r="J1136" s="110"/>
      <c r="K1136" s="108"/>
      <c r="L1136" s="107"/>
      <c r="M1136" s="319"/>
      <c r="N1136" s="107"/>
    </row>
    <row r="1137" spans="1:14" ht="18" customHeight="1">
      <c r="A1137" s="107">
        <v>1131</v>
      </c>
      <c r="B1137" s="107" t="s">
        <v>42</v>
      </c>
      <c r="C1137" s="90">
        <v>43679</v>
      </c>
      <c r="D1137" s="328" t="s">
        <v>10770</v>
      </c>
      <c r="E1137" s="107" t="s">
        <v>10822</v>
      </c>
      <c r="F1137" s="126">
        <v>8172.95</v>
      </c>
      <c r="G1137" s="107" t="str">
        <f t="shared" si="18"/>
        <v>SH19-07568</v>
      </c>
      <c r="H1137" s="318"/>
      <c r="I1137" s="126"/>
      <c r="J1137" s="110"/>
      <c r="K1137" s="108"/>
      <c r="L1137" s="107"/>
      <c r="M1137" s="319"/>
      <c r="N1137" s="107"/>
    </row>
    <row r="1138" spans="1:14" ht="18" customHeight="1">
      <c r="A1138" s="107">
        <v>1132</v>
      </c>
      <c r="B1138" s="107" t="s">
        <v>42</v>
      </c>
      <c r="C1138" s="90">
        <v>43679</v>
      </c>
      <c r="D1138" s="328" t="s">
        <v>10771</v>
      </c>
      <c r="E1138" s="107" t="s">
        <v>10822</v>
      </c>
      <c r="F1138" s="126">
        <v>6601.96</v>
      </c>
      <c r="G1138" s="107" t="str">
        <f t="shared" si="18"/>
        <v>SH19-07569</v>
      </c>
      <c r="H1138" s="318"/>
      <c r="I1138" s="126"/>
      <c r="J1138" s="110"/>
      <c r="K1138" s="108"/>
      <c r="L1138" s="107"/>
      <c r="M1138" s="319"/>
      <c r="N1138" s="107"/>
    </row>
    <row r="1139" spans="1:14" ht="18" customHeight="1">
      <c r="A1139" s="107">
        <v>1133</v>
      </c>
      <c r="B1139" s="107" t="s">
        <v>42</v>
      </c>
      <c r="C1139" s="90">
        <v>43679</v>
      </c>
      <c r="D1139" s="328" t="s">
        <v>10772</v>
      </c>
      <c r="E1139" s="107" t="s">
        <v>10822</v>
      </c>
      <c r="F1139" s="126">
        <v>2466.9</v>
      </c>
      <c r="G1139" s="107" t="str">
        <f t="shared" si="18"/>
        <v>SH19-07570</v>
      </c>
      <c r="H1139" s="318"/>
      <c r="I1139" s="126"/>
      <c r="J1139" s="110"/>
      <c r="K1139" s="108"/>
      <c r="L1139" s="107"/>
      <c r="M1139" s="319"/>
      <c r="N1139" s="107"/>
    </row>
    <row r="1140" spans="1:14" ht="18" customHeight="1">
      <c r="A1140" s="107">
        <v>1134</v>
      </c>
      <c r="B1140" s="107" t="s">
        <v>42</v>
      </c>
      <c r="C1140" s="90">
        <v>43679</v>
      </c>
      <c r="D1140" s="328" t="s">
        <v>10773</v>
      </c>
      <c r="E1140" s="107" t="s">
        <v>10822</v>
      </c>
      <c r="F1140" s="126">
        <v>3621.72</v>
      </c>
      <c r="G1140" s="107" t="str">
        <f t="shared" si="18"/>
        <v>SH19-07571</v>
      </c>
      <c r="H1140" s="318"/>
      <c r="I1140" s="126"/>
      <c r="J1140" s="110"/>
      <c r="K1140" s="108"/>
      <c r="L1140" s="107"/>
      <c r="M1140" s="319"/>
      <c r="N1140" s="107"/>
    </row>
    <row r="1141" spans="1:14" ht="18" customHeight="1">
      <c r="A1141" s="107">
        <v>1135</v>
      </c>
      <c r="B1141" s="107" t="s">
        <v>42</v>
      </c>
      <c r="C1141" s="90">
        <v>43679</v>
      </c>
      <c r="D1141" s="328" t="s">
        <v>10774</v>
      </c>
      <c r="E1141" s="107" t="s">
        <v>10822</v>
      </c>
      <c r="F1141" s="126">
        <v>6340.66</v>
      </c>
      <c r="G1141" s="107" t="str">
        <f t="shared" si="18"/>
        <v>SH19-07572</v>
      </c>
      <c r="H1141" s="318"/>
      <c r="I1141" s="126"/>
      <c r="J1141" s="110"/>
      <c r="K1141" s="108"/>
      <c r="L1141" s="107"/>
      <c r="M1141" s="319"/>
      <c r="N1141" s="107"/>
    </row>
    <row r="1142" spans="1:14" ht="18" customHeight="1">
      <c r="A1142" s="107">
        <v>1136</v>
      </c>
      <c r="B1142" s="107" t="s">
        <v>42</v>
      </c>
      <c r="C1142" s="90">
        <v>43679</v>
      </c>
      <c r="D1142" s="328" t="s">
        <v>10775</v>
      </c>
      <c r="E1142" s="107" t="s">
        <v>10822</v>
      </c>
      <c r="F1142" s="126">
        <v>1665.63</v>
      </c>
      <c r="G1142" s="107" t="str">
        <f t="shared" si="18"/>
        <v>SH19-07573</v>
      </c>
      <c r="H1142" s="318"/>
      <c r="I1142" s="126"/>
      <c r="J1142" s="110"/>
      <c r="K1142" s="108"/>
      <c r="L1142" s="107"/>
      <c r="M1142" s="319"/>
      <c r="N1142" s="107"/>
    </row>
    <row r="1143" spans="1:14" ht="18" customHeight="1">
      <c r="A1143" s="107">
        <v>1137</v>
      </c>
      <c r="B1143" s="107" t="s">
        <v>42</v>
      </c>
      <c r="C1143" s="90">
        <v>43679</v>
      </c>
      <c r="D1143" s="328" t="s">
        <v>10776</v>
      </c>
      <c r="E1143" s="107" t="s">
        <v>10822</v>
      </c>
      <c r="F1143" s="126">
        <v>1846.96</v>
      </c>
      <c r="G1143" s="107" t="str">
        <f t="shared" si="18"/>
        <v>SH19-07574</v>
      </c>
      <c r="H1143" s="318"/>
      <c r="I1143" s="126"/>
      <c r="J1143" s="110"/>
      <c r="K1143" s="108"/>
      <c r="L1143" s="107"/>
      <c r="M1143" s="319"/>
      <c r="N1143" s="107"/>
    </row>
    <row r="1144" spans="1:14" ht="18" customHeight="1">
      <c r="A1144" s="107">
        <v>1138</v>
      </c>
      <c r="B1144" s="107" t="s">
        <v>42</v>
      </c>
      <c r="C1144" s="90">
        <v>43679</v>
      </c>
      <c r="D1144" s="328" t="s">
        <v>10777</v>
      </c>
      <c r="E1144" s="107" t="s">
        <v>10822</v>
      </c>
      <c r="F1144" s="126">
        <v>5430.77</v>
      </c>
      <c r="G1144" s="107" t="str">
        <f t="shared" si="18"/>
        <v>SH19-07575</v>
      </c>
      <c r="H1144" s="318"/>
      <c r="I1144" s="126"/>
      <c r="J1144" s="110"/>
      <c r="K1144" s="108"/>
      <c r="L1144" s="107"/>
      <c r="M1144" s="319"/>
      <c r="N1144" s="107"/>
    </row>
    <row r="1145" spans="1:14" ht="18" customHeight="1">
      <c r="A1145" s="107">
        <v>1139</v>
      </c>
      <c r="B1145" s="107" t="s">
        <v>42</v>
      </c>
      <c r="C1145" s="90">
        <v>43679</v>
      </c>
      <c r="D1145" s="328" t="s">
        <v>10778</v>
      </c>
      <c r="E1145" s="107" t="s">
        <v>10822</v>
      </c>
      <c r="F1145" s="126">
        <v>9495.7099999999991</v>
      </c>
      <c r="G1145" s="107" t="str">
        <f t="shared" si="18"/>
        <v>SH19-07576</v>
      </c>
      <c r="H1145" s="318"/>
      <c r="I1145" s="126"/>
      <c r="J1145" s="110"/>
      <c r="K1145" s="108"/>
      <c r="L1145" s="107"/>
      <c r="M1145" s="319"/>
      <c r="N1145" s="107"/>
    </row>
    <row r="1146" spans="1:14" ht="18" customHeight="1">
      <c r="A1146" s="107">
        <v>1140</v>
      </c>
      <c r="B1146" s="107" t="s">
        <v>42</v>
      </c>
      <c r="C1146" s="90">
        <v>43679</v>
      </c>
      <c r="D1146" s="328" t="s">
        <v>10779</v>
      </c>
      <c r="E1146" s="107" t="s">
        <v>10822</v>
      </c>
      <c r="F1146" s="126">
        <v>2479.5100000000002</v>
      </c>
      <c r="G1146" s="107" t="str">
        <f t="shared" si="18"/>
        <v>SH19-07577</v>
      </c>
      <c r="H1146" s="318"/>
      <c r="I1146" s="126"/>
      <c r="J1146" s="110"/>
      <c r="K1146" s="108"/>
      <c r="L1146" s="107"/>
      <c r="M1146" s="319"/>
      <c r="N1146" s="107"/>
    </row>
    <row r="1147" spans="1:14" ht="18" customHeight="1">
      <c r="A1147" s="107">
        <v>1141</v>
      </c>
      <c r="B1147" s="107" t="s">
        <v>42</v>
      </c>
      <c r="C1147" s="90">
        <v>43679</v>
      </c>
      <c r="D1147" s="328" t="s">
        <v>10780</v>
      </c>
      <c r="E1147" s="107" t="s">
        <v>10822</v>
      </c>
      <c r="F1147" s="126">
        <v>4815.71</v>
      </c>
      <c r="G1147" s="107" t="str">
        <f t="shared" si="18"/>
        <v>SH19-07578</v>
      </c>
      <c r="H1147" s="318"/>
      <c r="I1147" s="126"/>
      <c r="J1147" s="110"/>
      <c r="K1147" s="108"/>
      <c r="L1147" s="107"/>
      <c r="M1147" s="319"/>
      <c r="N1147" s="107"/>
    </row>
    <row r="1148" spans="1:14" ht="18" customHeight="1">
      <c r="A1148" s="107">
        <v>1142</v>
      </c>
      <c r="B1148" s="107" t="s">
        <v>42</v>
      </c>
      <c r="C1148" s="90">
        <v>43679</v>
      </c>
      <c r="D1148" s="328" t="s">
        <v>10781</v>
      </c>
      <c r="E1148" s="107" t="s">
        <v>10822</v>
      </c>
      <c r="F1148" s="126">
        <v>8457.93</v>
      </c>
      <c r="G1148" s="107" t="str">
        <f t="shared" si="18"/>
        <v>SH19-07579</v>
      </c>
      <c r="H1148" s="318"/>
      <c r="I1148" s="126"/>
      <c r="J1148" s="110"/>
      <c r="K1148" s="108"/>
      <c r="L1148" s="107"/>
      <c r="M1148" s="319"/>
      <c r="N1148" s="107"/>
    </row>
    <row r="1149" spans="1:14" ht="18" customHeight="1">
      <c r="A1149" s="107">
        <v>1143</v>
      </c>
      <c r="B1149" s="107" t="s">
        <v>42</v>
      </c>
      <c r="C1149" s="90">
        <v>43679</v>
      </c>
      <c r="D1149" s="328" t="s">
        <v>10782</v>
      </c>
      <c r="E1149" s="107" t="s">
        <v>10822</v>
      </c>
      <c r="F1149" s="126">
        <v>3901.04</v>
      </c>
      <c r="G1149" s="107" t="str">
        <f t="shared" si="18"/>
        <v>SH19-07580</v>
      </c>
      <c r="H1149" s="318"/>
      <c r="I1149" s="126"/>
      <c r="J1149" s="110"/>
      <c r="K1149" s="108"/>
      <c r="L1149" s="107"/>
      <c r="M1149" s="319"/>
      <c r="N1149" s="107"/>
    </row>
    <row r="1150" spans="1:14" ht="18" customHeight="1">
      <c r="A1150" s="107">
        <v>1144</v>
      </c>
      <c r="B1150" s="107" t="s">
        <v>42</v>
      </c>
      <c r="C1150" s="90">
        <v>43679</v>
      </c>
      <c r="D1150" s="328" t="s">
        <v>10783</v>
      </c>
      <c r="E1150" s="107" t="s">
        <v>10822</v>
      </c>
      <c r="F1150" s="126">
        <v>1864.02</v>
      </c>
      <c r="G1150" s="107" t="str">
        <f t="shared" si="18"/>
        <v>SH19-07581</v>
      </c>
      <c r="H1150" s="318"/>
      <c r="I1150" s="126"/>
      <c r="J1150" s="110"/>
      <c r="K1150" s="108"/>
      <c r="L1150" s="107"/>
      <c r="M1150" s="319"/>
      <c r="N1150" s="107"/>
    </row>
    <row r="1151" spans="1:14" ht="18" customHeight="1">
      <c r="A1151" s="107">
        <v>1145</v>
      </c>
      <c r="B1151" s="107" t="s">
        <v>42</v>
      </c>
      <c r="C1151" s="90">
        <v>43679</v>
      </c>
      <c r="D1151" s="328" t="s">
        <v>10784</v>
      </c>
      <c r="E1151" s="107" t="s">
        <v>10822</v>
      </c>
      <c r="F1151" s="126">
        <v>4263.58</v>
      </c>
      <c r="G1151" s="107" t="str">
        <f t="shared" si="18"/>
        <v>SH19-07582</v>
      </c>
      <c r="H1151" s="318"/>
      <c r="I1151" s="126"/>
      <c r="J1151" s="110"/>
      <c r="K1151" s="108"/>
      <c r="L1151" s="107"/>
      <c r="M1151" s="319"/>
      <c r="N1151" s="107"/>
    </row>
    <row r="1152" spans="1:14" ht="18" customHeight="1">
      <c r="A1152" s="107">
        <v>1146</v>
      </c>
      <c r="B1152" s="107" t="s">
        <v>42</v>
      </c>
      <c r="C1152" s="90">
        <v>43679</v>
      </c>
      <c r="D1152" s="328" t="s">
        <v>10785</v>
      </c>
      <c r="E1152" s="107" t="s">
        <v>10822</v>
      </c>
      <c r="F1152" s="126">
        <v>7626.79</v>
      </c>
      <c r="G1152" s="107" t="str">
        <f t="shared" si="18"/>
        <v>SH19-07583</v>
      </c>
      <c r="H1152" s="318"/>
      <c r="I1152" s="126"/>
      <c r="J1152" s="110"/>
      <c r="K1152" s="108"/>
      <c r="L1152" s="107"/>
      <c r="M1152" s="319"/>
      <c r="N1152" s="107"/>
    </row>
    <row r="1153" spans="1:14" ht="18" customHeight="1">
      <c r="A1153" s="107">
        <v>1147</v>
      </c>
      <c r="B1153" s="107" t="s">
        <v>42</v>
      </c>
      <c r="C1153" s="90">
        <v>43679</v>
      </c>
      <c r="D1153" s="328" t="s">
        <v>10786</v>
      </c>
      <c r="E1153" s="107" t="s">
        <v>10822</v>
      </c>
      <c r="F1153" s="126">
        <v>4624.07</v>
      </c>
      <c r="G1153" s="107" t="str">
        <f t="shared" si="18"/>
        <v>SH19-07584</v>
      </c>
      <c r="H1153" s="318"/>
      <c r="I1153" s="126"/>
      <c r="J1153" s="110"/>
      <c r="K1153" s="108"/>
      <c r="L1153" s="107"/>
      <c r="M1153" s="319"/>
      <c r="N1153" s="107"/>
    </row>
    <row r="1154" spans="1:14" ht="18" customHeight="1">
      <c r="A1154" s="107">
        <v>1148</v>
      </c>
      <c r="B1154" s="107" t="s">
        <v>42</v>
      </c>
      <c r="C1154" s="90">
        <v>43679</v>
      </c>
      <c r="D1154" s="328" t="s">
        <v>10787</v>
      </c>
      <c r="E1154" s="107" t="s">
        <v>10822</v>
      </c>
      <c r="F1154" s="126">
        <v>6012.38</v>
      </c>
      <c r="G1154" s="107" t="str">
        <f t="shared" si="18"/>
        <v>SH19-07585</v>
      </c>
      <c r="H1154" s="318"/>
      <c r="I1154" s="126"/>
      <c r="J1154" s="110"/>
      <c r="K1154" s="108"/>
      <c r="L1154" s="107"/>
      <c r="M1154" s="319"/>
      <c r="N1154" s="107"/>
    </row>
    <row r="1155" spans="1:14" ht="18" customHeight="1">
      <c r="A1155" s="107">
        <v>1149</v>
      </c>
      <c r="B1155" s="107" t="s">
        <v>42</v>
      </c>
      <c r="C1155" s="90">
        <v>43679</v>
      </c>
      <c r="D1155" s="328" t="s">
        <v>10788</v>
      </c>
      <c r="E1155" s="107" t="s">
        <v>10822</v>
      </c>
      <c r="F1155" s="126">
        <v>11495.94</v>
      </c>
      <c r="G1155" s="107" t="str">
        <f t="shared" si="18"/>
        <v>SH19-07586</v>
      </c>
      <c r="H1155" s="318"/>
      <c r="I1155" s="126"/>
      <c r="J1155" s="110"/>
      <c r="K1155" s="108"/>
      <c r="L1155" s="107"/>
      <c r="M1155" s="319"/>
      <c r="N1155" s="107"/>
    </row>
    <row r="1156" spans="1:14" ht="18" customHeight="1">
      <c r="A1156" s="107">
        <v>1150</v>
      </c>
      <c r="B1156" s="107" t="s">
        <v>42</v>
      </c>
      <c r="C1156" s="90">
        <v>43679</v>
      </c>
      <c r="D1156" s="328" t="s">
        <v>10789</v>
      </c>
      <c r="E1156" s="107" t="s">
        <v>10822</v>
      </c>
      <c r="F1156" s="126">
        <v>2252.9899999999998</v>
      </c>
      <c r="G1156" s="107" t="str">
        <f t="shared" si="18"/>
        <v>SH19-07587</v>
      </c>
      <c r="H1156" s="318"/>
      <c r="I1156" s="126"/>
      <c r="J1156" s="110"/>
      <c r="K1156" s="108"/>
      <c r="L1156" s="107"/>
      <c r="M1156" s="319"/>
      <c r="N1156" s="107"/>
    </row>
    <row r="1157" spans="1:14" ht="18" hidden="1" customHeight="1">
      <c r="A1157" s="107">
        <v>1151</v>
      </c>
      <c r="B1157" s="107" t="s">
        <v>55</v>
      </c>
      <c r="C1157" s="90">
        <v>43677</v>
      </c>
      <c r="D1157" s="107" t="s">
        <v>10790</v>
      </c>
      <c r="E1157" s="107" t="s">
        <v>1709</v>
      </c>
      <c r="F1157" s="126">
        <v>3289.68</v>
      </c>
      <c r="G1157" s="107" t="str">
        <f t="shared" si="18"/>
        <v>SH19-07588</v>
      </c>
      <c r="H1157" s="318"/>
      <c r="I1157" s="126"/>
      <c r="J1157" s="110"/>
      <c r="K1157" s="108"/>
      <c r="L1157" s="107"/>
      <c r="M1157" s="319"/>
      <c r="N1157" s="107"/>
    </row>
    <row r="1158" spans="1:14" ht="18" hidden="1" customHeight="1">
      <c r="A1158" s="107">
        <v>1152</v>
      </c>
      <c r="B1158" s="107" t="s">
        <v>55</v>
      </c>
      <c r="C1158" s="90">
        <v>43677</v>
      </c>
      <c r="D1158" s="107" t="s">
        <v>10791</v>
      </c>
      <c r="E1158" s="107" t="s">
        <v>1709</v>
      </c>
      <c r="F1158" s="126">
        <v>3005.64</v>
      </c>
      <c r="G1158" s="107" t="str">
        <f t="shared" si="18"/>
        <v>SH19-07589</v>
      </c>
      <c r="H1158" s="318"/>
      <c r="I1158" s="126"/>
      <c r="J1158" s="110"/>
      <c r="K1158" s="108"/>
      <c r="L1158" s="107"/>
      <c r="M1158" s="319"/>
      <c r="N1158" s="107"/>
    </row>
    <row r="1159" spans="1:14" ht="18" hidden="1" customHeight="1">
      <c r="A1159" s="107">
        <v>1153</v>
      </c>
      <c r="B1159" s="107" t="s">
        <v>355</v>
      </c>
      <c r="C1159" s="90">
        <v>43677</v>
      </c>
      <c r="D1159" s="107" t="s">
        <v>10792</v>
      </c>
      <c r="E1159" s="107" t="s">
        <v>1709</v>
      </c>
      <c r="F1159" s="126">
        <v>6687.48</v>
      </c>
      <c r="G1159" s="107" t="str">
        <f t="shared" si="18"/>
        <v>SH19-07590</v>
      </c>
      <c r="H1159" s="318"/>
      <c r="I1159" s="126"/>
      <c r="J1159" s="110"/>
      <c r="K1159" s="108"/>
      <c r="L1159" s="107"/>
      <c r="M1159" s="319"/>
      <c r="N1159" s="107"/>
    </row>
    <row r="1160" spans="1:14" ht="18" hidden="1" customHeight="1">
      <c r="A1160" s="107">
        <v>1154</v>
      </c>
      <c r="B1160" s="107" t="s">
        <v>329</v>
      </c>
      <c r="C1160" s="90">
        <v>43677</v>
      </c>
      <c r="D1160" s="107" t="s">
        <v>10793</v>
      </c>
      <c r="E1160" s="107" t="s">
        <v>1709</v>
      </c>
      <c r="F1160" s="126">
        <v>384</v>
      </c>
      <c r="G1160" s="107" t="str">
        <f t="shared" si="18"/>
        <v>SH19-07591</v>
      </c>
      <c r="H1160" s="318"/>
      <c r="I1160" s="126"/>
      <c r="J1160" s="110"/>
      <c r="K1160" s="108"/>
      <c r="L1160" s="107"/>
      <c r="M1160" s="319"/>
      <c r="N1160" s="107"/>
    </row>
    <row r="1161" spans="1:14" ht="18" hidden="1" customHeight="1">
      <c r="A1161" s="107">
        <v>1155</v>
      </c>
      <c r="B1161" s="107" t="s">
        <v>291</v>
      </c>
      <c r="C1161" s="90">
        <v>43677</v>
      </c>
      <c r="D1161" s="107" t="s">
        <v>10794</v>
      </c>
      <c r="E1161" s="107" t="s">
        <v>1709</v>
      </c>
      <c r="F1161" s="126">
        <v>5677.92</v>
      </c>
      <c r="G1161" s="107" t="str">
        <f t="shared" si="18"/>
        <v>SH19-07592</v>
      </c>
      <c r="H1161" s="318"/>
      <c r="I1161" s="126"/>
      <c r="J1161" s="110"/>
      <c r="K1161" s="108"/>
      <c r="L1161" s="107"/>
      <c r="M1161" s="319"/>
      <c r="N1161" s="107"/>
    </row>
    <row r="1162" spans="1:14" ht="18" hidden="1" customHeight="1">
      <c r="A1162" s="107">
        <v>1156</v>
      </c>
      <c r="B1162" s="107" t="s">
        <v>43</v>
      </c>
      <c r="C1162" s="90">
        <v>43677</v>
      </c>
      <c r="D1162" s="107" t="s">
        <v>10795</v>
      </c>
      <c r="E1162" s="107" t="s">
        <v>1709</v>
      </c>
      <c r="F1162" s="126">
        <v>1275.95</v>
      </c>
      <c r="G1162" s="107" t="str">
        <f t="shared" si="18"/>
        <v>SH19-07593</v>
      </c>
      <c r="H1162" s="318"/>
      <c r="I1162" s="126"/>
      <c r="J1162" s="110"/>
      <c r="K1162" s="108"/>
      <c r="L1162" s="107"/>
      <c r="M1162" s="319"/>
      <c r="N1162" s="107"/>
    </row>
    <row r="1163" spans="1:14" ht="18" hidden="1" customHeight="1">
      <c r="A1163" s="107">
        <v>1157</v>
      </c>
      <c r="B1163" s="107" t="s">
        <v>129</v>
      </c>
      <c r="C1163" s="90">
        <v>43677</v>
      </c>
      <c r="D1163" s="107" t="s">
        <v>10796</v>
      </c>
      <c r="E1163" s="107" t="s">
        <v>1709</v>
      </c>
      <c r="F1163" s="126">
        <v>2708.48</v>
      </c>
      <c r="G1163" s="107" t="str">
        <f t="shared" si="18"/>
        <v>SH19-07594</v>
      </c>
      <c r="H1163" s="318"/>
      <c r="I1163" s="126"/>
      <c r="J1163" s="110"/>
      <c r="K1163" s="108"/>
      <c r="L1163" s="107"/>
      <c r="M1163" s="319"/>
      <c r="N1163" s="107"/>
    </row>
    <row r="1164" spans="1:14" ht="18" hidden="1" customHeight="1">
      <c r="A1164" s="107">
        <v>1158</v>
      </c>
      <c r="B1164" s="107" t="s">
        <v>42</v>
      </c>
      <c r="C1164" s="90">
        <v>43677</v>
      </c>
      <c r="D1164" s="107" t="s">
        <v>10797</v>
      </c>
      <c r="E1164" s="107" t="s">
        <v>10812</v>
      </c>
      <c r="F1164" s="126">
        <v>70.61</v>
      </c>
      <c r="G1164" s="107" t="str">
        <f t="shared" si="18"/>
        <v>SH19-07595</v>
      </c>
      <c r="H1164" s="318"/>
      <c r="I1164" s="126"/>
      <c r="J1164" s="110"/>
      <c r="K1164" s="108"/>
      <c r="L1164" s="107"/>
      <c r="M1164" s="319"/>
      <c r="N1164" s="107"/>
    </row>
    <row r="1165" spans="1:14" ht="18" hidden="1" customHeight="1">
      <c r="A1165" s="107">
        <v>1159</v>
      </c>
      <c r="B1165" s="107" t="s">
        <v>142</v>
      </c>
      <c r="C1165" s="90">
        <v>43678</v>
      </c>
      <c r="D1165" s="328" t="s">
        <v>10798</v>
      </c>
      <c r="E1165" s="107" t="s">
        <v>1709</v>
      </c>
      <c r="F1165" s="126">
        <v>1136.06</v>
      </c>
      <c r="G1165" s="107" t="str">
        <f t="shared" si="18"/>
        <v>SH19-07596</v>
      </c>
      <c r="H1165" s="318"/>
      <c r="I1165" s="126"/>
      <c r="J1165" s="110"/>
      <c r="K1165" s="108"/>
      <c r="L1165" s="107"/>
      <c r="M1165" s="319"/>
      <c r="N1165" s="107"/>
    </row>
    <row r="1166" spans="1:14" ht="18" hidden="1" customHeight="1">
      <c r="A1166" s="107">
        <v>1160</v>
      </c>
      <c r="B1166" s="107" t="s">
        <v>142</v>
      </c>
      <c r="C1166" s="90">
        <v>43678</v>
      </c>
      <c r="D1166" s="328" t="s">
        <v>10799</v>
      </c>
      <c r="E1166" s="107" t="s">
        <v>1709</v>
      </c>
      <c r="F1166" s="126">
        <v>141.25</v>
      </c>
      <c r="G1166" s="107" t="str">
        <f t="shared" si="18"/>
        <v>SH19-07597</v>
      </c>
      <c r="H1166" s="318"/>
      <c r="I1166" s="126"/>
      <c r="J1166" s="110"/>
      <c r="K1166" s="108"/>
      <c r="L1166" s="107"/>
      <c r="M1166" s="319"/>
      <c r="N1166" s="107"/>
    </row>
    <row r="1167" spans="1:14" ht="18" hidden="1" customHeight="1">
      <c r="A1167" s="107">
        <v>1161</v>
      </c>
      <c r="B1167" s="107" t="s">
        <v>142</v>
      </c>
      <c r="C1167" s="90">
        <v>43678</v>
      </c>
      <c r="D1167" s="328" t="s">
        <v>10800</v>
      </c>
      <c r="E1167" s="107" t="s">
        <v>1709</v>
      </c>
      <c r="F1167" s="126">
        <v>3258.4</v>
      </c>
      <c r="G1167" s="107" t="str">
        <f t="shared" si="18"/>
        <v>SH19-07598</v>
      </c>
      <c r="H1167" s="318"/>
      <c r="I1167" s="126"/>
      <c r="J1167" s="110"/>
      <c r="K1167" s="108"/>
      <c r="L1167" s="107"/>
      <c r="M1167" s="319"/>
      <c r="N1167" s="107"/>
    </row>
    <row r="1168" spans="1:14" ht="18" hidden="1" customHeight="1">
      <c r="A1168" s="107">
        <v>1162</v>
      </c>
      <c r="B1168" s="107" t="s">
        <v>55</v>
      </c>
      <c r="C1168" s="90">
        <v>43677</v>
      </c>
      <c r="D1168" s="107" t="s">
        <v>10801</v>
      </c>
      <c r="E1168" s="107" t="s">
        <v>1709</v>
      </c>
      <c r="F1168" s="126">
        <v>1447.74</v>
      </c>
      <c r="G1168" s="107" t="str">
        <f t="shared" si="18"/>
        <v>SH19-07599</v>
      </c>
      <c r="H1168" s="318"/>
      <c r="I1168" s="126"/>
      <c r="J1168" s="110"/>
      <c r="K1168" s="108"/>
      <c r="L1168" s="107"/>
      <c r="M1168" s="319"/>
      <c r="N1168" s="107"/>
    </row>
    <row r="1169" spans="1:15" ht="18" hidden="1" customHeight="1">
      <c r="A1169" s="107">
        <v>1163</v>
      </c>
      <c r="B1169" s="107" t="s">
        <v>55</v>
      </c>
      <c r="C1169" s="90">
        <v>43677</v>
      </c>
      <c r="D1169" s="107" t="s">
        <v>10802</v>
      </c>
      <c r="E1169" s="107" t="s">
        <v>1709</v>
      </c>
      <c r="F1169" s="126">
        <v>1476.18</v>
      </c>
      <c r="G1169" s="107" t="str">
        <f t="shared" si="18"/>
        <v>SH19-07600</v>
      </c>
      <c r="H1169" s="318"/>
      <c r="I1169" s="126"/>
      <c r="J1169" s="110"/>
      <c r="K1169" s="108"/>
      <c r="L1169" s="107"/>
      <c r="M1169" s="319"/>
      <c r="N1169" s="107"/>
    </row>
    <row r="1170" spans="1:15" ht="18" hidden="1" customHeight="1" thickBot="1">
      <c r="A1170" s="107">
        <v>1164</v>
      </c>
      <c r="B1170" s="107" t="s">
        <v>194</v>
      </c>
      <c r="C1170" s="396">
        <v>43677</v>
      </c>
      <c r="D1170" s="324" t="s">
        <v>10821</v>
      </c>
      <c r="E1170" s="324" t="s">
        <v>1709</v>
      </c>
      <c r="F1170" s="126">
        <v>2737.44</v>
      </c>
      <c r="G1170" s="107" t="str">
        <f t="shared" si="18"/>
        <v>SH19-07601</v>
      </c>
      <c r="H1170" s="318"/>
      <c r="I1170" s="126"/>
      <c r="J1170" s="110"/>
      <c r="K1170" s="108"/>
      <c r="L1170" s="107"/>
      <c r="M1170" s="319"/>
      <c r="N1170" s="107"/>
    </row>
    <row r="1171" spans="1:15" s="117" customFormat="1" ht="20.25" hidden="1" customHeight="1" thickTop="1" thickBot="1">
      <c r="A1171" s="496" t="s">
        <v>16</v>
      </c>
      <c r="B1171" s="497"/>
      <c r="C1171" s="497"/>
      <c r="D1171" s="498"/>
      <c r="E1171" s="127"/>
      <c r="F1171" s="128">
        <f>SUM(F7:F1170)</f>
        <v>4201231.0130000031</v>
      </c>
      <c r="G1171" s="128"/>
      <c r="H1171" s="112"/>
      <c r="I1171" s="128" t="e">
        <f>SUM(#REF!)</f>
        <v>#REF!</v>
      </c>
      <c r="J1171" s="128">
        <f>SUM(J7:J1170)</f>
        <v>0</v>
      </c>
      <c r="K1171" s="114"/>
      <c r="L1171" s="115"/>
      <c r="M1171" s="116"/>
      <c r="N1171" s="113"/>
    </row>
    <row r="1172" spans="1:15" ht="18" hidden="1" customHeight="1" thickTop="1">
      <c r="C1172" s="118"/>
      <c r="D1172" s="119"/>
      <c r="F1172" s="128">
        <f>+F1171+owsh07!E84+'osh07'!E44+vboard07!E66+'SG07'!E97</f>
        <v>5065600.4726896118</v>
      </c>
      <c r="J1172" s="213">
        <f>F1172-I1172</f>
        <v>5065600.4726896118</v>
      </c>
    </row>
    <row r="1173" spans="1:15" ht="18" hidden="1" customHeight="1">
      <c r="H1173" s="90"/>
    </row>
    <row r="1174" spans="1:15" ht="18" customHeight="1">
      <c r="H1174" s="90"/>
    </row>
    <row r="1175" spans="1:15" ht="18" customHeight="1">
      <c r="H1175" s="90"/>
    </row>
    <row r="1176" spans="1:15" ht="18" customHeight="1">
      <c r="H1176" s="90"/>
    </row>
    <row r="1178" spans="1:15" ht="18" customHeight="1">
      <c r="O1178" s="350"/>
    </row>
    <row r="1179" spans="1:15" s="121" customFormat="1" ht="18" customHeight="1">
      <c r="A1179" s="89"/>
      <c r="B1179" s="89"/>
      <c r="C1179" s="90"/>
      <c r="D1179" s="89"/>
      <c r="E1179" s="89"/>
      <c r="F1179" s="121" t="s">
        <v>3189</v>
      </c>
      <c r="H1179" s="89"/>
      <c r="J1179" s="89"/>
      <c r="K1179" s="90"/>
      <c r="L1179" s="89"/>
      <c r="M1179" s="93"/>
      <c r="N1179" s="89"/>
      <c r="O1179" s="89"/>
    </row>
  </sheetData>
  <autoFilter ref="A6:N1173" xr:uid="{00000000-0009-0000-0000-000010000000}">
    <filterColumn colId="1">
      <filters>
        <filter val="Samsung"/>
      </filters>
    </filterColumn>
    <filterColumn colId="3">
      <colorFilter dxfId="0"/>
    </filterColumn>
  </autoFilter>
  <mergeCells count="3">
    <mergeCell ref="A5:G5"/>
    <mergeCell ref="H5:M5"/>
    <mergeCell ref="A1171:D1171"/>
  </mergeCells>
  <phoneticPr fontId="35" type="noConversion"/>
  <pageMargins left="0.55118110236220497" right="0.35433070866141703" top="0.39370078740157499" bottom="0.39370078740157499" header="0.511811023622047" footer="0.511811023622047"/>
  <pageSetup scale="1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9"/>
  <sheetViews>
    <sheetView showGridLines="0" zoomScale="90" zoomScaleNormal="90" workbookViewId="0">
      <pane xSplit="2" ySplit="6" topLeftCell="C7" activePane="bottomRight" state="frozen"/>
      <selection activeCell="F1172" sqref="F1172"/>
      <selection pane="topRight" activeCell="F1172" sqref="F1172"/>
      <selection pane="bottomLeft" activeCell="F1172" sqref="F1172"/>
      <selection pane="bottomRight" activeCell="B33" sqref="B33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195" t="s">
        <v>488</v>
      </c>
      <c r="E1" s="197"/>
      <c r="F1" s="195"/>
    </row>
    <row r="3" spans="1:10" ht="23.25" customHeight="1">
      <c r="A3" s="134" t="s">
        <v>9431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141</v>
      </c>
      <c r="C7" s="348">
        <v>43647</v>
      </c>
      <c r="D7" s="169" t="s">
        <v>9555</v>
      </c>
      <c r="E7" s="209">
        <v>4867.2</v>
      </c>
      <c r="F7" s="209" t="str">
        <f t="shared" ref="F7:F69" si="0">D7</f>
        <v>OWSH19-0435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142</v>
      </c>
      <c r="C8" s="348">
        <v>43647</v>
      </c>
      <c r="D8" s="169" t="s">
        <v>9556</v>
      </c>
      <c r="E8" s="209">
        <v>3624.08</v>
      </c>
      <c r="F8" s="209" t="str">
        <f t="shared" si="0"/>
        <v>OWSH19-0436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142</v>
      </c>
      <c r="C9" s="348">
        <v>43647</v>
      </c>
      <c r="D9" s="169" t="s">
        <v>9557</v>
      </c>
      <c r="E9" s="209">
        <v>1189</v>
      </c>
      <c r="F9" s="209" t="str">
        <f t="shared" si="0"/>
        <v>OWSH19-0437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43648</v>
      </c>
      <c r="D10" s="169" t="s">
        <v>9558</v>
      </c>
      <c r="E10" s="209">
        <v>1759.35</v>
      </c>
      <c r="F10" s="209" t="str">
        <f t="shared" si="0"/>
        <v>OWSH19-0438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346</v>
      </c>
      <c r="C11" s="348">
        <v>43648</v>
      </c>
      <c r="D11" s="169" t="s">
        <v>9559</v>
      </c>
      <c r="E11" s="209">
        <v>3696</v>
      </c>
      <c r="F11" s="209" t="str">
        <f t="shared" si="0"/>
        <v>OWSH19-0439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346</v>
      </c>
      <c r="C12" s="348">
        <v>43648</v>
      </c>
      <c r="D12" s="169" t="s">
        <v>9560</v>
      </c>
      <c r="E12" s="209">
        <v>1056</v>
      </c>
      <c r="F12" s="209" t="str">
        <f t="shared" si="0"/>
        <v>OWSH19-0440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142</v>
      </c>
      <c r="C13" s="348">
        <v>43648</v>
      </c>
      <c r="D13" s="169" t="s">
        <v>9561</v>
      </c>
      <c r="E13" s="209">
        <v>4597.42</v>
      </c>
      <c r="F13" s="209" t="str">
        <f t="shared" si="0"/>
        <v>OWSH19-0441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142</v>
      </c>
      <c r="C14" s="348">
        <v>43649</v>
      </c>
      <c r="D14" s="169" t="s">
        <v>9562</v>
      </c>
      <c r="E14" s="209">
        <v>3020.54</v>
      </c>
      <c r="F14" s="209" t="str">
        <f t="shared" si="0"/>
        <v>OWSH19-0442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141</v>
      </c>
      <c r="C15" s="348">
        <v>43649</v>
      </c>
      <c r="D15" s="169" t="s">
        <v>9563</v>
      </c>
      <c r="E15" s="209">
        <v>1303.5</v>
      </c>
      <c r="F15" s="209" t="str">
        <f t="shared" si="0"/>
        <v>OWSH19-0443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142</v>
      </c>
      <c r="C16" s="348">
        <v>43649</v>
      </c>
      <c r="D16" s="169" t="s">
        <v>9564</v>
      </c>
      <c r="E16" s="209">
        <v>1756</v>
      </c>
      <c r="F16" s="209" t="str">
        <f t="shared" si="0"/>
        <v>OWSH19-0444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43649</v>
      </c>
      <c r="D17" s="169" t="s">
        <v>9565</v>
      </c>
      <c r="E17" s="209">
        <v>5863.3</v>
      </c>
      <c r="F17" s="209" t="str">
        <f t="shared" si="0"/>
        <v>OWSH19-0445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142</v>
      </c>
      <c r="C18" s="348">
        <v>43650</v>
      </c>
      <c r="D18" s="169" t="s">
        <v>9566</v>
      </c>
      <c r="E18" s="209">
        <v>1368.12</v>
      </c>
      <c r="F18" s="209" t="str">
        <f t="shared" si="0"/>
        <v>OWSH19-0446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C19" s="348"/>
      <c r="D19" s="346" t="s">
        <v>9567</v>
      </c>
      <c r="E19" s="209">
        <v>0</v>
      </c>
      <c r="F19" s="209" t="str">
        <f t="shared" si="0"/>
        <v>OWSH19-0447</v>
      </c>
      <c r="G19" s="349"/>
      <c r="H19" s="209"/>
      <c r="I19" s="220"/>
      <c r="J19" s="249" t="s">
        <v>1942</v>
      </c>
    </row>
    <row r="20" spans="1:10" s="215" customFormat="1" ht="18" customHeight="1">
      <c r="A20" s="169">
        <v>14</v>
      </c>
      <c r="B20" s="215" t="s">
        <v>141</v>
      </c>
      <c r="C20" s="348">
        <v>43650</v>
      </c>
      <c r="D20" s="169" t="s">
        <v>9568</v>
      </c>
      <c r="E20" s="209">
        <v>3841.2</v>
      </c>
      <c r="F20" s="209" t="str">
        <f t="shared" si="0"/>
        <v>OWSH19-0448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224</v>
      </c>
      <c r="C21" s="348">
        <v>43650</v>
      </c>
      <c r="D21" s="169" t="s">
        <v>9569</v>
      </c>
      <c r="E21" s="209">
        <v>486</v>
      </c>
      <c r="F21" s="209" t="str">
        <f t="shared" si="0"/>
        <v>OWSH19-0449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142</v>
      </c>
      <c r="C22" s="348">
        <v>43650</v>
      </c>
      <c r="D22" s="169" t="s">
        <v>9570</v>
      </c>
      <c r="E22" s="209">
        <v>544.79999999999995</v>
      </c>
      <c r="F22" s="209" t="str">
        <f t="shared" si="0"/>
        <v>OWSH19-0450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142</v>
      </c>
      <c r="C23" s="348">
        <v>43650</v>
      </c>
      <c r="D23" s="169" t="s">
        <v>9571</v>
      </c>
      <c r="E23" s="209">
        <v>622</v>
      </c>
      <c r="F23" s="209" t="str">
        <f t="shared" si="0"/>
        <v>OWSH19-0451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142</v>
      </c>
      <c r="C24" s="348">
        <v>43651</v>
      </c>
      <c r="D24" s="169" t="s">
        <v>9572</v>
      </c>
      <c r="E24" s="209">
        <v>1598.4</v>
      </c>
      <c r="F24" s="209" t="str">
        <f t="shared" si="0"/>
        <v>OWSH19-0452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142</v>
      </c>
      <c r="C25" s="348">
        <v>43651</v>
      </c>
      <c r="D25" s="169" t="s">
        <v>9573</v>
      </c>
      <c r="E25" s="209">
        <v>622</v>
      </c>
      <c r="F25" s="209" t="str">
        <f t="shared" si="0"/>
        <v>OWSH19-0453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43651</v>
      </c>
      <c r="D26" s="169" t="s">
        <v>9574</v>
      </c>
      <c r="E26" s="209">
        <v>2350.4</v>
      </c>
      <c r="F26" s="209" t="str">
        <f t="shared" si="0"/>
        <v>OWSH19-0454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43652</v>
      </c>
      <c r="D27" s="169" t="s">
        <v>9575</v>
      </c>
      <c r="E27" s="209">
        <v>2989.35</v>
      </c>
      <c r="F27" s="209" t="str">
        <f t="shared" si="0"/>
        <v>OWSH19-0455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142</v>
      </c>
      <c r="C28" s="348">
        <v>43654</v>
      </c>
      <c r="D28" s="169" t="s">
        <v>9576</v>
      </c>
      <c r="E28" s="209">
        <v>1472.56</v>
      </c>
      <c r="F28" s="209" t="str">
        <f t="shared" si="0"/>
        <v>OWSH19-0456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142</v>
      </c>
      <c r="C29" s="348">
        <v>43655</v>
      </c>
      <c r="D29" s="169" t="s">
        <v>9577</v>
      </c>
      <c r="E29" s="209">
        <v>3570.4</v>
      </c>
      <c r="F29" s="209" t="str">
        <f t="shared" si="0"/>
        <v>OWSH19-0457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141</v>
      </c>
      <c r="C30" s="348">
        <v>43655</v>
      </c>
      <c r="D30" s="169" t="s">
        <v>9578</v>
      </c>
      <c r="E30" s="209">
        <v>3953.85</v>
      </c>
      <c r="F30" s="209" t="str">
        <f t="shared" si="0"/>
        <v>OWSH19-0458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142</v>
      </c>
      <c r="C31" s="348">
        <v>43655</v>
      </c>
      <c r="D31" s="169" t="s">
        <v>9579</v>
      </c>
      <c r="E31" s="209">
        <v>2568.59</v>
      </c>
      <c r="F31" s="209" t="str">
        <f t="shared" si="0"/>
        <v>OWSH19-0459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360</v>
      </c>
      <c r="C32" s="348">
        <v>43656</v>
      </c>
      <c r="D32" s="169" t="s">
        <v>9580</v>
      </c>
      <c r="E32" s="209">
        <v>5120</v>
      </c>
      <c r="F32" s="209" t="str">
        <f t="shared" si="0"/>
        <v>OWSH19-0460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346</v>
      </c>
      <c r="C33" s="348">
        <v>43656</v>
      </c>
      <c r="D33" s="169" t="s">
        <v>9581</v>
      </c>
      <c r="E33" s="209">
        <v>1076.94</v>
      </c>
      <c r="F33" s="209" t="str">
        <f t="shared" si="0"/>
        <v>OWSH19-0461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298</v>
      </c>
      <c r="C34" s="348">
        <v>43656</v>
      </c>
      <c r="D34" s="169" t="s">
        <v>9582</v>
      </c>
      <c r="E34" s="209">
        <v>5080.32</v>
      </c>
      <c r="F34" s="209" t="str">
        <f t="shared" si="0"/>
        <v>OWSH19-0462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142</v>
      </c>
      <c r="C35" s="348">
        <v>43656</v>
      </c>
      <c r="D35" s="169" t="s">
        <v>9583</v>
      </c>
      <c r="E35" s="209">
        <v>4705.75</v>
      </c>
      <c r="F35" s="209" t="str">
        <f t="shared" si="0"/>
        <v>OWSH19-0463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1710</v>
      </c>
      <c r="C36" s="348">
        <v>43656</v>
      </c>
      <c r="D36" s="169" t="s">
        <v>9584</v>
      </c>
      <c r="E36" s="209">
        <v>7260.66</v>
      </c>
      <c r="F36" s="209" t="str">
        <f t="shared" si="0"/>
        <v>OWSH19-0464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43657</v>
      </c>
      <c r="D37" s="169" t="s">
        <v>9585</v>
      </c>
      <c r="E37" s="209">
        <v>525.6</v>
      </c>
      <c r="F37" s="209" t="str">
        <f t="shared" si="0"/>
        <v>OWSH19-0465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142</v>
      </c>
      <c r="C38" s="348">
        <v>43657</v>
      </c>
      <c r="D38" s="169" t="s">
        <v>9586</v>
      </c>
      <c r="E38" s="209">
        <v>1733.2</v>
      </c>
      <c r="F38" s="209" t="str">
        <f t="shared" si="0"/>
        <v>OWSH19-0466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43658</v>
      </c>
      <c r="D39" s="169" t="s">
        <v>9587</v>
      </c>
      <c r="E39" s="209">
        <v>2343.7399999999998</v>
      </c>
      <c r="F39" s="209" t="str">
        <f t="shared" si="0"/>
        <v>OWSH19-0467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142</v>
      </c>
      <c r="C40" s="348">
        <v>43658</v>
      </c>
      <c r="D40" s="169" t="s">
        <v>9588</v>
      </c>
      <c r="E40" s="209">
        <v>1645.74</v>
      </c>
      <c r="F40" s="209" t="str">
        <f t="shared" si="0"/>
        <v>OWSH19-0468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142</v>
      </c>
      <c r="C41" s="348">
        <v>43659</v>
      </c>
      <c r="D41" s="169" t="s">
        <v>9589</v>
      </c>
      <c r="E41" s="209">
        <v>1051.2</v>
      </c>
      <c r="F41" s="209" t="str">
        <f t="shared" si="0"/>
        <v>OWSH19-0469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142</v>
      </c>
      <c r="C42" s="348">
        <v>43661</v>
      </c>
      <c r="D42" s="169" t="s">
        <v>9590</v>
      </c>
      <c r="E42" s="209">
        <v>622</v>
      </c>
      <c r="F42" s="209" t="str">
        <f t="shared" si="0"/>
        <v>OWSH19-0470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142</v>
      </c>
      <c r="C43" s="348">
        <v>43661</v>
      </c>
      <c r="D43" s="169" t="s">
        <v>9591</v>
      </c>
      <c r="E43" s="209">
        <v>3855.88</v>
      </c>
      <c r="F43" s="209" t="str">
        <f t="shared" si="0"/>
        <v>OWSH19-0471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142</v>
      </c>
      <c r="C44" s="348">
        <v>43662</v>
      </c>
      <c r="D44" s="169" t="s">
        <v>9592</v>
      </c>
      <c r="E44" s="209">
        <v>1916.4</v>
      </c>
      <c r="F44" s="209" t="str">
        <f t="shared" si="0"/>
        <v>OWSH19-0472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142</v>
      </c>
      <c r="C45" s="348">
        <v>43662</v>
      </c>
      <c r="D45" s="169" t="s">
        <v>9593</v>
      </c>
      <c r="E45" s="209">
        <v>201.6</v>
      </c>
      <c r="F45" s="209" t="str">
        <f t="shared" si="0"/>
        <v>OWSH19-0473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346</v>
      </c>
      <c r="C46" s="348">
        <v>43662</v>
      </c>
      <c r="D46" s="169" t="s">
        <v>9594</v>
      </c>
      <c r="E46" s="209">
        <v>3696</v>
      </c>
      <c r="F46" s="209" t="str">
        <f t="shared" si="0"/>
        <v>OWSH19-0474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298</v>
      </c>
      <c r="C47" s="348">
        <v>43662</v>
      </c>
      <c r="D47" s="169" t="s">
        <v>9595</v>
      </c>
      <c r="E47" s="209">
        <v>8812.48</v>
      </c>
      <c r="F47" s="209" t="str">
        <f t="shared" si="0"/>
        <v>OWSH19-0475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142</v>
      </c>
      <c r="C48" s="348">
        <v>43662</v>
      </c>
      <c r="D48" s="169" t="s">
        <v>9596</v>
      </c>
      <c r="E48" s="209">
        <v>622</v>
      </c>
      <c r="F48" s="209" t="str">
        <f t="shared" si="0"/>
        <v>OWSH19-0476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142</v>
      </c>
      <c r="C49" s="348">
        <v>43662</v>
      </c>
      <c r="D49" s="169" t="s">
        <v>9597</v>
      </c>
      <c r="E49" s="209">
        <v>4773.13</v>
      </c>
      <c r="F49" s="209" t="str">
        <f t="shared" si="0"/>
        <v>OWSH19-0477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142</v>
      </c>
      <c r="C50" s="348">
        <v>43663</v>
      </c>
      <c r="D50" s="169" t="s">
        <v>9598</v>
      </c>
      <c r="E50" s="209">
        <v>1802.8</v>
      </c>
      <c r="F50" s="209" t="str">
        <f t="shared" si="0"/>
        <v>OWSH19-0478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141</v>
      </c>
      <c r="C51" s="348">
        <v>43663</v>
      </c>
      <c r="D51" s="169" t="s">
        <v>9599</v>
      </c>
      <c r="E51" s="209">
        <v>3696</v>
      </c>
      <c r="F51" s="209" t="str">
        <f t="shared" si="0"/>
        <v>OWSH19-0479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142</v>
      </c>
      <c r="C52" s="348">
        <v>43663</v>
      </c>
      <c r="D52" s="169" t="s">
        <v>9600</v>
      </c>
      <c r="E52" s="209">
        <v>984</v>
      </c>
      <c r="F52" s="209" t="str">
        <f t="shared" si="0"/>
        <v>OWSH19-0480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142</v>
      </c>
      <c r="C53" s="348">
        <v>43663</v>
      </c>
      <c r="D53" s="169" t="s">
        <v>9601</v>
      </c>
      <c r="E53" s="209">
        <v>6681.43</v>
      </c>
      <c r="F53" s="209" t="str">
        <f t="shared" si="0"/>
        <v>OWSH19-0481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142</v>
      </c>
      <c r="C54" s="348">
        <v>43663</v>
      </c>
      <c r="D54" s="169" t="s">
        <v>9602</v>
      </c>
      <c r="E54" s="209">
        <v>622</v>
      </c>
      <c r="F54" s="209" t="str">
        <f t="shared" si="0"/>
        <v>OWSH19-0482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142</v>
      </c>
      <c r="C55" s="348">
        <v>43664</v>
      </c>
      <c r="D55" s="169" t="s">
        <v>9603</v>
      </c>
      <c r="E55" s="209">
        <v>1412.2</v>
      </c>
      <c r="F55" s="209" t="str">
        <f t="shared" si="0"/>
        <v>OWSH19-0483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142</v>
      </c>
      <c r="C56" s="348">
        <v>43664</v>
      </c>
      <c r="D56" s="169" t="s">
        <v>9604</v>
      </c>
      <c r="E56" s="209">
        <v>525.6</v>
      </c>
      <c r="F56" s="209" t="str">
        <f t="shared" si="0"/>
        <v>OWSH19-0484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142</v>
      </c>
      <c r="C57" s="348">
        <v>43664</v>
      </c>
      <c r="D57" s="169" t="s">
        <v>9605</v>
      </c>
      <c r="E57" s="209">
        <v>6056.7</v>
      </c>
      <c r="F57" s="209" t="str">
        <f t="shared" si="0"/>
        <v>OWSH19-0485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142</v>
      </c>
      <c r="C58" s="348">
        <v>43664</v>
      </c>
      <c r="D58" s="169" t="s">
        <v>9606</v>
      </c>
      <c r="E58" s="209">
        <v>1756</v>
      </c>
      <c r="F58" s="209" t="str">
        <f t="shared" si="0"/>
        <v>OWSH19-0486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142</v>
      </c>
      <c r="C59" s="348">
        <v>43665</v>
      </c>
      <c r="D59" s="169" t="s">
        <v>9607</v>
      </c>
      <c r="E59" s="209">
        <v>6279.12</v>
      </c>
      <c r="F59" s="209" t="str">
        <f t="shared" si="0"/>
        <v>OWSH19-0487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142</v>
      </c>
      <c r="C60" s="348">
        <v>43666</v>
      </c>
      <c r="D60" s="169" t="s">
        <v>9608</v>
      </c>
      <c r="E60" s="209">
        <v>1533.2</v>
      </c>
      <c r="F60" s="209" t="str">
        <f t="shared" si="0"/>
        <v>OWSH19-0488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141</v>
      </c>
      <c r="C61" s="348">
        <v>43668</v>
      </c>
      <c r="D61" s="169" t="s">
        <v>9609</v>
      </c>
      <c r="E61" s="209">
        <v>1284.8</v>
      </c>
      <c r="F61" s="209" t="str">
        <f t="shared" si="0"/>
        <v>OWSH19-0489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B62" s="215" t="s">
        <v>142</v>
      </c>
      <c r="C62" s="348">
        <v>43668</v>
      </c>
      <c r="D62" s="169" t="s">
        <v>9610</v>
      </c>
      <c r="E62" s="209">
        <v>1271.5999999999999</v>
      </c>
      <c r="F62" s="209" t="str">
        <f t="shared" si="0"/>
        <v>OWSH19-0490</v>
      </c>
      <c r="G62" s="349"/>
      <c r="H62" s="209"/>
      <c r="I62" s="220"/>
      <c r="J62" s="249"/>
    </row>
    <row r="63" spans="1:10" s="215" customFormat="1" ht="18" customHeight="1">
      <c r="A63" s="169">
        <v>57</v>
      </c>
      <c r="B63" s="215" t="s">
        <v>142</v>
      </c>
      <c r="C63" s="348">
        <v>43669</v>
      </c>
      <c r="D63" s="169" t="s">
        <v>9611</v>
      </c>
      <c r="E63" s="209">
        <v>1005.76</v>
      </c>
      <c r="F63" s="209" t="str">
        <f t="shared" si="0"/>
        <v>OWSH19-0491</v>
      </c>
      <c r="G63" s="349"/>
      <c r="H63" s="209"/>
      <c r="I63" s="220"/>
      <c r="J63" s="249"/>
    </row>
    <row r="64" spans="1:10" s="215" customFormat="1" ht="18" customHeight="1">
      <c r="A64" s="169">
        <v>58</v>
      </c>
      <c r="B64" s="215" t="s">
        <v>142</v>
      </c>
      <c r="C64" s="348">
        <v>43669</v>
      </c>
      <c r="D64" s="169" t="s">
        <v>9612</v>
      </c>
      <c r="E64" s="209">
        <v>3990.72</v>
      </c>
      <c r="F64" s="209" t="str">
        <f t="shared" si="0"/>
        <v>OWSH19-0492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142</v>
      </c>
      <c r="C65" s="348">
        <v>43669</v>
      </c>
      <c r="D65" s="169" t="s">
        <v>9613</v>
      </c>
      <c r="E65" s="209">
        <v>525.6</v>
      </c>
      <c r="F65" s="209" t="str">
        <f t="shared" si="0"/>
        <v>OWSH19-0493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298</v>
      </c>
      <c r="C66" s="348">
        <v>43670</v>
      </c>
      <c r="D66" s="169" t="s">
        <v>9614</v>
      </c>
      <c r="E66" s="209">
        <v>1365.09</v>
      </c>
      <c r="F66" s="209" t="str">
        <f t="shared" si="0"/>
        <v>OWSH19-0494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142</v>
      </c>
      <c r="C67" s="348">
        <v>43670</v>
      </c>
      <c r="D67" s="169" t="s">
        <v>9615</v>
      </c>
      <c r="E67" s="209">
        <v>11263.64</v>
      </c>
      <c r="F67" s="209" t="str">
        <f t="shared" si="0"/>
        <v>OWSH19-0495</v>
      </c>
      <c r="G67" s="349"/>
      <c r="H67" s="209"/>
      <c r="I67" s="220"/>
      <c r="J67" s="249"/>
    </row>
    <row r="68" spans="1:10" s="215" customFormat="1" ht="18" customHeight="1">
      <c r="A68" s="169">
        <v>62</v>
      </c>
      <c r="B68" s="215" t="s">
        <v>142</v>
      </c>
      <c r="C68" s="348">
        <v>43670</v>
      </c>
      <c r="D68" s="169" t="s">
        <v>9616</v>
      </c>
      <c r="E68" s="209">
        <v>1221.4000000000001</v>
      </c>
      <c r="F68" s="209" t="str">
        <f t="shared" si="0"/>
        <v>OWSH19-0496</v>
      </c>
      <c r="G68" s="349"/>
      <c r="H68" s="209"/>
      <c r="I68" s="220"/>
      <c r="J68" s="249"/>
    </row>
    <row r="69" spans="1:10" s="215" customFormat="1" ht="18" customHeight="1">
      <c r="A69" s="169">
        <v>63</v>
      </c>
      <c r="B69" s="215" t="s">
        <v>142</v>
      </c>
      <c r="C69" s="348">
        <v>43671</v>
      </c>
      <c r="D69" s="169" t="s">
        <v>9617</v>
      </c>
      <c r="E69" s="209">
        <v>1566.4</v>
      </c>
      <c r="F69" s="209" t="str">
        <f t="shared" si="0"/>
        <v>OWSH19-0497</v>
      </c>
      <c r="G69" s="349"/>
      <c r="H69" s="209"/>
      <c r="I69" s="220"/>
      <c r="J69" s="249"/>
    </row>
    <row r="70" spans="1:10" s="215" customFormat="1" ht="18" customHeight="1">
      <c r="A70" s="169">
        <v>64</v>
      </c>
      <c r="B70" s="215" t="s">
        <v>142</v>
      </c>
      <c r="C70" s="348">
        <v>43671</v>
      </c>
      <c r="D70" s="169" t="s">
        <v>9618</v>
      </c>
      <c r="E70" s="209">
        <v>3671.2</v>
      </c>
      <c r="F70" s="209" t="str">
        <f t="shared" ref="F70:F84" si="1">D70</f>
        <v>OWSH19-0498</v>
      </c>
      <c r="G70" s="349"/>
      <c r="H70" s="209"/>
      <c r="I70" s="220"/>
      <c r="J70" s="249"/>
    </row>
    <row r="71" spans="1:10" s="215" customFormat="1" ht="18" customHeight="1">
      <c r="A71" s="169">
        <v>65</v>
      </c>
      <c r="B71" s="215" t="s">
        <v>142</v>
      </c>
      <c r="C71" s="348">
        <v>43671</v>
      </c>
      <c r="D71" s="169" t="s">
        <v>9619</v>
      </c>
      <c r="E71" s="209">
        <v>1510</v>
      </c>
      <c r="F71" s="209" t="str">
        <f t="shared" si="1"/>
        <v>OWSH19-0499</v>
      </c>
      <c r="G71" s="349"/>
      <c r="H71" s="209"/>
      <c r="I71" s="220"/>
      <c r="J71" s="249"/>
    </row>
    <row r="72" spans="1:10" s="215" customFormat="1" ht="18" customHeight="1">
      <c r="A72" s="169">
        <v>66</v>
      </c>
      <c r="B72" s="215" t="s">
        <v>142</v>
      </c>
      <c r="C72" s="348">
        <v>43672</v>
      </c>
      <c r="D72" s="169" t="s">
        <v>9620</v>
      </c>
      <c r="E72" s="209">
        <v>4668.37</v>
      </c>
      <c r="F72" s="209" t="str">
        <f t="shared" si="1"/>
        <v>OWSH19-0500</v>
      </c>
      <c r="G72" s="349"/>
      <c r="H72" s="209"/>
      <c r="I72" s="220"/>
      <c r="J72" s="249"/>
    </row>
    <row r="73" spans="1:10" s="215" customFormat="1" ht="18" customHeight="1">
      <c r="A73" s="169">
        <v>67</v>
      </c>
      <c r="B73" s="215" t="s">
        <v>142</v>
      </c>
      <c r="C73" s="348">
        <v>43673</v>
      </c>
      <c r="D73" s="169" t="s">
        <v>9621</v>
      </c>
      <c r="E73" s="209">
        <v>1693.96</v>
      </c>
      <c r="F73" s="209" t="str">
        <f t="shared" si="1"/>
        <v>OWSH19-0501</v>
      </c>
      <c r="G73" s="349"/>
      <c r="H73" s="209"/>
      <c r="I73" s="220"/>
      <c r="J73" s="249"/>
    </row>
    <row r="74" spans="1:10" s="215" customFormat="1" ht="18" customHeight="1">
      <c r="A74" s="169">
        <v>68</v>
      </c>
      <c r="B74" s="215" t="s">
        <v>142</v>
      </c>
      <c r="C74" s="348">
        <v>43675</v>
      </c>
      <c r="D74" s="169" t="s">
        <v>9622</v>
      </c>
      <c r="E74" s="209">
        <v>4804.08</v>
      </c>
      <c r="F74" s="209" t="str">
        <f t="shared" si="1"/>
        <v>OWSH19-0502</v>
      </c>
      <c r="G74" s="349"/>
      <c r="H74" s="209"/>
      <c r="I74" s="220"/>
      <c r="J74" s="249"/>
    </row>
    <row r="75" spans="1:10" s="215" customFormat="1" ht="18" customHeight="1">
      <c r="A75" s="169">
        <v>69</v>
      </c>
      <c r="B75" s="215" t="s">
        <v>142</v>
      </c>
      <c r="C75" s="348">
        <v>43676</v>
      </c>
      <c r="D75" s="169" t="s">
        <v>9623</v>
      </c>
      <c r="E75" s="209">
        <v>2207</v>
      </c>
      <c r="F75" s="209" t="str">
        <f t="shared" si="1"/>
        <v>OWSH19-0503</v>
      </c>
      <c r="G75" s="349"/>
      <c r="H75" s="209"/>
      <c r="I75" s="220"/>
      <c r="J75" s="249"/>
    </row>
    <row r="76" spans="1:10" s="215" customFormat="1" ht="18" customHeight="1">
      <c r="A76" s="169">
        <v>70</v>
      </c>
      <c r="B76" s="215" t="s">
        <v>141</v>
      </c>
      <c r="C76" s="348">
        <v>43676</v>
      </c>
      <c r="D76" s="169" t="s">
        <v>9624</v>
      </c>
      <c r="E76" s="209">
        <v>4435.2</v>
      </c>
      <c r="F76" s="209" t="str">
        <f t="shared" si="1"/>
        <v>OWSH19-0504</v>
      </c>
      <c r="G76" s="349"/>
      <c r="H76" s="209"/>
      <c r="I76" s="220"/>
      <c r="J76" s="249"/>
    </row>
    <row r="77" spans="1:10" s="215" customFormat="1" ht="18" customHeight="1">
      <c r="A77" s="169">
        <v>71</v>
      </c>
      <c r="B77" s="215" t="s">
        <v>1710</v>
      </c>
      <c r="C77" s="348">
        <v>43676</v>
      </c>
      <c r="D77" s="169" t="s">
        <v>9625</v>
      </c>
      <c r="E77" s="209">
        <v>4785.88</v>
      </c>
      <c r="F77" s="209" t="str">
        <f t="shared" si="1"/>
        <v>OWSH19-0505</v>
      </c>
      <c r="G77" s="349"/>
      <c r="H77" s="209"/>
      <c r="I77" s="220"/>
      <c r="J77" s="249"/>
    </row>
    <row r="78" spans="1:10" s="215" customFormat="1" ht="18" customHeight="1">
      <c r="A78" s="169">
        <v>72</v>
      </c>
      <c r="B78" s="215" t="s">
        <v>142</v>
      </c>
      <c r="C78" s="348">
        <v>43676</v>
      </c>
      <c r="D78" s="169" t="s">
        <v>9626</v>
      </c>
      <c r="E78" s="209">
        <v>5455.36</v>
      </c>
      <c r="F78" s="209" t="str">
        <f t="shared" si="1"/>
        <v>OWSH19-0506</v>
      </c>
      <c r="G78" s="349"/>
      <c r="H78" s="209"/>
      <c r="I78" s="220"/>
      <c r="J78" s="249"/>
    </row>
    <row r="79" spans="1:10" s="215" customFormat="1" ht="18" customHeight="1">
      <c r="A79" s="169">
        <v>73</v>
      </c>
      <c r="B79" s="215" t="s">
        <v>142</v>
      </c>
      <c r="C79" s="348">
        <v>43676</v>
      </c>
      <c r="D79" s="169" t="s">
        <v>9627</v>
      </c>
      <c r="E79" s="209">
        <f>2850.75+2315.04+1816.49+591.2</f>
        <v>7573.48</v>
      </c>
      <c r="F79" s="209" t="str">
        <f t="shared" si="1"/>
        <v>OWSH19-0507</v>
      </c>
      <c r="G79" s="349"/>
      <c r="H79" s="209"/>
      <c r="I79" s="220"/>
      <c r="J79" s="249"/>
    </row>
    <row r="80" spans="1:10" s="215" customFormat="1" ht="18" customHeight="1">
      <c r="A80" s="169">
        <v>74</v>
      </c>
      <c r="B80" s="215" t="s">
        <v>142</v>
      </c>
      <c r="C80" s="348">
        <v>43677</v>
      </c>
      <c r="D80" s="169" t="s">
        <v>9628</v>
      </c>
      <c r="E80" s="209">
        <v>862.8</v>
      </c>
      <c r="F80" s="209" t="str">
        <f t="shared" si="1"/>
        <v>OWSH19-0508</v>
      </c>
      <c r="G80" s="349"/>
      <c r="H80" s="209"/>
      <c r="I80" s="220"/>
      <c r="J80" s="249"/>
    </row>
    <row r="81" spans="1:10" s="215" customFormat="1" ht="18" customHeight="1">
      <c r="A81" s="169">
        <v>75</v>
      </c>
      <c r="B81" s="215" t="s">
        <v>225</v>
      </c>
      <c r="C81" s="348">
        <v>43677</v>
      </c>
      <c r="D81" s="169" t="s">
        <v>9629</v>
      </c>
      <c r="E81" s="209">
        <v>1509</v>
      </c>
      <c r="F81" s="209" t="str">
        <f t="shared" si="1"/>
        <v>OWSH19-0509</v>
      </c>
      <c r="G81" s="349"/>
      <c r="H81" s="209"/>
      <c r="I81" s="220"/>
      <c r="J81" s="249"/>
    </row>
    <row r="82" spans="1:10" s="215" customFormat="1" ht="18" customHeight="1">
      <c r="A82" s="169">
        <v>76</v>
      </c>
      <c r="B82" s="215" t="s">
        <v>142</v>
      </c>
      <c r="C82" s="348">
        <v>43677</v>
      </c>
      <c r="D82" s="169" t="s">
        <v>9630</v>
      </c>
      <c r="E82" s="209">
        <v>2029.29</v>
      </c>
      <c r="F82" s="209" t="str">
        <f t="shared" si="1"/>
        <v>OWSH19-0510</v>
      </c>
      <c r="G82" s="349"/>
      <c r="H82" s="209"/>
      <c r="I82" s="220"/>
      <c r="J82" s="249"/>
    </row>
    <row r="83" spans="1:10" s="215" customFormat="1" ht="18" customHeight="1" thickBot="1">
      <c r="A83" s="169">
        <v>77</v>
      </c>
      <c r="B83" s="215" t="s">
        <v>142</v>
      </c>
      <c r="C83" s="348">
        <v>43677</v>
      </c>
      <c r="D83" s="169" t="s">
        <v>9631</v>
      </c>
      <c r="E83" s="209">
        <v>3129.49</v>
      </c>
      <c r="F83" s="209" t="str">
        <f t="shared" si="1"/>
        <v>OWSH19-0511</v>
      </c>
      <c r="G83" s="349"/>
      <c r="H83" s="209"/>
      <c r="I83" s="220"/>
      <c r="J83" s="249"/>
    </row>
    <row r="84" spans="1:10" s="150" customFormat="1" ht="20.25" customHeight="1" thickTop="1">
      <c r="A84" s="489"/>
      <c r="B84" s="490"/>
      <c r="C84" s="490"/>
      <c r="D84" s="492"/>
      <c r="E84" s="148">
        <f>SUM(E7:E83)</f>
        <v>216941.87</v>
      </c>
      <c r="F84" s="148">
        <f t="shared" si="1"/>
        <v>0</v>
      </c>
      <c r="G84" s="194"/>
      <c r="H84" s="148">
        <f>SUM(H7:H83)</f>
        <v>0</v>
      </c>
      <c r="I84" s="148">
        <f>SUM(I7:I83)</f>
        <v>0</v>
      </c>
      <c r="J84" s="149"/>
    </row>
    <row r="85" spans="1:10" ht="18" customHeight="1">
      <c r="C85" s="151"/>
      <c r="D85" s="152"/>
      <c r="E85" s="385">
        <f>+E84+'osh07'!E44</f>
        <v>309422.53000000003</v>
      </c>
      <c r="F85"/>
      <c r="G85"/>
    </row>
    <row r="89" spans="1:10" ht="18" customHeight="1">
      <c r="G89" s="132"/>
      <c r="H89" s="196"/>
    </row>
  </sheetData>
  <autoFilter ref="A6:J85" xr:uid="{00000000-0009-0000-0000-000011000000}"/>
  <mergeCells count="3">
    <mergeCell ref="A5:F5"/>
    <mergeCell ref="G5:I5"/>
    <mergeCell ref="A84:D84"/>
  </mergeCells>
  <phoneticPr fontId="35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49"/>
  <sheetViews>
    <sheetView showGridLines="0" zoomScale="90" zoomScaleNormal="90" workbookViewId="0">
      <pane xSplit="2" ySplit="6" topLeftCell="C19" activePane="bottomRight" state="frozen"/>
      <selection activeCell="F1172" sqref="F1172"/>
      <selection pane="topRight" activeCell="F1172" sqref="F1172"/>
      <selection pane="bottomLeft" activeCell="F1172" sqref="F1172"/>
      <selection pane="bottomRight" activeCell="B25" sqref="B25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91"/>
    </row>
    <row r="3" spans="1:10" ht="23.25" customHeight="1">
      <c r="A3" s="94" t="s">
        <v>9432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89" t="s">
        <v>139</v>
      </c>
      <c r="C7" s="90">
        <v>43664</v>
      </c>
      <c r="D7" s="107" t="s">
        <v>10815</v>
      </c>
      <c r="E7" s="109">
        <v>15400</v>
      </c>
      <c r="F7" s="107" t="str">
        <f t="shared" ref="F7:F43" si="0">D7</f>
        <v>OSH19-01902</v>
      </c>
      <c r="G7" s="351"/>
      <c r="H7" s="109"/>
      <c r="I7" s="107"/>
      <c r="J7" s="352"/>
    </row>
    <row r="8" spans="1:10" ht="18" customHeight="1">
      <c r="A8" s="324">
        <v>2</v>
      </c>
      <c r="B8" s="89" t="s">
        <v>355</v>
      </c>
      <c r="C8" s="90">
        <v>43657</v>
      </c>
      <c r="D8" s="107" t="s">
        <v>10814</v>
      </c>
      <c r="E8" s="109">
        <v>7745</v>
      </c>
      <c r="F8" s="107" t="str">
        <f t="shared" si="0"/>
        <v>OSH19-0001A</v>
      </c>
      <c r="G8" s="351"/>
      <c r="H8" s="109"/>
      <c r="I8" s="107"/>
      <c r="J8" s="352"/>
    </row>
    <row r="9" spans="1:10" ht="18" customHeight="1">
      <c r="A9" s="324">
        <v>3</v>
      </c>
      <c r="B9" s="200" t="s">
        <v>142</v>
      </c>
      <c r="C9" s="90">
        <v>43647</v>
      </c>
      <c r="D9" s="125" t="s">
        <v>9520</v>
      </c>
      <c r="E9" s="109">
        <v>1002.75</v>
      </c>
      <c r="F9" s="107" t="str">
        <f t="shared" si="0"/>
        <v>OSH19-0266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142</v>
      </c>
      <c r="C10" s="90">
        <v>43648</v>
      </c>
      <c r="D10" s="125" t="s">
        <v>9521</v>
      </c>
      <c r="E10" s="109">
        <v>6199.93</v>
      </c>
      <c r="F10" s="107" t="str">
        <f t="shared" si="0"/>
        <v>OSH19-0267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142</v>
      </c>
      <c r="C11" s="90">
        <v>43648</v>
      </c>
      <c r="D11" s="125" t="s">
        <v>9522</v>
      </c>
      <c r="E11" s="109">
        <v>49.96</v>
      </c>
      <c r="F11" s="107" t="str">
        <f t="shared" si="0"/>
        <v>OSH19-0268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142</v>
      </c>
      <c r="C12" s="90">
        <v>43648</v>
      </c>
      <c r="D12" s="125" t="s">
        <v>9523</v>
      </c>
      <c r="E12" s="109">
        <v>525.6</v>
      </c>
      <c r="F12" s="107" t="str">
        <f t="shared" si="0"/>
        <v>OSH19-0269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142</v>
      </c>
      <c r="C13" s="90">
        <v>43649</v>
      </c>
      <c r="D13" s="125" t="s">
        <v>9524</v>
      </c>
      <c r="E13" s="109">
        <v>525.6</v>
      </c>
      <c r="F13" s="107" t="str">
        <f t="shared" si="0"/>
        <v>OSH19-0270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298</v>
      </c>
      <c r="C14" s="90">
        <v>43649</v>
      </c>
      <c r="D14" s="125" t="s">
        <v>9525</v>
      </c>
      <c r="E14" s="109">
        <v>4966.08</v>
      </c>
      <c r="F14" s="107" t="str">
        <f t="shared" si="0"/>
        <v>OSH19-0271</v>
      </c>
      <c r="G14" s="318"/>
      <c r="H14" s="109"/>
      <c r="I14" s="110"/>
      <c r="J14" s="107"/>
    </row>
    <row r="15" spans="1:10" ht="18" customHeight="1">
      <c r="A15" s="324">
        <v>9</v>
      </c>
      <c r="B15" s="200" t="s">
        <v>142</v>
      </c>
      <c r="C15" s="90">
        <v>43649</v>
      </c>
      <c r="D15" s="125" t="s">
        <v>9526</v>
      </c>
      <c r="E15" s="109">
        <v>364.8</v>
      </c>
      <c r="F15" s="107" t="str">
        <f t="shared" si="0"/>
        <v>OSH19-0272</v>
      </c>
      <c r="G15" s="318"/>
      <c r="H15" s="109"/>
      <c r="I15" s="110"/>
      <c r="J15" s="107"/>
    </row>
    <row r="16" spans="1:10" ht="18" customHeight="1">
      <c r="A16" s="324">
        <v>10</v>
      </c>
      <c r="B16" s="200" t="s">
        <v>142</v>
      </c>
      <c r="C16" s="90">
        <v>43650</v>
      </c>
      <c r="D16" s="125" t="s">
        <v>9527</v>
      </c>
      <c r="E16" s="109">
        <v>858.24</v>
      </c>
      <c r="F16" s="107" t="str">
        <f t="shared" si="0"/>
        <v>OSH19-0273</v>
      </c>
      <c r="G16" s="318"/>
      <c r="H16" s="109"/>
      <c r="I16" s="110"/>
      <c r="J16" s="107"/>
    </row>
    <row r="17" spans="1:10" ht="18" customHeight="1">
      <c r="A17" s="324">
        <v>11</v>
      </c>
      <c r="B17" s="200" t="s">
        <v>142</v>
      </c>
      <c r="C17" s="90">
        <v>43651</v>
      </c>
      <c r="D17" s="125" t="s">
        <v>9528</v>
      </c>
      <c r="E17" s="109">
        <v>1837.6</v>
      </c>
      <c r="F17" s="107" t="str">
        <f t="shared" si="0"/>
        <v>OSH19-0274</v>
      </c>
      <c r="G17" s="318"/>
      <c r="H17" s="109"/>
      <c r="I17" s="110"/>
      <c r="J17" s="107"/>
    </row>
    <row r="18" spans="1:10" ht="18" customHeight="1">
      <c r="A18" s="324">
        <v>12</v>
      </c>
      <c r="B18" s="200" t="s">
        <v>142</v>
      </c>
      <c r="C18" s="90">
        <v>43652</v>
      </c>
      <c r="D18" s="125" t="s">
        <v>9529</v>
      </c>
      <c r="E18" s="109">
        <v>484.8</v>
      </c>
      <c r="F18" s="107" t="str">
        <f t="shared" si="0"/>
        <v>OSH19-0275</v>
      </c>
      <c r="G18" s="318"/>
      <c r="H18" s="109"/>
      <c r="I18" s="110"/>
      <c r="J18" s="107"/>
    </row>
    <row r="19" spans="1:10" ht="18" customHeight="1">
      <c r="A19" s="324">
        <v>13</v>
      </c>
      <c r="B19" s="200" t="s">
        <v>298</v>
      </c>
      <c r="C19" s="90">
        <v>43654</v>
      </c>
      <c r="D19" s="125" t="s">
        <v>9530</v>
      </c>
      <c r="E19" s="109">
        <v>1750</v>
      </c>
      <c r="F19" s="107" t="str">
        <f t="shared" si="0"/>
        <v>OSH19-0276</v>
      </c>
      <c r="G19" s="318"/>
      <c r="H19" s="109"/>
      <c r="I19" s="110"/>
      <c r="J19" s="107"/>
    </row>
    <row r="20" spans="1:10" ht="18" customHeight="1">
      <c r="A20" s="324">
        <v>14</v>
      </c>
      <c r="B20" s="200" t="s">
        <v>142</v>
      </c>
      <c r="C20" s="90">
        <v>43654</v>
      </c>
      <c r="D20" s="125" t="s">
        <v>9531</v>
      </c>
      <c r="E20" s="109">
        <v>2259.6</v>
      </c>
      <c r="F20" s="107" t="str">
        <f t="shared" si="0"/>
        <v>OSH19-0278</v>
      </c>
      <c r="G20" s="318"/>
      <c r="H20" s="109"/>
      <c r="I20" s="110"/>
      <c r="J20" s="107"/>
    </row>
    <row r="21" spans="1:10" ht="18" customHeight="1">
      <c r="A21" s="324">
        <v>15</v>
      </c>
      <c r="B21" s="200" t="s">
        <v>358</v>
      </c>
      <c r="C21" s="90">
        <v>43655</v>
      </c>
      <c r="D21" s="125" t="s">
        <v>9532</v>
      </c>
      <c r="E21" s="109">
        <v>2979.15</v>
      </c>
      <c r="F21" s="107" t="str">
        <f t="shared" si="0"/>
        <v>OSH19-0279</v>
      </c>
      <c r="G21" s="318"/>
      <c r="H21" s="109"/>
      <c r="I21" s="110"/>
      <c r="J21" s="107"/>
    </row>
    <row r="22" spans="1:10" ht="18" customHeight="1">
      <c r="A22" s="324">
        <v>16</v>
      </c>
      <c r="B22" s="200" t="s">
        <v>142</v>
      </c>
      <c r="C22" s="90">
        <v>43655</v>
      </c>
      <c r="D22" s="125" t="s">
        <v>9533</v>
      </c>
      <c r="E22" s="109">
        <v>1217.8499999999999</v>
      </c>
      <c r="F22" s="107" t="str">
        <f t="shared" si="0"/>
        <v>OSH19-0280</v>
      </c>
      <c r="G22" s="318"/>
      <c r="H22" s="109"/>
      <c r="I22" s="110"/>
      <c r="J22" s="107"/>
    </row>
    <row r="23" spans="1:10" ht="18" customHeight="1">
      <c r="A23" s="324">
        <v>17</v>
      </c>
      <c r="B23" s="200" t="s">
        <v>142</v>
      </c>
      <c r="C23" s="90">
        <v>43656</v>
      </c>
      <c r="D23" s="125" t="s">
        <v>9534</v>
      </c>
      <c r="E23" s="109">
        <v>674.4</v>
      </c>
      <c r="F23" s="107" t="str">
        <f t="shared" si="0"/>
        <v>OSH19-0281</v>
      </c>
      <c r="G23" s="318"/>
      <c r="H23" s="109"/>
      <c r="I23" s="110"/>
      <c r="J23" s="107"/>
    </row>
    <row r="24" spans="1:10" ht="18" customHeight="1">
      <c r="A24" s="324">
        <v>18</v>
      </c>
      <c r="B24" s="200" t="s">
        <v>298</v>
      </c>
      <c r="C24" s="90">
        <v>43656</v>
      </c>
      <c r="D24" s="125" t="s">
        <v>9535</v>
      </c>
      <c r="E24" s="109">
        <v>2540.16</v>
      </c>
      <c r="F24" s="107" t="str">
        <f t="shared" si="0"/>
        <v>OSH19-0282</v>
      </c>
      <c r="G24" s="318"/>
      <c r="H24" s="109"/>
      <c r="I24" s="110"/>
      <c r="J24" s="107"/>
    </row>
    <row r="25" spans="1:10" ht="18" customHeight="1">
      <c r="A25" s="324">
        <v>19</v>
      </c>
      <c r="B25" s="200" t="s">
        <v>1710</v>
      </c>
      <c r="C25" s="90">
        <v>43656</v>
      </c>
      <c r="D25" s="125" t="s">
        <v>9536</v>
      </c>
      <c r="E25" s="109">
        <v>1126.78</v>
      </c>
      <c r="F25" s="107" t="str">
        <f t="shared" si="0"/>
        <v>OSH19-0283</v>
      </c>
      <c r="G25" s="318"/>
      <c r="H25" s="109"/>
      <c r="I25" s="110"/>
      <c r="J25" s="107"/>
    </row>
    <row r="26" spans="1:10" ht="18" customHeight="1">
      <c r="A26" s="324">
        <v>20</v>
      </c>
      <c r="B26" s="200" t="s">
        <v>142</v>
      </c>
      <c r="C26" s="90">
        <v>43657</v>
      </c>
      <c r="D26" s="125" t="s">
        <v>9537</v>
      </c>
      <c r="E26" s="109">
        <v>708</v>
      </c>
      <c r="F26" s="107" t="str">
        <f t="shared" si="0"/>
        <v>OSH19-0284</v>
      </c>
      <c r="G26" s="318"/>
      <c r="H26" s="109"/>
      <c r="I26" s="110"/>
      <c r="J26" s="107"/>
    </row>
    <row r="27" spans="1:10" ht="18" customHeight="1">
      <c r="A27" s="324">
        <v>21</v>
      </c>
      <c r="B27" s="200"/>
      <c r="D27" s="347" t="s">
        <v>9538</v>
      </c>
      <c r="E27" s="109">
        <v>0</v>
      </c>
      <c r="F27" s="107" t="str">
        <f t="shared" si="0"/>
        <v>OSH19-0285</v>
      </c>
      <c r="G27" s="318"/>
      <c r="H27" s="109"/>
      <c r="I27" s="110"/>
      <c r="J27" s="107" t="s">
        <v>7781</v>
      </c>
    </row>
    <row r="28" spans="1:10" ht="18" customHeight="1">
      <c r="A28" s="324">
        <v>22</v>
      </c>
      <c r="B28" s="200" t="s">
        <v>142</v>
      </c>
      <c r="C28" s="90">
        <v>43658</v>
      </c>
      <c r="D28" s="125" t="s">
        <v>9539</v>
      </c>
      <c r="E28" s="109">
        <v>525.6</v>
      </c>
      <c r="F28" s="107" t="str">
        <f t="shared" si="0"/>
        <v>OSH19-0286</v>
      </c>
      <c r="G28" s="318"/>
      <c r="H28" s="109"/>
      <c r="I28" s="110"/>
      <c r="J28" s="107"/>
    </row>
    <row r="29" spans="1:10" ht="18" customHeight="1">
      <c r="A29" s="324">
        <v>23</v>
      </c>
      <c r="B29" s="200" t="s">
        <v>142</v>
      </c>
      <c r="C29" s="90">
        <v>43658</v>
      </c>
      <c r="D29" s="125" t="s">
        <v>9540</v>
      </c>
      <c r="E29" s="109">
        <v>674.4</v>
      </c>
      <c r="F29" s="107" t="str">
        <f t="shared" si="0"/>
        <v>OSH19-0287</v>
      </c>
      <c r="G29" s="318"/>
      <c r="H29" s="109"/>
      <c r="I29" s="110"/>
      <c r="J29" s="107"/>
    </row>
    <row r="30" spans="1:10" ht="18" customHeight="1">
      <c r="A30" s="324">
        <v>24</v>
      </c>
      <c r="B30" s="200" t="s">
        <v>141</v>
      </c>
      <c r="C30" s="90">
        <v>43661</v>
      </c>
      <c r="D30" s="125" t="s">
        <v>9541</v>
      </c>
      <c r="E30" s="109">
        <v>3774</v>
      </c>
      <c r="F30" s="107" t="str">
        <f t="shared" si="0"/>
        <v>OSH19-0288</v>
      </c>
      <c r="G30" s="318"/>
      <c r="H30" s="109"/>
      <c r="I30" s="110"/>
      <c r="J30" s="107"/>
    </row>
    <row r="31" spans="1:10" ht="18" customHeight="1">
      <c r="A31" s="324">
        <v>25</v>
      </c>
      <c r="B31" s="200" t="s">
        <v>142</v>
      </c>
      <c r="C31" s="90">
        <v>43661</v>
      </c>
      <c r="D31" s="125" t="s">
        <v>9542</v>
      </c>
      <c r="E31" s="109">
        <v>504</v>
      </c>
      <c r="F31" s="107" t="str">
        <f t="shared" si="0"/>
        <v>OSH19-0289</v>
      </c>
      <c r="G31" s="318"/>
      <c r="H31" s="109"/>
      <c r="I31" s="110"/>
      <c r="J31" s="107"/>
    </row>
    <row r="32" spans="1:10" ht="18" customHeight="1">
      <c r="A32" s="324">
        <v>26</v>
      </c>
      <c r="B32" s="200" t="s">
        <v>358</v>
      </c>
      <c r="C32" s="90">
        <v>43663</v>
      </c>
      <c r="D32" s="125" t="s">
        <v>9543</v>
      </c>
      <c r="E32" s="109">
        <v>7154.13</v>
      </c>
      <c r="F32" s="107" t="str">
        <f t="shared" si="0"/>
        <v>OSH19-0290</v>
      </c>
      <c r="G32" s="318"/>
      <c r="H32" s="109"/>
      <c r="I32" s="110"/>
      <c r="J32" s="107"/>
    </row>
    <row r="33" spans="1:10" ht="18" customHeight="1">
      <c r="A33" s="324">
        <v>27</v>
      </c>
      <c r="B33" s="200" t="s">
        <v>142</v>
      </c>
      <c r="C33" s="90">
        <v>43663</v>
      </c>
      <c r="D33" s="125" t="s">
        <v>9544</v>
      </c>
      <c r="E33" s="109">
        <v>651.6</v>
      </c>
      <c r="F33" s="107" t="str">
        <f t="shared" si="0"/>
        <v>OSH19-0291</v>
      </c>
      <c r="G33" s="318"/>
      <c r="H33" s="109"/>
      <c r="I33" s="110"/>
      <c r="J33" s="107"/>
    </row>
    <row r="34" spans="1:10" ht="18" customHeight="1">
      <c r="A34" s="324">
        <v>28</v>
      </c>
      <c r="B34" s="200" t="s">
        <v>139</v>
      </c>
      <c r="C34" s="90">
        <v>43665</v>
      </c>
      <c r="D34" s="125" t="s">
        <v>9545</v>
      </c>
      <c r="E34" s="109">
        <v>4599.7</v>
      </c>
      <c r="F34" s="107" t="str">
        <f t="shared" si="0"/>
        <v>OSH19-0292</v>
      </c>
      <c r="G34" s="318"/>
      <c r="H34" s="109"/>
      <c r="I34" s="110"/>
      <c r="J34" s="107"/>
    </row>
    <row r="35" spans="1:10" ht="18" customHeight="1">
      <c r="A35" s="324">
        <v>29</v>
      </c>
      <c r="B35" s="200"/>
      <c r="D35" s="347" t="s">
        <v>9546</v>
      </c>
      <c r="E35" s="109">
        <v>0</v>
      </c>
      <c r="F35" s="107" t="str">
        <f t="shared" si="0"/>
        <v>OSH19-0293</v>
      </c>
      <c r="G35" s="318"/>
      <c r="H35" s="109"/>
      <c r="I35" s="110"/>
      <c r="J35" s="107" t="s">
        <v>7781</v>
      </c>
    </row>
    <row r="36" spans="1:10" ht="18" customHeight="1">
      <c r="A36" s="324">
        <v>30</v>
      </c>
      <c r="B36" s="200" t="s">
        <v>142</v>
      </c>
      <c r="C36" s="90">
        <v>43665</v>
      </c>
      <c r="D36" s="125" t="s">
        <v>9547</v>
      </c>
      <c r="E36" s="109">
        <v>1863.6</v>
      </c>
      <c r="F36" s="107" t="str">
        <f t="shared" si="0"/>
        <v>OSH19-0294</v>
      </c>
      <c r="G36" s="318"/>
      <c r="H36" s="109"/>
      <c r="I36" s="110"/>
      <c r="J36" s="107"/>
    </row>
    <row r="37" spans="1:10" ht="18" customHeight="1">
      <c r="A37" s="324">
        <v>31</v>
      </c>
      <c r="B37" s="200" t="s">
        <v>142</v>
      </c>
      <c r="C37" s="90">
        <v>43668</v>
      </c>
      <c r="D37" s="125" t="s">
        <v>9548</v>
      </c>
      <c r="E37" s="109">
        <v>860.11</v>
      </c>
      <c r="F37" s="107" t="str">
        <f t="shared" si="0"/>
        <v>OSH19-0295</v>
      </c>
      <c r="G37" s="318"/>
      <c r="H37" s="109"/>
      <c r="I37" s="110"/>
      <c r="J37" s="107"/>
    </row>
    <row r="38" spans="1:10" ht="18" customHeight="1">
      <c r="A38" s="324">
        <v>32</v>
      </c>
      <c r="B38" s="200" t="s">
        <v>142</v>
      </c>
      <c r="C38" s="90">
        <v>43669</v>
      </c>
      <c r="D38" s="125" t="s">
        <v>9549</v>
      </c>
      <c r="E38" s="109">
        <v>525.6</v>
      </c>
      <c r="F38" s="107" t="str">
        <f t="shared" si="0"/>
        <v>OSH19-0296</v>
      </c>
      <c r="G38" s="318"/>
      <c r="H38" s="109"/>
      <c r="I38" s="110"/>
      <c r="J38" s="107"/>
    </row>
    <row r="39" spans="1:10" ht="18" customHeight="1">
      <c r="A39" s="324">
        <v>33</v>
      </c>
      <c r="B39" s="200" t="s">
        <v>358</v>
      </c>
      <c r="C39" s="90">
        <v>43669</v>
      </c>
      <c r="D39" s="125" t="s">
        <v>9550</v>
      </c>
      <c r="E39" s="109">
        <v>6483.33</v>
      </c>
      <c r="F39" s="107" t="str">
        <f t="shared" si="0"/>
        <v>OSH19-0297</v>
      </c>
      <c r="G39" s="318"/>
      <c r="H39" s="109"/>
      <c r="I39" s="110"/>
      <c r="J39" s="107"/>
    </row>
    <row r="40" spans="1:10" ht="18" customHeight="1">
      <c r="A40" s="324">
        <v>34</v>
      </c>
      <c r="B40" s="200" t="s">
        <v>139</v>
      </c>
      <c r="C40" s="90">
        <v>43670</v>
      </c>
      <c r="D40" s="125" t="s">
        <v>9551</v>
      </c>
      <c r="E40" s="109">
        <v>3258</v>
      </c>
      <c r="F40" s="107" t="str">
        <f t="shared" si="0"/>
        <v>OSH19-0298</v>
      </c>
      <c r="G40" s="318"/>
      <c r="H40" s="109"/>
      <c r="I40" s="110"/>
      <c r="J40" s="107"/>
    </row>
    <row r="41" spans="1:10" ht="18" customHeight="1">
      <c r="A41" s="324">
        <v>35</v>
      </c>
      <c r="B41" s="89" t="s">
        <v>1746</v>
      </c>
      <c r="D41" s="327" t="s">
        <v>9552</v>
      </c>
      <c r="E41" s="109">
        <v>0</v>
      </c>
      <c r="F41" s="107" t="str">
        <f t="shared" si="0"/>
        <v>OSH19-0299</v>
      </c>
      <c r="G41" s="318"/>
      <c r="H41" s="109"/>
      <c r="I41" s="110"/>
      <c r="J41" s="107"/>
    </row>
    <row r="42" spans="1:10" ht="18" customHeight="1">
      <c r="A42" s="324">
        <v>36</v>
      </c>
      <c r="B42" s="200" t="s">
        <v>358</v>
      </c>
      <c r="C42" s="90">
        <v>43676</v>
      </c>
      <c r="D42" s="125" t="s">
        <v>9553</v>
      </c>
      <c r="E42" s="109">
        <v>8117.65</v>
      </c>
      <c r="F42" s="107" t="str">
        <f t="shared" si="0"/>
        <v>OSH19-0300</v>
      </c>
      <c r="G42" s="318"/>
      <c r="H42" s="109"/>
      <c r="I42" s="110"/>
      <c r="J42" s="107"/>
    </row>
    <row r="43" spans="1:10" ht="18" customHeight="1" thickBot="1">
      <c r="A43" s="324">
        <v>37</v>
      </c>
      <c r="B43" s="200" t="s">
        <v>358</v>
      </c>
      <c r="C43" s="90">
        <v>43676</v>
      </c>
      <c r="D43" s="125" t="s">
        <v>9554</v>
      </c>
      <c r="E43" s="109">
        <v>272.64</v>
      </c>
      <c r="F43" s="107" t="str">
        <f t="shared" si="0"/>
        <v>OSH19-0301</v>
      </c>
      <c r="G43" s="318"/>
      <c r="H43" s="109"/>
      <c r="I43" s="110"/>
      <c r="J43" s="107"/>
    </row>
    <row r="44" spans="1:10" s="117" customFormat="1" ht="20.25" customHeight="1" thickTop="1">
      <c r="A44" s="111"/>
      <c r="B44" s="111"/>
      <c r="C44" s="111"/>
      <c r="D44" s="111"/>
      <c r="E44" s="111">
        <f>SUM(E7:E43)</f>
        <v>92480.660000000018</v>
      </c>
      <c r="F44" s="112"/>
      <c r="G44" s="112"/>
      <c r="H44" s="111">
        <f>SUM(H7:H43)</f>
        <v>0</v>
      </c>
      <c r="I44" s="111">
        <f>SUM(I7:I43)</f>
        <v>0</v>
      </c>
      <c r="J44" s="113"/>
    </row>
    <row r="45" spans="1:10" ht="18" customHeight="1">
      <c r="A45" s="119"/>
      <c r="C45" s="118"/>
      <c r="D45"/>
      <c r="E45"/>
      <c r="F45"/>
      <c r="G45"/>
      <c r="H45"/>
      <c r="I45"/>
    </row>
    <row r="49" spans="1:10" s="92" customFormat="1" ht="18" customHeight="1">
      <c r="A49" s="89"/>
      <c r="B49" s="89"/>
      <c r="C49" s="90"/>
      <c r="D49" s="89"/>
      <c r="G49" s="90"/>
      <c r="I49" s="89"/>
      <c r="J49" s="89"/>
    </row>
  </sheetData>
  <autoFilter ref="A6:J45" xr:uid="{00000000-0009-0000-0000-000012000000}"/>
  <mergeCells count="3">
    <mergeCell ref="C1:E1"/>
    <mergeCell ref="A5:F5"/>
    <mergeCell ref="G5:I5"/>
  </mergeCells>
  <phoneticPr fontId="35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71"/>
  <sheetViews>
    <sheetView showGridLines="0" zoomScale="90" zoomScaleNormal="90" workbookViewId="0">
      <pane xSplit="2" ySplit="6" topLeftCell="C52" activePane="bottomRight" state="frozen"/>
      <selection activeCell="F1172" sqref="F1172"/>
      <selection pane="topRight" activeCell="F1172" sqref="F1172"/>
      <selection pane="bottomLeft" activeCell="F1172" sqref="F1172"/>
      <selection pane="bottomRight" activeCell="B47" sqref="B47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195"/>
    </row>
    <row r="3" spans="1:10" ht="23.25" customHeight="1">
      <c r="A3" s="134" t="s">
        <v>9433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42</v>
      </c>
      <c r="C7" s="132">
        <v>43647</v>
      </c>
      <c r="D7" s="54" t="s">
        <v>9465</v>
      </c>
      <c r="E7" s="146">
        <v>1933.35</v>
      </c>
      <c r="F7" s="54" t="str">
        <f t="shared" ref="F7:F56" si="0">D7</f>
        <v>SHV19-0292</v>
      </c>
      <c r="G7" s="145">
        <f t="shared" ref="G7:G56" si="1">C7+60</f>
        <v>43707</v>
      </c>
      <c r="H7" s="146"/>
      <c r="I7" s="147"/>
      <c r="J7" s="54"/>
    </row>
    <row r="8" spans="1:10" ht="18" customHeight="1">
      <c r="A8" s="54">
        <v>2</v>
      </c>
      <c r="B8" s="131" t="s">
        <v>42</v>
      </c>
      <c r="C8" s="132">
        <v>43647</v>
      </c>
      <c r="D8" s="54" t="s">
        <v>9466</v>
      </c>
      <c r="E8" s="146">
        <v>676.2</v>
      </c>
      <c r="F8" s="54" t="str">
        <f t="shared" si="0"/>
        <v>SHV19-0293</v>
      </c>
      <c r="G8" s="145">
        <f t="shared" si="1"/>
        <v>43707</v>
      </c>
      <c r="H8" s="146"/>
      <c r="I8" s="147"/>
      <c r="J8" s="54"/>
    </row>
    <row r="9" spans="1:10" ht="18" customHeight="1">
      <c r="A9" s="54">
        <v>3</v>
      </c>
      <c r="B9" s="131" t="s">
        <v>42</v>
      </c>
      <c r="C9" s="132">
        <v>43648</v>
      </c>
      <c r="D9" s="54" t="s">
        <v>9467</v>
      </c>
      <c r="E9" s="146">
        <v>1436.57</v>
      </c>
      <c r="F9" s="54" t="str">
        <f t="shared" si="0"/>
        <v>SHV19-0294</v>
      </c>
      <c r="G9" s="145">
        <f t="shared" si="1"/>
        <v>43708</v>
      </c>
      <c r="H9" s="146"/>
      <c r="I9" s="147"/>
      <c r="J9" s="54"/>
    </row>
    <row r="10" spans="1:10" ht="18" customHeight="1">
      <c r="A10" s="54">
        <v>4</v>
      </c>
      <c r="B10" s="131" t="s">
        <v>42</v>
      </c>
      <c r="C10" s="132">
        <v>43649</v>
      </c>
      <c r="D10" s="54" t="s">
        <v>9468</v>
      </c>
      <c r="E10" s="146">
        <v>498.79</v>
      </c>
      <c r="F10" s="54" t="str">
        <f t="shared" si="0"/>
        <v>SHV19-0295</v>
      </c>
      <c r="G10" s="145">
        <f t="shared" si="1"/>
        <v>43709</v>
      </c>
      <c r="H10" s="146"/>
      <c r="I10" s="147"/>
      <c r="J10" s="54"/>
    </row>
    <row r="11" spans="1:10" ht="18" customHeight="1">
      <c r="A11" s="54">
        <v>5</v>
      </c>
      <c r="B11" s="131" t="s">
        <v>42</v>
      </c>
      <c r="C11" s="132">
        <v>43649</v>
      </c>
      <c r="D11" s="54" t="s">
        <v>9469</v>
      </c>
      <c r="E11" s="146">
        <v>5470.91</v>
      </c>
      <c r="F11" s="54" t="str">
        <f t="shared" si="0"/>
        <v>SHV19-0296</v>
      </c>
      <c r="G11" s="145">
        <f t="shared" si="1"/>
        <v>43709</v>
      </c>
      <c r="H11" s="146"/>
      <c r="I11" s="147"/>
      <c r="J11" s="54"/>
    </row>
    <row r="12" spans="1:10" ht="18" customHeight="1">
      <c r="A12" s="54">
        <v>6</v>
      </c>
      <c r="B12" s="131" t="s">
        <v>42</v>
      </c>
      <c r="C12" s="132">
        <v>43650</v>
      </c>
      <c r="D12" s="54" t="s">
        <v>9470</v>
      </c>
      <c r="E12" s="146">
        <v>3738.17</v>
      </c>
      <c r="F12" s="54" t="str">
        <f t="shared" si="0"/>
        <v>SHV19-0297</v>
      </c>
      <c r="G12" s="145">
        <f t="shared" si="1"/>
        <v>43710</v>
      </c>
      <c r="H12" s="146"/>
      <c r="I12" s="147"/>
      <c r="J12" s="54"/>
    </row>
    <row r="13" spans="1:10" ht="18" customHeight="1">
      <c r="A13" s="54">
        <v>7</v>
      </c>
      <c r="B13" s="131" t="s">
        <v>42</v>
      </c>
      <c r="C13" s="132">
        <v>43650</v>
      </c>
      <c r="D13" s="54" t="s">
        <v>9471</v>
      </c>
      <c r="E13" s="146">
        <v>2326.8000000000002</v>
      </c>
      <c r="F13" s="54" t="str">
        <f t="shared" si="0"/>
        <v>SHV19-0298</v>
      </c>
      <c r="G13" s="145">
        <f t="shared" si="1"/>
        <v>43710</v>
      </c>
      <c r="H13" s="146"/>
      <c r="I13" s="147"/>
      <c r="J13" s="54"/>
    </row>
    <row r="14" spans="1:10" ht="18" customHeight="1">
      <c r="A14" s="54">
        <v>8</v>
      </c>
      <c r="B14" s="131" t="s">
        <v>42</v>
      </c>
      <c r="C14" s="132">
        <v>43650</v>
      </c>
      <c r="D14" s="54" t="s">
        <v>9472</v>
      </c>
      <c r="E14" s="146">
        <v>580.95000000000005</v>
      </c>
      <c r="F14" s="54" t="str">
        <f t="shared" si="0"/>
        <v>SHV19-0299</v>
      </c>
      <c r="G14" s="145">
        <f t="shared" si="1"/>
        <v>43710</v>
      </c>
      <c r="H14" s="146"/>
      <c r="I14" s="147"/>
      <c r="J14" s="54"/>
    </row>
    <row r="15" spans="1:10" ht="18" customHeight="1">
      <c r="A15" s="54">
        <v>9</v>
      </c>
      <c r="D15" s="346" t="s">
        <v>9473</v>
      </c>
      <c r="E15" s="146">
        <v>0</v>
      </c>
      <c r="F15" s="54" t="str">
        <f t="shared" si="0"/>
        <v>SHV19-0300</v>
      </c>
      <c r="G15" s="145">
        <f t="shared" si="1"/>
        <v>60</v>
      </c>
      <c r="H15" s="146"/>
      <c r="I15" s="147"/>
      <c r="J15" s="54" t="s">
        <v>7781</v>
      </c>
    </row>
    <row r="16" spans="1:10" ht="18" customHeight="1">
      <c r="A16" s="54">
        <v>10</v>
      </c>
      <c r="B16" s="131" t="s">
        <v>194</v>
      </c>
      <c r="C16" s="132">
        <v>43654</v>
      </c>
      <c r="D16" s="54" t="s">
        <v>9474</v>
      </c>
      <c r="E16" s="146">
        <v>3522</v>
      </c>
      <c r="F16" s="54" t="str">
        <f t="shared" si="0"/>
        <v>SHV19-0301</v>
      </c>
      <c r="G16" s="145">
        <f t="shared" si="1"/>
        <v>43714</v>
      </c>
      <c r="H16" s="146"/>
      <c r="I16" s="147"/>
      <c r="J16" s="54"/>
    </row>
    <row r="17" spans="1:10" ht="18" customHeight="1">
      <c r="A17" s="54">
        <v>11</v>
      </c>
      <c r="B17" s="131" t="s">
        <v>288</v>
      </c>
      <c r="C17" s="132">
        <v>43661</v>
      </c>
      <c r="D17" s="54" t="s">
        <v>9475</v>
      </c>
      <c r="E17" s="146">
        <v>4650</v>
      </c>
      <c r="F17" s="54" t="str">
        <f t="shared" si="0"/>
        <v>SHV19-0302</v>
      </c>
      <c r="G17" s="145">
        <f t="shared" si="1"/>
        <v>43721</v>
      </c>
      <c r="H17" s="146"/>
      <c r="I17" s="147"/>
      <c r="J17" s="54"/>
    </row>
    <row r="18" spans="1:10" ht="18" customHeight="1">
      <c r="A18" s="54">
        <v>12</v>
      </c>
      <c r="B18" s="131" t="s">
        <v>330</v>
      </c>
      <c r="C18" s="132">
        <v>43663</v>
      </c>
      <c r="D18" s="54" t="s">
        <v>9476</v>
      </c>
      <c r="E18" s="146">
        <v>6266.88</v>
      </c>
      <c r="F18" s="54" t="str">
        <f t="shared" si="0"/>
        <v>SHV19-0303</v>
      </c>
      <c r="G18" s="145">
        <f t="shared" si="1"/>
        <v>43723</v>
      </c>
      <c r="H18" s="146"/>
      <c r="I18" s="147"/>
      <c r="J18" s="54"/>
    </row>
    <row r="19" spans="1:10" ht="18" customHeight="1">
      <c r="A19" s="54">
        <v>13</v>
      </c>
      <c r="B19" s="131" t="s">
        <v>42</v>
      </c>
      <c r="C19" s="132">
        <v>43662</v>
      </c>
      <c r="D19" s="54" t="s">
        <v>9477</v>
      </c>
      <c r="E19" s="146">
        <v>5149.54</v>
      </c>
      <c r="F19" s="54" t="str">
        <f t="shared" si="0"/>
        <v>SHV19-0304</v>
      </c>
      <c r="G19" s="145">
        <f t="shared" si="1"/>
        <v>43722</v>
      </c>
      <c r="H19" s="146"/>
      <c r="I19" s="147"/>
      <c r="J19" s="54"/>
    </row>
    <row r="20" spans="1:10" ht="18" customHeight="1">
      <c r="A20" s="54">
        <v>14</v>
      </c>
      <c r="B20" s="131" t="s">
        <v>42</v>
      </c>
      <c r="C20" s="132">
        <v>43662</v>
      </c>
      <c r="D20" s="54" t="s">
        <v>9478</v>
      </c>
      <c r="E20" s="146">
        <v>498.79</v>
      </c>
      <c r="F20" s="54" t="str">
        <f t="shared" si="0"/>
        <v>SHV19-0305</v>
      </c>
      <c r="G20" s="145">
        <f t="shared" si="1"/>
        <v>43722</v>
      </c>
      <c r="H20" s="146"/>
      <c r="I20" s="147"/>
      <c r="J20" s="54"/>
    </row>
    <row r="21" spans="1:10" ht="18" customHeight="1">
      <c r="A21" s="54">
        <v>15</v>
      </c>
      <c r="B21" s="131" t="s">
        <v>42</v>
      </c>
      <c r="C21" s="132">
        <v>43662</v>
      </c>
      <c r="D21" s="54" t="s">
        <v>9479</v>
      </c>
      <c r="E21" s="146">
        <v>653.02</v>
      </c>
      <c r="F21" s="54" t="str">
        <f t="shared" si="0"/>
        <v>SHV19-0306</v>
      </c>
      <c r="G21" s="145">
        <f t="shared" si="1"/>
        <v>43722</v>
      </c>
      <c r="H21" s="146"/>
      <c r="I21" s="147"/>
      <c r="J21" s="54"/>
    </row>
    <row r="22" spans="1:10" ht="18" customHeight="1">
      <c r="A22" s="54">
        <v>16</v>
      </c>
      <c r="B22" s="131" t="s">
        <v>42</v>
      </c>
      <c r="C22" s="132">
        <v>43663</v>
      </c>
      <c r="D22" s="54" t="s">
        <v>9480</v>
      </c>
      <c r="E22" s="146">
        <v>3703.57</v>
      </c>
      <c r="F22" s="54" t="str">
        <f t="shared" si="0"/>
        <v>SHV19-0307</v>
      </c>
      <c r="G22" s="145">
        <f t="shared" si="1"/>
        <v>43723</v>
      </c>
      <c r="H22" s="146"/>
      <c r="I22" s="147"/>
      <c r="J22" s="54"/>
    </row>
    <row r="23" spans="1:10" ht="18" customHeight="1">
      <c r="A23" s="54">
        <v>17</v>
      </c>
      <c r="B23" s="131" t="s">
        <v>42</v>
      </c>
      <c r="C23" s="132">
        <v>43663</v>
      </c>
      <c r="D23" s="54" t="s">
        <v>9481</v>
      </c>
      <c r="E23" s="146">
        <v>1329.22</v>
      </c>
      <c r="F23" s="54" t="str">
        <f t="shared" si="0"/>
        <v>SHV19-0308</v>
      </c>
      <c r="G23" s="145">
        <f t="shared" si="1"/>
        <v>43723</v>
      </c>
      <c r="H23" s="146"/>
      <c r="I23" s="147"/>
      <c r="J23" s="54"/>
    </row>
    <row r="24" spans="1:10" ht="18" customHeight="1">
      <c r="A24" s="54">
        <v>18</v>
      </c>
      <c r="B24" s="131" t="s">
        <v>42</v>
      </c>
      <c r="C24" s="132">
        <v>43663</v>
      </c>
      <c r="D24" s="54" t="s">
        <v>9482</v>
      </c>
      <c r="E24" s="146">
        <v>1329.22</v>
      </c>
      <c r="F24" s="54" t="str">
        <f t="shared" si="0"/>
        <v>SHV19-0309</v>
      </c>
      <c r="G24" s="145">
        <f t="shared" si="1"/>
        <v>43723</v>
      </c>
      <c r="H24" s="146"/>
      <c r="I24" s="147"/>
      <c r="J24" s="54"/>
    </row>
    <row r="25" spans="1:10" ht="18" customHeight="1">
      <c r="A25" s="54">
        <v>19</v>
      </c>
      <c r="B25" s="131" t="s">
        <v>42</v>
      </c>
      <c r="C25" s="132">
        <v>43663</v>
      </c>
      <c r="D25" s="54" t="s">
        <v>9483</v>
      </c>
      <c r="E25" s="146">
        <v>1352.4</v>
      </c>
      <c r="F25" s="54" t="str">
        <f t="shared" si="0"/>
        <v>SHV19-0310</v>
      </c>
      <c r="G25" s="145">
        <f t="shared" si="1"/>
        <v>43723</v>
      </c>
      <c r="H25" s="146"/>
      <c r="I25" s="147"/>
      <c r="J25" s="54"/>
    </row>
    <row r="26" spans="1:10" ht="18" customHeight="1">
      <c r="A26" s="54">
        <v>20</v>
      </c>
      <c r="B26" s="131" t="s">
        <v>42</v>
      </c>
      <c r="C26" s="132">
        <v>43663</v>
      </c>
      <c r="D26" s="54" t="s">
        <v>9484</v>
      </c>
      <c r="E26" s="146">
        <v>2992.75</v>
      </c>
      <c r="F26" s="54" t="str">
        <f t="shared" si="0"/>
        <v>SHV19-0311</v>
      </c>
      <c r="G26" s="145">
        <f t="shared" si="1"/>
        <v>43723</v>
      </c>
      <c r="H26" s="146"/>
      <c r="I26" s="147"/>
      <c r="J26" s="54"/>
    </row>
    <row r="27" spans="1:10" ht="18" customHeight="1">
      <c r="A27" s="54">
        <v>21</v>
      </c>
      <c r="B27" s="131" t="s">
        <v>42</v>
      </c>
      <c r="C27" s="132">
        <v>43664</v>
      </c>
      <c r="D27" s="54" t="s">
        <v>9485</v>
      </c>
      <c r="E27" s="146">
        <v>1329.22</v>
      </c>
      <c r="F27" s="54" t="str">
        <f t="shared" si="0"/>
        <v>SHV19-0312</v>
      </c>
      <c r="G27" s="145">
        <f t="shared" si="1"/>
        <v>43724</v>
      </c>
      <c r="H27" s="146"/>
      <c r="I27" s="147"/>
      <c r="J27" s="54"/>
    </row>
    <row r="28" spans="1:10" ht="18" customHeight="1">
      <c r="A28" s="54">
        <v>22</v>
      </c>
      <c r="B28" s="131" t="s">
        <v>42</v>
      </c>
      <c r="C28" s="132">
        <v>43664</v>
      </c>
      <c r="D28" s="54" t="s">
        <v>9486</v>
      </c>
      <c r="E28" s="146">
        <v>1329.22</v>
      </c>
      <c r="F28" s="54" t="str">
        <f t="shared" si="0"/>
        <v>SHV19-0313</v>
      </c>
      <c r="G28" s="145">
        <f t="shared" si="1"/>
        <v>43724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43665</v>
      </c>
      <c r="D29" s="54" t="s">
        <v>9487</v>
      </c>
      <c r="E29" s="146">
        <v>1306.04</v>
      </c>
      <c r="F29" s="54" t="str">
        <f t="shared" si="0"/>
        <v>SHV19-0314</v>
      </c>
      <c r="G29" s="145">
        <f t="shared" si="1"/>
        <v>43725</v>
      </c>
      <c r="H29" s="146"/>
      <c r="I29" s="147"/>
      <c r="J29" s="54"/>
    </row>
    <row r="30" spans="1:10" ht="18" customHeight="1">
      <c r="A30" s="54">
        <v>24</v>
      </c>
      <c r="B30" s="131" t="s">
        <v>42</v>
      </c>
      <c r="C30" s="132">
        <v>43668</v>
      </c>
      <c r="D30" s="54" t="s">
        <v>9488</v>
      </c>
      <c r="E30" s="146">
        <v>653.02</v>
      </c>
      <c r="F30" s="54" t="str">
        <f t="shared" si="0"/>
        <v>SHV19-0315</v>
      </c>
      <c r="G30" s="145">
        <f t="shared" si="1"/>
        <v>43728</v>
      </c>
      <c r="H30" s="146"/>
      <c r="I30" s="147"/>
      <c r="J30" s="54"/>
    </row>
    <row r="31" spans="1:10" ht="18" customHeight="1">
      <c r="A31" s="54">
        <v>25</v>
      </c>
      <c r="B31" s="131" t="s">
        <v>42</v>
      </c>
      <c r="C31" s="132">
        <v>43669</v>
      </c>
      <c r="D31" s="54" t="s">
        <v>9489</v>
      </c>
      <c r="E31" s="146">
        <v>3560.76</v>
      </c>
      <c r="F31" s="54" t="str">
        <f t="shared" si="0"/>
        <v>SHV19-0316</v>
      </c>
      <c r="G31" s="145">
        <f t="shared" si="1"/>
        <v>43729</v>
      </c>
      <c r="H31" s="146"/>
      <c r="I31" s="147"/>
      <c r="J31" s="54"/>
    </row>
    <row r="32" spans="1:10" ht="18" customHeight="1">
      <c r="A32" s="54">
        <v>26</v>
      </c>
      <c r="B32" s="131" t="s">
        <v>42</v>
      </c>
      <c r="C32" s="132">
        <v>43669</v>
      </c>
      <c r="D32" s="54" t="s">
        <v>9490</v>
      </c>
      <c r="E32" s="146">
        <v>1768.2</v>
      </c>
      <c r="F32" s="54" t="str">
        <f t="shared" si="0"/>
        <v>SHV19-0317</v>
      </c>
      <c r="G32" s="145">
        <f t="shared" si="1"/>
        <v>43729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43669</v>
      </c>
      <c r="D33" s="54" t="s">
        <v>9491</v>
      </c>
      <c r="E33" s="146">
        <v>653.02</v>
      </c>
      <c r="F33" s="54" t="str">
        <f t="shared" si="0"/>
        <v>SHV19-0318</v>
      </c>
      <c r="G33" s="145">
        <f t="shared" si="1"/>
        <v>43729</v>
      </c>
      <c r="H33" s="146"/>
      <c r="I33" s="147"/>
      <c r="J33" s="54"/>
    </row>
    <row r="34" spans="1:10" ht="18" customHeight="1">
      <c r="A34" s="54">
        <v>28</v>
      </c>
      <c r="B34" s="131" t="s">
        <v>42</v>
      </c>
      <c r="C34" s="132">
        <v>43670</v>
      </c>
      <c r="D34" s="54" t="s">
        <v>9492</v>
      </c>
      <c r="E34" s="146">
        <v>3987.65</v>
      </c>
      <c r="F34" s="54" t="str">
        <f t="shared" si="0"/>
        <v>SHV19-0319</v>
      </c>
      <c r="G34" s="145">
        <f t="shared" si="1"/>
        <v>43730</v>
      </c>
      <c r="H34" s="146"/>
      <c r="I34" s="147"/>
      <c r="J34" s="54"/>
    </row>
    <row r="35" spans="1:10" ht="18" customHeight="1">
      <c r="A35" s="54">
        <v>29</v>
      </c>
      <c r="B35" s="131" t="s">
        <v>42</v>
      </c>
      <c r="C35" s="132">
        <v>43670</v>
      </c>
      <c r="D35" s="54" t="s">
        <v>9493</v>
      </c>
      <c r="E35" s="146">
        <v>653.02</v>
      </c>
      <c r="F35" s="54" t="str">
        <f t="shared" si="0"/>
        <v>SHV19-0320</v>
      </c>
      <c r="G35" s="145">
        <f t="shared" si="1"/>
        <v>43730</v>
      </c>
      <c r="H35" s="146"/>
      <c r="I35" s="147"/>
      <c r="J35" s="54"/>
    </row>
    <row r="36" spans="1:10" ht="18" customHeight="1">
      <c r="A36" s="54">
        <v>30</v>
      </c>
      <c r="B36" s="131" t="s">
        <v>42</v>
      </c>
      <c r="C36" s="132">
        <v>43670</v>
      </c>
      <c r="D36" s="54" t="s">
        <v>9494</v>
      </c>
      <c r="E36" s="146">
        <v>653.02</v>
      </c>
      <c r="F36" s="54" t="str">
        <f t="shared" si="0"/>
        <v>SHV19-0321</v>
      </c>
      <c r="G36" s="145">
        <f t="shared" si="1"/>
        <v>43730</v>
      </c>
      <c r="H36" s="146"/>
      <c r="I36" s="147"/>
      <c r="J36" s="54"/>
    </row>
    <row r="37" spans="1:10" ht="18" customHeight="1">
      <c r="A37" s="54">
        <v>31</v>
      </c>
      <c r="B37" s="131" t="s">
        <v>42</v>
      </c>
      <c r="C37" s="132">
        <v>43670</v>
      </c>
      <c r="D37" s="54" t="s">
        <v>9495</v>
      </c>
      <c r="E37" s="146">
        <v>498.79</v>
      </c>
      <c r="F37" s="54" t="str">
        <f t="shared" si="0"/>
        <v>SHV19-0322</v>
      </c>
      <c r="G37" s="145">
        <f t="shared" si="1"/>
        <v>43730</v>
      </c>
      <c r="H37" s="146"/>
      <c r="I37" s="147"/>
      <c r="J37" s="54"/>
    </row>
    <row r="38" spans="1:10" ht="18" customHeight="1">
      <c r="A38" s="54">
        <v>32</v>
      </c>
      <c r="B38" s="131" t="s">
        <v>330</v>
      </c>
      <c r="C38" s="132">
        <v>43671</v>
      </c>
      <c r="D38" s="54" t="s">
        <v>9496</v>
      </c>
      <c r="E38" s="146">
        <v>5667.84</v>
      </c>
      <c r="F38" s="54" t="str">
        <f t="shared" si="0"/>
        <v>SHV19-0323</v>
      </c>
      <c r="G38" s="145">
        <f t="shared" si="1"/>
        <v>43731</v>
      </c>
      <c r="H38" s="146"/>
      <c r="I38" s="147"/>
      <c r="J38" s="54"/>
    </row>
    <row r="39" spans="1:10" ht="18" customHeight="1">
      <c r="A39" s="54">
        <v>33</v>
      </c>
      <c r="B39" s="131" t="s">
        <v>288</v>
      </c>
      <c r="C39" s="132">
        <v>43671</v>
      </c>
      <c r="D39" s="54" t="s">
        <v>9497</v>
      </c>
      <c r="E39" s="146">
        <v>802.5</v>
      </c>
      <c r="F39" s="54" t="str">
        <f t="shared" si="0"/>
        <v>SHV19-0324</v>
      </c>
      <c r="G39" s="145">
        <f t="shared" si="1"/>
        <v>43731</v>
      </c>
      <c r="H39" s="146"/>
      <c r="I39" s="147"/>
      <c r="J39" s="54"/>
    </row>
    <row r="40" spans="1:10" ht="18" customHeight="1">
      <c r="A40" s="54">
        <v>34</v>
      </c>
      <c r="B40" s="131" t="s">
        <v>42</v>
      </c>
      <c r="C40" s="132">
        <v>43671</v>
      </c>
      <c r="D40" s="54" t="s">
        <v>9498</v>
      </c>
      <c r="E40" s="146">
        <v>3738.16</v>
      </c>
      <c r="F40" s="54" t="str">
        <f t="shared" si="0"/>
        <v>SHV19-0325</v>
      </c>
      <c r="G40" s="145">
        <f t="shared" si="1"/>
        <v>43731</v>
      </c>
      <c r="H40" s="146"/>
      <c r="I40" s="147"/>
      <c r="J40" s="54"/>
    </row>
    <row r="41" spans="1:10" ht="18" customHeight="1">
      <c r="A41" s="54">
        <v>35</v>
      </c>
      <c r="B41" s="131" t="s">
        <v>42</v>
      </c>
      <c r="C41" s="132">
        <v>43671</v>
      </c>
      <c r="D41" s="54" t="s">
        <v>9499</v>
      </c>
      <c r="E41" s="146">
        <v>1935.36</v>
      </c>
      <c r="F41" s="54" t="str">
        <f t="shared" si="0"/>
        <v>SHV19-0326</v>
      </c>
      <c r="G41" s="145">
        <f t="shared" si="1"/>
        <v>43731</v>
      </c>
      <c r="H41" s="146"/>
      <c r="I41" s="147"/>
      <c r="J41" s="54"/>
    </row>
    <row r="42" spans="1:10" ht="18" customHeight="1">
      <c r="A42" s="54">
        <v>36</v>
      </c>
      <c r="B42" s="131" t="s">
        <v>42</v>
      </c>
      <c r="C42" s="132">
        <v>43671</v>
      </c>
      <c r="D42" s="54" t="s">
        <v>9500</v>
      </c>
      <c r="E42" s="146">
        <v>1151.81</v>
      </c>
      <c r="F42" s="54" t="str">
        <f t="shared" si="0"/>
        <v>SHV19-0327</v>
      </c>
      <c r="G42" s="145">
        <f t="shared" si="1"/>
        <v>43731</v>
      </c>
      <c r="H42" s="146"/>
      <c r="I42" s="147"/>
      <c r="J42" s="54"/>
    </row>
    <row r="43" spans="1:10" ht="18" customHeight="1">
      <c r="A43" s="54">
        <v>37</v>
      </c>
      <c r="B43" s="131" t="s">
        <v>288</v>
      </c>
      <c r="C43" s="132">
        <v>43672</v>
      </c>
      <c r="D43" s="54" t="s">
        <v>9501</v>
      </c>
      <c r="E43" s="146">
        <v>4761.6000000000004</v>
      </c>
      <c r="F43" s="54" t="str">
        <f t="shared" si="0"/>
        <v>SHV19-0328</v>
      </c>
      <c r="G43" s="145">
        <f t="shared" si="1"/>
        <v>43732</v>
      </c>
      <c r="H43" s="146"/>
      <c r="I43" s="147"/>
      <c r="J43" s="54"/>
    </row>
    <row r="44" spans="1:10" ht="18" customHeight="1">
      <c r="A44" s="54">
        <v>38</v>
      </c>
      <c r="B44" s="131" t="s">
        <v>42</v>
      </c>
      <c r="C44" s="132">
        <v>43672</v>
      </c>
      <c r="D44" s="54" t="s">
        <v>9502</v>
      </c>
      <c r="E44" s="146">
        <v>2658.43</v>
      </c>
      <c r="F44" s="54" t="str">
        <f t="shared" si="0"/>
        <v>SHV19-0329</v>
      </c>
      <c r="G44" s="145">
        <f t="shared" si="1"/>
        <v>43732</v>
      </c>
      <c r="H44" s="146"/>
      <c r="I44" s="147"/>
      <c r="J44" s="54"/>
    </row>
    <row r="45" spans="1:10" ht="18" customHeight="1">
      <c r="A45" s="54">
        <v>39</v>
      </c>
      <c r="B45" s="131" t="s">
        <v>42</v>
      </c>
      <c r="C45" s="132">
        <v>43672</v>
      </c>
      <c r="D45" s="54" t="s">
        <v>9503</v>
      </c>
      <c r="E45" s="146">
        <v>653.02</v>
      </c>
      <c r="F45" s="54" t="str">
        <f t="shared" si="0"/>
        <v>SHV19-0330</v>
      </c>
      <c r="G45" s="145">
        <f t="shared" si="1"/>
        <v>43732</v>
      </c>
      <c r="H45" s="146"/>
      <c r="I45" s="147"/>
      <c r="J45" s="54"/>
    </row>
    <row r="46" spans="1:10" ht="18" customHeight="1">
      <c r="A46" s="54">
        <v>40</v>
      </c>
      <c r="B46" s="131" t="s">
        <v>237</v>
      </c>
      <c r="C46" s="132">
        <v>43672</v>
      </c>
      <c r="D46" s="54" t="s">
        <v>9504</v>
      </c>
      <c r="E46" s="146">
        <v>320</v>
      </c>
      <c r="F46" s="54" t="str">
        <f t="shared" si="0"/>
        <v>SHV19-0331</v>
      </c>
      <c r="G46" s="145">
        <f t="shared" si="1"/>
        <v>43732</v>
      </c>
      <c r="H46" s="146"/>
      <c r="I46" s="147"/>
      <c r="J46" s="54"/>
    </row>
    <row r="47" spans="1:10" ht="18" customHeight="1">
      <c r="A47" s="54">
        <v>41</v>
      </c>
      <c r="B47" s="131" t="s">
        <v>237</v>
      </c>
      <c r="C47" s="132">
        <v>43675</v>
      </c>
      <c r="D47" s="54" t="s">
        <v>9505</v>
      </c>
      <c r="E47" s="146">
        <v>268</v>
      </c>
      <c r="F47" s="54" t="str">
        <f t="shared" si="0"/>
        <v>SHV19-0332</v>
      </c>
      <c r="G47" s="145">
        <f t="shared" si="1"/>
        <v>43735</v>
      </c>
      <c r="H47" s="146"/>
      <c r="I47" s="147"/>
      <c r="J47" s="54"/>
    </row>
    <row r="48" spans="1:10" ht="18" customHeight="1">
      <c r="A48" s="54">
        <v>42</v>
      </c>
      <c r="B48" s="131" t="s">
        <v>237</v>
      </c>
      <c r="C48" s="132">
        <v>43673</v>
      </c>
      <c r="D48" s="54" t="s">
        <v>9506</v>
      </c>
      <c r="E48" s="146">
        <v>320</v>
      </c>
      <c r="F48" s="54" t="str">
        <f t="shared" si="0"/>
        <v>SHV19-0333</v>
      </c>
      <c r="G48" s="145">
        <f t="shared" si="1"/>
        <v>43733</v>
      </c>
      <c r="H48" s="146"/>
      <c r="I48" s="147"/>
      <c r="J48" s="54"/>
    </row>
    <row r="49" spans="1:10" ht="18" customHeight="1">
      <c r="A49" s="54">
        <v>43</v>
      </c>
      <c r="B49" s="131" t="s">
        <v>288</v>
      </c>
      <c r="C49" s="132">
        <v>43675</v>
      </c>
      <c r="D49" s="54" t="s">
        <v>9507</v>
      </c>
      <c r="E49" s="146">
        <v>1438.4</v>
      </c>
      <c r="F49" s="54" t="str">
        <f t="shared" si="0"/>
        <v>SHV19-0334</v>
      </c>
      <c r="G49" s="145">
        <f t="shared" si="1"/>
        <v>43735</v>
      </c>
      <c r="H49" s="146"/>
      <c r="I49" s="147"/>
      <c r="J49" s="54"/>
    </row>
    <row r="50" spans="1:10" ht="18" customHeight="1">
      <c r="A50" s="54">
        <v>44</v>
      </c>
      <c r="B50" s="131" t="s">
        <v>42</v>
      </c>
      <c r="C50" s="132">
        <v>43675</v>
      </c>
      <c r="D50" s="54" t="s">
        <v>9508</v>
      </c>
      <c r="E50" s="146">
        <v>676.2</v>
      </c>
      <c r="F50" s="54" t="str">
        <f t="shared" si="0"/>
        <v>SHV19-0335</v>
      </c>
      <c r="G50" s="145">
        <f t="shared" si="1"/>
        <v>43735</v>
      </c>
      <c r="H50" s="146"/>
      <c r="I50" s="147"/>
      <c r="J50" s="54"/>
    </row>
    <row r="51" spans="1:10" ht="18" customHeight="1">
      <c r="A51" s="54">
        <v>45</v>
      </c>
      <c r="B51" s="131" t="s">
        <v>199</v>
      </c>
      <c r="C51" s="132">
        <v>43676</v>
      </c>
      <c r="D51" s="54" t="s">
        <v>9509</v>
      </c>
      <c r="E51" s="146">
        <v>6320</v>
      </c>
      <c r="F51" s="54" t="str">
        <f t="shared" si="0"/>
        <v>SHV19-0336</v>
      </c>
      <c r="G51" s="145">
        <f t="shared" si="1"/>
        <v>43736</v>
      </c>
      <c r="H51" s="146"/>
      <c r="I51" s="147"/>
      <c r="J51" s="54"/>
    </row>
    <row r="52" spans="1:10" ht="18" customHeight="1">
      <c r="A52" s="54">
        <v>46</v>
      </c>
      <c r="B52" s="131" t="s">
        <v>237</v>
      </c>
      <c r="C52" s="132">
        <v>43676</v>
      </c>
      <c r="D52" s="54" t="s">
        <v>9510</v>
      </c>
      <c r="E52" s="146">
        <v>261</v>
      </c>
      <c r="F52" s="54" t="str">
        <f t="shared" si="0"/>
        <v>SHV19-0337</v>
      </c>
      <c r="G52" s="145">
        <f t="shared" si="1"/>
        <v>43736</v>
      </c>
      <c r="H52" s="146"/>
      <c r="I52" s="147"/>
      <c r="J52" s="54"/>
    </row>
    <row r="53" spans="1:10" ht="18" customHeight="1">
      <c r="A53" s="54">
        <v>47</v>
      </c>
      <c r="B53" s="131" t="s">
        <v>237</v>
      </c>
      <c r="C53" s="132">
        <v>43676</v>
      </c>
      <c r="D53" s="54" t="s">
        <v>9511</v>
      </c>
      <c r="E53" s="146">
        <v>92</v>
      </c>
      <c r="F53" s="54" t="str">
        <f t="shared" si="0"/>
        <v>SHV19-0338</v>
      </c>
      <c r="G53" s="145">
        <f t="shared" si="1"/>
        <v>43736</v>
      </c>
      <c r="H53" s="146"/>
      <c r="I53" s="147"/>
      <c r="J53" s="54"/>
    </row>
    <row r="54" spans="1:10" ht="18" customHeight="1">
      <c r="A54" s="54">
        <v>48</v>
      </c>
      <c r="B54" s="131" t="s">
        <v>42</v>
      </c>
      <c r="C54" s="132">
        <v>43676</v>
      </c>
      <c r="D54" s="54" t="s">
        <v>9512</v>
      </c>
      <c r="E54" s="146">
        <v>2029.78</v>
      </c>
      <c r="F54" s="54" t="str">
        <f t="shared" si="0"/>
        <v>SHV19-0339</v>
      </c>
      <c r="G54" s="145">
        <f t="shared" si="1"/>
        <v>43736</v>
      </c>
      <c r="H54" s="146"/>
      <c r="I54" s="147"/>
      <c r="J54" s="54"/>
    </row>
    <row r="55" spans="1:10" ht="18" customHeight="1">
      <c r="A55" s="54">
        <v>49</v>
      </c>
      <c r="B55" s="131" t="s">
        <v>42</v>
      </c>
      <c r="C55" s="132">
        <v>43676</v>
      </c>
      <c r="D55" s="54" t="s">
        <v>9513</v>
      </c>
      <c r="E55" s="146">
        <v>1352.4</v>
      </c>
      <c r="F55" s="54" t="str">
        <f t="shared" si="0"/>
        <v>SHV19-0340</v>
      </c>
      <c r="G55" s="145">
        <f t="shared" si="1"/>
        <v>43736</v>
      </c>
      <c r="H55" s="146"/>
      <c r="I55" s="147"/>
      <c r="J55" s="54"/>
    </row>
    <row r="56" spans="1:10" ht="18" customHeight="1">
      <c r="A56" s="54">
        <v>50</v>
      </c>
      <c r="B56" s="131" t="s">
        <v>42</v>
      </c>
      <c r="C56" s="132">
        <v>43676</v>
      </c>
      <c r="D56" s="54" t="s">
        <v>9514</v>
      </c>
      <c r="E56" s="146">
        <v>653.02</v>
      </c>
      <c r="F56" s="54" t="str">
        <f t="shared" si="0"/>
        <v>SHV19-0341</v>
      </c>
      <c r="G56" s="145">
        <f t="shared" si="1"/>
        <v>43736</v>
      </c>
      <c r="H56" s="146"/>
      <c r="I56" s="147"/>
      <c r="J56" s="54"/>
    </row>
    <row r="57" spans="1:10" ht="18" customHeight="1">
      <c r="A57" s="54">
        <v>51</v>
      </c>
      <c r="B57" s="131" t="s">
        <v>42</v>
      </c>
      <c r="C57" s="132">
        <v>43676</v>
      </c>
      <c r="D57" s="54" t="s">
        <v>9515</v>
      </c>
      <c r="E57" s="146">
        <v>653.02</v>
      </c>
      <c r="F57" s="54" t="str">
        <f>D57</f>
        <v>SHV19-0342</v>
      </c>
      <c r="G57" s="145">
        <f>C57+60</f>
        <v>43736</v>
      </c>
      <c r="H57" s="146"/>
      <c r="I57" s="147"/>
      <c r="J57" s="54"/>
    </row>
    <row r="58" spans="1:10" ht="18" customHeight="1">
      <c r="A58" s="54">
        <v>52</v>
      </c>
      <c r="D58" s="346" t="s">
        <v>10804</v>
      </c>
      <c r="E58" s="146">
        <v>0</v>
      </c>
      <c r="F58" s="54" t="str">
        <f t="shared" ref="F58:F65" si="2">D58</f>
        <v>SHV19-0343</v>
      </c>
      <c r="G58" s="145">
        <f t="shared" ref="G58:G65" si="3">C58+60</f>
        <v>60</v>
      </c>
      <c r="H58" s="146"/>
      <c r="I58" s="147"/>
      <c r="J58" s="54" t="s">
        <v>11071</v>
      </c>
    </row>
    <row r="59" spans="1:10" ht="18" customHeight="1">
      <c r="A59" s="54">
        <v>53</v>
      </c>
      <c r="B59" s="131" t="s">
        <v>237</v>
      </c>
      <c r="C59" s="132">
        <v>43677</v>
      </c>
      <c r="D59" s="54" t="s">
        <v>10805</v>
      </c>
      <c r="E59" s="146">
        <v>300</v>
      </c>
      <c r="F59" s="54" t="str">
        <f t="shared" si="2"/>
        <v>SHV19-0344</v>
      </c>
      <c r="G59" s="145">
        <f t="shared" si="3"/>
        <v>43737</v>
      </c>
      <c r="H59" s="146"/>
      <c r="I59" s="147"/>
      <c r="J59" s="54"/>
    </row>
    <row r="60" spans="1:10" ht="18" customHeight="1">
      <c r="A60" s="54">
        <v>54</v>
      </c>
      <c r="D60" s="346" t="s">
        <v>10806</v>
      </c>
      <c r="E60" s="146">
        <v>0</v>
      </c>
      <c r="F60" s="54" t="str">
        <f t="shared" si="2"/>
        <v>SHV19-0345</v>
      </c>
      <c r="G60" s="145">
        <f t="shared" si="3"/>
        <v>60</v>
      </c>
      <c r="H60" s="146"/>
      <c r="I60" s="147"/>
      <c r="J60" s="54" t="s">
        <v>11071</v>
      </c>
    </row>
    <row r="61" spans="1:10" ht="18" customHeight="1">
      <c r="A61" s="54">
        <v>55</v>
      </c>
      <c r="B61" s="131" t="s">
        <v>42</v>
      </c>
      <c r="C61" s="132">
        <v>43677</v>
      </c>
      <c r="D61" s="54" t="s">
        <v>10807</v>
      </c>
      <c r="E61" s="146">
        <v>2658.43</v>
      </c>
      <c r="F61" s="54" t="str">
        <f t="shared" si="2"/>
        <v>SHV19-0346</v>
      </c>
      <c r="G61" s="145">
        <f t="shared" si="3"/>
        <v>43737</v>
      </c>
      <c r="H61" s="146"/>
      <c r="I61" s="147"/>
      <c r="J61" s="54"/>
    </row>
    <row r="62" spans="1:10" ht="18" customHeight="1">
      <c r="A62" s="54">
        <v>56</v>
      </c>
      <c r="B62" s="131" t="s">
        <v>42</v>
      </c>
      <c r="C62" s="132">
        <v>43677</v>
      </c>
      <c r="D62" s="54" t="s">
        <v>10808</v>
      </c>
      <c r="E62" s="146">
        <v>1329.22</v>
      </c>
      <c r="F62" s="54" t="str">
        <f t="shared" si="2"/>
        <v>SHV19-0347</v>
      </c>
      <c r="G62" s="145">
        <f t="shared" si="3"/>
        <v>43737</v>
      </c>
      <c r="H62" s="146"/>
      <c r="I62" s="147"/>
      <c r="J62" s="54"/>
    </row>
    <row r="63" spans="1:10" ht="18" customHeight="1">
      <c r="A63" s="54">
        <v>57</v>
      </c>
      <c r="B63" s="131" t="s">
        <v>42</v>
      </c>
      <c r="C63" s="132">
        <v>43677</v>
      </c>
      <c r="D63" s="54" t="s">
        <v>10809</v>
      </c>
      <c r="E63" s="146">
        <v>653.02</v>
      </c>
      <c r="F63" s="54" t="str">
        <f t="shared" si="2"/>
        <v>SHV19-0348</v>
      </c>
      <c r="G63" s="145">
        <f t="shared" si="3"/>
        <v>43737</v>
      </c>
      <c r="H63" s="146"/>
      <c r="I63" s="147"/>
      <c r="J63" s="54"/>
    </row>
    <row r="64" spans="1:10" ht="18" customHeight="1">
      <c r="A64" s="54">
        <v>58</v>
      </c>
      <c r="B64" s="131" t="s">
        <v>42</v>
      </c>
      <c r="C64" s="132">
        <v>43677</v>
      </c>
      <c r="D64" s="54" t="s">
        <v>10810</v>
      </c>
      <c r="E64" s="146">
        <v>676.2</v>
      </c>
      <c r="F64" s="54" t="str">
        <f t="shared" si="2"/>
        <v>SHV19-0349</v>
      </c>
      <c r="G64" s="145">
        <f t="shared" si="3"/>
        <v>43737</v>
      </c>
      <c r="H64" s="146"/>
      <c r="I64" s="147"/>
      <c r="J64" s="54"/>
    </row>
    <row r="65" spans="1:10" ht="18" customHeight="1" thickBot="1">
      <c r="A65" s="54">
        <v>59</v>
      </c>
      <c r="B65" s="131" t="s">
        <v>11072</v>
      </c>
      <c r="C65" s="132">
        <v>43677</v>
      </c>
      <c r="D65" s="54" t="s">
        <v>10811</v>
      </c>
      <c r="E65" s="146">
        <v>2890</v>
      </c>
      <c r="F65" s="54" t="str">
        <f t="shared" si="2"/>
        <v>SHV19-0350</v>
      </c>
      <c r="G65" s="145">
        <f t="shared" si="3"/>
        <v>43737</v>
      </c>
      <c r="H65" s="146"/>
      <c r="I65" s="147"/>
      <c r="J65" s="54"/>
    </row>
    <row r="66" spans="1:10" s="150" customFormat="1" ht="20.25" customHeight="1" thickTop="1">
      <c r="A66" s="489"/>
      <c r="B66" s="490"/>
      <c r="C66" s="490"/>
      <c r="D66" s="492"/>
      <c r="E66" s="148">
        <f>SUM(E7:E65)</f>
        <v>108760.49999999999</v>
      </c>
      <c r="F66" s="148"/>
      <c r="G66" s="194"/>
      <c r="H66" s="148">
        <f>SUM(H7:H65)</f>
        <v>0</v>
      </c>
      <c r="I66" s="148">
        <f>SUM(I7:I65)</f>
        <v>0</v>
      </c>
      <c r="J66" s="149"/>
    </row>
    <row r="67" spans="1:10" ht="18" customHeight="1">
      <c r="C67" s="151"/>
      <c r="D67" s="152"/>
    </row>
    <row r="71" spans="1:10" s="133" customFormat="1" ht="18" customHeight="1">
      <c r="A71" s="131"/>
      <c r="B71" s="131"/>
      <c r="C71" s="132"/>
      <c r="D71" s="131"/>
      <c r="G71" s="132"/>
      <c r="I71" s="131"/>
      <c r="J71" s="131"/>
    </row>
  </sheetData>
  <autoFilter ref="A6:J66" xr:uid="{00000000-0009-0000-0000-000013000000}"/>
  <mergeCells count="4">
    <mergeCell ref="C1:E1"/>
    <mergeCell ref="A5:F5"/>
    <mergeCell ref="G5:I5"/>
    <mergeCell ref="A66:D66"/>
  </mergeCells>
  <phoneticPr fontId="35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>
    <tabColor rgb="FF00B050"/>
  </sheetPr>
  <dimension ref="A1:XFB88"/>
  <sheetViews>
    <sheetView showGridLines="0" zoomScale="80" zoomScaleNormal="80" workbookViewId="0">
      <pane ySplit="6" topLeftCell="A7" activePane="bottomLeft" state="frozen"/>
      <selection pane="bottomLeft" activeCell="E106" sqref="E106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195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10832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329" t="s">
        <v>1758</v>
      </c>
      <c r="N5" s="138" t="s">
        <v>17</v>
      </c>
    </row>
    <row r="6" spans="1:17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hidden="1" customHeight="1">
      <c r="A7" s="54">
        <v>1</v>
      </c>
      <c r="B7" s="131" t="s">
        <v>28</v>
      </c>
      <c r="C7" s="374">
        <v>43636</v>
      </c>
      <c r="D7" s="54" t="s">
        <v>10833</v>
      </c>
      <c r="E7" s="375">
        <v>3867.05</v>
      </c>
      <c r="F7" s="310"/>
      <c r="G7" s="54"/>
      <c r="H7" s="131"/>
      <c r="J7" s="131"/>
      <c r="L7" s="131"/>
      <c r="M7" s="131" t="s">
        <v>10834</v>
      </c>
      <c r="N7" s="335" t="s">
        <v>10835</v>
      </c>
    </row>
    <row r="8" spans="1:17 16378:16382" ht="18" hidden="1" customHeight="1">
      <c r="A8" s="54">
        <v>2</v>
      </c>
      <c r="B8" s="131" t="s">
        <v>189</v>
      </c>
      <c r="C8" s="374">
        <v>43635</v>
      </c>
      <c r="D8" s="54" t="s">
        <v>10836</v>
      </c>
      <c r="E8" s="375">
        <v>1951.08</v>
      </c>
      <c r="F8" s="131"/>
      <c r="H8" s="131"/>
      <c r="J8" s="131"/>
      <c r="L8" s="131"/>
      <c r="M8" s="131" t="s">
        <v>10837</v>
      </c>
      <c r="N8" s="54" t="s">
        <v>10838</v>
      </c>
      <c r="XEX8" s="54"/>
      <c r="XEZ8" s="145"/>
      <c r="XFA8" s="54"/>
      <c r="XFB8" s="146"/>
    </row>
    <row r="9" spans="1:17 16378:16382" ht="18" hidden="1" customHeight="1">
      <c r="A9" s="54">
        <v>3</v>
      </c>
      <c r="B9" s="131" t="s">
        <v>334</v>
      </c>
      <c r="C9" s="374">
        <v>43635</v>
      </c>
      <c r="D9" s="54" t="s">
        <v>10839</v>
      </c>
      <c r="E9" s="375">
        <v>3608</v>
      </c>
      <c r="F9" s="54"/>
      <c r="G9" s="336"/>
      <c r="H9" s="146"/>
      <c r="I9" s="147"/>
      <c r="J9" s="145"/>
      <c r="K9" s="54"/>
      <c r="L9" s="310"/>
      <c r="M9" s="54" t="s">
        <v>10840</v>
      </c>
      <c r="N9" s="54" t="s">
        <v>10841</v>
      </c>
      <c r="XEX9" s="54"/>
      <c r="XEZ9" s="145"/>
      <c r="XFA9" s="54"/>
      <c r="XFB9" s="146"/>
    </row>
    <row r="10" spans="1:17 16378:16382" ht="18" hidden="1" customHeight="1">
      <c r="A10" s="54">
        <v>4</v>
      </c>
      <c r="B10" s="131" t="s">
        <v>189</v>
      </c>
      <c r="C10" s="374">
        <v>43635</v>
      </c>
      <c r="D10" s="54" t="s">
        <v>10842</v>
      </c>
      <c r="E10" s="375">
        <v>1741.71</v>
      </c>
      <c r="F10" s="54"/>
      <c r="G10" s="336"/>
      <c r="H10" s="146"/>
      <c r="I10" s="147"/>
      <c r="J10" s="145"/>
      <c r="K10" s="54"/>
      <c r="L10" s="310"/>
      <c r="M10" s="54" t="s">
        <v>10843</v>
      </c>
      <c r="N10" s="54" t="s">
        <v>10844</v>
      </c>
    </row>
    <row r="11" spans="1:17 16378:16382" ht="18" hidden="1" customHeight="1">
      <c r="A11" s="54">
        <v>5</v>
      </c>
      <c r="B11" s="131" t="s">
        <v>37</v>
      </c>
      <c r="C11" s="374">
        <v>43629</v>
      </c>
      <c r="D11" s="54" t="s">
        <v>10845</v>
      </c>
      <c r="E11" s="375">
        <v>7431.04</v>
      </c>
      <c r="F11" s="54"/>
      <c r="G11" s="336"/>
      <c r="H11" s="146"/>
      <c r="I11" s="147"/>
      <c r="J11" s="145"/>
      <c r="K11" s="54"/>
      <c r="L11" s="310"/>
      <c r="M11" s="54" t="s">
        <v>10846</v>
      </c>
      <c r="N11" s="54" t="s">
        <v>10847</v>
      </c>
    </row>
    <row r="12" spans="1:17 16378:16382" ht="18" hidden="1" customHeight="1">
      <c r="A12" s="54">
        <v>6</v>
      </c>
      <c r="B12" s="131" t="s">
        <v>189</v>
      </c>
      <c r="C12" s="374">
        <v>43637</v>
      </c>
      <c r="D12" s="54" t="s">
        <v>10848</v>
      </c>
      <c r="E12" s="375">
        <v>4249.13</v>
      </c>
      <c r="F12" s="54"/>
      <c r="G12" s="336"/>
      <c r="H12" s="146"/>
      <c r="I12" s="147"/>
      <c r="J12" s="145"/>
      <c r="K12" s="54"/>
      <c r="L12" s="310"/>
      <c r="M12" s="54" t="s">
        <v>10849</v>
      </c>
      <c r="N12" s="54" t="s">
        <v>10850</v>
      </c>
    </row>
    <row r="13" spans="1:17 16378:16382" ht="18" hidden="1" customHeight="1">
      <c r="A13" s="54">
        <v>7</v>
      </c>
      <c r="B13" s="131" t="s">
        <v>189</v>
      </c>
      <c r="C13" s="374">
        <v>43629</v>
      </c>
      <c r="D13" s="54" t="s">
        <v>10851</v>
      </c>
      <c r="E13" s="375">
        <v>5371.32</v>
      </c>
      <c r="F13" s="54"/>
      <c r="G13" s="336"/>
      <c r="H13" s="146"/>
      <c r="I13" s="147"/>
      <c r="J13" s="145"/>
      <c r="K13" s="54"/>
      <c r="L13" s="310"/>
      <c r="M13" s="54" t="s">
        <v>10852</v>
      </c>
      <c r="N13" s="54" t="s">
        <v>10853</v>
      </c>
    </row>
    <row r="14" spans="1:17 16378:16382" ht="18" hidden="1" customHeight="1">
      <c r="A14" s="54">
        <v>8</v>
      </c>
      <c r="B14" s="131" t="s">
        <v>189</v>
      </c>
      <c r="C14" s="374">
        <v>43629</v>
      </c>
      <c r="D14" s="54" t="s">
        <v>10854</v>
      </c>
      <c r="E14" s="375">
        <v>2368.67</v>
      </c>
      <c r="F14" s="54"/>
      <c r="G14" s="336"/>
      <c r="H14" s="146"/>
      <c r="I14" s="147"/>
      <c r="J14" s="145"/>
      <c r="K14" s="54"/>
      <c r="L14" s="310"/>
      <c r="M14" s="54" t="s">
        <v>10855</v>
      </c>
      <c r="N14" s="54" t="s">
        <v>10856</v>
      </c>
    </row>
    <row r="15" spans="1:17 16378:16382" ht="18" hidden="1" customHeight="1">
      <c r="A15" s="54">
        <v>9</v>
      </c>
      <c r="B15" s="131" t="s">
        <v>189</v>
      </c>
      <c r="C15" s="374">
        <v>43629</v>
      </c>
      <c r="D15" s="54" t="s">
        <v>10857</v>
      </c>
      <c r="E15" s="375">
        <v>5134.21</v>
      </c>
      <c r="F15" s="54"/>
      <c r="G15" s="336"/>
      <c r="H15" s="146"/>
      <c r="I15" s="147"/>
      <c r="J15" s="145"/>
      <c r="K15" s="54"/>
      <c r="L15" s="310"/>
      <c r="M15" s="54" t="s">
        <v>10858</v>
      </c>
      <c r="N15" s="54" t="s">
        <v>10859</v>
      </c>
    </row>
    <row r="16" spans="1:17 16378:16382" ht="18" hidden="1" customHeight="1">
      <c r="A16" s="54">
        <v>10</v>
      </c>
      <c r="B16" s="131" t="s">
        <v>36</v>
      </c>
      <c r="C16" s="374">
        <v>43628</v>
      </c>
      <c r="D16" s="54" t="s">
        <v>10860</v>
      </c>
      <c r="E16" s="375">
        <v>8885.1431578947377</v>
      </c>
      <c r="F16" s="54"/>
      <c r="G16" s="336"/>
      <c r="H16" s="146"/>
      <c r="I16" s="147"/>
      <c r="J16" s="145"/>
      <c r="K16" s="54"/>
      <c r="L16" s="310"/>
      <c r="M16" s="54" t="s">
        <v>10861</v>
      </c>
      <c r="N16" s="54" t="s">
        <v>10862</v>
      </c>
    </row>
    <row r="17" spans="1:14" ht="18" hidden="1" customHeight="1">
      <c r="A17" s="54">
        <v>11</v>
      </c>
      <c r="B17" s="131" t="s">
        <v>1858</v>
      </c>
      <c r="C17" s="374">
        <v>43629</v>
      </c>
      <c r="D17" s="54" t="s">
        <v>10863</v>
      </c>
      <c r="E17" s="375">
        <v>4573.6099999999997</v>
      </c>
      <c r="F17" s="54"/>
      <c r="G17" s="336"/>
      <c r="H17" s="146"/>
      <c r="I17" s="147"/>
      <c r="J17" s="145"/>
      <c r="K17" s="54"/>
      <c r="L17" s="310"/>
      <c r="M17" s="54" t="s">
        <v>10864</v>
      </c>
      <c r="N17" s="54" t="s">
        <v>10865</v>
      </c>
    </row>
    <row r="18" spans="1:14" ht="18" hidden="1" customHeight="1">
      <c r="A18" s="54">
        <v>12</v>
      </c>
      <c r="B18" s="131" t="s">
        <v>22</v>
      </c>
      <c r="C18" s="374">
        <v>43629</v>
      </c>
      <c r="D18" s="54" t="s">
        <v>10866</v>
      </c>
      <c r="E18" s="375">
        <v>10220.85</v>
      </c>
      <c r="F18" s="54"/>
      <c r="G18" s="336"/>
      <c r="H18" s="146"/>
      <c r="I18" s="147"/>
      <c r="J18" s="145"/>
      <c r="K18" s="54"/>
      <c r="L18" s="310"/>
      <c r="M18" s="54" t="s">
        <v>10867</v>
      </c>
      <c r="N18" s="54" t="s">
        <v>10868</v>
      </c>
    </row>
    <row r="19" spans="1:14" ht="18" hidden="1" customHeight="1">
      <c r="A19" s="54">
        <v>13</v>
      </c>
      <c r="B19" s="131" t="s">
        <v>37</v>
      </c>
      <c r="C19" s="374">
        <v>43629</v>
      </c>
      <c r="D19" s="54" t="s">
        <v>10869</v>
      </c>
      <c r="E19" s="375">
        <v>4744.32</v>
      </c>
      <c r="F19" s="54"/>
      <c r="G19" s="336"/>
      <c r="H19" s="146"/>
      <c r="I19" s="147"/>
      <c r="J19" s="145"/>
      <c r="K19" s="54"/>
      <c r="L19" s="310"/>
      <c r="M19" s="54" t="s">
        <v>10870</v>
      </c>
      <c r="N19" s="54" t="s">
        <v>10871</v>
      </c>
    </row>
    <row r="20" spans="1:14" ht="18" hidden="1" customHeight="1">
      <c r="A20" s="54">
        <v>14</v>
      </c>
      <c r="B20" s="131" t="s">
        <v>148</v>
      </c>
      <c r="C20" s="374">
        <v>43629</v>
      </c>
      <c r="D20" s="54" t="s">
        <v>10872</v>
      </c>
      <c r="E20" s="375">
        <v>7123</v>
      </c>
      <c r="F20" s="54"/>
      <c r="G20" s="336"/>
      <c r="H20" s="146"/>
      <c r="I20" s="147"/>
      <c r="J20" s="145"/>
      <c r="K20" s="54"/>
      <c r="L20" s="310"/>
      <c r="M20" s="54" t="s">
        <v>10873</v>
      </c>
      <c r="N20" s="54" t="s">
        <v>10874</v>
      </c>
    </row>
    <row r="21" spans="1:14" ht="18" hidden="1" customHeight="1">
      <c r="A21" s="54">
        <v>15</v>
      </c>
      <c r="B21" s="131" t="s">
        <v>189</v>
      </c>
      <c r="C21" s="374">
        <v>43629</v>
      </c>
      <c r="D21" s="54" t="s">
        <v>10875</v>
      </c>
      <c r="E21" s="375">
        <v>3393.98</v>
      </c>
      <c r="F21" s="54"/>
      <c r="G21" s="336"/>
      <c r="H21" s="146"/>
      <c r="I21" s="147"/>
      <c r="J21" s="145"/>
      <c r="K21" s="54"/>
      <c r="L21" s="310"/>
      <c r="M21" s="54" t="s">
        <v>10876</v>
      </c>
      <c r="N21" s="54" t="s">
        <v>10877</v>
      </c>
    </row>
    <row r="22" spans="1:14" ht="18" hidden="1" customHeight="1">
      <c r="A22" s="54">
        <v>16</v>
      </c>
      <c r="B22" s="131" t="s">
        <v>37</v>
      </c>
      <c r="C22" s="374">
        <v>43635</v>
      </c>
      <c r="D22" s="54" t="s">
        <v>10878</v>
      </c>
      <c r="E22" s="375">
        <v>4970.24</v>
      </c>
      <c r="F22" s="54"/>
      <c r="G22" s="336"/>
      <c r="H22" s="146"/>
      <c r="I22" s="147"/>
      <c r="J22" s="145"/>
      <c r="K22" s="54"/>
      <c r="L22" s="310"/>
      <c r="M22" s="54" t="s">
        <v>10879</v>
      </c>
      <c r="N22" s="54" t="s">
        <v>10880</v>
      </c>
    </row>
    <row r="23" spans="1:14" ht="18" hidden="1" customHeight="1">
      <c r="A23" s="54">
        <v>17</v>
      </c>
      <c r="B23" s="131" t="s">
        <v>22</v>
      </c>
      <c r="C23" s="374">
        <v>43635</v>
      </c>
      <c r="D23" s="54" t="s">
        <v>10881</v>
      </c>
      <c r="E23" s="375">
        <v>4364.55</v>
      </c>
      <c r="F23" s="54"/>
      <c r="G23" s="336"/>
      <c r="H23" s="146"/>
      <c r="I23" s="147"/>
      <c r="J23" s="145"/>
      <c r="K23" s="54"/>
      <c r="L23" s="310"/>
      <c r="M23" s="54" t="s">
        <v>10882</v>
      </c>
      <c r="N23" s="54" t="s">
        <v>10883</v>
      </c>
    </row>
    <row r="24" spans="1:14" ht="18" hidden="1" customHeight="1">
      <c r="A24" s="54">
        <v>18</v>
      </c>
      <c r="B24" s="131" t="s">
        <v>23</v>
      </c>
      <c r="C24" s="374">
        <v>43629</v>
      </c>
      <c r="D24" s="54" t="s">
        <v>10884</v>
      </c>
      <c r="E24" s="375">
        <v>3392.78</v>
      </c>
      <c r="F24" s="54"/>
      <c r="G24" s="336"/>
      <c r="H24" s="146"/>
      <c r="I24" s="147"/>
      <c r="J24" s="145"/>
      <c r="K24" s="54"/>
      <c r="L24" s="310"/>
      <c r="M24" s="54" t="s">
        <v>10885</v>
      </c>
      <c r="N24" s="54" t="s">
        <v>10886</v>
      </c>
    </row>
    <row r="25" spans="1:14" ht="18" hidden="1" customHeight="1">
      <c r="A25" s="54">
        <v>19</v>
      </c>
      <c r="B25" s="131" t="s">
        <v>189</v>
      </c>
      <c r="C25" s="374">
        <v>43635</v>
      </c>
      <c r="D25" s="54" t="s">
        <v>10887</v>
      </c>
      <c r="E25" s="375">
        <v>2243.5</v>
      </c>
      <c r="F25" s="54"/>
      <c r="G25" s="336"/>
      <c r="H25" s="146"/>
      <c r="I25" s="147"/>
      <c r="J25" s="145"/>
      <c r="K25" s="54"/>
      <c r="L25" s="310"/>
      <c r="M25" s="54" t="s">
        <v>10888</v>
      </c>
      <c r="N25" s="54" t="s">
        <v>10889</v>
      </c>
    </row>
    <row r="26" spans="1:14" ht="18" hidden="1" customHeight="1">
      <c r="A26" s="54">
        <v>20</v>
      </c>
      <c r="B26" s="131" t="s">
        <v>300</v>
      </c>
      <c r="C26" s="374">
        <v>43635</v>
      </c>
      <c r="D26" s="54" t="s">
        <v>10890</v>
      </c>
      <c r="E26" s="375">
        <v>422.23421052631579</v>
      </c>
      <c r="F26" s="54"/>
      <c r="G26" s="336"/>
      <c r="H26" s="146"/>
      <c r="I26" s="147"/>
      <c r="J26" s="145"/>
      <c r="K26" s="54"/>
      <c r="L26" s="310"/>
      <c r="M26" s="54" t="s">
        <v>10891</v>
      </c>
      <c r="N26" s="54" t="s">
        <v>10892</v>
      </c>
    </row>
    <row r="27" spans="1:14" ht="18" hidden="1" customHeight="1">
      <c r="A27" s="54">
        <v>21</v>
      </c>
      <c r="B27" s="131" t="s">
        <v>189</v>
      </c>
      <c r="C27" s="374">
        <v>43635</v>
      </c>
      <c r="D27" s="54" t="s">
        <v>10893</v>
      </c>
      <c r="E27" s="375">
        <v>1079.47</v>
      </c>
      <c r="F27" s="54"/>
      <c r="G27" s="336"/>
      <c r="H27" s="146"/>
      <c r="I27" s="147"/>
      <c r="J27" s="145"/>
      <c r="K27" s="54"/>
      <c r="L27" s="310"/>
      <c r="M27" s="54" t="s">
        <v>10894</v>
      </c>
      <c r="N27" s="54" t="s">
        <v>10895</v>
      </c>
    </row>
    <row r="28" spans="1:14" ht="18" hidden="1" customHeight="1">
      <c r="A28" s="54">
        <v>22</v>
      </c>
      <c r="B28" s="131" t="s">
        <v>28</v>
      </c>
      <c r="C28" s="374">
        <v>43635</v>
      </c>
      <c r="D28" s="54" t="s">
        <v>10896</v>
      </c>
      <c r="E28" s="375">
        <v>2942.2</v>
      </c>
      <c r="F28" s="54"/>
      <c r="G28" s="336"/>
      <c r="H28" s="146"/>
      <c r="I28" s="147"/>
      <c r="J28" s="145"/>
      <c r="K28" s="54"/>
      <c r="L28" s="310"/>
      <c r="M28" s="54" t="s">
        <v>10897</v>
      </c>
      <c r="N28" s="54" t="s">
        <v>10898</v>
      </c>
    </row>
    <row r="29" spans="1:14" ht="18" hidden="1" customHeight="1">
      <c r="A29" s="54">
        <v>23</v>
      </c>
      <c r="B29" s="131" t="s">
        <v>37</v>
      </c>
      <c r="C29" s="374">
        <v>43635</v>
      </c>
      <c r="D29" s="54" t="s">
        <v>10899</v>
      </c>
      <c r="E29" s="375">
        <v>9628.7999999999993</v>
      </c>
      <c r="F29" s="54"/>
      <c r="G29" s="336"/>
      <c r="H29" s="146"/>
      <c r="I29" s="147"/>
      <c r="J29" s="145"/>
      <c r="K29" s="54"/>
      <c r="L29" s="310"/>
      <c r="M29" s="54" t="s">
        <v>10900</v>
      </c>
      <c r="N29" s="54" t="s">
        <v>10901</v>
      </c>
    </row>
    <row r="30" spans="1:14" ht="18" hidden="1" customHeight="1">
      <c r="A30" s="54">
        <v>24</v>
      </c>
      <c r="B30" s="131" t="s">
        <v>37</v>
      </c>
      <c r="C30" s="374">
        <v>43635</v>
      </c>
      <c r="D30" s="54" t="s">
        <v>10902</v>
      </c>
      <c r="E30" s="375">
        <v>7808.74</v>
      </c>
      <c r="F30" s="54"/>
      <c r="G30" s="336"/>
      <c r="H30" s="146"/>
      <c r="I30" s="147"/>
      <c r="J30" s="145"/>
      <c r="K30" s="54"/>
      <c r="L30" s="310"/>
      <c r="M30" s="54" t="s">
        <v>10903</v>
      </c>
      <c r="N30" s="54" t="s">
        <v>10904</v>
      </c>
    </row>
    <row r="31" spans="1:14" ht="18" hidden="1" customHeight="1">
      <c r="A31" s="54">
        <v>25</v>
      </c>
      <c r="B31" s="131" t="s">
        <v>189</v>
      </c>
      <c r="C31" s="374">
        <v>43635</v>
      </c>
      <c r="D31" s="54" t="s">
        <v>10905</v>
      </c>
      <c r="E31" s="375">
        <v>7239.85</v>
      </c>
      <c r="F31" s="54"/>
      <c r="G31" s="336"/>
      <c r="H31" s="146"/>
      <c r="I31" s="147"/>
      <c r="J31" s="145"/>
      <c r="K31" s="54"/>
      <c r="L31" s="310"/>
      <c r="M31" s="54" t="s">
        <v>10906</v>
      </c>
      <c r="N31" s="54" t="s">
        <v>10907</v>
      </c>
    </row>
    <row r="32" spans="1:14" ht="18" hidden="1" customHeight="1">
      <c r="A32" s="54">
        <v>26</v>
      </c>
      <c r="B32" s="131" t="s">
        <v>189</v>
      </c>
      <c r="C32" s="374">
        <v>43635</v>
      </c>
      <c r="D32" s="54" t="s">
        <v>10908</v>
      </c>
      <c r="E32" s="375">
        <v>5923.17</v>
      </c>
      <c r="F32" s="54"/>
      <c r="G32" s="336"/>
      <c r="H32" s="146"/>
      <c r="I32" s="147"/>
      <c r="J32" s="145"/>
      <c r="K32" s="54"/>
      <c r="L32" s="310"/>
      <c r="M32" s="54" t="s">
        <v>10909</v>
      </c>
      <c r="N32" s="54" t="s">
        <v>10910</v>
      </c>
    </row>
    <row r="33" spans="1:14" ht="18" hidden="1" customHeight="1">
      <c r="A33" s="54">
        <v>27</v>
      </c>
      <c r="B33" s="131" t="s">
        <v>189</v>
      </c>
      <c r="C33" s="374">
        <v>43635</v>
      </c>
      <c r="D33" s="54" t="s">
        <v>10911</v>
      </c>
      <c r="E33" s="375">
        <v>4657.29</v>
      </c>
      <c r="F33" s="54"/>
      <c r="G33" s="336"/>
      <c r="H33" s="146"/>
      <c r="I33" s="147"/>
      <c r="J33" s="145"/>
      <c r="K33" s="54"/>
      <c r="L33" s="310"/>
      <c r="M33" s="54" t="s">
        <v>10912</v>
      </c>
      <c r="N33" s="54" t="s">
        <v>10913</v>
      </c>
    </row>
    <row r="34" spans="1:14" ht="18" hidden="1" customHeight="1">
      <c r="A34" s="54">
        <v>28</v>
      </c>
      <c r="B34" s="131" t="s">
        <v>189</v>
      </c>
      <c r="C34" s="374">
        <v>43636</v>
      </c>
      <c r="D34" s="54" t="s">
        <v>10914</v>
      </c>
      <c r="E34" s="375">
        <v>5103.83</v>
      </c>
      <c r="F34" s="54"/>
      <c r="G34" s="336"/>
      <c r="H34" s="146"/>
      <c r="I34" s="147"/>
      <c r="J34" s="145"/>
      <c r="K34" s="54"/>
      <c r="L34" s="310"/>
      <c r="M34" s="54" t="s">
        <v>10915</v>
      </c>
      <c r="N34" s="54" t="s">
        <v>10916</v>
      </c>
    </row>
    <row r="35" spans="1:14" ht="18" hidden="1" customHeight="1">
      <c r="A35" s="54">
        <v>29</v>
      </c>
      <c r="B35" s="131" t="s">
        <v>36</v>
      </c>
      <c r="C35" s="374">
        <v>43678</v>
      </c>
      <c r="D35" s="54" t="s">
        <v>10917</v>
      </c>
      <c r="E35" s="375">
        <v>7169.8968421052632</v>
      </c>
      <c r="F35" s="54"/>
      <c r="G35" s="336"/>
      <c r="H35" s="146"/>
      <c r="I35" s="147"/>
      <c r="J35" s="145"/>
      <c r="K35" s="54"/>
      <c r="L35" s="310"/>
      <c r="M35" s="54" t="s">
        <v>10918</v>
      </c>
      <c r="N35" s="54" t="s">
        <v>10919</v>
      </c>
    </row>
    <row r="36" spans="1:14" ht="18" hidden="1" customHeight="1">
      <c r="A36" s="54">
        <v>30</v>
      </c>
      <c r="B36" s="131" t="s">
        <v>189</v>
      </c>
      <c r="C36" s="374">
        <v>43636</v>
      </c>
      <c r="D36" s="54" t="s">
        <v>10920</v>
      </c>
      <c r="E36" s="375">
        <v>4197.84</v>
      </c>
      <c r="F36" s="54"/>
      <c r="G36" s="336"/>
      <c r="H36" s="146"/>
      <c r="I36" s="147"/>
      <c r="J36" s="145"/>
      <c r="K36" s="54"/>
      <c r="L36" s="310"/>
      <c r="M36" s="54" t="s">
        <v>10921</v>
      </c>
      <c r="N36" s="54" t="s">
        <v>10922</v>
      </c>
    </row>
    <row r="37" spans="1:14" ht="18" hidden="1" customHeight="1">
      <c r="A37" s="54">
        <v>31</v>
      </c>
      <c r="B37" s="131" t="s">
        <v>22</v>
      </c>
      <c r="C37" s="374">
        <v>43670</v>
      </c>
      <c r="D37" s="54" t="s">
        <v>10923</v>
      </c>
      <c r="E37" s="375">
        <v>10678.5</v>
      </c>
      <c r="F37" s="54"/>
      <c r="G37" s="336"/>
      <c r="H37" s="146"/>
      <c r="I37" s="147"/>
      <c r="J37" s="145"/>
      <c r="K37" s="54"/>
      <c r="L37" s="310"/>
      <c r="M37" s="54" t="s">
        <v>10924</v>
      </c>
      <c r="N37" s="54" t="s">
        <v>10925</v>
      </c>
    </row>
    <row r="38" spans="1:14" ht="18" hidden="1" customHeight="1">
      <c r="A38" s="54">
        <v>32</v>
      </c>
      <c r="B38" s="131" t="s">
        <v>189</v>
      </c>
      <c r="C38" s="374">
        <v>43647</v>
      </c>
      <c r="D38" s="54" t="s">
        <v>10926</v>
      </c>
      <c r="E38" s="375">
        <v>4964.4399999999996</v>
      </c>
      <c r="F38" s="54"/>
      <c r="G38" s="336"/>
      <c r="H38" s="146"/>
      <c r="I38" s="147"/>
      <c r="J38" s="145"/>
      <c r="K38" s="54"/>
      <c r="L38" s="310"/>
      <c r="M38" s="54" t="s">
        <v>10927</v>
      </c>
      <c r="N38" s="54" t="s">
        <v>10928</v>
      </c>
    </row>
    <row r="39" spans="1:14" ht="18" hidden="1" customHeight="1">
      <c r="A39" s="54">
        <v>33</v>
      </c>
      <c r="B39" s="131" t="s">
        <v>189</v>
      </c>
      <c r="C39" s="374">
        <v>43636</v>
      </c>
      <c r="D39" s="54" t="s">
        <v>10929</v>
      </c>
      <c r="E39" s="375">
        <v>4787.18</v>
      </c>
      <c r="F39" s="54"/>
      <c r="G39" s="336"/>
      <c r="H39" s="146"/>
      <c r="I39" s="147"/>
      <c r="J39" s="145"/>
      <c r="K39" s="54"/>
      <c r="L39" s="310"/>
      <c r="M39" s="54" t="s">
        <v>10930</v>
      </c>
      <c r="N39" s="54" t="s">
        <v>10931</v>
      </c>
    </row>
    <row r="40" spans="1:14" ht="18" hidden="1" customHeight="1">
      <c r="A40" s="54">
        <v>34</v>
      </c>
      <c r="B40" s="131" t="s">
        <v>309</v>
      </c>
      <c r="C40" s="374">
        <v>43647</v>
      </c>
      <c r="D40" s="54" t="s">
        <v>10932</v>
      </c>
      <c r="E40" s="375">
        <v>690</v>
      </c>
      <c r="F40" s="54"/>
      <c r="G40" s="336"/>
      <c r="H40" s="146"/>
      <c r="I40" s="147"/>
      <c r="J40" s="145"/>
      <c r="K40" s="54"/>
      <c r="L40" s="310"/>
      <c r="M40" s="54" t="s">
        <v>8187</v>
      </c>
      <c r="N40" s="54" t="s">
        <v>10933</v>
      </c>
    </row>
    <row r="41" spans="1:14" ht="18" hidden="1" customHeight="1">
      <c r="A41" s="54">
        <v>35</v>
      </c>
      <c r="B41" s="131" t="s">
        <v>28</v>
      </c>
      <c r="C41" s="374">
        <v>43647</v>
      </c>
      <c r="D41" s="54" t="s">
        <v>10934</v>
      </c>
      <c r="E41" s="375">
        <v>1510.65</v>
      </c>
      <c r="F41" s="54"/>
      <c r="G41" s="336"/>
      <c r="H41" s="146"/>
      <c r="I41" s="147"/>
      <c r="J41" s="145"/>
      <c r="K41" s="54"/>
      <c r="L41" s="310"/>
      <c r="M41" s="54" t="s">
        <v>10935</v>
      </c>
      <c r="N41" s="54" t="s">
        <v>10936</v>
      </c>
    </row>
    <row r="42" spans="1:14" ht="18" hidden="1" customHeight="1">
      <c r="A42" s="54">
        <v>36</v>
      </c>
      <c r="B42" s="131" t="s">
        <v>22</v>
      </c>
      <c r="C42" s="374">
        <v>43647</v>
      </c>
      <c r="D42" s="54" t="s">
        <v>10937</v>
      </c>
      <c r="E42" s="375">
        <v>9640.35</v>
      </c>
      <c r="F42" s="54"/>
      <c r="G42" s="336"/>
      <c r="H42" s="146"/>
      <c r="I42" s="147"/>
      <c r="J42" s="145"/>
      <c r="K42" s="54"/>
      <c r="L42" s="310"/>
      <c r="M42" s="54" t="s">
        <v>10938</v>
      </c>
      <c r="N42" s="54" t="s">
        <v>10939</v>
      </c>
    </row>
    <row r="43" spans="1:14" ht="18" hidden="1" customHeight="1">
      <c r="A43" s="54">
        <v>37</v>
      </c>
      <c r="B43" s="131" t="s">
        <v>189</v>
      </c>
      <c r="C43" s="374">
        <v>43647</v>
      </c>
      <c r="D43" s="54" t="s">
        <v>10940</v>
      </c>
      <c r="E43" s="375">
        <v>2677.99</v>
      </c>
      <c r="F43" s="54"/>
      <c r="G43" s="336"/>
      <c r="H43" s="146"/>
      <c r="I43" s="147"/>
      <c r="J43" s="145"/>
      <c r="K43" s="54"/>
      <c r="L43" s="310"/>
      <c r="M43" s="54" t="s">
        <v>10941</v>
      </c>
      <c r="N43" s="54" t="s">
        <v>10942</v>
      </c>
    </row>
    <row r="44" spans="1:14" ht="18" hidden="1" customHeight="1">
      <c r="A44" s="54">
        <v>38</v>
      </c>
      <c r="B44" s="131" t="s">
        <v>1858</v>
      </c>
      <c r="C44" s="374">
        <v>43647</v>
      </c>
      <c r="D44" s="54" t="s">
        <v>10943</v>
      </c>
      <c r="E44" s="375">
        <v>4710.1499999999996</v>
      </c>
      <c r="F44" s="54"/>
      <c r="G44" s="336"/>
      <c r="H44" s="146"/>
      <c r="I44" s="147"/>
      <c r="J44" s="145"/>
      <c r="K44" s="54"/>
      <c r="L44" s="310"/>
      <c r="M44" s="54" t="s">
        <v>10944</v>
      </c>
      <c r="N44" s="54" t="s">
        <v>10945</v>
      </c>
    </row>
    <row r="45" spans="1:14" ht="18" hidden="1" customHeight="1">
      <c r="A45" s="54">
        <v>39</v>
      </c>
      <c r="B45" s="131" t="s">
        <v>189</v>
      </c>
      <c r="C45" s="374">
        <v>43647</v>
      </c>
      <c r="D45" s="54" t="s">
        <v>10946</v>
      </c>
      <c r="E45" s="375">
        <v>4274.7299999999996</v>
      </c>
      <c r="F45" s="54"/>
      <c r="G45" s="336"/>
      <c r="H45" s="146"/>
      <c r="I45" s="147"/>
      <c r="J45" s="145"/>
      <c r="K45" s="54"/>
      <c r="L45" s="310"/>
      <c r="M45" s="54" t="s">
        <v>10894</v>
      </c>
      <c r="N45" s="54" t="s">
        <v>10947</v>
      </c>
    </row>
    <row r="46" spans="1:14" ht="18" hidden="1" customHeight="1">
      <c r="A46" s="54">
        <v>40</v>
      </c>
      <c r="B46" s="131" t="s">
        <v>20</v>
      </c>
      <c r="C46" s="374">
        <v>43647</v>
      </c>
      <c r="D46" s="54" t="s">
        <v>10948</v>
      </c>
      <c r="E46" s="375">
        <v>8758.4</v>
      </c>
      <c r="F46" s="54"/>
      <c r="G46" s="336"/>
      <c r="H46" s="146"/>
      <c r="I46" s="147"/>
      <c r="J46" s="145"/>
      <c r="K46" s="54"/>
      <c r="L46" s="310"/>
      <c r="M46" s="54" t="s">
        <v>10949</v>
      </c>
      <c r="N46" s="54" t="s">
        <v>10950</v>
      </c>
    </row>
    <row r="47" spans="1:14" ht="18" hidden="1" customHeight="1">
      <c r="A47" s="54">
        <v>41</v>
      </c>
      <c r="B47" s="131" t="s">
        <v>37</v>
      </c>
      <c r="C47" s="374">
        <v>43647</v>
      </c>
      <c r="D47" s="54" t="s">
        <v>10951</v>
      </c>
      <c r="E47" s="375">
        <v>4970.24</v>
      </c>
      <c r="F47" s="54"/>
      <c r="G47" s="336"/>
      <c r="H47" s="146"/>
      <c r="I47" s="147"/>
      <c r="J47" s="145"/>
      <c r="K47" s="54"/>
      <c r="L47" s="310"/>
      <c r="M47" s="54" t="s">
        <v>10952</v>
      </c>
      <c r="N47" s="54" t="s">
        <v>10953</v>
      </c>
    </row>
    <row r="48" spans="1:14" ht="18" hidden="1" customHeight="1">
      <c r="A48" s="54">
        <v>42</v>
      </c>
      <c r="B48" s="131" t="s">
        <v>39</v>
      </c>
      <c r="C48" s="374">
        <v>43647</v>
      </c>
      <c r="D48" s="54" t="s">
        <v>10954</v>
      </c>
      <c r="E48" s="375">
        <v>7128</v>
      </c>
      <c r="F48" s="54"/>
      <c r="G48" s="336"/>
      <c r="H48" s="146"/>
      <c r="I48" s="147"/>
      <c r="J48" s="145"/>
      <c r="K48" s="54"/>
      <c r="L48" s="310"/>
      <c r="M48" s="54" t="s">
        <v>10955</v>
      </c>
      <c r="N48" s="54" t="s">
        <v>10956</v>
      </c>
    </row>
    <row r="49" spans="1:14" ht="18" hidden="1" customHeight="1">
      <c r="A49" s="54">
        <v>43</v>
      </c>
      <c r="B49" s="131" t="s">
        <v>36</v>
      </c>
      <c r="C49" s="374">
        <v>43647</v>
      </c>
      <c r="D49" s="54" t="s">
        <v>10957</v>
      </c>
      <c r="E49" s="375">
        <v>8927.717368421052</v>
      </c>
      <c r="F49" s="54"/>
      <c r="G49" s="336"/>
      <c r="H49" s="146"/>
      <c r="I49" s="147"/>
      <c r="J49" s="145"/>
      <c r="K49" s="54"/>
      <c r="L49" s="310"/>
      <c r="M49" s="54" t="s">
        <v>10958</v>
      </c>
      <c r="N49" s="54" t="s">
        <v>10959</v>
      </c>
    </row>
    <row r="50" spans="1:14" ht="18" hidden="1" customHeight="1">
      <c r="A50" s="54">
        <v>44</v>
      </c>
      <c r="B50" s="131" t="s">
        <v>37</v>
      </c>
      <c r="C50" s="374">
        <v>43647</v>
      </c>
      <c r="D50" s="54" t="s">
        <v>10960</v>
      </c>
      <c r="E50" s="375">
        <v>4970.24</v>
      </c>
      <c r="F50" s="54"/>
      <c r="G50" s="336"/>
      <c r="H50" s="146"/>
      <c r="I50" s="147"/>
      <c r="J50" s="145"/>
      <c r="K50" s="54"/>
      <c r="L50" s="310"/>
      <c r="M50" s="54" t="s">
        <v>10961</v>
      </c>
      <c r="N50" s="54" t="s">
        <v>10962</v>
      </c>
    </row>
    <row r="51" spans="1:14" ht="18" hidden="1" customHeight="1">
      <c r="A51" s="54">
        <v>45</v>
      </c>
      <c r="B51" s="131" t="s">
        <v>37</v>
      </c>
      <c r="C51" s="374">
        <v>43647</v>
      </c>
      <c r="D51" s="54" t="s">
        <v>10963</v>
      </c>
      <c r="E51" s="375">
        <v>9628.7999999999993</v>
      </c>
      <c r="F51" s="54"/>
      <c r="G51" s="336"/>
      <c r="H51" s="146"/>
      <c r="I51" s="147"/>
      <c r="J51" s="145"/>
      <c r="K51" s="54"/>
      <c r="L51" s="310"/>
      <c r="M51" s="54" t="s">
        <v>10964</v>
      </c>
      <c r="N51" s="54" t="s">
        <v>10965</v>
      </c>
    </row>
    <row r="52" spans="1:14" ht="18" hidden="1" customHeight="1">
      <c r="A52" s="54">
        <v>46</v>
      </c>
      <c r="B52" s="131" t="s">
        <v>20</v>
      </c>
      <c r="C52" s="374">
        <v>43647</v>
      </c>
      <c r="D52" s="54" t="s">
        <v>10966</v>
      </c>
      <c r="E52" s="375">
        <v>764.4</v>
      </c>
      <c r="F52" s="54"/>
      <c r="G52" s="336"/>
      <c r="H52" s="146"/>
      <c r="I52" s="147"/>
      <c r="J52" s="145"/>
      <c r="K52" s="54"/>
      <c r="L52" s="310"/>
      <c r="M52" s="54" t="s">
        <v>10967</v>
      </c>
      <c r="N52" s="54" t="s">
        <v>10968</v>
      </c>
    </row>
    <row r="53" spans="1:14" ht="18" hidden="1" customHeight="1">
      <c r="A53" s="54">
        <v>47</v>
      </c>
      <c r="B53" s="131" t="s">
        <v>148</v>
      </c>
      <c r="C53" s="374">
        <v>43647</v>
      </c>
      <c r="D53" s="54" t="s">
        <v>10969</v>
      </c>
      <c r="E53" s="375">
        <v>17372.8</v>
      </c>
      <c r="F53" s="54"/>
      <c r="G53" s="336"/>
      <c r="H53" s="146"/>
      <c r="I53" s="147"/>
      <c r="J53" s="145"/>
      <c r="K53" s="54"/>
      <c r="L53" s="310"/>
      <c r="M53" s="54" t="s">
        <v>10970</v>
      </c>
      <c r="N53" s="54" t="s">
        <v>10971</v>
      </c>
    </row>
    <row r="54" spans="1:14" ht="18" hidden="1" customHeight="1">
      <c r="A54" s="54">
        <v>48</v>
      </c>
      <c r="B54" s="131" t="s">
        <v>30</v>
      </c>
      <c r="C54" s="374">
        <v>43656</v>
      </c>
      <c r="D54" s="54" t="s">
        <v>10972</v>
      </c>
      <c r="E54" s="375">
        <v>5829.2</v>
      </c>
      <c r="F54" s="54"/>
      <c r="G54" s="336"/>
      <c r="H54" s="146"/>
      <c r="I54" s="147"/>
      <c r="J54" s="145"/>
      <c r="K54" s="54"/>
      <c r="L54" s="310"/>
      <c r="M54" s="54" t="s">
        <v>10973</v>
      </c>
      <c r="N54" s="54" t="s">
        <v>10974</v>
      </c>
    </row>
    <row r="55" spans="1:14" ht="18" hidden="1" customHeight="1">
      <c r="A55" s="275">
        <v>49</v>
      </c>
      <c r="B55" s="376" t="s">
        <v>10975</v>
      </c>
      <c r="C55" s="377"/>
      <c r="D55" s="275" t="s">
        <v>10976</v>
      </c>
      <c r="E55" s="378"/>
      <c r="F55" s="275"/>
      <c r="G55" s="379"/>
      <c r="H55" s="380"/>
      <c r="I55" s="381"/>
      <c r="J55" s="382"/>
      <c r="K55" s="275"/>
      <c r="L55" s="383"/>
      <c r="M55" s="275" t="s">
        <v>10975</v>
      </c>
      <c r="N55" s="275" t="s">
        <v>10975</v>
      </c>
    </row>
    <row r="56" spans="1:14" ht="18" hidden="1" customHeight="1">
      <c r="A56" s="54">
        <v>50</v>
      </c>
      <c r="B56" s="131" t="s">
        <v>189</v>
      </c>
      <c r="C56" s="374">
        <v>43656</v>
      </c>
      <c r="D56" s="54" t="s">
        <v>10977</v>
      </c>
      <c r="E56" s="375">
        <v>7991.28</v>
      </c>
      <c r="F56" s="54"/>
      <c r="G56" s="336"/>
      <c r="H56" s="146"/>
      <c r="I56" s="147"/>
      <c r="J56" s="145"/>
      <c r="K56" s="54"/>
      <c r="L56" s="310"/>
      <c r="M56" s="54" t="s">
        <v>10978</v>
      </c>
      <c r="N56" s="54" t="s">
        <v>10979</v>
      </c>
    </row>
    <row r="57" spans="1:14" ht="18" hidden="1" customHeight="1">
      <c r="A57" s="54">
        <v>51</v>
      </c>
      <c r="B57" s="131" t="s">
        <v>189</v>
      </c>
      <c r="C57" s="374">
        <v>43656</v>
      </c>
      <c r="D57" s="54" t="s">
        <v>10980</v>
      </c>
      <c r="E57" s="375">
        <v>3902.14</v>
      </c>
      <c r="F57" s="54"/>
      <c r="G57" s="336"/>
      <c r="H57" s="146"/>
      <c r="I57" s="147"/>
      <c r="J57" s="145"/>
      <c r="K57" s="54"/>
      <c r="L57" s="310"/>
      <c r="M57" s="54" t="s">
        <v>10981</v>
      </c>
      <c r="N57" s="54" t="s">
        <v>10982</v>
      </c>
    </row>
    <row r="58" spans="1:14" ht="18" hidden="1" customHeight="1">
      <c r="A58" s="54">
        <v>52</v>
      </c>
      <c r="B58" s="131" t="s">
        <v>334</v>
      </c>
      <c r="C58" s="374">
        <v>43670</v>
      </c>
      <c r="D58" s="54" t="s">
        <v>10983</v>
      </c>
      <c r="E58" s="375">
        <v>4133.3999999999996</v>
      </c>
      <c r="F58" s="54"/>
      <c r="G58" s="336"/>
      <c r="H58" s="146"/>
      <c r="I58" s="147"/>
      <c r="J58" s="145"/>
      <c r="K58" s="54"/>
      <c r="L58" s="310"/>
      <c r="M58" s="54" t="s">
        <v>10984</v>
      </c>
      <c r="N58" s="54" t="s">
        <v>10985</v>
      </c>
    </row>
    <row r="59" spans="1:14" ht="18" hidden="1" customHeight="1">
      <c r="A59" s="54">
        <v>53</v>
      </c>
      <c r="B59" s="131" t="s">
        <v>22</v>
      </c>
      <c r="C59" s="374">
        <v>43656</v>
      </c>
      <c r="D59" s="54" t="s">
        <v>10986</v>
      </c>
      <c r="E59" s="375">
        <v>8790.14</v>
      </c>
      <c r="F59" s="54"/>
      <c r="G59" s="336"/>
      <c r="H59" s="146"/>
      <c r="I59" s="147"/>
      <c r="J59" s="145"/>
      <c r="K59" s="54"/>
      <c r="L59" s="310"/>
      <c r="M59" s="54" t="s">
        <v>10987</v>
      </c>
      <c r="N59" s="54" t="s">
        <v>10988</v>
      </c>
    </row>
    <row r="60" spans="1:14" ht="18" hidden="1" customHeight="1">
      <c r="A60" s="54">
        <v>54</v>
      </c>
      <c r="B60" s="131" t="s">
        <v>189</v>
      </c>
      <c r="C60" s="374">
        <v>43647</v>
      </c>
      <c r="D60" s="54" t="s">
        <v>10989</v>
      </c>
      <c r="E60" s="375">
        <v>2317.0500000000002</v>
      </c>
      <c r="F60" s="54"/>
      <c r="G60" s="336"/>
      <c r="H60" s="146"/>
      <c r="I60" s="147"/>
      <c r="J60" s="145"/>
      <c r="K60" s="54"/>
      <c r="L60" s="310"/>
      <c r="M60" s="54" t="s">
        <v>10990</v>
      </c>
      <c r="N60" s="54" t="s">
        <v>10991</v>
      </c>
    </row>
    <row r="61" spans="1:14" ht="18" hidden="1" customHeight="1">
      <c r="A61" s="54">
        <v>55</v>
      </c>
      <c r="B61" s="131" t="s">
        <v>36</v>
      </c>
      <c r="C61" s="374">
        <v>43656</v>
      </c>
      <c r="D61" s="54" t="s">
        <v>10992</v>
      </c>
      <c r="E61" s="375">
        <v>7398.0921052631575</v>
      </c>
      <c r="F61" s="54"/>
      <c r="G61" s="336"/>
      <c r="H61" s="146"/>
      <c r="I61" s="147"/>
      <c r="J61" s="145"/>
      <c r="K61" s="54"/>
      <c r="L61" s="310"/>
      <c r="M61" s="54" t="s">
        <v>10993</v>
      </c>
      <c r="N61" s="54" t="s">
        <v>10994</v>
      </c>
    </row>
    <row r="62" spans="1:14" ht="18" hidden="1" customHeight="1">
      <c r="A62" s="54">
        <v>56</v>
      </c>
      <c r="B62" s="131" t="s">
        <v>36</v>
      </c>
      <c r="C62" s="374">
        <v>43669</v>
      </c>
      <c r="D62" s="54" t="s">
        <v>10995</v>
      </c>
      <c r="E62" s="375">
        <v>5790.9278947368421</v>
      </c>
      <c r="F62" s="54"/>
      <c r="G62" s="336"/>
      <c r="H62" s="146"/>
      <c r="I62" s="147"/>
      <c r="J62" s="145"/>
      <c r="K62" s="54"/>
      <c r="L62" s="310"/>
      <c r="M62" s="54" t="s">
        <v>10996</v>
      </c>
      <c r="N62" s="54" t="s">
        <v>10997</v>
      </c>
    </row>
    <row r="63" spans="1:14" ht="18" hidden="1" customHeight="1">
      <c r="A63" s="54">
        <v>57</v>
      </c>
      <c r="B63" s="131" t="s">
        <v>189</v>
      </c>
      <c r="C63" s="374">
        <v>43647</v>
      </c>
      <c r="D63" s="54" t="s">
        <v>10998</v>
      </c>
      <c r="E63" s="375">
        <v>6590.66</v>
      </c>
      <c r="F63" s="54"/>
      <c r="G63" s="336"/>
      <c r="H63" s="146"/>
      <c r="I63" s="147"/>
      <c r="J63" s="145"/>
      <c r="K63" s="54"/>
      <c r="L63" s="310"/>
      <c r="M63" s="54" t="s">
        <v>10999</v>
      </c>
      <c r="N63" s="54" t="s">
        <v>11000</v>
      </c>
    </row>
    <row r="64" spans="1:14" ht="18" hidden="1" customHeight="1">
      <c r="A64" s="54">
        <v>58</v>
      </c>
      <c r="B64" s="131" t="s">
        <v>189</v>
      </c>
      <c r="C64" s="374">
        <v>43656</v>
      </c>
      <c r="D64" s="54" t="s">
        <v>11001</v>
      </c>
      <c r="E64" s="375">
        <v>3952.14</v>
      </c>
      <c r="F64" s="54"/>
      <c r="G64" s="336"/>
      <c r="H64" s="146"/>
      <c r="I64" s="147"/>
      <c r="J64" s="145"/>
      <c r="K64" s="54"/>
      <c r="L64" s="310"/>
      <c r="M64" s="54" t="s">
        <v>11002</v>
      </c>
      <c r="N64" s="54" t="s">
        <v>11003</v>
      </c>
    </row>
    <row r="65" spans="1:14" ht="18" hidden="1" customHeight="1">
      <c r="A65" s="54">
        <v>59</v>
      </c>
      <c r="B65" s="131" t="s">
        <v>37</v>
      </c>
      <c r="C65" s="374">
        <v>43656</v>
      </c>
      <c r="D65" s="54" t="s">
        <v>11004</v>
      </c>
      <c r="E65" s="375">
        <v>10832.4</v>
      </c>
      <c r="F65" s="54"/>
      <c r="G65" s="336"/>
      <c r="H65" s="146"/>
      <c r="I65" s="147"/>
      <c r="J65" s="145"/>
      <c r="K65" s="54"/>
      <c r="L65" s="310"/>
      <c r="M65" s="54" t="s">
        <v>11005</v>
      </c>
      <c r="N65" s="54" t="s">
        <v>11006</v>
      </c>
    </row>
    <row r="66" spans="1:14" ht="18" hidden="1" customHeight="1">
      <c r="A66" s="54">
        <v>60</v>
      </c>
      <c r="B66" s="131" t="s">
        <v>189</v>
      </c>
      <c r="C66" s="374">
        <v>43656</v>
      </c>
      <c r="D66" s="54" t="s">
        <v>11007</v>
      </c>
      <c r="E66" s="375">
        <v>1871.88</v>
      </c>
      <c r="F66" s="54"/>
      <c r="G66" s="336"/>
      <c r="H66" s="146"/>
      <c r="I66" s="147"/>
      <c r="J66" s="145"/>
      <c r="K66" s="54"/>
      <c r="L66" s="310"/>
      <c r="M66" s="54" t="s">
        <v>11008</v>
      </c>
      <c r="N66" s="54" t="s">
        <v>11009</v>
      </c>
    </row>
    <row r="67" spans="1:14" ht="18" hidden="1" customHeight="1">
      <c r="A67" s="54">
        <v>61</v>
      </c>
      <c r="B67" s="131" t="s">
        <v>28</v>
      </c>
      <c r="C67" s="374">
        <v>43656</v>
      </c>
      <c r="D67" s="54" t="s">
        <v>11010</v>
      </c>
      <c r="E67" s="375">
        <v>4048.15</v>
      </c>
      <c r="F67" s="54"/>
      <c r="G67" s="336"/>
      <c r="H67" s="146"/>
      <c r="I67" s="147"/>
      <c r="J67" s="145"/>
      <c r="K67" s="54"/>
      <c r="L67" s="310"/>
      <c r="M67" s="54" t="s">
        <v>11011</v>
      </c>
      <c r="N67" s="54" t="s">
        <v>11012</v>
      </c>
    </row>
    <row r="68" spans="1:14" ht="18" hidden="1" customHeight="1">
      <c r="A68" s="54">
        <v>62</v>
      </c>
      <c r="B68" s="131" t="s">
        <v>311</v>
      </c>
      <c r="C68" s="374">
        <v>43670</v>
      </c>
      <c r="D68" s="54" t="s">
        <v>11013</v>
      </c>
      <c r="E68" s="375">
        <v>2299.66</v>
      </c>
      <c r="F68" s="54"/>
      <c r="G68" s="336"/>
      <c r="H68" s="146"/>
      <c r="I68" s="147"/>
      <c r="J68" s="145"/>
      <c r="K68" s="54"/>
      <c r="L68" s="310"/>
      <c r="M68" s="54" t="s">
        <v>11014</v>
      </c>
      <c r="N68" s="54" t="s">
        <v>11015</v>
      </c>
    </row>
    <row r="69" spans="1:14" ht="18" hidden="1" customHeight="1">
      <c r="A69" s="54">
        <v>63</v>
      </c>
      <c r="B69" s="131" t="s">
        <v>22</v>
      </c>
      <c r="C69" s="374">
        <v>43656</v>
      </c>
      <c r="D69" s="54" t="s">
        <v>11016</v>
      </c>
      <c r="E69" s="375">
        <v>10220.85</v>
      </c>
      <c r="F69" s="54"/>
      <c r="G69" s="336"/>
      <c r="H69" s="146"/>
      <c r="I69" s="147"/>
      <c r="J69" s="145"/>
      <c r="K69" s="54"/>
      <c r="L69" s="310"/>
      <c r="M69" s="54" t="s">
        <v>11017</v>
      </c>
      <c r="N69" s="54" t="s">
        <v>11018</v>
      </c>
    </row>
    <row r="70" spans="1:14" ht="18" hidden="1" customHeight="1">
      <c r="A70" s="54">
        <v>64</v>
      </c>
      <c r="B70" s="131" t="s">
        <v>189</v>
      </c>
      <c r="C70" s="374">
        <v>43656</v>
      </c>
      <c r="D70" s="54" t="s">
        <v>11019</v>
      </c>
      <c r="E70" s="375">
        <v>2490.94</v>
      </c>
      <c r="F70" s="54"/>
      <c r="G70" s="336"/>
      <c r="H70" s="146"/>
      <c r="I70" s="147"/>
      <c r="J70" s="145"/>
      <c r="K70" s="54"/>
      <c r="L70" s="310"/>
      <c r="M70" s="54" t="s">
        <v>11020</v>
      </c>
      <c r="N70" s="54" t="s">
        <v>11021</v>
      </c>
    </row>
    <row r="71" spans="1:14" ht="18" hidden="1" customHeight="1">
      <c r="A71" s="54">
        <v>65</v>
      </c>
      <c r="B71" s="131" t="s">
        <v>189</v>
      </c>
      <c r="C71" s="374">
        <v>43656</v>
      </c>
      <c r="D71" s="54" t="s">
        <v>11022</v>
      </c>
      <c r="E71" s="375">
        <v>2385.75</v>
      </c>
      <c r="F71" s="54"/>
      <c r="G71" s="336"/>
      <c r="H71" s="146"/>
      <c r="I71" s="147"/>
      <c r="J71" s="145"/>
      <c r="K71" s="54"/>
      <c r="L71" s="310"/>
      <c r="M71" s="54" t="s">
        <v>11023</v>
      </c>
      <c r="N71" s="54" t="s">
        <v>11024</v>
      </c>
    </row>
    <row r="72" spans="1:14" ht="18" hidden="1" customHeight="1">
      <c r="A72" s="54">
        <v>66</v>
      </c>
      <c r="B72" s="131" t="s">
        <v>334</v>
      </c>
      <c r="C72" s="374">
        <v>43656</v>
      </c>
      <c r="D72" s="54" t="s">
        <v>11025</v>
      </c>
      <c r="E72" s="375">
        <v>1038</v>
      </c>
      <c r="F72" s="54"/>
      <c r="G72" s="336"/>
      <c r="H72" s="146"/>
      <c r="I72" s="147"/>
      <c r="J72" s="145"/>
      <c r="K72" s="54"/>
      <c r="L72" s="310"/>
      <c r="M72" s="54" t="s">
        <v>11026</v>
      </c>
      <c r="N72" s="54" t="s">
        <v>11027</v>
      </c>
    </row>
    <row r="73" spans="1:14" ht="18" hidden="1" customHeight="1">
      <c r="A73" s="54">
        <v>67</v>
      </c>
      <c r="B73" s="131" t="s">
        <v>230</v>
      </c>
      <c r="C73" s="374">
        <v>43656</v>
      </c>
      <c r="D73" s="54" t="s">
        <v>11028</v>
      </c>
      <c r="E73" s="375">
        <v>1145</v>
      </c>
      <c r="F73" s="54"/>
      <c r="G73" s="336"/>
      <c r="H73" s="146"/>
      <c r="I73" s="147"/>
      <c r="J73" s="145"/>
      <c r="K73" s="54"/>
      <c r="L73" s="310"/>
      <c r="M73" s="54" t="s">
        <v>8685</v>
      </c>
      <c r="N73" s="54" t="s">
        <v>11029</v>
      </c>
    </row>
    <row r="74" spans="1:14" ht="18" hidden="1" customHeight="1">
      <c r="A74" s="54">
        <v>68</v>
      </c>
      <c r="B74" s="131" t="s">
        <v>39</v>
      </c>
      <c r="C74" s="374">
        <v>43656</v>
      </c>
      <c r="D74" s="54" t="s">
        <v>11030</v>
      </c>
      <c r="E74" s="375">
        <v>7148.52</v>
      </c>
      <c r="F74" s="54"/>
      <c r="G74" s="336"/>
      <c r="H74" s="146"/>
      <c r="I74" s="147"/>
      <c r="J74" s="145"/>
      <c r="K74" s="54"/>
      <c r="L74" s="310"/>
      <c r="M74" s="54" t="s">
        <v>11031</v>
      </c>
      <c r="N74" s="54" t="s">
        <v>11032</v>
      </c>
    </row>
    <row r="75" spans="1:14" ht="18" hidden="1" customHeight="1">
      <c r="A75" s="54">
        <v>69</v>
      </c>
      <c r="B75" s="131" t="s">
        <v>33</v>
      </c>
      <c r="C75" s="374">
        <v>43656</v>
      </c>
      <c r="D75" s="54" t="s">
        <v>11033</v>
      </c>
      <c r="E75" s="375">
        <v>2653.07</v>
      </c>
      <c r="F75" s="54"/>
      <c r="G75" s="336"/>
      <c r="H75" s="146"/>
      <c r="I75" s="147"/>
      <c r="J75" s="145"/>
      <c r="K75" s="54"/>
      <c r="L75" s="310"/>
      <c r="M75" s="54" t="s">
        <v>11034</v>
      </c>
      <c r="N75" s="54" t="s">
        <v>11035</v>
      </c>
    </row>
    <row r="76" spans="1:14" ht="18" hidden="1" customHeight="1">
      <c r="A76" s="54">
        <v>70</v>
      </c>
      <c r="B76" s="131" t="s">
        <v>189</v>
      </c>
      <c r="C76" s="374">
        <v>43656</v>
      </c>
      <c r="D76" s="54" t="s">
        <v>11036</v>
      </c>
      <c r="E76" s="375">
        <v>3400.63</v>
      </c>
      <c r="F76" s="54"/>
      <c r="G76" s="336"/>
      <c r="H76" s="146"/>
      <c r="I76" s="147"/>
      <c r="J76" s="145"/>
      <c r="K76" s="54"/>
      <c r="L76" s="310"/>
      <c r="M76" s="54" t="s">
        <v>11037</v>
      </c>
      <c r="N76" s="54" t="s">
        <v>11038</v>
      </c>
    </row>
    <row r="77" spans="1:14" ht="18" hidden="1" customHeight="1">
      <c r="A77" s="54">
        <v>71</v>
      </c>
      <c r="B77" s="131" t="s">
        <v>189</v>
      </c>
      <c r="C77" s="374">
        <v>43656</v>
      </c>
      <c r="D77" s="54" t="s">
        <v>11039</v>
      </c>
      <c r="E77" s="375">
        <v>5511.56</v>
      </c>
      <c r="F77" s="54"/>
      <c r="G77" s="336"/>
      <c r="H77" s="146"/>
      <c r="I77" s="147"/>
      <c r="J77" s="145"/>
      <c r="K77" s="54"/>
      <c r="L77" s="310"/>
      <c r="M77" s="54" t="s">
        <v>11040</v>
      </c>
      <c r="N77" s="54" t="s">
        <v>11041</v>
      </c>
    </row>
    <row r="78" spans="1:14" ht="18" hidden="1" customHeight="1">
      <c r="A78" s="54">
        <v>72</v>
      </c>
      <c r="B78" s="131" t="s">
        <v>189</v>
      </c>
      <c r="C78" s="374">
        <v>43656</v>
      </c>
      <c r="D78" s="54" t="s">
        <v>11042</v>
      </c>
      <c r="E78" s="375">
        <v>3915.27</v>
      </c>
      <c r="F78" s="54"/>
      <c r="G78" s="336"/>
      <c r="H78" s="146"/>
      <c r="I78" s="147"/>
      <c r="J78" s="145"/>
      <c r="K78" s="54"/>
      <c r="L78" s="310"/>
      <c r="M78" s="54" t="s">
        <v>11043</v>
      </c>
      <c r="N78" s="54" t="s">
        <v>11044</v>
      </c>
    </row>
    <row r="79" spans="1:14" ht="18" hidden="1" customHeight="1">
      <c r="A79" s="54">
        <v>73</v>
      </c>
      <c r="B79" s="131" t="s">
        <v>189</v>
      </c>
      <c r="C79" s="374">
        <v>43656</v>
      </c>
      <c r="D79" s="54" t="s">
        <v>11045</v>
      </c>
      <c r="E79" s="375">
        <v>6226.35</v>
      </c>
      <c r="F79" s="54"/>
      <c r="G79" s="336"/>
      <c r="H79" s="146"/>
      <c r="I79" s="147"/>
      <c r="J79" s="145"/>
      <c r="K79" s="54"/>
      <c r="L79" s="310"/>
      <c r="M79" s="54" t="s">
        <v>11046</v>
      </c>
      <c r="N79" s="54" t="s">
        <v>11047</v>
      </c>
    </row>
    <row r="80" spans="1:14" ht="18" hidden="1" customHeight="1">
      <c r="A80" s="54">
        <v>74</v>
      </c>
      <c r="B80" s="131" t="s">
        <v>189</v>
      </c>
      <c r="C80" s="374">
        <v>43656</v>
      </c>
      <c r="D80" s="54" t="s">
        <v>11048</v>
      </c>
      <c r="E80" s="375">
        <v>5734.7</v>
      </c>
      <c r="F80" s="54"/>
      <c r="G80" s="336"/>
      <c r="H80" s="146"/>
      <c r="I80" s="147"/>
      <c r="J80" s="145"/>
      <c r="K80" s="54"/>
      <c r="L80" s="310"/>
      <c r="M80" s="54" t="s">
        <v>11049</v>
      </c>
      <c r="N80" s="54" t="s">
        <v>11050</v>
      </c>
    </row>
    <row r="81" spans="1:14" ht="18" hidden="1" customHeight="1">
      <c r="A81" s="54">
        <v>75</v>
      </c>
      <c r="B81" s="131" t="s">
        <v>148</v>
      </c>
      <c r="C81" s="374">
        <v>43656</v>
      </c>
      <c r="D81" s="54" t="s">
        <v>11051</v>
      </c>
      <c r="E81" s="375">
        <v>5762.1</v>
      </c>
      <c r="F81" s="54"/>
      <c r="G81" s="336"/>
      <c r="H81" s="146"/>
      <c r="I81" s="147"/>
      <c r="J81" s="145"/>
      <c r="K81" s="54"/>
      <c r="L81" s="310"/>
      <c r="M81" s="54" t="s">
        <v>11052</v>
      </c>
      <c r="N81" s="54" t="s">
        <v>11053</v>
      </c>
    </row>
    <row r="82" spans="1:14" ht="18" hidden="1" customHeight="1">
      <c r="A82" s="54">
        <v>76</v>
      </c>
      <c r="B82" s="131" t="s">
        <v>309</v>
      </c>
      <c r="C82" s="374">
        <v>43656</v>
      </c>
      <c r="D82" s="54" t="s">
        <v>11054</v>
      </c>
      <c r="E82" s="375">
        <v>690</v>
      </c>
      <c r="F82" s="54"/>
      <c r="G82" s="336"/>
      <c r="H82" s="146"/>
      <c r="I82" s="147"/>
      <c r="J82" s="145"/>
      <c r="K82" s="54"/>
      <c r="L82" s="310"/>
      <c r="M82" s="54" t="s">
        <v>8692</v>
      </c>
      <c r="N82" s="54" t="s">
        <v>11055</v>
      </c>
    </row>
    <row r="83" spans="1:14" ht="18" hidden="1" customHeight="1">
      <c r="A83" s="54">
        <v>77</v>
      </c>
      <c r="B83" s="131" t="s">
        <v>147</v>
      </c>
      <c r="C83" s="374">
        <v>43678</v>
      </c>
      <c r="D83" s="54" t="s">
        <v>11056</v>
      </c>
      <c r="E83" s="375">
        <v>1242</v>
      </c>
      <c r="F83" s="54"/>
      <c r="G83" s="336"/>
      <c r="H83" s="146"/>
      <c r="I83" s="147"/>
      <c r="J83" s="145"/>
      <c r="K83" s="54"/>
      <c r="L83" s="310"/>
      <c r="M83" s="54" t="s">
        <v>11057</v>
      </c>
      <c r="N83" s="54" t="s">
        <v>11058</v>
      </c>
    </row>
    <row r="84" spans="1:14" ht="18" hidden="1" customHeight="1">
      <c r="A84" s="54">
        <v>78</v>
      </c>
      <c r="B84" s="131" t="s">
        <v>189</v>
      </c>
      <c r="C84" s="374">
        <v>43656</v>
      </c>
      <c r="D84" s="54" t="s">
        <v>11059</v>
      </c>
      <c r="E84" s="375">
        <v>2335.1999999999998</v>
      </c>
      <c r="F84" s="54"/>
      <c r="G84" s="336"/>
      <c r="H84" s="146"/>
      <c r="I84" s="147"/>
      <c r="J84" s="145"/>
      <c r="K84" s="54"/>
      <c r="L84" s="310"/>
      <c r="M84" s="54" t="s">
        <v>11060</v>
      </c>
      <c r="N84" s="54" t="s">
        <v>11061</v>
      </c>
    </row>
    <row r="85" spans="1:14" ht="18" hidden="1" customHeight="1">
      <c r="A85" s="54">
        <v>79</v>
      </c>
      <c r="B85" s="131" t="s">
        <v>147</v>
      </c>
      <c r="C85" s="374">
        <v>43656</v>
      </c>
      <c r="D85" s="54" t="s">
        <v>11062</v>
      </c>
      <c r="E85" s="375">
        <v>155.25</v>
      </c>
      <c r="F85" s="54"/>
      <c r="G85" s="336"/>
      <c r="H85" s="146"/>
      <c r="I85" s="147"/>
      <c r="J85" s="145"/>
      <c r="K85" s="54"/>
      <c r="L85" s="310"/>
      <c r="M85" s="54" t="s">
        <v>11063</v>
      </c>
      <c r="N85" s="54" t="s">
        <v>11064</v>
      </c>
    </row>
    <row r="86" spans="1:14" ht="18" hidden="1" customHeight="1">
      <c r="A86" s="54">
        <v>80</v>
      </c>
      <c r="B86" s="131" t="s">
        <v>22</v>
      </c>
      <c r="C86" s="374">
        <v>43656</v>
      </c>
      <c r="D86" s="54" t="s">
        <v>11065</v>
      </c>
      <c r="E86" s="375">
        <v>5646.4</v>
      </c>
      <c r="F86" s="54"/>
      <c r="G86" s="336"/>
      <c r="H86" s="146"/>
      <c r="I86" s="147"/>
      <c r="J86" s="145"/>
      <c r="K86" s="54"/>
      <c r="L86" s="310"/>
      <c r="M86" s="54" t="s">
        <v>11066</v>
      </c>
      <c r="N86" s="54" t="s">
        <v>11067</v>
      </c>
    </row>
    <row r="87" spans="1:14" ht="18" hidden="1" customHeight="1" thickBot="1">
      <c r="A87" s="54">
        <v>81</v>
      </c>
      <c r="B87" s="131" t="s">
        <v>37</v>
      </c>
      <c r="C87" s="384">
        <v>43656</v>
      </c>
      <c r="D87" s="54" t="s">
        <v>11068</v>
      </c>
      <c r="E87" s="375">
        <v>5422.08</v>
      </c>
      <c r="F87" s="54"/>
      <c r="G87" s="336"/>
      <c r="H87" s="146"/>
      <c r="I87" s="147"/>
      <c r="J87" s="145"/>
      <c r="K87" s="54"/>
      <c r="L87" s="310"/>
      <c r="M87" s="54" t="s">
        <v>11069</v>
      </c>
      <c r="N87" s="54" t="s">
        <v>11070</v>
      </c>
    </row>
    <row r="88" spans="1:14" ht="18" customHeight="1" thickTop="1">
      <c r="A88" s="489"/>
      <c r="B88" s="490"/>
      <c r="C88" s="491"/>
      <c r="D88" s="492"/>
      <c r="E88" s="148">
        <f>SUM(E7:E87)</f>
        <v>401132.88157894736</v>
      </c>
      <c r="F88" s="148"/>
      <c r="G88" s="194"/>
      <c r="H88" s="148">
        <f>SUM(H9:H52)</f>
        <v>0</v>
      </c>
      <c r="I88" s="148">
        <f>SUM(I9:I52)</f>
        <v>0</v>
      </c>
      <c r="J88" s="343"/>
      <c r="K88" s="344"/>
      <c r="L88" s="345"/>
      <c r="M88" s="345"/>
      <c r="N88" s="149"/>
    </row>
  </sheetData>
  <autoFilter ref="A6:N88" xr:uid="{00000000-0009-0000-0000-000014000000}">
    <filterColumn colId="13">
      <filters blank="1"/>
    </filterColumn>
  </autoFilter>
  <mergeCells count="4">
    <mergeCell ref="C1:E1"/>
    <mergeCell ref="A5:F5"/>
    <mergeCell ref="G5:L5"/>
    <mergeCell ref="A88:D88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O1105"/>
  <sheetViews>
    <sheetView showGridLines="0" zoomScale="80" zoomScaleNormal="80" workbookViewId="0">
      <pane ySplit="6" topLeftCell="A1086" activePane="bottomLeft" state="frozen"/>
      <selection activeCell="F1098" sqref="F1098"/>
      <selection pane="bottomLeft" activeCell="B1094" sqref="B1094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5" ht="18" customHeight="1">
      <c r="F1" s="120"/>
      <c r="G1" s="91" t="s">
        <v>488</v>
      </c>
    </row>
    <row r="3" spans="1:15" ht="18" customHeight="1">
      <c r="A3" s="94" t="s">
        <v>9516</v>
      </c>
      <c r="B3" s="94"/>
      <c r="C3" s="122"/>
      <c r="D3" s="96"/>
      <c r="E3" s="96"/>
      <c r="N3" s="97"/>
    </row>
    <row r="4" spans="1:15" ht="7.5" customHeight="1"/>
    <row r="5" spans="1:15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5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5" ht="18" customHeight="1">
      <c r="A7" s="107">
        <v>1</v>
      </c>
      <c r="B7" s="107" t="s">
        <v>330</v>
      </c>
      <c r="C7" s="90">
        <v>43626</v>
      </c>
      <c r="D7" s="125" t="s">
        <v>6832</v>
      </c>
      <c r="E7" s="107" t="s">
        <v>1709</v>
      </c>
      <c r="F7" s="126">
        <v>2023.6</v>
      </c>
      <c r="G7" s="107" t="str">
        <f>D7</f>
        <v>SH19-04471</v>
      </c>
      <c r="H7" s="351"/>
      <c r="I7" s="126"/>
      <c r="J7" s="107"/>
      <c r="K7" s="108"/>
      <c r="L7" s="107"/>
      <c r="M7" s="319"/>
      <c r="N7" s="352"/>
    </row>
    <row r="8" spans="1:15" ht="18" customHeight="1">
      <c r="A8" s="107">
        <v>2</v>
      </c>
      <c r="B8" s="107" t="s">
        <v>42</v>
      </c>
      <c r="C8" s="90">
        <v>43619</v>
      </c>
      <c r="D8" s="107" t="s">
        <v>7593</v>
      </c>
      <c r="E8" s="107" t="s">
        <v>1709</v>
      </c>
      <c r="F8" s="126">
        <v>11650.66</v>
      </c>
      <c r="G8" s="107" t="str">
        <f>D8</f>
        <v>SH19-05180</v>
      </c>
      <c r="H8" s="351"/>
      <c r="I8" s="126"/>
      <c r="J8" s="107"/>
      <c r="K8" s="108"/>
      <c r="L8" s="107"/>
      <c r="M8" s="319"/>
      <c r="N8" s="352"/>
    </row>
    <row r="9" spans="1:15" ht="18" customHeight="1">
      <c r="A9" s="107">
        <v>3</v>
      </c>
      <c r="B9" s="107" t="s">
        <v>42</v>
      </c>
      <c r="C9" s="90">
        <v>43626</v>
      </c>
      <c r="D9" s="107" t="s">
        <v>9449</v>
      </c>
      <c r="E9" s="107" t="s">
        <v>9448</v>
      </c>
      <c r="F9" s="126">
        <v>40.130000000000003</v>
      </c>
      <c r="G9" s="107" t="str">
        <f t="shared" ref="G9:G72" si="0">D9</f>
        <v>SH19-04625</v>
      </c>
      <c r="H9" s="351"/>
      <c r="I9" s="126"/>
      <c r="J9" s="107"/>
      <c r="K9" s="108"/>
      <c r="L9" s="107"/>
      <c r="M9" s="319"/>
      <c r="N9" s="352"/>
    </row>
    <row r="10" spans="1:15" ht="18" customHeight="1">
      <c r="A10" s="107">
        <v>4</v>
      </c>
      <c r="B10" s="107" t="s">
        <v>42</v>
      </c>
      <c r="C10" s="90">
        <v>43626</v>
      </c>
      <c r="D10" s="107" t="s">
        <v>9450</v>
      </c>
      <c r="E10" s="107" t="s">
        <v>9448</v>
      </c>
      <c r="F10" s="126">
        <v>370.62</v>
      </c>
      <c r="G10" s="107" t="str">
        <f t="shared" si="0"/>
        <v>SH19-05292</v>
      </c>
      <c r="H10" s="351"/>
      <c r="I10" s="126"/>
      <c r="J10" s="107"/>
      <c r="K10" s="108"/>
      <c r="L10" s="107"/>
      <c r="M10" s="319"/>
      <c r="N10" s="352"/>
    </row>
    <row r="11" spans="1:15" ht="18" customHeight="1">
      <c r="A11" s="107">
        <v>5</v>
      </c>
      <c r="B11" s="107" t="s">
        <v>42</v>
      </c>
      <c r="C11" s="90">
        <v>43620</v>
      </c>
      <c r="D11" s="107" t="s">
        <v>8289</v>
      </c>
      <c r="E11" s="107" t="s">
        <v>9455</v>
      </c>
      <c r="F11" s="126">
        <v>12461.91</v>
      </c>
      <c r="G11" s="107" t="str">
        <f t="shared" si="0"/>
        <v>SH19-05345</v>
      </c>
      <c r="H11" s="318"/>
      <c r="I11" s="126"/>
      <c r="J11" s="110"/>
      <c r="K11" s="108"/>
      <c r="L11" s="107"/>
      <c r="M11" s="319"/>
      <c r="N11" s="107"/>
    </row>
    <row r="12" spans="1:15" ht="18" customHeight="1">
      <c r="A12" s="107">
        <v>6</v>
      </c>
      <c r="B12" s="107" t="s">
        <v>42</v>
      </c>
      <c r="C12" s="90">
        <v>43620</v>
      </c>
      <c r="D12" s="107" t="s">
        <v>8290</v>
      </c>
      <c r="E12" s="107" t="s">
        <v>9455</v>
      </c>
      <c r="F12" s="126">
        <v>4939.53</v>
      </c>
      <c r="G12" s="107" t="str">
        <f t="shared" si="0"/>
        <v>SH19-05346</v>
      </c>
      <c r="H12" s="318"/>
      <c r="I12" s="126"/>
      <c r="J12" s="110"/>
      <c r="K12" s="108"/>
      <c r="L12" s="107"/>
      <c r="M12" s="319"/>
      <c r="N12" s="107"/>
    </row>
    <row r="13" spans="1:15" ht="18" customHeight="1">
      <c r="A13" s="107">
        <v>7</v>
      </c>
      <c r="B13" s="107" t="s">
        <v>42</v>
      </c>
      <c r="C13" s="90">
        <v>43620</v>
      </c>
      <c r="D13" s="107" t="s">
        <v>8291</v>
      </c>
      <c r="E13" s="107" t="s">
        <v>9455</v>
      </c>
      <c r="F13" s="126">
        <v>533.80999999999995</v>
      </c>
      <c r="G13" s="107" t="str">
        <f t="shared" si="0"/>
        <v>SH19-05347</v>
      </c>
      <c r="H13" s="318"/>
      <c r="I13" s="126"/>
      <c r="J13" s="110"/>
      <c r="K13" s="108"/>
      <c r="L13" s="107"/>
      <c r="M13" s="319"/>
      <c r="N13" s="107"/>
    </row>
    <row r="14" spans="1:15" ht="18" customHeight="1">
      <c r="A14" s="107">
        <v>8</v>
      </c>
      <c r="B14" s="107" t="s">
        <v>42</v>
      </c>
      <c r="C14" s="90">
        <v>43620</v>
      </c>
      <c r="D14" s="107" t="s">
        <v>8292</v>
      </c>
      <c r="E14" s="107" t="s">
        <v>9455</v>
      </c>
      <c r="F14" s="126">
        <v>8136.17</v>
      </c>
      <c r="G14" s="107" t="str">
        <f t="shared" si="0"/>
        <v>SH19-05348</v>
      </c>
      <c r="H14" s="318"/>
      <c r="I14" s="126"/>
      <c r="J14" s="110"/>
      <c r="K14" s="108"/>
      <c r="L14" s="107"/>
      <c r="M14" s="319"/>
      <c r="N14" s="107"/>
    </row>
    <row r="15" spans="1:15" ht="18" customHeight="1">
      <c r="A15" s="107">
        <v>9</v>
      </c>
      <c r="B15" s="107" t="s">
        <v>42</v>
      </c>
      <c r="C15" s="90">
        <v>43620</v>
      </c>
      <c r="D15" s="107" t="s">
        <v>8293</v>
      </c>
      <c r="E15" s="107" t="s">
        <v>9455</v>
      </c>
      <c r="F15" s="126">
        <v>7938.72</v>
      </c>
      <c r="G15" s="107" t="str">
        <f t="shared" si="0"/>
        <v>SH19-05349</v>
      </c>
      <c r="H15" s="318"/>
      <c r="I15" s="126"/>
      <c r="J15" s="110"/>
      <c r="K15" s="108"/>
      <c r="L15" s="107"/>
      <c r="M15" s="319"/>
      <c r="N15" s="107"/>
      <c r="O15" s="89" t="s">
        <v>70</v>
      </c>
    </row>
    <row r="16" spans="1:15" ht="18" customHeight="1">
      <c r="A16" s="107">
        <v>10</v>
      </c>
      <c r="B16" s="107" t="s">
        <v>42</v>
      </c>
      <c r="C16" s="90">
        <v>43620</v>
      </c>
      <c r="D16" s="107" t="s">
        <v>8294</v>
      </c>
      <c r="E16" s="107" t="s">
        <v>9455</v>
      </c>
      <c r="F16" s="126">
        <v>7661.91</v>
      </c>
      <c r="G16" s="107" t="str">
        <f t="shared" si="0"/>
        <v>SH19-05350</v>
      </c>
      <c r="H16" s="318"/>
      <c r="I16" s="126"/>
      <c r="J16" s="110"/>
      <c r="K16" s="108"/>
      <c r="L16" s="107"/>
      <c r="M16" s="319"/>
      <c r="N16" s="107"/>
    </row>
    <row r="17" spans="1:14" ht="18" customHeight="1">
      <c r="A17" s="107">
        <v>11</v>
      </c>
      <c r="B17" s="107" t="s">
        <v>43</v>
      </c>
      <c r="C17" s="90">
        <v>43616</v>
      </c>
      <c r="D17" s="347" t="s">
        <v>8295</v>
      </c>
      <c r="E17" s="107" t="s">
        <v>1709</v>
      </c>
      <c r="F17" s="126">
        <v>139.26</v>
      </c>
      <c r="G17" s="107" t="str">
        <f t="shared" si="0"/>
        <v>SH19-05351</v>
      </c>
      <c r="H17" s="318"/>
      <c r="I17" s="126"/>
      <c r="J17" s="110"/>
      <c r="K17" s="108"/>
      <c r="L17" s="107"/>
      <c r="M17" s="319"/>
      <c r="N17" s="107"/>
    </row>
    <row r="18" spans="1:14" ht="18" customHeight="1">
      <c r="A18" s="107">
        <v>12</v>
      </c>
      <c r="B18" s="107" t="s">
        <v>42</v>
      </c>
      <c r="C18" s="90">
        <v>43620</v>
      </c>
      <c r="D18" s="107" t="s">
        <v>8296</v>
      </c>
      <c r="E18" s="107" t="s">
        <v>9455</v>
      </c>
      <c r="F18" s="126">
        <v>10628.78</v>
      </c>
      <c r="G18" s="107" t="str">
        <f t="shared" si="0"/>
        <v>SH19-05352</v>
      </c>
      <c r="H18" s="318"/>
      <c r="I18" s="126"/>
      <c r="J18" s="110"/>
      <c r="K18" s="108"/>
      <c r="L18" s="107"/>
      <c r="M18" s="319"/>
      <c r="N18" s="107"/>
    </row>
    <row r="19" spans="1:14" ht="18" customHeight="1">
      <c r="A19" s="107">
        <v>13</v>
      </c>
      <c r="B19" s="107" t="s">
        <v>42</v>
      </c>
      <c r="C19" s="90">
        <v>43620</v>
      </c>
      <c r="D19" s="107" t="s">
        <v>8297</v>
      </c>
      <c r="E19" s="107" t="s">
        <v>9455</v>
      </c>
      <c r="F19" s="126">
        <v>7977.37</v>
      </c>
      <c r="G19" s="107" t="str">
        <f t="shared" si="0"/>
        <v>SH19-05353</v>
      </c>
      <c r="H19" s="318"/>
      <c r="I19" s="126"/>
      <c r="J19" s="110"/>
      <c r="K19" s="108"/>
      <c r="L19" s="107"/>
      <c r="M19" s="319"/>
      <c r="N19" s="107"/>
    </row>
    <row r="20" spans="1:14" ht="18" customHeight="1">
      <c r="A20" s="107">
        <v>14</v>
      </c>
      <c r="B20" s="107" t="s">
        <v>42</v>
      </c>
      <c r="C20" s="90">
        <v>43620</v>
      </c>
      <c r="D20" s="107" t="s">
        <v>8298</v>
      </c>
      <c r="E20" s="107" t="s">
        <v>9455</v>
      </c>
      <c r="F20" s="126">
        <v>8967.35</v>
      </c>
      <c r="G20" s="107" t="str">
        <f t="shared" si="0"/>
        <v>SH19-05354</v>
      </c>
      <c r="H20" s="318"/>
      <c r="I20" s="126"/>
      <c r="J20" s="110"/>
      <c r="K20" s="108"/>
      <c r="L20" s="107"/>
      <c r="M20" s="319"/>
      <c r="N20" s="107"/>
    </row>
    <row r="21" spans="1:14" ht="18" customHeight="1">
      <c r="A21" s="107">
        <v>15</v>
      </c>
      <c r="B21" s="107" t="s">
        <v>42</v>
      </c>
      <c r="C21" s="90">
        <v>43620</v>
      </c>
      <c r="D21" s="107" t="s">
        <v>8299</v>
      </c>
      <c r="E21" s="107" t="s">
        <v>9455</v>
      </c>
      <c r="F21" s="126">
        <v>7492.75</v>
      </c>
      <c r="G21" s="107" t="str">
        <f t="shared" si="0"/>
        <v>SH19-05355</v>
      </c>
      <c r="H21" s="318"/>
      <c r="I21" s="126"/>
      <c r="J21" s="110"/>
      <c r="K21" s="108"/>
      <c r="L21" s="107"/>
      <c r="M21" s="319"/>
      <c r="N21" s="107"/>
    </row>
    <row r="22" spans="1:14" ht="18" customHeight="1">
      <c r="A22" s="107">
        <v>16</v>
      </c>
      <c r="B22" s="107" t="s">
        <v>42</v>
      </c>
      <c r="C22" s="90">
        <v>43620</v>
      </c>
      <c r="D22" s="107" t="s">
        <v>8300</v>
      </c>
      <c r="E22" s="107" t="s">
        <v>9455</v>
      </c>
      <c r="F22" s="126">
        <v>8486.16</v>
      </c>
      <c r="G22" s="107" t="str">
        <f t="shared" si="0"/>
        <v>SH19-05356</v>
      </c>
      <c r="H22" s="318"/>
      <c r="I22" s="126"/>
      <c r="J22" s="110"/>
      <c r="K22" s="108"/>
      <c r="L22" s="107"/>
      <c r="M22" s="319"/>
      <c r="N22" s="107"/>
    </row>
    <row r="23" spans="1:14" ht="18" customHeight="1">
      <c r="A23" s="107">
        <v>17</v>
      </c>
      <c r="B23" s="107" t="s">
        <v>42</v>
      </c>
      <c r="C23" s="90">
        <v>43620</v>
      </c>
      <c r="D23" s="107" t="s">
        <v>8301</v>
      </c>
      <c r="E23" s="107" t="s">
        <v>9455</v>
      </c>
      <c r="F23" s="126">
        <v>7472.53</v>
      </c>
      <c r="G23" s="107" t="str">
        <f t="shared" si="0"/>
        <v>SH19-05357</v>
      </c>
      <c r="H23" s="318"/>
      <c r="I23" s="126"/>
      <c r="J23" s="110"/>
      <c r="K23" s="108"/>
      <c r="L23" s="107"/>
      <c r="M23" s="319"/>
      <c r="N23" s="107"/>
    </row>
    <row r="24" spans="1:14" ht="18" customHeight="1">
      <c r="A24" s="107">
        <v>18</v>
      </c>
      <c r="B24" s="107" t="s">
        <v>42</v>
      </c>
      <c r="C24" s="90">
        <v>43620</v>
      </c>
      <c r="D24" s="107" t="s">
        <v>8302</v>
      </c>
      <c r="E24" s="107" t="s">
        <v>9455</v>
      </c>
      <c r="F24" s="126">
        <v>8318.4699999999993</v>
      </c>
      <c r="G24" s="107" t="str">
        <f t="shared" si="0"/>
        <v>SH19-05358</v>
      </c>
      <c r="H24" s="318"/>
      <c r="I24" s="126"/>
      <c r="J24" s="110"/>
      <c r="K24" s="108"/>
      <c r="L24" s="107"/>
      <c r="M24" s="319"/>
      <c r="N24" s="107"/>
    </row>
    <row r="25" spans="1:14" ht="18" customHeight="1">
      <c r="A25" s="107">
        <v>19</v>
      </c>
      <c r="B25" s="107" t="s">
        <v>42</v>
      </c>
      <c r="C25" s="90">
        <v>43620</v>
      </c>
      <c r="D25" s="107" t="s">
        <v>8303</v>
      </c>
      <c r="E25" s="107" t="s">
        <v>9455</v>
      </c>
      <c r="F25" s="126">
        <v>7406.82</v>
      </c>
      <c r="G25" s="107" t="str">
        <f t="shared" si="0"/>
        <v>SH19-05359</v>
      </c>
      <c r="H25" s="318"/>
      <c r="I25" s="126"/>
      <c r="J25" s="110"/>
      <c r="K25" s="108"/>
      <c r="L25" s="107"/>
      <c r="M25" s="319"/>
      <c r="N25" s="107"/>
    </row>
    <row r="26" spans="1:14" ht="18" customHeight="1">
      <c r="A26" s="107">
        <v>20</v>
      </c>
      <c r="B26" s="107" t="s">
        <v>43</v>
      </c>
      <c r="C26" s="90">
        <v>43617</v>
      </c>
      <c r="D26" s="107" t="s">
        <v>8304</v>
      </c>
      <c r="E26" s="107" t="s">
        <v>1709</v>
      </c>
      <c r="F26" s="126">
        <v>4599.2700000000004</v>
      </c>
      <c r="G26" s="107" t="str">
        <f t="shared" si="0"/>
        <v>SH19-05360</v>
      </c>
      <c r="H26" s="318"/>
      <c r="I26" s="126"/>
      <c r="J26" s="110"/>
      <c r="K26" s="108"/>
      <c r="L26" s="107"/>
      <c r="M26" s="319"/>
      <c r="N26" s="107"/>
    </row>
    <row r="27" spans="1:14" ht="18" customHeight="1">
      <c r="A27" s="107">
        <v>21</v>
      </c>
      <c r="B27" s="107" t="s">
        <v>142</v>
      </c>
      <c r="C27" s="90">
        <v>43617</v>
      </c>
      <c r="D27" s="107" t="s">
        <v>8305</v>
      </c>
      <c r="E27" s="107" t="s">
        <v>1709</v>
      </c>
      <c r="F27" s="126">
        <v>2072.27</v>
      </c>
      <c r="G27" s="107" t="str">
        <f t="shared" si="0"/>
        <v>SH19-05361</v>
      </c>
      <c r="H27" s="318"/>
      <c r="I27" s="126"/>
      <c r="J27" s="110"/>
      <c r="K27" s="108"/>
      <c r="L27" s="107"/>
      <c r="M27" s="319"/>
      <c r="N27" s="107"/>
    </row>
    <row r="28" spans="1:14" ht="18" customHeight="1">
      <c r="A28" s="107">
        <v>22</v>
      </c>
      <c r="B28" s="107" t="s">
        <v>142</v>
      </c>
      <c r="C28" s="90">
        <v>43617</v>
      </c>
      <c r="D28" s="107" t="s">
        <v>8306</v>
      </c>
      <c r="E28" s="107" t="s">
        <v>1709</v>
      </c>
      <c r="F28" s="126">
        <v>414.11</v>
      </c>
      <c r="G28" s="107" t="str">
        <f t="shared" si="0"/>
        <v>SH19-05362</v>
      </c>
      <c r="H28" s="318"/>
      <c r="I28" s="126"/>
      <c r="J28" s="110"/>
      <c r="K28" s="108"/>
      <c r="L28" s="107"/>
      <c r="M28" s="319"/>
      <c r="N28" s="107"/>
    </row>
    <row r="29" spans="1:14" ht="18" customHeight="1">
      <c r="A29" s="107">
        <v>23</v>
      </c>
      <c r="B29" s="107" t="s">
        <v>47</v>
      </c>
      <c r="C29" s="90">
        <v>43619</v>
      </c>
      <c r="D29" s="107" t="s">
        <v>8307</v>
      </c>
      <c r="E29" s="107" t="s">
        <v>1709</v>
      </c>
      <c r="F29" s="126">
        <v>6516.48</v>
      </c>
      <c r="G29" s="107" t="str">
        <f t="shared" si="0"/>
        <v>SH19-05363</v>
      </c>
      <c r="H29" s="318"/>
      <c r="I29" s="126"/>
      <c r="J29" s="110"/>
      <c r="K29" s="108"/>
      <c r="L29" s="107"/>
      <c r="M29" s="319"/>
      <c r="N29" s="107"/>
    </row>
    <row r="30" spans="1:14" ht="18" customHeight="1">
      <c r="A30" s="107">
        <v>24</v>
      </c>
      <c r="B30" s="107" t="s">
        <v>47</v>
      </c>
      <c r="C30" s="90">
        <v>43619</v>
      </c>
      <c r="D30" s="107" t="s">
        <v>8308</v>
      </c>
      <c r="E30" s="107" t="s">
        <v>1709</v>
      </c>
      <c r="F30" s="126">
        <v>6516.48</v>
      </c>
      <c r="G30" s="107" t="str">
        <f t="shared" si="0"/>
        <v>SH19-05364</v>
      </c>
      <c r="H30" s="318"/>
      <c r="I30" s="126"/>
      <c r="J30" s="110"/>
      <c r="K30" s="108"/>
      <c r="L30" s="107"/>
      <c r="M30" s="319"/>
      <c r="N30" s="107"/>
    </row>
    <row r="31" spans="1:14" ht="18" customHeight="1">
      <c r="A31" s="107">
        <v>25</v>
      </c>
      <c r="B31" s="107" t="s">
        <v>55</v>
      </c>
      <c r="C31" s="90">
        <v>43619</v>
      </c>
      <c r="D31" s="107" t="s">
        <v>8309</v>
      </c>
      <c r="E31" s="107" t="s">
        <v>1709</v>
      </c>
      <c r="F31" s="126">
        <v>1447.74</v>
      </c>
      <c r="G31" s="107" t="str">
        <f t="shared" si="0"/>
        <v>SH19-05365</v>
      </c>
      <c r="H31" s="318"/>
      <c r="I31" s="126"/>
      <c r="J31" s="110"/>
      <c r="K31" s="108"/>
      <c r="L31" s="107"/>
      <c r="M31" s="319"/>
      <c r="N31" s="107"/>
    </row>
    <row r="32" spans="1:14" ht="18" customHeight="1">
      <c r="A32" s="107">
        <v>26</v>
      </c>
      <c r="B32" s="107" t="s">
        <v>346</v>
      </c>
      <c r="C32" s="90">
        <v>43619</v>
      </c>
      <c r="D32" s="107" t="s">
        <v>8310</v>
      </c>
      <c r="E32" s="107" t="s">
        <v>1709</v>
      </c>
      <c r="F32" s="126">
        <v>924</v>
      </c>
      <c r="G32" s="107" t="str">
        <f t="shared" si="0"/>
        <v>SH19-05366</v>
      </c>
      <c r="H32" s="318"/>
      <c r="I32" s="126"/>
      <c r="J32" s="110"/>
      <c r="K32" s="108"/>
      <c r="L32" s="107"/>
      <c r="M32" s="319"/>
      <c r="N32" s="107"/>
    </row>
    <row r="33" spans="1:14" ht="18" customHeight="1">
      <c r="A33" s="107">
        <v>27</v>
      </c>
      <c r="B33" s="107" t="s">
        <v>42</v>
      </c>
      <c r="C33" s="90">
        <v>43619</v>
      </c>
      <c r="D33" s="107" t="s">
        <v>8311</v>
      </c>
      <c r="E33" s="107" t="s">
        <v>7780</v>
      </c>
      <c r="F33" s="126">
        <v>46.2</v>
      </c>
      <c r="G33" s="107" t="str">
        <f t="shared" si="0"/>
        <v>SH19-05367</v>
      </c>
      <c r="H33" s="318"/>
      <c r="I33" s="126"/>
      <c r="J33" s="110"/>
      <c r="K33" s="108"/>
      <c r="L33" s="107"/>
      <c r="M33" s="319"/>
      <c r="N33" s="107"/>
    </row>
    <row r="34" spans="1:14" ht="18" customHeight="1">
      <c r="A34" s="107">
        <v>28</v>
      </c>
      <c r="B34" s="107" t="s">
        <v>237</v>
      </c>
      <c r="C34" s="90">
        <v>43619</v>
      </c>
      <c r="D34" s="107" t="s">
        <v>8312</v>
      </c>
      <c r="E34" s="107" t="s">
        <v>1709</v>
      </c>
      <c r="F34" s="126">
        <v>6524.64</v>
      </c>
      <c r="G34" s="107" t="str">
        <f t="shared" si="0"/>
        <v>SH19-05368</v>
      </c>
      <c r="H34" s="318"/>
      <c r="I34" s="126"/>
      <c r="J34" s="110"/>
      <c r="K34" s="108"/>
      <c r="L34" s="107"/>
      <c r="M34" s="319"/>
      <c r="N34" s="107"/>
    </row>
    <row r="35" spans="1:14" ht="18" customHeight="1">
      <c r="A35" s="107">
        <v>29</v>
      </c>
      <c r="B35" s="107" t="s">
        <v>43</v>
      </c>
      <c r="C35" s="90">
        <v>43619</v>
      </c>
      <c r="D35" s="107" t="s">
        <v>8313</v>
      </c>
      <c r="E35" s="107" t="s">
        <v>1709</v>
      </c>
      <c r="F35" s="126">
        <v>6662.4</v>
      </c>
      <c r="G35" s="107" t="str">
        <f t="shared" si="0"/>
        <v>SH19-05369</v>
      </c>
      <c r="H35" s="318"/>
      <c r="I35" s="126"/>
      <c r="J35" s="110"/>
      <c r="K35" s="108"/>
      <c r="L35" s="107"/>
      <c r="M35" s="319"/>
      <c r="N35" s="107"/>
    </row>
    <row r="36" spans="1:14" ht="18" customHeight="1">
      <c r="A36" s="107">
        <v>30</v>
      </c>
      <c r="B36" s="107" t="s">
        <v>141</v>
      </c>
      <c r="C36" s="90">
        <v>43619</v>
      </c>
      <c r="D36" s="107" t="s">
        <v>8314</v>
      </c>
      <c r="E36" s="107" t="s">
        <v>1709</v>
      </c>
      <c r="F36" s="126">
        <v>4918.92</v>
      </c>
      <c r="G36" s="107" t="str">
        <f t="shared" si="0"/>
        <v>SH19-05370</v>
      </c>
      <c r="H36" s="318"/>
      <c r="I36" s="126"/>
      <c r="J36" s="110"/>
      <c r="K36" s="108"/>
      <c r="L36" s="107"/>
      <c r="M36" s="319"/>
      <c r="N36" s="107"/>
    </row>
    <row r="37" spans="1:14" ht="18" customHeight="1">
      <c r="A37" s="107">
        <v>31</v>
      </c>
      <c r="B37" s="107" t="s">
        <v>329</v>
      </c>
      <c r="C37" s="90">
        <v>43619</v>
      </c>
      <c r="D37" s="107" t="s">
        <v>8315</v>
      </c>
      <c r="E37" s="107" t="s">
        <v>1709</v>
      </c>
      <c r="F37" s="126">
        <v>3276.24</v>
      </c>
      <c r="G37" s="107" t="str">
        <f t="shared" si="0"/>
        <v>SH19-05371</v>
      </c>
      <c r="H37" s="318"/>
      <c r="I37" s="126"/>
      <c r="J37" s="110"/>
      <c r="K37" s="108"/>
      <c r="L37" s="107"/>
      <c r="M37" s="319"/>
      <c r="N37" s="107"/>
    </row>
    <row r="38" spans="1:14" ht="18" customHeight="1">
      <c r="A38" s="107">
        <v>32</v>
      </c>
      <c r="B38" s="107" t="s">
        <v>225</v>
      </c>
      <c r="C38" s="90">
        <v>43619</v>
      </c>
      <c r="D38" s="107" t="s">
        <v>8316</v>
      </c>
      <c r="E38" s="107" t="s">
        <v>1709</v>
      </c>
      <c r="F38" s="126">
        <v>3571.64</v>
      </c>
      <c r="G38" s="107" t="str">
        <f t="shared" si="0"/>
        <v>SH19-05372</v>
      </c>
      <c r="H38" s="318"/>
      <c r="I38" s="126"/>
      <c r="J38" s="110"/>
      <c r="K38" s="108"/>
      <c r="L38" s="107"/>
      <c r="M38" s="319"/>
      <c r="N38" s="107"/>
    </row>
    <row r="39" spans="1:14" ht="18" customHeight="1">
      <c r="A39" s="107">
        <v>33</v>
      </c>
      <c r="B39" s="107" t="s">
        <v>225</v>
      </c>
      <c r="C39" s="90">
        <v>43619</v>
      </c>
      <c r="D39" s="107" t="s">
        <v>8317</v>
      </c>
      <c r="E39" s="107" t="s">
        <v>1709</v>
      </c>
      <c r="F39" s="126">
        <v>2204</v>
      </c>
      <c r="G39" s="107" t="str">
        <f t="shared" si="0"/>
        <v>SH19-05373</v>
      </c>
      <c r="H39" s="318"/>
      <c r="I39" s="126"/>
      <c r="J39" s="110"/>
      <c r="K39" s="108"/>
      <c r="L39" s="107"/>
      <c r="M39" s="319"/>
      <c r="N39" s="107"/>
    </row>
    <row r="40" spans="1:14" ht="18" customHeight="1">
      <c r="A40" s="107">
        <v>34</v>
      </c>
      <c r="B40" s="107" t="s">
        <v>47</v>
      </c>
      <c r="C40" s="90">
        <v>43619</v>
      </c>
      <c r="D40" s="107" t="s">
        <v>8318</v>
      </c>
      <c r="E40" s="107" t="s">
        <v>1709</v>
      </c>
      <c r="F40" s="126">
        <v>3268.1</v>
      </c>
      <c r="G40" s="107" t="str">
        <f t="shared" si="0"/>
        <v>SH19-05374</v>
      </c>
      <c r="H40" s="318"/>
      <c r="I40" s="126"/>
      <c r="J40" s="110"/>
      <c r="K40" s="108"/>
      <c r="L40" s="107"/>
      <c r="M40" s="319"/>
      <c r="N40" s="107"/>
    </row>
    <row r="41" spans="1:14" ht="18" customHeight="1">
      <c r="A41" s="107">
        <v>35</v>
      </c>
      <c r="B41" s="107" t="s">
        <v>291</v>
      </c>
      <c r="C41" s="90">
        <v>43619</v>
      </c>
      <c r="D41" s="107" t="s">
        <v>8319</v>
      </c>
      <c r="E41" s="107" t="s">
        <v>1709</v>
      </c>
      <c r="F41" s="126">
        <v>5725.44</v>
      </c>
      <c r="G41" s="107" t="str">
        <f t="shared" si="0"/>
        <v>SH19-05375</v>
      </c>
      <c r="H41" s="318"/>
      <c r="I41" s="126"/>
      <c r="J41" s="110"/>
      <c r="K41" s="108"/>
      <c r="L41" s="107"/>
      <c r="M41" s="319"/>
      <c r="N41" s="107"/>
    </row>
    <row r="42" spans="1:14" ht="18" customHeight="1">
      <c r="A42" s="107">
        <v>36</v>
      </c>
      <c r="B42" s="107" t="s">
        <v>329</v>
      </c>
      <c r="C42" s="90">
        <v>43619</v>
      </c>
      <c r="D42" s="107" t="s">
        <v>8320</v>
      </c>
      <c r="E42" s="107" t="s">
        <v>1709</v>
      </c>
      <c r="F42" s="126">
        <v>3927.14</v>
      </c>
      <c r="G42" s="107" t="str">
        <f t="shared" si="0"/>
        <v>SH19-05376</v>
      </c>
      <c r="H42" s="318"/>
      <c r="I42" s="126"/>
      <c r="J42" s="110"/>
      <c r="K42" s="108"/>
      <c r="L42" s="107"/>
      <c r="M42" s="319"/>
      <c r="N42" s="107"/>
    </row>
    <row r="43" spans="1:14" ht="18" customHeight="1">
      <c r="A43" s="107">
        <v>37</v>
      </c>
      <c r="B43" s="107" t="s">
        <v>1727</v>
      </c>
      <c r="C43" s="90">
        <v>43619</v>
      </c>
      <c r="D43" s="107" t="s">
        <v>8321</v>
      </c>
      <c r="E43" s="107" t="s">
        <v>1709</v>
      </c>
      <c r="F43" s="126">
        <v>1358.1</v>
      </c>
      <c r="G43" s="107" t="str">
        <f t="shared" si="0"/>
        <v>SH19-05377</v>
      </c>
      <c r="H43" s="318"/>
      <c r="I43" s="126"/>
      <c r="J43" s="110"/>
      <c r="K43" s="108"/>
      <c r="L43" s="107"/>
      <c r="M43" s="319"/>
      <c r="N43" s="107"/>
    </row>
    <row r="44" spans="1:14" ht="18" customHeight="1">
      <c r="A44" s="107">
        <v>38</v>
      </c>
      <c r="B44" s="107" t="s">
        <v>238</v>
      </c>
      <c r="C44" s="90">
        <v>43619</v>
      </c>
      <c r="D44" s="107" t="s">
        <v>8322</v>
      </c>
      <c r="E44" s="107" t="s">
        <v>1709</v>
      </c>
      <c r="F44" s="126">
        <v>8185.35</v>
      </c>
      <c r="G44" s="107" t="str">
        <f t="shared" si="0"/>
        <v>SH19-05378</v>
      </c>
      <c r="H44" s="318"/>
      <c r="I44" s="126"/>
      <c r="J44" s="110"/>
      <c r="K44" s="108"/>
      <c r="L44" s="107"/>
      <c r="M44" s="319"/>
      <c r="N44" s="107"/>
    </row>
    <row r="45" spans="1:14" ht="18" customHeight="1">
      <c r="A45" s="107">
        <v>39</v>
      </c>
      <c r="B45" s="107" t="s">
        <v>43</v>
      </c>
      <c r="C45" s="90">
        <v>43619</v>
      </c>
      <c r="D45" s="107" t="s">
        <v>8323</v>
      </c>
      <c r="E45" s="107" t="s">
        <v>1709</v>
      </c>
      <c r="F45" s="126">
        <v>983.83</v>
      </c>
      <c r="G45" s="107" t="str">
        <f t="shared" si="0"/>
        <v>SH19-05379</v>
      </c>
      <c r="H45" s="318"/>
      <c r="I45" s="126"/>
      <c r="J45" s="110"/>
      <c r="K45" s="108"/>
      <c r="L45" s="107"/>
      <c r="M45" s="319"/>
      <c r="N45" s="107"/>
    </row>
    <row r="46" spans="1:14" ht="18" customHeight="1">
      <c r="A46" s="107">
        <v>40</v>
      </c>
      <c r="B46" s="107" t="s">
        <v>7778</v>
      </c>
      <c r="C46" s="90">
        <v>43619</v>
      </c>
      <c r="D46" s="107" t="s">
        <v>8324</v>
      </c>
      <c r="E46" s="107" t="s">
        <v>1709</v>
      </c>
      <c r="F46" s="126">
        <v>0</v>
      </c>
      <c r="G46" s="107" t="str">
        <f t="shared" si="0"/>
        <v>SH19-05380</v>
      </c>
      <c r="H46" s="318"/>
      <c r="I46" s="126"/>
      <c r="J46" s="110"/>
      <c r="K46" s="108"/>
      <c r="L46" s="107"/>
      <c r="M46" s="319"/>
      <c r="N46" s="107" t="s">
        <v>3018</v>
      </c>
    </row>
    <row r="47" spans="1:14" ht="18" customHeight="1">
      <c r="A47" s="107">
        <v>41</v>
      </c>
      <c r="B47" s="107" t="s">
        <v>142</v>
      </c>
      <c r="C47" s="90">
        <v>43619</v>
      </c>
      <c r="D47" s="107" t="s">
        <v>8325</v>
      </c>
      <c r="E47" s="107" t="s">
        <v>1709</v>
      </c>
      <c r="F47" s="126">
        <v>2553.54</v>
      </c>
      <c r="G47" s="107" t="str">
        <f t="shared" si="0"/>
        <v>SH19-05381</v>
      </c>
      <c r="H47" s="318"/>
      <c r="I47" s="126"/>
      <c r="J47" s="110"/>
      <c r="K47" s="108"/>
      <c r="L47" s="107"/>
      <c r="M47" s="319"/>
      <c r="N47" s="107"/>
    </row>
    <row r="48" spans="1:14" ht="18" customHeight="1">
      <c r="A48" s="107">
        <v>42</v>
      </c>
      <c r="B48" s="107" t="s">
        <v>142</v>
      </c>
      <c r="C48" s="90">
        <v>43619</v>
      </c>
      <c r="D48" s="107" t="s">
        <v>8326</v>
      </c>
      <c r="E48" s="107" t="s">
        <v>1709</v>
      </c>
      <c r="F48" s="126">
        <v>323.85000000000002</v>
      </c>
      <c r="G48" s="107" t="str">
        <f t="shared" si="0"/>
        <v>SH19-05382</v>
      </c>
      <c r="H48" s="318"/>
      <c r="I48" s="126"/>
      <c r="J48" s="110"/>
      <c r="K48" s="108"/>
      <c r="L48" s="107"/>
      <c r="M48" s="319"/>
      <c r="N48" s="107"/>
    </row>
    <row r="49" spans="1:14" ht="18" customHeight="1">
      <c r="A49" s="107">
        <v>43</v>
      </c>
      <c r="B49" s="107" t="s">
        <v>142</v>
      </c>
      <c r="C49" s="90">
        <v>43619</v>
      </c>
      <c r="D49" s="107" t="s">
        <v>8327</v>
      </c>
      <c r="E49" s="107" t="s">
        <v>1709</v>
      </c>
      <c r="F49" s="126">
        <v>324</v>
      </c>
      <c r="G49" s="107" t="str">
        <f t="shared" si="0"/>
        <v>SH19-05383</v>
      </c>
      <c r="H49" s="318"/>
      <c r="I49" s="126"/>
      <c r="J49" s="110"/>
      <c r="K49" s="108"/>
      <c r="L49" s="107"/>
      <c r="M49" s="319"/>
      <c r="N49" s="107"/>
    </row>
    <row r="50" spans="1:14" ht="18" customHeight="1">
      <c r="A50" s="107">
        <v>44</v>
      </c>
      <c r="B50" s="107" t="s">
        <v>42</v>
      </c>
      <c r="C50" s="90">
        <v>43620</v>
      </c>
      <c r="D50" s="107" t="s">
        <v>8328</v>
      </c>
      <c r="E50" s="107" t="s">
        <v>9455</v>
      </c>
      <c r="F50" s="126">
        <v>8316.69</v>
      </c>
      <c r="G50" s="107" t="str">
        <f t="shared" si="0"/>
        <v>SH19-05384</v>
      </c>
      <c r="H50" s="318"/>
      <c r="I50" s="126"/>
      <c r="J50" s="110"/>
      <c r="K50" s="108"/>
      <c r="L50" s="107"/>
      <c r="M50" s="319"/>
      <c r="N50" s="107"/>
    </row>
    <row r="51" spans="1:14" ht="18" customHeight="1">
      <c r="A51" s="107">
        <v>45</v>
      </c>
      <c r="B51" s="107" t="s">
        <v>42</v>
      </c>
      <c r="C51" s="90">
        <v>43620</v>
      </c>
      <c r="D51" s="107" t="s">
        <v>8329</v>
      </c>
      <c r="E51" s="107" t="s">
        <v>9455</v>
      </c>
      <c r="F51" s="126">
        <v>7261.4</v>
      </c>
      <c r="G51" s="107" t="str">
        <f t="shared" si="0"/>
        <v>SH19-05385</v>
      </c>
      <c r="H51" s="318"/>
      <c r="I51" s="126"/>
      <c r="J51" s="110"/>
      <c r="K51" s="108"/>
      <c r="L51" s="107"/>
      <c r="M51" s="319"/>
      <c r="N51" s="107"/>
    </row>
    <row r="52" spans="1:14" ht="18" customHeight="1">
      <c r="A52" s="107">
        <v>46</v>
      </c>
      <c r="B52" s="107" t="s">
        <v>1746</v>
      </c>
      <c r="D52" s="107" t="s">
        <v>8330</v>
      </c>
      <c r="E52" s="107" t="s">
        <v>1709</v>
      </c>
      <c r="F52" s="126">
        <v>0</v>
      </c>
      <c r="G52" s="107" t="str">
        <f t="shared" si="0"/>
        <v>SH19-05386</v>
      </c>
      <c r="H52" s="318"/>
      <c r="I52" s="126"/>
      <c r="J52" s="110"/>
      <c r="K52" s="108"/>
      <c r="L52" s="107"/>
      <c r="M52" s="319"/>
      <c r="N52" s="107"/>
    </row>
    <row r="53" spans="1:14" ht="18" customHeight="1">
      <c r="A53" s="107">
        <v>47</v>
      </c>
      <c r="B53" s="107" t="s">
        <v>199</v>
      </c>
      <c r="C53" s="90">
        <v>43619</v>
      </c>
      <c r="D53" s="107" t="s">
        <v>8331</v>
      </c>
      <c r="E53" s="107" t="s">
        <v>1709</v>
      </c>
      <c r="F53" s="126">
        <v>797.4</v>
      </c>
      <c r="G53" s="107" t="str">
        <f t="shared" si="0"/>
        <v>SH19-05387</v>
      </c>
      <c r="H53" s="318"/>
      <c r="I53" s="126"/>
      <c r="J53" s="110"/>
      <c r="K53" s="108"/>
      <c r="L53" s="107"/>
      <c r="M53" s="319"/>
      <c r="N53" s="107"/>
    </row>
    <row r="54" spans="1:14" ht="18" customHeight="1">
      <c r="A54" s="107">
        <v>48</v>
      </c>
      <c r="B54" s="107" t="s">
        <v>1746</v>
      </c>
      <c r="D54" s="327" t="s">
        <v>8332</v>
      </c>
      <c r="E54" s="107" t="s">
        <v>1709</v>
      </c>
      <c r="F54" s="126">
        <v>0</v>
      </c>
      <c r="G54" s="107" t="str">
        <f t="shared" si="0"/>
        <v>SH19-05388</v>
      </c>
      <c r="H54" s="318"/>
      <c r="I54" s="126"/>
      <c r="J54" s="110"/>
      <c r="K54" s="108"/>
      <c r="L54" s="107"/>
      <c r="M54" s="319"/>
      <c r="N54" s="107"/>
    </row>
    <row r="55" spans="1:14" ht="18" customHeight="1">
      <c r="A55" s="107">
        <v>49</v>
      </c>
      <c r="B55" s="107" t="s">
        <v>55</v>
      </c>
      <c r="C55" s="90">
        <v>43619</v>
      </c>
      <c r="D55" s="107" t="s">
        <v>8333</v>
      </c>
      <c r="E55" s="107" t="s">
        <v>1709</v>
      </c>
      <c r="F55" s="126">
        <v>3005.64</v>
      </c>
      <c r="G55" s="107" t="str">
        <f t="shared" si="0"/>
        <v>SH19-05389</v>
      </c>
      <c r="H55" s="318"/>
      <c r="I55" s="126"/>
      <c r="J55" s="110"/>
      <c r="K55" s="108"/>
      <c r="L55" s="107"/>
      <c r="M55" s="319"/>
      <c r="N55" s="107"/>
    </row>
    <row r="56" spans="1:14" ht="18" customHeight="1">
      <c r="A56" s="107">
        <v>50</v>
      </c>
      <c r="B56" s="107" t="s">
        <v>55</v>
      </c>
      <c r="C56" s="90">
        <v>43619</v>
      </c>
      <c r="D56" s="107" t="s">
        <v>8334</v>
      </c>
      <c r="E56" s="107" t="s">
        <v>1709</v>
      </c>
      <c r="F56" s="126">
        <v>727.65</v>
      </c>
      <c r="G56" s="107" t="str">
        <f t="shared" si="0"/>
        <v>SH19-05390</v>
      </c>
      <c r="H56" s="318"/>
      <c r="I56" s="126"/>
      <c r="J56" s="110"/>
      <c r="K56" s="108"/>
      <c r="L56" s="107"/>
      <c r="M56" s="319"/>
      <c r="N56" s="107"/>
    </row>
    <row r="57" spans="1:14" ht="18" customHeight="1">
      <c r="A57" s="107">
        <v>51</v>
      </c>
      <c r="B57" s="107" t="s">
        <v>337</v>
      </c>
      <c r="C57" s="90">
        <v>43619</v>
      </c>
      <c r="D57" s="107" t="s">
        <v>8335</v>
      </c>
      <c r="E57" s="107" t="s">
        <v>1709</v>
      </c>
      <c r="F57" s="126">
        <v>8177.3</v>
      </c>
      <c r="G57" s="107" t="str">
        <f t="shared" si="0"/>
        <v>SH19-05391</v>
      </c>
      <c r="H57" s="318"/>
      <c r="I57" s="126"/>
      <c r="J57" s="110"/>
      <c r="K57" s="108"/>
      <c r="L57" s="107"/>
      <c r="M57" s="319"/>
      <c r="N57" s="107"/>
    </row>
    <row r="58" spans="1:14" ht="18" customHeight="1">
      <c r="A58" s="107">
        <v>52</v>
      </c>
      <c r="B58" s="107" t="s">
        <v>141</v>
      </c>
      <c r="C58" s="90">
        <v>43619</v>
      </c>
      <c r="D58" s="107" t="s">
        <v>8336</v>
      </c>
      <c r="E58" s="107" t="s">
        <v>1709</v>
      </c>
      <c r="F58" s="126">
        <v>4820.1899999999996</v>
      </c>
      <c r="G58" s="107" t="str">
        <f t="shared" si="0"/>
        <v>SH19-05392</v>
      </c>
      <c r="H58" s="318"/>
      <c r="I58" s="126"/>
      <c r="J58" s="110"/>
      <c r="K58" s="108"/>
      <c r="L58" s="107"/>
      <c r="M58" s="319"/>
      <c r="N58" s="107"/>
    </row>
    <row r="59" spans="1:14" ht="18" customHeight="1">
      <c r="A59" s="107">
        <v>53</v>
      </c>
      <c r="B59" s="107" t="s">
        <v>1727</v>
      </c>
      <c r="C59" s="90">
        <v>43619</v>
      </c>
      <c r="D59" s="107" t="s">
        <v>8337</v>
      </c>
      <c r="E59" s="107" t="s">
        <v>1709</v>
      </c>
      <c r="F59" s="126">
        <v>2374.5</v>
      </c>
      <c r="G59" s="107" t="str">
        <f t="shared" si="0"/>
        <v>SH19-05393</v>
      </c>
      <c r="H59" s="318"/>
      <c r="I59" s="126"/>
      <c r="J59" s="110"/>
      <c r="K59" s="108"/>
      <c r="L59" s="107"/>
      <c r="M59" s="319"/>
      <c r="N59" s="107"/>
    </row>
    <row r="60" spans="1:14" ht="18" customHeight="1">
      <c r="A60" s="107">
        <v>54</v>
      </c>
      <c r="B60" s="107" t="s">
        <v>1746</v>
      </c>
      <c r="D60" s="327" t="s">
        <v>8338</v>
      </c>
      <c r="E60" s="107" t="s">
        <v>1709</v>
      </c>
      <c r="F60" s="126">
        <v>0</v>
      </c>
      <c r="G60" s="107" t="str">
        <f t="shared" si="0"/>
        <v>SH19-05394</v>
      </c>
      <c r="H60" s="318"/>
      <c r="I60" s="126"/>
      <c r="J60" s="110"/>
      <c r="K60" s="108"/>
      <c r="L60" s="107"/>
      <c r="M60" s="319"/>
      <c r="N60" s="107"/>
    </row>
    <row r="61" spans="1:14" ht="18" customHeight="1">
      <c r="A61" s="107">
        <v>55</v>
      </c>
      <c r="B61" s="107" t="s">
        <v>42</v>
      </c>
      <c r="C61" s="90">
        <v>43621</v>
      </c>
      <c r="D61" s="107" t="s">
        <v>8339</v>
      </c>
      <c r="E61" s="107" t="s">
        <v>9454</v>
      </c>
      <c r="F61" s="126">
        <v>4479.3500000000004</v>
      </c>
      <c r="G61" s="107" t="str">
        <f t="shared" si="0"/>
        <v>SH19-05395</v>
      </c>
      <c r="H61" s="318"/>
      <c r="I61" s="126"/>
      <c r="J61" s="110"/>
      <c r="K61" s="108"/>
      <c r="L61" s="107"/>
      <c r="M61" s="319"/>
      <c r="N61" s="107"/>
    </row>
    <row r="62" spans="1:14" ht="18" customHeight="1">
      <c r="A62" s="107">
        <v>56</v>
      </c>
      <c r="B62" s="107" t="s">
        <v>42</v>
      </c>
      <c r="C62" s="90">
        <v>43621</v>
      </c>
      <c r="D62" s="107" t="s">
        <v>8340</v>
      </c>
      <c r="E62" s="107" t="s">
        <v>9454</v>
      </c>
      <c r="F62" s="126">
        <v>3276.41</v>
      </c>
      <c r="G62" s="107" t="str">
        <f t="shared" si="0"/>
        <v>SH19-05396</v>
      </c>
      <c r="H62" s="318"/>
      <c r="I62" s="126"/>
      <c r="J62" s="110"/>
      <c r="K62" s="108"/>
      <c r="L62" s="107"/>
      <c r="M62" s="319"/>
      <c r="N62" s="107"/>
    </row>
    <row r="63" spans="1:14" ht="18" customHeight="1">
      <c r="A63" s="107">
        <v>57</v>
      </c>
      <c r="B63" s="107" t="s">
        <v>42</v>
      </c>
      <c r="C63" s="90">
        <v>43621</v>
      </c>
      <c r="D63" s="107" t="s">
        <v>8341</v>
      </c>
      <c r="E63" s="107" t="s">
        <v>9454</v>
      </c>
      <c r="F63" s="126">
        <v>239.81</v>
      </c>
      <c r="G63" s="107" t="str">
        <f t="shared" si="0"/>
        <v>SH19-05397</v>
      </c>
      <c r="H63" s="318"/>
      <c r="I63" s="126"/>
      <c r="J63" s="110"/>
      <c r="K63" s="108"/>
      <c r="L63" s="107"/>
      <c r="M63" s="319"/>
      <c r="N63" s="107"/>
    </row>
    <row r="64" spans="1:14" ht="18" customHeight="1">
      <c r="A64" s="107">
        <v>58</v>
      </c>
      <c r="B64" s="107" t="s">
        <v>42</v>
      </c>
      <c r="C64" s="90">
        <v>43621</v>
      </c>
      <c r="D64" s="107" t="s">
        <v>8342</v>
      </c>
      <c r="E64" s="107" t="s">
        <v>9454</v>
      </c>
      <c r="F64" s="126">
        <v>2734.18</v>
      </c>
      <c r="G64" s="107" t="str">
        <f t="shared" si="0"/>
        <v>SH19-05398</v>
      </c>
      <c r="H64" s="318"/>
      <c r="I64" s="126"/>
      <c r="J64" s="110"/>
      <c r="K64" s="108"/>
      <c r="L64" s="107"/>
      <c r="M64" s="319"/>
      <c r="N64" s="107"/>
    </row>
    <row r="65" spans="1:14" ht="18" customHeight="1">
      <c r="A65" s="107">
        <v>59</v>
      </c>
      <c r="B65" s="107" t="s">
        <v>42</v>
      </c>
      <c r="C65" s="90">
        <v>43621</v>
      </c>
      <c r="D65" s="107" t="s">
        <v>8343</v>
      </c>
      <c r="E65" s="107" t="s">
        <v>9454</v>
      </c>
      <c r="F65" s="126">
        <v>4093.84</v>
      </c>
      <c r="G65" s="107" t="str">
        <f t="shared" si="0"/>
        <v>SH19-05399</v>
      </c>
      <c r="H65" s="318"/>
      <c r="I65" s="126"/>
      <c r="J65" s="110"/>
      <c r="K65" s="108"/>
      <c r="L65" s="107"/>
      <c r="M65" s="319"/>
      <c r="N65" s="107"/>
    </row>
    <row r="66" spans="1:14" ht="18" customHeight="1">
      <c r="A66" s="107">
        <v>60</v>
      </c>
      <c r="B66" s="107" t="s">
        <v>42</v>
      </c>
      <c r="C66" s="90">
        <v>43621</v>
      </c>
      <c r="D66" s="107" t="s">
        <v>8344</v>
      </c>
      <c r="E66" s="107" t="s">
        <v>9454</v>
      </c>
      <c r="F66" s="126">
        <v>4533.7</v>
      </c>
      <c r="G66" s="107" t="str">
        <f t="shared" si="0"/>
        <v>SH19-05400</v>
      </c>
      <c r="H66" s="318"/>
      <c r="I66" s="126"/>
      <c r="J66" s="110"/>
      <c r="K66" s="108"/>
      <c r="L66" s="107"/>
      <c r="M66" s="319"/>
      <c r="N66" s="107"/>
    </row>
    <row r="67" spans="1:14" ht="18" customHeight="1">
      <c r="A67" s="107">
        <v>61</v>
      </c>
      <c r="B67" s="107" t="s">
        <v>42</v>
      </c>
      <c r="C67" s="90">
        <v>43621</v>
      </c>
      <c r="D67" s="107" t="s">
        <v>8345</v>
      </c>
      <c r="E67" s="107" t="s">
        <v>9454</v>
      </c>
      <c r="F67" s="126">
        <v>1794.56</v>
      </c>
      <c r="G67" s="107" t="str">
        <f t="shared" si="0"/>
        <v>SH19-05401</v>
      </c>
      <c r="H67" s="318"/>
      <c r="I67" s="126"/>
      <c r="J67" s="110"/>
      <c r="K67" s="108"/>
      <c r="L67" s="107"/>
      <c r="M67" s="319"/>
      <c r="N67" s="107"/>
    </row>
    <row r="68" spans="1:14" ht="18" customHeight="1">
      <c r="A68" s="107">
        <v>62</v>
      </c>
      <c r="B68" s="107" t="s">
        <v>42</v>
      </c>
      <c r="C68" s="90">
        <v>43621</v>
      </c>
      <c r="D68" s="107" t="s">
        <v>8346</v>
      </c>
      <c r="E68" s="107" t="s">
        <v>9454</v>
      </c>
      <c r="F68" s="126">
        <v>614.51</v>
      </c>
      <c r="G68" s="107" t="str">
        <f t="shared" si="0"/>
        <v>SH19-05402</v>
      </c>
      <c r="H68" s="318"/>
      <c r="I68" s="126"/>
      <c r="J68" s="110"/>
      <c r="K68" s="108"/>
      <c r="L68" s="107"/>
      <c r="M68" s="319"/>
      <c r="N68" s="107"/>
    </row>
    <row r="69" spans="1:14" ht="18" customHeight="1">
      <c r="A69" s="107">
        <v>63</v>
      </c>
      <c r="B69" s="107" t="s">
        <v>42</v>
      </c>
      <c r="C69" s="90">
        <v>43621</v>
      </c>
      <c r="D69" s="107" t="s">
        <v>8347</v>
      </c>
      <c r="E69" s="107" t="s">
        <v>9454</v>
      </c>
      <c r="F69" s="126">
        <v>9814.33</v>
      </c>
      <c r="G69" s="107" t="str">
        <f t="shared" si="0"/>
        <v>SH19-05403</v>
      </c>
      <c r="H69" s="318"/>
      <c r="I69" s="126"/>
      <c r="J69" s="110"/>
      <c r="K69" s="108"/>
      <c r="L69" s="107"/>
      <c r="M69" s="319"/>
      <c r="N69" s="107"/>
    </row>
    <row r="70" spans="1:14" ht="18" customHeight="1">
      <c r="A70" s="107">
        <v>64</v>
      </c>
      <c r="B70" s="107" t="s">
        <v>42</v>
      </c>
      <c r="C70" s="90">
        <v>43621</v>
      </c>
      <c r="D70" s="107" t="s">
        <v>8348</v>
      </c>
      <c r="E70" s="107" t="s">
        <v>9454</v>
      </c>
      <c r="F70" s="126">
        <v>3595.65</v>
      </c>
      <c r="G70" s="107" t="str">
        <f t="shared" si="0"/>
        <v>SH19-05404</v>
      </c>
      <c r="H70" s="318"/>
      <c r="I70" s="126"/>
      <c r="J70" s="110"/>
      <c r="K70" s="108"/>
      <c r="L70" s="107"/>
      <c r="M70" s="319"/>
      <c r="N70" s="107"/>
    </row>
    <row r="71" spans="1:14" ht="18" customHeight="1">
      <c r="A71" s="107">
        <v>65</v>
      </c>
      <c r="B71" s="107" t="s">
        <v>42</v>
      </c>
      <c r="C71" s="90">
        <v>43621</v>
      </c>
      <c r="D71" s="107" t="s">
        <v>8349</v>
      </c>
      <c r="E71" s="107" t="s">
        <v>9454</v>
      </c>
      <c r="F71" s="126">
        <v>9687.42</v>
      </c>
      <c r="G71" s="107" t="str">
        <f t="shared" si="0"/>
        <v>SH19-05405</v>
      </c>
      <c r="H71" s="318"/>
      <c r="I71" s="126"/>
      <c r="J71" s="110"/>
      <c r="K71" s="108"/>
      <c r="L71" s="107"/>
      <c r="M71" s="319"/>
      <c r="N71" s="107"/>
    </row>
    <row r="72" spans="1:14" ht="18" customHeight="1">
      <c r="A72" s="107">
        <v>66</v>
      </c>
      <c r="B72" s="107" t="s">
        <v>42</v>
      </c>
      <c r="C72" s="90">
        <v>43621</v>
      </c>
      <c r="D72" s="107" t="s">
        <v>8350</v>
      </c>
      <c r="E72" s="107" t="s">
        <v>9454</v>
      </c>
      <c r="F72" s="126">
        <v>6775.88</v>
      </c>
      <c r="G72" s="107" t="str">
        <f t="shared" si="0"/>
        <v>SH19-05406</v>
      </c>
      <c r="H72" s="318"/>
      <c r="I72" s="126"/>
      <c r="J72" s="110"/>
      <c r="K72" s="108"/>
      <c r="L72" s="107"/>
      <c r="M72" s="319"/>
      <c r="N72" s="107"/>
    </row>
    <row r="73" spans="1:14" ht="18" customHeight="1">
      <c r="A73" s="107">
        <v>67</v>
      </c>
      <c r="B73" s="107" t="s">
        <v>42</v>
      </c>
      <c r="C73" s="90">
        <v>43621</v>
      </c>
      <c r="D73" s="107" t="s">
        <v>8351</v>
      </c>
      <c r="E73" s="107" t="s">
        <v>9454</v>
      </c>
      <c r="F73" s="126">
        <v>1850.77</v>
      </c>
      <c r="G73" s="107" t="str">
        <f t="shared" ref="G73:G136" si="1">D73</f>
        <v>SH19-05407</v>
      </c>
      <c r="H73" s="318"/>
      <c r="I73" s="126"/>
      <c r="J73" s="110"/>
      <c r="K73" s="108"/>
      <c r="L73" s="107"/>
      <c r="M73" s="319"/>
      <c r="N73" s="107"/>
    </row>
    <row r="74" spans="1:14" ht="18" customHeight="1">
      <c r="A74" s="107">
        <v>68</v>
      </c>
      <c r="B74" s="107" t="s">
        <v>42</v>
      </c>
      <c r="C74" s="90">
        <v>43621</v>
      </c>
      <c r="D74" s="107" t="s">
        <v>8352</v>
      </c>
      <c r="E74" s="107" t="s">
        <v>9454</v>
      </c>
      <c r="F74" s="126">
        <v>1591.46</v>
      </c>
      <c r="G74" s="107" t="str">
        <f t="shared" si="1"/>
        <v>SH19-05408</v>
      </c>
      <c r="H74" s="318"/>
      <c r="I74" s="126"/>
      <c r="J74" s="110"/>
      <c r="K74" s="108"/>
      <c r="L74" s="107"/>
      <c r="M74" s="319"/>
      <c r="N74" s="107"/>
    </row>
    <row r="75" spans="1:14" ht="18" customHeight="1">
      <c r="A75" s="107">
        <v>69</v>
      </c>
      <c r="B75" s="107" t="s">
        <v>142</v>
      </c>
      <c r="C75" s="90">
        <v>43620</v>
      </c>
      <c r="D75" s="107" t="s">
        <v>8353</v>
      </c>
      <c r="E75" s="107" t="s">
        <v>1709</v>
      </c>
      <c r="F75" s="126">
        <v>756.89</v>
      </c>
      <c r="G75" s="107" t="str">
        <f t="shared" si="1"/>
        <v>SH19-05409</v>
      </c>
      <c r="H75" s="318"/>
      <c r="I75" s="126"/>
      <c r="J75" s="110"/>
      <c r="K75" s="108"/>
      <c r="L75" s="107"/>
      <c r="M75" s="319"/>
      <c r="N75" s="107"/>
    </row>
    <row r="76" spans="1:14" ht="18" customHeight="1">
      <c r="A76" s="107">
        <v>70</v>
      </c>
      <c r="B76" s="107" t="s">
        <v>43</v>
      </c>
      <c r="C76" s="90">
        <v>43620</v>
      </c>
      <c r="D76" s="107" t="s">
        <v>8354</v>
      </c>
      <c r="E76" s="107" t="s">
        <v>1709</v>
      </c>
      <c r="F76" s="126">
        <v>3626.16</v>
      </c>
      <c r="G76" s="107" t="str">
        <f t="shared" si="1"/>
        <v>SH19-05410</v>
      </c>
      <c r="H76" s="318"/>
      <c r="I76" s="126"/>
      <c r="J76" s="110"/>
      <c r="K76" s="108"/>
      <c r="L76" s="107"/>
      <c r="M76" s="319"/>
      <c r="N76" s="107"/>
    </row>
    <row r="77" spans="1:14" ht="18" customHeight="1">
      <c r="A77" s="107">
        <v>71</v>
      </c>
      <c r="B77" s="107" t="s">
        <v>139</v>
      </c>
      <c r="C77" s="90">
        <v>43620</v>
      </c>
      <c r="D77" s="107" t="s">
        <v>8355</v>
      </c>
      <c r="E77" s="107" t="s">
        <v>1709</v>
      </c>
      <c r="F77" s="126">
        <v>2034.2</v>
      </c>
      <c r="G77" s="107" t="str">
        <f t="shared" si="1"/>
        <v>SH19-05411</v>
      </c>
      <c r="H77" s="318"/>
      <c r="I77" s="126"/>
      <c r="J77" s="110"/>
      <c r="K77" s="108"/>
      <c r="L77" s="107"/>
      <c r="M77" s="319"/>
      <c r="N77" s="107"/>
    </row>
    <row r="78" spans="1:14" ht="18" customHeight="1">
      <c r="A78" s="107">
        <v>72</v>
      </c>
      <c r="B78" s="107" t="s">
        <v>53</v>
      </c>
      <c r="C78" s="90">
        <v>43620</v>
      </c>
      <c r="D78" s="107" t="s">
        <v>8356</v>
      </c>
      <c r="E78" s="107" t="s">
        <v>1709</v>
      </c>
      <c r="F78" s="126">
        <v>2701.63</v>
      </c>
      <c r="G78" s="107" t="str">
        <f t="shared" si="1"/>
        <v>SH19-05412</v>
      </c>
      <c r="H78" s="318"/>
      <c r="I78" s="126"/>
      <c r="J78" s="110"/>
      <c r="K78" s="108"/>
      <c r="L78" s="107"/>
      <c r="M78" s="319"/>
      <c r="N78" s="107"/>
    </row>
    <row r="79" spans="1:14" ht="18" customHeight="1">
      <c r="A79" s="107">
        <v>73</v>
      </c>
      <c r="B79" s="107" t="s">
        <v>47</v>
      </c>
      <c r="C79" s="90">
        <v>43620</v>
      </c>
      <c r="D79" s="107" t="s">
        <v>8357</v>
      </c>
      <c r="E79" s="107" t="s">
        <v>1709</v>
      </c>
      <c r="F79" s="126">
        <v>5080.32</v>
      </c>
      <c r="G79" s="107" t="str">
        <f t="shared" si="1"/>
        <v>SH19-05413</v>
      </c>
      <c r="H79" s="318"/>
      <c r="I79" s="126"/>
      <c r="J79" s="110"/>
      <c r="K79" s="108"/>
      <c r="L79" s="107"/>
      <c r="M79" s="319"/>
      <c r="N79" s="107"/>
    </row>
    <row r="80" spans="1:14" ht="18" customHeight="1">
      <c r="A80" s="107">
        <v>74</v>
      </c>
      <c r="B80" s="107" t="s">
        <v>199</v>
      </c>
      <c r="C80" s="90">
        <v>43620</v>
      </c>
      <c r="D80" s="107" t="s">
        <v>8358</v>
      </c>
      <c r="E80" s="107" t="s">
        <v>1709</v>
      </c>
      <c r="F80" s="126">
        <v>4367</v>
      </c>
      <c r="G80" s="107" t="str">
        <f t="shared" si="1"/>
        <v>SH19-05414</v>
      </c>
      <c r="H80" s="318"/>
      <c r="I80" s="126"/>
      <c r="J80" s="110"/>
      <c r="K80" s="108"/>
      <c r="L80" s="107"/>
      <c r="M80" s="319"/>
      <c r="N80" s="107"/>
    </row>
    <row r="81" spans="1:14" ht="18" customHeight="1">
      <c r="A81" s="107">
        <v>75</v>
      </c>
      <c r="B81" s="107" t="s">
        <v>1746</v>
      </c>
      <c r="D81" s="327" t="s">
        <v>8359</v>
      </c>
      <c r="E81" s="107" t="s">
        <v>1709</v>
      </c>
      <c r="F81" s="126">
        <v>0</v>
      </c>
      <c r="G81" s="107" t="str">
        <f t="shared" si="1"/>
        <v>SH19-05415</v>
      </c>
      <c r="H81" s="318"/>
      <c r="I81" s="126"/>
      <c r="J81" s="110"/>
      <c r="K81" s="108"/>
      <c r="L81" s="107"/>
      <c r="M81" s="319"/>
      <c r="N81" s="107"/>
    </row>
    <row r="82" spans="1:14" ht="18" customHeight="1">
      <c r="A82" s="107">
        <v>76</v>
      </c>
      <c r="B82" s="107" t="s">
        <v>42</v>
      </c>
      <c r="C82" s="90">
        <v>43620</v>
      </c>
      <c r="D82" s="107" t="s">
        <v>8360</v>
      </c>
      <c r="E82" s="107" t="s">
        <v>9455</v>
      </c>
      <c r="F82" s="126">
        <v>8.42</v>
      </c>
      <c r="G82" s="107" t="str">
        <f t="shared" si="1"/>
        <v>SH19-05416</v>
      </c>
      <c r="H82" s="318"/>
      <c r="I82" s="126"/>
      <c r="J82" s="110"/>
      <c r="K82" s="108"/>
      <c r="L82" s="107"/>
      <c r="M82" s="319"/>
      <c r="N82" s="107"/>
    </row>
    <row r="83" spans="1:14" ht="18" customHeight="1">
      <c r="A83" s="107">
        <v>77</v>
      </c>
      <c r="B83" s="107" t="s">
        <v>42</v>
      </c>
      <c r="C83" s="90">
        <v>43621</v>
      </c>
      <c r="D83" s="107" t="s">
        <v>8361</v>
      </c>
      <c r="E83" s="107" t="s">
        <v>9454</v>
      </c>
      <c r="F83" s="126">
        <v>2593.4899999999998</v>
      </c>
      <c r="G83" s="107" t="str">
        <f t="shared" si="1"/>
        <v>SH19-05417</v>
      </c>
      <c r="H83" s="318"/>
      <c r="I83" s="126"/>
      <c r="J83" s="110"/>
      <c r="K83" s="108"/>
      <c r="L83" s="107"/>
      <c r="M83" s="319"/>
      <c r="N83" s="107"/>
    </row>
    <row r="84" spans="1:14" ht="18" customHeight="1">
      <c r="A84" s="107">
        <v>78</v>
      </c>
      <c r="B84" s="107" t="s">
        <v>42</v>
      </c>
      <c r="C84" s="90">
        <v>43621</v>
      </c>
      <c r="D84" s="107" t="s">
        <v>8362</v>
      </c>
      <c r="E84" s="107" t="s">
        <v>9454</v>
      </c>
      <c r="F84" s="126">
        <v>9997.8799999999992</v>
      </c>
      <c r="G84" s="107" t="str">
        <f t="shared" si="1"/>
        <v>SH19-05418</v>
      </c>
      <c r="H84" s="318"/>
      <c r="I84" s="126"/>
      <c r="J84" s="110"/>
      <c r="K84" s="108"/>
      <c r="L84" s="107"/>
      <c r="M84" s="319"/>
      <c r="N84" s="107"/>
    </row>
    <row r="85" spans="1:14" ht="18" customHeight="1">
      <c r="A85" s="107">
        <v>79</v>
      </c>
      <c r="B85" s="107" t="s">
        <v>42</v>
      </c>
      <c r="C85" s="90">
        <v>43621</v>
      </c>
      <c r="D85" s="107" t="s">
        <v>8363</v>
      </c>
      <c r="E85" s="107" t="s">
        <v>9454</v>
      </c>
      <c r="F85" s="126">
        <v>3663.22</v>
      </c>
      <c r="G85" s="107" t="str">
        <f t="shared" si="1"/>
        <v>SH19-05419</v>
      </c>
      <c r="H85" s="318"/>
      <c r="I85" s="126"/>
      <c r="J85" s="110"/>
      <c r="K85" s="108"/>
      <c r="L85" s="107"/>
      <c r="M85" s="319"/>
      <c r="N85" s="107"/>
    </row>
    <row r="86" spans="1:14" ht="18" customHeight="1">
      <c r="A86" s="107">
        <v>80</v>
      </c>
      <c r="B86" s="107" t="s">
        <v>288</v>
      </c>
      <c r="C86" s="90">
        <v>43620</v>
      </c>
      <c r="D86" s="107" t="s">
        <v>8364</v>
      </c>
      <c r="E86" s="107" t="s">
        <v>1709</v>
      </c>
      <c r="F86" s="126">
        <v>6455.68</v>
      </c>
      <c r="G86" s="107" t="str">
        <f t="shared" si="1"/>
        <v>SH19-05420</v>
      </c>
      <c r="H86" s="318"/>
      <c r="I86" s="126"/>
      <c r="J86" s="110"/>
      <c r="K86" s="108"/>
      <c r="L86" s="107"/>
      <c r="M86" s="319"/>
      <c r="N86" s="107"/>
    </row>
    <row r="87" spans="1:14" ht="18" customHeight="1">
      <c r="A87" s="107">
        <v>81</v>
      </c>
      <c r="B87" s="107" t="s">
        <v>288</v>
      </c>
      <c r="C87" s="90">
        <v>43620</v>
      </c>
      <c r="D87" s="107" t="s">
        <v>8365</v>
      </c>
      <c r="E87" s="107" t="s">
        <v>1709</v>
      </c>
      <c r="F87" s="126">
        <v>807.95</v>
      </c>
      <c r="G87" s="107" t="str">
        <f t="shared" si="1"/>
        <v>SH19-05421</v>
      </c>
      <c r="H87" s="318"/>
      <c r="I87" s="126"/>
      <c r="J87" s="110"/>
      <c r="K87" s="108"/>
      <c r="L87" s="107"/>
      <c r="M87" s="319"/>
      <c r="N87" s="107"/>
    </row>
    <row r="88" spans="1:14" ht="18" customHeight="1">
      <c r="A88" s="107">
        <v>82</v>
      </c>
      <c r="B88" s="107" t="s">
        <v>288</v>
      </c>
      <c r="C88" s="90">
        <v>43620</v>
      </c>
      <c r="D88" s="107" t="s">
        <v>8366</v>
      </c>
      <c r="E88" s="107" t="s">
        <v>1709</v>
      </c>
      <c r="F88" s="126">
        <v>3504.51</v>
      </c>
      <c r="G88" s="107" t="str">
        <f t="shared" si="1"/>
        <v>SH19-05422</v>
      </c>
      <c r="H88" s="318"/>
      <c r="I88" s="126"/>
      <c r="J88" s="110"/>
      <c r="K88" s="108"/>
      <c r="L88" s="107"/>
      <c r="M88" s="319"/>
      <c r="N88" s="107"/>
    </row>
    <row r="89" spans="1:14" ht="18" customHeight="1">
      <c r="A89" s="107">
        <v>83</v>
      </c>
      <c r="B89" s="107" t="s">
        <v>42</v>
      </c>
      <c r="C89" s="90">
        <v>43620</v>
      </c>
      <c r="D89" s="107" t="s">
        <v>8367</v>
      </c>
      <c r="E89" s="107" t="s">
        <v>9455</v>
      </c>
      <c r="F89" s="126">
        <v>14.74</v>
      </c>
      <c r="G89" s="107" t="str">
        <f t="shared" si="1"/>
        <v>SH19-05423</v>
      </c>
      <c r="H89" s="318"/>
      <c r="I89" s="126"/>
      <c r="J89" s="110"/>
      <c r="K89" s="108"/>
      <c r="L89" s="107"/>
      <c r="M89" s="319"/>
      <c r="N89" s="107"/>
    </row>
    <row r="90" spans="1:14" ht="18" customHeight="1">
      <c r="A90" s="107">
        <v>84</v>
      </c>
      <c r="B90" s="107" t="s">
        <v>329</v>
      </c>
      <c r="C90" s="90">
        <v>43620</v>
      </c>
      <c r="D90" s="107" t="s">
        <v>8368</v>
      </c>
      <c r="E90" s="107" t="s">
        <v>1709</v>
      </c>
      <c r="F90" s="126">
        <v>3836.06</v>
      </c>
      <c r="G90" s="107" t="str">
        <f t="shared" si="1"/>
        <v>SH19-05424</v>
      </c>
      <c r="H90" s="318"/>
      <c r="I90" s="126"/>
      <c r="J90" s="110"/>
      <c r="K90" s="108"/>
      <c r="L90" s="107"/>
      <c r="M90" s="319"/>
      <c r="N90" s="107"/>
    </row>
    <row r="91" spans="1:14" ht="18" customHeight="1">
      <c r="A91" s="107">
        <v>85</v>
      </c>
      <c r="B91" s="107" t="s">
        <v>49</v>
      </c>
      <c r="C91" s="90">
        <v>43620</v>
      </c>
      <c r="D91" s="107" t="s">
        <v>8369</v>
      </c>
      <c r="E91" s="107" t="s">
        <v>1709</v>
      </c>
      <c r="F91" s="126">
        <v>14242.8</v>
      </c>
      <c r="G91" s="107" t="str">
        <f t="shared" si="1"/>
        <v>SH19-05425</v>
      </c>
      <c r="H91" s="318"/>
      <c r="I91" s="126"/>
      <c r="J91" s="110"/>
      <c r="K91" s="108"/>
      <c r="L91" s="107"/>
      <c r="M91" s="319"/>
      <c r="N91" s="107"/>
    </row>
    <row r="92" spans="1:14" ht="18" customHeight="1">
      <c r="A92" s="107">
        <v>86</v>
      </c>
      <c r="B92" s="107" t="s">
        <v>335</v>
      </c>
      <c r="C92" s="90">
        <v>43620</v>
      </c>
      <c r="D92" s="107" t="s">
        <v>8370</v>
      </c>
      <c r="E92" s="107" t="s">
        <v>1709</v>
      </c>
      <c r="F92" s="126">
        <v>1710.8</v>
      </c>
      <c r="G92" s="107" t="str">
        <f t="shared" si="1"/>
        <v>SH19-05426</v>
      </c>
      <c r="H92" s="318"/>
      <c r="I92" s="126"/>
      <c r="J92" s="110"/>
      <c r="K92" s="108"/>
      <c r="L92" s="107"/>
      <c r="M92" s="319"/>
      <c r="N92" s="107"/>
    </row>
    <row r="93" spans="1:14" ht="18" customHeight="1">
      <c r="A93" s="107">
        <v>87</v>
      </c>
      <c r="B93" s="107" t="s">
        <v>54</v>
      </c>
      <c r="C93" s="90">
        <v>43620</v>
      </c>
      <c r="D93" s="107" t="s">
        <v>8371</v>
      </c>
      <c r="E93" s="107" t="s">
        <v>1709</v>
      </c>
      <c r="F93" s="126">
        <f>537+551.8</f>
        <v>1088.8</v>
      </c>
      <c r="G93" s="107" t="str">
        <f t="shared" si="1"/>
        <v>SH19-05427</v>
      </c>
      <c r="H93" s="318"/>
      <c r="I93" s="126"/>
      <c r="J93" s="110"/>
      <c r="K93" s="108"/>
      <c r="L93" s="107"/>
      <c r="M93" s="319"/>
      <c r="N93" s="107"/>
    </row>
    <row r="94" spans="1:14" ht="18" customHeight="1">
      <c r="A94" s="107">
        <v>88</v>
      </c>
      <c r="B94" s="107" t="s">
        <v>288</v>
      </c>
      <c r="C94" s="90">
        <v>43620</v>
      </c>
      <c r="D94" s="107" t="s">
        <v>8372</v>
      </c>
      <c r="E94" s="107" t="s">
        <v>1709</v>
      </c>
      <c r="F94" s="126">
        <v>1702.8</v>
      </c>
      <c r="G94" s="107" t="str">
        <f t="shared" si="1"/>
        <v>SH19-05428</v>
      </c>
      <c r="H94" s="318"/>
      <c r="I94" s="126"/>
      <c r="J94" s="110"/>
      <c r="K94" s="108"/>
      <c r="L94" s="107"/>
      <c r="M94" s="319"/>
      <c r="N94" s="107"/>
    </row>
    <row r="95" spans="1:14" ht="18" customHeight="1">
      <c r="A95" s="107">
        <v>89</v>
      </c>
      <c r="B95" s="107" t="s">
        <v>225</v>
      </c>
      <c r="C95" s="90">
        <v>43620</v>
      </c>
      <c r="D95" s="107" t="s">
        <v>8373</v>
      </c>
      <c r="E95" s="107" t="s">
        <v>1709</v>
      </c>
      <c r="F95" s="126">
        <v>1973.51</v>
      </c>
      <c r="G95" s="107" t="str">
        <f t="shared" si="1"/>
        <v>SH19-05429</v>
      </c>
      <c r="H95" s="318"/>
      <c r="I95" s="126"/>
      <c r="J95" s="110"/>
      <c r="K95" s="108"/>
      <c r="L95" s="107"/>
      <c r="M95" s="319"/>
      <c r="N95" s="107"/>
    </row>
    <row r="96" spans="1:14" ht="18" customHeight="1">
      <c r="A96" s="107">
        <v>90</v>
      </c>
      <c r="B96" s="107" t="s">
        <v>142</v>
      </c>
      <c r="C96" s="90">
        <v>43620</v>
      </c>
      <c r="D96" s="107" t="s">
        <v>8374</v>
      </c>
      <c r="E96" s="107" t="s">
        <v>1709</v>
      </c>
      <c r="F96" s="126">
        <v>1717.38</v>
      </c>
      <c r="G96" s="107" t="str">
        <f t="shared" si="1"/>
        <v>SH19-05430</v>
      </c>
      <c r="H96" s="318"/>
      <c r="I96" s="126"/>
      <c r="J96" s="110"/>
      <c r="K96" s="108"/>
      <c r="L96" s="107"/>
      <c r="M96" s="319"/>
      <c r="N96" s="107"/>
    </row>
    <row r="97" spans="1:14" ht="18" customHeight="1">
      <c r="A97" s="107">
        <v>91</v>
      </c>
      <c r="B97" s="107" t="s">
        <v>199</v>
      </c>
      <c r="C97" s="90">
        <v>43620</v>
      </c>
      <c r="D97" s="107" t="s">
        <v>8375</v>
      </c>
      <c r="E97" s="107" t="s">
        <v>1709</v>
      </c>
      <c r="F97" s="126">
        <v>1519.72</v>
      </c>
      <c r="G97" s="107" t="str">
        <f t="shared" si="1"/>
        <v>SH19-05431</v>
      </c>
      <c r="H97" s="318"/>
      <c r="I97" s="126"/>
      <c r="J97" s="110"/>
      <c r="K97" s="108"/>
      <c r="L97" s="107"/>
      <c r="M97" s="319"/>
      <c r="N97" s="107"/>
    </row>
    <row r="98" spans="1:14" ht="18" customHeight="1">
      <c r="A98" s="107">
        <v>92</v>
      </c>
      <c r="B98" s="107" t="s">
        <v>1746</v>
      </c>
      <c r="D98" s="327" t="s">
        <v>8376</v>
      </c>
      <c r="E98" s="107" t="s">
        <v>1709</v>
      </c>
      <c r="F98" s="126">
        <v>0</v>
      </c>
      <c r="G98" s="107" t="str">
        <f t="shared" si="1"/>
        <v>SH19-05432</v>
      </c>
      <c r="H98" s="318"/>
      <c r="I98" s="126"/>
      <c r="J98" s="110"/>
      <c r="K98" s="108"/>
      <c r="L98" s="107"/>
      <c r="M98" s="319"/>
      <c r="N98" s="107"/>
    </row>
    <row r="99" spans="1:14" ht="18" customHeight="1">
      <c r="A99" s="107">
        <v>93</v>
      </c>
      <c r="B99" s="107" t="s">
        <v>43</v>
      </c>
      <c r="C99" s="90">
        <v>43620</v>
      </c>
      <c r="D99" s="107" t="s">
        <v>8377</v>
      </c>
      <c r="E99" s="107" t="s">
        <v>1709</v>
      </c>
      <c r="F99" s="126">
        <v>2327.79</v>
      </c>
      <c r="G99" s="107" t="str">
        <f t="shared" si="1"/>
        <v>SH19-05433</v>
      </c>
      <c r="H99" s="318"/>
      <c r="I99" s="126"/>
      <c r="J99" s="110"/>
      <c r="K99" s="108"/>
      <c r="L99" s="107"/>
      <c r="M99" s="319"/>
      <c r="N99" s="107"/>
    </row>
    <row r="100" spans="1:14" ht="18" customHeight="1">
      <c r="A100" s="107">
        <v>94</v>
      </c>
      <c r="B100" s="107" t="s">
        <v>42</v>
      </c>
      <c r="C100" s="90">
        <v>43620</v>
      </c>
      <c r="D100" s="107" t="s">
        <v>8378</v>
      </c>
      <c r="E100" s="107" t="s">
        <v>9455</v>
      </c>
      <c r="F100" s="126">
        <v>37.07</v>
      </c>
      <c r="G100" s="107" t="str">
        <f t="shared" si="1"/>
        <v>SH19-05434</v>
      </c>
      <c r="H100" s="318"/>
      <c r="I100" s="126"/>
      <c r="J100" s="110"/>
      <c r="K100" s="108"/>
      <c r="L100" s="107"/>
      <c r="M100" s="319"/>
      <c r="N100" s="107"/>
    </row>
    <row r="101" spans="1:14" ht="18" customHeight="1">
      <c r="A101" s="107">
        <v>95</v>
      </c>
      <c r="B101" s="107" t="s">
        <v>42</v>
      </c>
      <c r="C101" s="90">
        <v>43621</v>
      </c>
      <c r="D101" s="107" t="s">
        <v>8379</v>
      </c>
      <c r="E101" s="107" t="s">
        <v>9454</v>
      </c>
      <c r="F101" s="126">
        <v>9488.73</v>
      </c>
      <c r="G101" s="107" t="str">
        <f t="shared" si="1"/>
        <v>SH19-05435</v>
      </c>
      <c r="H101" s="318"/>
      <c r="I101" s="126"/>
      <c r="J101" s="110"/>
      <c r="K101" s="108"/>
      <c r="L101" s="107"/>
      <c r="M101" s="319"/>
      <c r="N101" s="107"/>
    </row>
    <row r="102" spans="1:14" ht="18" customHeight="1">
      <c r="A102" s="107">
        <v>96</v>
      </c>
      <c r="B102" s="107" t="s">
        <v>42</v>
      </c>
      <c r="C102" s="90">
        <v>43621</v>
      </c>
      <c r="D102" s="107" t="s">
        <v>8380</v>
      </c>
      <c r="E102" s="107" t="s">
        <v>9454</v>
      </c>
      <c r="F102" s="126">
        <v>3069.98</v>
      </c>
      <c r="G102" s="107" t="str">
        <f t="shared" si="1"/>
        <v>SH19-05436</v>
      </c>
      <c r="H102" s="318"/>
      <c r="I102" s="126"/>
      <c r="J102" s="110"/>
      <c r="K102" s="108"/>
      <c r="L102" s="107"/>
      <c r="M102" s="319"/>
      <c r="N102" s="107"/>
    </row>
    <row r="103" spans="1:14" ht="18" customHeight="1">
      <c r="A103" s="107">
        <v>97</v>
      </c>
      <c r="B103" s="107" t="s">
        <v>42</v>
      </c>
      <c r="C103" s="90">
        <v>43621</v>
      </c>
      <c r="D103" s="107" t="s">
        <v>8381</v>
      </c>
      <c r="E103" s="107" t="s">
        <v>9454</v>
      </c>
      <c r="F103" s="126">
        <v>853.1</v>
      </c>
      <c r="G103" s="107" t="str">
        <f t="shared" si="1"/>
        <v>SH19-05437</v>
      </c>
      <c r="H103" s="318"/>
      <c r="I103" s="126"/>
      <c r="J103" s="110"/>
      <c r="K103" s="108"/>
      <c r="L103" s="107"/>
      <c r="M103" s="319"/>
      <c r="N103" s="107"/>
    </row>
    <row r="104" spans="1:14" ht="18" customHeight="1">
      <c r="A104" s="107">
        <v>98</v>
      </c>
      <c r="B104" s="107" t="s">
        <v>42</v>
      </c>
      <c r="C104" s="90">
        <v>43621</v>
      </c>
      <c r="D104" s="107" t="s">
        <v>8382</v>
      </c>
      <c r="E104" s="107" t="s">
        <v>9454</v>
      </c>
      <c r="F104" s="126">
        <v>2553.86</v>
      </c>
      <c r="G104" s="107" t="str">
        <f t="shared" si="1"/>
        <v>SH19-05438</v>
      </c>
      <c r="H104" s="318"/>
      <c r="I104" s="126"/>
      <c r="J104" s="110"/>
      <c r="K104" s="108"/>
      <c r="L104" s="107"/>
      <c r="M104" s="319"/>
      <c r="N104" s="107"/>
    </row>
    <row r="105" spans="1:14" ht="18" customHeight="1">
      <c r="A105" s="107">
        <v>99</v>
      </c>
      <c r="B105" s="107" t="s">
        <v>42</v>
      </c>
      <c r="C105" s="90">
        <v>43621</v>
      </c>
      <c r="D105" s="107" t="s">
        <v>8383</v>
      </c>
      <c r="E105" s="107" t="s">
        <v>9454</v>
      </c>
      <c r="F105" s="126">
        <v>8988.73</v>
      </c>
      <c r="G105" s="107" t="str">
        <f t="shared" si="1"/>
        <v>SH19-05439</v>
      </c>
      <c r="H105" s="318"/>
      <c r="I105" s="126"/>
      <c r="J105" s="110"/>
      <c r="K105" s="108"/>
      <c r="L105" s="107"/>
      <c r="M105" s="319"/>
      <c r="N105" s="107"/>
    </row>
    <row r="106" spans="1:14" ht="18" customHeight="1">
      <c r="A106" s="107">
        <v>100</v>
      </c>
      <c r="B106" s="107" t="s">
        <v>42</v>
      </c>
      <c r="C106" s="90">
        <v>43621</v>
      </c>
      <c r="D106" s="107" t="s">
        <v>8384</v>
      </c>
      <c r="E106" s="107" t="s">
        <v>9454</v>
      </c>
      <c r="F106" s="126">
        <v>2593.4899999999998</v>
      </c>
      <c r="G106" s="107" t="str">
        <f t="shared" si="1"/>
        <v>SH19-05440</v>
      </c>
      <c r="H106" s="318"/>
      <c r="I106" s="126"/>
      <c r="J106" s="110"/>
      <c r="K106" s="108"/>
      <c r="L106" s="107"/>
      <c r="M106" s="319"/>
      <c r="N106" s="107"/>
    </row>
    <row r="107" spans="1:14" ht="18" customHeight="1">
      <c r="A107" s="107">
        <v>101</v>
      </c>
      <c r="B107" s="107" t="s">
        <v>42</v>
      </c>
      <c r="C107" s="90">
        <v>43621</v>
      </c>
      <c r="D107" s="107" t="s">
        <v>8385</v>
      </c>
      <c r="E107" s="107" t="s">
        <v>9454</v>
      </c>
      <c r="F107" s="126">
        <v>4368.5600000000004</v>
      </c>
      <c r="G107" s="107" t="str">
        <f t="shared" si="1"/>
        <v>SH19-05441</v>
      </c>
      <c r="H107" s="318"/>
      <c r="I107" s="126"/>
      <c r="J107" s="110"/>
      <c r="K107" s="108"/>
      <c r="L107" s="107"/>
      <c r="M107" s="319"/>
      <c r="N107" s="107"/>
    </row>
    <row r="108" spans="1:14" ht="18" customHeight="1">
      <c r="A108" s="107">
        <v>102</v>
      </c>
      <c r="B108" s="107" t="s">
        <v>42</v>
      </c>
      <c r="C108" s="90">
        <v>43620</v>
      </c>
      <c r="D108" s="107" t="s">
        <v>8386</v>
      </c>
      <c r="E108" s="107" t="s">
        <v>9455</v>
      </c>
      <c r="F108" s="126">
        <v>51.09</v>
      </c>
      <c r="G108" s="107" t="str">
        <f t="shared" si="1"/>
        <v>SH19-05442</v>
      </c>
      <c r="H108" s="318"/>
      <c r="I108" s="126"/>
      <c r="J108" s="110"/>
      <c r="K108" s="108"/>
      <c r="L108" s="107"/>
      <c r="M108" s="319"/>
      <c r="N108" s="107"/>
    </row>
    <row r="109" spans="1:14" ht="18" customHeight="1">
      <c r="A109" s="107">
        <v>103</v>
      </c>
      <c r="B109" s="107" t="s">
        <v>42</v>
      </c>
      <c r="C109" s="90">
        <v>43620</v>
      </c>
      <c r="D109" s="107" t="s">
        <v>8387</v>
      </c>
      <c r="E109" s="107" t="s">
        <v>9455</v>
      </c>
      <c r="F109" s="126">
        <v>54.41</v>
      </c>
      <c r="G109" s="107" t="str">
        <f t="shared" si="1"/>
        <v>SH19-05443</v>
      </c>
      <c r="H109" s="318"/>
      <c r="I109" s="126"/>
      <c r="J109" s="110"/>
      <c r="K109" s="108"/>
      <c r="L109" s="107"/>
      <c r="M109" s="319"/>
      <c r="N109" s="107"/>
    </row>
    <row r="110" spans="1:14" ht="18" customHeight="1">
      <c r="A110" s="107">
        <v>104</v>
      </c>
      <c r="B110" s="107" t="s">
        <v>1727</v>
      </c>
      <c r="C110" s="90">
        <v>43620</v>
      </c>
      <c r="D110" s="107" t="s">
        <v>8388</v>
      </c>
      <c r="E110" s="107" t="s">
        <v>1709</v>
      </c>
      <c r="F110" s="126">
        <v>1702.2</v>
      </c>
      <c r="G110" s="107" t="str">
        <f t="shared" si="1"/>
        <v>SH19-05444</v>
      </c>
      <c r="H110" s="318"/>
      <c r="I110" s="126"/>
      <c r="J110" s="110"/>
      <c r="K110" s="108"/>
      <c r="L110" s="107"/>
      <c r="M110" s="319"/>
      <c r="N110" s="107"/>
    </row>
    <row r="111" spans="1:14" ht="18" customHeight="1">
      <c r="A111" s="107">
        <v>105</v>
      </c>
      <c r="B111" s="107" t="s">
        <v>355</v>
      </c>
      <c r="C111" s="90">
        <v>43620</v>
      </c>
      <c r="D111" s="107" t="s">
        <v>8389</v>
      </c>
      <c r="E111" s="107" t="s">
        <v>1709</v>
      </c>
      <c r="F111" s="126">
        <v>6336.96</v>
      </c>
      <c r="G111" s="107" t="str">
        <f t="shared" si="1"/>
        <v>SH19-05445</v>
      </c>
      <c r="H111" s="318"/>
      <c r="I111" s="126"/>
      <c r="J111" s="110"/>
      <c r="K111" s="108"/>
      <c r="L111" s="107"/>
      <c r="M111" s="319"/>
      <c r="N111" s="107"/>
    </row>
    <row r="112" spans="1:14" ht="18" customHeight="1">
      <c r="A112" s="107">
        <v>106</v>
      </c>
      <c r="B112" s="107" t="s">
        <v>288</v>
      </c>
      <c r="C112" s="90">
        <v>43620</v>
      </c>
      <c r="D112" s="107" t="s">
        <v>8390</v>
      </c>
      <c r="E112" s="107" t="s">
        <v>1709</v>
      </c>
      <c r="F112" s="126">
        <v>1872.21</v>
      </c>
      <c r="G112" s="107" t="str">
        <f t="shared" si="1"/>
        <v>SH19-05446</v>
      </c>
      <c r="H112" s="318"/>
      <c r="I112" s="126"/>
      <c r="J112" s="110"/>
      <c r="K112" s="108"/>
      <c r="L112" s="107"/>
      <c r="M112" s="319"/>
      <c r="N112" s="107"/>
    </row>
    <row r="113" spans="1:14" ht="18" customHeight="1">
      <c r="A113" s="107">
        <v>107</v>
      </c>
      <c r="B113" s="107" t="s">
        <v>199</v>
      </c>
      <c r="C113" s="90">
        <v>43620</v>
      </c>
      <c r="D113" s="107" t="s">
        <v>8391</v>
      </c>
      <c r="E113" s="107" t="s">
        <v>1709</v>
      </c>
      <c r="F113" s="126">
        <v>4442.28</v>
      </c>
      <c r="G113" s="107" t="str">
        <f t="shared" si="1"/>
        <v>SH19-05447</v>
      </c>
      <c r="H113" s="318"/>
      <c r="I113" s="126"/>
      <c r="J113" s="110"/>
      <c r="K113" s="108"/>
      <c r="L113" s="107"/>
      <c r="M113" s="319"/>
      <c r="N113" s="107"/>
    </row>
    <row r="114" spans="1:14" ht="18" customHeight="1">
      <c r="A114" s="107">
        <v>108</v>
      </c>
      <c r="B114" s="107" t="s">
        <v>139</v>
      </c>
      <c r="C114" s="90">
        <v>43620</v>
      </c>
      <c r="D114" s="107" t="s">
        <v>8392</v>
      </c>
      <c r="E114" s="107" t="s">
        <v>1709</v>
      </c>
      <c r="F114" s="126">
        <v>1458</v>
      </c>
      <c r="G114" s="107" t="str">
        <f t="shared" si="1"/>
        <v>SH19-05448</v>
      </c>
      <c r="H114" s="318"/>
      <c r="I114" s="126"/>
      <c r="J114" s="110"/>
      <c r="K114" s="108"/>
      <c r="L114" s="107"/>
      <c r="M114" s="319"/>
      <c r="N114" s="107"/>
    </row>
    <row r="115" spans="1:14" ht="18" customHeight="1">
      <c r="A115" s="107">
        <v>109</v>
      </c>
      <c r="B115" s="107" t="s">
        <v>141</v>
      </c>
      <c r="C115" s="90">
        <v>43620</v>
      </c>
      <c r="D115" s="107" t="s">
        <v>8393</v>
      </c>
      <c r="E115" s="107" t="s">
        <v>1709</v>
      </c>
      <c r="F115" s="126">
        <v>1234.73</v>
      </c>
      <c r="G115" s="107" t="str">
        <f t="shared" si="1"/>
        <v>SH19-05449</v>
      </c>
      <c r="H115" s="318"/>
      <c r="I115" s="126"/>
      <c r="J115" s="110"/>
      <c r="K115" s="108"/>
      <c r="L115" s="107"/>
      <c r="M115" s="319"/>
      <c r="N115" s="107"/>
    </row>
    <row r="116" spans="1:14" ht="18" customHeight="1">
      <c r="A116" s="107">
        <v>110</v>
      </c>
      <c r="B116" s="107" t="s">
        <v>55</v>
      </c>
      <c r="C116" s="90">
        <v>43620</v>
      </c>
      <c r="D116" s="107" t="s">
        <v>8394</v>
      </c>
      <c r="E116" s="107" t="s">
        <v>1709</v>
      </c>
      <c r="F116" s="126">
        <v>1644.84</v>
      </c>
      <c r="G116" s="107" t="str">
        <f t="shared" si="1"/>
        <v>SH19-05450</v>
      </c>
      <c r="H116" s="318"/>
      <c r="I116" s="126"/>
      <c r="J116" s="110"/>
      <c r="K116" s="108"/>
      <c r="L116" s="107"/>
      <c r="M116" s="319"/>
      <c r="N116" s="107"/>
    </row>
    <row r="117" spans="1:14" ht="18" customHeight="1">
      <c r="A117" s="107">
        <v>111</v>
      </c>
      <c r="B117" s="107" t="s">
        <v>55</v>
      </c>
      <c r="C117" s="90">
        <v>43620</v>
      </c>
      <c r="D117" s="107" t="s">
        <v>8395</v>
      </c>
      <c r="E117" s="107" t="s">
        <v>1709</v>
      </c>
      <c r="F117" s="126">
        <v>1447.74</v>
      </c>
      <c r="G117" s="107" t="str">
        <f t="shared" si="1"/>
        <v>SH19-05451</v>
      </c>
      <c r="H117" s="318"/>
      <c r="I117" s="126"/>
      <c r="J117" s="110"/>
      <c r="K117" s="108"/>
      <c r="L117" s="107"/>
      <c r="M117" s="319"/>
      <c r="N117" s="107"/>
    </row>
    <row r="118" spans="1:14" ht="18" customHeight="1">
      <c r="A118" s="107">
        <v>112</v>
      </c>
      <c r="B118" s="107" t="s">
        <v>55</v>
      </c>
      <c r="C118" s="90">
        <v>43620</v>
      </c>
      <c r="D118" s="107" t="s">
        <v>8396</v>
      </c>
      <c r="E118" s="107" t="s">
        <v>1709</v>
      </c>
      <c r="F118" s="126">
        <v>3005.64</v>
      </c>
      <c r="G118" s="107" t="str">
        <f t="shared" si="1"/>
        <v>SH19-05452</v>
      </c>
      <c r="H118" s="318"/>
      <c r="I118" s="126"/>
      <c r="J118" s="110"/>
      <c r="K118" s="108"/>
      <c r="L118" s="107"/>
      <c r="M118" s="319"/>
      <c r="N118" s="107"/>
    </row>
    <row r="119" spans="1:14" ht="18" customHeight="1">
      <c r="A119" s="107">
        <v>113</v>
      </c>
      <c r="B119" s="107" t="s">
        <v>1746</v>
      </c>
      <c r="D119" s="327" t="s">
        <v>8397</v>
      </c>
      <c r="E119" s="107" t="s">
        <v>1709</v>
      </c>
      <c r="F119" s="126">
        <v>0</v>
      </c>
      <c r="G119" s="107" t="str">
        <f t="shared" si="1"/>
        <v>SH19-05453</v>
      </c>
      <c r="H119" s="318"/>
      <c r="I119" s="126"/>
      <c r="J119" s="110"/>
      <c r="K119" s="108"/>
      <c r="L119" s="107"/>
      <c r="M119" s="319"/>
      <c r="N119" s="107"/>
    </row>
    <row r="120" spans="1:14" ht="18" customHeight="1">
      <c r="A120" s="107">
        <v>114</v>
      </c>
      <c r="B120" s="107" t="s">
        <v>42</v>
      </c>
      <c r="C120" s="90">
        <v>43622</v>
      </c>
      <c r="D120" s="107" t="s">
        <v>8398</v>
      </c>
      <c r="E120" s="107" t="s">
        <v>9453</v>
      </c>
      <c r="F120" s="126">
        <v>284.70999999999998</v>
      </c>
      <c r="G120" s="107" t="str">
        <f t="shared" si="1"/>
        <v>SH19-05454</v>
      </c>
      <c r="H120" s="318"/>
      <c r="I120" s="126"/>
      <c r="J120" s="110"/>
      <c r="K120" s="108"/>
      <c r="L120" s="107"/>
      <c r="M120" s="319"/>
      <c r="N120" s="107"/>
    </row>
    <row r="121" spans="1:14" ht="18" customHeight="1">
      <c r="A121" s="107">
        <v>115</v>
      </c>
      <c r="B121" s="107" t="s">
        <v>141</v>
      </c>
      <c r="C121" s="90">
        <v>43620</v>
      </c>
      <c r="D121" s="107" t="s">
        <v>8399</v>
      </c>
      <c r="E121" s="107" t="s">
        <v>1709</v>
      </c>
      <c r="F121" s="126">
        <v>1212.4000000000001</v>
      </c>
      <c r="G121" s="107" t="str">
        <f t="shared" si="1"/>
        <v>SH19-05455</v>
      </c>
      <c r="H121" s="318"/>
      <c r="I121" s="126"/>
      <c r="J121" s="110"/>
      <c r="K121" s="108"/>
      <c r="L121" s="107"/>
      <c r="M121" s="319"/>
      <c r="N121" s="107"/>
    </row>
    <row r="122" spans="1:14" ht="18" customHeight="1">
      <c r="A122" s="107">
        <v>116</v>
      </c>
      <c r="B122" s="107" t="s">
        <v>42</v>
      </c>
      <c r="C122" s="90">
        <v>43622</v>
      </c>
      <c r="D122" s="107" t="s">
        <v>8400</v>
      </c>
      <c r="E122" s="107" t="s">
        <v>9453</v>
      </c>
      <c r="F122" s="126">
        <v>10495.11</v>
      </c>
      <c r="G122" s="107" t="str">
        <f t="shared" si="1"/>
        <v>SH19-05456</v>
      </c>
      <c r="H122" s="318"/>
      <c r="I122" s="126"/>
      <c r="J122" s="110"/>
      <c r="K122" s="108"/>
      <c r="L122" s="107"/>
      <c r="M122" s="319"/>
      <c r="N122" s="107"/>
    </row>
    <row r="123" spans="1:14" ht="18" customHeight="1">
      <c r="A123" s="107">
        <v>117</v>
      </c>
      <c r="B123" s="107" t="s">
        <v>42</v>
      </c>
      <c r="C123" s="90">
        <v>43622</v>
      </c>
      <c r="D123" s="107" t="s">
        <v>8401</v>
      </c>
      <c r="E123" s="107" t="s">
        <v>9453</v>
      </c>
      <c r="F123" s="126">
        <v>4413.91</v>
      </c>
      <c r="G123" s="107" t="str">
        <f t="shared" si="1"/>
        <v>SH19-05457</v>
      </c>
      <c r="H123" s="318"/>
      <c r="I123" s="126"/>
      <c r="J123" s="110"/>
      <c r="K123" s="108"/>
      <c r="L123" s="107"/>
      <c r="M123" s="319"/>
      <c r="N123" s="107"/>
    </row>
    <row r="124" spans="1:14" ht="18" customHeight="1">
      <c r="A124" s="107">
        <v>118</v>
      </c>
      <c r="B124" s="107" t="s">
        <v>42</v>
      </c>
      <c r="C124" s="90">
        <v>43622</v>
      </c>
      <c r="D124" s="107" t="s">
        <v>8402</v>
      </c>
      <c r="E124" s="107" t="s">
        <v>9453</v>
      </c>
      <c r="F124" s="126">
        <v>1501.46</v>
      </c>
      <c r="G124" s="107" t="str">
        <f t="shared" si="1"/>
        <v>SH19-05458</v>
      </c>
      <c r="H124" s="318"/>
      <c r="I124" s="126"/>
      <c r="J124" s="110"/>
      <c r="K124" s="108"/>
      <c r="L124" s="107"/>
      <c r="M124" s="319"/>
      <c r="N124" s="107"/>
    </row>
    <row r="125" spans="1:14" ht="18" customHeight="1">
      <c r="A125" s="107">
        <v>119</v>
      </c>
      <c r="B125" s="107" t="s">
        <v>42</v>
      </c>
      <c r="C125" s="90">
        <v>43622</v>
      </c>
      <c r="D125" s="107" t="s">
        <v>8403</v>
      </c>
      <c r="E125" s="107" t="s">
        <v>9453</v>
      </c>
      <c r="F125" s="126">
        <v>15185.1</v>
      </c>
      <c r="G125" s="107" t="str">
        <f t="shared" si="1"/>
        <v>SH19-05459</v>
      </c>
      <c r="H125" s="318"/>
      <c r="I125" s="126"/>
      <c r="J125" s="110"/>
      <c r="K125" s="108"/>
      <c r="L125" s="107"/>
      <c r="M125" s="319"/>
      <c r="N125" s="107"/>
    </row>
    <row r="126" spans="1:14" ht="18" customHeight="1">
      <c r="A126" s="107">
        <v>120</v>
      </c>
      <c r="B126" s="107" t="s">
        <v>42</v>
      </c>
      <c r="C126" s="90">
        <v>43622</v>
      </c>
      <c r="D126" s="107" t="s">
        <v>8404</v>
      </c>
      <c r="E126" s="107" t="s">
        <v>9453</v>
      </c>
      <c r="F126" s="126">
        <v>4482.3230000000003</v>
      </c>
      <c r="G126" s="107" t="str">
        <f t="shared" si="1"/>
        <v>SH19-05460</v>
      </c>
      <c r="H126" s="318"/>
      <c r="I126" s="126"/>
      <c r="J126" s="110"/>
      <c r="K126" s="108"/>
      <c r="L126" s="107"/>
      <c r="M126" s="319"/>
      <c r="N126" s="107"/>
    </row>
    <row r="127" spans="1:14" ht="18" customHeight="1">
      <c r="A127" s="107">
        <v>121</v>
      </c>
      <c r="B127" s="107" t="s">
        <v>42</v>
      </c>
      <c r="C127" s="90">
        <v>43622</v>
      </c>
      <c r="D127" s="107" t="s">
        <v>8405</v>
      </c>
      <c r="E127" s="107" t="s">
        <v>9453</v>
      </c>
      <c r="F127" s="126">
        <v>9473.48</v>
      </c>
      <c r="G127" s="107" t="str">
        <f t="shared" si="1"/>
        <v>SH19-05461</v>
      </c>
      <c r="H127" s="318"/>
      <c r="I127" s="126"/>
      <c r="J127" s="110"/>
      <c r="K127" s="108"/>
      <c r="L127" s="107"/>
      <c r="M127" s="319"/>
      <c r="N127" s="107"/>
    </row>
    <row r="128" spans="1:14" ht="18" customHeight="1">
      <c r="A128" s="107">
        <v>122</v>
      </c>
      <c r="B128" s="107" t="s">
        <v>42</v>
      </c>
      <c r="C128" s="90">
        <v>43622</v>
      </c>
      <c r="D128" s="107" t="s">
        <v>8406</v>
      </c>
      <c r="E128" s="107" t="s">
        <v>9453</v>
      </c>
      <c r="F128" s="126">
        <v>2499.8000000000002</v>
      </c>
      <c r="G128" s="107" t="str">
        <f t="shared" si="1"/>
        <v>SH19-05462</v>
      </c>
      <c r="H128" s="318"/>
      <c r="I128" s="126"/>
      <c r="J128" s="110"/>
      <c r="K128" s="108"/>
      <c r="L128" s="107"/>
      <c r="M128" s="319"/>
      <c r="N128" s="107"/>
    </row>
    <row r="129" spans="1:14" ht="18" customHeight="1">
      <c r="A129" s="107">
        <v>123</v>
      </c>
      <c r="B129" s="107" t="s">
        <v>42</v>
      </c>
      <c r="C129" s="90">
        <v>43622</v>
      </c>
      <c r="D129" s="107" t="s">
        <v>8407</v>
      </c>
      <c r="E129" s="107" t="s">
        <v>9453</v>
      </c>
      <c r="F129" s="126">
        <v>1416.15</v>
      </c>
      <c r="G129" s="107" t="str">
        <f t="shared" si="1"/>
        <v>SH19-05463</v>
      </c>
      <c r="H129" s="318"/>
      <c r="I129" s="126"/>
      <c r="J129" s="110"/>
      <c r="K129" s="108"/>
      <c r="L129" s="107"/>
      <c r="M129" s="319"/>
      <c r="N129" s="107"/>
    </row>
    <row r="130" spans="1:14" ht="18" customHeight="1">
      <c r="A130" s="107">
        <v>124</v>
      </c>
      <c r="B130" s="107" t="s">
        <v>42</v>
      </c>
      <c r="C130" s="90">
        <v>43622</v>
      </c>
      <c r="D130" s="107" t="s">
        <v>8408</v>
      </c>
      <c r="E130" s="107" t="s">
        <v>9453</v>
      </c>
      <c r="F130" s="126">
        <v>1529.5</v>
      </c>
      <c r="G130" s="107" t="str">
        <f t="shared" si="1"/>
        <v>SH19-05464</v>
      </c>
      <c r="H130" s="318"/>
      <c r="I130" s="126"/>
      <c r="J130" s="110"/>
      <c r="K130" s="108"/>
      <c r="L130" s="107"/>
      <c r="M130" s="319"/>
      <c r="N130" s="107"/>
    </row>
    <row r="131" spans="1:14" ht="18" customHeight="1">
      <c r="A131" s="107">
        <v>125</v>
      </c>
      <c r="B131" s="107" t="s">
        <v>42</v>
      </c>
      <c r="C131" s="90">
        <v>43622</v>
      </c>
      <c r="D131" s="107" t="s">
        <v>8409</v>
      </c>
      <c r="E131" s="107" t="s">
        <v>9453</v>
      </c>
      <c r="F131" s="126">
        <v>14420.5</v>
      </c>
      <c r="G131" s="107" t="str">
        <f t="shared" si="1"/>
        <v>SH19-05465</v>
      </c>
      <c r="H131" s="318"/>
      <c r="I131" s="126"/>
      <c r="J131" s="110"/>
      <c r="K131" s="108"/>
      <c r="L131" s="107"/>
      <c r="M131" s="319"/>
      <c r="N131" s="107"/>
    </row>
    <row r="132" spans="1:14" ht="18" customHeight="1">
      <c r="A132" s="107">
        <v>126</v>
      </c>
      <c r="B132" s="107" t="s">
        <v>42</v>
      </c>
      <c r="C132" s="90">
        <v>43622</v>
      </c>
      <c r="D132" s="107" t="s">
        <v>8410</v>
      </c>
      <c r="E132" s="107" t="s">
        <v>9453</v>
      </c>
      <c r="F132" s="126">
        <v>8226.91</v>
      </c>
      <c r="G132" s="107" t="str">
        <f t="shared" si="1"/>
        <v>SH19-05466</v>
      </c>
      <c r="H132" s="318"/>
      <c r="I132" s="126"/>
      <c r="J132" s="110"/>
      <c r="K132" s="108"/>
      <c r="L132" s="107"/>
      <c r="M132" s="319"/>
      <c r="N132" s="107"/>
    </row>
    <row r="133" spans="1:14" ht="18" customHeight="1">
      <c r="A133" s="107">
        <v>127</v>
      </c>
      <c r="B133" s="107" t="s">
        <v>42</v>
      </c>
      <c r="C133" s="90">
        <v>43622</v>
      </c>
      <c r="D133" s="107" t="s">
        <v>8411</v>
      </c>
      <c r="E133" s="107" t="s">
        <v>9453</v>
      </c>
      <c r="F133" s="126">
        <v>4488.76</v>
      </c>
      <c r="G133" s="107" t="str">
        <f t="shared" si="1"/>
        <v>SH19-05467</v>
      </c>
      <c r="H133" s="318"/>
      <c r="I133" s="126"/>
      <c r="J133" s="110"/>
      <c r="K133" s="108"/>
      <c r="L133" s="107"/>
      <c r="M133" s="319"/>
      <c r="N133" s="107"/>
    </row>
    <row r="134" spans="1:14" ht="18" customHeight="1">
      <c r="A134" s="107">
        <v>128</v>
      </c>
      <c r="B134" s="107" t="s">
        <v>42</v>
      </c>
      <c r="C134" s="90">
        <v>43622</v>
      </c>
      <c r="D134" s="107" t="s">
        <v>8412</v>
      </c>
      <c r="E134" s="107" t="s">
        <v>9453</v>
      </c>
      <c r="F134" s="126">
        <v>1502.71</v>
      </c>
      <c r="G134" s="107" t="str">
        <f t="shared" si="1"/>
        <v>SH19-05468</v>
      </c>
      <c r="H134" s="318"/>
      <c r="I134" s="126"/>
      <c r="J134" s="110"/>
      <c r="K134" s="108"/>
      <c r="L134" s="107"/>
      <c r="M134" s="319"/>
      <c r="N134" s="107"/>
    </row>
    <row r="135" spans="1:14" ht="18" customHeight="1">
      <c r="A135" s="107">
        <v>129</v>
      </c>
      <c r="B135" s="107" t="s">
        <v>346</v>
      </c>
      <c r="C135" s="90">
        <v>43621</v>
      </c>
      <c r="D135" s="107" t="s">
        <v>8413</v>
      </c>
      <c r="E135" s="107" t="s">
        <v>1709</v>
      </c>
      <c r="F135" s="126">
        <v>2150.5</v>
      </c>
      <c r="G135" s="107" t="str">
        <f t="shared" si="1"/>
        <v>SH19-05469</v>
      </c>
      <c r="H135" s="318"/>
      <c r="I135" s="126"/>
      <c r="J135" s="110"/>
      <c r="K135" s="108"/>
      <c r="L135" s="107"/>
      <c r="M135" s="319"/>
      <c r="N135" s="107"/>
    </row>
    <row r="136" spans="1:14" ht="18" customHeight="1">
      <c r="A136" s="107">
        <v>130</v>
      </c>
      <c r="B136" s="107" t="s">
        <v>43</v>
      </c>
      <c r="C136" s="90">
        <v>43621</v>
      </c>
      <c r="D136" s="107" t="s">
        <v>8414</v>
      </c>
      <c r="E136" s="107" t="s">
        <v>1709</v>
      </c>
      <c r="F136" s="126">
        <v>5230.1899999999996</v>
      </c>
      <c r="G136" s="107" t="str">
        <f t="shared" si="1"/>
        <v>SH19-05470</v>
      </c>
      <c r="H136" s="318"/>
      <c r="I136" s="126"/>
      <c r="J136" s="110"/>
      <c r="K136" s="108"/>
      <c r="L136" s="107"/>
      <c r="M136" s="319"/>
      <c r="N136" s="107"/>
    </row>
    <row r="137" spans="1:14" ht="18" customHeight="1">
      <c r="A137" s="107">
        <v>131</v>
      </c>
      <c r="B137" s="107" t="s">
        <v>223</v>
      </c>
      <c r="C137" s="90">
        <v>43621</v>
      </c>
      <c r="D137" s="107" t="s">
        <v>8415</v>
      </c>
      <c r="E137" s="107" t="s">
        <v>1709</v>
      </c>
      <c r="F137" s="126">
        <v>2534.12</v>
      </c>
      <c r="G137" s="107" t="str">
        <f t="shared" ref="G137:G201" si="2">D137</f>
        <v>SH19-05471</v>
      </c>
      <c r="H137" s="318"/>
      <c r="I137" s="126"/>
      <c r="J137" s="110"/>
      <c r="K137" s="108"/>
      <c r="L137" s="107"/>
      <c r="M137" s="319"/>
      <c r="N137" s="107"/>
    </row>
    <row r="138" spans="1:14" ht="18" customHeight="1">
      <c r="A138" s="107">
        <v>132</v>
      </c>
      <c r="B138" s="107" t="s">
        <v>142</v>
      </c>
      <c r="C138" s="90">
        <v>43621</v>
      </c>
      <c r="D138" s="107" t="s">
        <v>8416</v>
      </c>
      <c r="E138" s="107" t="s">
        <v>1709</v>
      </c>
      <c r="F138" s="126">
        <v>1341.6</v>
      </c>
      <c r="G138" s="107" t="str">
        <f t="shared" si="2"/>
        <v>SH19-05472</v>
      </c>
      <c r="H138" s="318"/>
      <c r="I138" s="126"/>
      <c r="J138" s="110"/>
      <c r="K138" s="108"/>
      <c r="L138" s="107"/>
      <c r="M138" s="319"/>
      <c r="N138" s="107"/>
    </row>
    <row r="139" spans="1:14" ht="18" customHeight="1">
      <c r="A139" s="107">
        <v>133</v>
      </c>
      <c r="B139" s="107" t="s">
        <v>142</v>
      </c>
      <c r="C139" s="90">
        <v>43621</v>
      </c>
      <c r="D139" s="107" t="s">
        <v>8417</v>
      </c>
      <c r="E139" s="107" t="s">
        <v>1709</v>
      </c>
      <c r="F139" s="126">
        <v>280.72000000000003</v>
      </c>
      <c r="G139" s="107" t="str">
        <f t="shared" si="2"/>
        <v>SH19-05473</v>
      </c>
      <c r="H139" s="318"/>
      <c r="I139" s="126"/>
      <c r="J139" s="110"/>
      <c r="K139" s="108"/>
      <c r="L139" s="107"/>
      <c r="M139" s="319"/>
      <c r="N139" s="107"/>
    </row>
    <row r="140" spans="1:14" ht="18" customHeight="1">
      <c r="A140" s="107">
        <v>134</v>
      </c>
      <c r="B140" s="107" t="s">
        <v>1746</v>
      </c>
      <c r="D140" s="327" t="s">
        <v>8418</v>
      </c>
      <c r="E140" s="107" t="s">
        <v>1709</v>
      </c>
      <c r="F140" s="126">
        <v>0</v>
      </c>
      <c r="G140" s="107" t="str">
        <f t="shared" si="2"/>
        <v>SH19-05474</v>
      </c>
      <c r="H140" s="318"/>
      <c r="I140" s="126"/>
      <c r="J140" s="110"/>
      <c r="K140" s="108"/>
      <c r="L140" s="107"/>
      <c r="M140" s="319"/>
      <c r="N140" s="107"/>
    </row>
    <row r="141" spans="1:14" ht="18" customHeight="1">
      <c r="A141" s="107">
        <v>135</v>
      </c>
      <c r="B141" s="107" t="s">
        <v>1746</v>
      </c>
      <c r="D141" s="327" t="s">
        <v>8419</v>
      </c>
      <c r="E141" s="107" t="s">
        <v>1709</v>
      </c>
      <c r="F141" s="126">
        <v>0</v>
      </c>
      <c r="G141" s="107" t="str">
        <f t="shared" si="2"/>
        <v>SH19-05475</v>
      </c>
      <c r="H141" s="318"/>
      <c r="I141" s="126"/>
      <c r="J141" s="110"/>
      <c r="K141" s="108"/>
      <c r="L141" s="107"/>
      <c r="M141" s="319"/>
      <c r="N141" s="107"/>
    </row>
    <row r="142" spans="1:14" ht="18" customHeight="1">
      <c r="A142" s="107">
        <v>136</v>
      </c>
      <c r="B142" s="107" t="s">
        <v>237</v>
      </c>
      <c r="C142" s="90">
        <v>43621</v>
      </c>
      <c r="D142" s="107" t="s">
        <v>8420</v>
      </c>
      <c r="E142" s="107" t="s">
        <v>1709</v>
      </c>
      <c r="F142" s="126">
        <v>6507.6</v>
      </c>
      <c r="G142" s="107" t="str">
        <f t="shared" si="2"/>
        <v>SH19-05476</v>
      </c>
      <c r="H142" s="318"/>
      <c r="I142" s="126"/>
      <c r="J142" s="110"/>
      <c r="K142" s="108"/>
      <c r="L142" s="107"/>
      <c r="M142" s="319"/>
      <c r="N142" s="107"/>
    </row>
    <row r="143" spans="1:14" ht="18" customHeight="1">
      <c r="A143" s="107">
        <v>137</v>
      </c>
      <c r="B143" s="107" t="s">
        <v>42</v>
      </c>
      <c r="C143" s="90">
        <v>43621</v>
      </c>
      <c r="D143" s="107" t="s">
        <v>8421</v>
      </c>
      <c r="E143" s="107" t="s">
        <v>9454</v>
      </c>
      <c r="F143" s="126">
        <v>6.21</v>
      </c>
      <c r="G143" s="107" t="str">
        <f t="shared" si="2"/>
        <v>SH19-05477</v>
      </c>
      <c r="H143" s="318"/>
      <c r="I143" s="126"/>
      <c r="J143" s="110"/>
      <c r="K143" s="108"/>
      <c r="L143" s="107"/>
      <c r="M143" s="319"/>
      <c r="N143" s="107"/>
    </row>
    <row r="144" spans="1:14" ht="18" customHeight="1">
      <c r="A144" s="107">
        <v>138</v>
      </c>
      <c r="B144" s="107" t="s">
        <v>42</v>
      </c>
      <c r="C144" s="90">
        <v>43621</v>
      </c>
      <c r="D144" s="107" t="s">
        <v>8422</v>
      </c>
      <c r="E144" s="107" t="s">
        <v>1709</v>
      </c>
      <c r="F144" s="126">
        <v>13478</v>
      </c>
      <c r="G144" s="107" t="str">
        <f t="shared" si="2"/>
        <v>SH19-05478</v>
      </c>
      <c r="H144" s="318"/>
      <c r="I144" s="126"/>
      <c r="J144" s="110"/>
      <c r="K144" s="108"/>
      <c r="L144" s="107"/>
      <c r="M144" s="319"/>
      <c r="N144" s="107"/>
    </row>
    <row r="145" spans="1:14" ht="18" customHeight="1">
      <c r="A145" s="107">
        <v>139</v>
      </c>
      <c r="B145" s="107" t="s">
        <v>42</v>
      </c>
      <c r="C145" s="90">
        <v>43622</v>
      </c>
      <c r="D145" s="107" t="s">
        <v>8423</v>
      </c>
      <c r="E145" s="107" t="s">
        <v>9453</v>
      </c>
      <c r="F145" s="126">
        <v>11911.94</v>
      </c>
      <c r="G145" s="107" t="str">
        <f t="shared" si="2"/>
        <v>SH19-05479</v>
      </c>
      <c r="H145" s="318"/>
      <c r="I145" s="126"/>
      <c r="J145" s="110"/>
      <c r="K145" s="108"/>
      <c r="L145" s="107"/>
      <c r="M145" s="319"/>
      <c r="N145" s="107"/>
    </row>
    <row r="146" spans="1:14" ht="18" customHeight="1">
      <c r="A146" s="107">
        <v>140</v>
      </c>
      <c r="B146" s="107" t="s">
        <v>42</v>
      </c>
      <c r="C146" s="90">
        <v>43622</v>
      </c>
      <c r="D146" s="107" t="s">
        <v>8424</v>
      </c>
      <c r="E146" s="107" t="s">
        <v>9453</v>
      </c>
      <c r="F146" s="126">
        <v>8455.41</v>
      </c>
      <c r="G146" s="107" t="str">
        <f t="shared" si="2"/>
        <v>SH19-05480</v>
      </c>
      <c r="H146" s="318"/>
      <c r="I146" s="126"/>
      <c r="J146" s="110"/>
      <c r="K146" s="108"/>
      <c r="L146" s="107"/>
      <c r="M146" s="319"/>
      <c r="N146" s="107"/>
    </row>
    <row r="147" spans="1:14" ht="18" customHeight="1">
      <c r="A147" s="107">
        <v>141</v>
      </c>
      <c r="B147" s="107" t="s">
        <v>42</v>
      </c>
      <c r="C147" s="90">
        <v>43622</v>
      </c>
      <c r="D147" s="107" t="s">
        <v>8425</v>
      </c>
      <c r="E147" s="107" t="s">
        <v>9453</v>
      </c>
      <c r="F147" s="126">
        <v>11985.31</v>
      </c>
      <c r="G147" s="107" t="str">
        <f t="shared" si="2"/>
        <v>SH19-05481</v>
      </c>
      <c r="H147" s="318"/>
      <c r="I147" s="126"/>
      <c r="J147" s="110"/>
      <c r="K147" s="108"/>
      <c r="L147" s="107"/>
      <c r="M147" s="319"/>
      <c r="N147" s="107"/>
    </row>
    <row r="148" spans="1:14" ht="18" customHeight="1">
      <c r="A148" s="107">
        <v>142</v>
      </c>
      <c r="B148" s="107" t="s">
        <v>42</v>
      </c>
      <c r="C148" s="90">
        <v>43622</v>
      </c>
      <c r="D148" s="107" t="s">
        <v>8426</v>
      </c>
      <c r="E148" s="107" t="s">
        <v>9453</v>
      </c>
      <c r="F148" s="126">
        <v>8622.0499999999993</v>
      </c>
      <c r="G148" s="107" t="str">
        <f t="shared" si="2"/>
        <v>SH19-05482</v>
      </c>
      <c r="H148" s="318"/>
      <c r="I148" s="126"/>
      <c r="J148" s="110"/>
      <c r="K148" s="108"/>
      <c r="L148" s="107"/>
      <c r="M148" s="319"/>
      <c r="N148" s="107"/>
    </row>
    <row r="149" spans="1:14" ht="18" customHeight="1">
      <c r="A149" s="107">
        <v>143</v>
      </c>
      <c r="B149" s="107" t="s">
        <v>42</v>
      </c>
      <c r="C149" s="90">
        <v>43622</v>
      </c>
      <c r="D149" s="107" t="s">
        <v>8427</v>
      </c>
      <c r="E149" s="107" t="s">
        <v>9453</v>
      </c>
      <c r="F149" s="126">
        <v>13768.93</v>
      </c>
      <c r="G149" s="107" t="str">
        <f t="shared" si="2"/>
        <v>SH19-05483</v>
      </c>
      <c r="H149" s="318"/>
      <c r="I149" s="126"/>
      <c r="J149" s="110"/>
      <c r="K149" s="108"/>
      <c r="L149" s="107"/>
      <c r="M149" s="319"/>
      <c r="N149" s="107"/>
    </row>
    <row r="150" spans="1:14" ht="18" customHeight="1">
      <c r="A150" s="107">
        <v>144</v>
      </c>
      <c r="B150" s="107" t="s">
        <v>42</v>
      </c>
      <c r="C150" s="90">
        <v>43622</v>
      </c>
      <c r="D150" s="107" t="s">
        <v>8428</v>
      </c>
      <c r="E150" s="107" t="s">
        <v>9453</v>
      </c>
      <c r="F150" s="126">
        <v>5718.13</v>
      </c>
      <c r="G150" s="107" t="str">
        <f t="shared" si="2"/>
        <v>SH19-05484</v>
      </c>
      <c r="H150" s="318"/>
      <c r="I150" s="126"/>
      <c r="J150" s="110"/>
      <c r="K150" s="108"/>
      <c r="L150" s="107"/>
      <c r="M150" s="319"/>
      <c r="N150" s="107"/>
    </row>
    <row r="151" spans="1:14" ht="18" customHeight="1">
      <c r="A151" s="107">
        <v>145</v>
      </c>
      <c r="B151" s="107" t="s">
        <v>42</v>
      </c>
      <c r="C151" s="90">
        <v>43622</v>
      </c>
      <c r="D151" s="107" t="s">
        <v>8429</v>
      </c>
      <c r="E151" s="107" t="s">
        <v>9453</v>
      </c>
      <c r="F151" s="126">
        <v>1394.82</v>
      </c>
      <c r="G151" s="107" t="str">
        <f t="shared" si="2"/>
        <v>SH19-05485</v>
      </c>
      <c r="H151" s="318"/>
      <c r="I151" s="126"/>
      <c r="J151" s="110"/>
      <c r="K151" s="108"/>
      <c r="L151" s="107"/>
      <c r="M151" s="319"/>
      <c r="N151" s="107"/>
    </row>
    <row r="152" spans="1:14" ht="18" customHeight="1">
      <c r="A152" s="107">
        <v>146</v>
      </c>
      <c r="B152" s="107" t="s">
        <v>42</v>
      </c>
      <c r="C152" s="90">
        <v>43621</v>
      </c>
      <c r="D152" s="107" t="s">
        <v>8430</v>
      </c>
      <c r="E152" s="107" t="s">
        <v>9454</v>
      </c>
      <c r="F152" s="126">
        <v>5.22</v>
      </c>
      <c r="G152" s="107" t="str">
        <f t="shared" si="2"/>
        <v>SH19-05486</v>
      </c>
      <c r="H152" s="318"/>
      <c r="I152" s="126"/>
      <c r="J152" s="110"/>
      <c r="K152" s="108"/>
      <c r="L152" s="107"/>
      <c r="M152" s="319"/>
      <c r="N152" s="107"/>
    </row>
    <row r="153" spans="1:14" ht="18" customHeight="1">
      <c r="A153" s="107">
        <v>147</v>
      </c>
      <c r="B153" s="107" t="s">
        <v>42</v>
      </c>
      <c r="C153" s="90">
        <v>43622</v>
      </c>
      <c r="D153" s="107" t="s">
        <v>8431</v>
      </c>
      <c r="E153" s="107" t="s">
        <v>9453</v>
      </c>
      <c r="F153" s="126">
        <v>3990.01</v>
      </c>
      <c r="G153" s="107" t="str">
        <f t="shared" si="2"/>
        <v>SH19-05487</v>
      </c>
      <c r="H153" s="318"/>
      <c r="I153" s="126"/>
      <c r="J153" s="110"/>
      <c r="K153" s="108"/>
      <c r="L153" s="107"/>
      <c r="M153" s="319"/>
      <c r="N153" s="107"/>
    </row>
    <row r="154" spans="1:14" ht="18" customHeight="1">
      <c r="A154" s="107">
        <v>148</v>
      </c>
      <c r="B154" s="107" t="s">
        <v>42</v>
      </c>
      <c r="C154" s="90">
        <v>43622</v>
      </c>
      <c r="D154" s="107" t="s">
        <v>8432</v>
      </c>
      <c r="E154" s="107" t="s">
        <v>9453</v>
      </c>
      <c r="F154" s="126">
        <v>3557.76</v>
      </c>
      <c r="G154" s="107" t="str">
        <f t="shared" si="2"/>
        <v>SH19-05488</v>
      </c>
      <c r="H154" s="318"/>
      <c r="I154" s="126"/>
      <c r="J154" s="110"/>
      <c r="K154" s="108"/>
      <c r="L154" s="107"/>
      <c r="M154" s="319"/>
      <c r="N154" s="107"/>
    </row>
    <row r="155" spans="1:14" ht="18" customHeight="1">
      <c r="A155" s="107">
        <v>149</v>
      </c>
      <c r="B155" s="107" t="s">
        <v>53</v>
      </c>
      <c r="C155" s="90">
        <v>43621</v>
      </c>
      <c r="D155" s="107" t="s">
        <v>8433</v>
      </c>
      <c r="E155" s="107" t="s">
        <v>1709</v>
      </c>
      <c r="F155" s="126">
        <v>2736.95</v>
      </c>
      <c r="G155" s="107" t="str">
        <f t="shared" si="2"/>
        <v>SH19-05489</v>
      </c>
      <c r="H155" s="318"/>
      <c r="I155" s="126"/>
      <c r="J155" s="110"/>
      <c r="K155" s="108"/>
      <c r="L155" s="107"/>
      <c r="M155" s="319"/>
      <c r="N155" s="107"/>
    </row>
    <row r="156" spans="1:14" ht="18" customHeight="1">
      <c r="A156" s="107">
        <v>150</v>
      </c>
      <c r="B156" s="107" t="s">
        <v>55</v>
      </c>
      <c r="C156" s="90">
        <v>43621</v>
      </c>
      <c r="D156" s="107" t="s">
        <v>8434</v>
      </c>
      <c r="E156" s="107" t="s">
        <v>1709</v>
      </c>
      <c r="F156" s="126">
        <v>1644.84</v>
      </c>
      <c r="G156" s="107" t="str">
        <f t="shared" si="2"/>
        <v>SH19-05490</v>
      </c>
      <c r="H156" s="318"/>
      <c r="I156" s="126"/>
      <c r="J156" s="110"/>
      <c r="K156" s="108"/>
      <c r="L156" s="107"/>
      <c r="M156" s="319"/>
      <c r="N156" s="107"/>
    </row>
    <row r="157" spans="1:14" ht="18" customHeight="1">
      <c r="A157" s="107">
        <v>151</v>
      </c>
      <c r="B157" s="107" t="s">
        <v>55</v>
      </c>
      <c r="C157" s="90">
        <v>43621</v>
      </c>
      <c r="D157" s="107" t="s">
        <v>8435</v>
      </c>
      <c r="E157" s="107" t="s">
        <v>1709</v>
      </c>
      <c r="F157" s="126">
        <v>1658.7</v>
      </c>
      <c r="G157" s="107" t="str">
        <f t="shared" si="2"/>
        <v>SH19-05491</v>
      </c>
      <c r="H157" s="318"/>
      <c r="I157" s="126"/>
      <c r="J157" s="110"/>
      <c r="K157" s="108"/>
      <c r="L157" s="107"/>
      <c r="M157" s="319"/>
      <c r="N157" s="107"/>
    </row>
    <row r="158" spans="1:14" ht="18" customHeight="1">
      <c r="A158" s="107">
        <v>152</v>
      </c>
      <c r="B158" s="107" t="s">
        <v>47</v>
      </c>
      <c r="C158" s="90">
        <v>43621</v>
      </c>
      <c r="D158" s="107" t="s">
        <v>8436</v>
      </c>
      <c r="E158" s="107" t="s">
        <v>1709</v>
      </c>
      <c r="F158" s="126">
        <v>9615.1200000000008</v>
      </c>
      <c r="G158" s="107" t="str">
        <f t="shared" si="2"/>
        <v>SH19-05492</v>
      </c>
      <c r="H158" s="318"/>
      <c r="I158" s="126"/>
      <c r="J158" s="110"/>
      <c r="K158" s="108"/>
      <c r="L158" s="107"/>
      <c r="M158" s="319"/>
      <c r="N158" s="107"/>
    </row>
    <row r="159" spans="1:14" ht="18" customHeight="1">
      <c r="A159" s="107">
        <v>153</v>
      </c>
      <c r="B159" s="107" t="s">
        <v>224</v>
      </c>
      <c r="C159" s="90">
        <v>43621</v>
      </c>
      <c r="D159" s="107" t="s">
        <v>8437</v>
      </c>
      <c r="E159" s="107" t="s">
        <v>1709</v>
      </c>
      <c r="F159" s="126">
        <v>10014</v>
      </c>
      <c r="G159" s="107" t="str">
        <f t="shared" si="2"/>
        <v>SH19-05493</v>
      </c>
      <c r="H159" s="318"/>
      <c r="I159" s="126"/>
      <c r="J159" s="110"/>
      <c r="K159" s="108"/>
      <c r="L159" s="107"/>
      <c r="M159" s="319"/>
      <c r="N159" s="107"/>
    </row>
    <row r="160" spans="1:14" ht="18" customHeight="1">
      <c r="A160" s="107">
        <v>154</v>
      </c>
      <c r="B160" s="107" t="s">
        <v>47</v>
      </c>
      <c r="C160" s="90">
        <v>43621</v>
      </c>
      <c r="D160" s="107" t="s">
        <v>8438</v>
      </c>
      <c r="E160" s="107" t="s">
        <v>1709</v>
      </c>
      <c r="F160" s="126">
        <v>5495.1</v>
      </c>
      <c r="G160" s="107" t="str">
        <f t="shared" si="2"/>
        <v>SH19-05494</v>
      </c>
      <c r="H160" s="318"/>
      <c r="I160" s="126"/>
      <c r="J160" s="110"/>
      <c r="K160" s="108"/>
      <c r="L160" s="107"/>
      <c r="M160" s="319"/>
      <c r="N160" s="107"/>
    </row>
    <row r="161" spans="1:14" ht="18" customHeight="1">
      <c r="A161" s="107">
        <v>155</v>
      </c>
      <c r="B161" s="107" t="s">
        <v>141</v>
      </c>
      <c r="C161" s="90">
        <v>43621</v>
      </c>
      <c r="D161" s="107" t="s">
        <v>8439</v>
      </c>
      <c r="E161" s="107" t="s">
        <v>1709</v>
      </c>
      <c r="F161" s="126">
        <v>2152.14</v>
      </c>
      <c r="G161" s="107" t="str">
        <f t="shared" si="2"/>
        <v>SH19-05495</v>
      </c>
      <c r="H161" s="318"/>
      <c r="I161" s="126"/>
      <c r="J161" s="110"/>
      <c r="K161" s="108"/>
      <c r="L161" s="107"/>
      <c r="M161" s="319"/>
      <c r="N161" s="107"/>
    </row>
    <row r="162" spans="1:14" ht="18" customHeight="1">
      <c r="A162" s="107">
        <v>156</v>
      </c>
      <c r="B162" s="107" t="s">
        <v>329</v>
      </c>
      <c r="C162" s="90">
        <v>43621</v>
      </c>
      <c r="D162" s="107" t="s">
        <v>8440</v>
      </c>
      <c r="E162" s="107" t="s">
        <v>1709</v>
      </c>
      <c r="F162" s="126">
        <v>1834.71</v>
      </c>
      <c r="G162" s="107" t="str">
        <f t="shared" si="2"/>
        <v>SH19-05496</v>
      </c>
      <c r="H162" s="318"/>
      <c r="I162" s="126"/>
      <c r="J162" s="110"/>
      <c r="K162" s="108"/>
      <c r="L162" s="107"/>
      <c r="M162" s="319"/>
      <c r="N162" s="107"/>
    </row>
    <row r="163" spans="1:14" ht="18" customHeight="1">
      <c r="A163" s="107">
        <v>157</v>
      </c>
      <c r="B163" s="107" t="s">
        <v>224</v>
      </c>
      <c r="C163" s="90">
        <v>43621</v>
      </c>
      <c r="D163" s="107" t="s">
        <v>8441</v>
      </c>
      <c r="E163" s="107" t="s">
        <v>1709</v>
      </c>
      <c r="F163" s="126">
        <v>4601</v>
      </c>
      <c r="G163" s="107" t="str">
        <f t="shared" si="2"/>
        <v>SH19-05497</v>
      </c>
      <c r="H163" s="318"/>
      <c r="I163" s="126"/>
      <c r="J163" s="110"/>
      <c r="K163" s="108"/>
      <c r="L163" s="107"/>
      <c r="M163" s="319"/>
      <c r="N163" s="107"/>
    </row>
    <row r="164" spans="1:14" ht="18" customHeight="1">
      <c r="A164" s="107">
        <v>158</v>
      </c>
      <c r="B164" s="107" t="s">
        <v>54</v>
      </c>
      <c r="C164" s="90">
        <v>43621</v>
      </c>
      <c r="D164" s="107" t="s">
        <v>8442</v>
      </c>
      <c r="E164" s="107" t="s">
        <v>1709</v>
      </c>
      <c r="F164" s="126">
        <v>111.4</v>
      </c>
      <c r="G164" s="107" t="str">
        <f t="shared" si="2"/>
        <v>SH19-05498</v>
      </c>
      <c r="H164" s="318"/>
      <c r="I164" s="126"/>
      <c r="J164" s="110"/>
      <c r="K164" s="108"/>
      <c r="L164" s="107"/>
      <c r="M164" s="319"/>
      <c r="N164" s="107"/>
    </row>
    <row r="165" spans="1:14" ht="18" customHeight="1">
      <c r="A165" s="107">
        <v>159</v>
      </c>
      <c r="B165" s="107" t="s">
        <v>43</v>
      </c>
      <c r="C165" s="90">
        <v>43621</v>
      </c>
      <c r="D165" s="107" t="s">
        <v>8443</v>
      </c>
      <c r="E165" s="107" t="s">
        <v>1709</v>
      </c>
      <c r="F165" s="126">
        <v>900</v>
      </c>
      <c r="G165" s="107" t="str">
        <f t="shared" si="2"/>
        <v>SH19-05499</v>
      </c>
      <c r="H165" s="318"/>
      <c r="I165" s="126"/>
      <c r="J165" s="110"/>
      <c r="K165" s="108"/>
      <c r="L165" s="107"/>
      <c r="M165" s="319"/>
      <c r="N165" s="107"/>
    </row>
    <row r="166" spans="1:14" ht="18" customHeight="1">
      <c r="A166" s="107">
        <v>160</v>
      </c>
      <c r="B166" s="107" t="s">
        <v>43</v>
      </c>
      <c r="C166" s="90">
        <v>43621</v>
      </c>
      <c r="D166" s="107" t="s">
        <v>8444</v>
      </c>
      <c r="E166" s="107" t="s">
        <v>1709</v>
      </c>
      <c r="F166" s="126">
        <v>801.1</v>
      </c>
      <c r="G166" s="107" t="str">
        <f t="shared" si="2"/>
        <v>SH19-05500</v>
      </c>
      <c r="H166" s="318"/>
      <c r="I166" s="126"/>
      <c r="J166" s="110"/>
      <c r="K166" s="108"/>
      <c r="L166" s="107"/>
      <c r="M166" s="319"/>
      <c r="N166" s="107"/>
    </row>
    <row r="167" spans="1:14" ht="18" customHeight="1">
      <c r="A167" s="107">
        <v>161</v>
      </c>
      <c r="B167" s="107" t="s">
        <v>42</v>
      </c>
      <c r="C167" s="90">
        <v>43621</v>
      </c>
      <c r="D167" s="107" t="s">
        <v>8445</v>
      </c>
      <c r="E167" s="107" t="s">
        <v>9454</v>
      </c>
      <c r="F167" s="126">
        <v>2.15</v>
      </c>
      <c r="G167" s="107" t="str">
        <f t="shared" si="2"/>
        <v>SH19-05501</v>
      </c>
      <c r="H167" s="318"/>
      <c r="I167" s="126"/>
      <c r="J167" s="110"/>
      <c r="K167" s="108"/>
      <c r="L167" s="107"/>
      <c r="M167" s="319"/>
      <c r="N167" s="107"/>
    </row>
    <row r="168" spans="1:14" ht="18" customHeight="1">
      <c r="A168" s="107">
        <v>162</v>
      </c>
      <c r="B168" s="107" t="s">
        <v>42</v>
      </c>
      <c r="C168" s="90">
        <v>43621</v>
      </c>
      <c r="D168" s="107" t="s">
        <v>8446</v>
      </c>
      <c r="E168" s="107" t="s">
        <v>9454</v>
      </c>
      <c r="F168" s="126">
        <v>6.21</v>
      </c>
      <c r="G168" s="107" t="str">
        <f t="shared" si="2"/>
        <v>SH19-05502</v>
      </c>
      <c r="H168" s="318"/>
      <c r="I168" s="126"/>
      <c r="J168" s="110"/>
      <c r="K168" s="108"/>
      <c r="L168" s="107"/>
      <c r="M168" s="319"/>
      <c r="N168" s="107"/>
    </row>
    <row r="169" spans="1:14" ht="18" customHeight="1">
      <c r="A169" s="107">
        <v>163</v>
      </c>
      <c r="B169" s="107" t="s">
        <v>47</v>
      </c>
      <c r="C169" s="90">
        <v>43621</v>
      </c>
      <c r="D169" s="107" t="s">
        <v>8447</v>
      </c>
      <c r="E169" s="107" t="s">
        <v>1709</v>
      </c>
      <c r="F169" s="126">
        <v>314.83</v>
      </c>
      <c r="G169" s="107" t="str">
        <f t="shared" si="2"/>
        <v>SH19-05503</v>
      </c>
      <c r="H169" s="318"/>
      <c r="I169" s="126"/>
      <c r="J169" s="110"/>
      <c r="K169" s="108"/>
      <c r="L169" s="107"/>
      <c r="M169" s="319"/>
      <c r="N169" s="107"/>
    </row>
    <row r="170" spans="1:14" ht="18" customHeight="1">
      <c r="A170" s="107">
        <v>164</v>
      </c>
      <c r="B170" s="107" t="s">
        <v>142</v>
      </c>
      <c r="C170" s="90">
        <v>43621</v>
      </c>
      <c r="D170" s="107" t="s">
        <v>8448</v>
      </c>
      <c r="E170" s="107" t="s">
        <v>1709</v>
      </c>
      <c r="F170" s="126">
        <v>2063.19</v>
      </c>
      <c r="G170" s="107" t="str">
        <f t="shared" si="2"/>
        <v>SH19-05504</v>
      </c>
      <c r="H170" s="318"/>
      <c r="I170" s="126"/>
      <c r="J170" s="110"/>
      <c r="K170" s="108"/>
      <c r="L170" s="107"/>
      <c r="M170" s="319"/>
      <c r="N170" s="107"/>
    </row>
    <row r="171" spans="1:14" ht="18" customHeight="1">
      <c r="A171" s="107">
        <v>165</v>
      </c>
      <c r="B171" s="107" t="s">
        <v>142</v>
      </c>
      <c r="C171" s="90">
        <v>43621</v>
      </c>
      <c r="D171" s="107" t="s">
        <v>8449</v>
      </c>
      <c r="E171" s="107" t="s">
        <v>1709</v>
      </c>
      <c r="F171" s="126">
        <v>613.13</v>
      </c>
      <c r="G171" s="107" t="str">
        <f t="shared" si="2"/>
        <v>SH19-05505</v>
      </c>
      <c r="H171" s="318"/>
      <c r="I171" s="126"/>
      <c r="J171" s="110"/>
      <c r="K171" s="108"/>
      <c r="L171" s="107"/>
      <c r="M171" s="319"/>
      <c r="N171" s="107"/>
    </row>
    <row r="172" spans="1:14" ht="18" customHeight="1">
      <c r="A172" s="107">
        <v>166</v>
      </c>
      <c r="B172" s="107" t="s">
        <v>1727</v>
      </c>
      <c r="C172" s="90">
        <v>43621</v>
      </c>
      <c r="D172" s="107" t="s">
        <v>8450</v>
      </c>
      <c r="E172" s="107" t="s">
        <v>1709</v>
      </c>
      <c r="F172" s="126">
        <v>1071</v>
      </c>
      <c r="G172" s="107" t="str">
        <f t="shared" si="2"/>
        <v>SH19-05506</v>
      </c>
      <c r="H172" s="318"/>
      <c r="I172" s="126"/>
      <c r="J172" s="110"/>
      <c r="K172" s="108"/>
      <c r="L172" s="107"/>
      <c r="M172" s="319"/>
      <c r="N172" s="107"/>
    </row>
    <row r="173" spans="1:14" ht="18" customHeight="1">
      <c r="A173" s="107">
        <v>167</v>
      </c>
      <c r="B173" s="107" t="s">
        <v>49</v>
      </c>
      <c r="C173" s="90">
        <v>43621</v>
      </c>
      <c r="D173" s="107" t="s">
        <v>8451</v>
      </c>
      <c r="E173" s="107" t="s">
        <v>1709</v>
      </c>
      <c r="F173" s="126">
        <v>14242.8</v>
      </c>
      <c r="G173" s="107" t="str">
        <f t="shared" si="2"/>
        <v>SH19-05507</v>
      </c>
      <c r="H173" s="318"/>
      <c r="I173" s="126"/>
      <c r="J173" s="110"/>
      <c r="K173" s="108"/>
      <c r="L173" s="107"/>
      <c r="M173" s="319"/>
      <c r="N173" s="107"/>
    </row>
    <row r="174" spans="1:14" ht="18" customHeight="1">
      <c r="A174" s="107">
        <v>168</v>
      </c>
      <c r="B174" s="107" t="s">
        <v>291</v>
      </c>
      <c r="C174" s="90">
        <v>43621</v>
      </c>
      <c r="D174" s="107" t="s">
        <v>8452</v>
      </c>
      <c r="E174" s="107" t="s">
        <v>1709</v>
      </c>
      <c r="F174" s="126">
        <v>5677.92</v>
      </c>
      <c r="G174" s="107" t="str">
        <f t="shared" si="2"/>
        <v>SH19-05508</v>
      </c>
      <c r="H174" s="318"/>
      <c r="I174" s="126"/>
      <c r="J174" s="110"/>
      <c r="K174" s="108"/>
      <c r="L174" s="107"/>
      <c r="M174" s="319"/>
      <c r="N174" s="107"/>
    </row>
    <row r="175" spans="1:14" ht="18" customHeight="1">
      <c r="A175" s="107">
        <v>169</v>
      </c>
      <c r="B175" s="107" t="s">
        <v>291</v>
      </c>
      <c r="C175" s="90">
        <v>43621</v>
      </c>
      <c r="D175" s="107" t="s">
        <v>8453</v>
      </c>
      <c r="E175" s="107" t="s">
        <v>1709</v>
      </c>
      <c r="F175" s="126">
        <v>1892.64</v>
      </c>
      <c r="G175" s="107" t="str">
        <f t="shared" si="2"/>
        <v>SH19-05509</v>
      </c>
      <c r="H175" s="318"/>
      <c r="I175" s="126"/>
      <c r="J175" s="110"/>
      <c r="K175" s="108"/>
      <c r="L175" s="107"/>
      <c r="M175" s="319"/>
      <c r="N175" s="107"/>
    </row>
    <row r="176" spans="1:14" ht="18" customHeight="1">
      <c r="A176" s="107">
        <v>170</v>
      </c>
      <c r="B176" s="107" t="s">
        <v>355</v>
      </c>
      <c r="C176" s="90">
        <v>43621</v>
      </c>
      <c r="D176" s="107" t="s">
        <v>8454</v>
      </c>
      <c r="E176" s="107" t="s">
        <v>1709</v>
      </c>
      <c r="F176" s="126">
        <v>4158.63</v>
      </c>
      <c r="G176" s="107" t="str">
        <f t="shared" si="2"/>
        <v>SH19-05510</v>
      </c>
      <c r="H176" s="318"/>
      <c r="I176" s="126"/>
      <c r="J176" s="110"/>
      <c r="K176" s="108"/>
      <c r="L176" s="107"/>
      <c r="M176" s="319"/>
      <c r="N176" s="107"/>
    </row>
    <row r="177" spans="1:14" ht="18" customHeight="1">
      <c r="A177" s="107">
        <v>171</v>
      </c>
      <c r="B177" s="107" t="s">
        <v>55</v>
      </c>
      <c r="C177" s="90">
        <v>43621</v>
      </c>
      <c r="D177" s="107" t="s">
        <v>8455</v>
      </c>
      <c r="E177" s="107" t="s">
        <v>1709</v>
      </c>
      <c r="F177" s="126">
        <v>1644.84</v>
      </c>
      <c r="G177" s="107" t="str">
        <f t="shared" si="2"/>
        <v>SH19-05511</v>
      </c>
      <c r="H177" s="318"/>
      <c r="I177" s="126"/>
      <c r="J177" s="110"/>
      <c r="K177" s="108"/>
      <c r="L177" s="107"/>
      <c r="M177" s="319"/>
      <c r="N177" s="107"/>
    </row>
    <row r="178" spans="1:14" ht="18" customHeight="1">
      <c r="A178" s="107">
        <v>172</v>
      </c>
      <c r="B178" s="107" t="s">
        <v>55</v>
      </c>
      <c r="C178" s="90">
        <v>43621</v>
      </c>
      <c r="D178" s="107" t="s">
        <v>8456</v>
      </c>
      <c r="E178" s="107" t="s">
        <v>1709</v>
      </c>
      <c r="F178" s="126">
        <v>1502.82</v>
      </c>
      <c r="G178" s="107" t="str">
        <f t="shared" si="2"/>
        <v>SH19-05512</v>
      </c>
      <c r="H178" s="318"/>
      <c r="I178" s="126"/>
      <c r="J178" s="110"/>
      <c r="K178" s="108"/>
      <c r="L178" s="107"/>
      <c r="M178" s="319"/>
      <c r="N178" s="107"/>
    </row>
    <row r="179" spans="1:14" ht="18" customHeight="1">
      <c r="A179" s="107">
        <v>173</v>
      </c>
      <c r="B179" s="107" t="s">
        <v>1746</v>
      </c>
      <c r="D179" s="327" t="s">
        <v>8457</v>
      </c>
      <c r="E179" s="107" t="s">
        <v>1709</v>
      </c>
      <c r="F179" s="126">
        <v>0</v>
      </c>
      <c r="G179" s="107" t="str">
        <f t="shared" si="2"/>
        <v>SH19-05513</v>
      </c>
      <c r="H179" s="318"/>
      <c r="I179" s="126"/>
      <c r="J179" s="110"/>
      <c r="K179" s="108"/>
      <c r="L179" s="107"/>
      <c r="M179" s="319"/>
      <c r="N179" s="107"/>
    </row>
    <row r="180" spans="1:14" ht="18" customHeight="1">
      <c r="A180" s="107">
        <v>174</v>
      </c>
      <c r="B180" s="107" t="s">
        <v>1727</v>
      </c>
      <c r="C180" s="90">
        <v>43621</v>
      </c>
      <c r="D180" s="107" t="s">
        <v>8458</v>
      </c>
      <c r="E180" s="107" t="s">
        <v>1709</v>
      </c>
      <c r="F180" s="126">
        <v>2276.6999999999998</v>
      </c>
      <c r="G180" s="107" t="str">
        <f t="shared" si="2"/>
        <v>SH19-05514</v>
      </c>
      <c r="H180" s="318"/>
      <c r="I180" s="126"/>
      <c r="J180" s="110"/>
      <c r="K180" s="108"/>
      <c r="L180" s="107"/>
      <c r="M180" s="319"/>
      <c r="N180" s="107"/>
    </row>
    <row r="181" spans="1:14" ht="18" customHeight="1">
      <c r="A181" s="107">
        <v>175</v>
      </c>
      <c r="B181" s="107" t="s">
        <v>1727</v>
      </c>
      <c r="C181" s="90">
        <v>43621</v>
      </c>
      <c r="D181" s="107" t="s">
        <v>8459</v>
      </c>
      <c r="E181" s="107" t="s">
        <v>1709</v>
      </c>
      <c r="F181" s="126">
        <v>292.5</v>
      </c>
      <c r="G181" s="107" t="str">
        <f t="shared" si="2"/>
        <v>SH19-05515</v>
      </c>
      <c r="H181" s="318"/>
      <c r="I181" s="126"/>
      <c r="J181" s="110"/>
      <c r="K181" s="108"/>
      <c r="L181" s="107"/>
      <c r="M181" s="319"/>
      <c r="N181" s="107"/>
    </row>
    <row r="182" spans="1:14" ht="18" customHeight="1">
      <c r="A182" s="107">
        <v>176</v>
      </c>
      <c r="B182" s="107" t="s">
        <v>199</v>
      </c>
      <c r="C182" s="90">
        <v>43621</v>
      </c>
      <c r="D182" s="107" t="s">
        <v>8460</v>
      </c>
      <c r="E182" s="107" t="s">
        <v>1709</v>
      </c>
      <c r="F182" s="126">
        <v>1676</v>
      </c>
      <c r="G182" s="107" t="str">
        <f t="shared" si="2"/>
        <v>SH19-05516</v>
      </c>
      <c r="H182" s="318"/>
      <c r="I182" s="126"/>
      <c r="J182" s="110"/>
      <c r="K182" s="108"/>
      <c r="L182" s="107"/>
      <c r="M182" s="319"/>
      <c r="N182" s="107"/>
    </row>
    <row r="183" spans="1:14" ht="18" customHeight="1">
      <c r="A183" s="107">
        <v>177</v>
      </c>
      <c r="B183" s="107" t="s">
        <v>42</v>
      </c>
      <c r="C183" s="90">
        <v>43621</v>
      </c>
      <c r="D183" s="107" t="s">
        <v>8461</v>
      </c>
      <c r="E183" s="107" t="s">
        <v>9454</v>
      </c>
      <c r="F183" s="126">
        <v>215.45</v>
      </c>
      <c r="G183" s="107" t="str">
        <f t="shared" si="2"/>
        <v>SH19-05517</v>
      </c>
      <c r="H183" s="318"/>
      <c r="I183" s="126"/>
      <c r="J183" s="110"/>
      <c r="K183" s="108"/>
      <c r="L183" s="107"/>
      <c r="M183" s="319"/>
      <c r="N183" s="107"/>
    </row>
    <row r="184" spans="1:14" ht="18" customHeight="1">
      <c r="A184" s="107">
        <v>178</v>
      </c>
      <c r="B184" s="107" t="s">
        <v>139</v>
      </c>
      <c r="C184" s="90">
        <v>43621</v>
      </c>
      <c r="D184" s="107" t="s">
        <v>8462</v>
      </c>
      <c r="E184" s="107" t="s">
        <v>1709</v>
      </c>
      <c r="F184" s="126">
        <v>1225.5</v>
      </c>
      <c r="G184" s="107" t="str">
        <f t="shared" si="2"/>
        <v>SH19-05518</v>
      </c>
      <c r="H184" s="318"/>
      <c r="I184" s="126"/>
      <c r="J184" s="110"/>
      <c r="K184" s="108"/>
      <c r="L184" s="107"/>
      <c r="M184" s="319"/>
      <c r="N184" s="107"/>
    </row>
    <row r="185" spans="1:14" ht="18" customHeight="1">
      <c r="A185" s="107">
        <v>179</v>
      </c>
      <c r="B185" s="107" t="s">
        <v>42</v>
      </c>
      <c r="C185" s="90">
        <v>43630</v>
      </c>
      <c r="D185" s="107" t="s">
        <v>8463</v>
      </c>
      <c r="E185" s="107" t="s">
        <v>9444</v>
      </c>
      <c r="F185" s="126">
        <v>3129</v>
      </c>
      <c r="G185" s="107" t="str">
        <f t="shared" si="2"/>
        <v>SH19-05519</v>
      </c>
      <c r="H185" s="318"/>
      <c r="I185" s="126"/>
      <c r="J185" s="110"/>
      <c r="K185" s="108"/>
      <c r="L185" s="107"/>
      <c r="M185" s="319"/>
      <c r="N185" s="107"/>
    </row>
    <row r="186" spans="1:14" ht="18" customHeight="1">
      <c r="A186" s="107">
        <v>180</v>
      </c>
      <c r="B186" s="107" t="s">
        <v>1727</v>
      </c>
      <c r="C186" s="90">
        <v>43621</v>
      </c>
      <c r="D186" s="107" t="s">
        <v>8464</v>
      </c>
      <c r="E186" s="107" t="s">
        <v>1709</v>
      </c>
      <c r="F186" s="126">
        <v>1775.4</v>
      </c>
      <c r="G186" s="107" t="str">
        <f t="shared" si="2"/>
        <v>SH19-05520</v>
      </c>
      <c r="H186" s="318"/>
      <c r="I186" s="126"/>
      <c r="J186" s="110"/>
      <c r="K186" s="108"/>
      <c r="L186" s="107"/>
      <c r="M186" s="319"/>
      <c r="N186" s="107"/>
    </row>
    <row r="187" spans="1:14" ht="18" customHeight="1">
      <c r="A187" s="107">
        <v>181</v>
      </c>
      <c r="B187" s="107" t="s">
        <v>42</v>
      </c>
      <c r="C187" s="90">
        <v>43622</v>
      </c>
      <c r="D187" s="107" t="s">
        <v>8465</v>
      </c>
      <c r="E187" s="107" t="s">
        <v>9453</v>
      </c>
      <c r="F187" s="126">
        <v>853.1</v>
      </c>
      <c r="G187" s="107" t="str">
        <f t="shared" si="2"/>
        <v>SH19-05521</v>
      </c>
      <c r="H187" s="318"/>
      <c r="I187" s="126"/>
      <c r="J187" s="110"/>
      <c r="K187" s="108"/>
      <c r="L187" s="107"/>
      <c r="M187" s="319"/>
      <c r="N187" s="107"/>
    </row>
    <row r="188" spans="1:14" ht="18" customHeight="1">
      <c r="A188" s="107">
        <v>182</v>
      </c>
      <c r="B188" s="107" t="s">
        <v>42</v>
      </c>
      <c r="C188" s="90">
        <v>43622</v>
      </c>
      <c r="D188" s="107" t="s">
        <v>8466</v>
      </c>
      <c r="E188" s="107" t="s">
        <v>9453</v>
      </c>
      <c r="F188" s="126">
        <v>4488.76</v>
      </c>
      <c r="G188" s="107" t="str">
        <f t="shared" si="2"/>
        <v>SH19-05522</v>
      </c>
      <c r="H188" s="318"/>
      <c r="I188" s="126"/>
      <c r="J188" s="110"/>
      <c r="K188" s="108"/>
      <c r="L188" s="107"/>
      <c r="M188" s="319"/>
      <c r="N188" s="107"/>
    </row>
    <row r="189" spans="1:14" ht="18" customHeight="1">
      <c r="A189" s="107">
        <v>183</v>
      </c>
      <c r="B189" s="107" t="s">
        <v>42</v>
      </c>
      <c r="C189" s="90">
        <v>43622</v>
      </c>
      <c r="D189" s="107" t="s">
        <v>8467</v>
      </c>
      <c r="E189" s="107" t="s">
        <v>9453</v>
      </c>
      <c r="F189" s="126">
        <v>9396.6299999999992</v>
      </c>
      <c r="G189" s="107" t="str">
        <f t="shared" si="2"/>
        <v>SH19-05523</v>
      </c>
      <c r="H189" s="318"/>
      <c r="I189" s="126"/>
      <c r="J189" s="110"/>
      <c r="K189" s="108"/>
      <c r="L189" s="107"/>
      <c r="M189" s="319"/>
      <c r="N189" s="107"/>
    </row>
    <row r="190" spans="1:14" ht="18" customHeight="1">
      <c r="A190" s="107">
        <v>184</v>
      </c>
      <c r="B190" s="107" t="s">
        <v>42</v>
      </c>
      <c r="C190" s="90">
        <v>43622</v>
      </c>
      <c r="D190" s="107" t="s">
        <v>8468</v>
      </c>
      <c r="E190" s="107" t="s">
        <v>9453</v>
      </c>
      <c r="F190" s="126">
        <v>6883.95</v>
      </c>
      <c r="G190" s="107" t="str">
        <f t="shared" si="2"/>
        <v>SH19-05524</v>
      </c>
      <c r="H190" s="318"/>
      <c r="I190" s="126"/>
      <c r="J190" s="110"/>
      <c r="K190" s="108"/>
      <c r="L190" s="107"/>
      <c r="M190" s="319"/>
      <c r="N190" s="107"/>
    </row>
    <row r="191" spans="1:14" ht="18" customHeight="1">
      <c r="A191" s="107">
        <v>185</v>
      </c>
      <c r="B191" s="107" t="s">
        <v>42</v>
      </c>
      <c r="C191" s="90">
        <v>43621</v>
      </c>
      <c r="D191" s="107" t="s">
        <v>8469</v>
      </c>
      <c r="E191" s="107" t="s">
        <v>9454</v>
      </c>
      <c r="F191" s="126">
        <v>66.61</v>
      </c>
      <c r="G191" s="107" t="str">
        <f t="shared" si="2"/>
        <v>SH19-05525</v>
      </c>
      <c r="H191" s="318"/>
      <c r="I191" s="126"/>
      <c r="J191" s="110"/>
      <c r="K191" s="108"/>
      <c r="L191" s="107"/>
      <c r="M191" s="319"/>
      <c r="N191" s="107"/>
    </row>
    <row r="192" spans="1:14" ht="18" customHeight="1">
      <c r="A192" s="107">
        <v>186</v>
      </c>
      <c r="B192" s="107" t="s">
        <v>330</v>
      </c>
      <c r="C192" s="90">
        <v>43626</v>
      </c>
      <c r="D192" s="125" t="s">
        <v>8470</v>
      </c>
      <c r="E192" s="107" t="s">
        <v>1709</v>
      </c>
      <c r="F192" s="126">
        <v>1879.64</v>
      </c>
      <c r="G192" s="107" t="str">
        <f t="shared" si="2"/>
        <v>SH19-05526</v>
      </c>
      <c r="H192" s="318"/>
      <c r="I192" s="126"/>
      <c r="J192" s="110"/>
      <c r="K192" s="108"/>
      <c r="L192" s="107"/>
      <c r="M192" s="319"/>
      <c r="N192" s="107"/>
    </row>
    <row r="193" spans="1:14" ht="18" customHeight="1">
      <c r="A193" s="107">
        <v>187</v>
      </c>
      <c r="B193" s="107" t="s">
        <v>330</v>
      </c>
      <c r="C193" s="90">
        <v>43626</v>
      </c>
      <c r="D193" s="125" t="s">
        <v>9459</v>
      </c>
      <c r="E193" s="107" t="s">
        <v>1709</v>
      </c>
      <c r="F193" s="126">
        <v>3153.3</v>
      </c>
      <c r="G193" s="107" t="str">
        <f t="shared" si="2"/>
        <v>SH19-05526A</v>
      </c>
      <c r="H193" s="318"/>
      <c r="I193" s="126"/>
      <c r="J193" s="110"/>
      <c r="K193" s="108"/>
      <c r="L193" s="107"/>
      <c r="M193" s="319"/>
      <c r="N193" s="107"/>
    </row>
    <row r="194" spans="1:14" ht="18" customHeight="1">
      <c r="A194" s="107">
        <v>188</v>
      </c>
      <c r="B194" s="107" t="s">
        <v>42</v>
      </c>
      <c r="C194" s="90">
        <v>43623</v>
      </c>
      <c r="D194" s="107" t="s">
        <v>8471</v>
      </c>
      <c r="E194" s="107" t="s">
        <v>9452</v>
      </c>
      <c r="F194" s="126">
        <v>12492.44</v>
      </c>
      <c r="G194" s="107" t="str">
        <f t="shared" si="2"/>
        <v>SH19-05527</v>
      </c>
      <c r="H194" s="318"/>
      <c r="I194" s="126"/>
      <c r="J194" s="110"/>
      <c r="K194" s="108"/>
      <c r="L194" s="107"/>
      <c r="M194" s="319"/>
      <c r="N194" s="107"/>
    </row>
    <row r="195" spans="1:14" ht="18" customHeight="1">
      <c r="A195" s="107">
        <v>189</v>
      </c>
      <c r="B195" s="107" t="s">
        <v>42</v>
      </c>
      <c r="C195" s="90">
        <v>43623</v>
      </c>
      <c r="D195" s="107" t="s">
        <v>8472</v>
      </c>
      <c r="E195" s="107" t="s">
        <v>9452</v>
      </c>
      <c r="F195" s="126">
        <v>5373.39</v>
      </c>
      <c r="G195" s="107" t="str">
        <f t="shared" si="2"/>
        <v>SH19-05528</v>
      </c>
      <c r="H195" s="318"/>
      <c r="I195" s="126"/>
      <c r="J195" s="110"/>
      <c r="K195" s="108"/>
      <c r="L195" s="107"/>
      <c r="M195" s="319"/>
      <c r="N195" s="107"/>
    </row>
    <row r="196" spans="1:14" ht="18" customHeight="1">
      <c r="A196" s="107">
        <v>190</v>
      </c>
      <c r="B196" s="107" t="s">
        <v>42</v>
      </c>
      <c r="C196" s="90">
        <v>43623</v>
      </c>
      <c r="D196" s="107" t="s">
        <v>8473</v>
      </c>
      <c r="E196" s="107" t="s">
        <v>9452</v>
      </c>
      <c r="F196" s="126">
        <v>3491.26</v>
      </c>
      <c r="G196" s="107" t="str">
        <f t="shared" si="2"/>
        <v>SH19-05529</v>
      </c>
      <c r="H196" s="318"/>
      <c r="I196" s="126"/>
      <c r="J196" s="110"/>
      <c r="K196" s="108"/>
      <c r="L196" s="107"/>
      <c r="M196" s="319"/>
      <c r="N196" s="107"/>
    </row>
    <row r="197" spans="1:14" ht="18" customHeight="1">
      <c r="A197" s="107">
        <v>191</v>
      </c>
      <c r="B197" s="107" t="s">
        <v>42</v>
      </c>
      <c r="C197" s="90">
        <v>43623</v>
      </c>
      <c r="D197" s="107" t="s">
        <v>8474</v>
      </c>
      <c r="E197" s="107" t="s">
        <v>9452</v>
      </c>
      <c r="F197" s="126">
        <v>1501.46</v>
      </c>
      <c r="G197" s="107" t="str">
        <f t="shared" si="2"/>
        <v>SH19-05530</v>
      </c>
      <c r="H197" s="318"/>
      <c r="I197" s="126"/>
      <c r="J197" s="110"/>
      <c r="K197" s="108"/>
      <c r="L197" s="107"/>
      <c r="M197" s="319"/>
      <c r="N197" s="107"/>
    </row>
    <row r="198" spans="1:14" ht="18" customHeight="1">
      <c r="A198" s="107">
        <v>192</v>
      </c>
      <c r="B198" s="107" t="s">
        <v>42</v>
      </c>
      <c r="C198" s="90">
        <v>43623</v>
      </c>
      <c r="D198" s="107" t="s">
        <v>8475</v>
      </c>
      <c r="E198" s="107" t="s">
        <v>9452</v>
      </c>
      <c r="F198" s="126">
        <v>14858.72</v>
      </c>
      <c r="G198" s="107" t="str">
        <f t="shared" si="2"/>
        <v>SH19-05531</v>
      </c>
      <c r="H198" s="318"/>
      <c r="I198" s="126"/>
      <c r="J198" s="110"/>
      <c r="K198" s="108"/>
      <c r="L198" s="107"/>
      <c r="M198" s="319"/>
      <c r="N198" s="107"/>
    </row>
    <row r="199" spans="1:14" ht="18" customHeight="1">
      <c r="A199" s="107">
        <v>193</v>
      </c>
      <c r="B199" s="107" t="s">
        <v>42</v>
      </c>
      <c r="C199" s="90">
        <v>43623</v>
      </c>
      <c r="D199" s="107" t="s">
        <v>8476</v>
      </c>
      <c r="E199" s="107" t="s">
        <v>9452</v>
      </c>
      <c r="F199" s="126">
        <v>5168.3599999999997</v>
      </c>
      <c r="G199" s="107" t="str">
        <f t="shared" si="2"/>
        <v>SH19-05532</v>
      </c>
      <c r="H199" s="318"/>
      <c r="I199" s="126"/>
      <c r="J199" s="110"/>
      <c r="K199" s="108"/>
      <c r="L199" s="107"/>
      <c r="M199" s="319"/>
      <c r="N199" s="107"/>
    </row>
    <row r="200" spans="1:14" ht="18" customHeight="1">
      <c r="A200" s="107">
        <v>194</v>
      </c>
      <c r="B200" s="107" t="s">
        <v>42</v>
      </c>
      <c r="C200" s="90">
        <v>43623</v>
      </c>
      <c r="D200" s="107" t="s">
        <v>8477</v>
      </c>
      <c r="E200" s="107" t="s">
        <v>9452</v>
      </c>
      <c r="F200" s="126">
        <v>66.5</v>
      </c>
      <c r="G200" s="107" t="str">
        <f t="shared" si="2"/>
        <v>SH19-05533</v>
      </c>
      <c r="H200" s="318"/>
      <c r="I200" s="126"/>
      <c r="J200" s="110"/>
      <c r="K200" s="108"/>
      <c r="L200" s="107"/>
      <c r="M200" s="319"/>
      <c r="N200" s="107"/>
    </row>
    <row r="201" spans="1:14" ht="18" customHeight="1">
      <c r="A201" s="107">
        <v>195</v>
      </c>
      <c r="B201" s="107" t="s">
        <v>42</v>
      </c>
      <c r="C201" s="90">
        <v>43623</v>
      </c>
      <c r="D201" s="107" t="s">
        <v>8478</v>
      </c>
      <c r="E201" s="107" t="s">
        <v>9452</v>
      </c>
      <c r="F201" s="126">
        <v>10665.32</v>
      </c>
      <c r="G201" s="107" t="str">
        <f t="shared" si="2"/>
        <v>SH19-05534</v>
      </c>
      <c r="H201" s="318"/>
      <c r="I201" s="126"/>
      <c r="J201" s="110"/>
      <c r="K201" s="108"/>
      <c r="L201" s="107"/>
      <c r="M201" s="319"/>
      <c r="N201" s="107"/>
    </row>
    <row r="202" spans="1:14" ht="18" customHeight="1">
      <c r="A202" s="107">
        <v>196</v>
      </c>
      <c r="B202" s="107" t="s">
        <v>42</v>
      </c>
      <c r="C202" s="90">
        <v>43623</v>
      </c>
      <c r="D202" s="107" t="s">
        <v>8479</v>
      </c>
      <c r="E202" s="107" t="s">
        <v>9452</v>
      </c>
      <c r="F202" s="126">
        <v>1853.29</v>
      </c>
      <c r="G202" s="107" t="str">
        <f t="shared" ref="G202:G265" si="3">D202</f>
        <v>SH19-05535</v>
      </c>
      <c r="H202" s="318"/>
      <c r="I202" s="126"/>
      <c r="J202" s="110"/>
      <c r="K202" s="108"/>
      <c r="L202" s="107"/>
      <c r="M202" s="319"/>
      <c r="N202" s="107"/>
    </row>
    <row r="203" spans="1:14" ht="18" customHeight="1">
      <c r="A203" s="107">
        <v>197</v>
      </c>
      <c r="B203" s="107" t="s">
        <v>42</v>
      </c>
      <c r="C203" s="90">
        <v>43623</v>
      </c>
      <c r="D203" s="107" t="s">
        <v>8480</v>
      </c>
      <c r="E203" s="107" t="s">
        <v>9452</v>
      </c>
      <c r="F203" s="126">
        <v>1416.15</v>
      </c>
      <c r="G203" s="107" t="str">
        <f t="shared" si="3"/>
        <v>SH19-05536</v>
      </c>
      <c r="H203" s="318"/>
      <c r="I203" s="126"/>
      <c r="J203" s="110"/>
      <c r="K203" s="108"/>
      <c r="L203" s="107"/>
      <c r="M203" s="319"/>
      <c r="N203" s="107"/>
    </row>
    <row r="204" spans="1:14" ht="18" customHeight="1">
      <c r="A204" s="107">
        <v>198</v>
      </c>
      <c r="B204" s="107" t="s">
        <v>42</v>
      </c>
      <c r="C204" s="90">
        <v>43623</v>
      </c>
      <c r="D204" s="107" t="s">
        <v>8481</v>
      </c>
      <c r="E204" s="107" t="s">
        <v>9452</v>
      </c>
      <c r="F204" s="126">
        <v>10436.89</v>
      </c>
      <c r="G204" s="107" t="str">
        <f t="shared" si="3"/>
        <v>SH19-05537</v>
      </c>
      <c r="H204" s="318"/>
      <c r="I204" s="126"/>
      <c r="J204" s="110"/>
      <c r="K204" s="108"/>
      <c r="L204" s="107"/>
      <c r="M204" s="319"/>
      <c r="N204" s="107"/>
    </row>
    <row r="205" spans="1:14" ht="18" customHeight="1">
      <c r="A205" s="107">
        <v>199</v>
      </c>
      <c r="B205" s="107" t="s">
        <v>42</v>
      </c>
      <c r="C205" s="90">
        <v>43623</v>
      </c>
      <c r="D205" s="107" t="s">
        <v>8482</v>
      </c>
      <c r="E205" s="107" t="s">
        <v>9452</v>
      </c>
      <c r="F205" s="126">
        <v>5666.01</v>
      </c>
      <c r="G205" s="107" t="str">
        <f t="shared" si="3"/>
        <v>SH19-05538</v>
      </c>
      <c r="H205" s="318"/>
      <c r="I205" s="126"/>
      <c r="J205" s="110"/>
      <c r="K205" s="108"/>
      <c r="L205" s="107"/>
      <c r="M205" s="319"/>
      <c r="N205" s="107"/>
    </row>
    <row r="206" spans="1:14" ht="18" customHeight="1">
      <c r="A206" s="107">
        <v>200</v>
      </c>
      <c r="B206" s="107" t="s">
        <v>42</v>
      </c>
      <c r="C206" s="90">
        <v>43623</v>
      </c>
      <c r="D206" s="107" t="s">
        <v>8483</v>
      </c>
      <c r="E206" s="107" t="s">
        <v>9452</v>
      </c>
      <c r="F206" s="126">
        <v>6909.82</v>
      </c>
      <c r="G206" s="107" t="str">
        <f t="shared" si="3"/>
        <v>SH19-05539</v>
      </c>
      <c r="H206" s="318"/>
      <c r="I206" s="126"/>
      <c r="J206" s="110"/>
      <c r="K206" s="108"/>
      <c r="L206" s="107"/>
      <c r="M206" s="319"/>
      <c r="N206" s="107"/>
    </row>
    <row r="207" spans="1:14" ht="18" customHeight="1">
      <c r="A207" s="107">
        <v>201</v>
      </c>
      <c r="B207" s="107" t="s">
        <v>42</v>
      </c>
      <c r="C207" s="90">
        <v>43623</v>
      </c>
      <c r="D207" s="107" t="s">
        <v>8484</v>
      </c>
      <c r="E207" s="107" t="s">
        <v>9452</v>
      </c>
      <c r="F207" s="126">
        <v>7379.36</v>
      </c>
      <c r="G207" s="107" t="str">
        <f t="shared" si="3"/>
        <v>SH19-05540</v>
      </c>
      <c r="H207" s="318"/>
      <c r="I207" s="126"/>
      <c r="J207" s="110"/>
      <c r="K207" s="108"/>
      <c r="L207" s="107"/>
      <c r="M207" s="319"/>
      <c r="N207" s="107"/>
    </row>
    <row r="208" spans="1:14" ht="18" customHeight="1">
      <c r="A208" s="107">
        <v>202</v>
      </c>
      <c r="B208" s="107" t="s">
        <v>42</v>
      </c>
      <c r="C208" s="90">
        <v>43623</v>
      </c>
      <c r="D208" s="107" t="s">
        <v>8485</v>
      </c>
      <c r="E208" s="107" t="s">
        <v>9452</v>
      </c>
      <c r="F208" s="126">
        <v>1411.88</v>
      </c>
      <c r="G208" s="107" t="str">
        <f t="shared" si="3"/>
        <v>SH19-05541</v>
      </c>
      <c r="H208" s="318"/>
      <c r="I208" s="126"/>
      <c r="J208" s="110"/>
      <c r="K208" s="108"/>
      <c r="L208" s="107"/>
      <c r="M208" s="319"/>
      <c r="N208" s="107"/>
    </row>
    <row r="209" spans="1:14" ht="18" customHeight="1">
      <c r="A209" s="107">
        <v>203</v>
      </c>
      <c r="B209" s="107" t="s">
        <v>1746</v>
      </c>
      <c r="D209" s="327" t="s">
        <v>8486</v>
      </c>
      <c r="E209" s="107" t="s">
        <v>1709</v>
      </c>
      <c r="F209" s="126">
        <v>0</v>
      </c>
      <c r="G209" s="107" t="str">
        <f t="shared" si="3"/>
        <v>SH19-05542</v>
      </c>
      <c r="H209" s="318"/>
      <c r="I209" s="126"/>
      <c r="J209" s="110"/>
      <c r="K209" s="108"/>
      <c r="L209" s="107"/>
      <c r="M209" s="319"/>
      <c r="N209" s="107"/>
    </row>
    <row r="210" spans="1:14" ht="18" customHeight="1">
      <c r="A210" s="107">
        <v>204</v>
      </c>
      <c r="B210" s="107" t="s">
        <v>142</v>
      </c>
      <c r="C210" s="90">
        <v>43622</v>
      </c>
      <c r="D210" s="107" t="s">
        <v>8487</v>
      </c>
      <c r="E210" s="107" t="s">
        <v>1709</v>
      </c>
      <c r="F210" s="126">
        <v>1158.6099999999999</v>
      </c>
      <c r="G210" s="107" t="str">
        <f t="shared" si="3"/>
        <v>SH19-05543</v>
      </c>
      <c r="H210" s="318"/>
      <c r="I210" s="126"/>
      <c r="J210" s="110"/>
      <c r="K210" s="108"/>
      <c r="L210" s="107"/>
      <c r="M210" s="319"/>
      <c r="N210" s="107"/>
    </row>
    <row r="211" spans="1:14" ht="18" customHeight="1">
      <c r="A211" s="107">
        <v>205</v>
      </c>
      <c r="B211" s="107" t="s">
        <v>1746</v>
      </c>
      <c r="D211" s="327" t="s">
        <v>8488</v>
      </c>
      <c r="E211" s="107" t="s">
        <v>1709</v>
      </c>
      <c r="F211" s="126">
        <v>0</v>
      </c>
      <c r="G211" s="107" t="str">
        <f t="shared" si="3"/>
        <v>SH19-05544</v>
      </c>
      <c r="H211" s="318"/>
      <c r="I211" s="126"/>
      <c r="J211" s="110"/>
      <c r="K211" s="108"/>
      <c r="L211" s="107"/>
      <c r="M211" s="319"/>
      <c r="N211" s="107"/>
    </row>
    <row r="212" spans="1:14" ht="18" customHeight="1">
      <c r="A212" s="107">
        <v>206</v>
      </c>
      <c r="B212" s="107" t="s">
        <v>237</v>
      </c>
      <c r="C212" s="90">
        <v>43622</v>
      </c>
      <c r="D212" s="107" t="s">
        <v>8489</v>
      </c>
      <c r="E212" s="107" t="s">
        <v>1709</v>
      </c>
      <c r="F212" s="126">
        <v>3073.5</v>
      </c>
      <c r="G212" s="107" t="str">
        <f t="shared" si="3"/>
        <v>SH19-05545</v>
      </c>
      <c r="H212" s="318"/>
      <c r="I212" s="126"/>
      <c r="J212" s="110"/>
      <c r="K212" s="108"/>
      <c r="L212" s="107"/>
      <c r="M212" s="319"/>
      <c r="N212" s="107"/>
    </row>
    <row r="213" spans="1:14" ht="18" customHeight="1">
      <c r="A213" s="107">
        <v>207</v>
      </c>
      <c r="B213" s="107" t="s">
        <v>43</v>
      </c>
      <c r="C213" s="90">
        <v>43622</v>
      </c>
      <c r="D213" s="107" t="s">
        <v>8490</v>
      </c>
      <c r="E213" s="107" t="s">
        <v>1709</v>
      </c>
      <c r="F213" s="126">
        <v>5634</v>
      </c>
      <c r="G213" s="107" t="str">
        <f t="shared" si="3"/>
        <v>SH19-05546</v>
      </c>
      <c r="H213" s="318"/>
      <c r="I213" s="126"/>
      <c r="J213" s="110"/>
      <c r="K213" s="108"/>
      <c r="L213" s="107"/>
      <c r="M213" s="319"/>
      <c r="N213" s="107"/>
    </row>
    <row r="214" spans="1:14" ht="18" customHeight="1">
      <c r="A214" s="107">
        <v>208</v>
      </c>
      <c r="B214" s="107" t="s">
        <v>1746</v>
      </c>
      <c r="D214" s="327" t="s">
        <v>8491</v>
      </c>
      <c r="E214" s="107" t="s">
        <v>1709</v>
      </c>
      <c r="F214" s="126">
        <v>0</v>
      </c>
      <c r="G214" s="107" t="str">
        <f t="shared" si="3"/>
        <v>SH19-05547</v>
      </c>
      <c r="H214" s="318"/>
      <c r="I214" s="126"/>
      <c r="J214" s="110"/>
      <c r="K214" s="108"/>
      <c r="L214" s="107"/>
      <c r="M214" s="319"/>
      <c r="N214" s="107"/>
    </row>
    <row r="215" spans="1:14" ht="18" customHeight="1">
      <c r="A215" s="107">
        <v>209</v>
      </c>
      <c r="B215" s="107" t="s">
        <v>1746</v>
      </c>
      <c r="D215" s="327" t="s">
        <v>8492</v>
      </c>
      <c r="E215" s="107" t="s">
        <v>1709</v>
      </c>
      <c r="F215" s="126">
        <v>0</v>
      </c>
      <c r="G215" s="107" t="str">
        <f t="shared" si="3"/>
        <v>SH19-05548</v>
      </c>
      <c r="H215" s="318"/>
      <c r="I215" s="126"/>
      <c r="J215" s="110"/>
      <c r="K215" s="108"/>
      <c r="L215" s="107"/>
      <c r="M215" s="319"/>
      <c r="N215" s="107"/>
    </row>
    <row r="216" spans="1:14" ht="18" customHeight="1">
      <c r="A216" s="107">
        <v>210</v>
      </c>
      <c r="B216" s="107" t="s">
        <v>47</v>
      </c>
      <c r="C216" s="90">
        <v>43622</v>
      </c>
      <c r="D216" s="107" t="s">
        <v>8493</v>
      </c>
      <c r="E216" s="107" t="s">
        <v>1709</v>
      </c>
      <c r="F216" s="126">
        <v>6192</v>
      </c>
      <c r="G216" s="107" t="str">
        <f t="shared" si="3"/>
        <v>SH19-05549</v>
      </c>
      <c r="H216" s="318"/>
      <c r="I216" s="126"/>
      <c r="J216" s="110"/>
      <c r="K216" s="108"/>
      <c r="L216" s="107"/>
      <c r="M216" s="319"/>
      <c r="N216" s="107"/>
    </row>
    <row r="217" spans="1:14" ht="18" customHeight="1">
      <c r="A217" s="107">
        <v>211</v>
      </c>
      <c r="B217" s="107" t="s">
        <v>47</v>
      </c>
      <c r="C217" s="90">
        <v>43622</v>
      </c>
      <c r="D217" s="107" t="s">
        <v>8494</v>
      </c>
      <c r="E217" s="107" t="s">
        <v>1709</v>
      </c>
      <c r="F217" s="126">
        <v>2210.73</v>
      </c>
      <c r="G217" s="107" t="str">
        <f t="shared" si="3"/>
        <v>SH19-05550</v>
      </c>
      <c r="H217" s="318"/>
      <c r="I217" s="126"/>
      <c r="J217" s="110"/>
      <c r="K217" s="108"/>
      <c r="L217" s="107"/>
      <c r="M217" s="319"/>
      <c r="N217" s="107"/>
    </row>
    <row r="218" spans="1:14" ht="18" customHeight="1">
      <c r="A218" s="107">
        <v>212</v>
      </c>
      <c r="B218" s="107" t="s">
        <v>42</v>
      </c>
      <c r="C218" s="90">
        <v>43623</v>
      </c>
      <c r="D218" s="107" t="s">
        <v>8495</v>
      </c>
      <c r="E218" s="107" t="s">
        <v>9452</v>
      </c>
      <c r="F218" s="126">
        <v>7041.89</v>
      </c>
      <c r="G218" s="107" t="str">
        <f t="shared" si="3"/>
        <v>SH19-05551</v>
      </c>
      <c r="H218" s="318"/>
      <c r="I218" s="126"/>
      <c r="J218" s="110"/>
      <c r="K218" s="108"/>
      <c r="L218" s="107"/>
      <c r="M218" s="319"/>
      <c r="N218" s="107"/>
    </row>
    <row r="219" spans="1:14" ht="18" customHeight="1">
      <c r="A219" s="107">
        <v>213</v>
      </c>
      <c r="B219" s="107" t="s">
        <v>42</v>
      </c>
      <c r="C219" s="90">
        <v>43623</v>
      </c>
      <c r="D219" s="107" t="s">
        <v>8496</v>
      </c>
      <c r="E219" s="107" t="s">
        <v>9452</v>
      </c>
      <c r="F219" s="126">
        <v>8433.61</v>
      </c>
      <c r="G219" s="107" t="str">
        <f t="shared" si="3"/>
        <v>SH19-05552</v>
      </c>
      <c r="H219" s="318"/>
      <c r="I219" s="126"/>
      <c r="J219" s="110"/>
      <c r="K219" s="108"/>
      <c r="L219" s="107"/>
      <c r="M219" s="319"/>
      <c r="N219" s="107"/>
    </row>
    <row r="220" spans="1:14" ht="18" customHeight="1">
      <c r="A220" s="107">
        <v>214</v>
      </c>
      <c r="B220" s="107" t="s">
        <v>53</v>
      </c>
      <c r="C220" s="90">
        <v>43622</v>
      </c>
      <c r="D220" s="107" t="s">
        <v>8497</v>
      </c>
      <c r="E220" s="107" t="s">
        <v>1709</v>
      </c>
      <c r="F220" s="126">
        <v>2518.25</v>
      </c>
      <c r="G220" s="107" t="str">
        <f t="shared" si="3"/>
        <v>SH19-05553</v>
      </c>
      <c r="H220" s="318"/>
      <c r="I220" s="126"/>
      <c r="J220" s="110"/>
      <c r="K220" s="108"/>
      <c r="L220" s="107"/>
      <c r="M220" s="319"/>
      <c r="N220" s="107"/>
    </row>
    <row r="221" spans="1:14" ht="18" customHeight="1">
      <c r="A221" s="107">
        <v>215</v>
      </c>
      <c r="B221" s="107" t="s">
        <v>329</v>
      </c>
      <c r="C221" s="90">
        <v>43622</v>
      </c>
      <c r="D221" s="107" t="s">
        <v>8498</v>
      </c>
      <c r="E221" s="107" t="s">
        <v>1709</v>
      </c>
      <c r="F221" s="126">
        <v>2716.86</v>
      </c>
      <c r="G221" s="107" t="str">
        <f t="shared" si="3"/>
        <v>SH19-05554</v>
      </c>
      <c r="H221" s="318"/>
      <c r="I221" s="126"/>
      <c r="J221" s="110"/>
      <c r="K221" s="108"/>
      <c r="L221" s="107"/>
      <c r="M221" s="319"/>
      <c r="N221" s="107"/>
    </row>
    <row r="222" spans="1:14" ht="18" customHeight="1">
      <c r="A222" s="107">
        <v>216</v>
      </c>
      <c r="B222" s="107" t="s">
        <v>49</v>
      </c>
      <c r="C222" s="90">
        <v>43622</v>
      </c>
      <c r="D222" s="107" t="s">
        <v>8499</v>
      </c>
      <c r="E222" s="107" t="s">
        <v>1709</v>
      </c>
      <c r="F222" s="126">
        <v>14242.8</v>
      </c>
      <c r="G222" s="107" t="str">
        <f t="shared" si="3"/>
        <v>SH19-05555</v>
      </c>
      <c r="H222" s="318"/>
      <c r="I222" s="126"/>
      <c r="J222" s="110"/>
      <c r="K222" s="108"/>
      <c r="L222" s="107"/>
      <c r="M222" s="319"/>
      <c r="N222" s="107"/>
    </row>
    <row r="223" spans="1:14" ht="18" customHeight="1">
      <c r="A223" s="107">
        <v>217</v>
      </c>
      <c r="B223" s="107" t="s">
        <v>1746</v>
      </c>
      <c r="D223" s="327" t="s">
        <v>8500</v>
      </c>
      <c r="E223" s="107" t="s">
        <v>1709</v>
      </c>
      <c r="F223" s="126">
        <v>0</v>
      </c>
      <c r="G223" s="107" t="str">
        <f t="shared" si="3"/>
        <v>SH19-05556</v>
      </c>
      <c r="H223" s="318"/>
      <c r="I223" s="126"/>
      <c r="J223" s="110"/>
      <c r="K223" s="108"/>
      <c r="L223" s="107"/>
      <c r="M223" s="319"/>
      <c r="N223" s="107"/>
    </row>
    <row r="224" spans="1:14" ht="18" customHeight="1">
      <c r="A224" s="107">
        <v>218</v>
      </c>
      <c r="B224" s="107" t="s">
        <v>1746</v>
      </c>
      <c r="D224" s="327" t="s">
        <v>8501</v>
      </c>
      <c r="E224" s="107" t="s">
        <v>1709</v>
      </c>
      <c r="F224" s="126">
        <v>0</v>
      </c>
      <c r="G224" s="107" t="str">
        <f t="shared" si="3"/>
        <v>SH19-05557</v>
      </c>
      <c r="H224" s="318"/>
      <c r="I224" s="126"/>
      <c r="J224" s="110"/>
      <c r="K224" s="108"/>
      <c r="L224" s="107"/>
      <c r="M224" s="319"/>
      <c r="N224" s="107"/>
    </row>
    <row r="225" spans="1:14" ht="18" customHeight="1">
      <c r="A225" s="107">
        <v>219</v>
      </c>
      <c r="B225" s="107" t="s">
        <v>291</v>
      </c>
      <c r="C225" s="90">
        <v>43622</v>
      </c>
      <c r="D225" s="107" t="s">
        <v>8502</v>
      </c>
      <c r="E225" s="107" t="s">
        <v>1709</v>
      </c>
      <c r="F225" s="126">
        <v>3785.28</v>
      </c>
      <c r="G225" s="107" t="str">
        <f t="shared" si="3"/>
        <v>SH19-05558</v>
      </c>
      <c r="H225" s="318"/>
      <c r="I225" s="126"/>
      <c r="J225" s="110"/>
      <c r="K225" s="108"/>
      <c r="L225" s="107"/>
      <c r="M225" s="319"/>
      <c r="N225" s="107"/>
    </row>
    <row r="226" spans="1:14" ht="18" customHeight="1">
      <c r="A226" s="107">
        <v>220</v>
      </c>
      <c r="B226" s="107" t="s">
        <v>142</v>
      </c>
      <c r="C226" s="90">
        <v>43622</v>
      </c>
      <c r="D226" s="107" t="s">
        <v>8503</v>
      </c>
      <c r="E226" s="107" t="s">
        <v>1709</v>
      </c>
      <c r="F226" s="126">
        <v>1792.6</v>
      </c>
      <c r="G226" s="107" t="str">
        <f t="shared" si="3"/>
        <v>SH19-05559</v>
      </c>
      <c r="H226" s="318"/>
      <c r="I226" s="126"/>
      <c r="J226" s="110"/>
      <c r="K226" s="108"/>
      <c r="L226" s="107"/>
      <c r="M226" s="319"/>
      <c r="N226" s="107"/>
    </row>
    <row r="227" spans="1:14" ht="18" customHeight="1">
      <c r="A227" s="107">
        <v>221</v>
      </c>
      <c r="B227" s="107" t="s">
        <v>142</v>
      </c>
      <c r="C227" s="90">
        <v>43622</v>
      </c>
      <c r="D227" s="107" t="s">
        <v>8504</v>
      </c>
      <c r="E227" s="107" t="s">
        <v>1709</v>
      </c>
      <c r="F227" s="126">
        <v>231.33</v>
      </c>
      <c r="G227" s="107" t="str">
        <f t="shared" si="3"/>
        <v>SH19-05560</v>
      </c>
      <c r="H227" s="318"/>
      <c r="I227" s="126"/>
      <c r="J227" s="110"/>
      <c r="K227" s="108"/>
      <c r="L227" s="107"/>
      <c r="M227" s="319"/>
      <c r="N227" s="107"/>
    </row>
    <row r="228" spans="1:14" ht="18" customHeight="1">
      <c r="A228" s="107">
        <v>222</v>
      </c>
      <c r="B228" s="107" t="s">
        <v>42</v>
      </c>
      <c r="C228" s="90">
        <v>43622</v>
      </c>
      <c r="D228" s="107" t="s">
        <v>8505</v>
      </c>
      <c r="E228" s="107" t="s">
        <v>9453</v>
      </c>
      <c r="F228" s="126">
        <v>22.75</v>
      </c>
      <c r="G228" s="107" t="str">
        <f t="shared" si="3"/>
        <v>SH19-05561</v>
      </c>
      <c r="H228" s="318"/>
      <c r="I228" s="126"/>
      <c r="J228" s="110"/>
      <c r="K228" s="108"/>
      <c r="L228" s="107"/>
      <c r="M228" s="319"/>
      <c r="N228" s="107"/>
    </row>
    <row r="229" spans="1:14" ht="18" customHeight="1">
      <c r="A229" s="107">
        <v>223</v>
      </c>
      <c r="B229" s="107" t="s">
        <v>43</v>
      </c>
      <c r="C229" s="90">
        <v>43622</v>
      </c>
      <c r="D229" s="107" t="s">
        <v>8506</v>
      </c>
      <c r="E229" s="107" t="s">
        <v>1709</v>
      </c>
      <c r="F229" s="126">
        <v>1402.75</v>
      </c>
      <c r="G229" s="107" t="str">
        <f t="shared" si="3"/>
        <v>SH19-05562</v>
      </c>
      <c r="H229" s="318"/>
      <c r="I229" s="126"/>
      <c r="J229" s="110"/>
      <c r="K229" s="108"/>
      <c r="L229" s="107"/>
      <c r="M229" s="319"/>
      <c r="N229" s="107"/>
    </row>
    <row r="230" spans="1:14" ht="18" customHeight="1">
      <c r="A230" s="107">
        <v>224</v>
      </c>
      <c r="B230" s="107" t="s">
        <v>42</v>
      </c>
      <c r="C230" s="90">
        <v>43622</v>
      </c>
      <c r="D230" s="107" t="s">
        <v>8507</v>
      </c>
      <c r="E230" s="107" t="s">
        <v>9453</v>
      </c>
      <c r="F230" s="126">
        <v>95.86</v>
      </c>
      <c r="G230" s="107" t="str">
        <f t="shared" si="3"/>
        <v>SH19-05563</v>
      </c>
      <c r="H230" s="318"/>
      <c r="I230" s="126"/>
      <c r="J230" s="110"/>
      <c r="K230" s="108"/>
      <c r="L230" s="107"/>
      <c r="M230" s="319"/>
      <c r="N230" s="107"/>
    </row>
    <row r="231" spans="1:14" ht="18" customHeight="1">
      <c r="A231" s="107">
        <v>225</v>
      </c>
      <c r="B231" s="107" t="s">
        <v>1746</v>
      </c>
      <c r="D231" s="327" t="s">
        <v>8508</v>
      </c>
      <c r="E231" s="107" t="s">
        <v>1709</v>
      </c>
      <c r="F231" s="126">
        <v>0</v>
      </c>
      <c r="G231" s="107" t="str">
        <f t="shared" si="3"/>
        <v>SH19-05564</v>
      </c>
      <c r="H231" s="318"/>
      <c r="I231" s="126"/>
      <c r="J231" s="110"/>
      <c r="K231" s="108"/>
      <c r="L231" s="107"/>
      <c r="M231" s="319"/>
      <c r="N231" s="107"/>
    </row>
    <row r="232" spans="1:14" ht="18" customHeight="1">
      <c r="A232" s="107">
        <v>226</v>
      </c>
      <c r="B232" s="107" t="s">
        <v>139</v>
      </c>
      <c r="C232" s="90">
        <v>43622</v>
      </c>
      <c r="D232" s="107" t="s">
        <v>8509</v>
      </c>
      <c r="E232" s="107" t="s">
        <v>1709</v>
      </c>
      <c r="F232" s="126">
        <v>1479</v>
      </c>
      <c r="G232" s="107" t="str">
        <f t="shared" si="3"/>
        <v>SH19-05565</v>
      </c>
      <c r="H232" s="318"/>
      <c r="I232" s="126"/>
      <c r="J232" s="110"/>
      <c r="K232" s="108"/>
      <c r="L232" s="107"/>
      <c r="M232" s="319"/>
      <c r="N232" s="107"/>
    </row>
    <row r="233" spans="1:14" ht="18" customHeight="1">
      <c r="A233" s="107">
        <v>227</v>
      </c>
      <c r="B233" s="107" t="s">
        <v>55</v>
      </c>
      <c r="C233" s="90">
        <v>43622</v>
      </c>
      <c r="D233" s="107" t="s">
        <v>8510</v>
      </c>
      <c r="E233" s="107" t="s">
        <v>1709</v>
      </c>
      <c r="F233" s="126">
        <v>3289.68</v>
      </c>
      <c r="G233" s="107" t="str">
        <f t="shared" si="3"/>
        <v>SH19-05566</v>
      </c>
      <c r="H233" s="318"/>
      <c r="I233" s="126"/>
      <c r="J233" s="110"/>
      <c r="K233" s="108"/>
      <c r="L233" s="107"/>
      <c r="M233" s="319"/>
      <c r="N233" s="107"/>
    </row>
    <row r="234" spans="1:14" ht="18" customHeight="1">
      <c r="A234" s="107">
        <v>228</v>
      </c>
      <c r="B234" s="107" t="s">
        <v>55</v>
      </c>
      <c r="C234" s="90">
        <v>43622</v>
      </c>
      <c r="D234" s="107" t="s">
        <v>8511</v>
      </c>
      <c r="E234" s="107" t="s">
        <v>1709</v>
      </c>
      <c r="F234" s="126">
        <v>1502.82</v>
      </c>
      <c r="G234" s="107" t="str">
        <f t="shared" si="3"/>
        <v>SH19-05567</v>
      </c>
      <c r="H234" s="318"/>
      <c r="I234" s="126"/>
      <c r="J234" s="110"/>
      <c r="K234" s="108"/>
      <c r="L234" s="107"/>
      <c r="M234" s="319"/>
      <c r="N234" s="107"/>
    </row>
    <row r="235" spans="1:14" ht="18" customHeight="1">
      <c r="A235" s="107">
        <v>229</v>
      </c>
      <c r="B235" s="107" t="s">
        <v>55</v>
      </c>
      <c r="C235" s="90">
        <v>43622</v>
      </c>
      <c r="D235" s="107" t="s">
        <v>8512</v>
      </c>
      <c r="E235" s="107" t="s">
        <v>1709</v>
      </c>
      <c r="F235" s="126">
        <v>1447.74</v>
      </c>
      <c r="G235" s="107" t="str">
        <f t="shared" si="3"/>
        <v>SH19-05568</v>
      </c>
      <c r="H235" s="318"/>
      <c r="I235" s="126"/>
      <c r="J235" s="110"/>
      <c r="K235" s="108"/>
      <c r="L235" s="107"/>
      <c r="M235" s="319"/>
      <c r="N235" s="107"/>
    </row>
    <row r="236" spans="1:14" ht="18" customHeight="1">
      <c r="A236" s="107">
        <v>230</v>
      </c>
      <c r="B236" s="107" t="s">
        <v>1727</v>
      </c>
      <c r="C236" s="90">
        <v>43622</v>
      </c>
      <c r="D236" s="107" t="s">
        <v>8513</v>
      </c>
      <c r="E236" s="107" t="s">
        <v>1709</v>
      </c>
      <c r="F236" s="126">
        <v>2169</v>
      </c>
      <c r="G236" s="107" t="str">
        <f t="shared" si="3"/>
        <v>SH19-05569</v>
      </c>
      <c r="H236" s="318"/>
      <c r="I236" s="126"/>
      <c r="J236" s="110"/>
      <c r="K236" s="108"/>
      <c r="L236" s="107"/>
      <c r="M236" s="319"/>
      <c r="N236" s="107"/>
    </row>
    <row r="237" spans="1:14" ht="18" customHeight="1">
      <c r="A237" s="107">
        <v>231</v>
      </c>
      <c r="B237" s="107" t="s">
        <v>214</v>
      </c>
      <c r="C237" s="90">
        <v>43622</v>
      </c>
      <c r="D237" s="107" t="s">
        <v>8514</v>
      </c>
      <c r="E237" s="107" t="s">
        <v>1709</v>
      </c>
      <c r="F237" s="126">
        <v>1344</v>
      </c>
      <c r="G237" s="107" t="str">
        <f t="shared" si="3"/>
        <v>SH19-05570</v>
      </c>
      <c r="H237" s="318"/>
      <c r="I237" s="126"/>
      <c r="J237" s="110"/>
      <c r="K237" s="108"/>
      <c r="L237" s="107"/>
      <c r="M237" s="319"/>
      <c r="N237" s="107"/>
    </row>
    <row r="238" spans="1:14" ht="18" customHeight="1">
      <c r="A238" s="107">
        <v>232</v>
      </c>
      <c r="B238" s="107"/>
      <c r="D238" s="347" t="s">
        <v>8515</v>
      </c>
      <c r="E238" s="107" t="s">
        <v>1709</v>
      </c>
      <c r="F238" s="126">
        <v>0</v>
      </c>
      <c r="G238" s="107" t="str">
        <f t="shared" si="3"/>
        <v>SH19-05571</v>
      </c>
      <c r="H238" s="318"/>
      <c r="I238" s="126"/>
      <c r="J238" s="110"/>
      <c r="K238" s="108"/>
      <c r="L238" s="107"/>
      <c r="M238" s="319"/>
      <c r="N238" s="107"/>
    </row>
    <row r="239" spans="1:14" ht="18" customHeight="1">
      <c r="A239" s="107">
        <v>233</v>
      </c>
      <c r="B239" s="107" t="s">
        <v>42</v>
      </c>
      <c r="C239" s="90">
        <v>43623</v>
      </c>
      <c r="D239" s="107" t="s">
        <v>8516</v>
      </c>
      <c r="E239" s="107" t="s">
        <v>9452</v>
      </c>
      <c r="F239" s="126">
        <v>8541.65</v>
      </c>
      <c r="G239" s="107" t="str">
        <f t="shared" si="3"/>
        <v>SH19-05572</v>
      </c>
      <c r="H239" s="318"/>
      <c r="I239" s="126"/>
      <c r="J239" s="110"/>
      <c r="K239" s="108"/>
      <c r="L239" s="107"/>
      <c r="M239" s="319"/>
      <c r="N239" s="107"/>
    </row>
    <row r="240" spans="1:14" ht="18" customHeight="1">
      <c r="A240" s="107">
        <v>234</v>
      </c>
      <c r="B240" s="107" t="s">
        <v>42</v>
      </c>
      <c r="C240" s="90">
        <v>43622</v>
      </c>
      <c r="D240" s="107" t="s">
        <v>8517</v>
      </c>
      <c r="E240" s="107" t="s">
        <v>9453</v>
      </c>
      <c r="F240" s="126">
        <v>13.98</v>
      </c>
      <c r="G240" s="107" t="str">
        <f t="shared" si="3"/>
        <v>SH19-05573</v>
      </c>
      <c r="H240" s="318"/>
      <c r="I240" s="126"/>
      <c r="J240" s="110"/>
      <c r="K240" s="108"/>
      <c r="L240" s="107"/>
      <c r="M240" s="319"/>
      <c r="N240" s="107"/>
    </row>
    <row r="241" spans="1:14" ht="18" customHeight="1">
      <c r="A241" s="107">
        <v>235</v>
      </c>
      <c r="B241" s="107" t="s">
        <v>42</v>
      </c>
      <c r="C241" s="90">
        <v>43623</v>
      </c>
      <c r="D241" s="107" t="s">
        <v>8518</v>
      </c>
      <c r="E241" s="107" t="s">
        <v>9452</v>
      </c>
      <c r="F241" s="126">
        <v>5860.38</v>
      </c>
      <c r="G241" s="107" t="str">
        <f t="shared" si="3"/>
        <v>SH19-05574</v>
      </c>
      <c r="H241" s="318"/>
      <c r="I241" s="126"/>
      <c r="J241" s="110"/>
      <c r="K241" s="108"/>
      <c r="L241" s="107"/>
      <c r="M241" s="319"/>
      <c r="N241" s="107"/>
    </row>
    <row r="242" spans="1:14" ht="18" customHeight="1">
      <c r="A242" s="107">
        <v>236</v>
      </c>
      <c r="B242" s="107" t="s">
        <v>42</v>
      </c>
      <c r="C242" s="90">
        <v>43623</v>
      </c>
      <c r="D242" s="107" t="s">
        <v>8519</v>
      </c>
      <c r="E242" s="107" t="s">
        <v>9452</v>
      </c>
      <c r="F242" s="126">
        <v>567.30999999999995</v>
      </c>
      <c r="G242" s="107" t="str">
        <f t="shared" si="3"/>
        <v>SH19-05575</v>
      </c>
      <c r="H242" s="318"/>
      <c r="I242" s="126"/>
      <c r="J242" s="110"/>
      <c r="K242" s="108"/>
      <c r="L242" s="107"/>
      <c r="M242" s="319"/>
      <c r="N242" s="107"/>
    </row>
    <row r="243" spans="1:14" ht="18" customHeight="1">
      <c r="A243" s="107">
        <v>237</v>
      </c>
      <c r="B243" s="107" t="s">
        <v>42</v>
      </c>
      <c r="C243" s="90">
        <v>43623</v>
      </c>
      <c r="D243" s="107" t="s">
        <v>8520</v>
      </c>
      <c r="E243" s="107" t="s">
        <v>9452</v>
      </c>
      <c r="F243" s="126">
        <v>3475.27</v>
      </c>
      <c r="G243" s="107" t="str">
        <f t="shared" si="3"/>
        <v>SH19-05576</v>
      </c>
      <c r="H243" s="318"/>
      <c r="I243" s="126"/>
      <c r="J243" s="110"/>
      <c r="K243" s="108"/>
      <c r="L243" s="107"/>
      <c r="M243" s="319"/>
      <c r="N243" s="107"/>
    </row>
    <row r="244" spans="1:14" ht="18" customHeight="1">
      <c r="A244" s="107">
        <v>238</v>
      </c>
      <c r="B244" s="107" t="s">
        <v>42</v>
      </c>
      <c r="C244" s="90">
        <v>43623</v>
      </c>
      <c r="D244" s="107" t="s">
        <v>8521</v>
      </c>
      <c r="E244" s="107" t="s">
        <v>9452</v>
      </c>
      <c r="F244" s="126">
        <v>1432.19</v>
      </c>
      <c r="G244" s="107" t="str">
        <f t="shared" si="3"/>
        <v>SH19-05577</v>
      </c>
      <c r="H244" s="318"/>
      <c r="I244" s="126"/>
      <c r="J244" s="110"/>
      <c r="K244" s="108"/>
      <c r="L244" s="107"/>
      <c r="M244" s="319"/>
      <c r="N244" s="107"/>
    </row>
    <row r="245" spans="1:14" ht="18" customHeight="1">
      <c r="A245" s="107">
        <v>239</v>
      </c>
      <c r="B245" s="107" t="s">
        <v>42</v>
      </c>
      <c r="C245" s="90">
        <v>43624</v>
      </c>
      <c r="D245" s="107" t="s">
        <v>8522</v>
      </c>
      <c r="E245" s="107" t="s">
        <v>9451</v>
      </c>
      <c r="F245" s="126">
        <v>4163.99</v>
      </c>
      <c r="G245" s="107" t="str">
        <f t="shared" si="3"/>
        <v>SH19-05578</v>
      </c>
      <c r="H245" s="318"/>
      <c r="I245" s="126"/>
      <c r="J245" s="110"/>
      <c r="K245" s="108"/>
      <c r="L245" s="107"/>
      <c r="M245" s="319"/>
      <c r="N245" s="107"/>
    </row>
    <row r="246" spans="1:14" ht="18" customHeight="1">
      <c r="A246" s="107">
        <v>240</v>
      </c>
      <c r="B246" s="107" t="s">
        <v>42</v>
      </c>
      <c r="C246" s="90">
        <v>43624</v>
      </c>
      <c r="D246" s="107" t="s">
        <v>8523</v>
      </c>
      <c r="E246" s="107" t="s">
        <v>9451</v>
      </c>
      <c r="F246" s="126">
        <v>2060.33</v>
      </c>
      <c r="G246" s="107" t="str">
        <f t="shared" si="3"/>
        <v>SH19-05579</v>
      </c>
      <c r="H246" s="318"/>
      <c r="I246" s="126"/>
      <c r="J246" s="110"/>
      <c r="K246" s="108"/>
      <c r="L246" s="107"/>
      <c r="M246" s="319"/>
      <c r="N246" s="107"/>
    </row>
    <row r="247" spans="1:14" ht="18" customHeight="1">
      <c r="A247" s="107">
        <v>241</v>
      </c>
      <c r="B247" s="107" t="s">
        <v>42</v>
      </c>
      <c r="C247" s="90">
        <v>43624</v>
      </c>
      <c r="D247" s="107" t="s">
        <v>8524</v>
      </c>
      <c r="E247" s="107" t="s">
        <v>9451</v>
      </c>
      <c r="F247" s="126">
        <v>1501.46</v>
      </c>
      <c r="G247" s="107" t="str">
        <f t="shared" si="3"/>
        <v>SH19-05580</v>
      </c>
      <c r="H247" s="318"/>
      <c r="I247" s="126"/>
      <c r="J247" s="110"/>
      <c r="K247" s="108"/>
      <c r="L247" s="107"/>
      <c r="M247" s="319"/>
      <c r="N247" s="107"/>
    </row>
    <row r="248" spans="1:14" ht="18" customHeight="1">
      <c r="A248" s="107">
        <v>242</v>
      </c>
      <c r="B248" s="107" t="s">
        <v>42</v>
      </c>
      <c r="C248" s="90">
        <v>43624</v>
      </c>
      <c r="D248" s="107" t="s">
        <v>8525</v>
      </c>
      <c r="E248" s="107" t="s">
        <v>9451</v>
      </c>
      <c r="F248" s="126">
        <v>5212.8999999999996</v>
      </c>
      <c r="G248" s="107" t="str">
        <f t="shared" si="3"/>
        <v>SH19-05581</v>
      </c>
      <c r="H248" s="318"/>
      <c r="I248" s="126"/>
      <c r="J248" s="110"/>
      <c r="K248" s="108"/>
      <c r="L248" s="107"/>
      <c r="M248" s="319"/>
      <c r="N248" s="107"/>
    </row>
    <row r="249" spans="1:14" ht="18" customHeight="1">
      <c r="A249" s="107">
        <v>243</v>
      </c>
      <c r="B249" s="107" t="s">
        <v>42</v>
      </c>
      <c r="C249" s="90">
        <v>43624</v>
      </c>
      <c r="D249" s="107" t="s">
        <v>8526</v>
      </c>
      <c r="E249" s="107" t="s">
        <v>9451</v>
      </c>
      <c r="F249" s="126">
        <v>1988.16</v>
      </c>
      <c r="G249" s="107" t="str">
        <f t="shared" si="3"/>
        <v>SH19-05582</v>
      </c>
      <c r="H249" s="318"/>
      <c r="I249" s="126"/>
      <c r="J249" s="110"/>
      <c r="K249" s="108"/>
      <c r="L249" s="107"/>
      <c r="M249" s="319"/>
      <c r="N249" s="107"/>
    </row>
    <row r="250" spans="1:14" ht="18" customHeight="1">
      <c r="A250" s="107">
        <v>244</v>
      </c>
      <c r="B250" s="107" t="s">
        <v>42</v>
      </c>
      <c r="C250" s="90">
        <v>43624</v>
      </c>
      <c r="D250" s="107" t="s">
        <v>8527</v>
      </c>
      <c r="E250" s="107" t="s">
        <v>9451</v>
      </c>
      <c r="F250" s="126">
        <v>3475.28</v>
      </c>
      <c r="G250" s="107" t="str">
        <f t="shared" si="3"/>
        <v>SH19-05583</v>
      </c>
      <c r="H250" s="318"/>
      <c r="I250" s="126"/>
      <c r="J250" s="110"/>
      <c r="K250" s="108"/>
      <c r="L250" s="107"/>
      <c r="M250" s="319"/>
      <c r="N250" s="107"/>
    </row>
    <row r="251" spans="1:14" ht="18" customHeight="1">
      <c r="A251" s="107">
        <v>245</v>
      </c>
      <c r="B251" s="107" t="s">
        <v>42</v>
      </c>
      <c r="C251" s="90">
        <v>43624</v>
      </c>
      <c r="D251" s="107" t="s">
        <v>8528</v>
      </c>
      <c r="E251" s="107" t="s">
        <v>9451</v>
      </c>
      <c r="F251" s="126">
        <v>1491.12</v>
      </c>
      <c r="G251" s="107" t="str">
        <f t="shared" si="3"/>
        <v>SH19-05584</v>
      </c>
      <c r="H251" s="318"/>
      <c r="I251" s="126"/>
      <c r="J251" s="110"/>
      <c r="K251" s="108"/>
      <c r="L251" s="107"/>
      <c r="M251" s="319"/>
      <c r="N251" s="107"/>
    </row>
    <row r="252" spans="1:14" ht="18" customHeight="1">
      <c r="A252" s="107">
        <v>246</v>
      </c>
      <c r="B252" s="107" t="s">
        <v>42</v>
      </c>
      <c r="C252" s="90">
        <v>43624</v>
      </c>
      <c r="D252" s="107" t="s">
        <v>8529</v>
      </c>
      <c r="E252" s="107" t="s">
        <v>9451</v>
      </c>
      <c r="F252" s="126">
        <v>1403.35</v>
      </c>
      <c r="G252" s="107" t="str">
        <f t="shared" si="3"/>
        <v>SH19-05585</v>
      </c>
      <c r="H252" s="318"/>
      <c r="I252" s="126"/>
      <c r="J252" s="110"/>
      <c r="K252" s="108"/>
      <c r="L252" s="107"/>
      <c r="M252" s="319"/>
      <c r="N252" s="107"/>
    </row>
    <row r="253" spans="1:14" ht="18" customHeight="1">
      <c r="A253" s="107">
        <v>247</v>
      </c>
      <c r="B253" s="107" t="s">
        <v>42</v>
      </c>
      <c r="C253" s="90">
        <v>43624</v>
      </c>
      <c r="D253" s="107" t="s">
        <v>8530</v>
      </c>
      <c r="E253" s="107" t="s">
        <v>9451</v>
      </c>
      <c r="F253" s="126">
        <v>4843.1000000000004</v>
      </c>
      <c r="G253" s="107" t="str">
        <f t="shared" si="3"/>
        <v>SH19-05586</v>
      </c>
      <c r="H253" s="318"/>
      <c r="I253" s="126"/>
      <c r="J253" s="110"/>
      <c r="K253" s="108"/>
      <c r="L253" s="107"/>
      <c r="M253" s="319"/>
      <c r="N253" s="107"/>
    </row>
    <row r="254" spans="1:14" ht="18" customHeight="1">
      <c r="A254" s="107">
        <v>248</v>
      </c>
      <c r="B254" s="107" t="s">
        <v>42</v>
      </c>
      <c r="C254" s="90">
        <v>43624</v>
      </c>
      <c r="D254" s="107" t="s">
        <v>8531</v>
      </c>
      <c r="E254" s="107" t="s">
        <v>9451</v>
      </c>
      <c r="F254" s="126">
        <v>1739.64</v>
      </c>
      <c r="G254" s="107" t="str">
        <f t="shared" si="3"/>
        <v>SH19-05587</v>
      </c>
      <c r="H254" s="318"/>
      <c r="I254" s="126"/>
      <c r="J254" s="110"/>
      <c r="K254" s="108"/>
      <c r="L254" s="107"/>
      <c r="M254" s="319"/>
      <c r="N254" s="107"/>
    </row>
    <row r="255" spans="1:14" ht="18" customHeight="1">
      <c r="A255" s="107">
        <v>249</v>
      </c>
      <c r="B255" s="107" t="s">
        <v>42</v>
      </c>
      <c r="C255" s="90">
        <v>43624</v>
      </c>
      <c r="D255" s="107" t="s">
        <v>8532</v>
      </c>
      <c r="E255" s="107" t="s">
        <v>9451</v>
      </c>
      <c r="F255" s="126">
        <v>4665.8500000000004</v>
      </c>
      <c r="G255" s="107" t="str">
        <f t="shared" si="3"/>
        <v>SH19-05588</v>
      </c>
      <c r="H255" s="318"/>
      <c r="I255" s="126"/>
      <c r="J255" s="110"/>
      <c r="K255" s="108"/>
      <c r="L255" s="107"/>
      <c r="M255" s="319"/>
      <c r="N255" s="107"/>
    </row>
    <row r="256" spans="1:14" ht="18" customHeight="1">
      <c r="A256" s="107">
        <v>250</v>
      </c>
      <c r="B256" s="107" t="s">
        <v>42</v>
      </c>
      <c r="C256" s="90">
        <v>43624</v>
      </c>
      <c r="D256" s="107" t="s">
        <v>8533</v>
      </c>
      <c r="E256" s="107" t="s">
        <v>9451</v>
      </c>
      <c r="F256" s="126">
        <v>1791.81</v>
      </c>
      <c r="G256" s="107" t="str">
        <f t="shared" si="3"/>
        <v>SH19-05589</v>
      </c>
      <c r="H256" s="318"/>
      <c r="I256" s="126"/>
      <c r="J256" s="110"/>
      <c r="K256" s="108"/>
      <c r="L256" s="107"/>
      <c r="M256" s="319"/>
      <c r="N256" s="107"/>
    </row>
    <row r="257" spans="1:14" ht="18" customHeight="1">
      <c r="A257" s="107">
        <v>251</v>
      </c>
      <c r="B257" s="107" t="s">
        <v>142</v>
      </c>
      <c r="C257" s="90">
        <v>43623</v>
      </c>
      <c r="D257" s="107" t="s">
        <v>8534</v>
      </c>
      <c r="E257" s="107" t="s">
        <v>1709</v>
      </c>
      <c r="F257" s="126">
        <v>1854.32</v>
      </c>
      <c r="G257" s="107" t="str">
        <f t="shared" si="3"/>
        <v>SH19-05590</v>
      </c>
      <c r="H257" s="318"/>
      <c r="I257" s="126"/>
      <c r="J257" s="110"/>
      <c r="K257" s="108"/>
      <c r="L257" s="107"/>
      <c r="M257" s="319"/>
      <c r="N257" s="107"/>
    </row>
    <row r="258" spans="1:14" ht="18" customHeight="1">
      <c r="A258" s="107">
        <v>252</v>
      </c>
      <c r="B258" s="107" t="s">
        <v>1746</v>
      </c>
      <c r="D258" s="327" t="s">
        <v>8535</v>
      </c>
      <c r="E258" s="107" t="s">
        <v>1709</v>
      </c>
      <c r="F258" s="126">
        <v>0</v>
      </c>
      <c r="G258" s="107" t="str">
        <f t="shared" si="3"/>
        <v>SH19-05591</v>
      </c>
      <c r="H258" s="318"/>
      <c r="I258" s="126"/>
      <c r="J258" s="110"/>
      <c r="K258" s="108"/>
      <c r="L258" s="107"/>
      <c r="M258" s="319"/>
      <c r="N258" s="107"/>
    </row>
    <row r="259" spans="1:14" ht="18" customHeight="1">
      <c r="A259" s="107">
        <v>253</v>
      </c>
      <c r="B259" s="107" t="s">
        <v>43</v>
      </c>
      <c r="C259" s="90">
        <v>43623</v>
      </c>
      <c r="D259" s="107" t="s">
        <v>8536</v>
      </c>
      <c r="E259" s="107" t="s">
        <v>1709</v>
      </c>
      <c r="F259" s="126">
        <v>8406.61</v>
      </c>
      <c r="G259" s="107" t="str">
        <f t="shared" si="3"/>
        <v>SH19-05592</v>
      </c>
      <c r="H259" s="318"/>
      <c r="I259" s="126"/>
      <c r="J259" s="110"/>
      <c r="K259" s="108"/>
      <c r="L259" s="107"/>
      <c r="M259" s="319"/>
      <c r="N259" s="107"/>
    </row>
    <row r="260" spans="1:14" ht="18" customHeight="1">
      <c r="A260" s="107">
        <v>254</v>
      </c>
      <c r="B260" s="107" t="s">
        <v>47</v>
      </c>
      <c r="C260" s="90">
        <v>43623</v>
      </c>
      <c r="D260" s="107" t="s">
        <v>8537</v>
      </c>
      <c r="E260" s="107" t="s">
        <v>1709</v>
      </c>
      <c r="F260" s="126">
        <v>8153.87</v>
      </c>
      <c r="G260" s="107" t="str">
        <f t="shared" si="3"/>
        <v>SH19-05593</v>
      </c>
      <c r="H260" s="318"/>
      <c r="I260" s="126"/>
      <c r="J260" s="110"/>
      <c r="K260" s="108"/>
      <c r="L260" s="107"/>
      <c r="M260" s="319"/>
      <c r="N260" s="107"/>
    </row>
    <row r="261" spans="1:14" ht="18" customHeight="1">
      <c r="A261" s="107">
        <v>255</v>
      </c>
      <c r="B261" s="107" t="s">
        <v>43</v>
      </c>
      <c r="C261" s="90">
        <v>43623</v>
      </c>
      <c r="D261" s="107" t="s">
        <v>8538</v>
      </c>
      <c r="E261" s="107" t="s">
        <v>1709</v>
      </c>
      <c r="F261" s="126">
        <v>333.9</v>
      </c>
      <c r="G261" s="107" t="str">
        <f t="shared" si="3"/>
        <v>SH19-05594</v>
      </c>
      <c r="H261" s="318"/>
      <c r="I261" s="126"/>
      <c r="J261" s="110"/>
      <c r="K261" s="108"/>
      <c r="L261" s="107"/>
      <c r="M261" s="319"/>
      <c r="N261" s="107"/>
    </row>
    <row r="262" spans="1:14" ht="18" customHeight="1">
      <c r="A262" s="107">
        <v>256</v>
      </c>
      <c r="B262" s="107" t="s">
        <v>1746</v>
      </c>
      <c r="D262" s="327" t="s">
        <v>8539</v>
      </c>
      <c r="E262" s="107" t="s">
        <v>1709</v>
      </c>
      <c r="F262" s="126">
        <v>0</v>
      </c>
      <c r="G262" s="107" t="str">
        <f t="shared" si="3"/>
        <v>SH19-05595</v>
      </c>
      <c r="H262" s="318"/>
      <c r="I262" s="126"/>
      <c r="J262" s="110"/>
      <c r="K262" s="108"/>
      <c r="L262" s="107"/>
      <c r="M262" s="319"/>
      <c r="N262" s="107"/>
    </row>
    <row r="263" spans="1:14" ht="18" customHeight="1">
      <c r="A263" s="107">
        <v>257</v>
      </c>
      <c r="B263" s="107" t="s">
        <v>42</v>
      </c>
      <c r="C263" s="90">
        <v>43626</v>
      </c>
      <c r="D263" s="107" t="s">
        <v>8540</v>
      </c>
      <c r="E263" s="107" t="s">
        <v>9448</v>
      </c>
      <c r="F263" s="126">
        <v>7939.45</v>
      </c>
      <c r="G263" s="107" t="str">
        <f t="shared" si="3"/>
        <v>SH19-05596</v>
      </c>
      <c r="H263" s="318"/>
      <c r="I263" s="126"/>
      <c r="J263" s="110"/>
      <c r="K263" s="108"/>
      <c r="L263" s="107"/>
      <c r="M263" s="319"/>
      <c r="N263" s="107"/>
    </row>
    <row r="264" spans="1:14" ht="18" customHeight="1">
      <c r="A264" s="107">
        <v>258</v>
      </c>
      <c r="B264" s="107" t="s">
        <v>42</v>
      </c>
      <c r="C264" s="90">
        <v>43626</v>
      </c>
      <c r="D264" s="107" t="s">
        <v>8541</v>
      </c>
      <c r="E264" s="107" t="s">
        <v>9448</v>
      </c>
      <c r="F264" s="126">
        <v>1678.25</v>
      </c>
      <c r="G264" s="107" t="str">
        <f t="shared" si="3"/>
        <v>SH19-05597</v>
      </c>
      <c r="H264" s="318"/>
      <c r="I264" s="126"/>
      <c r="J264" s="110"/>
      <c r="K264" s="108"/>
      <c r="L264" s="107"/>
      <c r="M264" s="319"/>
      <c r="N264" s="107"/>
    </row>
    <row r="265" spans="1:14" ht="18" customHeight="1">
      <c r="A265" s="107">
        <v>259</v>
      </c>
      <c r="B265" s="107" t="s">
        <v>42</v>
      </c>
      <c r="C265" s="90">
        <v>43626</v>
      </c>
      <c r="D265" s="107" t="s">
        <v>8542</v>
      </c>
      <c r="E265" s="107" t="s">
        <v>9448</v>
      </c>
      <c r="F265" s="126">
        <v>11650.44</v>
      </c>
      <c r="G265" s="107" t="str">
        <f t="shared" si="3"/>
        <v>SH19-05598</v>
      </c>
      <c r="H265" s="318"/>
      <c r="I265" s="126"/>
      <c r="J265" s="110"/>
      <c r="K265" s="108"/>
      <c r="L265" s="107"/>
      <c r="M265" s="319"/>
      <c r="N265" s="107"/>
    </row>
    <row r="266" spans="1:14" ht="18" customHeight="1">
      <c r="A266" s="107">
        <v>260</v>
      </c>
      <c r="B266" s="107" t="s">
        <v>42</v>
      </c>
      <c r="C266" s="90">
        <v>43626</v>
      </c>
      <c r="D266" s="107" t="s">
        <v>8543</v>
      </c>
      <c r="E266" s="107" t="s">
        <v>9448</v>
      </c>
      <c r="F266" s="126">
        <v>2838.98</v>
      </c>
      <c r="G266" s="107" t="str">
        <f t="shared" ref="G266:G328" si="4">D266</f>
        <v>SH19-05599</v>
      </c>
      <c r="H266" s="318"/>
      <c r="I266" s="126"/>
      <c r="J266" s="110"/>
      <c r="K266" s="108"/>
      <c r="L266" s="107"/>
      <c r="M266" s="319"/>
      <c r="N266" s="107"/>
    </row>
    <row r="267" spans="1:14" ht="18" customHeight="1">
      <c r="A267" s="107">
        <v>261</v>
      </c>
      <c r="B267" s="107" t="s">
        <v>42</v>
      </c>
      <c r="C267" s="90">
        <v>43626</v>
      </c>
      <c r="D267" s="107" t="s">
        <v>8544</v>
      </c>
      <c r="E267" s="107" t="s">
        <v>9448</v>
      </c>
      <c r="F267" s="126">
        <v>4197.8599999999997</v>
      </c>
      <c r="G267" s="107" t="str">
        <f t="shared" si="4"/>
        <v>SH19-05600</v>
      </c>
      <c r="H267" s="318"/>
      <c r="I267" s="126"/>
      <c r="J267" s="110"/>
      <c r="K267" s="108"/>
      <c r="L267" s="107"/>
      <c r="M267" s="319"/>
      <c r="N267" s="107"/>
    </row>
    <row r="268" spans="1:14" ht="18" customHeight="1">
      <c r="A268" s="107">
        <v>262</v>
      </c>
      <c r="B268" s="107" t="s">
        <v>42</v>
      </c>
      <c r="C268" s="90">
        <v>43626</v>
      </c>
      <c r="D268" s="107" t="s">
        <v>8545</v>
      </c>
      <c r="E268" s="107" t="s">
        <v>9448</v>
      </c>
      <c r="F268" s="126">
        <v>8755.0400000000009</v>
      </c>
      <c r="G268" s="107" t="str">
        <f t="shared" si="4"/>
        <v>SH19-05601</v>
      </c>
      <c r="H268" s="318"/>
      <c r="I268" s="126"/>
      <c r="J268" s="110"/>
      <c r="K268" s="108"/>
      <c r="L268" s="107"/>
      <c r="M268" s="319"/>
      <c r="N268" s="107"/>
    </row>
    <row r="269" spans="1:14" ht="18" customHeight="1">
      <c r="A269" s="107">
        <v>263</v>
      </c>
      <c r="B269" s="107" t="s">
        <v>42</v>
      </c>
      <c r="C269" s="90">
        <v>43626</v>
      </c>
      <c r="D269" s="107" t="s">
        <v>8546</v>
      </c>
      <c r="E269" s="107" t="s">
        <v>9448</v>
      </c>
      <c r="F269" s="126">
        <v>5799.17</v>
      </c>
      <c r="G269" s="107" t="str">
        <f t="shared" si="4"/>
        <v>SH19-05602</v>
      </c>
      <c r="H269" s="318"/>
      <c r="I269" s="126"/>
      <c r="J269" s="110"/>
      <c r="K269" s="108"/>
      <c r="L269" s="107"/>
      <c r="M269" s="319"/>
      <c r="N269" s="107"/>
    </row>
    <row r="270" spans="1:14" ht="18" customHeight="1">
      <c r="A270" s="107">
        <v>264</v>
      </c>
      <c r="B270" s="107" t="s">
        <v>42</v>
      </c>
      <c r="C270" s="90">
        <v>43626</v>
      </c>
      <c r="D270" s="107" t="s">
        <v>8547</v>
      </c>
      <c r="E270" s="107" t="s">
        <v>9448</v>
      </c>
      <c r="F270" s="126">
        <v>9839.35</v>
      </c>
      <c r="G270" s="107" t="str">
        <f t="shared" si="4"/>
        <v>SH19-05603</v>
      </c>
      <c r="H270" s="318"/>
      <c r="I270" s="126"/>
      <c r="J270" s="110"/>
      <c r="K270" s="108"/>
      <c r="L270" s="107"/>
      <c r="M270" s="319"/>
      <c r="N270" s="107"/>
    </row>
    <row r="271" spans="1:14" ht="18" customHeight="1">
      <c r="A271" s="107">
        <v>265</v>
      </c>
      <c r="B271" s="107" t="s">
        <v>42</v>
      </c>
      <c r="C271" s="90">
        <v>43626</v>
      </c>
      <c r="D271" s="107" t="s">
        <v>8548</v>
      </c>
      <c r="E271" s="107" t="s">
        <v>9448</v>
      </c>
      <c r="F271" s="126">
        <v>5104.38</v>
      </c>
      <c r="G271" s="107" t="str">
        <f t="shared" si="4"/>
        <v>SH19-05604</v>
      </c>
      <c r="H271" s="318"/>
      <c r="I271" s="126"/>
      <c r="J271" s="110"/>
      <c r="K271" s="108"/>
      <c r="L271" s="107"/>
      <c r="M271" s="319"/>
      <c r="N271" s="107"/>
    </row>
    <row r="272" spans="1:14" ht="18" customHeight="1">
      <c r="A272" s="107">
        <v>266</v>
      </c>
      <c r="B272" s="107" t="s">
        <v>42</v>
      </c>
      <c r="C272" s="90">
        <v>43626</v>
      </c>
      <c r="D272" s="107" t="s">
        <v>8549</v>
      </c>
      <c r="E272" s="107" t="s">
        <v>9448</v>
      </c>
      <c r="F272" s="126">
        <v>9303.5400000000009</v>
      </c>
      <c r="G272" s="107" t="str">
        <f t="shared" si="4"/>
        <v>SH19-05605</v>
      </c>
      <c r="H272" s="318"/>
      <c r="I272" s="126"/>
      <c r="J272" s="110"/>
      <c r="K272" s="108"/>
      <c r="L272" s="107"/>
      <c r="M272" s="319"/>
      <c r="N272" s="107"/>
    </row>
    <row r="273" spans="1:14" ht="18" customHeight="1">
      <c r="A273" s="107">
        <v>267</v>
      </c>
      <c r="B273" s="107" t="s">
        <v>42</v>
      </c>
      <c r="C273" s="90">
        <v>43626</v>
      </c>
      <c r="D273" s="107" t="s">
        <v>8550</v>
      </c>
      <c r="E273" s="107" t="s">
        <v>9448</v>
      </c>
      <c r="F273" s="126">
        <v>5408.44</v>
      </c>
      <c r="G273" s="107" t="str">
        <f t="shared" si="4"/>
        <v>SH19-05606</v>
      </c>
      <c r="H273" s="318"/>
      <c r="I273" s="126"/>
      <c r="J273" s="110"/>
      <c r="K273" s="108"/>
      <c r="L273" s="107"/>
      <c r="M273" s="319"/>
      <c r="N273" s="107"/>
    </row>
    <row r="274" spans="1:14" ht="18" customHeight="1">
      <c r="A274" s="107">
        <v>268</v>
      </c>
      <c r="B274" s="107" t="s">
        <v>42</v>
      </c>
      <c r="C274" s="90">
        <v>43626</v>
      </c>
      <c r="D274" s="107" t="s">
        <v>8551</v>
      </c>
      <c r="E274" s="107" t="s">
        <v>9448</v>
      </c>
      <c r="F274" s="126">
        <v>9791.5</v>
      </c>
      <c r="G274" s="107" t="str">
        <f t="shared" si="4"/>
        <v>SH19-05607</v>
      </c>
      <c r="H274" s="318"/>
      <c r="I274" s="126"/>
      <c r="J274" s="110"/>
      <c r="K274" s="108"/>
      <c r="L274" s="107"/>
      <c r="M274" s="319"/>
      <c r="N274" s="107"/>
    </row>
    <row r="275" spans="1:14" ht="18" customHeight="1">
      <c r="A275" s="107">
        <v>269</v>
      </c>
      <c r="B275" s="107" t="s">
        <v>42</v>
      </c>
      <c r="C275" s="90">
        <v>43626</v>
      </c>
      <c r="D275" s="107" t="s">
        <v>8552</v>
      </c>
      <c r="E275" s="107" t="s">
        <v>9448</v>
      </c>
      <c r="F275" s="126">
        <v>5100.2030000000004</v>
      </c>
      <c r="G275" s="107" t="str">
        <f t="shared" si="4"/>
        <v>SH19-05608</v>
      </c>
      <c r="H275" s="318"/>
      <c r="I275" s="126"/>
      <c r="J275" s="110"/>
      <c r="K275" s="108"/>
      <c r="L275" s="107"/>
      <c r="M275" s="319"/>
      <c r="N275" s="107"/>
    </row>
    <row r="276" spans="1:14" ht="18" customHeight="1">
      <c r="A276" s="107">
        <v>270</v>
      </c>
      <c r="B276" s="107" t="s">
        <v>42</v>
      </c>
      <c r="C276" s="90">
        <v>43626</v>
      </c>
      <c r="D276" s="107" t="s">
        <v>8553</v>
      </c>
      <c r="E276" s="107" t="s">
        <v>9448</v>
      </c>
      <c r="F276" s="126">
        <v>9498.0499999999993</v>
      </c>
      <c r="G276" s="107" t="str">
        <f t="shared" si="4"/>
        <v>SH19-05609</v>
      </c>
      <c r="H276" s="318"/>
      <c r="I276" s="126"/>
      <c r="J276" s="110"/>
      <c r="K276" s="108"/>
      <c r="L276" s="107"/>
      <c r="M276" s="319"/>
      <c r="N276" s="107"/>
    </row>
    <row r="277" spans="1:14" ht="18" customHeight="1">
      <c r="A277" s="107">
        <v>271</v>
      </c>
      <c r="B277" s="107" t="s">
        <v>42</v>
      </c>
      <c r="C277" s="90">
        <v>43627</v>
      </c>
      <c r="D277" s="107" t="s">
        <v>8554</v>
      </c>
      <c r="E277" s="107" t="s">
        <v>9447</v>
      </c>
      <c r="F277" s="126">
        <v>4818.68</v>
      </c>
      <c r="G277" s="107" t="str">
        <f t="shared" si="4"/>
        <v>SH19-05610</v>
      </c>
      <c r="H277" s="318"/>
      <c r="I277" s="126"/>
      <c r="J277" s="110"/>
      <c r="K277" s="108"/>
      <c r="L277" s="107"/>
      <c r="M277" s="319"/>
      <c r="N277" s="107"/>
    </row>
    <row r="278" spans="1:14" ht="18" customHeight="1">
      <c r="A278" s="107">
        <v>272</v>
      </c>
      <c r="B278" s="107" t="s">
        <v>42</v>
      </c>
      <c r="C278" s="90">
        <v>43627</v>
      </c>
      <c r="D278" s="107" t="s">
        <v>8555</v>
      </c>
      <c r="E278" s="107" t="s">
        <v>9447</v>
      </c>
      <c r="F278" s="126">
        <v>4823.2299999999996</v>
      </c>
      <c r="G278" s="107" t="str">
        <f t="shared" si="4"/>
        <v>SH19-05611</v>
      </c>
      <c r="H278" s="318"/>
      <c r="I278" s="126"/>
      <c r="J278" s="110"/>
      <c r="K278" s="108"/>
      <c r="L278" s="107"/>
      <c r="M278" s="319"/>
      <c r="N278" s="107"/>
    </row>
    <row r="279" spans="1:14" ht="18" customHeight="1">
      <c r="A279" s="107">
        <v>273</v>
      </c>
      <c r="B279" s="107" t="s">
        <v>238</v>
      </c>
      <c r="C279" s="90">
        <v>43623</v>
      </c>
      <c r="D279" s="107" t="s">
        <v>8556</v>
      </c>
      <c r="E279" s="107" t="s">
        <v>1709</v>
      </c>
      <c r="F279" s="126">
        <v>2584.08</v>
      </c>
      <c r="G279" s="107" t="str">
        <f t="shared" si="4"/>
        <v>SH19-05612</v>
      </c>
      <c r="H279" s="318"/>
      <c r="I279" s="126"/>
      <c r="J279" s="110"/>
      <c r="K279" s="108"/>
      <c r="L279" s="107"/>
      <c r="M279" s="319"/>
      <c r="N279" s="107"/>
    </row>
    <row r="280" spans="1:14" ht="18" customHeight="1">
      <c r="A280" s="107">
        <v>274</v>
      </c>
      <c r="B280" s="107" t="s">
        <v>329</v>
      </c>
      <c r="C280" s="90">
        <v>43623</v>
      </c>
      <c r="D280" s="107" t="s">
        <v>8557</v>
      </c>
      <c r="E280" s="107" t="s">
        <v>1709</v>
      </c>
      <c r="F280" s="126">
        <v>3724.4</v>
      </c>
      <c r="G280" s="107" t="str">
        <f t="shared" si="4"/>
        <v>SH19-05613</v>
      </c>
      <c r="H280" s="318"/>
      <c r="I280" s="126"/>
      <c r="J280" s="110"/>
      <c r="K280" s="108"/>
      <c r="L280" s="107"/>
      <c r="M280" s="319"/>
      <c r="N280" s="107"/>
    </row>
    <row r="281" spans="1:14" ht="18" customHeight="1">
      <c r="A281" s="107">
        <v>275</v>
      </c>
      <c r="B281" s="107" t="s">
        <v>43</v>
      </c>
      <c r="C281" s="90">
        <v>43623</v>
      </c>
      <c r="D281" s="107" t="s">
        <v>8558</v>
      </c>
      <c r="E281" s="107" t="s">
        <v>1709</v>
      </c>
      <c r="F281" s="126">
        <v>1893.04</v>
      </c>
      <c r="G281" s="107" t="str">
        <f t="shared" si="4"/>
        <v>SH19-05614</v>
      </c>
      <c r="H281" s="318"/>
      <c r="I281" s="126"/>
      <c r="J281" s="110"/>
      <c r="K281" s="108"/>
      <c r="L281" s="107"/>
      <c r="M281" s="319"/>
      <c r="N281" s="107"/>
    </row>
    <row r="282" spans="1:14" ht="18" customHeight="1">
      <c r="A282" s="107">
        <v>276</v>
      </c>
      <c r="B282" s="107" t="s">
        <v>142</v>
      </c>
      <c r="C282" s="90">
        <v>43623</v>
      </c>
      <c r="D282" s="107" t="s">
        <v>8559</v>
      </c>
      <c r="E282" s="107" t="s">
        <v>1709</v>
      </c>
      <c r="F282" s="126">
        <v>1531.93</v>
      </c>
      <c r="G282" s="107" t="str">
        <f t="shared" si="4"/>
        <v>SH19-05615</v>
      </c>
      <c r="H282" s="318"/>
      <c r="I282" s="126"/>
      <c r="J282" s="110"/>
      <c r="K282" s="108"/>
      <c r="L282" s="107"/>
      <c r="M282" s="319"/>
      <c r="N282" s="107"/>
    </row>
    <row r="283" spans="1:14" ht="18" customHeight="1">
      <c r="A283" s="107">
        <v>277</v>
      </c>
      <c r="B283" s="107" t="s">
        <v>142</v>
      </c>
      <c r="C283" s="90">
        <v>43623</v>
      </c>
      <c r="D283" s="107" t="s">
        <v>8560</v>
      </c>
      <c r="E283" s="107" t="s">
        <v>1709</v>
      </c>
      <c r="F283" s="126">
        <v>1005.13</v>
      </c>
      <c r="G283" s="107" t="str">
        <f t="shared" si="4"/>
        <v>SH19-05616</v>
      </c>
      <c r="H283" s="318"/>
      <c r="I283" s="126"/>
      <c r="J283" s="110"/>
      <c r="K283" s="108"/>
      <c r="L283" s="107"/>
      <c r="M283" s="319"/>
      <c r="N283" s="107"/>
    </row>
    <row r="284" spans="1:14" ht="18" customHeight="1">
      <c r="A284" s="107">
        <v>278</v>
      </c>
      <c r="B284" s="107" t="s">
        <v>42</v>
      </c>
      <c r="C284" s="90">
        <v>43623</v>
      </c>
      <c r="D284" s="107" t="s">
        <v>8561</v>
      </c>
      <c r="E284" s="107" t="s">
        <v>9452</v>
      </c>
      <c r="F284" s="126">
        <v>8.33</v>
      </c>
      <c r="G284" s="107" t="str">
        <f t="shared" si="4"/>
        <v>SH19-05617</v>
      </c>
      <c r="H284" s="318"/>
      <c r="I284" s="126"/>
      <c r="J284" s="110"/>
      <c r="K284" s="108"/>
      <c r="L284" s="107"/>
      <c r="M284" s="319"/>
      <c r="N284" s="107"/>
    </row>
    <row r="285" spans="1:14" ht="18" customHeight="1">
      <c r="A285" s="107">
        <v>279</v>
      </c>
      <c r="B285" s="107" t="s">
        <v>1746</v>
      </c>
      <c r="D285" s="327" t="s">
        <v>8562</v>
      </c>
      <c r="E285" s="107" t="s">
        <v>1709</v>
      </c>
      <c r="F285" s="126">
        <v>0</v>
      </c>
      <c r="G285" s="107" t="str">
        <f t="shared" si="4"/>
        <v>SH19-05618</v>
      </c>
      <c r="H285" s="318"/>
      <c r="I285" s="126"/>
      <c r="J285" s="110"/>
      <c r="K285" s="108"/>
      <c r="L285" s="107"/>
      <c r="M285" s="319"/>
      <c r="N285" s="107"/>
    </row>
    <row r="286" spans="1:14" ht="18" customHeight="1">
      <c r="A286" s="107">
        <v>280</v>
      </c>
      <c r="B286" s="107" t="s">
        <v>1727</v>
      </c>
      <c r="C286" s="90">
        <v>43623</v>
      </c>
      <c r="D286" s="107" t="s">
        <v>8563</v>
      </c>
      <c r="E286" s="107" t="s">
        <v>1709</v>
      </c>
      <c r="F286" s="126">
        <v>2013.3</v>
      </c>
      <c r="G286" s="107" t="str">
        <f t="shared" si="4"/>
        <v>SH19-05619</v>
      </c>
      <c r="H286" s="318"/>
      <c r="I286" s="126"/>
      <c r="J286" s="110"/>
      <c r="K286" s="108"/>
      <c r="L286" s="107"/>
      <c r="M286" s="319"/>
      <c r="N286" s="107"/>
    </row>
    <row r="287" spans="1:14" ht="18" customHeight="1">
      <c r="A287" s="107">
        <v>281</v>
      </c>
      <c r="B287" s="107" t="s">
        <v>55</v>
      </c>
      <c r="C287" s="90">
        <v>43623</v>
      </c>
      <c r="D287" s="107" t="s">
        <v>8564</v>
      </c>
      <c r="E287" s="107" t="s">
        <v>1709</v>
      </c>
      <c r="F287" s="126">
        <v>3005.64</v>
      </c>
      <c r="G287" s="107" t="str">
        <f t="shared" si="4"/>
        <v>SH19-05620</v>
      </c>
      <c r="H287" s="318"/>
      <c r="I287" s="126"/>
      <c r="J287" s="110"/>
      <c r="K287" s="108"/>
      <c r="L287" s="107"/>
      <c r="M287" s="319"/>
      <c r="N287" s="107"/>
    </row>
    <row r="288" spans="1:14" ht="18" customHeight="1">
      <c r="A288" s="107">
        <v>282</v>
      </c>
      <c r="B288" s="107" t="s">
        <v>55</v>
      </c>
      <c r="C288" s="90">
        <v>43623</v>
      </c>
      <c r="D288" s="107" t="s">
        <v>8565</v>
      </c>
      <c r="E288" s="107" t="s">
        <v>1709</v>
      </c>
      <c r="F288" s="126">
        <v>1644.84</v>
      </c>
      <c r="G288" s="107" t="str">
        <f t="shared" si="4"/>
        <v>SH19-05621</v>
      </c>
      <c r="H288" s="318"/>
      <c r="I288" s="126"/>
      <c r="J288" s="110"/>
      <c r="K288" s="108"/>
      <c r="L288" s="107"/>
      <c r="M288" s="319"/>
      <c r="N288" s="107"/>
    </row>
    <row r="289" spans="1:14" ht="18" customHeight="1">
      <c r="A289" s="107">
        <v>283</v>
      </c>
      <c r="B289" s="107" t="s">
        <v>55</v>
      </c>
      <c r="C289" s="90">
        <v>43623</v>
      </c>
      <c r="D289" s="107" t="s">
        <v>8566</v>
      </c>
      <c r="E289" s="107" t="s">
        <v>1709</v>
      </c>
      <c r="F289" s="126">
        <v>1644.84</v>
      </c>
      <c r="G289" s="107" t="str">
        <f t="shared" si="4"/>
        <v>SH19-05622</v>
      </c>
      <c r="H289" s="318"/>
      <c r="I289" s="126"/>
      <c r="J289" s="110"/>
      <c r="K289" s="108"/>
      <c r="L289" s="107"/>
      <c r="M289" s="319"/>
      <c r="N289" s="107"/>
    </row>
    <row r="290" spans="1:14" ht="18" customHeight="1">
      <c r="A290" s="107">
        <v>284</v>
      </c>
      <c r="B290" s="107" t="s">
        <v>139</v>
      </c>
      <c r="C290" s="90">
        <v>43623</v>
      </c>
      <c r="D290" s="107" t="s">
        <v>8567</v>
      </c>
      <c r="E290" s="107" t="s">
        <v>1709</v>
      </c>
      <c r="F290" s="126">
        <v>1965</v>
      </c>
      <c r="G290" s="107" t="str">
        <f t="shared" si="4"/>
        <v>SH19-05623</v>
      </c>
      <c r="H290" s="318"/>
      <c r="I290" s="126"/>
      <c r="J290" s="110"/>
      <c r="K290" s="108"/>
      <c r="L290" s="107"/>
      <c r="M290" s="319"/>
      <c r="N290" s="107"/>
    </row>
    <row r="291" spans="1:14" ht="18" customHeight="1">
      <c r="A291" s="107">
        <v>285</v>
      </c>
      <c r="B291" s="107" t="s">
        <v>42</v>
      </c>
      <c r="C291" s="90">
        <v>43627</v>
      </c>
      <c r="D291" s="107" t="s">
        <v>8568</v>
      </c>
      <c r="E291" s="107" t="s">
        <v>9447</v>
      </c>
      <c r="F291" s="126">
        <v>6456.34</v>
      </c>
      <c r="G291" s="107" t="str">
        <f t="shared" si="4"/>
        <v>SH19-05624</v>
      </c>
      <c r="H291" s="318"/>
      <c r="I291" s="126"/>
      <c r="J291" s="110"/>
      <c r="K291" s="108"/>
      <c r="L291" s="107"/>
      <c r="M291" s="319"/>
      <c r="N291" s="107"/>
    </row>
    <row r="292" spans="1:14" ht="18" customHeight="1">
      <c r="A292" s="107">
        <v>286</v>
      </c>
      <c r="B292" s="107" t="s">
        <v>42</v>
      </c>
      <c r="C292" s="90">
        <v>43627</v>
      </c>
      <c r="D292" s="107" t="s">
        <v>8569</v>
      </c>
      <c r="E292" s="107" t="s">
        <v>9447</v>
      </c>
      <c r="F292" s="126">
        <v>8902.44</v>
      </c>
      <c r="G292" s="107" t="str">
        <f t="shared" si="4"/>
        <v>SH19-05625</v>
      </c>
      <c r="H292" s="318"/>
      <c r="I292" s="126"/>
      <c r="J292" s="110"/>
      <c r="K292" s="108"/>
      <c r="L292" s="107"/>
      <c r="M292" s="319"/>
      <c r="N292" s="107"/>
    </row>
    <row r="293" spans="1:14" ht="18" customHeight="1">
      <c r="A293" s="107">
        <v>287</v>
      </c>
      <c r="B293" s="107" t="s">
        <v>42</v>
      </c>
      <c r="C293" s="90">
        <v>43627</v>
      </c>
      <c r="D293" s="107" t="s">
        <v>8570</v>
      </c>
      <c r="E293" s="107" t="s">
        <v>9447</v>
      </c>
      <c r="F293" s="126">
        <v>6894.11</v>
      </c>
      <c r="G293" s="107" t="str">
        <f t="shared" si="4"/>
        <v>SH19-05626</v>
      </c>
      <c r="H293" s="318"/>
      <c r="I293" s="126"/>
      <c r="J293" s="110"/>
      <c r="K293" s="108"/>
      <c r="L293" s="107"/>
      <c r="M293" s="319"/>
      <c r="N293" s="107"/>
    </row>
    <row r="294" spans="1:14" ht="18" customHeight="1">
      <c r="A294" s="107">
        <v>288</v>
      </c>
      <c r="B294" s="107" t="s">
        <v>42</v>
      </c>
      <c r="C294" s="90">
        <v>43627</v>
      </c>
      <c r="D294" s="107" t="s">
        <v>8571</v>
      </c>
      <c r="E294" s="107" t="s">
        <v>9447</v>
      </c>
      <c r="F294" s="126">
        <v>7593.39</v>
      </c>
      <c r="G294" s="107" t="str">
        <f t="shared" si="4"/>
        <v>SH19-05627</v>
      </c>
      <c r="H294" s="318"/>
      <c r="I294" s="126"/>
      <c r="J294" s="110"/>
      <c r="K294" s="108"/>
      <c r="L294" s="107"/>
      <c r="M294" s="319"/>
      <c r="N294" s="107"/>
    </row>
    <row r="295" spans="1:14" ht="18" customHeight="1">
      <c r="A295" s="107">
        <v>289</v>
      </c>
      <c r="B295" s="107" t="s">
        <v>42</v>
      </c>
      <c r="C295" s="90">
        <v>43627</v>
      </c>
      <c r="D295" s="107" t="s">
        <v>8572</v>
      </c>
      <c r="E295" s="107" t="s">
        <v>9447</v>
      </c>
      <c r="F295" s="126">
        <v>12483.91</v>
      </c>
      <c r="G295" s="107" t="str">
        <f t="shared" si="4"/>
        <v>SH19-05628</v>
      </c>
      <c r="H295" s="318"/>
      <c r="I295" s="126"/>
      <c r="J295" s="110"/>
      <c r="K295" s="108"/>
      <c r="L295" s="107"/>
      <c r="M295" s="319"/>
      <c r="N295" s="107"/>
    </row>
    <row r="296" spans="1:14" ht="18" customHeight="1">
      <c r="A296" s="107">
        <v>290</v>
      </c>
      <c r="B296" s="107" t="s">
        <v>42</v>
      </c>
      <c r="C296" s="90">
        <v>43627</v>
      </c>
      <c r="D296" s="107" t="s">
        <v>8573</v>
      </c>
      <c r="E296" s="107" t="s">
        <v>9447</v>
      </c>
      <c r="F296" s="126">
        <v>6190.19</v>
      </c>
      <c r="G296" s="107" t="str">
        <f t="shared" si="4"/>
        <v>SH19-05629</v>
      </c>
      <c r="H296" s="318"/>
      <c r="I296" s="126"/>
      <c r="J296" s="110"/>
      <c r="K296" s="108"/>
      <c r="L296" s="107"/>
      <c r="M296" s="319"/>
      <c r="N296" s="107"/>
    </row>
    <row r="297" spans="1:14" ht="18" customHeight="1">
      <c r="A297" s="107">
        <v>291</v>
      </c>
      <c r="B297" s="107" t="s">
        <v>42</v>
      </c>
      <c r="C297" s="90">
        <v>43627</v>
      </c>
      <c r="D297" s="107" t="s">
        <v>8574</v>
      </c>
      <c r="E297" s="107" t="s">
        <v>9447</v>
      </c>
      <c r="F297" s="126">
        <v>9026.91</v>
      </c>
      <c r="G297" s="107" t="str">
        <f t="shared" si="4"/>
        <v>SH19-05630</v>
      </c>
      <c r="H297" s="318"/>
      <c r="I297" s="126"/>
      <c r="J297" s="110"/>
      <c r="K297" s="108"/>
      <c r="L297" s="107"/>
      <c r="M297" s="319"/>
      <c r="N297" s="107"/>
    </row>
    <row r="298" spans="1:14" ht="18" customHeight="1">
      <c r="A298" s="107">
        <v>292</v>
      </c>
      <c r="B298" s="107" t="s">
        <v>42</v>
      </c>
      <c r="C298" s="90">
        <v>43627</v>
      </c>
      <c r="D298" s="107" t="s">
        <v>8575</v>
      </c>
      <c r="E298" s="107" t="s">
        <v>9447</v>
      </c>
      <c r="F298" s="126">
        <v>7467.7</v>
      </c>
      <c r="G298" s="107" t="str">
        <f t="shared" si="4"/>
        <v>SH19-05631</v>
      </c>
      <c r="H298" s="318"/>
      <c r="I298" s="126"/>
      <c r="J298" s="110"/>
      <c r="K298" s="108"/>
      <c r="L298" s="107"/>
      <c r="M298" s="319"/>
      <c r="N298" s="107"/>
    </row>
    <row r="299" spans="1:14" ht="18" customHeight="1">
      <c r="A299" s="107">
        <v>293</v>
      </c>
      <c r="B299" s="107" t="s">
        <v>42</v>
      </c>
      <c r="C299" s="90">
        <v>43627</v>
      </c>
      <c r="D299" s="107" t="s">
        <v>8576</v>
      </c>
      <c r="E299" s="107" t="s">
        <v>9447</v>
      </c>
      <c r="F299" s="126">
        <v>12202.63</v>
      </c>
      <c r="G299" s="107" t="str">
        <f t="shared" si="4"/>
        <v>SH19-05632</v>
      </c>
      <c r="H299" s="318"/>
      <c r="I299" s="126"/>
      <c r="J299" s="110"/>
      <c r="K299" s="108"/>
      <c r="L299" s="107"/>
      <c r="M299" s="319"/>
      <c r="N299" s="107"/>
    </row>
    <row r="300" spans="1:14" ht="18" customHeight="1">
      <c r="A300" s="107">
        <v>294</v>
      </c>
      <c r="B300" s="107" t="s">
        <v>42</v>
      </c>
      <c r="C300" s="90">
        <v>43627</v>
      </c>
      <c r="D300" s="107" t="s">
        <v>8577</v>
      </c>
      <c r="E300" s="107" t="s">
        <v>9447</v>
      </c>
      <c r="F300" s="126">
        <v>6313.03</v>
      </c>
      <c r="G300" s="107" t="str">
        <f t="shared" si="4"/>
        <v>SH19-05633</v>
      </c>
      <c r="H300" s="318"/>
      <c r="I300" s="126"/>
      <c r="J300" s="110"/>
      <c r="K300" s="108"/>
      <c r="L300" s="107"/>
      <c r="M300" s="319"/>
      <c r="N300" s="107"/>
    </row>
    <row r="301" spans="1:14" ht="18" customHeight="1">
      <c r="A301" s="107">
        <v>295</v>
      </c>
      <c r="B301" s="107" t="s">
        <v>42</v>
      </c>
      <c r="C301" s="90">
        <v>43627</v>
      </c>
      <c r="D301" s="107" t="s">
        <v>8578</v>
      </c>
      <c r="E301" s="107" t="s">
        <v>9447</v>
      </c>
      <c r="F301" s="126">
        <v>13049.89</v>
      </c>
      <c r="G301" s="107" t="str">
        <f t="shared" si="4"/>
        <v>SH19-05634</v>
      </c>
      <c r="H301" s="318"/>
      <c r="I301" s="126"/>
      <c r="J301" s="110"/>
      <c r="K301" s="108"/>
      <c r="L301" s="107"/>
      <c r="M301" s="319"/>
      <c r="N301" s="107"/>
    </row>
    <row r="302" spans="1:14" ht="18" customHeight="1">
      <c r="A302" s="107">
        <v>296</v>
      </c>
      <c r="B302" s="107" t="s">
        <v>42</v>
      </c>
      <c r="C302" s="90">
        <v>43627</v>
      </c>
      <c r="D302" s="107" t="s">
        <v>8579</v>
      </c>
      <c r="E302" s="107" t="s">
        <v>9447</v>
      </c>
      <c r="F302" s="126">
        <v>10242.27</v>
      </c>
      <c r="G302" s="107" t="str">
        <f t="shared" si="4"/>
        <v>SH19-05635</v>
      </c>
      <c r="H302" s="318"/>
      <c r="I302" s="126"/>
      <c r="J302" s="110"/>
      <c r="K302" s="108"/>
      <c r="L302" s="107"/>
      <c r="M302" s="319"/>
      <c r="N302" s="107"/>
    </row>
    <row r="303" spans="1:14" ht="18" customHeight="1">
      <c r="A303" s="107">
        <v>297</v>
      </c>
      <c r="B303" s="107" t="s">
        <v>42</v>
      </c>
      <c r="C303" s="90">
        <v>43623</v>
      </c>
      <c r="D303" s="107" t="s">
        <v>8580</v>
      </c>
      <c r="E303" s="107" t="s">
        <v>9452</v>
      </c>
      <c r="F303" s="126">
        <v>36.311999999999998</v>
      </c>
      <c r="G303" s="107" t="str">
        <f t="shared" si="4"/>
        <v>SH19-05636</v>
      </c>
      <c r="H303" s="318"/>
      <c r="I303" s="126"/>
      <c r="J303" s="110"/>
      <c r="K303" s="108"/>
      <c r="L303" s="107"/>
      <c r="M303" s="319"/>
      <c r="N303" s="107"/>
    </row>
    <row r="304" spans="1:14" ht="18" customHeight="1">
      <c r="A304" s="107">
        <v>298</v>
      </c>
      <c r="B304" s="107" t="s">
        <v>42</v>
      </c>
      <c r="C304" s="90">
        <v>43623</v>
      </c>
      <c r="D304" s="107" t="s">
        <v>8581</v>
      </c>
      <c r="E304" s="107" t="s">
        <v>9452</v>
      </c>
      <c r="F304" s="126">
        <v>17.77</v>
      </c>
      <c r="G304" s="107" t="str">
        <f t="shared" si="4"/>
        <v>SH19-05637</v>
      </c>
      <c r="H304" s="318"/>
      <c r="I304" s="126"/>
      <c r="J304" s="110"/>
      <c r="K304" s="108"/>
      <c r="L304" s="107"/>
      <c r="M304" s="319"/>
      <c r="N304" s="107"/>
    </row>
    <row r="305" spans="1:14" ht="18" customHeight="1">
      <c r="A305" s="107">
        <v>299</v>
      </c>
      <c r="B305" s="107" t="s">
        <v>42</v>
      </c>
      <c r="C305" s="90">
        <v>43626</v>
      </c>
      <c r="D305" s="107" t="s">
        <v>8582</v>
      </c>
      <c r="E305" s="107" t="s">
        <v>9448</v>
      </c>
      <c r="F305" s="126">
        <v>678.22</v>
      </c>
      <c r="G305" s="107" t="str">
        <f t="shared" si="4"/>
        <v>SH19-05638</v>
      </c>
      <c r="H305" s="318"/>
      <c r="I305" s="126"/>
      <c r="J305" s="110"/>
      <c r="K305" s="108"/>
      <c r="L305" s="107"/>
      <c r="M305" s="319"/>
      <c r="N305" s="107"/>
    </row>
    <row r="306" spans="1:14" ht="18" customHeight="1">
      <c r="A306" s="107">
        <v>300</v>
      </c>
      <c r="B306" s="107" t="s">
        <v>42</v>
      </c>
      <c r="C306" s="90">
        <v>43626</v>
      </c>
      <c r="D306" s="107" t="s">
        <v>8583</v>
      </c>
      <c r="E306" s="107" t="s">
        <v>9448</v>
      </c>
      <c r="F306" s="126">
        <v>2157.75</v>
      </c>
      <c r="G306" s="107" t="str">
        <f t="shared" si="4"/>
        <v>SH19-05639</v>
      </c>
      <c r="H306" s="318"/>
      <c r="I306" s="126"/>
      <c r="J306" s="110"/>
      <c r="K306" s="108"/>
      <c r="L306" s="107"/>
      <c r="M306" s="319"/>
      <c r="N306" s="107"/>
    </row>
    <row r="307" spans="1:14" ht="18" customHeight="1">
      <c r="A307" s="107">
        <v>301</v>
      </c>
      <c r="B307" s="107" t="s">
        <v>42</v>
      </c>
      <c r="C307" s="90">
        <v>43627</v>
      </c>
      <c r="D307" s="107" t="s">
        <v>8584</v>
      </c>
      <c r="E307" s="107" t="s">
        <v>9447</v>
      </c>
      <c r="F307" s="126">
        <v>1877.09</v>
      </c>
      <c r="G307" s="107" t="str">
        <f t="shared" si="4"/>
        <v>SH19-05640</v>
      </c>
      <c r="H307" s="318"/>
      <c r="I307" s="126"/>
      <c r="J307" s="110"/>
      <c r="K307" s="108"/>
      <c r="L307" s="107"/>
      <c r="M307" s="319"/>
      <c r="N307" s="107"/>
    </row>
    <row r="308" spans="1:14" ht="18" customHeight="1">
      <c r="A308" s="107">
        <v>302</v>
      </c>
      <c r="B308" s="107" t="s">
        <v>42</v>
      </c>
      <c r="C308" s="90">
        <v>43627</v>
      </c>
      <c r="D308" s="107" t="s">
        <v>8585</v>
      </c>
      <c r="E308" s="107" t="s">
        <v>9447</v>
      </c>
      <c r="F308" s="126">
        <v>1156.5999999999999</v>
      </c>
      <c r="G308" s="107" t="str">
        <f t="shared" si="4"/>
        <v>SH19-05641</v>
      </c>
      <c r="H308" s="318"/>
      <c r="I308" s="126"/>
      <c r="J308" s="110"/>
      <c r="K308" s="108"/>
      <c r="L308" s="107"/>
      <c r="M308" s="319"/>
      <c r="N308" s="107"/>
    </row>
    <row r="309" spans="1:14" ht="18" customHeight="1">
      <c r="A309" s="107">
        <v>303</v>
      </c>
      <c r="B309" s="107" t="s">
        <v>142</v>
      </c>
      <c r="C309" s="90">
        <v>43624</v>
      </c>
      <c r="D309" s="107" t="s">
        <v>8586</v>
      </c>
      <c r="E309" s="107" t="s">
        <v>1709</v>
      </c>
      <c r="F309" s="126">
        <v>1947.8</v>
      </c>
      <c r="G309" s="107" t="str">
        <f t="shared" si="4"/>
        <v>SH19-05642</v>
      </c>
      <c r="H309" s="318"/>
      <c r="I309" s="126"/>
      <c r="J309" s="110"/>
      <c r="K309" s="108"/>
      <c r="L309" s="107"/>
      <c r="M309" s="319"/>
      <c r="N309" s="107"/>
    </row>
    <row r="310" spans="1:14" ht="18" customHeight="1">
      <c r="A310" s="107">
        <v>304</v>
      </c>
      <c r="B310" s="107" t="s">
        <v>142</v>
      </c>
      <c r="C310" s="90">
        <v>43624</v>
      </c>
      <c r="D310" s="107" t="s">
        <v>8587</v>
      </c>
      <c r="E310" s="107" t="s">
        <v>1709</v>
      </c>
      <c r="F310" s="126">
        <v>525.36</v>
      </c>
      <c r="G310" s="107" t="str">
        <f t="shared" si="4"/>
        <v>SH19-05643</v>
      </c>
      <c r="H310" s="318"/>
      <c r="I310" s="126"/>
      <c r="J310" s="110"/>
      <c r="K310" s="108"/>
      <c r="L310" s="107"/>
      <c r="M310" s="319"/>
      <c r="N310" s="107"/>
    </row>
    <row r="311" spans="1:14" ht="18" customHeight="1">
      <c r="A311" s="107">
        <v>305</v>
      </c>
      <c r="B311" s="107" t="s">
        <v>43</v>
      </c>
      <c r="C311" s="90">
        <v>43624</v>
      </c>
      <c r="D311" s="107" t="s">
        <v>8588</v>
      </c>
      <c r="E311" s="107" t="s">
        <v>1709</v>
      </c>
      <c r="F311" s="126">
        <v>3902.86</v>
      </c>
      <c r="G311" s="107" t="str">
        <f t="shared" si="4"/>
        <v>SH19-05644</v>
      </c>
      <c r="H311" s="318"/>
      <c r="I311" s="126"/>
      <c r="J311" s="110"/>
      <c r="K311" s="108"/>
      <c r="L311" s="107"/>
      <c r="M311" s="319"/>
      <c r="N311" s="107"/>
    </row>
    <row r="312" spans="1:14" ht="18" customHeight="1">
      <c r="A312" s="107">
        <v>306</v>
      </c>
      <c r="B312" s="107" t="s">
        <v>52</v>
      </c>
      <c r="C312" s="90">
        <v>43624</v>
      </c>
      <c r="D312" s="107" t="s">
        <v>8589</v>
      </c>
      <c r="E312" s="107" t="s">
        <v>1709</v>
      </c>
      <c r="F312" s="126">
        <v>5576.65</v>
      </c>
      <c r="G312" s="107" t="str">
        <f t="shared" si="4"/>
        <v>SH19-05645</v>
      </c>
      <c r="H312" s="318"/>
      <c r="I312" s="126"/>
      <c r="J312" s="110"/>
      <c r="K312" s="108"/>
      <c r="L312" s="107"/>
      <c r="M312" s="319"/>
      <c r="N312" s="107"/>
    </row>
    <row r="313" spans="1:14" ht="18" customHeight="1">
      <c r="A313" s="107">
        <v>307</v>
      </c>
      <c r="B313" s="107" t="s">
        <v>197</v>
      </c>
      <c r="C313" s="90">
        <v>43626</v>
      </c>
      <c r="D313" s="107" t="s">
        <v>8590</v>
      </c>
      <c r="E313" s="107" t="s">
        <v>1709</v>
      </c>
      <c r="F313" s="126">
        <v>8648.15</v>
      </c>
      <c r="G313" s="107" t="str">
        <f t="shared" si="4"/>
        <v>SH19-05646</v>
      </c>
      <c r="H313" s="318"/>
      <c r="I313" s="126"/>
      <c r="J313" s="110"/>
      <c r="K313" s="108"/>
      <c r="L313" s="107"/>
      <c r="M313" s="319"/>
      <c r="N313" s="107"/>
    </row>
    <row r="314" spans="1:14" ht="18" customHeight="1">
      <c r="A314" s="107">
        <v>308</v>
      </c>
      <c r="B314" s="107" t="s">
        <v>50</v>
      </c>
      <c r="C314" s="90">
        <v>43624</v>
      </c>
      <c r="D314" s="107" t="s">
        <v>8591</v>
      </c>
      <c r="E314" s="107" t="s">
        <v>1709</v>
      </c>
      <c r="F314" s="126">
        <v>4850.3500000000004</v>
      </c>
      <c r="G314" s="107" t="str">
        <f t="shared" si="4"/>
        <v>SH19-05647</v>
      </c>
      <c r="H314" s="318"/>
      <c r="I314" s="126"/>
      <c r="J314" s="110"/>
      <c r="K314" s="108"/>
      <c r="L314" s="107"/>
      <c r="M314" s="319"/>
      <c r="N314" s="107"/>
    </row>
    <row r="315" spans="1:14" ht="18" customHeight="1">
      <c r="A315" s="107">
        <v>309</v>
      </c>
      <c r="B315" s="107"/>
      <c r="D315" s="347" t="s">
        <v>8592</v>
      </c>
      <c r="E315" s="107" t="s">
        <v>1709</v>
      </c>
      <c r="F315" s="126">
        <v>0</v>
      </c>
      <c r="G315" s="107" t="str">
        <f t="shared" si="4"/>
        <v>SH19-05648</v>
      </c>
      <c r="H315" s="318"/>
      <c r="I315" s="126"/>
      <c r="J315" s="110"/>
      <c r="K315" s="108"/>
      <c r="L315" s="107"/>
      <c r="M315" s="319"/>
      <c r="N315" s="107"/>
    </row>
    <row r="316" spans="1:14" ht="18" customHeight="1">
      <c r="A316" s="107">
        <v>310</v>
      </c>
      <c r="B316" s="107" t="s">
        <v>42</v>
      </c>
      <c r="C316" s="90">
        <v>43627</v>
      </c>
      <c r="D316" s="107" t="s">
        <v>8593</v>
      </c>
      <c r="E316" s="107" t="s">
        <v>9447</v>
      </c>
      <c r="F316" s="126">
        <v>1417.87</v>
      </c>
      <c r="G316" s="107" t="str">
        <f t="shared" si="4"/>
        <v>SH19-05649</v>
      </c>
      <c r="H316" s="318"/>
      <c r="I316" s="126"/>
      <c r="J316" s="110"/>
      <c r="K316" s="108"/>
      <c r="L316" s="107"/>
      <c r="M316" s="319"/>
      <c r="N316" s="107"/>
    </row>
    <row r="317" spans="1:14" ht="18" customHeight="1">
      <c r="A317" s="107">
        <v>311</v>
      </c>
      <c r="B317" s="107" t="s">
        <v>139</v>
      </c>
      <c r="C317" s="90">
        <v>43626</v>
      </c>
      <c r="D317" s="107" t="s">
        <v>8594</v>
      </c>
      <c r="E317" s="107" t="s">
        <v>1709</v>
      </c>
      <c r="F317" s="126">
        <v>1225.5</v>
      </c>
      <c r="G317" s="107" t="str">
        <f t="shared" si="4"/>
        <v>SH19-05650</v>
      </c>
      <c r="H317" s="318"/>
      <c r="I317" s="126"/>
      <c r="J317" s="110"/>
      <c r="K317" s="108"/>
      <c r="L317" s="107"/>
      <c r="M317" s="319"/>
      <c r="N317" s="107"/>
    </row>
    <row r="318" spans="1:14" ht="18" customHeight="1">
      <c r="A318" s="107">
        <v>312</v>
      </c>
      <c r="B318" s="107" t="s">
        <v>43</v>
      </c>
      <c r="C318" s="90">
        <v>43626</v>
      </c>
      <c r="D318" s="107" t="s">
        <v>8595</v>
      </c>
      <c r="E318" s="107" t="s">
        <v>1709</v>
      </c>
      <c r="F318" s="126">
        <v>4464.45</v>
      </c>
      <c r="G318" s="107" t="str">
        <f t="shared" si="4"/>
        <v>SH19-05651</v>
      </c>
      <c r="H318" s="318"/>
      <c r="I318" s="126"/>
      <c r="J318" s="110"/>
      <c r="K318" s="108"/>
      <c r="L318" s="107"/>
      <c r="M318" s="319"/>
      <c r="N318" s="107"/>
    </row>
    <row r="319" spans="1:14" ht="18" customHeight="1">
      <c r="A319" s="107">
        <v>313</v>
      </c>
      <c r="B319" s="107" t="s">
        <v>237</v>
      </c>
      <c r="C319" s="90">
        <v>43624</v>
      </c>
      <c r="D319" s="107" t="s">
        <v>8596</v>
      </c>
      <c r="E319" s="107" t="s">
        <v>1709</v>
      </c>
      <c r="F319" s="126">
        <v>7376.4</v>
      </c>
      <c r="G319" s="107" t="str">
        <f t="shared" si="4"/>
        <v>SH19-05652</v>
      </c>
      <c r="H319" s="318"/>
      <c r="I319" s="126"/>
      <c r="J319" s="110"/>
      <c r="K319" s="108"/>
      <c r="L319" s="107"/>
      <c r="M319" s="319"/>
      <c r="N319" s="107"/>
    </row>
    <row r="320" spans="1:14" ht="18" customHeight="1">
      <c r="A320" s="107">
        <v>314</v>
      </c>
      <c r="B320" s="107" t="s">
        <v>237</v>
      </c>
      <c r="C320" s="90">
        <v>43624</v>
      </c>
      <c r="D320" s="107" t="s">
        <v>8597</v>
      </c>
      <c r="E320" s="107" t="s">
        <v>1709</v>
      </c>
      <c r="F320" s="126">
        <v>4930.2</v>
      </c>
      <c r="G320" s="107" t="str">
        <f t="shared" si="4"/>
        <v>SH19-05653</v>
      </c>
      <c r="H320" s="318"/>
      <c r="I320" s="126"/>
      <c r="J320" s="110"/>
      <c r="K320" s="108"/>
      <c r="L320" s="107"/>
      <c r="M320" s="319"/>
      <c r="N320" s="107"/>
    </row>
    <row r="321" spans="1:14" ht="18" customHeight="1">
      <c r="A321" s="107">
        <v>315</v>
      </c>
      <c r="B321" s="107" t="s">
        <v>42</v>
      </c>
      <c r="C321" s="90">
        <v>43626</v>
      </c>
      <c r="D321" s="107" t="s">
        <v>8598</v>
      </c>
      <c r="E321" s="107" t="s">
        <v>9448</v>
      </c>
      <c r="F321" s="126">
        <v>31.73</v>
      </c>
      <c r="G321" s="107" t="str">
        <f t="shared" si="4"/>
        <v>SH19-05654</v>
      </c>
      <c r="H321" s="318"/>
      <c r="I321" s="126"/>
      <c r="J321" s="110"/>
      <c r="K321" s="108"/>
      <c r="L321" s="107"/>
      <c r="M321" s="319"/>
      <c r="N321" s="107"/>
    </row>
    <row r="322" spans="1:14" ht="18" customHeight="1">
      <c r="A322" s="107">
        <v>316</v>
      </c>
      <c r="B322" s="107" t="s">
        <v>237</v>
      </c>
      <c r="C322" s="90">
        <v>43626</v>
      </c>
      <c r="D322" s="107" t="s">
        <v>8599</v>
      </c>
      <c r="E322" s="107" t="s">
        <v>1709</v>
      </c>
      <c r="F322" s="126">
        <v>1844.1</v>
      </c>
      <c r="G322" s="107" t="str">
        <f t="shared" si="4"/>
        <v>SH19-05656</v>
      </c>
      <c r="H322" s="318"/>
      <c r="I322" s="126"/>
      <c r="J322" s="110"/>
      <c r="K322" s="108"/>
      <c r="L322" s="107"/>
      <c r="M322" s="319"/>
      <c r="N322" s="107"/>
    </row>
    <row r="323" spans="1:14" ht="18" customHeight="1">
      <c r="A323" s="107">
        <v>317</v>
      </c>
      <c r="B323" s="107" t="s">
        <v>238</v>
      </c>
      <c r="C323" s="90">
        <v>43626</v>
      </c>
      <c r="D323" s="107" t="s">
        <v>8600</v>
      </c>
      <c r="E323" s="107" t="s">
        <v>1709</v>
      </c>
      <c r="F323" s="126">
        <v>5309.54</v>
      </c>
      <c r="G323" s="107" t="str">
        <f t="shared" si="4"/>
        <v>SH19-05657</v>
      </c>
      <c r="H323" s="318"/>
      <c r="I323" s="126"/>
      <c r="J323" s="110"/>
      <c r="K323" s="108"/>
      <c r="L323" s="107"/>
      <c r="M323" s="319"/>
      <c r="N323" s="107"/>
    </row>
    <row r="324" spans="1:14" ht="18" customHeight="1">
      <c r="A324" s="107">
        <v>318</v>
      </c>
      <c r="B324" s="107" t="s">
        <v>55</v>
      </c>
      <c r="C324" s="90">
        <v>43626</v>
      </c>
      <c r="D324" s="107" t="s">
        <v>8601</v>
      </c>
      <c r="E324" s="107" t="s">
        <v>1709</v>
      </c>
      <c r="F324" s="126">
        <v>1462.83</v>
      </c>
      <c r="G324" s="107" t="str">
        <f t="shared" si="4"/>
        <v>SH19-05658</v>
      </c>
      <c r="H324" s="318"/>
      <c r="I324" s="126"/>
      <c r="J324" s="110"/>
      <c r="K324" s="108"/>
      <c r="L324" s="107"/>
      <c r="M324" s="319"/>
      <c r="N324" s="107"/>
    </row>
    <row r="325" spans="1:14" ht="18" customHeight="1">
      <c r="A325" s="107">
        <v>319</v>
      </c>
      <c r="B325" s="107" t="s">
        <v>55</v>
      </c>
      <c r="C325" s="90">
        <v>43626</v>
      </c>
      <c r="D325" s="107" t="s">
        <v>8602</v>
      </c>
      <c r="E325" s="107" t="s">
        <v>1709</v>
      </c>
      <c r="F325" s="126">
        <v>727.65</v>
      </c>
      <c r="G325" s="107" t="str">
        <f t="shared" si="4"/>
        <v>SH19-05659</v>
      </c>
      <c r="H325" s="318"/>
      <c r="I325" s="126"/>
      <c r="J325" s="110"/>
      <c r="K325" s="108"/>
      <c r="L325" s="107"/>
      <c r="M325" s="319"/>
      <c r="N325" s="107"/>
    </row>
    <row r="326" spans="1:14" ht="18" customHeight="1">
      <c r="A326" s="107">
        <v>320</v>
      </c>
      <c r="B326" s="107" t="s">
        <v>225</v>
      </c>
      <c r="C326" s="90">
        <v>43626</v>
      </c>
      <c r="D326" s="107" t="s">
        <v>8603</v>
      </c>
      <c r="E326" s="107" t="s">
        <v>1709</v>
      </c>
      <c r="F326" s="126">
        <v>2485.13</v>
      </c>
      <c r="G326" s="107" t="str">
        <f t="shared" si="4"/>
        <v>SH19-05660</v>
      </c>
      <c r="H326" s="318"/>
      <c r="I326" s="126"/>
      <c r="J326" s="110"/>
      <c r="K326" s="108"/>
      <c r="L326" s="107"/>
      <c r="M326" s="319"/>
      <c r="N326" s="107"/>
    </row>
    <row r="327" spans="1:14" ht="18" customHeight="1">
      <c r="A327" s="107">
        <v>321</v>
      </c>
      <c r="B327" s="107" t="s">
        <v>1746</v>
      </c>
      <c r="D327" s="327" t="s">
        <v>8604</v>
      </c>
      <c r="E327" s="107" t="s">
        <v>1709</v>
      </c>
      <c r="F327" s="126">
        <v>0</v>
      </c>
      <c r="G327" s="107" t="str">
        <f t="shared" si="4"/>
        <v>SH19-05661</v>
      </c>
      <c r="H327" s="318"/>
      <c r="I327" s="126"/>
      <c r="J327" s="110"/>
      <c r="K327" s="108"/>
      <c r="L327" s="107"/>
      <c r="M327" s="319"/>
      <c r="N327" s="107"/>
    </row>
    <row r="328" spans="1:14" ht="18" customHeight="1">
      <c r="A328" s="107">
        <v>322</v>
      </c>
      <c r="B328" s="107" t="s">
        <v>53</v>
      </c>
      <c r="C328" s="90">
        <v>43626</v>
      </c>
      <c r="D328" s="107" t="s">
        <v>8605</v>
      </c>
      <c r="E328" s="107" t="s">
        <v>1709</v>
      </c>
      <c r="F328" s="126">
        <v>2448.1</v>
      </c>
      <c r="G328" s="107" t="str">
        <f t="shared" si="4"/>
        <v>SH19-05662</v>
      </c>
      <c r="H328" s="318"/>
      <c r="I328" s="126"/>
      <c r="J328" s="110"/>
      <c r="K328" s="108"/>
      <c r="L328" s="107"/>
      <c r="M328" s="319"/>
      <c r="N328" s="107"/>
    </row>
    <row r="329" spans="1:14" ht="18" customHeight="1">
      <c r="A329" s="107">
        <v>323</v>
      </c>
      <c r="B329" s="107" t="s">
        <v>206</v>
      </c>
      <c r="C329" s="90">
        <v>43626</v>
      </c>
      <c r="D329" s="107" t="s">
        <v>8606</v>
      </c>
      <c r="E329" s="107" t="s">
        <v>1709</v>
      </c>
      <c r="F329" s="126">
        <v>8325.2999999999993</v>
      </c>
      <c r="G329" s="107" t="str">
        <f t="shared" ref="G329:G392" si="5">D329</f>
        <v>SH19-05663</v>
      </c>
      <c r="H329" s="318"/>
      <c r="I329" s="126"/>
      <c r="J329" s="110"/>
      <c r="K329" s="108"/>
      <c r="L329" s="107"/>
      <c r="M329" s="319"/>
      <c r="N329" s="107"/>
    </row>
    <row r="330" spans="1:14" ht="18" customHeight="1">
      <c r="A330" s="107">
        <v>324</v>
      </c>
      <c r="B330" s="107" t="s">
        <v>47</v>
      </c>
      <c r="C330" s="90">
        <v>43626</v>
      </c>
      <c r="D330" s="107" t="s">
        <v>8607</v>
      </c>
      <c r="E330" s="107" t="s">
        <v>1709</v>
      </c>
      <c r="F330" s="126">
        <v>4175.18</v>
      </c>
      <c r="G330" s="107" t="str">
        <f t="shared" si="5"/>
        <v>SH19-05664</v>
      </c>
      <c r="H330" s="318"/>
      <c r="I330" s="126"/>
      <c r="J330" s="110"/>
      <c r="K330" s="108"/>
      <c r="L330" s="107"/>
      <c r="M330" s="319"/>
      <c r="N330" s="107"/>
    </row>
    <row r="331" spans="1:14" ht="18" customHeight="1">
      <c r="A331" s="107">
        <v>325</v>
      </c>
      <c r="B331" s="107" t="s">
        <v>42</v>
      </c>
      <c r="C331" s="90">
        <v>43626</v>
      </c>
      <c r="D331" s="107" t="s">
        <v>8608</v>
      </c>
      <c r="E331" s="107" t="s">
        <v>9448</v>
      </c>
      <c r="F331" s="126">
        <v>6.31</v>
      </c>
      <c r="G331" s="107" t="str">
        <f t="shared" si="5"/>
        <v>SH19-05665</v>
      </c>
      <c r="H331" s="318"/>
      <c r="I331" s="126"/>
      <c r="J331" s="110"/>
      <c r="K331" s="108"/>
      <c r="L331" s="107"/>
      <c r="M331" s="319"/>
      <c r="N331" s="107"/>
    </row>
    <row r="332" spans="1:14" ht="18" customHeight="1">
      <c r="A332" s="107">
        <v>326</v>
      </c>
      <c r="B332" s="107" t="s">
        <v>1727</v>
      </c>
      <c r="C332" s="90">
        <v>43626</v>
      </c>
      <c r="D332" s="107" t="s">
        <v>8609</v>
      </c>
      <c r="E332" s="107" t="s">
        <v>1709</v>
      </c>
      <c r="F332" s="126">
        <v>2248.1999999999998</v>
      </c>
      <c r="G332" s="107" t="str">
        <f t="shared" si="5"/>
        <v>SH19-05666</v>
      </c>
      <c r="H332" s="318"/>
      <c r="I332" s="126"/>
      <c r="J332" s="110"/>
      <c r="K332" s="108"/>
      <c r="L332" s="107"/>
      <c r="M332" s="319"/>
      <c r="N332" s="107"/>
    </row>
    <row r="333" spans="1:14" ht="18" customHeight="1">
      <c r="A333" s="107">
        <v>327</v>
      </c>
      <c r="B333" s="107" t="s">
        <v>142</v>
      </c>
      <c r="C333" s="90">
        <v>43626</v>
      </c>
      <c r="D333" s="107" t="s">
        <v>8610</v>
      </c>
      <c r="E333" s="107" t="s">
        <v>1709</v>
      </c>
      <c r="F333" s="126">
        <v>1786.66</v>
      </c>
      <c r="G333" s="107" t="str">
        <f t="shared" si="5"/>
        <v>SH19-05667</v>
      </c>
      <c r="H333" s="318"/>
      <c r="I333" s="126"/>
      <c r="J333" s="110"/>
      <c r="K333" s="108"/>
      <c r="L333" s="107"/>
      <c r="M333" s="319"/>
      <c r="N333" s="107"/>
    </row>
    <row r="334" spans="1:14" ht="18" customHeight="1">
      <c r="A334" s="107">
        <v>328</v>
      </c>
      <c r="B334" s="107" t="s">
        <v>142</v>
      </c>
      <c r="C334" s="90">
        <v>43626</v>
      </c>
      <c r="D334" s="107" t="s">
        <v>8611</v>
      </c>
      <c r="E334" s="107" t="s">
        <v>1709</v>
      </c>
      <c r="F334" s="126">
        <v>169.5</v>
      </c>
      <c r="G334" s="107" t="str">
        <f t="shared" si="5"/>
        <v>SH19-05668</v>
      </c>
      <c r="H334" s="318"/>
      <c r="I334" s="126"/>
      <c r="J334" s="110"/>
      <c r="K334" s="108"/>
      <c r="L334" s="107"/>
      <c r="M334" s="319"/>
      <c r="N334" s="107"/>
    </row>
    <row r="335" spans="1:14" ht="18" customHeight="1">
      <c r="A335" s="107">
        <v>329</v>
      </c>
      <c r="B335" s="107" t="s">
        <v>291</v>
      </c>
      <c r="C335" s="90">
        <v>43626</v>
      </c>
      <c r="D335" s="107" t="s">
        <v>8612</v>
      </c>
      <c r="E335" s="107" t="s">
        <v>1709</v>
      </c>
      <c r="F335" s="126">
        <v>7127.73</v>
      </c>
      <c r="G335" s="107" t="str">
        <f t="shared" si="5"/>
        <v>SH19-05669</v>
      </c>
      <c r="H335" s="318"/>
      <c r="I335" s="126"/>
      <c r="J335" s="110"/>
      <c r="K335" s="108"/>
      <c r="L335" s="107"/>
      <c r="M335" s="319"/>
      <c r="N335" s="107"/>
    </row>
    <row r="336" spans="1:14" ht="18" customHeight="1">
      <c r="A336" s="107">
        <v>330</v>
      </c>
      <c r="B336" s="107" t="s">
        <v>49</v>
      </c>
      <c r="C336" s="90">
        <v>43626</v>
      </c>
      <c r="D336" s="107" t="s">
        <v>8613</v>
      </c>
      <c r="E336" s="107" t="s">
        <v>1709</v>
      </c>
      <c r="F336" s="126">
        <v>14242.8</v>
      </c>
      <c r="G336" s="107" t="str">
        <f t="shared" si="5"/>
        <v>SH19-05670</v>
      </c>
      <c r="H336" s="318"/>
      <c r="I336" s="126"/>
      <c r="J336" s="110"/>
      <c r="K336" s="108"/>
      <c r="L336" s="107"/>
      <c r="M336" s="319"/>
      <c r="N336" s="107"/>
    </row>
    <row r="337" spans="1:14" ht="18" customHeight="1">
      <c r="A337" s="107">
        <v>331</v>
      </c>
      <c r="B337" s="107" t="s">
        <v>43</v>
      </c>
      <c r="C337" s="90">
        <v>43626</v>
      </c>
      <c r="D337" s="107" t="s">
        <v>8614</v>
      </c>
      <c r="E337" s="107" t="s">
        <v>1709</v>
      </c>
      <c r="F337" s="126">
        <v>1109.6300000000001</v>
      </c>
      <c r="G337" s="107" t="str">
        <f t="shared" si="5"/>
        <v>SH19-05671</v>
      </c>
      <c r="H337" s="318"/>
      <c r="I337" s="126"/>
      <c r="J337" s="110"/>
      <c r="K337" s="108"/>
      <c r="L337" s="107"/>
      <c r="M337" s="319"/>
      <c r="N337" s="107"/>
    </row>
    <row r="338" spans="1:14" ht="18" customHeight="1">
      <c r="A338" s="107">
        <v>332</v>
      </c>
      <c r="B338" s="107" t="s">
        <v>206</v>
      </c>
      <c r="C338" s="90">
        <v>43626</v>
      </c>
      <c r="D338" s="107" t="s">
        <v>8615</v>
      </c>
      <c r="E338" s="107" t="s">
        <v>1709</v>
      </c>
      <c r="F338" s="126">
        <v>8149.2</v>
      </c>
      <c r="G338" s="107" t="str">
        <f t="shared" si="5"/>
        <v>SH19-05672</v>
      </c>
      <c r="H338" s="318"/>
      <c r="I338" s="126"/>
      <c r="J338" s="110"/>
      <c r="K338" s="108"/>
      <c r="L338" s="107"/>
      <c r="M338" s="319"/>
      <c r="N338" s="107"/>
    </row>
    <row r="339" spans="1:14" ht="18" customHeight="1">
      <c r="A339" s="107">
        <v>333</v>
      </c>
      <c r="B339" s="107" t="s">
        <v>206</v>
      </c>
      <c r="C339" s="90">
        <v>43626</v>
      </c>
      <c r="D339" s="107" t="s">
        <v>8616</v>
      </c>
      <c r="E339" s="107" t="s">
        <v>1709</v>
      </c>
      <c r="F339" s="126">
        <v>4321.6000000000004</v>
      </c>
      <c r="G339" s="107" t="str">
        <f t="shared" si="5"/>
        <v>SH19-05673</v>
      </c>
      <c r="H339" s="318"/>
      <c r="I339" s="126"/>
      <c r="J339" s="110"/>
      <c r="K339" s="108"/>
      <c r="L339" s="107"/>
      <c r="M339" s="319"/>
      <c r="N339" s="107"/>
    </row>
    <row r="340" spans="1:14" ht="18" customHeight="1">
      <c r="A340" s="107">
        <v>334</v>
      </c>
      <c r="B340" s="107" t="s">
        <v>337</v>
      </c>
      <c r="C340" s="90">
        <v>43626</v>
      </c>
      <c r="D340" s="107" t="s">
        <v>8617</v>
      </c>
      <c r="E340" s="107" t="s">
        <v>1709</v>
      </c>
      <c r="F340" s="126">
        <v>7510.4</v>
      </c>
      <c r="G340" s="107" t="str">
        <f t="shared" si="5"/>
        <v>SH19-05674</v>
      </c>
      <c r="H340" s="318"/>
      <c r="I340" s="126"/>
      <c r="J340" s="110"/>
      <c r="K340" s="108"/>
      <c r="L340" s="107"/>
      <c r="M340" s="319"/>
      <c r="N340" s="107"/>
    </row>
    <row r="341" spans="1:14" ht="18" customHeight="1">
      <c r="A341" s="107">
        <v>335</v>
      </c>
      <c r="B341" s="107" t="s">
        <v>1727</v>
      </c>
      <c r="C341" s="90">
        <v>43626</v>
      </c>
      <c r="D341" s="107" t="s">
        <v>8618</v>
      </c>
      <c r="E341" s="107" t="s">
        <v>1709</v>
      </c>
      <c r="F341" s="126">
        <v>1060.2</v>
      </c>
      <c r="G341" s="107" t="str">
        <f t="shared" si="5"/>
        <v>SH19-05675</v>
      </c>
      <c r="H341" s="318"/>
      <c r="I341" s="126"/>
      <c r="J341" s="110"/>
      <c r="K341" s="108"/>
      <c r="L341" s="107"/>
      <c r="M341" s="319"/>
      <c r="N341" s="107"/>
    </row>
    <row r="342" spans="1:14" ht="18" customHeight="1">
      <c r="A342" s="107">
        <v>336</v>
      </c>
      <c r="B342" s="107" t="s">
        <v>42</v>
      </c>
      <c r="C342" s="90">
        <v>43627</v>
      </c>
      <c r="D342" s="107" t="s">
        <v>8619</v>
      </c>
      <c r="E342" s="107" t="s">
        <v>9447</v>
      </c>
      <c r="F342" s="126">
        <v>11982.08</v>
      </c>
      <c r="G342" s="107" t="str">
        <f t="shared" si="5"/>
        <v>SH19-05676</v>
      </c>
      <c r="H342" s="318"/>
      <c r="I342" s="126"/>
      <c r="J342" s="110"/>
      <c r="K342" s="108"/>
      <c r="L342" s="107"/>
      <c r="M342" s="319"/>
      <c r="N342" s="107"/>
    </row>
    <row r="343" spans="1:14" ht="18" customHeight="1">
      <c r="A343" s="107">
        <v>337</v>
      </c>
      <c r="B343" s="107" t="s">
        <v>42</v>
      </c>
      <c r="C343" s="90">
        <v>43627</v>
      </c>
      <c r="D343" s="107" t="s">
        <v>8620</v>
      </c>
      <c r="E343" s="107" t="s">
        <v>9447</v>
      </c>
      <c r="F343" s="126">
        <v>2157.75</v>
      </c>
      <c r="G343" s="107" t="str">
        <f t="shared" si="5"/>
        <v>SH19-05677</v>
      </c>
      <c r="H343" s="318"/>
      <c r="I343" s="126"/>
      <c r="J343" s="110"/>
      <c r="K343" s="108"/>
      <c r="L343" s="107"/>
      <c r="M343" s="319"/>
      <c r="N343" s="107"/>
    </row>
    <row r="344" spans="1:14" ht="18" customHeight="1">
      <c r="A344" s="107">
        <v>338</v>
      </c>
      <c r="B344" s="107" t="s">
        <v>337</v>
      </c>
      <c r="C344" s="90">
        <v>43626</v>
      </c>
      <c r="D344" s="107" t="s">
        <v>8621</v>
      </c>
      <c r="E344" s="107" t="s">
        <v>1709</v>
      </c>
      <c r="F344" s="126">
        <v>4995.49</v>
      </c>
      <c r="G344" s="107" t="str">
        <f t="shared" si="5"/>
        <v>SH19-05678</v>
      </c>
      <c r="H344" s="318"/>
      <c r="I344" s="126"/>
      <c r="J344" s="110"/>
      <c r="K344" s="108"/>
      <c r="L344" s="107"/>
      <c r="M344" s="319"/>
      <c r="N344" s="107"/>
    </row>
    <row r="345" spans="1:14" ht="18" customHeight="1">
      <c r="A345" s="107">
        <v>339</v>
      </c>
      <c r="B345" s="107" t="s">
        <v>1746</v>
      </c>
      <c r="D345" s="327" t="s">
        <v>8622</v>
      </c>
      <c r="E345" s="107" t="s">
        <v>1709</v>
      </c>
      <c r="F345" s="126">
        <v>0</v>
      </c>
      <c r="G345" s="107" t="str">
        <f t="shared" si="5"/>
        <v>SH19-05679</v>
      </c>
      <c r="H345" s="318"/>
      <c r="I345" s="126"/>
      <c r="J345" s="110"/>
      <c r="K345" s="108"/>
      <c r="L345" s="107"/>
      <c r="M345" s="319"/>
      <c r="N345" s="107"/>
    </row>
    <row r="346" spans="1:14" ht="18" customHeight="1">
      <c r="A346" s="107">
        <v>340</v>
      </c>
      <c r="B346" s="107" t="s">
        <v>55</v>
      </c>
      <c r="C346" s="90">
        <v>43626</v>
      </c>
      <c r="D346" s="107" t="s">
        <v>8623</v>
      </c>
      <c r="E346" s="107" t="s">
        <v>1709</v>
      </c>
      <c r="F346" s="126">
        <v>1644.84</v>
      </c>
      <c r="G346" s="107" t="str">
        <f t="shared" si="5"/>
        <v>SH19-05680</v>
      </c>
      <c r="H346" s="318"/>
      <c r="I346" s="126"/>
      <c r="J346" s="110"/>
      <c r="K346" s="108"/>
      <c r="L346" s="107"/>
      <c r="M346" s="319"/>
      <c r="N346" s="107"/>
    </row>
    <row r="347" spans="1:14" ht="18" customHeight="1">
      <c r="A347" s="107">
        <v>341</v>
      </c>
      <c r="B347" s="107" t="s">
        <v>55</v>
      </c>
      <c r="C347" s="90">
        <v>43626</v>
      </c>
      <c r="D347" s="107" t="s">
        <v>8624</v>
      </c>
      <c r="E347" s="107" t="s">
        <v>1709</v>
      </c>
      <c r="F347" s="126">
        <v>727.65</v>
      </c>
      <c r="G347" s="107" t="str">
        <f t="shared" si="5"/>
        <v>SH19-05681</v>
      </c>
      <c r="H347" s="318"/>
      <c r="I347" s="126"/>
      <c r="J347" s="110"/>
      <c r="K347" s="108"/>
      <c r="L347" s="107"/>
      <c r="M347" s="319"/>
      <c r="N347" s="107"/>
    </row>
    <row r="348" spans="1:14" ht="18" customHeight="1">
      <c r="A348" s="107">
        <v>342</v>
      </c>
      <c r="B348" s="107" t="s">
        <v>55</v>
      </c>
      <c r="C348" s="90">
        <v>43626</v>
      </c>
      <c r="D348" s="107" t="s">
        <v>8625</v>
      </c>
      <c r="E348" s="107" t="s">
        <v>1709</v>
      </c>
      <c r="F348" s="126">
        <v>1447.74</v>
      </c>
      <c r="G348" s="107" t="str">
        <f t="shared" si="5"/>
        <v>SH19-05682</v>
      </c>
      <c r="H348" s="318"/>
      <c r="I348" s="126"/>
      <c r="J348" s="110"/>
      <c r="K348" s="108"/>
      <c r="L348" s="107"/>
      <c r="M348" s="319"/>
      <c r="N348" s="107"/>
    </row>
    <row r="349" spans="1:14" ht="18" customHeight="1">
      <c r="A349" s="107">
        <v>343</v>
      </c>
      <c r="B349" s="107" t="s">
        <v>55</v>
      </c>
      <c r="C349" s="90">
        <v>43626</v>
      </c>
      <c r="D349" s="107" t="s">
        <v>8626</v>
      </c>
      <c r="E349" s="107" t="s">
        <v>1709</v>
      </c>
      <c r="F349" s="126">
        <v>1502.82</v>
      </c>
      <c r="G349" s="107" t="str">
        <f t="shared" si="5"/>
        <v>SH19-05683</v>
      </c>
      <c r="H349" s="318"/>
      <c r="I349" s="126"/>
      <c r="J349" s="110"/>
      <c r="K349" s="108"/>
      <c r="L349" s="107"/>
      <c r="M349" s="319"/>
      <c r="N349" s="107"/>
    </row>
    <row r="350" spans="1:14" ht="18" customHeight="1">
      <c r="A350" s="107">
        <v>344</v>
      </c>
      <c r="B350" s="107" t="s">
        <v>197</v>
      </c>
      <c r="C350" s="90">
        <v>43627</v>
      </c>
      <c r="D350" s="107" t="s">
        <v>8627</v>
      </c>
      <c r="E350" s="107" t="s">
        <v>1709</v>
      </c>
      <c r="F350" s="126">
        <v>6869.75</v>
      </c>
      <c r="G350" s="107" t="str">
        <f t="shared" si="5"/>
        <v>SH19-05684</v>
      </c>
      <c r="H350" s="318"/>
      <c r="I350" s="126"/>
      <c r="J350" s="110"/>
      <c r="K350" s="108"/>
      <c r="L350" s="107"/>
      <c r="M350" s="319"/>
      <c r="N350" s="107"/>
    </row>
    <row r="351" spans="1:14" ht="18" customHeight="1">
      <c r="A351" s="107">
        <v>345</v>
      </c>
      <c r="B351" s="107" t="s">
        <v>1755</v>
      </c>
      <c r="C351" s="90">
        <v>43627</v>
      </c>
      <c r="D351" s="107" t="s">
        <v>8628</v>
      </c>
      <c r="E351" s="107" t="s">
        <v>1709</v>
      </c>
      <c r="F351" s="126">
        <v>3855</v>
      </c>
      <c r="G351" s="107" t="str">
        <f t="shared" si="5"/>
        <v>SH19-05685</v>
      </c>
      <c r="H351" s="318"/>
      <c r="I351" s="126"/>
      <c r="J351" s="110"/>
      <c r="K351" s="108"/>
      <c r="L351" s="107"/>
      <c r="M351" s="319"/>
      <c r="N351" s="107"/>
    </row>
    <row r="352" spans="1:14" ht="18" customHeight="1">
      <c r="A352" s="107">
        <v>346</v>
      </c>
      <c r="B352" s="107" t="s">
        <v>42</v>
      </c>
      <c r="C352" s="90">
        <v>43628</v>
      </c>
      <c r="D352" s="107" t="s">
        <v>8629</v>
      </c>
      <c r="E352" s="107" t="s">
        <v>9446</v>
      </c>
      <c r="F352" s="126">
        <v>11529</v>
      </c>
      <c r="G352" s="107" t="str">
        <f t="shared" si="5"/>
        <v>SH19-05686</v>
      </c>
      <c r="H352" s="318"/>
      <c r="I352" s="126"/>
      <c r="J352" s="110"/>
      <c r="K352" s="108"/>
      <c r="L352" s="107"/>
      <c r="M352" s="319"/>
      <c r="N352" s="107"/>
    </row>
    <row r="353" spans="1:14" ht="18" customHeight="1">
      <c r="A353" s="107">
        <v>347</v>
      </c>
      <c r="B353" s="107" t="s">
        <v>42</v>
      </c>
      <c r="C353" s="90">
        <v>43628</v>
      </c>
      <c r="D353" s="107" t="s">
        <v>8630</v>
      </c>
      <c r="E353" s="107" t="s">
        <v>9446</v>
      </c>
      <c r="F353" s="126">
        <v>4224.1400000000003</v>
      </c>
      <c r="G353" s="107" t="str">
        <f t="shared" si="5"/>
        <v>SH19-05687</v>
      </c>
      <c r="H353" s="318"/>
      <c r="I353" s="126"/>
      <c r="J353" s="110"/>
      <c r="K353" s="108"/>
      <c r="L353" s="107"/>
      <c r="M353" s="319"/>
      <c r="N353" s="107"/>
    </row>
    <row r="354" spans="1:14" ht="18" customHeight="1">
      <c r="A354" s="107">
        <v>348</v>
      </c>
      <c r="B354" s="107" t="s">
        <v>42</v>
      </c>
      <c r="C354" s="90">
        <v>43628</v>
      </c>
      <c r="D354" s="107" t="s">
        <v>8631</v>
      </c>
      <c r="E354" s="107" t="s">
        <v>9446</v>
      </c>
      <c r="F354" s="126">
        <v>14186.08</v>
      </c>
      <c r="G354" s="107" t="str">
        <f t="shared" si="5"/>
        <v>SH19-05688</v>
      </c>
      <c r="H354" s="318"/>
      <c r="I354" s="126"/>
      <c r="J354" s="110"/>
      <c r="K354" s="108"/>
      <c r="L354" s="107"/>
      <c r="M354" s="319"/>
      <c r="N354" s="107"/>
    </row>
    <row r="355" spans="1:14" ht="18" customHeight="1">
      <c r="A355" s="107">
        <v>349</v>
      </c>
      <c r="B355" s="107" t="s">
        <v>42</v>
      </c>
      <c r="C355" s="90">
        <v>43628</v>
      </c>
      <c r="D355" s="107" t="s">
        <v>8632</v>
      </c>
      <c r="E355" s="107" t="s">
        <v>9446</v>
      </c>
      <c r="F355" s="126">
        <v>4644.8999999999996</v>
      </c>
      <c r="G355" s="107" t="str">
        <f t="shared" si="5"/>
        <v>SH19-05689</v>
      </c>
      <c r="H355" s="318"/>
      <c r="I355" s="126"/>
      <c r="J355" s="110"/>
      <c r="K355" s="108"/>
      <c r="L355" s="107"/>
      <c r="M355" s="319"/>
      <c r="N355" s="107"/>
    </row>
    <row r="356" spans="1:14" ht="18" customHeight="1">
      <c r="A356" s="107">
        <v>350</v>
      </c>
      <c r="B356" s="107" t="s">
        <v>42</v>
      </c>
      <c r="C356" s="90">
        <v>43628</v>
      </c>
      <c r="D356" s="107" t="s">
        <v>8633</v>
      </c>
      <c r="E356" s="107" t="s">
        <v>9446</v>
      </c>
      <c r="F356" s="126">
        <v>9815.74</v>
      </c>
      <c r="G356" s="107" t="str">
        <f t="shared" si="5"/>
        <v>SH19-05690</v>
      </c>
      <c r="H356" s="318"/>
      <c r="I356" s="126"/>
      <c r="J356" s="110"/>
      <c r="K356" s="108"/>
      <c r="L356" s="107"/>
      <c r="M356" s="319"/>
      <c r="N356" s="107"/>
    </row>
    <row r="357" spans="1:14" ht="18" customHeight="1">
      <c r="A357" s="107">
        <v>351</v>
      </c>
      <c r="B357" s="107" t="s">
        <v>42</v>
      </c>
      <c r="C357" s="90">
        <v>43628</v>
      </c>
      <c r="D357" s="107" t="s">
        <v>8634</v>
      </c>
      <c r="E357" s="107" t="s">
        <v>9446</v>
      </c>
      <c r="F357" s="126">
        <v>568.82000000000005</v>
      </c>
      <c r="G357" s="107" t="str">
        <f t="shared" si="5"/>
        <v>SH19-05691</v>
      </c>
      <c r="H357" s="318"/>
      <c r="I357" s="126"/>
      <c r="J357" s="110"/>
      <c r="K357" s="108"/>
      <c r="L357" s="107"/>
      <c r="M357" s="319"/>
      <c r="N357" s="107"/>
    </row>
    <row r="358" spans="1:14" ht="18" customHeight="1">
      <c r="A358" s="107">
        <v>352</v>
      </c>
      <c r="B358" s="107" t="s">
        <v>42</v>
      </c>
      <c r="C358" s="90">
        <v>43628</v>
      </c>
      <c r="D358" s="107" t="s">
        <v>8635</v>
      </c>
      <c r="E358" s="107" t="s">
        <v>9446</v>
      </c>
      <c r="F358" s="126">
        <v>11988.07</v>
      </c>
      <c r="G358" s="107" t="str">
        <f t="shared" si="5"/>
        <v>SH19-05692</v>
      </c>
      <c r="H358" s="318"/>
      <c r="I358" s="126"/>
      <c r="J358" s="110"/>
      <c r="K358" s="108"/>
      <c r="L358" s="107"/>
      <c r="M358" s="319"/>
      <c r="N358" s="107"/>
    </row>
    <row r="359" spans="1:14" ht="18" customHeight="1">
      <c r="A359" s="107">
        <v>353</v>
      </c>
      <c r="B359" s="107" t="s">
        <v>42</v>
      </c>
      <c r="C359" s="90">
        <v>43628</v>
      </c>
      <c r="D359" s="107" t="s">
        <v>8636</v>
      </c>
      <c r="E359" s="107" t="s">
        <v>9446</v>
      </c>
      <c r="F359" s="126">
        <v>5369.69</v>
      </c>
      <c r="G359" s="107" t="str">
        <f t="shared" si="5"/>
        <v>SH19-05693</v>
      </c>
      <c r="H359" s="318"/>
      <c r="I359" s="126"/>
      <c r="J359" s="110"/>
      <c r="K359" s="108"/>
      <c r="L359" s="107"/>
      <c r="M359" s="319"/>
      <c r="N359" s="107"/>
    </row>
    <row r="360" spans="1:14" ht="18" customHeight="1">
      <c r="A360" s="107">
        <v>354</v>
      </c>
      <c r="B360" s="107" t="s">
        <v>42</v>
      </c>
      <c r="C360" s="90">
        <v>43628</v>
      </c>
      <c r="D360" s="107" t="s">
        <v>8637</v>
      </c>
      <c r="E360" s="107" t="s">
        <v>9446</v>
      </c>
      <c r="F360" s="126">
        <v>8769.18</v>
      </c>
      <c r="G360" s="107" t="str">
        <f t="shared" si="5"/>
        <v>SH19-05694</v>
      </c>
      <c r="H360" s="318"/>
      <c r="I360" s="126"/>
      <c r="J360" s="110"/>
      <c r="K360" s="108"/>
      <c r="L360" s="107"/>
      <c r="M360" s="319"/>
      <c r="N360" s="107"/>
    </row>
    <row r="361" spans="1:14" ht="18" customHeight="1">
      <c r="A361" s="107">
        <v>355</v>
      </c>
      <c r="B361" s="107" t="s">
        <v>42</v>
      </c>
      <c r="C361" s="90">
        <v>43628</v>
      </c>
      <c r="D361" s="107" t="s">
        <v>8638</v>
      </c>
      <c r="E361" s="107" t="s">
        <v>9446</v>
      </c>
      <c r="F361" s="126">
        <v>4800.8599999999997</v>
      </c>
      <c r="G361" s="107" t="str">
        <f t="shared" si="5"/>
        <v>SH19-05695</v>
      </c>
      <c r="H361" s="318"/>
      <c r="I361" s="126"/>
      <c r="J361" s="110"/>
      <c r="K361" s="108"/>
      <c r="L361" s="107"/>
      <c r="M361" s="319"/>
      <c r="N361" s="107"/>
    </row>
    <row r="362" spans="1:14" ht="18" customHeight="1">
      <c r="A362" s="107">
        <v>356</v>
      </c>
      <c r="B362" s="107" t="s">
        <v>42</v>
      </c>
      <c r="C362" s="90">
        <v>43628</v>
      </c>
      <c r="D362" s="107" t="s">
        <v>8639</v>
      </c>
      <c r="E362" s="107" t="s">
        <v>9446</v>
      </c>
      <c r="F362" s="126">
        <v>9913.3799999999992</v>
      </c>
      <c r="G362" s="107" t="str">
        <f t="shared" si="5"/>
        <v>SH19-05696</v>
      </c>
      <c r="H362" s="318"/>
      <c r="I362" s="126"/>
      <c r="J362" s="110"/>
      <c r="K362" s="108"/>
      <c r="L362" s="107"/>
      <c r="M362" s="319"/>
      <c r="N362" s="107"/>
    </row>
    <row r="363" spans="1:14" ht="18" customHeight="1">
      <c r="A363" s="107">
        <v>357</v>
      </c>
      <c r="B363" s="107" t="s">
        <v>42</v>
      </c>
      <c r="C363" s="90">
        <v>43628</v>
      </c>
      <c r="D363" s="107" t="s">
        <v>8640</v>
      </c>
      <c r="E363" s="107" t="s">
        <v>9446</v>
      </c>
      <c r="F363" s="126">
        <v>4141.03</v>
      </c>
      <c r="G363" s="107" t="str">
        <f t="shared" si="5"/>
        <v>SH19-05697</v>
      </c>
      <c r="H363" s="318"/>
      <c r="I363" s="126"/>
      <c r="J363" s="110"/>
      <c r="K363" s="108"/>
      <c r="L363" s="107"/>
      <c r="M363" s="319"/>
      <c r="N363" s="107"/>
    </row>
    <row r="364" spans="1:14" ht="18" customHeight="1">
      <c r="A364" s="107">
        <v>358</v>
      </c>
      <c r="B364" s="107" t="s">
        <v>42</v>
      </c>
      <c r="C364" s="90">
        <v>43628</v>
      </c>
      <c r="D364" s="107" t="s">
        <v>8641</v>
      </c>
      <c r="E364" s="107" t="s">
        <v>9446</v>
      </c>
      <c r="F364" s="126">
        <v>13036.89</v>
      </c>
      <c r="G364" s="107" t="str">
        <f t="shared" si="5"/>
        <v>SH19-05698</v>
      </c>
      <c r="H364" s="318"/>
      <c r="I364" s="126"/>
      <c r="J364" s="110"/>
      <c r="K364" s="108"/>
      <c r="L364" s="107"/>
      <c r="M364" s="319"/>
      <c r="N364" s="107"/>
    </row>
    <row r="365" spans="1:14" ht="18" customHeight="1">
      <c r="A365" s="107">
        <v>359</v>
      </c>
      <c r="B365" s="107" t="s">
        <v>42</v>
      </c>
      <c r="C365" s="90">
        <v>43628</v>
      </c>
      <c r="D365" s="107" t="s">
        <v>8642</v>
      </c>
      <c r="E365" s="107" t="s">
        <v>9446</v>
      </c>
      <c r="F365" s="126">
        <v>5392.44</v>
      </c>
      <c r="G365" s="107" t="str">
        <f t="shared" si="5"/>
        <v>SH19-05699</v>
      </c>
      <c r="H365" s="318"/>
      <c r="I365" s="126"/>
      <c r="J365" s="110"/>
      <c r="K365" s="108"/>
      <c r="L365" s="107"/>
      <c r="M365" s="319"/>
      <c r="N365" s="107"/>
    </row>
    <row r="366" spans="1:14" ht="18" customHeight="1">
      <c r="A366" s="107">
        <v>360</v>
      </c>
      <c r="B366" s="107" t="s">
        <v>197</v>
      </c>
      <c r="C366" s="90">
        <v>43627</v>
      </c>
      <c r="D366" s="107" t="s">
        <v>8643</v>
      </c>
      <c r="E366" s="107" t="s">
        <v>1709</v>
      </c>
      <c r="F366" s="126">
        <v>8170.22</v>
      </c>
      <c r="G366" s="107" t="str">
        <f t="shared" si="5"/>
        <v>SH19-05700</v>
      </c>
      <c r="H366" s="318"/>
      <c r="I366" s="126"/>
      <c r="J366" s="110"/>
      <c r="K366" s="108"/>
      <c r="L366" s="107"/>
      <c r="M366" s="319"/>
      <c r="N366" s="107"/>
    </row>
    <row r="367" spans="1:14" ht="18" customHeight="1">
      <c r="A367" s="107">
        <v>361</v>
      </c>
      <c r="B367" s="107" t="s">
        <v>1746</v>
      </c>
      <c r="D367" s="327" t="s">
        <v>8644</v>
      </c>
      <c r="E367" s="107" t="s">
        <v>1709</v>
      </c>
      <c r="F367" s="126">
        <v>0</v>
      </c>
      <c r="G367" s="107" t="str">
        <f t="shared" si="5"/>
        <v>SH19-05701</v>
      </c>
      <c r="H367" s="318"/>
      <c r="I367" s="126"/>
      <c r="J367" s="110"/>
      <c r="K367" s="108"/>
      <c r="L367" s="107"/>
      <c r="M367" s="319"/>
      <c r="N367" s="107"/>
    </row>
    <row r="368" spans="1:14" ht="18" customHeight="1">
      <c r="A368" s="107">
        <v>362</v>
      </c>
      <c r="B368" s="107" t="s">
        <v>139</v>
      </c>
      <c r="C368" s="90">
        <v>43627</v>
      </c>
      <c r="D368" s="107" t="s">
        <v>8645</v>
      </c>
      <c r="E368" s="107" t="s">
        <v>1709</v>
      </c>
      <c r="F368" s="126">
        <v>1479</v>
      </c>
      <c r="G368" s="107" t="str">
        <f t="shared" si="5"/>
        <v>SH19-05702</v>
      </c>
      <c r="H368" s="318"/>
      <c r="I368" s="126"/>
      <c r="J368" s="110"/>
      <c r="K368" s="108"/>
      <c r="L368" s="107"/>
      <c r="M368" s="319"/>
      <c r="N368" s="107"/>
    </row>
    <row r="369" spans="1:14" ht="18" customHeight="1">
      <c r="A369" s="107">
        <v>363</v>
      </c>
      <c r="B369" s="107" t="s">
        <v>223</v>
      </c>
      <c r="C369" s="90">
        <v>43627</v>
      </c>
      <c r="D369" s="107" t="s">
        <v>8646</v>
      </c>
      <c r="E369" s="107" t="s">
        <v>1709</v>
      </c>
      <c r="F369" s="126">
        <v>2012.3</v>
      </c>
      <c r="G369" s="107" t="str">
        <f t="shared" si="5"/>
        <v>SH19-05703</v>
      </c>
      <c r="H369" s="318"/>
      <c r="I369" s="126"/>
      <c r="J369" s="110"/>
      <c r="K369" s="108"/>
      <c r="L369" s="107"/>
      <c r="M369" s="319"/>
      <c r="N369" s="107"/>
    </row>
    <row r="370" spans="1:14" ht="18" customHeight="1">
      <c r="A370" s="107">
        <v>364</v>
      </c>
      <c r="B370" s="107" t="s">
        <v>142</v>
      </c>
      <c r="C370" s="90">
        <v>43627</v>
      </c>
      <c r="D370" s="107" t="s">
        <v>8647</v>
      </c>
      <c r="E370" s="107" t="s">
        <v>1709</v>
      </c>
      <c r="F370" s="126">
        <v>2210.5100000000002</v>
      </c>
      <c r="G370" s="107" t="str">
        <f t="shared" si="5"/>
        <v>SH19-05704</v>
      </c>
      <c r="H370" s="318"/>
      <c r="I370" s="126"/>
      <c r="J370" s="110"/>
      <c r="K370" s="108"/>
      <c r="L370" s="107"/>
      <c r="M370" s="319"/>
      <c r="N370" s="107"/>
    </row>
    <row r="371" spans="1:14" ht="18" customHeight="1">
      <c r="A371" s="107">
        <v>365</v>
      </c>
      <c r="B371" s="107" t="s">
        <v>43</v>
      </c>
      <c r="C371" s="90">
        <v>43627</v>
      </c>
      <c r="D371" s="107" t="s">
        <v>8648</v>
      </c>
      <c r="E371" s="107" t="s">
        <v>1709</v>
      </c>
      <c r="F371" s="126">
        <v>6539.14</v>
      </c>
      <c r="G371" s="107" t="str">
        <f t="shared" si="5"/>
        <v>SH19-05705</v>
      </c>
      <c r="H371" s="318"/>
      <c r="I371" s="126"/>
      <c r="J371" s="110"/>
      <c r="K371" s="108"/>
      <c r="L371" s="107"/>
      <c r="M371" s="319"/>
      <c r="N371" s="107"/>
    </row>
    <row r="372" spans="1:14" ht="18" customHeight="1">
      <c r="A372" s="107">
        <v>366</v>
      </c>
      <c r="B372" s="107" t="s">
        <v>1746</v>
      </c>
      <c r="D372" s="327" t="s">
        <v>8649</v>
      </c>
      <c r="E372" s="107" t="s">
        <v>1709</v>
      </c>
      <c r="F372" s="126">
        <v>0</v>
      </c>
      <c r="G372" s="107" t="str">
        <f t="shared" si="5"/>
        <v>SH19-05706</v>
      </c>
      <c r="H372" s="318"/>
      <c r="I372" s="126"/>
      <c r="J372" s="110"/>
      <c r="K372" s="108"/>
      <c r="L372" s="107"/>
      <c r="M372" s="319"/>
      <c r="N372" s="107"/>
    </row>
    <row r="373" spans="1:14" ht="18" customHeight="1">
      <c r="A373" s="107">
        <v>367</v>
      </c>
      <c r="B373" s="107" t="s">
        <v>237</v>
      </c>
      <c r="C373" s="90">
        <v>43627</v>
      </c>
      <c r="D373" s="107" t="s">
        <v>8650</v>
      </c>
      <c r="E373" s="107" t="s">
        <v>1709</v>
      </c>
      <c r="F373" s="126">
        <v>5965.3</v>
      </c>
      <c r="G373" s="107" t="str">
        <f t="shared" si="5"/>
        <v>SH19-05707</v>
      </c>
      <c r="H373" s="318"/>
      <c r="I373" s="126"/>
      <c r="J373" s="110"/>
      <c r="K373" s="108"/>
      <c r="L373" s="107"/>
      <c r="M373" s="319"/>
      <c r="N373" s="107"/>
    </row>
    <row r="374" spans="1:14" ht="18" customHeight="1">
      <c r="A374" s="107">
        <v>368</v>
      </c>
      <c r="B374" s="107" t="s">
        <v>288</v>
      </c>
      <c r="C374" s="90">
        <v>43627</v>
      </c>
      <c r="D374" s="107" t="s">
        <v>8651</v>
      </c>
      <c r="E374" s="107" t="s">
        <v>1709</v>
      </c>
      <c r="F374" s="126">
        <v>6149.64</v>
      </c>
      <c r="G374" s="107" t="str">
        <f t="shared" si="5"/>
        <v>SH19-05708</v>
      </c>
      <c r="H374" s="318"/>
      <c r="I374" s="126"/>
      <c r="J374" s="110"/>
      <c r="K374" s="108"/>
      <c r="L374" s="107"/>
      <c r="M374" s="319"/>
      <c r="N374" s="107"/>
    </row>
    <row r="375" spans="1:14" ht="18" customHeight="1">
      <c r="A375" s="107">
        <v>369</v>
      </c>
      <c r="B375" s="107" t="s">
        <v>360</v>
      </c>
      <c r="C375" s="90">
        <v>43627</v>
      </c>
      <c r="D375" s="107" t="s">
        <v>8652</v>
      </c>
      <c r="E375" s="107" t="s">
        <v>1709</v>
      </c>
      <c r="F375" s="126">
        <v>1748.4</v>
      </c>
      <c r="G375" s="107" t="str">
        <f t="shared" si="5"/>
        <v>SH19-05709</v>
      </c>
      <c r="H375" s="318"/>
      <c r="I375" s="126"/>
      <c r="J375" s="110"/>
      <c r="K375" s="108"/>
      <c r="L375" s="107"/>
      <c r="M375" s="319"/>
      <c r="N375" s="107"/>
    </row>
    <row r="376" spans="1:14" ht="18" customHeight="1">
      <c r="A376" s="107">
        <v>370</v>
      </c>
      <c r="B376" s="107" t="s">
        <v>42</v>
      </c>
      <c r="C376" s="90">
        <v>43627</v>
      </c>
      <c r="D376" s="107" t="s">
        <v>8653</v>
      </c>
      <c r="E376" s="107" t="s">
        <v>1709</v>
      </c>
      <c r="F376" s="126">
        <v>10115</v>
      </c>
      <c r="G376" s="107" t="str">
        <f t="shared" si="5"/>
        <v>SH19-05710</v>
      </c>
      <c r="H376" s="318"/>
      <c r="I376" s="126"/>
      <c r="J376" s="110"/>
      <c r="K376" s="108"/>
      <c r="L376" s="107"/>
      <c r="M376" s="319"/>
      <c r="N376" s="107"/>
    </row>
    <row r="377" spans="1:14" ht="18" customHeight="1">
      <c r="A377" s="107">
        <v>371</v>
      </c>
      <c r="B377" s="107" t="s">
        <v>288</v>
      </c>
      <c r="C377" s="90">
        <v>43627</v>
      </c>
      <c r="D377" s="107" t="s">
        <v>8654</v>
      </c>
      <c r="E377" s="107" t="s">
        <v>1709</v>
      </c>
      <c r="F377" s="126">
        <v>3532.8</v>
      </c>
      <c r="G377" s="107" t="str">
        <f t="shared" si="5"/>
        <v>SH19-05711</v>
      </c>
      <c r="H377" s="318"/>
      <c r="I377" s="126"/>
      <c r="J377" s="110"/>
      <c r="K377" s="108"/>
      <c r="L377" s="107"/>
      <c r="M377" s="319"/>
      <c r="N377" s="107"/>
    </row>
    <row r="378" spans="1:14" ht="18" customHeight="1">
      <c r="A378" s="107">
        <v>372</v>
      </c>
      <c r="B378" s="107" t="s">
        <v>42</v>
      </c>
      <c r="C378" s="90">
        <v>43628</v>
      </c>
      <c r="D378" s="107" t="s">
        <v>8655</v>
      </c>
      <c r="E378" s="107" t="s">
        <v>9446</v>
      </c>
      <c r="F378" s="126">
        <v>2478</v>
      </c>
      <c r="G378" s="107" t="str">
        <f t="shared" si="5"/>
        <v>SH19-05712</v>
      </c>
      <c r="H378" s="318"/>
      <c r="I378" s="126"/>
      <c r="J378" s="110"/>
      <c r="K378" s="108"/>
      <c r="L378" s="107"/>
      <c r="M378" s="319"/>
      <c r="N378" s="107"/>
    </row>
    <row r="379" spans="1:14" ht="18" customHeight="1">
      <c r="A379" s="107">
        <v>373</v>
      </c>
      <c r="B379" s="107" t="s">
        <v>42</v>
      </c>
      <c r="C379" s="90">
        <v>43627</v>
      </c>
      <c r="D379" s="107" t="s">
        <v>8656</v>
      </c>
      <c r="E379" s="107" t="s">
        <v>1709</v>
      </c>
      <c r="F379" s="126">
        <v>2346</v>
      </c>
      <c r="G379" s="107" t="str">
        <f t="shared" si="5"/>
        <v>SH19-05713</v>
      </c>
      <c r="H379" s="318"/>
      <c r="I379" s="126"/>
      <c r="J379" s="110"/>
      <c r="K379" s="108"/>
      <c r="L379" s="107"/>
      <c r="M379" s="319"/>
      <c r="N379" s="107"/>
    </row>
    <row r="380" spans="1:14" ht="18" customHeight="1">
      <c r="A380" s="107">
        <v>374</v>
      </c>
      <c r="B380" s="107" t="s">
        <v>329</v>
      </c>
      <c r="C380" s="90">
        <v>43627</v>
      </c>
      <c r="D380" s="107" t="s">
        <v>8657</v>
      </c>
      <c r="E380" s="107" t="s">
        <v>1709</v>
      </c>
      <c r="F380" s="126">
        <v>1649.04</v>
      </c>
      <c r="G380" s="107" t="str">
        <f t="shared" si="5"/>
        <v>SH19-05714</v>
      </c>
      <c r="H380" s="318"/>
      <c r="I380" s="126"/>
      <c r="J380" s="110"/>
      <c r="K380" s="108"/>
      <c r="L380" s="107"/>
      <c r="M380" s="319"/>
      <c r="N380" s="107"/>
    </row>
    <row r="381" spans="1:14" ht="18" customHeight="1">
      <c r="A381" s="107">
        <v>375</v>
      </c>
      <c r="B381" s="107" t="s">
        <v>42</v>
      </c>
      <c r="C381" s="90">
        <v>43627</v>
      </c>
      <c r="D381" s="107" t="s">
        <v>8658</v>
      </c>
      <c r="E381" s="107" t="s">
        <v>9447</v>
      </c>
      <c r="F381" s="126">
        <v>7.41</v>
      </c>
      <c r="G381" s="107" t="str">
        <f t="shared" si="5"/>
        <v>SH19-05715</v>
      </c>
      <c r="H381" s="318"/>
      <c r="I381" s="126"/>
      <c r="J381" s="110"/>
      <c r="K381" s="108"/>
      <c r="L381" s="107"/>
      <c r="M381" s="319"/>
      <c r="N381" s="107"/>
    </row>
    <row r="382" spans="1:14" ht="18" customHeight="1">
      <c r="A382" s="107">
        <v>376</v>
      </c>
      <c r="B382" s="107" t="s">
        <v>42</v>
      </c>
      <c r="C382" s="90">
        <v>43627</v>
      </c>
      <c r="D382" s="107" t="s">
        <v>8659</v>
      </c>
      <c r="E382" s="107" t="s">
        <v>9447</v>
      </c>
      <c r="F382" s="126">
        <v>33.31</v>
      </c>
      <c r="G382" s="107" t="str">
        <f t="shared" si="5"/>
        <v>SH19-05716</v>
      </c>
      <c r="H382" s="318"/>
      <c r="I382" s="126"/>
      <c r="J382" s="110"/>
      <c r="K382" s="108"/>
      <c r="L382" s="107"/>
      <c r="M382" s="319"/>
      <c r="N382" s="107"/>
    </row>
    <row r="383" spans="1:14" ht="18" customHeight="1">
      <c r="A383" s="107">
        <v>377</v>
      </c>
      <c r="B383" s="107" t="s">
        <v>42</v>
      </c>
      <c r="C383" s="90">
        <v>43627</v>
      </c>
      <c r="D383" s="107" t="s">
        <v>8660</v>
      </c>
      <c r="E383" s="107" t="s">
        <v>1709</v>
      </c>
      <c r="F383" s="126">
        <v>24425.89</v>
      </c>
      <c r="G383" s="107" t="str">
        <f t="shared" si="5"/>
        <v>SH19-05717</v>
      </c>
      <c r="H383" s="318"/>
      <c r="I383" s="126"/>
      <c r="J383" s="110"/>
      <c r="K383" s="108"/>
      <c r="L383" s="107"/>
      <c r="M383" s="319"/>
      <c r="N383" s="107"/>
    </row>
    <row r="384" spans="1:14" ht="18" customHeight="1">
      <c r="A384" s="107">
        <v>378</v>
      </c>
      <c r="B384" s="107" t="s">
        <v>298</v>
      </c>
      <c r="C384" s="90">
        <v>43627</v>
      </c>
      <c r="D384" s="107" t="s">
        <v>8661</v>
      </c>
      <c r="E384" s="107" t="s">
        <v>1709</v>
      </c>
      <c r="F384" s="126">
        <v>732.92</v>
      </c>
      <c r="G384" s="107" t="str">
        <f t="shared" si="5"/>
        <v>SH19-05718</v>
      </c>
      <c r="H384" s="318"/>
      <c r="I384" s="126"/>
      <c r="J384" s="110"/>
      <c r="K384" s="108"/>
      <c r="L384" s="107"/>
      <c r="M384" s="319"/>
      <c r="N384" s="107"/>
    </row>
    <row r="385" spans="1:14" ht="18" customHeight="1">
      <c r="A385" s="107">
        <v>379</v>
      </c>
      <c r="B385" s="107" t="s">
        <v>1746</v>
      </c>
      <c r="D385" s="327" t="s">
        <v>8662</v>
      </c>
      <c r="E385" s="107" t="s">
        <v>1709</v>
      </c>
      <c r="F385" s="126">
        <v>0</v>
      </c>
      <c r="G385" s="107" t="str">
        <f t="shared" si="5"/>
        <v>SH19-05719</v>
      </c>
      <c r="H385" s="318"/>
      <c r="I385" s="126"/>
      <c r="J385" s="110"/>
      <c r="K385" s="108"/>
      <c r="L385" s="107"/>
      <c r="M385" s="319"/>
      <c r="N385" s="107"/>
    </row>
    <row r="386" spans="1:14" ht="18" customHeight="1">
      <c r="A386" s="107">
        <v>380</v>
      </c>
      <c r="B386" s="107" t="s">
        <v>42</v>
      </c>
      <c r="C386" s="90">
        <v>43627</v>
      </c>
      <c r="D386" s="107" t="s">
        <v>8663</v>
      </c>
      <c r="E386" s="107" t="s">
        <v>9447</v>
      </c>
      <c r="F386" s="126">
        <v>33.25</v>
      </c>
      <c r="G386" s="107" t="str">
        <f t="shared" si="5"/>
        <v>SH19-05720</v>
      </c>
      <c r="H386" s="318"/>
      <c r="I386" s="126"/>
      <c r="J386" s="110"/>
      <c r="K386" s="108"/>
      <c r="L386" s="107"/>
      <c r="M386" s="319"/>
      <c r="N386" s="107"/>
    </row>
    <row r="387" spans="1:14" ht="18" customHeight="1">
      <c r="A387" s="107">
        <v>381</v>
      </c>
      <c r="B387" s="107" t="s">
        <v>142</v>
      </c>
      <c r="C387" s="90">
        <v>43627</v>
      </c>
      <c r="D387" s="107" t="s">
        <v>8664</v>
      </c>
      <c r="E387" s="107" t="s">
        <v>1709</v>
      </c>
      <c r="F387" s="126">
        <v>2108.5700000000002</v>
      </c>
      <c r="G387" s="107" t="str">
        <f t="shared" si="5"/>
        <v>SH19-05721</v>
      </c>
      <c r="H387" s="318"/>
      <c r="I387" s="126"/>
      <c r="J387" s="110"/>
      <c r="K387" s="108"/>
      <c r="L387" s="107"/>
      <c r="M387" s="319"/>
      <c r="N387" s="107"/>
    </row>
    <row r="388" spans="1:14" ht="18" customHeight="1">
      <c r="A388" s="107">
        <v>382</v>
      </c>
      <c r="B388" s="107" t="s">
        <v>142</v>
      </c>
      <c r="C388" s="90">
        <v>43627</v>
      </c>
      <c r="D388" s="107" t="s">
        <v>8665</v>
      </c>
      <c r="E388" s="107" t="s">
        <v>1709</v>
      </c>
      <c r="F388" s="126">
        <v>292.27999999999997</v>
      </c>
      <c r="G388" s="107" t="str">
        <f t="shared" si="5"/>
        <v>SH19-05722</v>
      </c>
      <c r="H388" s="318"/>
      <c r="I388" s="126"/>
      <c r="J388" s="110"/>
      <c r="K388" s="108"/>
      <c r="L388" s="107"/>
      <c r="M388" s="319"/>
      <c r="N388" s="107"/>
    </row>
    <row r="389" spans="1:14" ht="18" customHeight="1">
      <c r="A389" s="107">
        <v>383</v>
      </c>
      <c r="B389" s="107" t="s">
        <v>141</v>
      </c>
      <c r="C389" s="90">
        <v>43627</v>
      </c>
      <c r="D389" s="107" t="s">
        <v>8666</v>
      </c>
      <c r="E389" s="107" t="s">
        <v>1709</v>
      </c>
      <c r="F389" s="126">
        <v>2520</v>
      </c>
      <c r="G389" s="107" t="str">
        <f t="shared" si="5"/>
        <v>SH19-05723</v>
      </c>
      <c r="H389" s="318"/>
      <c r="I389" s="126"/>
      <c r="J389" s="110"/>
      <c r="K389" s="108"/>
      <c r="L389" s="107"/>
      <c r="M389" s="319"/>
      <c r="N389" s="107"/>
    </row>
    <row r="390" spans="1:14" ht="18" customHeight="1">
      <c r="A390" s="107">
        <v>384</v>
      </c>
      <c r="B390" s="107" t="s">
        <v>54</v>
      </c>
      <c r="C390" s="90">
        <v>43627</v>
      </c>
      <c r="D390" s="107" t="s">
        <v>8667</v>
      </c>
      <c r="E390" s="107" t="s">
        <v>1709</v>
      </c>
      <c r="F390" s="126">
        <f>323.7+1636.8</f>
        <v>1960.5</v>
      </c>
      <c r="G390" s="107" t="str">
        <f t="shared" si="5"/>
        <v>SH19-05724</v>
      </c>
      <c r="H390" s="318"/>
      <c r="I390" s="126"/>
      <c r="J390" s="110"/>
      <c r="K390" s="108"/>
      <c r="L390" s="107"/>
      <c r="M390" s="319"/>
      <c r="N390" s="107"/>
    </row>
    <row r="391" spans="1:14" ht="18" customHeight="1">
      <c r="A391" s="107">
        <v>385</v>
      </c>
      <c r="B391" s="107" t="s">
        <v>238</v>
      </c>
      <c r="C391" s="90">
        <v>43627</v>
      </c>
      <c r="D391" s="107" t="s">
        <v>8668</v>
      </c>
      <c r="E391" s="107" t="s">
        <v>1709</v>
      </c>
      <c r="F391" s="126">
        <v>7405.72</v>
      </c>
      <c r="G391" s="107" t="str">
        <f t="shared" si="5"/>
        <v>SH19-05725</v>
      </c>
      <c r="H391" s="318"/>
      <c r="I391" s="126"/>
      <c r="J391" s="110"/>
      <c r="K391" s="108"/>
      <c r="L391" s="107"/>
      <c r="M391" s="319"/>
      <c r="N391" s="107"/>
    </row>
    <row r="392" spans="1:14" ht="18" customHeight="1">
      <c r="A392" s="107">
        <v>386</v>
      </c>
      <c r="B392" s="107" t="s">
        <v>1727</v>
      </c>
      <c r="C392" s="90">
        <v>43627</v>
      </c>
      <c r="D392" s="107" t="s">
        <v>8669</v>
      </c>
      <c r="E392" s="107" t="s">
        <v>1709</v>
      </c>
      <c r="F392" s="126">
        <v>1413.6</v>
      </c>
      <c r="G392" s="107" t="str">
        <f t="shared" si="5"/>
        <v>SH19-05726</v>
      </c>
      <c r="H392" s="318"/>
      <c r="I392" s="126"/>
      <c r="J392" s="110"/>
      <c r="K392" s="108"/>
      <c r="L392" s="107"/>
      <c r="M392" s="319"/>
      <c r="N392" s="107"/>
    </row>
    <row r="393" spans="1:14" ht="18" customHeight="1">
      <c r="A393" s="107">
        <v>387</v>
      </c>
      <c r="B393" s="107" t="s">
        <v>49</v>
      </c>
      <c r="C393" s="90">
        <v>43627</v>
      </c>
      <c r="D393" s="107" t="s">
        <v>8727</v>
      </c>
      <c r="E393" s="107" t="s">
        <v>1709</v>
      </c>
      <c r="F393" s="126">
        <v>14242.8</v>
      </c>
      <c r="G393" s="107" t="str">
        <f t="shared" ref="G393:G456" si="6">D393</f>
        <v>SH19-05727</v>
      </c>
      <c r="H393" s="318"/>
      <c r="I393" s="126"/>
      <c r="J393" s="110"/>
      <c r="K393" s="108"/>
      <c r="L393" s="107"/>
      <c r="M393" s="319"/>
      <c r="N393" s="107"/>
    </row>
    <row r="394" spans="1:14" ht="18" customHeight="1">
      <c r="A394" s="107">
        <v>388</v>
      </c>
      <c r="B394" s="107" t="s">
        <v>288</v>
      </c>
      <c r="C394" s="90">
        <v>43627</v>
      </c>
      <c r="D394" s="107" t="s">
        <v>8728</v>
      </c>
      <c r="E394" s="107" t="s">
        <v>1709</v>
      </c>
      <c r="F394" s="126">
        <v>2589.75</v>
      </c>
      <c r="G394" s="107" t="str">
        <f t="shared" si="6"/>
        <v>SH19-05728</v>
      </c>
      <c r="H394" s="318"/>
      <c r="I394" s="126"/>
      <c r="J394" s="110"/>
      <c r="K394" s="108"/>
      <c r="L394" s="107"/>
      <c r="M394" s="319"/>
      <c r="N394" s="107"/>
    </row>
    <row r="395" spans="1:14" ht="18" customHeight="1">
      <c r="A395" s="107">
        <v>389</v>
      </c>
      <c r="B395" s="107" t="s">
        <v>224</v>
      </c>
      <c r="C395" s="90">
        <v>43627</v>
      </c>
      <c r="D395" s="107" t="s">
        <v>8729</v>
      </c>
      <c r="E395" s="107" t="s">
        <v>1709</v>
      </c>
      <c r="F395" s="126">
        <v>7447.52</v>
      </c>
      <c r="G395" s="107" t="str">
        <f t="shared" si="6"/>
        <v>SH19-05729</v>
      </c>
      <c r="H395" s="318"/>
      <c r="I395" s="126"/>
      <c r="J395" s="110"/>
      <c r="K395" s="108"/>
      <c r="L395" s="107"/>
      <c r="M395" s="319"/>
      <c r="N395" s="107"/>
    </row>
    <row r="396" spans="1:14" ht="18" customHeight="1">
      <c r="A396" s="107">
        <v>390</v>
      </c>
      <c r="B396" s="107" t="s">
        <v>50</v>
      </c>
      <c r="C396" s="90">
        <v>43627</v>
      </c>
      <c r="D396" s="107" t="s">
        <v>8730</v>
      </c>
      <c r="E396" s="107" t="s">
        <v>1709</v>
      </c>
      <c r="F396" s="126">
        <v>1618.08</v>
      </c>
      <c r="G396" s="107" t="str">
        <f t="shared" si="6"/>
        <v>SH19-05730</v>
      </c>
      <c r="H396" s="318"/>
      <c r="I396" s="126"/>
      <c r="J396" s="110"/>
      <c r="K396" s="108"/>
      <c r="L396" s="107"/>
      <c r="M396" s="319"/>
      <c r="N396" s="107"/>
    </row>
    <row r="397" spans="1:14" ht="18" customHeight="1">
      <c r="A397" s="107">
        <v>391</v>
      </c>
      <c r="B397" s="107" t="s">
        <v>55</v>
      </c>
      <c r="C397" s="90">
        <v>43627</v>
      </c>
      <c r="D397" s="107" t="s">
        <v>8731</v>
      </c>
      <c r="E397" s="107" t="s">
        <v>1709</v>
      </c>
      <c r="F397" s="126">
        <v>1658.7</v>
      </c>
      <c r="G397" s="107" t="str">
        <f t="shared" si="6"/>
        <v>SH19-05731</v>
      </c>
      <c r="H397" s="318"/>
      <c r="I397" s="126"/>
      <c r="J397" s="110"/>
      <c r="K397" s="108"/>
      <c r="L397" s="107"/>
      <c r="M397" s="319"/>
      <c r="N397" s="107"/>
    </row>
    <row r="398" spans="1:14" ht="18" customHeight="1">
      <c r="A398" s="107">
        <v>392</v>
      </c>
      <c r="B398" s="107" t="s">
        <v>55</v>
      </c>
      <c r="C398" s="90">
        <v>43627</v>
      </c>
      <c r="D398" s="107" t="s">
        <v>8732</v>
      </c>
      <c r="E398" s="107" t="s">
        <v>1709</v>
      </c>
      <c r="F398" s="126">
        <v>1644.84</v>
      </c>
      <c r="G398" s="107" t="str">
        <f t="shared" si="6"/>
        <v>SH19-05732</v>
      </c>
      <c r="H398" s="318"/>
      <c r="I398" s="126"/>
      <c r="J398" s="110"/>
      <c r="K398" s="108"/>
      <c r="L398" s="107"/>
      <c r="M398" s="319"/>
      <c r="N398" s="107"/>
    </row>
    <row r="399" spans="1:14" ht="18" customHeight="1">
      <c r="A399" s="107">
        <v>393</v>
      </c>
      <c r="B399" s="107" t="s">
        <v>55</v>
      </c>
      <c r="C399" s="90">
        <v>43627</v>
      </c>
      <c r="D399" s="107" t="s">
        <v>8733</v>
      </c>
      <c r="E399" s="107" t="s">
        <v>1709</v>
      </c>
      <c r="F399" s="126">
        <v>1502.82</v>
      </c>
      <c r="G399" s="107" t="str">
        <f t="shared" si="6"/>
        <v>SH19-05733</v>
      </c>
      <c r="H399" s="318"/>
      <c r="I399" s="126"/>
      <c r="J399" s="110"/>
      <c r="K399" s="108"/>
      <c r="L399" s="107"/>
      <c r="M399" s="319"/>
      <c r="N399" s="107"/>
    </row>
    <row r="400" spans="1:14" ht="18" customHeight="1">
      <c r="A400" s="107">
        <v>394</v>
      </c>
      <c r="B400" s="107" t="s">
        <v>43</v>
      </c>
      <c r="C400" s="90">
        <v>43627</v>
      </c>
      <c r="D400" s="107" t="s">
        <v>8734</v>
      </c>
      <c r="E400" s="107" t="s">
        <v>1709</v>
      </c>
      <c r="F400" s="126">
        <v>1991.78</v>
      </c>
      <c r="G400" s="107" t="str">
        <f t="shared" si="6"/>
        <v>SH19-05734</v>
      </c>
      <c r="H400" s="318"/>
      <c r="I400" s="126"/>
      <c r="J400" s="110"/>
      <c r="K400" s="108"/>
      <c r="L400" s="107"/>
      <c r="M400" s="319"/>
      <c r="N400" s="107"/>
    </row>
    <row r="401" spans="1:14" ht="18" customHeight="1">
      <c r="A401" s="107">
        <v>395</v>
      </c>
      <c r="B401" s="107" t="s">
        <v>1746</v>
      </c>
      <c r="D401" s="327" t="s">
        <v>8735</v>
      </c>
      <c r="E401" s="107" t="s">
        <v>1709</v>
      </c>
      <c r="F401" s="126">
        <v>0</v>
      </c>
      <c r="G401" s="107" t="str">
        <f t="shared" si="6"/>
        <v>SH19-05735</v>
      </c>
      <c r="H401" s="318"/>
      <c r="I401" s="126"/>
      <c r="J401" s="110"/>
      <c r="K401" s="108"/>
      <c r="L401" s="107"/>
      <c r="M401" s="319"/>
      <c r="N401" s="107"/>
    </row>
    <row r="402" spans="1:14" ht="18" customHeight="1">
      <c r="A402" s="107">
        <v>396</v>
      </c>
      <c r="B402" s="107" t="s">
        <v>42</v>
      </c>
      <c r="C402" s="90">
        <v>43627</v>
      </c>
      <c r="D402" s="107" t="s">
        <v>8736</v>
      </c>
      <c r="E402" s="107" t="s">
        <v>9447</v>
      </c>
      <c r="F402" s="126">
        <v>8.8699999999999992</v>
      </c>
      <c r="G402" s="107" t="str">
        <f t="shared" si="6"/>
        <v>SH19-05736</v>
      </c>
      <c r="H402" s="318"/>
      <c r="I402" s="126"/>
      <c r="J402" s="110"/>
      <c r="K402" s="108"/>
      <c r="L402" s="107"/>
      <c r="M402" s="319"/>
      <c r="N402" s="107"/>
    </row>
    <row r="403" spans="1:14" ht="18" customHeight="1">
      <c r="A403" s="107">
        <v>397</v>
      </c>
      <c r="B403" s="107" t="s">
        <v>42</v>
      </c>
      <c r="C403" s="90">
        <v>43628</v>
      </c>
      <c r="D403" s="107" t="s">
        <v>8737</v>
      </c>
      <c r="E403" s="107" t="s">
        <v>9446</v>
      </c>
      <c r="F403" s="126">
        <v>2478</v>
      </c>
      <c r="G403" s="107" t="str">
        <f t="shared" si="6"/>
        <v>SH19-05737</v>
      </c>
      <c r="H403" s="318"/>
      <c r="I403" s="126"/>
      <c r="J403" s="110"/>
      <c r="K403" s="108"/>
      <c r="L403" s="107"/>
      <c r="M403" s="319"/>
      <c r="N403" s="107"/>
    </row>
    <row r="404" spans="1:14" ht="18" customHeight="1">
      <c r="A404" s="107">
        <v>398</v>
      </c>
      <c r="B404" s="107" t="s">
        <v>42</v>
      </c>
      <c r="C404" s="90">
        <v>43629</v>
      </c>
      <c r="D404" s="107" t="s">
        <v>8738</v>
      </c>
      <c r="E404" s="107" t="s">
        <v>9445</v>
      </c>
      <c r="F404" s="126">
        <v>10138.09</v>
      </c>
      <c r="G404" s="107" t="str">
        <f t="shared" si="6"/>
        <v>SH19-05738</v>
      </c>
      <c r="H404" s="318"/>
      <c r="I404" s="126"/>
      <c r="J404" s="110"/>
      <c r="K404" s="108"/>
      <c r="L404" s="107"/>
      <c r="M404" s="319"/>
      <c r="N404" s="107"/>
    </row>
    <row r="405" spans="1:14" ht="18" customHeight="1">
      <c r="A405" s="107">
        <v>399</v>
      </c>
      <c r="B405" s="107" t="s">
        <v>42</v>
      </c>
      <c r="C405" s="90">
        <v>43629</v>
      </c>
      <c r="D405" s="107" t="s">
        <v>8739</v>
      </c>
      <c r="E405" s="107" t="s">
        <v>9445</v>
      </c>
      <c r="F405" s="126">
        <v>6687.29</v>
      </c>
      <c r="G405" s="107" t="str">
        <f t="shared" si="6"/>
        <v>SH19-05739</v>
      </c>
      <c r="H405" s="318"/>
      <c r="I405" s="126"/>
      <c r="J405" s="110"/>
      <c r="K405" s="108"/>
      <c r="L405" s="107"/>
      <c r="M405" s="319"/>
      <c r="N405" s="107"/>
    </row>
    <row r="406" spans="1:14" ht="18" customHeight="1">
      <c r="A406" s="107">
        <v>400</v>
      </c>
      <c r="B406" s="107" t="s">
        <v>42</v>
      </c>
      <c r="C406" s="90">
        <v>43629</v>
      </c>
      <c r="D406" s="107" t="s">
        <v>8740</v>
      </c>
      <c r="E406" s="107" t="s">
        <v>9445</v>
      </c>
      <c r="F406" s="126">
        <v>13866.43</v>
      </c>
      <c r="G406" s="107" t="str">
        <f t="shared" si="6"/>
        <v>SH19-05740</v>
      </c>
      <c r="H406" s="318"/>
      <c r="I406" s="126"/>
      <c r="J406" s="110"/>
      <c r="K406" s="108"/>
      <c r="L406" s="107"/>
      <c r="M406" s="319"/>
      <c r="N406" s="107"/>
    </row>
    <row r="407" spans="1:14" ht="18" customHeight="1">
      <c r="A407" s="107">
        <v>401</v>
      </c>
      <c r="B407" s="107" t="s">
        <v>42</v>
      </c>
      <c r="C407" s="90">
        <v>43629</v>
      </c>
      <c r="D407" s="107" t="s">
        <v>8741</v>
      </c>
      <c r="E407" s="107" t="s">
        <v>9445</v>
      </c>
      <c r="F407" s="126">
        <v>5822.68</v>
      </c>
      <c r="G407" s="107" t="str">
        <f t="shared" si="6"/>
        <v>SH19-05741</v>
      </c>
      <c r="H407" s="318"/>
      <c r="I407" s="126"/>
      <c r="J407" s="110"/>
      <c r="K407" s="108"/>
      <c r="L407" s="107"/>
      <c r="M407" s="319"/>
      <c r="N407" s="107"/>
    </row>
    <row r="408" spans="1:14" ht="18" customHeight="1">
      <c r="A408" s="107">
        <v>402</v>
      </c>
      <c r="B408" s="107" t="s">
        <v>42</v>
      </c>
      <c r="C408" s="90">
        <v>43629</v>
      </c>
      <c r="D408" s="107" t="s">
        <v>8742</v>
      </c>
      <c r="E408" s="107" t="s">
        <v>9445</v>
      </c>
      <c r="F408" s="126">
        <v>10038.34</v>
      </c>
      <c r="G408" s="107" t="str">
        <f t="shared" si="6"/>
        <v>SH19-05742</v>
      </c>
      <c r="H408" s="318"/>
      <c r="I408" s="126"/>
      <c r="J408" s="110"/>
      <c r="K408" s="108"/>
      <c r="L408" s="107"/>
      <c r="M408" s="319"/>
      <c r="N408" s="107"/>
    </row>
    <row r="409" spans="1:14" ht="18" customHeight="1">
      <c r="A409" s="107">
        <v>403</v>
      </c>
      <c r="B409" s="107" t="s">
        <v>42</v>
      </c>
      <c r="C409" s="90">
        <v>43629</v>
      </c>
      <c r="D409" s="107" t="s">
        <v>8743</v>
      </c>
      <c r="E409" s="107" t="s">
        <v>9445</v>
      </c>
      <c r="F409" s="126">
        <v>2478</v>
      </c>
      <c r="G409" s="107" t="str">
        <f t="shared" si="6"/>
        <v>SH19-05743</v>
      </c>
      <c r="H409" s="318"/>
      <c r="I409" s="126"/>
      <c r="J409" s="110"/>
      <c r="K409" s="108"/>
      <c r="L409" s="107"/>
      <c r="M409" s="319"/>
      <c r="N409" s="107"/>
    </row>
    <row r="410" spans="1:14" ht="18" customHeight="1">
      <c r="A410" s="107">
        <v>404</v>
      </c>
      <c r="B410" s="107" t="s">
        <v>42</v>
      </c>
      <c r="C410" s="90">
        <v>43629</v>
      </c>
      <c r="D410" s="107" t="s">
        <v>8744</v>
      </c>
      <c r="E410" s="107" t="s">
        <v>9445</v>
      </c>
      <c r="F410" s="126">
        <v>16298.31</v>
      </c>
      <c r="G410" s="107" t="str">
        <f t="shared" si="6"/>
        <v>SH19-05744</v>
      </c>
      <c r="H410" s="318"/>
      <c r="I410" s="126"/>
      <c r="J410" s="110"/>
      <c r="K410" s="108"/>
      <c r="L410" s="107"/>
      <c r="M410" s="319"/>
      <c r="N410" s="107"/>
    </row>
    <row r="411" spans="1:14" ht="18" customHeight="1">
      <c r="A411" s="107">
        <v>405</v>
      </c>
      <c r="B411" s="107" t="s">
        <v>42</v>
      </c>
      <c r="C411" s="90">
        <v>43629</v>
      </c>
      <c r="D411" s="107" t="s">
        <v>8745</v>
      </c>
      <c r="E411" s="107" t="s">
        <v>9445</v>
      </c>
      <c r="F411" s="126">
        <v>2478</v>
      </c>
      <c r="G411" s="107" t="str">
        <f t="shared" si="6"/>
        <v>SH19-05745</v>
      </c>
      <c r="H411" s="318"/>
      <c r="I411" s="126"/>
      <c r="J411" s="110"/>
      <c r="K411" s="108"/>
      <c r="L411" s="107"/>
      <c r="M411" s="319"/>
      <c r="N411" s="107"/>
    </row>
    <row r="412" spans="1:14" ht="18" customHeight="1">
      <c r="A412" s="107">
        <v>406</v>
      </c>
      <c r="B412" s="107" t="s">
        <v>42</v>
      </c>
      <c r="C412" s="90">
        <v>43629</v>
      </c>
      <c r="D412" s="107" t="s">
        <v>8746</v>
      </c>
      <c r="E412" s="107" t="s">
        <v>9445</v>
      </c>
      <c r="F412" s="126">
        <v>14271.07</v>
      </c>
      <c r="G412" s="107" t="str">
        <f t="shared" si="6"/>
        <v>SH19-05746</v>
      </c>
      <c r="H412" s="318"/>
      <c r="I412" s="126"/>
      <c r="J412" s="110"/>
      <c r="K412" s="108"/>
      <c r="L412" s="107"/>
      <c r="M412" s="319"/>
      <c r="N412" s="107"/>
    </row>
    <row r="413" spans="1:14" ht="18" customHeight="1">
      <c r="A413" s="107">
        <v>407</v>
      </c>
      <c r="B413" s="107" t="s">
        <v>42</v>
      </c>
      <c r="C413" s="90">
        <v>43629</v>
      </c>
      <c r="D413" s="107" t="s">
        <v>8747</v>
      </c>
      <c r="E413" s="107" t="s">
        <v>9445</v>
      </c>
      <c r="F413" s="126">
        <v>2478</v>
      </c>
      <c r="G413" s="107" t="str">
        <f t="shared" si="6"/>
        <v>SH19-05747</v>
      </c>
      <c r="H413" s="318"/>
      <c r="I413" s="126"/>
      <c r="J413" s="110"/>
      <c r="K413" s="108"/>
      <c r="L413" s="107"/>
      <c r="M413" s="319"/>
      <c r="N413" s="107"/>
    </row>
    <row r="414" spans="1:14" ht="18" customHeight="1">
      <c r="A414" s="107">
        <v>408</v>
      </c>
      <c r="B414" s="107" t="s">
        <v>42</v>
      </c>
      <c r="C414" s="90">
        <v>43629</v>
      </c>
      <c r="D414" s="107" t="s">
        <v>8748</v>
      </c>
      <c r="E414" s="107" t="s">
        <v>9445</v>
      </c>
      <c r="F414" s="126">
        <v>12530.35</v>
      </c>
      <c r="G414" s="107" t="str">
        <f t="shared" si="6"/>
        <v>SH19-05748</v>
      </c>
      <c r="H414" s="318"/>
      <c r="I414" s="126"/>
      <c r="J414" s="110"/>
      <c r="K414" s="108"/>
      <c r="L414" s="107"/>
      <c r="M414" s="319"/>
      <c r="N414" s="107"/>
    </row>
    <row r="415" spans="1:14" ht="18" customHeight="1">
      <c r="A415" s="107">
        <v>409</v>
      </c>
      <c r="B415" s="107" t="s">
        <v>42</v>
      </c>
      <c r="C415" s="90">
        <v>43629</v>
      </c>
      <c r="D415" s="107" t="s">
        <v>8749</v>
      </c>
      <c r="E415" s="107" t="s">
        <v>9445</v>
      </c>
      <c r="F415" s="126">
        <v>4372.8599999999997</v>
      </c>
      <c r="G415" s="107" t="str">
        <f t="shared" si="6"/>
        <v>SH19-05749</v>
      </c>
      <c r="H415" s="318"/>
      <c r="I415" s="126"/>
      <c r="J415" s="110"/>
      <c r="K415" s="108"/>
      <c r="L415" s="107"/>
      <c r="M415" s="319"/>
      <c r="N415" s="107"/>
    </row>
    <row r="416" spans="1:14" ht="18" customHeight="1">
      <c r="A416" s="107">
        <v>410</v>
      </c>
      <c r="B416" s="107" t="s">
        <v>43</v>
      </c>
      <c r="C416" s="90">
        <v>43628</v>
      </c>
      <c r="D416" s="107" t="s">
        <v>8750</v>
      </c>
      <c r="E416" s="107" t="s">
        <v>1709</v>
      </c>
      <c r="F416" s="126">
        <v>4978.16</v>
      </c>
      <c r="G416" s="107" t="str">
        <f t="shared" si="6"/>
        <v>SH19-05750</v>
      </c>
      <c r="H416" s="318"/>
      <c r="I416" s="126"/>
      <c r="J416" s="110"/>
      <c r="K416" s="108"/>
      <c r="L416" s="107"/>
      <c r="M416" s="319"/>
      <c r="N416" s="107"/>
    </row>
    <row r="417" spans="1:14" ht="18" customHeight="1">
      <c r="A417" s="107">
        <v>411</v>
      </c>
      <c r="B417" s="107" t="s">
        <v>139</v>
      </c>
      <c r="C417" s="90">
        <v>43628</v>
      </c>
      <c r="D417" s="107" t="s">
        <v>8751</v>
      </c>
      <c r="E417" s="107" t="s">
        <v>1709</v>
      </c>
      <c r="F417" s="126">
        <v>1479</v>
      </c>
      <c r="G417" s="107" t="str">
        <f t="shared" si="6"/>
        <v>SH19-05751</v>
      </c>
      <c r="H417" s="318"/>
      <c r="I417" s="126"/>
      <c r="J417" s="110"/>
      <c r="K417" s="108"/>
      <c r="L417" s="107"/>
      <c r="M417" s="319"/>
      <c r="N417" s="107"/>
    </row>
    <row r="418" spans="1:14" ht="18" customHeight="1">
      <c r="A418" s="107">
        <v>412</v>
      </c>
      <c r="B418" s="107" t="s">
        <v>142</v>
      </c>
      <c r="C418" s="90">
        <v>43628</v>
      </c>
      <c r="D418" s="107" t="s">
        <v>8752</v>
      </c>
      <c r="E418" s="107" t="s">
        <v>1709</v>
      </c>
      <c r="F418" s="126">
        <v>755.77</v>
      </c>
      <c r="G418" s="107" t="str">
        <f t="shared" si="6"/>
        <v>SH19-05752</v>
      </c>
      <c r="H418" s="318"/>
      <c r="I418" s="126"/>
      <c r="J418" s="110"/>
      <c r="K418" s="108"/>
      <c r="L418" s="107"/>
      <c r="M418" s="319"/>
      <c r="N418" s="107"/>
    </row>
    <row r="419" spans="1:14" ht="18" customHeight="1">
      <c r="A419" s="107">
        <v>413</v>
      </c>
      <c r="B419" s="107" t="s">
        <v>47</v>
      </c>
      <c r="C419" s="90">
        <v>43628</v>
      </c>
      <c r="D419" s="107" t="s">
        <v>8753</v>
      </c>
      <c r="E419" s="107" t="s">
        <v>1709</v>
      </c>
      <c r="F419" s="126">
        <v>1079.4000000000001</v>
      </c>
      <c r="G419" s="107" t="str">
        <f t="shared" si="6"/>
        <v>SH19-05753</v>
      </c>
      <c r="H419" s="318"/>
      <c r="I419" s="126"/>
      <c r="J419" s="110"/>
      <c r="K419" s="108"/>
      <c r="L419" s="107"/>
      <c r="M419" s="319"/>
      <c r="N419" s="107"/>
    </row>
    <row r="420" spans="1:14" ht="18" customHeight="1">
      <c r="A420" s="107">
        <v>414</v>
      </c>
      <c r="B420" s="107" t="s">
        <v>45</v>
      </c>
      <c r="C420" s="90">
        <v>43628</v>
      </c>
      <c r="D420" s="107" t="s">
        <v>8754</v>
      </c>
      <c r="E420" s="107" t="s">
        <v>1709</v>
      </c>
      <c r="F420" s="126">
        <v>5485.06</v>
      </c>
      <c r="G420" s="107" t="str">
        <f t="shared" si="6"/>
        <v>SH19-05754</v>
      </c>
      <c r="H420" s="318"/>
      <c r="I420" s="126"/>
      <c r="J420" s="110"/>
      <c r="K420" s="108"/>
      <c r="L420" s="107"/>
      <c r="M420" s="319"/>
      <c r="N420" s="107"/>
    </row>
    <row r="421" spans="1:14" ht="18" customHeight="1">
      <c r="A421" s="107">
        <v>415</v>
      </c>
      <c r="B421" s="107" t="s">
        <v>42</v>
      </c>
      <c r="C421" s="90">
        <v>43628</v>
      </c>
      <c r="D421" s="107" t="s">
        <v>8755</v>
      </c>
      <c r="E421" s="107" t="s">
        <v>9446</v>
      </c>
      <c r="F421" s="126">
        <v>95.36</v>
      </c>
      <c r="G421" s="107" t="str">
        <f t="shared" si="6"/>
        <v>SH19-05755</v>
      </c>
      <c r="H421" s="318"/>
      <c r="I421" s="126"/>
      <c r="J421" s="110"/>
      <c r="K421" s="108"/>
      <c r="L421" s="107"/>
      <c r="M421" s="319"/>
      <c r="N421" s="107"/>
    </row>
    <row r="422" spans="1:14" ht="18" customHeight="1">
      <c r="A422" s="107">
        <v>416</v>
      </c>
      <c r="B422" s="107" t="s">
        <v>42</v>
      </c>
      <c r="C422" s="90">
        <v>43628</v>
      </c>
      <c r="D422" s="107" t="s">
        <v>8756</v>
      </c>
      <c r="E422" s="107" t="s">
        <v>9446</v>
      </c>
      <c r="F422" s="126">
        <v>16.829999999999998</v>
      </c>
      <c r="G422" s="107" t="str">
        <f t="shared" si="6"/>
        <v>SH19-05756</v>
      </c>
      <c r="H422" s="318"/>
      <c r="I422" s="126"/>
      <c r="J422" s="110"/>
      <c r="K422" s="108"/>
      <c r="L422" s="107"/>
      <c r="M422" s="319"/>
      <c r="N422" s="107"/>
    </row>
    <row r="423" spans="1:14" ht="18" customHeight="1">
      <c r="A423" s="107">
        <v>417</v>
      </c>
      <c r="B423" s="107" t="s">
        <v>50</v>
      </c>
      <c r="C423" s="90">
        <v>43628</v>
      </c>
      <c r="D423" s="107" t="s">
        <v>8757</v>
      </c>
      <c r="E423" s="107" t="s">
        <v>1709</v>
      </c>
      <c r="F423" s="126">
        <v>7011.68</v>
      </c>
      <c r="G423" s="107" t="str">
        <f t="shared" si="6"/>
        <v>SH19-05757</v>
      </c>
      <c r="H423" s="318"/>
      <c r="I423" s="126"/>
      <c r="J423" s="110"/>
      <c r="K423" s="108"/>
      <c r="L423" s="107"/>
      <c r="M423" s="319"/>
      <c r="N423" s="107"/>
    </row>
    <row r="424" spans="1:14" ht="18" customHeight="1">
      <c r="A424" s="107">
        <v>418</v>
      </c>
      <c r="B424" s="107" t="s">
        <v>42</v>
      </c>
      <c r="C424" s="90">
        <v>43629</v>
      </c>
      <c r="D424" s="107" t="s">
        <v>8758</v>
      </c>
      <c r="E424" s="107" t="s">
        <v>9445</v>
      </c>
      <c r="F424" s="126">
        <v>2350.04</v>
      </c>
      <c r="G424" s="107" t="str">
        <f t="shared" si="6"/>
        <v>SH19-05758</v>
      </c>
      <c r="H424" s="318"/>
      <c r="I424" s="126"/>
      <c r="J424" s="110"/>
      <c r="K424" s="108"/>
      <c r="L424" s="107"/>
      <c r="M424" s="319"/>
      <c r="N424" s="107"/>
    </row>
    <row r="425" spans="1:14" ht="18" customHeight="1">
      <c r="A425" s="107">
        <v>419</v>
      </c>
      <c r="B425" s="107" t="s">
        <v>288</v>
      </c>
      <c r="C425" s="90">
        <v>43628</v>
      </c>
      <c r="D425" s="107" t="s">
        <v>8759</v>
      </c>
      <c r="E425" s="107" t="s">
        <v>1709</v>
      </c>
      <c r="F425" s="126">
        <v>6736.32</v>
      </c>
      <c r="G425" s="107" t="str">
        <f t="shared" si="6"/>
        <v>SH19-05759</v>
      </c>
      <c r="H425" s="318"/>
      <c r="I425" s="126"/>
      <c r="J425" s="110"/>
      <c r="K425" s="108"/>
      <c r="L425" s="107"/>
      <c r="M425" s="319"/>
      <c r="N425" s="107"/>
    </row>
    <row r="426" spans="1:14" ht="18" customHeight="1">
      <c r="A426" s="107">
        <v>420</v>
      </c>
      <c r="B426" s="107" t="s">
        <v>53</v>
      </c>
      <c r="C426" s="90">
        <v>43628</v>
      </c>
      <c r="D426" s="107" t="s">
        <v>8760</v>
      </c>
      <c r="E426" s="107" t="s">
        <v>1709</v>
      </c>
      <c r="F426" s="126">
        <v>2096.09</v>
      </c>
      <c r="G426" s="107" t="str">
        <f t="shared" si="6"/>
        <v>SH19-05760</v>
      </c>
      <c r="H426" s="318"/>
      <c r="I426" s="126"/>
      <c r="J426" s="110"/>
      <c r="K426" s="108"/>
      <c r="L426" s="107"/>
      <c r="M426" s="319"/>
      <c r="N426" s="107"/>
    </row>
    <row r="427" spans="1:14" ht="18" customHeight="1">
      <c r="A427" s="107">
        <v>421</v>
      </c>
      <c r="B427" s="107" t="s">
        <v>288</v>
      </c>
      <c r="C427" s="90">
        <v>43628</v>
      </c>
      <c r="D427" s="107" t="s">
        <v>8761</v>
      </c>
      <c r="E427" s="107" t="s">
        <v>1709</v>
      </c>
      <c r="F427" s="126">
        <v>7670.9</v>
      </c>
      <c r="G427" s="107" t="str">
        <f t="shared" si="6"/>
        <v>SH19-05761</v>
      </c>
      <c r="H427" s="318"/>
      <c r="I427" s="126"/>
      <c r="J427" s="110"/>
      <c r="K427" s="108"/>
      <c r="L427" s="107"/>
      <c r="M427" s="319"/>
      <c r="N427" s="107"/>
    </row>
    <row r="428" spans="1:14" ht="18" customHeight="1">
      <c r="A428" s="107">
        <v>422</v>
      </c>
      <c r="B428" s="107" t="s">
        <v>291</v>
      </c>
      <c r="C428" s="90">
        <v>43628</v>
      </c>
      <c r="D428" s="107" t="s">
        <v>8762</v>
      </c>
      <c r="E428" s="107" t="s">
        <v>1709</v>
      </c>
      <c r="F428" s="126">
        <v>5038.04</v>
      </c>
      <c r="G428" s="107" t="str">
        <f t="shared" si="6"/>
        <v>SH19-05762</v>
      </c>
      <c r="H428" s="318"/>
      <c r="I428" s="126"/>
      <c r="J428" s="110"/>
      <c r="K428" s="108"/>
      <c r="L428" s="107"/>
      <c r="M428" s="319"/>
      <c r="N428" s="107"/>
    </row>
    <row r="429" spans="1:14" ht="18" customHeight="1">
      <c r="A429" s="107">
        <v>423</v>
      </c>
      <c r="B429" s="107" t="s">
        <v>1746</v>
      </c>
      <c r="D429" s="327" t="s">
        <v>8763</v>
      </c>
      <c r="E429" s="107" t="s">
        <v>1709</v>
      </c>
      <c r="F429" s="126">
        <v>0</v>
      </c>
      <c r="G429" s="107" t="str">
        <f t="shared" si="6"/>
        <v>SH19-05763</v>
      </c>
      <c r="H429" s="318"/>
      <c r="I429" s="126"/>
      <c r="J429" s="110"/>
      <c r="K429" s="108"/>
      <c r="L429" s="107"/>
      <c r="M429" s="319"/>
      <c r="N429" s="107"/>
    </row>
    <row r="430" spans="1:14" ht="18" customHeight="1">
      <c r="A430" s="107">
        <v>424</v>
      </c>
      <c r="B430" s="107" t="s">
        <v>291</v>
      </c>
      <c r="C430" s="90">
        <v>43628</v>
      </c>
      <c r="D430" s="107" t="s">
        <v>8764</v>
      </c>
      <c r="E430" s="107" t="s">
        <v>1709</v>
      </c>
      <c r="F430" s="126">
        <v>130.29</v>
      </c>
      <c r="G430" s="107" t="str">
        <f t="shared" si="6"/>
        <v>SH19-05764</v>
      </c>
      <c r="H430" s="318"/>
      <c r="I430" s="126"/>
      <c r="J430" s="110"/>
      <c r="K430" s="108"/>
      <c r="L430" s="107"/>
      <c r="M430" s="319"/>
      <c r="N430" s="107"/>
    </row>
    <row r="431" spans="1:14" ht="18" customHeight="1">
      <c r="A431" s="107">
        <v>425</v>
      </c>
      <c r="B431" s="107" t="s">
        <v>141</v>
      </c>
      <c r="C431" s="90">
        <v>43628</v>
      </c>
      <c r="D431" s="107" t="s">
        <v>8765</v>
      </c>
      <c r="E431" s="107" t="s">
        <v>1709</v>
      </c>
      <c r="F431" s="126">
        <v>192.5</v>
      </c>
      <c r="G431" s="107" t="str">
        <f t="shared" si="6"/>
        <v>SH19-05765</v>
      </c>
      <c r="H431" s="318"/>
      <c r="I431" s="126"/>
      <c r="J431" s="110"/>
      <c r="K431" s="108"/>
      <c r="L431" s="107"/>
      <c r="M431" s="319"/>
      <c r="N431" s="107"/>
    </row>
    <row r="432" spans="1:14" ht="18" customHeight="1">
      <c r="A432" s="107">
        <v>426</v>
      </c>
      <c r="B432" s="107" t="s">
        <v>42</v>
      </c>
      <c r="C432" s="90">
        <v>43628</v>
      </c>
      <c r="D432" s="107" t="s">
        <v>8766</v>
      </c>
      <c r="E432" s="107" t="s">
        <v>9446</v>
      </c>
      <c r="F432" s="126">
        <v>1916.32</v>
      </c>
      <c r="G432" s="107" t="str">
        <f t="shared" si="6"/>
        <v>SH19-05768</v>
      </c>
      <c r="H432" s="318"/>
      <c r="I432" s="126"/>
      <c r="J432" s="110"/>
      <c r="K432" s="108"/>
      <c r="L432" s="107"/>
      <c r="M432" s="319"/>
      <c r="N432" s="107"/>
    </row>
    <row r="433" spans="1:14" ht="18" customHeight="1">
      <c r="A433" s="107">
        <v>427</v>
      </c>
      <c r="B433" s="107" t="s">
        <v>1746</v>
      </c>
      <c r="D433" s="327" t="s">
        <v>8767</v>
      </c>
      <c r="E433" s="107" t="s">
        <v>1709</v>
      </c>
      <c r="F433" s="126">
        <v>0</v>
      </c>
      <c r="G433" s="107" t="str">
        <f t="shared" si="6"/>
        <v>SH19-05769</v>
      </c>
      <c r="H433" s="318"/>
      <c r="I433" s="126"/>
      <c r="J433" s="110"/>
      <c r="K433" s="108"/>
      <c r="L433" s="107"/>
      <c r="M433" s="319"/>
      <c r="N433" s="107"/>
    </row>
    <row r="434" spans="1:14" ht="18" customHeight="1">
      <c r="A434" s="107">
        <v>428</v>
      </c>
      <c r="B434" s="107" t="s">
        <v>224</v>
      </c>
      <c r="C434" s="90">
        <v>43628</v>
      </c>
      <c r="D434" s="107" t="s">
        <v>8768</v>
      </c>
      <c r="E434" s="107" t="s">
        <v>1709</v>
      </c>
      <c r="F434" s="126">
        <v>8826.2000000000007</v>
      </c>
      <c r="G434" s="107" t="str">
        <f t="shared" si="6"/>
        <v>SH19-05770</v>
      </c>
      <c r="H434" s="318"/>
      <c r="I434" s="126"/>
      <c r="J434" s="110"/>
      <c r="K434" s="108"/>
      <c r="L434" s="107"/>
      <c r="M434" s="319"/>
      <c r="N434" s="107"/>
    </row>
    <row r="435" spans="1:14" ht="18" customHeight="1">
      <c r="A435" s="107">
        <v>429</v>
      </c>
      <c r="B435" s="107" t="s">
        <v>43</v>
      </c>
      <c r="C435" s="90">
        <v>43628</v>
      </c>
      <c r="D435" s="107" t="s">
        <v>8769</v>
      </c>
      <c r="E435" s="107" t="s">
        <v>1709</v>
      </c>
      <c r="F435" s="126">
        <v>1102.53</v>
      </c>
      <c r="G435" s="107" t="str">
        <f t="shared" si="6"/>
        <v>SH19-05771</v>
      </c>
      <c r="H435" s="318"/>
      <c r="I435" s="126"/>
      <c r="J435" s="110"/>
      <c r="K435" s="108"/>
      <c r="L435" s="107"/>
      <c r="M435" s="319"/>
      <c r="N435" s="107"/>
    </row>
    <row r="436" spans="1:14" ht="18" customHeight="1">
      <c r="A436" s="107">
        <v>430</v>
      </c>
      <c r="B436" s="107" t="s">
        <v>288</v>
      </c>
      <c r="C436" s="90">
        <v>43628</v>
      </c>
      <c r="D436" s="107" t="s">
        <v>8770</v>
      </c>
      <c r="E436" s="107" t="s">
        <v>1709</v>
      </c>
      <c r="F436" s="126">
        <v>3846.88</v>
      </c>
      <c r="G436" s="107" t="str">
        <f t="shared" si="6"/>
        <v>SH19-05772</v>
      </c>
      <c r="H436" s="318"/>
      <c r="I436" s="126"/>
      <c r="J436" s="110"/>
      <c r="K436" s="108"/>
      <c r="L436" s="107"/>
      <c r="M436" s="319"/>
      <c r="N436" s="107"/>
    </row>
    <row r="437" spans="1:14" ht="18" customHeight="1">
      <c r="A437" s="107">
        <v>432</v>
      </c>
      <c r="B437" s="107" t="s">
        <v>142</v>
      </c>
      <c r="C437" s="90">
        <v>43628</v>
      </c>
      <c r="D437" s="107" t="s">
        <v>8771</v>
      </c>
      <c r="E437" s="107" t="s">
        <v>1709</v>
      </c>
      <c r="F437" s="126">
        <v>2556.9899999999998</v>
      </c>
      <c r="G437" s="107" t="str">
        <f t="shared" si="6"/>
        <v>SH19-05774</v>
      </c>
      <c r="H437" s="318"/>
      <c r="I437" s="126"/>
      <c r="J437" s="110"/>
      <c r="K437" s="108"/>
      <c r="L437" s="107"/>
      <c r="M437" s="319"/>
      <c r="N437" s="107"/>
    </row>
    <row r="438" spans="1:14" ht="18" customHeight="1">
      <c r="A438" s="107">
        <v>433</v>
      </c>
      <c r="B438" s="107" t="s">
        <v>142</v>
      </c>
      <c r="C438" s="90">
        <v>43628</v>
      </c>
      <c r="D438" s="107" t="s">
        <v>8772</v>
      </c>
      <c r="E438" s="107" t="s">
        <v>1709</v>
      </c>
      <c r="F438" s="126">
        <v>197</v>
      </c>
      <c r="G438" s="107" t="str">
        <f t="shared" si="6"/>
        <v>SH19-05775</v>
      </c>
      <c r="H438" s="318"/>
      <c r="I438" s="126"/>
      <c r="J438" s="110"/>
      <c r="K438" s="108"/>
      <c r="L438" s="107"/>
      <c r="M438" s="319"/>
      <c r="N438" s="107"/>
    </row>
    <row r="439" spans="1:14" ht="18" customHeight="1">
      <c r="A439" s="107">
        <v>434</v>
      </c>
      <c r="B439" s="107" t="s">
        <v>1727</v>
      </c>
      <c r="C439" s="90">
        <v>43628</v>
      </c>
      <c r="D439" s="107" t="s">
        <v>8773</v>
      </c>
      <c r="E439" s="107" t="s">
        <v>1709</v>
      </c>
      <c r="F439" s="126">
        <v>1210.78</v>
      </c>
      <c r="G439" s="107" t="str">
        <f t="shared" si="6"/>
        <v>SH19-05776</v>
      </c>
      <c r="H439" s="318"/>
      <c r="I439" s="126"/>
      <c r="J439" s="110"/>
      <c r="K439" s="108"/>
      <c r="L439" s="107"/>
      <c r="M439" s="319"/>
      <c r="N439" s="107"/>
    </row>
    <row r="440" spans="1:14" ht="18" customHeight="1">
      <c r="A440" s="107">
        <v>435</v>
      </c>
      <c r="B440" s="107" t="s">
        <v>42</v>
      </c>
      <c r="C440" s="90">
        <v>43628</v>
      </c>
      <c r="D440" s="107" t="s">
        <v>8774</v>
      </c>
      <c r="E440" s="107" t="s">
        <v>9446</v>
      </c>
      <c r="F440" s="126">
        <v>14.07</v>
      </c>
      <c r="G440" s="107" t="str">
        <f t="shared" si="6"/>
        <v>SH19-05777</v>
      </c>
      <c r="H440" s="318"/>
      <c r="I440" s="126"/>
      <c r="J440" s="110"/>
      <c r="K440" s="108"/>
      <c r="L440" s="107"/>
      <c r="M440" s="319"/>
      <c r="N440" s="107"/>
    </row>
    <row r="441" spans="1:14" ht="18" customHeight="1">
      <c r="A441" s="107">
        <v>436</v>
      </c>
      <c r="B441" s="107" t="s">
        <v>49</v>
      </c>
      <c r="C441" s="90">
        <v>43628</v>
      </c>
      <c r="D441" s="107" t="s">
        <v>8775</v>
      </c>
      <c r="E441" s="107" t="s">
        <v>1709</v>
      </c>
      <c r="F441" s="126">
        <v>14242.8</v>
      </c>
      <c r="G441" s="107" t="str">
        <f t="shared" si="6"/>
        <v>SH19-05778</v>
      </c>
      <c r="H441" s="318"/>
      <c r="I441" s="126"/>
      <c r="J441" s="110"/>
      <c r="K441" s="108"/>
      <c r="L441" s="107"/>
      <c r="M441" s="319"/>
      <c r="N441" s="107"/>
    </row>
    <row r="442" spans="1:14" ht="18" customHeight="1">
      <c r="A442" s="107">
        <v>437</v>
      </c>
      <c r="B442" s="107" t="s">
        <v>42</v>
      </c>
      <c r="C442" s="90">
        <v>43629</v>
      </c>
      <c r="D442" s="107" t="s">
        <v>8776</v>
      </c>
      <c r="E442" s="107" t="s">
        <v>9445</v>
      </c>
      <c r="F442" s="126">
        <v>13672.65</v>
      </c>
      <c r="G442" s="107" t="str">
        <f t="shared" si="6"/>
        <v>SH19-05779</v>
      </c>
      <c r="H442" s="318"/>
      <c r="I442" s="126"/>
      <c r="J442" s="110"/>
      <c r="K442" s="108"/>
      <c r="L442" s="107"/>
      <c r="M442" s="319"/>
      <c r="N442" s="107"/>
    </row>
    <row r="443" spans="1:14" ht="18" customHeight="1">
      <c r="A443" s="107">
        <v>438</v>
      </c>
      <c r="B443" s="107" t="s">
        <v>42</v>
      </c>
      <c r="C443" s="90">
        <v>43629</v>
      </c>
      <c r="D443" s="107" t="s">
        <v>8777</v>
      </c>
      <c r="E443" s="107" t="s">
        <v>9445</v>
      </c>
      <c r="F443" s="126">
        <v>1106.8399999999999</v>
      </c>
      <c r="G443" s="107" t="str">
        <f t="shared" si="6"/>
        <v>SH19-05780</v>
      </c>
      <c r="H443" s="318"/>
      <c r="I443" s="126"/>
      <c r="J443" s="110"/>
      <c r="K443" s="108"/>
      <c r="L443" s="107"/>
      <c r="M443" s="319"/>
      <c r="N443" s="107"/>
    </row>
    <row r="444" spans="1:14" ht="18" customHeight="1">
      <c r="A444" s="107">
        <v>439</v>
      </c>
      <c r="B444" s="107" t="s">
        <v>42</v>
      </c>
      <c r="C444" s="90">
        <v>43629</v>
      </c>
      <c r="D444" s="107" t="s">
        <v>8778</v>
      </c>
      <c r="E444" s="107" t="s">
        <v>9445</v>
      </c>
      <c r="F444" s="126">
        <v>2009.54</v>
      </c>
      <c r="G444" s="107" t="str">
        <f t="shared" si="6"/>
        <v>SH19-05781</v>
      </c>
      <c r="H444" s="318"/>
      <c r="I444" s="126"/>
      <c r="J444" s="110"/>
      <c r="K444" s="108"/>
      <c r="L444" s="107"/>
      <c r="M444" s="319"/>
      <c r="N444" s="107"/>
    </row>
    <row r="445" spans="1:14" ht="18" customHeight="1">
      <c r="A445" s="107">
        <v>440</v>
      </c>
      <c r="B445" s="107" t="s">
        <v>55</v>
      </c>
      <c r="C445" s="90">
        <v>43628</v>
      </c>
      <c r="D445" s="107" t="s">
        <v>8779</v>
      </c>
      <c r="E445" s="107" t="s">
        <v>1709</v>
      </c>
      <c r="F445" s="126">
        <v>3289.68</v>
      </c>
      <c r="G445" s="107" t="str">
        <f t="shared" si="6"/>
        <v>SH19-05782</v>
      </c>
      <c r="H445" s="318"/>
      <c r="I445" s="126"/>
      <c r="J445" s="110"/>
      <c r="K445" s="108"/>
      <c r="L445" s="107"/>
      <c r="M445" s="319"/>
      <c r="N445" s="107"/>
    </row>
    <row r="446" spans="1:14" ht="18" customHeight="1">
      <c r="A446" s="107">
        <v>441</v>
      </c>
      <c r="B446" s="107" t="s">
        <v>55</v>
      </c>
      <c r="C446" s="90">
        <v>43628</v>
      </c>
      <c r="D446" s="107" t="s">
        <v>8780</v>
      </c>
      <c r="E446" s="107" t="s">
        <v>1709</v>
      </c>
      <c r="F446" s="126">
        <v>3005.64</v>
      </c>
      <c r="G446" s="107" t="str">
        <f t="shared" si="6"/>
        <v>SH19-05783</v>
      </c>
      <c r="H446" s="318"/>
      <c r="I446" s="126"/>
      <c r="J446" s="110"/>
      <c r="K446" s="108"/>
      <c r="L446" s="107"/>
      <c r="M446" s="319"/>
      <c r="N446" s="107"/>
    </row>
    <row r="447" spans="1:14" ht="18" customHeight="1">
      <c r="A447" s="107">
        <v>442</v>
      </c>
      <c r="B447" s="107" t="s">
        <v>42</v>
      </c>
      <c r="C447" s="90">
        <v>43629</v>
      </c>
      <c r="D447" s="107" t="s">
        <v>8781</v>
      </c>
      <c r="E447" s="107" t="s">
        <v>9445</v>
      </c>
      <c r="F447" s="126">
        <v>2980</v>
      </c>
      <c r="G447" s="107" t="str">
        <f t="shared" si="6"/>
        <v>SH19-05784</v>
      </c>
      <c r="H447" s="318"/>
      <c r="I447" s="126"/>
      <c r="J447" s="110"/>
      <c r="K447" s="108"/>
      <c r="L447" s="107"/>
      <c r="M447" s="319"/>
      <c r="N447" s="107"/>
    </row>
    <row r="448" spans="1:14" ht="18" customHeight="1">
      <c r="A448" s="107">
        <v>443</v>
      </c>
      <c r="B448" s="107" t="s">
        <v>1727</v>
      </c>
      <c r="C448" s="90">
        <v>43628</v>
      </c>
      <c r="D448" s="107" t="s">
        <v>8782</v>
      </c>
      <c r="E448" s="107" t="s">
        <v>1709</v>
      </c>
      <c r="F448" s="126">
        <v>2385.9</v>
      </c>
      <c r="G448" s="107" t="str">
        <f t="shared" si="6"/>
        <v>SH19-05785</v>
      </c>
      <c r="H448" s="318"/>
      <c r="I448" s="126"/>
      <c r="J448" s="110"/>
      <c r="K448" s="108"/>
      <c r="L448" s="107"/>
      <c r="M448" s="319"/>
      <c r="N448" s="107"/>
    </row>
    <row r="449" spans="1:14" ht="18" customHeight="1">
      <c r="A449" s="107">
        <v>444</v>
      </c>
      <c r="B449" s="107" t="s">
        <v>1727</v>
      </c>
      <c r="C449" s="90">
        <v>43628</v>
      </c>
      <c r="D449" s="107" t="s">
        <v>8783</v>
      </c>
      <c r="E449" s="107" t="s">
        <v>1709</v>
      </c>
      <c r="F449" s="126">
        <v>603.6</v>
      </c>
      <c r="G449" s="107" t="str">
        <f t="shared" si="6"/>
        <v>SH19-05786</v>
      </c>
      <c r="H449" s="318"/>
      <c r="I449" s="126"/>
      <c r="J449" s="110"/>
      <c r="K449" s="108"/>
      <c r="L449" s="107"/>
      <c r="M449" s="319"/>
      <c r="N449" s="107"/>
    </row>
    <row r="450" spans="1:14" ht="18" customHeight="1">
      <c r="A450" s="107">
        <v>445</v>
      </c>
      <c r="B450" s="107" t="s">
        <v>1746</v>
      </c>
      <c r="D450" s="327" t="s">
        <v>8784</v>
      </c>
      <c r="E450" s="107" t="s">
        <v>1709</v>
      </c>
      <c r="F450" s="126">
        <v>0</v>
      </c>
      <c r="G450" s="107" t="str">
        <f t="shared" si="6"/>
        <v>SH19-05787</v>
      </c>
      <c r="H450" s="318"/>
      <c r="I450" s="126"/>
      <c r="J450" s="110"/>
      <c r="K450" s="108"/>
      <c r="L450" s="107"/>
      <c r="M450" s="319"/>
      <c r="N450" s="107"/>
    </row>
    <row r="451" spans="1:14" ht="18" customHeight="1">
      <c r="A451" s="107">
        <v>446</v>
      </c>
      <c r="B451" s="107" t="s">
        <v>42</v>
      </c>
      <c r="C451" s="90">
        <v>43630</v>
      </c>
      <c r="D451" s="107" t="s">
        <v>8785</v>
      </c>
      <c r="E451" s="107" t="s">
        <v>9444</v>
      </c>
      <c r="F451" s="126">
        <v>10681.22</v>
      </c>
      <c r="G451" s="107" t="str">
        <f t="shared" si="6"/>
        <v>SH19-05788</v>
      </c>
      <c r="H451" s="318"/>
      <c r="I451" s="126"/>
      <c r="J451" s="110"/>
      <c r="K451" s="108"/>
      <c r="L451" s="107"/>
      <c r="M451" s="319"/>
      <c r="N451" s="107"/>
    </row>
    <row r="452" spans="1:14" ht="18" customHeight="1">
      <c r="A452" s="107">
        <v>447</v>
      </c>
      <c r="B452" s="107" t="s">
        <v>1746</v>
      </c>
      <c r="D452" s="327" t="s">
        <v>8786</v>
      </c>
      <c r="E452" s="107" t="s">
        <v>1709</v>
      </c>
      <c r="F452" s="126">
        <v>0</v>
      </c>
      <c r="G452" s="107" t="str">
        <f t="shared" si="6"/>
        <v>SH19-05789</v>
      </c>
      <c r="H452" s="318"/>
      <c r="I452" s="126"/>
      <c r="J452" s="110"/>
      <c r="K452" s="108"/>
      <c r="L452" s="107"/>
      <c r="M452" s="319"/>
      <c r="N452" s="107"/>
    </row>
    <row r="453" spans="1:14" ht="18" customHeight="1">
      <c r="A453" s="107">
        <v>448</v>
      </c>
      <c r="B453" s="107" t="s">
        <v>42</v>
      </c>
      <c r="C453" s="90">
        <v>43630</v>
      </c>
      <c r="D453" s="107" t="s">
        <v>8786</v>
      </c>
      <c r="E453" s="107" t="s">
        <v>9444</v>
      </c>
      <c r="F453" s="126">
        <v>3576</v>
      </c>
      <c r="G453" s="107" t="str">
        <f t="shared" si="6"/>
        <v>SH19-05789</v>
      </c>
      <c r="H453" s="318"/>
      <c r="I453" s="126"/>
      <c r="J453" s="110"/>
      <c r="K453" s="108"/>
      <c r="L453" s="107"/>
      <c r="M453" s="319"/>
      <c r="N453" s="107"/>
    </row>
    <row r="454" spans="1:14" ht="18" customHeight="1">
      <c r="A454" s="107">
        <v>449</v>
      </c>
      <c r="B454" s="107" t="s">
        <v>42</v>
      </c>
      <c r="C454" s="90">
        <v>43630</v>
      </c>
      <c r="D454" s="107" t="s">
        <v>8787</v>
      </c>
      <c r="E454" s="107" t="s">
        <v>9444</v>
      </c>
      <c r="F454" s="126">
        <v>12046.07</v>
      </c>
      <c r="G454" s="107" t="str">
        <f t="shared" si="6"/>
        <v>SH19-05790</v>
      </c>
      <c r="H454" s="318"/>
      <c r="I454" s="126"/>
      <c r="J454" s="110"/>
      <c r="K454" s="108"/>
      <c r="L454" s="107"/>
      <c r="M454" s="319"/>
      <c r="N454" s="107"/>
    </row>
    <row r="455" spans="1:14" ht="18" customHeight="1">
      <c r="A455" s="107">
        <v>450</v>
      </c>
      <c r="B455" s="107" t="s">
        <v>42</v>
      </c>
      <c r="C455" s="90">
        <v>43630</v>
      </c>
      <c r="D455" s="107" t="s">
        <v>8788</v>
      </c>
      <c r="E455" s="107" t="s">
        <v>9444</v>
      </c>
      <c r="F455" s="126">
        <v>3576</v>
      </c>
      <c r="G455" s="107" t="str">
        <f t="shared" si="6"/>
        <v>SH19-05791</v>
      </c>
      <c r="H455" s="318"/>
      <c r="I455" s="126"/>
      <c r="J455" s="110"/>
      <c r="K455" s="108"/>
      <c r="L455" s="107"/>
      <c r="M455" s="319"/>
      <c r="N455" s="107"/>
    </row>
    <row r="456" spans="1:14" ht="18" customHeight="1">
      <c r="A456" s="107">
        <v>451</v>
      </c>
      <c r="B456" s="107" t="s">
        <v>42</v>
      </c>
      <c r="C456" s="90">
        <v>43630</v>
      </c>
      <c r="D456" s="107" t="s">
        <v>8789</v>
      </c>
      <c r="E456" s="107" t="s">
        <v>9444</v>
      </c>
      <c r="F456" s="126">
        <v>7860.77</v>
      </c>
      <c r="G456" s="107" t="str">
        <f t="shared" si="6"/>
        <v>SH19-05792</v>
      </c>
      <c r="H456" s="318"/>
      <c r="I456" s="126"/>
      <c r="J456" s="110"/>
      <c r="K456" s="108"/>
      <c r="L456" s="107"/>
      <c r="M456" s="319"/>
      <c r="N456" s="107"/>
    </row>
    <row r="457" spans="1:14" ht="18" customHeight="1">
      <c r="A457" s="107">
        <v>452</v>
      </c>
      <c r="B457" s="107" t="s">
        <v>42</v>
      </c>
      <c r="C457" s="90">
        <v>43630</v>
      </c>
      <c r="D457" s="107" t="s">
        <v>8790</v>
      </c>
      <c r="E457" s="107" t="s">
        <v>9444</v>
      </c>
      <c r="F457" s="126">
        <v>2763.95</v>
      </c>
      <c r="G457" s="107" t="str">
        <f t="shared" ref="G457:G520" si="7">D457</f>
        <v>SH19-05793</v>
      </c>
      <c r="H457" s="318"/>
      <c r="I457" s="126"/>
      <c r="J457" s="110"/>
      <c r="K457" s="108"/>
      <c r="L457" s="107"/>
      <c r="M457" s="319"/>
      <c r="N457" s="107"/>
    </row>
    <row r="458" spans="1:14" ht="18" customHeight="1">
      <c r="A458" s="107">
        <v>453</v>
      </c>
      <c r="B458" s="107" t="s">
        <v>42</v>
      </c>
      <c r="C458" s="90">
        <v>43630</v>
      </c>
      <c r="D458" s="107" t="s">
        <v>8791</v>
      </c>
      <c r="E458" s="107" t="s">
        <v>9444</v>
      </c>
      <c r="F458" s="126">
        <v>10271.549999999999</v>
      </c>
      <c r="G458" s="107" t="str">
        <f t="shared" si="7"/>
        <v>SH19-05794</v>
      </c>
      <c r="H458" s="318"/>
      <c r="I458" s="126"/>
      <c r="J458" s="110"/>
      <c r="K458" s="108"/>
      <c r="L458" s="107"/>
      <c r="M458" s="319"/>
      <c r="N458" s="107"/>
    </row>
    <row r="459" spans="1:14" ht="18" customHeight="1">
      <c r="A459" s="107">
        <v>454</v>
      </c>
      <c r="B459" s="107" t="s">
        <v>42</v>
      </c>
      <c r="C459" s="90">
        <v>43630</v>
      </c>
      <c r="D459" s="107" t="s">
        <v>8792</v>
      </c>
      <c r="E459" s="107" t="s">
        <v>9444</v>
      </c>
      <c r="F459" s="126">
        <v>3395.19</v>
      </c>
      <c r="G459" s="107" t="str">
        <f t="shared" si="7"/>
        <v>SH19-05795</v>
      </c>
      <c r="H459" s="318"/>
      <c r="I459" s="126"/>
      <c r="J459" s="110"/>
      <c r="K459" s="108"/>
      <c r="L459" s="107"/>
      <c r="M459" s="319"/>
      <c r="N459" s="107"/>
    </row>
    <row r="460" spans="1:14" ht="18" customHeight="1">
      <c r="A460" s="107">
        <v>455</v>
      </c>
      <c r="B460" s="107" t="s">
        <v>42</v>
      </c>
      <c r="C460" s="90">
        <v>43630</v>
      </c>
      <c r="D460" s="107" t="s">
        <v>8793</v>
      </c>
      <c r="E460" s="107" t="s">
        <v>9444</v>
      </c>
      <c r="F460" s="126">
        <v>11064.21</v>
      </c>
      <c r="G460" s="107" t="str">
        <f t="shared" si="7"/>
        <v>SH19-05796</v>
      </c>
      <c r="H460" s="318"/>
      <c r="I460" s="126"/>
      <c r="J460" s="110"/>
      <c r="K460" s="108"/>
      <c r="L460" s="107"/>
      <c r="M460" s="319"/>
      <c r="N460" s="107"/>
    </row>
    <row r="461" spans="1:14" ht="18" customHeight="1">
      <c r="A461" s="107">
        <v>456</v>
      </c>
      <c r="B461" s="107" t="s">
        <v>42</v>
      </c>
      <c r="C461" s="90">
        <v>43630</v>
      </c>
      <c r="D461" s="107" t="s">
        <v>8794</v>
      </c>
      <c r="E461" s="107" t="s">
        <v>9444</v>
      </c>
      <c r="F461" s="126">
        <v>3900.85</v>
      </c>
      <c r="G461" s="107" t="str">
        <f t="shared" si="7"/>
        <v>SH19-05797</v>
      </c>
      <c r="H461" s="318"/>
      <c r="I461" s="126"/>
      <c r="J461" s="110"/>
      <c r="K461" s="108"/>
      <c r="L461" s="107"/>
      <c r="M461" s="319"/>
      <c r="N461" s="107"/>
    </row>
    <row r="462" spans="1:14" ht="18" customHeight="1">
      <c r="A462" s="107">
        <v>457</v>
      </c>
      <c r="B462" s="107" t="s">
        <v>42</v>
      </c>
      <c r="C462" s="90">
        <v>43630</v>
      </c>
      <c r="D462" s="107" t="s">
        <v>8795</v>
      </c>
      <c r="E462" s="107" t="s">
        <v>9444</v>
      </c>
      <c r="F462" s="126">
        <v>13539.81</v>
      </c>
      <c r="G462" s="107" t="str">
        <f t="shared" si="7"/>
        <v>SH19-05798</v>
      </c>
      <c r="H462" s="318"/>
      <c r="I462" s="126"/>
      <c r="J462" s="110"/>
      <c r="K462" s="108"/>
      <c r="L462" s="107"/>
      <c r="M462" s="319"/>
      <c r="N462" s="107"/>
    </row>
    <row r="463" spans="1:14" ht="18" customHeight="1">
      <c r="A463" s="107">
        <v>458</v>
      </c>
      <c r="B463" s="107" t="s">
        <v>42</v>
      </c>
      <c r="C463" s="90">
        <v>43630</v>
      </c>
      <c r="D463" s="107" t="s">
        <v>8796</v>
      </c>
      <c r="E463" s="107" t="s">
        <v>9444</v>
      </c>
      <c r="F463" s="126">
        <v>3689.28</v>
      </c>
      <c r="G463" s="107" t="str">
        <f t="shared" si="7"/>
        <v>SH19-05799</v>
      </c>
      <c r="H463" s="318"/>
      <c r="I463" s="126"/>
      <c r="J463" s="110"/>
      <c r="K463" s="108"/>
      <c r="L463" s="107"/>
      <c r="M463" s="319"/>
      <c r="N463" s="107"/>
    </row>
    <row r="464" spans="1:14" ht="18" customHeight="1">
      <c r="A464" s="107">
        <v>459</v>
      </c>
      <c r="B464" s="107" t="s">
        <v>42</v>
      </c>
      <c r="C464" s="90">
        <v>43630</v>
      </c>
      <c r="D464" s="107" t="s">
        <v>8797</v>
      </c>
      <c r="E464" s="107" t="s">
        <v>9444</v>
      </c>
      <c r="F464" s="126">
        <v>11037.57</v>
      </c>
      <c r="G464" s="107" t="str">
        <f t="shared" si="7"/>
        <v>SH19-05800</v>
      </c>
      <c r="H464" s="318"/>
      <c r="I464" s="126"/>
      <c r="J464" s="110"/>
      <c r="K464" s="108"/>
      <c r="L464" s="107"/>
      <c r="M464" s="319"/>
      <c r="N464" s="107"/>
    </row>
    <row r="465" spans="1:14" ht="18" customHeight="1">
      <c r="A465" s="107">
        <v>460</v>
      </c>
      <c r="B465" s="107" t="s">
        <v>42</v>
      </c>
      <c r="C465" s="90">
        <v>43630</v>
      </c>
      <c r="D465" s="107" t="s">
        <v>8798</v>
      </c>
      <c r="E465" s="107" t="s">
        <v>9444</v>
      </c>
      <c r="F465" s="126">
        <v>2287.79</v>
      </c>
      <c r="G465" s="107" t="str">
        <f t="shared" si="7"/>
        <v>SH19-05801</v>
      </c>
      <c r="H465" s="318"/>
      <c r="I465" s="126"/>
      <c r="J465" s="110"/>
      <c r="K465" s="108"/>
      <c r="L465" s="107"/>
      <c r="M465" s="319"/>
      <c r="N465" s="107"/>
    </row>
    <row r="466" spans="1:14" ht="18" customHeight="1">
      <c r="A466" s="107">
        <v>461</v>
      </c>
      <c r="B466" s="107" t="s">
        <v>42</v>
      </c>
      <c r="C466" s="90">
        <v>43629</v>
      </c>
      <c r="D466" s="107" t="s">
        <v>8799</v>
      </c>
      <c r="E466" s="107" t="s">
        <v>9445</v>
      </c>
      <c r="F466" s="126">
        <v>825.36</v>
      </c>
      <c r="G466" s="107" t="str">
        <f t="shared" si="7"/>
        <v>SH19-05802</v>
      </c>
      <c r="H466" s="318"/>
      <c r="I466" s="126"/>
      <c r="J466" s="110"/>
      <c r="K466" s="108"/>
      <c r="L466" s="107"/>
      <c r="M466" s="319"/>
      <c r="N466" s="107"/>
    </row>
    <row r="467" spans="1:14" ht="18" customHeight="1">
      <c r="A467" s="107">
        <v>462</v>
      </c>
      <c r="B467" s="107" t="s">
        <v>42</v>
      </c>
      <c r="C467" s="90">
        <v>43629</v>
      </c>
      <c r="D467" s="107" t="s">
        <v>8800</v>
      </c>
      <c r="E467" s="107" t="s">
        <v>9445</v>
      </c>
      <c r="F467" s="126">
        <v>557.9</v>
      </c>
      <c r="G467" s="107" t="str">
        <f t="shared" si="7"/>
        <v>SH19-05803</v>
      </c>
      <c r="H467" s="318"/>
      <c r="I467" s="126"/>
      <c r="J467" s="110"/>
      <c r="K467" s="108"/>
      <c r="L467" s="107"/>
      <c r="M467" s="319"/>
      <c r="N467" s="107"/>
    </row>
    <row r="468" spans="1:14" ht="18" customHeight="1">
      <c r="A468" s="107">
        <v>463</v>
      </c>
      <c r="B468" s="107" t="s">
        <v>42</v>
      </c>
      <c r="C468" s="90">
        <v>43629</v>
      </c>
      <c r="D468" s="107" t="s">
        <v>8801</v>
      </c>
      <c r="E468" s="107" t="s">
        <v>9445</v>
      </c>
      <c r="F468" s="126">
        <v>66.5</v>
      </c>
      <c r="G468" s="107" t="str">
        <f t="shared" si="7"/>
        <v>SH19-05804</v>
      </c>
      <c r="H468" s="318"/>
      <c r="I468" s="126"/>
      <c r="J468" s="110"/>
      <c r="K468" s="108"/>
      <c r="L468" s="107"/>
      <c r="M468" s="319"/>
      <c r="N468" s="107"/>
    </row>
    <row r="469" spans="1:14" ht="18" customHeight="1">
      <c r="A469" s="107">
        <v>464</v>
      </c>
      <c r="B469" s="107" t="s">
        <v>55</v>
      </c>
      <c r="C469" s="90">
        <v>43629</v>
      </c>
      <c r="D469" s="107" t="s">
        <v>8802</v>
      </c>
      <c r="E469" s="107" t="s">
        <v>1709</v>
      </c>
      <c r="F469" s="126">
        <v>1447.74</v>
      </c>
      <c r="G469" s="107" t="str">
        <f t="shared" si="7"/>
        <v>SH19-05805</v>
      </c>
      <c r="H469" s="318"/>
      <c r="I469" s="126"/>
      <c r="J469" s="110"/>
      <c r="K469" s="108"/>
      <c r="L469" s="107"/>
      <c r="M469" s="319"/>
      <c r="N469" s="107"/>
    </row>
    <row r="470" spans="1:14" ht="18" customHeight="1">
      <c r="A470" s="107">
        <v>465</v>
      </c>
      <c r="B470" s="107" t="s">
        <v>55</v>
      </c>
      <c r="C470" s="90">
        <v>43629</v>
      </c>
      <c r="D470" s="107" t="s">
        <v>8803</v>
      </c>
      <c r="E470" s="107" t="s">
        <v>1709</v>
      </c>
      <c r="F470" s="126">
        <v>727.65</v>
      </c>
      <c r="G470" s="107" t="str">
        <f t="shared" si="7"/>
        <v>SH19-05806</v>
      </c>
      <c r="H470" s="318"/>
      <c r="I470" s="126"/>
      <c r="J470" s="110"/>
      <c r="K470" s="108"/>
      <c r="L470" s="107"/>
      <c r="M470" s="319"/>
      <c r="N470" s="107"/>
    </row>
    <row r="471" spans="1:14" ht="18" customHeight="1">
      <c r="A471" s="107">
        <v>466</v>
      </c>
      <c r="B471" s="107" t="s">
        <v>43</v>
      </c>
      <c r="C471" s="90">
        <v>43629</v>
      </c>
      <c r="D471" s="107" t="s">
        <v>8804</v>
      </c>
      <c r="E471" s="107" t="s">
        <v>1709</v>
      </c>
      <c r="F471" s="126">
        <v>8657.48</v>
      </c>
      <c r="G471" s="107" t="str">
        <f t="shared" si="7"/>
        <v>SH19-05807</v>
      </c>
      <c r="H471" s="318"/>
      <c r="I471" s="126"/>
      <c r="J471" s="110"/>
      <c r="K471" s="108"/>
      <c r="L471" s="107"/>
      <c r="M471" s="319"/>
      <c r="N471" s="107"/>
    </row>
    <row r="472" spans="1:14" ht="18" customHeight="1">
      <c r="A472" s="107">
        <v>467</v>
      </c>
      <c r="B472" s="107" t="s">
        <v>142</v>
      </c>
      <c r="C472" s="90">
        <v>43629</v>
      </c>
      <c r="D472" s="107" t="s">
        <v>8805</v>
      </c>
      <c r="E472" s="107" t="s">
        <v>1709</v>
      </c>
      <c r="F472" s="126">
        <v>920.73</v>
      </c>
      <c r="G472" s="107" t="str">
        <f t="shared" si="7"/>
        <v>SH19-05808</v>
      </c>
      <c r="H472" s="318"/>
      <c r="I472" s="126"/>
      <c r="J472" s="110"/>
      <c r="K472" s="108"/>
      <c r="L472" s="107"/>
      <c r="M472" s="319"/>
      <c r="N472" s="107"/>
    </row>
    <row r="473" spans="1:14" ht="18" customHeight="1">
      <c r="A473" s="107">
        <v>468</v>
      </c>
      <c r="B473" s="107" t="s">
        <v>139</v>
      </c>
      <c r="C473" s="90">
        <v>43629</v>
      </c>
      <c r="D473" s="107" t="s">
        <v>8806</v>
      </c>
      <c r="E473" s="107" t="s">
        <v>1709</v>
      </c>
      <c r="F473" s="126">
        <v>1454.7</v>
      </c>
      <c r="G473" s="107" t="str">
        <f t="shared" si="7"/>
        <v>SH19-05809</v>
      </c>
      <c r="H473" s="318"/>
      <c r="I473" s="126"/>
      <c r="J473" s="110"/>
      <c r="K473" s="108"/>
      <c r="L473" s="107"/>
      <c r="M473" s="319"/>
      <c r="N473" s="107"/>
    </row>
    <row r="474" spans="1:14" ht="18" customHeight="1">
      <c r="A474" s="107">
        <v>469</v>
      </c>
      <c r="B474" s="107" t="s">
        <v>329</v>
      </c>
      <c r="C474" s="90">
        <v>43629</v>
      </c>
      <c r="D474" s="107" t="s">
        <v>8807</v>
      </c>
      <c r="E474" s="107" t="s">
        <v>1709</v>
      </c>
      <c r="F474" s="126">
        <v>4228.0600000000004</v>
      </c>
      <c r="G474" s="107" t="str">
        <f t="shared" si="7"/>
        <v>SH19-05810</v>
      </c>
      <c r="H474" s="318"/>
      <c r="I474" s="126"/>
      <c r="J474" s="110"/>
      <c r="K474" s="108"/>
      <c r="L474" s="107"/>
      <c r="M474" s="319"/>
      <c r="N474" s="107"/>
    </row>
    <row r="475" spans="1:14" ht="18" customHeight="1">
      <c r="A475" s="107">
        <v>470</v>
      </c>
      <c r="B475" s="107" t="s">
        <v>291</v>
      </c>
      <c r="C475" s="90">
        <v>43628</v>
      </c>
      <c r="D475" s="107" t="s">
        <v>8808</v>
      </c>
      <c r="E475" s="107" t="s">
        <v>1709</v>
      </c>
      <c r="F475" s="126">
        <v>7570.56</v>
      </c>
      <c r="G475" s="107" t="str">
        <f t="shared" si="7"/>
        <v>SH19-05811</v>
      </c>
      <c r="H475" s="318"/>
      <c r="I475" s="126"/>
      <c r="J475" s="110"/>
      <c r="K475" s="108"/>
      <c r="L475" s="107"/>
      <c r="M475" s="319"/>
      <c r="N475" s="107"/>
    </row>
    <row r="476" spans="1:14" ht="18" customHeight="1">
      <c r="A476" s="107">
        <v>471</v>
      </c>
      <c r="B476" s="107" t="s">
        <v>1746</v>
      </c>
      <c r="D476" s="327" t="s">
        <v>8809</v>
      </c>
      <c r="E476" s="107" t="s">
        <v>1709</v>
      </c>
      <c r="F476" s="126">
        <v>0</v>
      </c>
      <c r="G476" s="107" t="str">
        <f t="shared" si="7"/>
        <v>SH19-05812</v>
      </c>
      <c r="H476" s="318"/>
      <c r="I476" s="126"/>
      <c r="J476" s="110"/>
      <c r="K476" s="108"/>
      <c r="L476" s="107"/>
      <c r="M476" s="319"/>
      <c r="N476" s="107"/>
    </row>
    <row r="477" spans="1:14" ht="18" customHeight="1">
      <c r="A477" s="107">
        <v>472</v>
      </c>
      <c r="B477" s="107" t="s">
        <v>288</v>
      </c>
      <c r="C477" s="90">
        <v>43629</v>
      </c>
      <c r="D477" s="107" t="s">
        <v>8810</v>
      </c>
      <c r="E477" s="107" t="s">
        <v>1709</v>
      </c>
      <c r="F477" s="126">
        <v>11185.61</v>
      </c>
      <c r="G477" s="107" t="str">
        <f t="shared" si="7"/>
        <v>SH19-05813</v>
      </c>
      <c r="H477" s="318"/>
      <c r="I477" s="126"/>
      <c r="J477" s="110"/>
      <c r="K477" s="108"/>
      <c r="L477" s="107"/>
      <c r="M477" s="319"/>
      <c r="N477" s="107"/>
    </row>
    <row r="478" spans="1:14" ht="18" customHeight="1">
      <c r="A478" s="107">
        <v>473</v>
      </c>
      <c r="B478" s="107" t="s">
        <v>207</v>
      </c>
      <c r="C478" s="90">
        <v>43629</v>
      </c>
      <c r="D478" s="107" t="s">
        <v>8811</v>
      </c>
      <c r="E478" s="107" t="s">
        <v>1709</v>
      </c>
      <c r="F478" s="126">
        <v>1358.32</v>
      </c>
      <c r="G478" s="107" t="str">
        <f t="shared" si="7"/>
        <v>SH19-05814</v>
      </c>
      <c r="H478" s="318"/>
      <c r="I478" s="126"/>
      <c r="J478" s="110"/>
      <c r="K478" s="108"/>
      <c r="L478" s="107"/>
      <c r="M478" s="319"/>
      <c r="N478" s="107"/>
    </row>
    <row r="479" spans="1:14" ht="18" customHeight="1">
      <c r="A479" s="107">
        <v>474</v>
      </c>
      <c r="B479" s="107" t="s">
        <v>288</v>
      </c>
      <c r="C479" s="90">
        <v>43629</v>
      </c>
      <c r="D479" s="107" t="s">
        <v>8812</v>
      </c>
      <c r="E479" s="107" t="s">
        <v>1709</v>
      </c>
      <c r="F479" s="126">
        <v>5548.25</v>
      </c>
      <c r="G479" s="107" t="str">
        <f t="shared" si="7"/>
        <v>SH19-05815</v>
      </c>
      <c r="H479" s="318"/>
      <c r="I479" s="126"/>
      <c r="J479" s="110"/>
      <c r="K479" s="108"/>
      <c r="L479" s="107"/>
      <c r="M479" s="319"/>
      <c r="N479" s="107"/>
    </row>
    <row r="480" spans="1:14" ht="18" customHeight="1">
      <c r="A480" s="107">
        <v>475</v>
      </c>
      <c r="B480" s="107" t="s">
        <v>291</v>
      </c>
      <c r="C480" s="90">
        <v>43629</v>
      </c>
      <c r="D480" s="107" t="s">
        <v>8813</v>
      </c>
      <c r="E480" s="107" t="s">
        <v>1709</v>
      </c>
      <c r="F480" s="126">
        <v>2936.34</v>
      </c>
      <c r="G480" s="107" t="str">
        <f t="shared" si="7"/>
        <v>SH19-05816</v>
      </c>
      <c r="H480" s="318"/>
      <c r="I480" s="126"/>
      <c r="J480" s="110"/>
      <c r="K480" s="108"/>
      <c r="L480" s="107"/>
      <c r="M480" s="319"/>
      <c r="N480" s="107"/>
    </row>
    <row r="481" spans="1:14" ht="18" customHeight="1">
      <c r="A481" s="107">
        <v>476</v>
      </c>
      <c r="B481" s="107" t="s">
        <v>1746</v>
      </c>
      <c r="D481" s="327" t="s">
        <v>8814</v>
      </c>
      <c r="E481" s="107" t="s">
        <v>1709</v>
      </c>
      <c r="F481" s="126">
        <v>0</v>
      </c>
      <c r="G481" s="107" t="str">
        <f t="shared" si="7"/>
        <v>SH19-05817</v>
      </c>
      <c r="H481" s="318"/>
      <c r="I481" s="126"/>
      <c r="J481" s="110"/>
      <c r="K481" s="108"/>
      <c r="L481" s="107"/>
      <c r="M481" s="319"/>
      <c r="N481" s="107"/>
    </row>
    <row r="482" spans="1:14" ht="18" customHeight="1">
      <c r="A482" s="107">
        <v>477</v>
      </c>
      <c r="B482" s="107" t="s">
        <v>1727</v>
      </c>
      <c r="C482" s="90">
        <v>43629</v>
      </c>
      <c r="D482" s="107" t="s">
        <v>8815</v>
      </c>
      <c r="E482" s="107" t="s">
        <v>1709</v>
      </c>
      <c r="F482" s="126">
        <v>2676.9</v>
      </c>
      <c r="G482" s="107" t="str">
        <f t="shared" si="7"/>
        <v>SH19-05818</v>
      </c>
      <c r="H482" s="318"/>
      <c r="I482" s="126"/>
      <c r="J482" s="110"/>
      <c r="K482" s="108"/>
      <c r="L482" s="107"/>
      <c r="M482" s="319"/>
      <c r="N482" s="107"/>
    </row>
    <row r="483" spans="1:14" ht="18" customHeight="1">
      <c r="A483" s="107">
        <v>478</v>
      </c>
      <c r="B483" s="107" t="s">
        <v>1746</v>
      </c>
      <c r="D483" s="327" t="s">
        <v>8816</v>
      </c>
      <c r="E483" s="107" t="s">
        <v>1709</v>
      </c>
      <c r="F483" s="126">
        <v>0</v>
      </c>
      <c r="G483" s="107" t="str">
        <f t="shared" si="7"/>
        <v>SH19-05819</v>
      </c>
      <c r="H483" s="318"/>
      <c r="I483" s="126"/>
      <c r="J483" s="110"/>
      <c r="K483" s="108"/>
      <c r="L483" s="107"/>
      <c r="M483" s="319"/>
      <c r="N483" s="107"/>
    </row>
    <row r="484" spans="1:14" ht="18" customHeight="1">
      <c r="A484" s="107">
        <v>479</v>
      </c>
      <c r="B484" s="107" t="s">
        <v>1727</v>
      </c>
      <c r="C484" s="90">
        <v>43629</v>
      </c>
      <c r="D484" s="107" t="s">
        <v>8817</v>
      </c>
      <c r="E484" s="107" t="s">
        <v>1709</v>
      </c>
      <c r="F484" s="126">
        <v>714</v>
      </c>
      <c r="G484" s="107" t="str">
        <f t="shared" si="7"/>
        <v>SH19-05820</v>
      </c>
      <c r="H484" s="318"/>
      <c r="I484" s="126"/>
      <c r="J484" s="110"/>
      <c r="K484" s="108"/>
      <c r="L484" s="107"/>
      <c r="M484" s="319"/>
      <c r="N484" s="107"/>
    </row>
    <row r="485" spans="1:14" ht="18" customHeight="1">
      <c r="A485" s="107">
        <v>480</v>
      </c>
      <c r="B485" s="107" t="s">
        <v>224</v>
      </c>
      <c r="C485" s="90">
        <v>43629</v>
      </c>
      <c r="D485" s="107" t="s">
        <v>8818</v>
      </c>
      <c r="E485" s="107" t="s">
        <v>1709</v>
      </c>
      <c r="F485" s="126">
        <v>4224.96</v>
      </c>
      <c r="G485" s="107" t="str">
        <f t="shared" si="7"/>
        <v>SH19-05821</v>
      </c>
      <c r="H485" s="318"/>
      <c r="I485" s="126"/>
      <c r="J485" s="110"/>
      <c r="K485" s="108"/>
      <c r="L485" s="107"/>
      <c r="M485" s="319"/>
      <c r="N485" s="107"/>
    </row>
    <row r="486" spans="1:14" ht="18" customHeight="1">
      <c r="A486" s="107">
        <v>481</v>
      </c>
      <c r="B486" s="107" t="s">
        <v>329</v>
      </c>
      <c r="C486" s="90">
        <v>43629</v>
      </c>
      <c r="D486" s="107" t="s">
        <v>8819</v>
      </c>
      <c r="E486" s="107" t="s">
        <v>1709</v>
      </c>
      <c r="F486" s="126">
        <v>3021.6</v>
      </c>
      <c r="G486" s="107" t="str">
        <f t="shared" si="7"/>
        <v>SH19-05822</v>
      </c>
      <c r="H486" s="318"/>
      <c r="I486" s="126"/>
      <c r="J486" s="110"/>
      <c r="K486" s="108"/>
      <c r="L486" s="107"/>
      <c r="M486" s="319"/>
      <c r="N486" s="107"/>
    </row>
    <row r="487" spans="1:14" ht="18" customHeight="1">
      <c r="A487" s="107">
        <v>482</v>
      </c>
      <c r="B487" s="107" t="s">
        <v>1746</v>
      </c>
      <c r="D487" s="327" t="s">
        <v>8820</v>
      </c>
      <c r="E487" s="107" t="s">
        <v>1709</v>
      </c>
      <c r="F487" s="126">
        <v>0</v>
      </c>
      <c r="G487" s="107" t="str">
        <f t="shared" si="7"/>
        <v>SH19-05823</v>
      </c>
      <c r="H487" s="318"/>
      <c r="I487" s="126"/>
      <c r="J487" s="110"/>
      <c r="K487" s="108"/>
      <c r="L487" s="107"/>
      <c r="M487" s="319"/>
      <c r="N487" s="107"/>
    </row>
    <row r="488" spans="1:14" ht="18" customHeight="1">
      <c r="A488" s="107">
        <v>483</v>
      </c>
      <c r="B488" s="107" t="s">
        <v>1746</v>
      </c>
      <c r="D488" s="327" t="s">
        <v>8821</v>
      </c>
      <c r="E488" s="107" t="s">
        <v>1709</v>
      </c>
      <c r="F488" s="126">
        <v>0</v>
      </c>
      <c r="G488" s="107" t="str">
        <f t="shared" si="7"/>
        <v>SH19-05824</v>
      </c>
      <c r="H488" s="318"/>
      <c r="I488" s="126"/>
      <c r="J488" s="110"/>
      <c r="K488" s="108"/>
      <c r="L488" s="107"/>
      <c r="M488" s="319"/>
      <c r="N488" s="107"/>
    </row>
    <row r="489" spans="1:14" ht="18" customHeight="1">
      <c r="A489" s="107">
        <v>484</v>
      </c>
      <c r="B489" s="107" t="s">
        <v>225</v>
      </c>
      <c r="C489" s="90">
        <v>43629</v>
      </c>
      <c r="D489" s="107" t="s">
        <v>8822</v>
      </c>
      <c r="E489" s="107" t="s">
        <v>1709</v>
      </c>
      <c r="F489" s="126">
        <v>690.51</v>
      </c>
      <c r="G489" s="107" t="str">
        <f t="shared" si="7"/>
        <v>SH19-05825</v>
      </c>
      <c r="H489" s="318"/>
      <c r="I489" s="126"/>
      <c r="J489" s="110"/>
      <c r="K489" s="108"/>
      <c r="L489" s="107"/>
      <c r="M489" s="319"/>
      <c r="N489" s="107"/>
    </row>
    <row r="490" spans="1:14" ht="18" customHeight="1">
      <c r="A490" s="107">
        <v>485</v>
      </c>
      <c r="B490" s="107" t="s">
        <v>43</v>
      </c>
      <c r="C490" s="90">
        <v>43629</v>
      </c>
      <c r="D490" s="107" t="s">
        <v>8823</v>
      </c>
      <c r="E490" s="107" t="s">
        <v>1709</v>
      </c>
      <c r="F490" s="126">
        <v>4336.7299999999996</v>
      </c>
      <c r="G490" s="107" t="str">
        <f t="shared" si="7"/>
        <v>SH19-05826</v>
      </c>
      <c r="H490" s="318"/>
      <c r="I490" s="126"/>
      <c r="J490" s="110"/>
      <c r="K490" s="108"/>
      <c r="L490" s="107"/>
      <c r="M490" s="319"/>
      <c r="N490" s="107"/>
    </row>
    <row r="491" spans="1:14" ht="18" customHeight="1">
      <c r="A491" s="107">
        <v>486</v>
      </c>
      <c r="B491" s="107" t="s">
        <v>197</v>
      </c>
      <c r="C491" s="90">
        <v>43629</v>
      </c>
      <c r="D491" s="107" t="s">
        <v>8824</v>
      </c>
      <c r="E491" s="107" t="s">
        <v>1709</v>
      </c>
      <c r="F491" s="126">
        <v>10081.5</v>
      </c>
      <c r="G491" s="107" t="str">
        <f t="shared" si="7"/>
        <v>SH19-05827</v>
      </c>
      <c r="H491" s="318"/>
      <c r="I491" s="126"/>
      <c r="J491" s="110"/>
      <c r="K491" s="108"/>
      <c r="L491" s="107"/>
      <c r="M491" s="319"/>
      <c r="N491" s="107"/>
    </row>
    <row r="492" spans="1:14" ht="18" customHeight="1">
      <c r="A492" s="107">
        <v>487</v>
      </c>
      <c r="B492" s="107" t="s">
        <v>224</v>
      </c>
      <c r="C492" s="90">
        <v>43629</v>
      </c>
      <c r="D492" s="107" t="s">
        <v>8825</v>
      </c>
      <c r="E492" s="107" t="s">
        <v>1709</v>
      </c>
      <c r="F492" s="126">
        <v>10015.530000000001</v>
      </c>
      <c r="G492" s="107" t="str">
        <f t="shared" si="7"/>
        <v>SH19-05828</v>
      </c>
      <c r="H492" s="318"/>
      <c r="I492" s="126"/>
      <c r="J492" s="110"/>
      <c r="K492" s="108"/>
      <c r="L492" s="107"/>
      <c r="M492" s="319"/>
      <c r="N492" s="107"/>
    </row>
    <row r="493" spans="1:14" ht="18" customHeight="1">
      <c r="A493" s="107">
        <v>488</v>
      </c>
      <c r="B493" s="107" t="s">
        <v>1746</v>
      </c>
      <c r="D493" s="327" t="s">
        <v>8826</v>
      </c>
      <c r="E493" s="107" t="s">
        <v>1709</v>
      </c>
      <c r="F493" s="126">
        <v>0</v>
      </c>
      <c r="G493" s="107" t="str">
        <f t="shared" si="7"/>
        <v>SH19-05829</v>
      </c>
      <c r="H493" s="318"/>
      <c r="I493" s="126"/>
      <c r="J493" s="110"/>
      <c r="K493" s="108"/>
      <c r="L493" s="107"/>
      <c r="M493" s="319"/>
      <c r="N493" s="107"/>
    </row>
    <row r="494" spans="1:14" ht="18" customHeight="1">
      <c r="A494" s="107">
        <v>489</v>
      </c>
      <c r="B494" s="107" t="s">
        <v>42</v>
      </c>
      <c r="C494" s="90">
        <v>43629</v>
      </c>
      <c r="D494" s="107" t="s">
        <v>8827</v>
      </c>
      <c r="E494" s="107" t="s">
        <v>9445</v>
      </c>
      <c r="F494" s="126">
        <v>1078.03</v>
      </c>
      <c r="G494" s="107" t="str">
        <f t="shared" si="7"/>
        <v>SH19-05830</v>
      </c>
      <c r="H494" s="318"/>
      <c r="I494" s="126"/>
      <c r="J494" s="110"/>
      <c r="K494" s="108"/>
      <c r="L494" s="107"/>
      <c r="M494" s="319"/>
      <c r="N494" s="107"/>
    </row>
    <row r="495" spans="1:14" ht="18" customHeight="1">
      <c r="A495" s="107">
        <v>490</v>
      </c>
      <c r="B495" s="107" t="s">
        <v>142</v>
      </c>
      <c r="C495" s="90">
        <v>43629</v>
      </c>
      <c r="D495" s="107" t="s">
        <v>8828</v>
      </c>
      <c r="E495" s="107" t="s">
        <v>1709</v>
      </c>
      <c r="F495" s="126">
        <v>1576.71</v>
      </c>
      <c r="G495" s="107" t="str">
        <f t="shared" si="7"/>
        <v>SH19-05831</v>
      </c>
      <c r="H495" s="318"/>
      <c r="I495" s="126"/>
      <c r="J495" s="110"/>
      <c r="K495" s="108"/>
      <c r="L495" s="107"/>
      <c r="M495" s="319"/>
      <c r="N495" s="107"/>
    </row>
    <row r="496" spans="1:14" ht="18" customHeight="1">
      <c r="A496" s="107">
        <v>491</v>
      </c>
      <c r="B496" s="107" t="s">
        <v>142</v>
      </c>
      <c r="C496" s="90">
        <v>43629</v>
      </c>
      <c r="D496" s="107" t="s">
        <v>8829</v>
      </c>
      <c r="E496" s="107" t="s">
        <v>1709</v>
      </c>
      <c r="F496" s="126">
        <v>548.27</v>
      </c>
      <c r="G496" s="107" t="str">
        <f t="shared" si="7"/>
        <v>SH19-05832</v>
      </c>
      <c r="H496" s="318"/>
      <c r="I496" s="126"/>
      <c r="J496" s="110"/>
      <c r="K496" s="108"/>
      <c r="L496" s="107"/>
      <c r="M496" s="319"/>
      <c r="N496" s="107"/>
    </row>
    <row r="497" spans="1:14" ht="18" customHeight="1">
      <c r="A497" s="107">
        <v>492</v>
      </c>
      <c r="B497" s="107" t="s">
        <v>42</v>
      </c>
      <c r="C497" s="90">
        <v>43630</v>
      </c>
      <c r="D497" s="107" t="s">
        <v>8830</v>
      </c>
      <c r="E497" s="107" t="s">
        <v>9444</v>
      </c>
      <c r="F497" s="126">
        <v>1297.81</v>
      </c>
      <c r="G497" s="107" t="str">
        <f t="shared" si="7"/>
        <v>SH19-05833</v>
      </c>
      <c r="H497" s="318"/>
      <c r="I497" s="126"/>
      <c r="J497" s="110"/>
      <c r="K497" s="108"/>
      <c r="L497" s="107"/>
      <c r="M497" s="319"/>
      <c r="N497" s="107"/>
    </row>
    <row r="498" spans="1:14" ht="18" customHeight="1">
      <c r="A498" s="107">
        <v>493</v>
      </c>
      <c r="B498" s="107" t="s">
        <v>42</v>
      </c>
      <c r="C498" s="90">
        <v>43630</v>
      </c>
      <c r="D498" s="107" t="s">
        <v>8831</v>
      </c>
      <c r="E498" s="107" t="s">
        <v>9444</v>
      </c>
      <c r="F498" s="126">
        <v>4170.24</v>
      </c>
      <c r="G498" s="107" t="str">
        <f t="shared" si="7"/>
        <v>SH19-05834</v>
      </c>
      <c r="H498" s="318"/>
      <c r="I498" s="126"/>
      <c r="J498" s="110"/>
      <c r="K498" s="108"/>
      <c r="L498" s="107"/>
      <c r="M498" s="319"/>
      <c r="N498" s="107"/>
    </row>
    <row r="499" spans="1:14" ht="18" customHeight="1">
      <c r="A499" s="107">
        <v>494</v>
      </c>
      <c r="B499" s="107" t="s">
        <v>42</v>
      </c>
      <c r="C499" s="90">
        <v>43630</v>
      </c>
      <c r="D499" s="107" t="s">
        <v>8832</v>
      </c>
      <c r="E499" s="107" t="s">
        <v>9444</v>
      </c>
      <c r="F499" s="126">
        <v>1791.81</v>
      </c>
      <c r="G499" s="107" t="str">
        <f t="shared" si="7"/>
        <v>SH19-05835</v>
      </c>
      <c r="H499" s="318"/>
      <c r="I499" s="126"/>
      <c r="J499" s="110"/>
      <c r="K499" s="108"/>
      <c r="L499" s="107"/>
      <c r="M499" s="319"/>
      <c r="N499" s="107"/>
    </row>
    <row r="500" spans="1:14" ht="18" customHeight="1">
      <c r="A500" s="107">
        <v>495</v>
      </c>
      <c r="B500" s="107" t="s">
        <v>238</v>
      </c>
      <c r="C500" s="90">
        <v>43629</v>
      </c>
      <c r="D500" s="107" t="s">
        <v>8833</v>
      </c>
      <c r="E500" s="107" t="s">
        <v>1709</v>
      </c>
      <c r="F500" s="126">
        <v>4156.6499999999996</v>
      </c>
      <c r="G500" s="107" t="str">
        <f t="shared" si="7"/>
        <v>SH19-05836</v>
      </c>
      <c r="H500" s="318"/>
      <c r="I500" s="126"/>
      <c r="J500" s="110"/>
      <c r="K500" s="108"/>
      <c r="L500" s="107"/>
      <c r="M500" s="319"/>
      <c r="N500" s="107"/>
    </row>
    <row r="501" spans="1:14" ht="18" customHeight="1">
      <c r="A501" s="107">
        <v>496</v>
      </c>
      <c r="B501" s="107" t="s">
        <v>49</v>
      </c>
      <c r="C501" s="90">
        <v>43629</v>
      </c>
      <c r="D501" s="107" t="s">
        <v>8834</v>
      </c>
      <c r="E501" s="107" t="s">
        <v>1709</v>
      </c>
      <c r="F501" s="126">
        <v>14242.8</v>
      </c>
      <c r="G501" s="107" t="str">
        <f t="shared" si="7"/>
        <v>SH19-05837</v>
      </c>
      <c r="H501" s="318"/>
      <c r="I501" s="126"/>
      <c r="J501" s="110"/>
      <c r="K501" s="108"/>
      <c r="L501" s="107"/>
      <c r="M501" s="319"/>
      <c r="N501" s="107"/>
    </row>
    <row r="502" spans="1:14" ht="18" customHeight="1">
      <c r="A502" s="107">
        <v>497</v>
      </c>
      <c r="B502" s="107" t="s">
        <v>341</v>
      </c>
      <c r="C502" s="90">
        <v>43629</v>
      </c>
      <c r="D502" s="107" t="s">
        <v>8835</v>
      </c>
      <c r="E502" s="107" t="s">
        <v>1709</v>
      </c>
      <c r="F502" s="126">
        <v>10176.27</v>
      </c>
      <c r="G502" s="107" t="str">
        <f t="shared" si="7"/>
        <v>SH19-05838</v>
      </c>
      <c r="H502" s="318"/>
      <c r="I502" s="126"/>
      <c r="J502" s="110"/>
      <c r="K502" s="108"/>
      <c r="L502" s="107"/>
      <c r="M502" s="319"/>
      <c r="N502" s="107"/>
    </row>
    <row r="503" spans="1:14" ht="18" customHeight="1">
      <c r="A503" s="107">
        <v>498</v>
      </c>
      <c r="B503" s="107" t="s">
        <v>53</v>
      </c>
      <c r="C503" s="90">
        <v>43629</v>
      </c>
      <c r="D503" s="107" t="s">
        <v>8836</v>
      </c>
      <c r="E503" s="107" t="s">
        <v>1709</v>
      </c>
      <c r="F503" s="126">
        <v>1979.8</v>
      </c>
      <c r="G503" s="107" t="str">
        <f t="shared" si="7"/>
        <v>SH19-05839</v>
      </c>
      <c r="H503" s="318"/>
      <c r="I503" s="126"/>
      <c r="J503" s="110"/>
      <c r="K503" s="108"/>
      <c r="L503" s="107"/>
      <c r="M503" s="319"/>
      <c r="N503" s="107"/>
    </row>
    <row r="504" spans="1:14" ht="18" customHeight="1">
      <c r="A504" s="107">
        <v>499</v>
      </c>
      <c r="B504" s="107" t="s">
        <v>43</v>
      </c>
      <c r="C504" s="90">
        <v>43629</v>
      </c>
      <c r="D504" s="107" t="s">
        <v>8837</v>
      </c>
      <c r="E504" s="107" t="s">
        <v>1709</v>
      </c>
      <c r="F504" s="126">
        <v>2075</v>
      </c>
      <c r="G504" s="107" t="str">
        <f t="shared" si="7"/>
        <v>SH19-05840</v>
      </c>
      <c r="H504" s="318"/>
      <c r="I504" s="126"/>
      <c r="J504" s="110"/>
      <c r="K504" s="108"/>
      <c r="L504" s="107"/>
      <c r="M504" s="319"/>
      <c r="N504" s="107"/>
    </row>
    <row r="505" spans="1:14" ht="18" customHeight="1">
      <c r="A505" s="107">
        <v>500</v>
      </c>
      <c r="B505" s="107" t="s">
        <v>55</v>
      </c>
      <c r="C505" s="90">
        <v>43629</v>
      </c>
      <c r="D505" s="107" t="s">
        <v>8838</v>
      </c>
      <c r="E505" s="107" t="s">
        <v>1709</v>
      </c>
      <c r="F505" s="126">
        <v>3289.68</v>
      </c>
      <c r="G505" s="107" t="str">
        <f t="shared" si="7"/>
        <v>SH19-05841</v>
      </c>
      <c r="H505" s="318"/>
      <c r="I505" s="126"/>
      <c r="J505" s="110"/>
      <c r="K505" s="108"/>
      <c r="L505" s="107"/>
      <c r="M505" s="319"/>
      <c r="N505" s="107"/>
    </row>
    <row r="506" spans="1:14" ht="18" customHeight="1">
      <c r="A506" s="107">
        <v>501</v>
      </c>
      <c r="B506" s="107" t="s">
        <v>55</v>
      </c>
      <c r="C506" s="90">
        <v>43629</v>
      </c>
      <c r="D506" s="107" t="s">
        <v>8839</v>
      </c>
      <c r="E506" s="107" t="s">
        <v>1709</v>
      </c>
      <c r="F506" s="126">
        <v>1502.82</v>
      </c>
      <c r="G506" s="107" t="str">
        <f t="shared" si="7"/>
        <v>SH19-05842</v>
      </c>
      <c r="H506" s="318"/>
      <c r="I506" s="126"/>
      <c r="J506" s="110"/>
      <c r="K506" s="108"/>
      <c r="L506" s="107"/>
      <c r="M506" s="319"/>
      <c r="N506" s="107"/>
    </row>
    <row r="507" spans="1:14" ht="18" customHeight="1">
      <c r="A507" s="107">
        <v>502</v>
      </c>
      <c r="B507" s="107" t="s">
        <v>55</v>
      </c>
      <c r="C507" s="90">
        <v>43629</v>
      </c>
      <c r="D507" s="107" t="s">
        <v>8840</v>
      </c>
      <c r="E507" s="107" t="s">
        <v>1709</v>
      </c>
      <c r="F507" s="126">
        <v>1502.82</v>
      </c>
      <c r="G507" s="107" t="str">
        <f t="shared" si="7"/>
        <v>SH19-05843</v>
      </c>
      <c r="H507" s="318"/>
      <c r="I507" s="126"/>
      <c r="J507" s="110"/>
      <c r="K507" s="108"/>
      <c r="L507" s="107"/>
      <c r="M507" s="319"/>
      <c r="N507" s="107"/>
    </row>
    <row r="508" spans="1:14" ht="18" customHeight="1">
      <c r="A508" s="107">
        <v>503</v>
      </c>
      <c r="B508" s="107" t="s">
        <v>42</v>
      </c>
      <c r="C508" s="90">
        <v>43633</v>
      </c>
      <c r="D508" s="107" t="s">
        <v>8841</v>
      </c>
      <c r="E508" s="107" t="s">
        <v>9443</v>
      </c>
      <c r="F508" s="126">
        <v>5705.13</v>
      </c>
      <c r="G508" s="107" t="str">
        <f t="shared" si="7"/>
        <v>SH19-05844</v>
      </c>
      <c r="H508" s="318"/>
      <c r="I508" s="126"/>
      <c r="J508" s="110"/>
      <c r="K508" s="108"/>
      <c r="L508" s="107"/>
      <c r="M508" s="319"/>
      <c r="N508" s="107"/>
    </row>
    <row r="509" spans="1:14" ht="18" customHeight="1">
      <c r="A509" s="107">
        <v>504</v>
      </c>
      <c r="B509" s="107" t="s">
        <v>42</v>
      </c>
      <c r="C509" s="90">
        <v>43629</v>
      </c>
      <c r="D509" s="107" t="s">
        <v>8842</v>
      </c>
      <c r="E509" s="107" t="s">
        <v>1709</v>
      </c>
      <c r="F509" s="126">
        <v>16501.14</v>
      </c>
      <c r="G509" s="107" t="str">
        <f t="shared" si="7"/>
        <v>SH19-05845</v>
      </c>
      <c r="H509" s="318"/>
      <c r="I509" s="126"/>
      <c r="J509" s="110"/>
      <c r="K509" s="108"/>
      <c r="L509" s="107"/>
      <c r="M509" s="319"/>
      <c r="N509" s="107"/>
    </row>
    <row r="510" spans="1:14" ht="18" customHeight="1">
      <c r="A510" s="107">
        <v>505</v>
      </c>
      <c r="B510" s="107" t="s">
        <v>1727</v>
      </c>
      <c r="C510" s="90">
        <v>43629</v>
      </c>
      <c r="D510" s="107" t="s">
        <v>8843</v>
      </c>
      <c r="E510" s="107" t="s">
        <v>1709</v>
      </c>
      <c r="F510" s="126">
        <v>1295</v>
      </c>
      <c r="G510" s="107" t="str">
        <f t="shared" si="7"/>
        <v>SH19-05846</v>
      </c>
      <c r="H510" s="318"/>
      <c r="I510" s="126"/>
      <c r="J510" s="110"/>
      <c r="K510" s="108"/>
      <c r="L510" s="107"/>
      <c r="M510" s="319"/>
      <c r="N510" s="107"/>
    </row>
    <row r="511" spans="1:14" ht="18" customHeight="1">
      <c r="A511" s="107">
        <v>506</v>
      </c>
      <c r="B511" s="107" t="s">
        <v>42</v>
      </c>
      <c r="C511" s="90">
        <v>43633</v>
      </c>
      <c r="D511" s="107" t="s">
        <v>8844</v>
      </c>
      <c r="E511" s="107" t="s">
        <v>9443</v>
      </c>
      <c r="F511" s="126">
        <v>1665.63</v>
      </c>
      <c r="G511" s="107" t="str">
        <f t="shared" si="7"/>
        <v>SH19-05847</v>
      </c>
      <c r="H511" s="318"/>
      <c r="I511" s="126"/>
      <c r="J511" s="110"/>
      <c r="K511" s="108"/>
      <c r="L511" s="107"/>
      <c r="M511" s="319"/>
      <c r="N511" s="107"/>
    </row>
    <row r="512" spans="1:14" ht="18" customHeight="1">
      <c r="A512" s="107">
        <v>507</v>
      </c>
      <c r="B512" s="107" t="s">
        <v>42</v>
      </c>
      <c r="C512" s="90">
        <v>43633</v>
      </c>
      <c r="D512" s="107" t="s">
        <v>8845</v>
      </c>
      <c r="E512" s="107" t="s">
        <v>9443</v>
      </c>
      <c r="F512" s="126">
        <v>8307.6</v>
      </c>
      <c r="G512" s="107" t="str">
        <f t="shared" si="7"/>
        <v>SH19-05848</v>
      </c>
      <c r="H512" s="318"/>
      <c r="I512" s="126"/>
      <c r="J512" s="110"/>
      <c r="K512" s="108"/>
      <c r="L512" s="107"/>
      <c r="M512" s="319"/>
      <c r="N512" s="107"/>
    </row>
    <row r="513" spans="1:14" ht="18" customHeight="1">
      <c r="A513" s="107">
        <v>508</v>
      </c>
      <c r="B513" s="107" t="s">
        <v>42</v>
      </c>
      <c r="C513" s="90">
        <v>43633</v>
      </c>
      <c r="D513" s="107" t="s">
        <v>8846</v>
      </c>
      <c r="E513" s="107" t="s">
        <v>9443</v>
      </c>
      <c r="F513" s="126">
        <v>2718.55</v>
      </c>
      <c r="G513" s="107" t="str">
        <f t="shared" si="7"/>
        <v>SH19-05849</v>
      </c>
      <c r="H513" s="318"/>
      <c r="I513" s="126"/>
      <c r="J513" s="110"/>
      <c r="K513" s="108"/>
      <c r="L513" s="107"/>
      <c r="M513" s="319"/>
      <c r="N513" s="107"/>
    </row>
    <row r="514" spans="1:14" ht="18" customHeight="1">
      <c r="A514" s="107">
        <v>509</v>
      </c>
      <c r="B514" s="107" t="s">
        <v>42</v>
      </c>
      <c r="C514" s="90">
        <v>43633</v>
      </c>
      <c r="D514" s="107" t="s">
        <v>8847</v>
      </c>
      <c r="E514" s="107" t="s">
        <v>9443</v>
      </c>
      <c r="F514" s="126">
        <v>7600.52</v>
      </c>
      <c r="G514" s="107" t="str">
        <f t="shared" si="7"/>
        <v>SH19-05850</v>
      </c>
      <c r="H514" s="318"/>
      <c r="I514" s="126"/>
      <c r="J514" s="110"/>
      <c r="K514" s="108"/>
      <c r="L514" s="107"/>
      <c r="M514" s="319"/>
      <c r="N514" s="107"/>
    </row>
    <row r="515" spans="1:14" ht="18" customHeight="1">
      <c r="A515" s="107">
        <v>510</v>
      </c>
      <c r="B515" s="107" t="s">
        <v>42</v>
      </c>
      <c r="C515" s="90">
        <v>43633</v>
      </c>
      <c r="D515" s="107" t="s">
        <v>8848</v>
      </c>
      <c r="E515" s="107" t="s">
        <v>9443</v>
      </c>
      <c r="F515" s="126">
        <v>3886.11</v>
      </c>
      <c r="G515" s="107" t="str">
        <f t="shared" si="7"/>
        <v>SH19-05851</v>
      </c>
      <c r="H515" s="318"/>
      <c r="I515" s="126"/>
      <c r="J515" s="110"/>
      <c r="K515" s="108"/>
      <c r="L515" s="107"/>
      <c r="M515" s="319"/>
      <c r="N515" s="107"/>
    </row>
    <row r="516" spans="1:14" ht="18" customHeight="1">
      <c r="A516" s="107">
        <v>511</v>
      </c>
      <c r="B516" s="107" t="s">
        <v>42</v>
      </c>
      <c r="C516" s="90">
        <v>43633</v>
      </c>
      <c r="D516" s="107" t="s">
        <v>8849</v>
      </c>
      <c r="E516" s="107" t="s">
        <v>9443</v>
      </c>
      <c r="F516" s="126">
        <v>11261.77</v>
      </c>
      <c r="G516" s="107" t="str">
        <f t="shared" si="7"/>
        <v>SH19-05852</v>
      </c>
      <c r="H516" s="318"/>
      <c r="I516" s="126"/>
      <c r="J516" s="110"/>
      <c r="K516" s="108"/>
      <c r="L516" s="107"/>
      <c r="M516" s="319"/>
      <c r="N516" s="107"/>
    </row>
    <row r="517" spans="1:14" ht="18" customHeight="1">
      <c r="A517" s="107">
        <v>512</v>
      </c>
      <c r="B517" s="107" t="s">
        <v>42</v>
      </c>
      <c r="C517" s="90">
        <v>43633</v>
      </c>
      <c r="D517" s="107" t="s">
        <v>8850</v>
      </c>
      <c r="E517" s="107" t="s">
        <v>9443</v>
      </c>
      <c r="F517" s="126">
        <v>5227.6000000000004</v>
      </c>
      <c r="G517" s="107" t="str">
        <f t="shared" si="7"/>
        <v>SH19-05853</v>
      </c>
      <c r="H517" s="318"/>
      <c r="I517" s="126"/>
      <c r="J517" s="110"/>
      <c r="K517" s="108"/>
      <c r="L517" s="107"/>
      <c r="M517" s="319"/>
      <c r="N517" s="107"/>
    </row>
    <row r="518" spans="1:14" ht="18" customHeight="1">
      <c r="A518" s="107">
        <v>513</v>
      </c>
      <c r="B518" s="107" t="s">
        <v>42</v>
      </c>
      <c r="C518" s="90">
        <v>43633</v>
      </c>
      <c r="D518" s="107" t="s">
        <v>8851</v>
      </c>
      <c r="E518" s="107" t="s">
        <v>9443</v>
      </c>
      <c r="F518" s="126">
        <v>10565.2</v>
      </c>
      <c r="G518" s="107" t="str">
        <f t="shared" si="7"/>
        <v>SH19-05854</v>
      </c>
      <c r="H518" s="318"/>
      <c r="I518" s="126"/>
      <c r="J518" s="110"/>
      <c r="K518" s="108"/>
      <c r="L518" s="107"/>
      <c r="M518" s="319"/>
      <c r="N518" s="107"/>
    </row>
    <row r="519" spans="1:14" ht="18" customHeight="1">
      <c r="A519" s="107">
        <v>514</v>
      </c>
      <c r="B519" s="107" t="s">
        <v>42</v>
      </c>
      <c r="C519" s="90">
        <v>43633</v>
      </c>
      <c r="D519" s="107" t="s">
        <v>8852</v>
      </c>
      <c r="E519" s="107" t="s">
        <v>9443</v>
      </c>
      <c r="F519" s="126">
        <v>4670.28</v>
      </c>
      <c r="G519" s="107" t="str">
        <f t="shared" si="7"/>
        <v>SH19-05855</v>
      </c>
      <c r="H519" s="318"/>
      <c r="I519" s="126"/>
      <c r="J519" s="110"/>
      <c r="K519" s="108"/>
      <c r="L519" s="107"/>
      <c r="M519" s="319"/>
      <c r="N519" s="107"/>
    </row>
    <row r="520" spans="1:14" ht="18" customHeight="1">
      <c r="A520" s="107">
        <v>515</v>
      </c>
      <c r="B520" s="107" t="s">
        <v>197</v>
      </c>
      <c r="C520" s="90">
        <v>43630</v>
      </c>
      <c r="D520" s="107" t="s">
        <v>8853</v>
      </c>
      <c r="E520" s="107" t="s">
        <v>1709</v>
      </c>
      <c r="F520" s="126">
        <v>9216.76</v>
      </c>
      <c r="G520" s="107" t="str">
        <f t="shared" si="7"/>
        <v>SH19-05856</v>
      </c>
      <c r="H520" s="318"/>
      <c r="I520" s="126"/>
      <c r="J520" s="110"/>
      <c r="K520" s="108"/>
      <c r="L520" s="107"/>
      <c r="M520" s="319"/>
      <c r="N520" s="107"/>
    </row>
    <row r="521" spans="1:14" ht="18" customHeight="1">
      <c r="A521" s="107">
        <v>516</v>
      </c>
      <c r="B521" s="107" t="s">
        <v>223</v>
      </c>
      <c r="C521" s="90">
        <v>43630</v>
      </c>
      <c r="D521" s="107" t="s">
        <v>8854</v>
      </c>
      <c r="E521" s="107" t="s">
        <v>1709</v>
      </c>
      <c r="F521" s="126">
        <v>260.83</v>
      </c>
      <c r="G521" s="107" t="str">
        <f t="shared" ref="G521:G583" si="8">D521</f>
        <v>SH19-05857</v>
      </c>
      <c r="H521" s="318"/>
      <c r="I521" s="126"/>
      <c r="J521" s="110"/>
      <c r="K521" s="108"/>
      <c r="L521" s="107"/>
      <c r="M521" s="319"/>
      <c r="N521" s="107"/>
    </row>
    <row r="522" spans="1:14" ht="18" customHeight="1">
      <c r="A522" s="107">
        <v>517</v>
      </c>
      <c r="B522" s="107" t="s">
        <v>43</v>
      </c>
      <c r="C522" s="90">
        <v>43630</v>
      </c>
      <c r="D522" s="107" t="s">
        <v>8855</v>
      </c>
      <c r="E522" s="107" t="s">
        <v>1709</v>
      </c>
      <c r="F522" s="126">
        <v>7634.65</v>
      </c>
      <c r="G522" s="107" t="str">
        <f t="shared" si="8"/>
        <v>SH19-05858</v>
      </c>
      <c r="H522" s="318"/>
      <c r="I522" s="126"/>
      <c r="J522" s="110"/>
      <c r="K522" s="108"/>
      <c r="L522" s="107"/>
      <c r="M522" s="319"/>
      <c r="N522" s="107"/>
    </row>
    <row r="523" spans="1:14" ht="18" customHeight="1">
      <c r="A523" s="107">
        <v>518</v>
      </c>
      <c r="B523" s="107" t="s">
        <v>142</v>
      </c>
      <c r="C523" s="90">
        <v>43630</v>
      </c>
      <c r="D523" s="107" t="s">
        <v>8856</v>
      </c>
      <c r="E523" s="107" t="s">
        <v>1709</v>
      </c>
      <c r="F523" s="126">
        <v>847.26</v>
      </c>
      <c r="G523" s="107" t="str">
        <f t="shared" si="8"/>
        <v>SH19-05859</v>
      </c>
      <c r="H523" s="318"/>
      <c r="I523" s="126"/>
      <c r="J523" s="110"/>
      <c r="K523" s="108"/>
      <c r="L523" s="107"/>
      <c r="M523" s="319"/>
      <c r="N523" s="107"/>
    </row>
    <row r="524" spans="1:14" ht="18" customHeight="1">
      <c r="A524" s="107">
        <v>519</v>
      </c>
      <c r="B524" s="107" t="s">
        <v>142</v>
      </c>
      <c r="C524" s="90">
        <v>43630</v>
      </c>
      <c r="D524" s="107" t="s">
        <v>8857</v>
      </c>
      <c r="E524" s="107" t="s">
        <v>1709</v>
      </c>
      <c r="F524" s="126">
        <v>198.38</v>
      </c>
      <c r="G524" s="107" t="str">
        <f t="shared" si="8"/>
        <v>SH19-05860</v>
      </c>
      <c r="H524" s="318"/>
      <c r="I524" s="126"/>
      <c r="J524" s="110"/>
      <c r="K524" s="108"/>
      <c r="L524" s="107"/>
      <c r="M524" s="319"/>
      <c r="N524" s="107"/>
    </row>
    <row r="525" spans="1:14" ht="18" customHeight="1">
      <c r="A525" s="107">
        <v>520</v>
      </c>
      <c r="B525" s="107" t="s">
        <v>329</v>
      </c>
      <c r="C525" s="90">
        <v>43630</v>
      </c>
      <c r="D525" s="107" t="s">
        <v>8858</v>
      </c>
      <c r="E525" s="107" t="s">
        <v>1709</v>
      </c>
      <c r="F525" s="126">
        <v>1923</v>
      </c>
      <c r="G525" s="107" t="str">
        <f t="shared" si="8"/>
        <v>SH19-05861</v>
      </c>
      <c r="H525" s="318"/>
      <c r="I525" s="126"/>
      <c r="J525" s="110"/>
      <c r="K525" s="108"/>
      <c r="L525" s="107"/>
      <c r="M525" s="319"/>
      <c r="N525" s="107"/>
    </row>
    <row r="526" spans="1:14" ht="18" customHeight="1">
      <c r="A526" s="107">
        <v>521</v>
      </c>
      <c r="B526" s="107" t="s">
        <v>139</v>
      </c>
      <c r="C526" s="90">
        <v>43630</v>
      </c>
      <c r="D526" s="107" t="s">
        <v>8859</v>
      </c>
      <c r="E526" s="107" t="s">
        <v>1709</v>
      </c>
      <c r="F526" s="126">
        <v>2136.7600000000002</v>
      </c>
      <c r="G526" s="107" t="str">
        <f t="shared" si="8"/>
        <v>SH19-05862</v>
      </c>
      <c r="H526" s="318"/>
      <c r="I526" s="126"/>
      <c r="J526" s="110"/>
      <c r="K526" s="108"/>
      <c r="L526" s="107"/>
      <c r="M526" s="319"/>
      <c r="N526" s="107"/>
    </row>
    <row r="527" spans="1:14" ht="18" customHeight="1">
      <c r="A527" s="107">
        <v>522</v>
      </c>
      <c r="B527" s="107" t="s">
        <v>237</v>
      </c>
      <c r="C527" s="90">
        <v>43630</v>
      </c>
      <c r="D527" s="107" t="s">
        <v>8860</v>
      </c>
      <c r="E527" s="107" t="s">
        <v>1709</v>
      </c>
      <c r="F527" s="126">
        <v>6761.7</v>
      </c>
      <c r="G527" s="107" t="str">
        <f t="shared" si="8"/>
        <v>SH19-05863</v>
      </c>
      <c r="H527" s="318"/>
      <c r="I527" s="126"/>
      <c r="J527" s="110"/>
      <c r="K527" s="108"/>
      <c r="L527" s="107"/>
      <c r="M527" s="319"/>
      <c r="N527" s="107"/>
    </row>
    <row r="528" spans="1:14" ht="18" customHeight="1">
      <c r="A528" s="107">
        <v>523</v>
      </c>
      <c r="B528" s="107" t="s">
        <v>139</v>
      </c>
      <c r="C528" s="90">
        <v>43630</v>
      </c>
      <c r="D528" s="107" t="s">
        <v>8861</v>
      </c>
      <c r="E528" s="107" t="s">
        <v>1709</v>
      </c>
      <c r="F528" s="126">
        <v>2704.5</v>
      </c>
      <c r="G528" s="107" t="str">
        <f t="shared" si="8"/>
        <v>SH19-05864</v>
      </c>
      <c r="H528" s="318"/>
      <c r="I528" s="126"/>
      <c r="J528" s="110"/>
      <c r="K528" s="108"/>
      <c r="L528" s="107"/>
      <c r="M528" s="319"/>
      <c r="N528" s="107"/>
    </row>
    <row r="529" spans="1:14" ht="18" customHeight="1">
      <c r="A529" s="107">
        <v>524</v>
      </c>
      <c r="B529" s="107" t="s">
        <v>42</v>
      </c>
      <c r="C529" s="90">
        <v>43630</v>
      </c>
      <c r="D529" s="107" t="s">
        <v>8862</v>
      </c>
      <c r="E529" s="107" t="s">
        <v>9444</v>
      </c>
      <c r="F529" s="126">
        <v>227.53</v>
      </c>
      <c r="G529" s="107" t="str">
        <f t="shared" si="8"/>
        <v>SH19-05865</v>
      </c>
      <c r="H529" s="318"/>
      <c r="I529" s="126"/>
      <c r="J529" s="110"/>
      <c r="K529" s="108"/>
      <c r="L529" s="107"/>
      <c r="M529" s="319"/>
      <c r="N529" s="107"/>
    </row>
    <row r="530" spans="1:14" ht="18" customHeight="1">
      <c r="A530" s="107">
        <v>525</v>
      </c>
      <c r="B530" s="107" t="s">
        <v>42</v>
      </c>
      <c r="C530" s="90">
        <v>43633</v>
      </c>
      <c r="D530" s="107" t="s">
        <v>8863</v>
      </c>
      <c r="E530" s="107" t="s">
        <v>9443</v>
      </c>
      <c r="F530" s="126">
        <v>10535.01</v>
      </c>
      <c r="G530" s="107" t="str">
        <f t="shared" si="8"/>
        <v>SH19-05866</v>
      </c>
      <c r="H530" s="318"/>
      <c r="I530" s="126"/>
      <c r="J530" s="110"/>
      <c r="K530" s="108"/>
      <c r="L530" s="107"/>
      <c r="M530" s="319"/>
      <c r="N530" s="107"/>
    </row>
    <row r="531" spans="1:14" ht="18" customHeight="1">
      <c r="A531" s="107">
        <v>526</v>
      </c>
      <c r="B531" s="107" t="s">
        <v>42</v>
      </c>
      <c r="C531" s="90">
        <v>43633</v>
      </c>
      <c r="D531" s="107" t="s">
        <v>8864</v>
      </c>
      <c r="E531" s="107" t="s">
        <v>9443</v>
      </c>
      <c r="F531" s="126">
        <v>5510.33</v>
      </c>
      <c r="G531" s="107" t="str">
        <f t="shared" si="8"/>
        <v>SH19-05867</v>
      </c>
      <c r="H531" s="318"/>
      <c r="I531" s="126"/>
      <c r="J531" s="110"/>
      <c r="K531" s="108"/>
      <c r="L531" s="107"/>
      <c r="M531" s="319"/>
      <c r="N531" s="107"/>
    </row>
    <row r="532" spans="1:14" ht="18" customHeight="1">
      <c r="A532" s="107">
        <v>527</v>
      </c>
      <c r="B532" s="107" t="s">
        <v>141</v>
      </c>
      <c r="C532" s="90">
        <v>43630</v>
      </c>
      <c r="D532" s="107" t="s">
        <v>8865</v>
      </c>
      <c r="E532" s="107" t="s">
        <v>1709</v>
      </c>
      <c r="F532" s="126">
        <v>5552.85</v>
      </c>
      <c r="G532" s="107" t="str">
        <f t="shared" si="8"/>
        <v>SH19-05868</v>
      </c>
      <c r="H532" s="318"/>
      <c r="I532" s="126"/>
      <c r="J532" s="110"/>
      <c r="K532" s="108"/>
      <c r="L532" s="107"/>
      <c r="M532" s="319"/>
      <c r="N532" s="107"/>
    </row>
    <row r="533" spans="1:14" ht="18" customHeight="1">
      <c r="A533" s="107">
        <v>528</v>
      </c>
      <c r="B533" s="107" t="s">
        <v>47</v>
      </c>
      <c r="C533" s="90">
        <v>43630</v>
      </c>
      <c r="D533" s="107" t="s">
        <v>8866</v>
      </c>
      <c r="E533" s="107" t="s">
        <v>1709</v>
      </c>
      <c r="F533" s="126">
        <v>3588.36</v>
      </c>
      <c r="G533" s="107" t="str">
        <f t="shared" si="8"/>
        <v>SH19-05870</v>
      </c>
      <c r="H533" s="318"/>
      <c r="I533" s="126"/>
      <c r="J533" s="110"/>
      <c r="K533" s="108"/>
      <c r="L533" s="107"/>
      <c r="M533" s="319"/>
      <c r="N533" s="107"/>
    </row>
    <row r="534" spans="1:14" ht="18" customHeight="1">
      <c r="A534" s="107">
        <v>529</v>
      </c>
      <c r="B534" s="107" t="s">
        <v>238</v>
      </c>
      <c r="C534" s="90">
        <v>43630</v>
      </c>
      <c r="D534" s="107" t="s">
        <v>8867</v>
      </c>
      <c r="E534" s="107" t="s">
        <v>1709</v>
      </c>
      <c r="F534" s="126">
        <v>1377.18</v>
      </c>
      <c r="G534" s="107" t="str">
        <f t="shared" si="8"/>
        <v>SH19-05871</v>
      </c>
      <c r="H534" s="318"/>
      <c r="I534" s="126"/>
      <c r="J534" s="110"/>
      <c r="K534" s="108"/>
      <c r="L534" s="107"/>
      <c r="M534" s="319"/>
      <c r="N534" s="107"/>
    </row>
    <row r="535" spans="1:14" ht="18" customHeight="1">
      <c r="A535" s="107">
        <v>530</v>
      </c>
      <c r="B535" s="107" t="s">
        <v>1727</v>
      </c>
      <c r="C535" s="90">
        <v>43630</v>
      </c>
      <c r="D535" s="107" t="s">
        <v>8868</v>
      </c>
      <c r="E535" s="107" t="s">
        <v>1709</v>
      </c>
      <c r="F535" s="126">
        <v>1614.6</v>
      </c>
      <c r="G535" s="107" t="str">
        <f t="shared" si="8"/>
        <v>SH19-05872</v>
      </c>
      <c r="H535" s="318"/>
      <c r="I535" s="126"/>
      <c r="J535" s="110"/>
      <c r="K535" s="108"/>
      <c r="L535" s="107"/>
      <c r="M535" s="319"/>
      <c r="N535" s="107"/>
    </row>
    <row r="536" spans="1:14" ht="18" customHeight="1">
      <c r="A536" s="107">
        <v>531</v>
      </c>
      <c r="B536" s="107" t="s">
        <v>42</v>
      </c>
      <c r="C536" s="90">
        <v>43630</v>
      </c>
      <c r="D536" s="107" t="s">
        <v>8869</v>
      </c>
      <c r="E536" s="107" t="s">
        <v>1709</v>
      </c>
      <c r="F536" s="126">
        <v>6568.8</v>
      </c>
      <c r="G536" s="107" t="str">
        <f t="shared" si="8"/>
        <v>SH19-05873</v>
      </c>
      <c r="H536" s="318"/>
      <c r="I536" s="126"/>
      <c r="J536" s="110"/>
      <c r="K536" s="108"/>
      <c r="L536" s="107"/>
      <c r="M536" s="319"/>
      <c r="N536" s="107"/>
    </row>
    <row r="537" spans="1:14" ht="18" customHeight="1">
      <c r="A537" s="107">
        <v>532</v>
      </c>
      <c r="B537" s="107" t="s">
        <v>329</v>
      </c>
      <c r="C537" s="90">
        <v>43630</v>
      </c>
      <c r="D537" s="107" t="s">
        <v>8870</v>
      </c>
      <c r="E537" s="107" t="s">
        <v>1709</v>
      </c>
      <c r="F537" s="126">
        <v>4614.96</v>
      </c>
      <c r="G537" s="107" t="str">
        <f t="shared" si="8"/>
        <v>SH19-05874</v>
      </c>
      <c r="H537" s="318"/>
      <c r="I537" s="126"/>
      <c r="J537" s="110"/>
      <c r="K537" s="108"/>
      <c r="L537" s="107"/>
      <c r="M537" s="319"/>
      <c r="N537" s="107"/>
    </row>
    <row r="538" spans="1:14" ht="18" customHeight="1">
      <c r="A538" s="107">
        <v>533</v>
      </c>
      <c r="B538" s="107" t="s">
        <v>224</v>
      </c>
      <c r="C538" s="90">
        <v>43630</v>
      </c>
      <c r="D538" s="107" t="s">
        <v>8871</v>
      </c>
      <c r="E538" s="107" t="s">
        <v>1709</v>
      </c>
      <c r="F538" s="126">
        <v>2364</v>
      </c>
      <c r="G538" s="107" t="str">
        <f t="shared" si="8"/>
        <v>SH19-05875</v>
      </c>
      <c r="H538" s="318"/>
      <c r="I538" s="126"/>
      <c r="J538" s="110"/>
      <c r="K538" s="108"/>
      <c r="L538" s="107"/>
      <c r="M538" s="319"/>
      <c r="N538" s="107"/>
    </row>
    <row r="539" spans="1:14" ht="18" customHeight="1">
      <c r="A539" s="107">
        <v>534</v>
      </c>
      <c r="B539" s="107" t="s">
        <v>237</v>
      </c>
      <c r="C539" s="90">
        <v>43630</v>
      </c>
      <c r="D539" s="107" t="s">
        <v>8872</v>
      </c>
      <c r="E539" s="107" t="s">
        <v>1709</v>
      </c>
      <c r="F539" s="126">
        <v>7997.4</v>
      </c>
      <c r="G539" s="107" t="str">
        <f t="shared" si="8"/>
        <v>SH19-05876</v>
      </c>
      <c r="H539" s="318"/>
      <c r="I539" s="126"/>
      <c r="J539" s="110"/>
      <c r="K539" s="108"/>
      <c r="L539" s="107"/>
      <c r="M539" s="319"/>
      <c r="N539" s="107"/>
    </row>
    <row r="540" spans="1:14" ht="18" customHeight="1">
      <c r="A540" s="107">
        <v>535</v>
      </c>
      <c r="B540" s="107" t="s">
        <v>291</v>
      </c>
      <c r="C540" s="90">
        <v>43630</v>
      </c>
      <c r="D540" s="107" t="s">
        <v>8873</v>
      </c>
      <c r="E540" s="107" t="s">
        <v>1709</v>
      </c>
      <c r="F540" s="126">
        <v>5885.34</v>
      </c>
      <c r="G540" s="107" t="str">
        <f t="shared" si="8"/>
        <v>SH19-05877</v>
      </c>
      <c r="H540" s="318"/>
      <c r="I540" s="126"/>
      <c r="J540" s="110"/>
      <c r="K540" s="108"/>
      <c r="L540" s="107"/>
      <c r="M540" s="319"/>
      <c r="N540" s="107"/>
    </row>
    <row r="541" spans="1:14" ht="18" customHeight="1">
      <c r="A541" s="107">
        <v>536</v>
      </c>
      <c r="B541" s="107" t="s">
        <v>42</v>
      </c>
      <c r="C541" s="90">
        <v>43630</v>
      </c>
      <c r="D541" s="107" t="s">
        <v>8874</v>
      </c>
      <c r="E541" s="107" t="s">
        <v>1709</v>
      </c>
      <c r="F541" s="126">
        <v>4971.6000000000004</v>
      </c>
      <c r="G541" s="107" t="str">
        <f t="shared" si="8"/>
        <v>SH19-05878</v>
      </c>
      <c r="H541" s="318"/>
      <c r="I541" s="126"/>
      <c r="J541" s="110"/>
      <c r="K541" s="108"/>
      <c r="L541" s="107"/>
      <c r="M541" s="319"/>
      <c r="N541" s="107"/>
    </row>
    <row r="542" spans="1:14" ht="18" customHeight="1">
      <c r="A542" s="107">
        <v>537</v>
      </c>
      <c r="B542" s="107" t="s">
        <v>42</v>
      </c>
      <c r="C542" s="90">
        <v>43630</v>
      </c>
      <c r="D542" s="107" t="s">
        <v>8875</v>
      </c>
      <c r="E542" s="107" t="s">
        <v>1709</v>
      </c>
      <c r="F542" s="126">
        <v>9420.5</v>
      </c>
      <c r="G542" s="107" t="str">
        <f t="shared" si="8"/>
        <v>SH19-05879</v>
      </c>
      <c r="H542" s="318"/>
      <c r="I542" s="126"/>
      <c r="J542" s="110"/>
      <c r="K542" s="108"/>
      <c r="L542" s="107"/>
      <c r="M542" s="319"/>
      <c r="N542" s="107"/>
    </row>
    <row r="543" spans="1:14" ht="18" customHeight="1">
      <c r="A543" s="107">
        <v>538</v>
      </c>
      <c r="B543" s="107" t="s">
        <v>42</v>
      </c>
      <c r="C543" s="90">
        <v>43630</v>
      </c>
      <c r="D543" s="107" t="s">
        <v>8876</v>
      </c>
      <c r="E543" s="107" t="s">
        <v>9444</v>
      </c>
      <c r="F543" s="126">
        <v>44.29</v>
      </c>
      <c r="G543" s="107" t="str">
        <f t="shared" si="8"/>
        <v>SH19-05880</v>
      </c>
      <c r="H543" s="318"/>
      <c r="I543" s="126"/>
      <c r="J543" s="110"/>
      <c r="K543" s="108"/>
      <c r="L543" s="107"/>
      <c r="M543" s="319"/>
      <c r="N543" s="107"/>
    </row>
    <row r="544" spans="1:14" ht="18" customHeight="1">
      <c r="A544" s="107">
        <v>539</v>
      </c>
      <c r="B544" s="107" t="s">
        <v>52</v>
      </c>
      <c r="C544" s="90">
        <v>43630</v>
      </c>
      <c r="D544" s="107" t="s">
        <v>8877</v>
      </c>
      <c r="E544" s="107" t="s">
        <v>1709</v>
      </c>
      <c r="F544" s="126">
        <v>5418.33</v>
      </c>
      <c r="G544" s="107" t="str">
        <f t="shared" si="8"/>
        <v>SH19-05881</v>
      </c>
      <c r="H544" s="318"/>
      <c r="I544" s="126"/>
      <c r="J544" s="110"/>
      <c r="K544" s="108"/>
      <c r="L544" s="107"/>
      <c r="M544" s="319"/>
      <c r="N544" s="107"/>
    </row>
    <row r="545" spans="1:14" ht="18" customHeight="1">
      <c r="A545" s="107">
        <v>540</v>
      </c>
      <c r="B545" s="107"/>
      <c r="D545" s="347" t="s">
        <v>8878</v>
      </c>
      <c r="E545" s="107" t="s">
        <v>1709</v>
      </c>
      <c r="F545" s="126">
        <v>0</v>
      </c>
      <c r="G545" s="107" t="str">
        <f t="shared" si="8"/>
        <v>SH19-05882</v>
      </c>
      <c r="H545" s="318"/>
      <c r="I545" s="126"/>
      <c r="J545" s="110"/>
      <c r="K545" s="108"/>
      <c r="L545" s="107"/>
      <c r="M545" s="319"/>
      <c r="N545" s="107"/>
    </row>
    <row r="546" spans="1:14" ht="18" customHeight="1">
      <c r="A546" s="107">
        <v>541</v>
      </c>
      <c r="B546" s="107" t="s">
        <v>7778</v>
      </c>
      <c r="C546" s="90">
        <v>43630</v>
      </c>
      <c r="D546" s="107" t="s">
        <v>8879</v>
      </c>
      <c r="E546" s="107" t="s">
        <v>1709</v>
      </c>
      <c r="F546" s="126">
        <v>547.5</v>
      </c>
      <c r="G546" s="107" t="str">
        <f t="shared" si="8"/>
        <v>SH19-05883</v>
      </c>
      <c r="H546" s="318"/>
      <c r="I546" s="126"/>
      <c r="J546" s="110"/>
      <c r="K546" s="108"/>
      <c r="L546" s="107"/>
      <c r="M546" s="319"/>
      <c r="N546" s="107"/>
    </row>
    <row r="547" spans="1:14" ht="18" customHeight="1">
      <c r="A547" s="107">
        <v>542</v>
      </c>
      <c r="B547" s="107" t="s">
        <v>1727</v>
      </c>
      <c r="C547" s="90">
        <v>43630</v>
      </c>
      <c r="D547" s="107" t="s">
        <v>8880</v>
      </c>
      <c r="E547" s="107" t="s">
        <v>1709</v>
      </c>
      <c r="F547" s="126">
        <v>585</v>
      </c>
      <c r="G547" s="107" t="str">
        <f t="shared" si="8"/>
        <v>SH19-05884</v>
      </c>
      <c r="H547" s="318"/>
      <c r="I547" s="126"/>
      <c r="J547" s="110"/>
      <c r="K547" s="108"/>
      <c r="L547" s="107"/>
      <c r="M547" s="319"/>
      <c r="N547" s="107"/>
    </row>
    <row r="548" spans="1:14" ht="18" customHeight="1">
      <c r="A548" s="107">
        <v>543</v>
      </c>
      <c r="B548" s="107" t="s">
        <v>42</v>
      </c>
      <c r="C548" s="90">
        <v>43633</v>
      </c>
      <c r="D548" s="107" t="s">
        <v>8881</v>
      </c>
      <c r="E548" s="107" t="s">
        <v>9443</v>
      </c>
      <c r="F548" s="126">
        <v>11082.19</v>
      </c>
      <c r="G548" s="107" t="str">
        <f t="shared" si="8"/>
        <v>SH19-05885</v>
      </c>
      <c r="H548" s="318"/>
      <c r="I548" s="126"/>
      <c r="J548" s="110"/>
      <c r="K548" s="108"/>
      <c r="L548" s="107"/>
      <c r="M548" s="319"/>
      <c r="N548" s="107"/>
    </row>
    <row r="549" spans="1:14" ht="18" customHeight="1">
      <c r="A549" s="107">
        <v>544</v>
      </c>
      <c r="B549" s="107" t="s">
        <v>42</v>
      </c>
      <c r="C549" s="90">
        <v>43633</v>
      </c>
      <c r="D549" s="107" t="s">
        <v>8882</v>
      </c>
      <c r="E549" s="107" t="s">
        <v>9443</v>
      </c>
      <c r="F549" s="126">
        <v>6349.54</v>
      </c>
      <c r="G549" s="107" t="str">
        <f t="shared" si="8"/>
        <v>SH19-05886</v>
      </c>
      <c r="H549" s="318"/>
      <c r="I549" s="126"/>
      <c r="J549" s="110"/>
      <c r="K549" s="108"/>
      <c r="L549" s="107"/>
      <c r="M549" s="319"/>
      <c r="N549" s="107"/>
    </row>
    <row r="550" spans="1:14" ht="18" customHeight="1">
      <c r="A550" s="107">
        <v>545</v>
      </c>
      <c r="B550" s="107" t="s">
        <v>42</v>
      </c>
      <c r="C550" s="90">
        <v>43633</v>
      </c>
      <c r="D550" s="107" t="s">
        <v>8883</v>
      </c>
      <c r="E550" s="107" t="s">
        <v>9443</v>
      </c>
      <c r="F550" s="126">
        <v>926.14</v>
      </c>
      <c r="G550" s="107" t="str">
        <f t="shared" si="8"/>
        <v>SH19-05887</v>
      </c>
      <c r="H550" s="318"/>
      <c r="I550" s="126"/>
      <c r="J550" s="110"/>
      <c r="K550" s="108"/>
      <c r="L550" s="107"/>
      <c r="M550" s="319"/>
      <c r="N550" s="107"/>
    </row>
    <row r="551" spans="1:14" ht="18" customHeight="1">
      <c r="A551" s="107">
        <v>546</v>
      </c>
      <c r="B551" s="107" t="s">
        <v>42</v>
      </c>
      <c r="C551" s="90">
        <v>43633</v>
      </c>
      <c r="D551" s="107" t="s">
        <v>8884</v>
      </c>
      <c r="E551" s="107" t="s">
        <v>9443</v>
      </c>
      <c r="F551" s="126">
        <v>5647.29</v>
      </c>
      <c r="G551" s="107" t="str">
        <f t="shared" si="8"/>
        <v>SH19-05888</v>
      </c>
      <c r="H551" s="318"/>
      <c r="I551" s="126"/>
      <c r="J551" s="110"/>
      <c r="K551" s="108"/>
      <c r="L551" s="107"/>
      <c r="M551" s="319"/>
      <c r="N551" s="107"/>
    </row>
    <row r="552" spans="1:14" ht="18" customHeight="1">
      <c r="A552" s="107">
        <v>547</v>
      </c>
      <c r="B552" s="107" t="s">
        <v>142</v>
      </c>
      <c r="C552" s="90">
        <v>43630</v>
      </c>
      <c r="D552" s="107" t="s">
        <v>8885</v>
      </c>
      <c r="E552" s="107" t="s">
        <v>1709</v>
      </c>
      <c r="F552" s="126">
        <v>3319.39</v>
      </c>
      <c r="G552" s="107" t="str">
        <f t="shared" si="8"/>
        <v>SH19-05889</v>
      </c>
      <c r="H552" s="318"/>
      <c r="I552" s="126"/>
      <c r="J552" s="110"/>
      <c r="K552" s="108"/>
      <c r="L552" s="107"/>
      <c r="M552" s="319"/>
      <c r="N552" s="107"/>
    </row>
    <row r="553" spans="1:14" ht="18" customHeight="1">
      <c r="A553" s="107">
        <v>548</v>
      </c>
      <c r="B553" s="107" t="s">
        <v>142</v>
      </c>
      <c r="C553" s="90">
        <v>43630</v>
      </c>
      <c r="D553" s="107" t="s">
        <v>8886</v>
      </c>
      <c r="E553" s="107" t="s">
        <v>1709</v>
      </c>
      <c r="F553" s="126">
        <v>384.91</v>
      </c>
      <c r="G553" s="107" t="str">
        <f t="shared" si="8"/>
        <v>SH19-05890</v>
      </c>
      <c r="H553" s="318"/>
      <c r="I553" s="126"/>
      <c r="J553" s="110"/>
      <c r="K553" s="108"/>
      <c r="L553" s="107"/>
      <c r="M553" s="319"/>
      <c r="N553" s="107"/>
    </row>
    <row r="554" spans="1:14" ht="18" customHeight="1">
      <c r="A554" s="107">
        <v>549</v>
      </c>
      <c r="B554" s="107" t="s">
        <v>335</v>
      </c>
      <c r="C554" s="90">
        <v>43630</v>
      </c>
      <c r="D554" s="107" t="s">
        <v>8887</v>
      </c>
      <c r="E554" s="107" t="s">
        <v>1709</v>
      </c>
      <c r="F554" s="126">
        <v>1636.42</v>
      </c>
      <c r="G554" s="107" t="str">
        <f t="shared" si="8"/>
        <v>SH19-05891</v>
      </c>
      <c r="H554" s="318"/>
      <c r="I554" s="126"/>
      <c r="J554" s="110"/>
      <c r="K554" s="108"/>
      <c r="L554" s="107"/>
      <c r="M554" s="319"/>
      <c r="N554" s="107"/>
    </row>
    <row r="555" spans="1:14" ht="18" customHeight="1">
      <c r="A555" s="107">
        <v>550</v>
      </c>
      <c r="B555" s="107" t="s">
        <v>1727</v>
      </c>
      <c r="C555" s="90">
        <v>43630</v>
      </c>
      <c r="D555" s="107" t="s">
        <v>8888</v>
      </c>
      <c r="E555" s="107" t="s">
        <v>1709</v>
      </c>
      <c r="F555" s="126">
        <v>1305</v>
      </c>
      <c r="G555" s="107" t="str">
        <f t="shared" si="8"/>
        <v>SH19-05892</v>
      </c>
      <c r="H555" s="318"/>
      <c r="I555" s="126"/>
      <c r="J555" s="110"/>
      <c r="K555" s="108"/>
      <c r="L555" s="107"/>
      <c r="M555" s="319"/>
      <c r="N555" s="107"/>
    </row>
    <row r="556" spans="1:14" ht="18" customHeight="1">
      <c r="A556" s="107">
        <v>551</v>
      </c>
      <c r="B556" s="107" t="s">
        <v>42</v>
      </c>
      <c r="C556" s="90">
        <v>43634</v>
      </c>
      <c r="D556" s="107" t="s">
        <v>8889</v>
      </c>
      <c r="E556" s="107" t="s">
        <v>9442</v>
      </c>
      <c r="F556" s="126">
        <v>10191.57</v>
      </c>
      <c r="G556" s="107" t="str">
        <f t="shared" si="8"/>
        <v>SH19-05893</v>
      </c>
      <c r="H556" s="318"/>
      <c r="I556" s="126"/>
      <c r="J556" s="110"/>
      <c r="K556" s="108"/>
      <c r="L556" s="107"/>
      <c r="M556" s="319"/>
      <c r="N556" s="107"/>
    </row>
    <row r="557" spans="1:14" ht="18" customHeight="1">
      <c r="A557" s="107">
        <v>552</v>
      </c>
      <c r="B557" s="107" t="s">
        <v>42</v>
      </c>
      <c r="C557" s="90">
        <v>43634</v>
      </c>
      <c r="D557" s="107" t="s">
        <v>8890</v>
      </c>
      <c r="E557" s="107" t="s">
        <v>9442</v>
      </c>
      <c r="F557" s="126">
        <v>7019.11</v>
      </c>
      <c r="G557" s="107" t="str">
        <f t="shared" si="8"/>
        <v>SH19-05894</v>
      </c>
      <c r="H557" s="318"/>
      <c r="I557" s="126"/>
      <c r="J557" s="110"/>
      <c r="K557" s="108"/>
      <c r="L557" s="107"/>
      <c r="M557" s="319"/>
      <c r="N557" s="107"/>
    </row>
    <row r="558" spans="1:14" ht="18" customHeight="1">
      <c r="A558" s="107">
        <v>553</v>
      </c>
      <c r="B558" s="107" t="s">
        <v>42</v>
      </c>
      <c r="C558" s="90">
        <v>43634</v>
      </c>
      <c r="D558" s="107" t="s">
        <v>8891</v>
      </c>
      <c r="E558" s="107" t="s">
        <v>9442</v>
      </c>
      <c r="F558" s="126">
        <v>297.48</v>
      </c>
      <c r="G558" s="107" t="str">
        <f t="shared" si="8"/>
        <v>SH19-05895</v>
      </c>
      <c r="H558" s="318"/>
      <c r="I558" s="126"/>
      <c r="J558" s="110"/>
      <c r="K558" s="108"/>
      <c r="L558" s="107"/>
      <c r="M558" s="319"/>
      <c r="N558" s="107"/>
    </row>
    <row r="559" spans="1:14" ht="18" customHeight="1">
      <c r="A559" s="107">
        <v>554</v>
      </c>
      <c r="B559" s="107" t="s">
        <v>42</v>
      </c>
      <c r="C559" s="90">
        <v>43634</v>
      </c>
      <c r="D559" s="107" t="s">
        <v>8892</v>
      </c>
      <c r="E559" s="107" t="s">
        <v>9442</v>
      </c>
      <c r="F559" s="126">
        <v>12266.6</v>
      </c>
      <c r="G559" s="107" t="str">
        <f t="shared" si="8"/>
        <v>SH19-05896</v>
      </c>
      <c r="H559" s="318"/>
      <c r="I559" s="126"/>
      <c r="J559" s="110"/>
      <c r="K559" s="108"/>
      <c r="L559" s="107"/>
      <c r="M559" s="319"/>
      <c r="N559" s="107"/>
    </row>
    <row r="560" spans="1:14" ht="18" customHeight="1">
      <c r="A560" s="107">
        <v>555</v>
      </c>
      <c r="B560" s="107" t="s">
        <v>42</v>
      </c>
      <c r="C560" s="90">
        <v>43634</v>
      </c>
      <c r="D560" s="107" t="s">
        <v>8893</v>
      </c>
      <c r="E560" s="107" t="s">
        <v>9442</v>
      </c>
      <c r="F560" s="126">
        <v>6963.6</v>
      </c>
      <c r="G560" s="107" t="str">
        <f t="shared" si="8"/>
        <v>SH19-05897</v>
      </c>
      <c r="H560" s="318"/>
      <c r="I560" s="126"/>
      <c r="J560" s="110"/>
      <c r="K560" s="108"/>
      <c r="L560" s="107"/>
      <c r="M560" s="319"/>
      <c r="N560" s="107"/>
    </row>
    <row r="561" spans="1:14" ht="18" customHeight="1">
      <c r="A561" s="107">
        <v>556</v>
      </c>
      <c r="B561" s="107" t="s">
        <v>42</v>
      </c>
      <c r="C561" s="90">
        <v>43634</v>
      </c>
      <c r="D561" s="107" t="s">
        <v>8894</v>
      </c>
      <c r="E561" s="107" t="s">
        <v>9442</v>
      </c>
      <c r="F561" s="126">
        <v>10237.33</v>
      </c>
      <c r="G561" s="107" t="str">
        <f t="shared" si="8"/>
        <v>SH19-05898</v>
      </c>
      <c r="H561" s="318"/>
      <c r="I561" s="126"/>
      <c r="J561" s="110"/>
      <c r="K561" s="108"/>
      <c r="L561" s="107"/>
      <c r="M561" s="319"/>
      <c r="N561" s="107"/>
    </row>
    <row r="562" spans="1:14" ht="18" customHeight="1">
      <c r="A562" s="107">
        <v>557</v>
      </c>
      <c r="B562" s="107" t="s">
        <v>42</v>
      </c>
      <c r="C562" s="90">
        <v>43634</v>
      </c>
      <c r="D562" s="107" t="s">
        <v>8895</v>
      </c>
      <c r="E562" s="107" t="s">
        <v>9442</v>
      </c>
      <c r="F562" s="126">
        <v>7287.21</v>
      </c>
      <c r="G562" s="107" t="str">
        <f t="shared" si="8"/>
        <v>SH19-05899</v>
      </c>
      <c r="H562" s="318"/>
      <c r="I562" s="126"/>
      <c r="J562" s="110"/>
      <c r="K562" s="108"/>
      <c r="L562" s="107"/>
      <c r="M562" s="319"/>
      <c r="N562" s="107"/>
    </row>
    <row r="563" spans="1:14" ht="18" customHeight="1">
      <c r="A563" s="107">
        <v>558</v>
      </c>
      <c r="B563" s="107" t="s">
        <v>42</v>
      </c>
      <c r="C563" s="90">
        <v>43634</v>
      </c>
      <c r="D563" s="107" t="s">
        <v>8896</v>
      </c>
      <c r="E563" s="107" t="s">
        <v>9442</v>
      </c>
      <c r="F563" s="126">
        <v>12026.33</v>
      </c>
      <c r="G563" s="107" t="str">
        <f t="shared" si="8"/>
        <v>SH19-05900</v>
      </c>
      <c r="H563" s="318"/>
      <c r="I563" s="126"/>
      <c r="J563" s="110"/>
      <c r="K563" s="108"/>
      <c r="L563" s="107"/>
      <c r="M563" s="319"/>
      <c r="N563" s="107"/>
    </row>
    <row r="564" spans="1:14" ht="18" customHeight="1">
      <c r="A564" s="107">
        <v>559</v>
      </c>
      <c r="B564" s="107" t="s">
        <v>42</v>
      </c>
      <c r="C564" s="90">
        <v>43634</v>
      </c>
      <c r="D564" s="107" t="s">
        <v>8897</v>
      </c>
      <c r="E564" s="107" t="s">
        <v>9442</v>
      </c>
      <c r="F564" s="126">
        <v>10774.25</v>
      </c>
      <c r="G564" s="107" t="str">
        <f t="shared" si="8"/>
        <v>SH19-05901</v>
      </c>
      <c r="H564" s="318"/>
      <c r="I564" s="126"/>
      <c r="J564" s="110"/>
      <c r="K564" s="108"/>
      <c r="L564" s="107"/>
      <c r="M564" s="319"/>
      <c r="N564" s="107"/>
    </row>
    <row r="565" spans="1:14" ht="18" customHeight="1">
      <c r="A565" s="107">
        <v>560</v>
      </c>
      <c r="B565" s="107" t="s">
        <v>42</v>
      </c>
      <c r="C565" s="90">
        <v>43634</v>
      </c>
      <c r="D565" s="107" t="s">
        <v>8898</v>
      </c>
      <c r="E565" s="107" t="s">
        <v>9442</v>
      </c>
      <c r="F565" s="126">
        <v>11166.25</v>
      </c>
      <c r="G565" s="107" t="str">
        <f t="shared" si="8"/>
        <v>SH19-05902</v>
      </c>
      <c r="H565" s="318"/>
      <c r="I565" s="126"/>
      <c r="J565" s="110"/>
      <c r="K565" s="108"/>
      <c r="L565" s="107"/>
      <c r="M565" s="319"/>
      <c r="N565" s="107"/>
    </row>
    <row r="566" spans="1:14" ht="18" customHeight="1">
      <c r="A566" s="107">
        <v>561</v>
      </c>
      <c r="B566" s="107" t="s">
        <v>42</v>
      </c>
      <c r="C566" s="90">
        <v>43634</v>
      </c>
      <c r="D566" s="107" t="s">
        <v>8899</v>
      </c>
      <c r="E566" s="107" t="s">
        <v>9442</v>
      </c>
      <c r="F566" s="126">
        <v>5645.39</v>
      </c>
      <c r="G566" s="107" t="str">
        <f t="shared" si="8"/>
        <v>SH19-05903</v>
      </c>
      <c r="H566" s="318"/>
      <c r="I566" s="126"/>
      <c r="J566" s="110"/>
      <c r="K566" s="108"/>
      <c r="L566" s="107"/>
      <c r="M566" s="319"/>
      <c r="N566" s="107"/>
    </row>
    <row r="567" spans="1:14" ht="18" customHeight="1">
      <c r="A567" s="107">
        <v>562</v>
      </c>
      <c r="B567" s="107" t="s">
        <v>42</v>
      </c>
      <c r="C567" s="90">
        <v>43634</v>
      </c>
      <c r="D567" s="107" t="s">
        <v>8900</v>
      </c>
      <c r="E567" s="107" t="s">
        <v>9442</v>
      </c>
      <c r="F567" s="126">
        <v>10852.08</v>
      </c>
      <c r="G567" s="107" t="str">
        <f t="shared" si="8"/>
        <v>SH19-05904</v>
      </c>
      <c r="H567" s="318"/>
      <c r="I567" s="126"/>
      <c r="J567" s="110"/>
      <c r="K567" s="108"/>
      <c r="L567" s="107"/>
      <c r="M567" s="319"/>
      <c r="N567" s="107"/>
    </row>
    <row r="568" spans="1:14" ht="18" customHeight="1">
      <c r="A568" s="107">
        <v>563</v>
      </c>
      <c r="B568" s="107" t="s">
        <v>42</v>
      </c>
      <c r="C568" s="90">
        <v>43634</v>
      </c>
      <c r="D568" s="107" t="s">
        <v>8901</v>
      </c>
      <c r="E568" s="107" t="s">
        <v>9442</v>
      </c>
      <c r="F568" s="126">
        <v>5946.9</v>
      </c>
      <c r="G568" s="107" t="str">
        <f t="shared" si="8"/>
        <v>SH19-05905</v>
      </c>
      <c r="H568" s="318"/>
      <c r="I568" s="126"/>
      <c r="J568" s="110"/>
      <c r="K568" s="108"/>
      <c r="L568" s="107"/>
      <c r="M568" s="319"/>
      <c r="N568" s="107"/>
    </row>
    <row r="569" spans="1:14" ht="18" customHeight="1">
      <c r="A569" s="107">
        <v>564</v>
      </c>
      <c r="B569" s="107" t="s">
        <v>42</v>
      </c>
      <c r="C569" s="90">
        <v>43634</v>
      </c>
      <c r="D569" s="107" t="s">
        <v>8902</v>
      </c>
      <c r="E569" s="107" t="s">
        <v>9442</v>
      </c>
      <c r="F569" s="126">
        <v>11131.07</v>
      </c>
      <c r="G569" s="107" t="str">
        <f t="shared" si="8"/>
        <v>SH19-05906</v>
      </c>
      <c r="H569" s="318"/>
      <c r="I569" s="126"/>
      <c r="J569" s="110"/>
      <c r="K569" s="108"/>
      <c r="L569" s="107"/>
      <c r="M569" s="319"/>
      <c r="N569" s="107"/>
    </row>
    <row r="570" spans="1:14" ht="18" customHeight="1">
      <c r="A570" s="107">
        <v>565</v>
      </c>
      <c r="B570" s="107" t="s">
        <v>42</v>
      </c>
      <c r="C570" s="90">
        <v>43634</v>
      </c>
      <c r="D570" s="107" t="s">
        <v>8903</v>
      </c>
      <c r="E570" s="107" t="s">
        <v>9442</v>
      </c>
      <c r="F570" s="126">
        <v>8025.13</v>
      </c>
      <c r="G570" s="107" t="str">
        <f t="shared" si="8"/>
        <v>SH19-05907</v>
      </c>
      <c r="H570" s="318"/>
      <c r="I570" s="126"/>
      <c r="J570" s="110"/>
      <c r="K570" s="108"/>
      <c r="L570" s="107"/>
      <c r="M570" s="319"/>
      <c r="N570" s="107"/>
    </row>
    <row r="571" spans="1:14" ht="18" customHeight="1">
      <c r="A571" s="107">
        <v>566</v>
      </c>
      <c r="B571" s="107" t="s">
        <v>42</v>
      </c>
      <c r="C571" s="90">
        <v>43634</v>
      </c>
      <c r="D571" s="107" t="s">
        <v>8904</v>
      </c>
      <c r="E571" s="107" t="s">
        <v>9442</v>
      </c>
      <c r="F571" s="126">
        <v>42.82</v>
      </c>
      <c r="G571" s="107" t="str">
        <f t="shared" si="8"/>
        <v>SH19-05908</v>
      </c>
      <c r="H571" s="318"/>
      <c r="I571" s="126"/>
      <c r="J571" s="110"/>
      <c r="K571" s="108"/>
      <c r="L571" s="107"/>
      <c r="M571" s="319"/>
      <c r="N571" s="107"/>
    </row>
    <row r="572" spans="1:14" ht="18" customHeight="1">
      <c r="A572" s="107">
        <v>567</v>
      </c>
      <c r="B572" s="107" t="s">
        <v>43</v>
      </c>
      <c r="C572" s="90">
        <v>43630</v>
      </c>
      <c r="D572" s="107" t="s">
        <v>8905</v>
      </c>
      <c r="E572" s="107" t="s">
        <v>1709</v>
      </c>
      <c r="F572" s="126">
        <v>997.7</v>
      </c>
      <c r="G572" s="107" t="str">
        <f t="shared" si="8"/>
        <v>SH19-05909</v>
      </c>
      <c r="H572" s="318"/>
      <c r="I572" s="126"/>
      <c r="J572" s="110"/>
      <c r="K572" s="108"/>
      <c r="L572" s="107"/>
      <c r="M572" s="319"/>
      <c r="N572" s="107"/>
    </row>
    <row r="573" spans="1:14" ht="18" customHeight="1">
      <c r="A573" s="107">
        <v>568</v>
      </c>
      <c r="B573" s="107" t="s">
        <v>42</v>
      </c>
      <c r="C573" s="90">
        <v>43634</v>
      </c>
      <c r="D573" s="107" t="s">
        <v>8906</v>
      </c>
      <c r="E573" s="107" t="s">
        <v>9442</v>
      </c>
      <c r="F573" s="126">
        <v>3254.16</v>
      </c>
      <c r="G573" s="107" t="str">
        <f t="shared" si="8"/>
        <v>SH19-05910</v>
      </c>
      <c r="H573" s="318"/>
      <c r="I573" s="126"/>
      <c r="J573" s="110"/>
      <c r="K573" s="108"/>
      <c r="L573" s="107"/>
      <c r="M573" s="319"/>
      <c r="N573" s="107"/>
    </row>
    <row r="574" spans="1:14" ht="18" customHeight="1">
      <c r="A574" s="107">
        <v>569</v>
      </c>
      <c r="B574" s="107" t="s">
        <v>291</v>
      </c>
      <c r="C574" s="90">
        <v>43631</v>
      </c>
      <c r="D574" s="107" t="s">
        <v>8907</v>
      </c>
      <c r="E574" s="107" t="s">
        <v>1709</v>
      </c>
      <c r="F574" s="126">
        <v>5677.92</v>
      </c>
      <c r="G574" s="107" t="str">
        <f t="shared" si="8"/>
        <v>SH19-05911</v>
      </c>
      <c r="H574" s="318"/>
      <c r="I574" s="126"/>
      <c r="J574" s="110"/>
      <c r="K574" s="108"/>
      <c r="L574" s="107"/>
      <c r="M574" s="319"/>
      <c r="N574" s="107"/>
    </row>
    <row r="575" spans="1:14" ht="18" customHeight="1">
      <c r="A575" s="107">
        <v>570</v>
      </c>
      <c r="B575" s="107" t="s">
        <v>291</v>
      </c>
      <c r="C575" s="90">
        <v>43631</v>
      </c>
      <c r="D575" s="107" t="s">
        <v>8908</v>
      </c>
      <c r="E575" s="107" t="s">
        <v>1709</v>
      </c>
      <c r="F575" s="126">
        <v>1892.64</v>
      </c>
      <c r="G575" s="107" t="str">
        <f t="shared" si="8"/>
        <v>SH19-05912</v>
      </c>
      <c r="H575" s="318"/>
      <c r="I575" s="126"/>
      <c r="J575" s="110"/>
      <c r="K575" s="108"/>
      <c r="L575" s="107"/>
      <c r="M575" s="319"/>
      <c r="N575" s="107"/>
    </row>
    <row r="576" spans="1:14" ht="18" customHeight="1">
      <c r="A576" s="107">
        <v>571</v>
      </c>
      <c r="B576" s="107" t="s">
        <v>214</v>
      </c>
      <c r="C576" s="90">
        <v>43630</v>
      </c>
      <c r="D576" s="107" t="s">
        <v>8909</v>
      </c>
      <c r="E576" s="107" t="s">
        <v>1709</v>
      </c>
      <c r="F576" s="126">
        <v>2016</v>
      </c>
      <c r="G576" s="107" t="str">
        <f t="shared" si="8"/>
        <v>SH19-05913</v>
      </c>
      <c r="H576" s="318"/>
      <c r="I576" s="126"/>
      <c r="J576" s="110"/>
      <c r="K576" s="108"/>
      <c r="L576" s="107"/>
      <c r="M576" s="319"/>
      <c r="N576" s="107"/>
    </row>
    <row r="577" spans="1:14" ht="18" customHeight="1">
      <c r="A577" s="107">
        <v>572</v>
      </c>
      <c r="B577" s="107" t="s">
        <v>55</v>
      </c>
      <c r="C577" s="90">
        <v>43630</v>
      </c>
      <c r="D577" s="107" t="s">
        <v>8910</v>
      </c>
      <c r="E577" s="107" t="s">
        <v>1709</v>
      </c>
      <c r="F577" s="126">
        <v>1502.82</v>
      </c>
      <c r="G577" s="107" t="str">
        <f t="shared" si="8"/>
        <v>SH19-05914</v>
      </c>
      <c r="H577" s="318"/>
      <c r="I577" s="126"/>
      <c r="J577" s="110"/>
      <c r="K577" s="108"/>
      <c r="L577" s="107"/>
      <c r="M577" s="319"/>
      <c r="N577" s="107"/>
    </row>
    <row r="578" spans="1:14" ht="18" customHeight="1">
      <c r="A578" s="107">
        <v>573</v>
      </c>
      <c r="B578" s="107" t="s">
        <v>55</v>
      </c>
      <c r="C578" s="90">
        <v>43630</v>
      </c>
      <c r="D578" s="107" t="s">
        <v>8911</v>
      </c>
      <c r="E578" s="107" t="s">
        <v>1709</v>
      </c>
      <c r="F578" s="126">
        <v>1644.84</v>
      </c>
      <c r="G578" s="107" t="str">
        <f t="shared" si="8"/>
        <v>SH19-05915</v>
      </c>
      <c r="H578" s="318"/>
      <c r="I578" s="126"/>
      <c r="J578" s="110"/>
      <c r="K578" s="108"/>
      <c r="L578" s="107"/>
      <c r="M578" s="319"/>
      <c r="N578" s="107"/>
    </row>
    <row r="579" spans="1:14" ht="18" customHeight="1">
      <c r="A579" s="107">
        <v>574</v>
      </c>
      <c r="B579" s="107" t="s">
        <v>55</v>
      </c>
      <c r="C579" s="90">
        <v>43630</v>
      </c>
      <c r="D579" s="107" t="s">
        <v>8912</v>
      </c>
      <c r="E579" s="107" t="s">
        <v>1709</v>
      </c>
      <c r="F579" s="126">
        <v>1658.7</v>
      </c>
      <c r="G579" s="107" t="str">
        <f t="shared" si="8"/>
        <v>SH19-05916</v>
      </c>
      <c r="H579" s="318"/>
      <c r="I579" s="126"/>
      <c r="J579" s="110"/>
      <c r="K579" s="108"/>
      <c r="L579" s="107"/>
      <c r="M579" s="319"/>
      <c r="N579" s="107"/>
    </row>
    <row r="580" spans="1:14" ht="18" customHeight="1">
      <c r="A580" s="107">
        <v>575</v>
      </c>
      <c r="B580" s="107" t="s">
        <v>142</v>
      </c>
      <c r="C580" s="90">
        <v>43631</v>
      </c>
      <c r="D580" s="107" t="s">
        <v>8913</v>
      </c>
      <c r="E580" s="107" t="s">
        <v>1709</v>
      </c>
      <c r="F580" s="126">
        <v>2495.11</v>
      </c>
      <c r="G580" s="107" t="str">
        <f t="shared" si="8"/>
        <v>SH19-05917</v>
      </c>
      <c r="H580" s="318"/>
      <c r="I580" s="126"/>
      <c r="J580" s="110"/>
      <c r="K580" s="108"/>
      <c r="L580" s="107"/>
      <c r="M580" s="319"/>
      <c r="N580" s="107"/>
    </row>
    <row r="581" spans="1:14" ht="18" customHeight="1">
      <c r="A581" s="107">
        <v>576</v>
      </c>
      <c r="B581" s="107" t="s">
        <v>142</v>
      </c>
      <c r="C581" s="90">
        <v>43631</v>
      </c>
      <c r="D581" s="107" t="s">
        <v>8914</v>
      </c>
      <c r="E581" s="107" t="s">
        <v>1709</v>
      </c>
      <c r="F581" s="126">
        <v>323.19</v>
      </c>
      <c r="G581" s="107" t="str">
        <f t="shared" si="8"/>
        <v>SH19-05918</v>
      </c>
      <c r="H581" s="318"/>
      <c r="I581" s="126"/>
      <c r="J581" s="110"/>
      <c r="K581" s="108"/>
      <c r="L581" s="107"/>
      <c r="M581" s="319"/>
      <c r="N581" s="107"/>
    </row>
    <row r="582" spans="1:14" ht="18" customHeight="1">
      <c r="A582" s="107">
        <v>577</v>
      </c>
      <c r="B582" s="107" t="s">
        <v>199</v>
      </c>
      <c r="C582" s="90">
        <v>43631</v>
      </c>
      <c r="D582" s="107" t="s">
        <v>8915</v>
      </c>
      <c r="E582" s="107" t="s">
        <v>1709</v>
      </c>
      <c r="F582" s="126">
        <v>783.9</v>
      </c>
      <c r="G582" s="107" t="str">
        <f t="shared" si="8"/>
        <v>SH19-05919</v>
      </c>
      <c r="H582" s="318"/>
      <c r="I582" s="126"/>
      <c r="J582" s="110"/>
      <c r="K582" s="108"/>
      <c r="L582" s="107"/>
      <c r="M582" s="319"/>
      <c r="N582" s="107"/>
    </row>
    <row r="583" spans="1:14" ht="18" customHeight="1">
      <c r="A583" s="107">
        <v>578</v>
      </c>
      <c r="B583" s="107" t="s">
        <v>139</v>
      </c>
      <c r="C583" s="90">
        <v>43633</v>
      </c>
      <c r="D583" s="107" t="s">
        <v>8916</v>
      </c>
      <c r="E583" s="107" t="s">
        <v>1709</v>
      </c>
      <c r="F583" s="126">
        <v>1225.5</v>
      </c>
      <c r="G583" s="107" t="str">
        <f t="shared" si="8"/>
        <v>SH19-05920</v>
      </c>
      <c r="H583" s="318"/>
      <c r="I583" s="126"/>
      <c r="J583" s="110"/>
      <c r="K583" s="108"/>
      <c r="L583" s="107"/>
      <c r="M583" s="319"/>
      <c r="N583" s="107"/>
    </row>
    <row r="584" spans="1:14" ht="18" customHeight="1">
      <c r="A584" s="107">
        <v>579</v>
      </c>
      <c r="B584" s="107" t="s">
        <v>43</v>
      </c>
      <c r="C584" s="90">
        <v>43631</v>
      </c>
      <c r="D584" s="107" t="s">
        <v>8917</v>
      </c>
      <c r="E584" s="107" t="s">
        <v>1709</v>
      </c>
      <c r="F584" s="126">
        <v>4037.39</v>
      </c>
      <c r="G584" s="107" t="str">
        <f t="shared" ref="G584:G646" si="9">D584</f>
        <v>SH19-05921</v>
      </c>
      <c r="H584" s="318"/>
      <c r="I584" s="126"/>
      <c r="J584" s="110"/>
      <c r="K584" s="108"/>
      <c r="L584" s="107"/>
      <c r="M584" s="319"/>
      <c r="N584" s="107"/>
    </row>
    <row r="585" spans="1:14" ht="18" customHeight="1">
      <c r="A585" s="107">
        <v>580</v>
      </c>
      <c r="B585" s="107" t="s">
        <v>42</v>
      </c>
      <c r="C585" s="90">
        <v>43633</v>
      </c>
      <c r="D585" s="107" t="s">
        <v>8918</v>
      </c>
      <c r="E585" s="107" t="s">
        <v>9443</v>
      </c>
      <c r="F585" s="126">
        <v>72.77</v>
      </c>
      <c r="G585" s="107" t="str">
        <f t="shared" si="9"/>
        <v>SH19-05922</v>
      </c>
      <c r="H585" s="318"/>
      <c r="I585" s="126"/>
      <c r="J585" s="110"/>
      <c r="K585" s="108"/>
      <c r="L585" s="107"/>
      <c r="M585" s="319"/>
      <c r="N585" s="107"/>
    </row>
    <row r="586" spans="1:14" ht="18" customHeight="1">
      <c r="A586" s="107">
        <v>581</v>
      </c>
      <c r="B586" s="107" t="s">
        <v>141</v>
      </c>
      <c r="C586" s="90">
        <v>43633</v>
      </c>
      <c r="D586" s="107" t="s">
        <v>8919</v>
      </c>
      <c r="E586" s="107" t="s">
        <v>1709</v>
      </c>
      <c r="F586" s="126">
        <v>1565.5</v>
      </c>
      <c r="G586" s="107" t="str">
        <f t="shared" si="9"/>
        <v>SH19-05923</v>
      </c>
      <c r="H586" s="318"/>
      <c r="I586" s="126"/>
      <c r="J586" s="110"/>
      <c r="K586" s="108"/>
      <c r="L586" s="107"/>
      <c r="M586" s="319"/>
      <c r="N586" s="107"/>
    </row>
    <row r="587" spans="1:14" ht="18" customHeight="1">
      <c r="A587" s="107">
        <v>582</v>
      </c>
      <c r="B587" s="107" t="s">
        <v>43</v>
      </c>
      <c r="C587" s="90">
        <v>43633</v>
      </c>
      <c r="D587" s="107" t="s">
        <v>8920</v>
      </c>
      <c r="E587" s="107" t="s">
        <v>1709</v>
      </c>
      <c r="F587" s="126">
        <v>6196.07</v>
      </c>
      <c r="G587" s="107" t="str">
        <f t="shared" si="9"/>
        <v>SH19-05924</v>
      </c>
      <c r="H587" s="318"/>
      <c r="I587" s="126"/>
      <c r="J587" s="110"/>
      <c r="K587" s="108"/>
      <c r="L587" s="107"/>
      <c r="M587" s="319"/>
      <c r="N587" s="107"/>
    </row>
    <row r="588" spans="1:14" ht="18" customHeight="1">
      <c r="A588" s="107">
        <v>583</v>
      </c>
      <c r="B588" s="107" t="s">
        <v>349</v>
      </c>
      <c r="C588" s="90">
        <v>43633</v>
      </c>
      <c r="D588" s="107" t="s">
        <v>8921</v>
      </c>
      <c r="E588" s="107" t="s">
        <v>1709</v>
      </c>
      <c r="F588" s="126">
        <v>1142.51</v>
      </c>
      <c r="G588" s="107" t="str">
        <f t="shared" si="9"/>
        <v>SH19-05925</v>
      </c>
      <c r="H588" s="318"/>
      <c r="I588" s="126"/>
      <c r="J588" s="110"/>
      <c r="K588" s="108"/>
      <c r="L588" s="107"/>
      <c r="M588" s="319"/>
      <c r="N588" s="107"/>
    </row>
    <row r="589" spans="1:14" ht="18" customHeight="1">
      <c r="A589" s="107">
        <v>584</v>
      </c>
      <c r="B589" s="107" t="s">
        <v>42</v>
      </c>
      <c r="C589" s="90">
        <v>43633</v>
      </c>
      <c r="D589" s="107" t="s">
        <v>8922</v>
      </c>
      <c r="E589" s="107" t="s">
        <v>1709</v>
      </c>
      <c r="F589" s="126">
        <v>10587.94</v>
      </c>
      <c r="G589" s="107" t="str">
        <f t="shared" si="9"/>
        <v>SH19-05926</v>
      </c>
      <c r="H589" s="318"/>
      <c r="I589" s="126"/>
      <c r="J589" s="110"/>
      <c r="K589" s="108"/>
      <c r="L589" s="107"/>
      <c r="M589" s="319"/>
      <c r="N589" s="107"/>
    </row>
    <row r="590" spans="1:14" ht="18" customHeight="1">
      <c r="A590" s="107">
        <v>585</v>
      </c>
      <c r="B590" s="107" t="s">
        <v>346</v>
      </c>
      <c r="C590" s="90">
        <v>43633</v>
      </c>
      <c r="D590" s="107" t="s">
        <v>8923</v>
      </c>
      <c r="E590" s="107" t="s">
        <v>1709</v>
      </c>
      <c r="F590" s="126">
        <v>720</v>
      </c>
      <c r="G590" s="107" t="str">
        <f t="shared" si="9"/>
        <v>SH19-05927</v>
      </c>
      <c r="H590" s="318"/>
      <c r="I590" s="126"/>
      <c r="J590" s="110"/>
      <c r="K590" s="108"/>
      <c r="L590" s="107"/>
      <c r="M590" s="319"/>
      <c r="N590" s="107"/>
    </row>
    <row r="591" spans="1:14" ht="18" customHeight="1">
      <c r="A591" s="107">
        <v>586</v>
      </c>
      <c r="B591" s="107" t="s">
        <v>49</v>
      </c>
      <c r="C591" s="90">
        <v>43633</v>
      </c>
      <c r="D591" s="107" t="s">
        <v>8924</v>
      </c>
      <c r="E591" s="107" t="s">
        <v>1709</v>
      </c>
      <c r="F591" s="126">
        <v>14242.8</v>
      </c>
      <c r="G591" s="107" t="str">
        <f t="shared" si="9"/>
        <v>SH19-05928</v>
      </c>
      <c r="H591" s="318"/>
      <c r="I591" s="126"/>
      <c r="J591" s="110"/>
      <c r="K591" s="108"/>
      <c r="L591" s="107"/>
      <c r="M591" s="319"/>
      <c r="N591" s="107"/>
    </row>
    <row r="592" spans="1:14" ht="18" customHeight="1">
      <c r="A592" s="107">
        <v>587</v>
      </c>
      <c r="B592" s="107" t="s">
        <v>1727</v>
      </c>
      <c r="C592" s="90">
        <v>43633</v>
      </c>
      <c r="D592" s="107" t="s">
        <v>8925</v>
      </c>
      <c r="E592" s="107" t="s">
        <v>1709</v>
      </c>
      <c r="F592" s="126">
        <v>1523.78</v>
      </c>
      <c r="G592" s="107" t="str">
        <f t="shared" si="9"/>
        <v>SH19-05929</v>
      </c>
      <c r="H592" s="318"/>
      <c r="I592" s="126"/>
      <c r="J592" s="110"/>
      <c r="K592" s="108"/>
      <c r="L592" s="107"/>
      <c r="M592" s="319"/>
      <c r="N592" s="107"/>
    </row>
    <row r="593" spans="1:14" ht="18" customHeight="1">
      <c r="A593" s="107">
        <v>588</v>
      </c>
      <c r="B593" s="107" t="s">
        <v>238</v>
      </c>
      <c r="C593" s="90">
        <v>43633</v>
      </c>
      <c r="D593" s="107" t="s">
        <v>8926</v>
      </c>
      <c r="E593" s="107" t="s">
        <v>1709</v>
      </c>
      <c r="F593" s="126">
        <v>3428.14</v>
      </c>
      <c r="G593" s="107" t="str">
        <f t="shared" si="9"/>
        <v>SH19-05930</v>
      </c>
      <c r="H593" s="318"/>
      <c r="I593" s="126"/>
      <c r="J593" s="110"/>
      <c r="K593" s="108"/>
      <c r="L593" s="107"/>
      <c r="M593" s="319"/>
      <c r="N593" s="107"/>
    </row>
    <row r="594" spans="1:14" ht="18" customHeight="1">
      <c r="A594" s="107">
        <v>589</v>
      </c>
      <c r="B594" s="107" t="s">
        <v>224</v>
      </c>
      <c r="C594" s="90">
        <v>43633</v>
      </c>
      <c r="D594" s="107" t="s">
        <v>8927</v>
      </c>
      <c r="E594" s="107" t="s">
        <v>1709</v>
      </c>
      <c r="F594" s="126">
        <v>1127.8800000000001</v>
      </c>
      <c r="G594" s="107" t="str">
        <f t="shared" si="9"/>
        <v>SH19-05931</v>
      </c>
      <c r="H594" s="318"/>
      <c r="I594" s="126"/>
      <c r="J594" s="110"/>
      <c r="K594" s="108"/>
      <c r="L594" s="107"/>
      <c r="M594" s="319"/>
      <c r="N594" s="107"/>
    </row>
    <row r="595" spans="1:14" ht="18" customHeight="1">
      <c r="A595" s="107">
        <v>590</v>
      </c>
      <c r="B595" s="107" t="s">
        <v>223</v>
      </c>
      <c r="C595" s="90">
        <v>43633</v>
      </c>
      <c r="D595" s="107" t="s">
        <v>8928</v>
      </c>
      <c r="E595" s="107" t="s">
        <v>1709</v>
      </c>
      <c r="F595" s="126">
        <v>3365.6</v>
      </c>
      <c r="G595" s="107" t="str">
        <f t="shared" si="9"/>
        <v>SH19-05932</v>
      </c>
      <c r="H595" s="318"/>
      <c r="I595" s="126"/>
      <c r="J595" s="110"/>
      <c r="K595" s="108"/>
      <c r="L595" s="107"/>
      <c r="M595" s="319"/>
      <c r="N595" s="107"/>
    </row>
    <row r="596" spans="1:14" ht="18" customHeight="1">
      <c r="A596" s="107">
        <v>591</v>
      </c>
      <c r="B596" s="107" t="s">
        <v>291</v>
      </c>
      <c r="C596" s="90">
        <v>43633</v>
      </c>
      <c r="D596" s="107" t="s">
        <v>8929</v>
      </c>
      <c r="E596" s="107" t="s">
        <v>1709</v>
      </c>
      <c r="F596" s="126">
        <v>7300.08</v>
      </c>
      <c r="G596" s="107" t="str">
        <f t="shared" si="9"/>
        <v>SH19-05933</v>
      </c>
      <c r="H596" s="318"/>
      <c r="I596" s="126"/>
      <c r="J596" s="110"/>
      <c r="K596" s="108"/>
      <c r="L596" s="107"/>
      <c r="M596" s="319"/>
      <c r="N596" s="107"/>
    </row>
    <row r="597" spans="1:14" ht="18" customHeight="1">
      <c r="A597" s="107">
        <v>592</v>
      </c>
      <c r="B597" s="107" t="s">
        <v>197</v>
      </c>
      <c r="C597" s="90">
        <v>43633</v>
      </c>
      <c r="D597" s="107" t="s">
        <v>8930</v>
      </c>
      <c r="E597" s="107" t="s">
        <v>1709</v>
      </c>
      <c r="F597" s="126">
        <v>9290.5</v>
      </c>
      <c r="G597" s="107" t="str">
        <f t="shared" si="9"/>
        <v>SH19-05934</v>
      </c>
      <c r="H597" s="318"/>
      <c r="I597" s="126"/>
      <c r="J597" s="110"/>
      <c r="K597" s="108"/>
      <c r="L597" s="107"/>
      <c r="M597" s="319"/>
      <c r="N597" s="107"/>
    </row>
    <row r="598" spans="1:14" ht="18" customHeight="1">
      <c r="A598" s="107">
        <v>593</v>
      </c>
      <c r="B598" s="107" t="s">
        <v>142</v>
      </c>
      <c r="C598" s="90">
        <v>43633</v>
      </c>
      <c r="D598" s="107" t="s">
        <v>8931</v>
      </c>
      <c r="E598" s="107" t="s">
        <v>1709</v>
      </c>
      <c r="F598" s="126">
        <v>2544.63</v>
      </c>
      <c r="G598" s="107" t="str">
        <f t="shared" si="9"/>
        <v>SH19-05935</v>
      </c>
      <c r="H598" s="318"/>
      <c r="I598" s="126"/>
      <c r="J598" s="110"/>
      <c r="K598" s="108"/>
      <c r="L598" s="107"/>
      <c r="M598" s="319"/>
      <c r="N598" s="107"/>
    </row>
    <row r="599" spans="1:14" ht="18" customHeight="1">
      <c r="A599" s="107">
        <v>594</v>
      </c>
      <c r="B599" s="107" t="s">
        <v>142</v>
      </c>
      <c r="C599" s="90">
        <v>43633</v>
      </c>
      <c r="D599" s="107" t="s">
        <v>8932</v>
      </c>
      <c r="E599" s="107" t="s">
        <v>1709</v>
      </c>
      <c r="F599" s="126">
        <v>530.76</v>
      </c>
      <c r="G599" s="107" t="str">
        <f t="shared" si="9"/>
        <v>SH19-05936</v>
      </c>
      <c r="H599" s="318"/>
      <c r="I599" s="126"/>
      <c r="J599" s="110"/>
      <c r="K599" s="108"/>
      <c r="L599" s="107"/>
      <c r="M599" s="319"/>
      <c r="N599" s="107"/>
    </row>
    <row r="600" spans="1:14" ht="18" customHeight="1">
      <c r="A600" s="107">
        <v>595</v>
      </c>
      <c r="B600" s="107" t="s">
        <v>1746</v>
      </c>
      <c r="D600" s="327" t="s">
        <v>8933</v>
      </c>
      <c r="E600" s="107" t="s">
        <v>1709</v>
      </c>
      <c r="F600" s="126">
        <v>0</v>
      </c>
      <c r="G600" s="107" t="str">
        <f t="shared" si="9"/>
        <v>SH19-05937</v>
      </c>
      <c r="H600" s="318"/>
      <c r="I600" s="126"/>
      <c r="J600" s="110"/>
      <c r="K600" s="108"/>
      <c r="L600" s="107"/>
      <c r="M600" s="319"/>
      <c r="N600" s="107"/>
    </row>
    <row r="601" spans="1:14" ht="18" customHeight="1">
      <c r="A601" s="107">
        <v>596</v>
      </c>
      <c r="B601" s="107" t="s">
        <v>42</v>
      </c>
      <c r="C601" s="90">
        <v>43634</v>
      </c>
      <c r="D601" s="107" t="s">
        <v>8934</v>
      </c>
      <c r="E601" s="107" t="s">
        <v>9442</v>
      </c>
      <c r="F601" s="126">
        <v>7427.18</v>
      </c>
      <c r="G601" s="107" t="str">
        <f t="shared" si="9"/>
        <v>SH19-05938</v>
      </c>
      <c r="H601" s="318"/>
      <c r="I601" s="126"/>
      <c r="J601" s="110"/>
      <c r="K601" s="108"/>
      <c r="L601" s="107"/>
      <c r="M601" s="319"/>
      <c r="N601" s="107"/>
    </row>
    <row r="602" spans="1:14" ht="18" customHeight="1">
      <c r="A602" s="107">
        <v>597</v>
      </c>
      <c r="B602" s="107" t="s">
        <v>42</v>
      </c>
      <c r="C602" s="90">
        <v>43634</v>
      </c>
      <c r="D602" s="107" t="s">
        <v>8935</v>
      </c>
      <c r="E602" s="107" t="s">
        <v>9442</v>
      </c>
      <c r="F602" s="126">
        <v>2519.41</v>
      </c>
      <c r="G602" s="107" t="str">
        <f t="shared" si="9"/>
        <v>SH19-05939</v>
      </c>
      <c r="H602" s="318"/>
      <c r="I602" s="126"/>
      <c r="J602" s="110"/>
      <c r="K602" s="108"/>
      <c r="L602" s="107"/>
      <c r="M602" s="319"/>
      <c r="N602" s="107"/>
    </row>
    <row r="603" spans="1:14" ht="18" customHeight="1">
      <c r="A603" s="107">
        <v>598</v>
      </c>
      <c r="B603" s="107" t="s">
        <v>1746</v>
      </c>
      <c r="D603" s="327" t="s">
        <v>8936</v>
      </c>
      <c r="E603" s="107" t="s">
        <v>1709</v>
      </c>
      <c r="F603" s="126">
        <v>0</v>
      </c>
      <c r="G603" s="107" t="str">
        <f t="shared" si="9"/>
        <v>SH19-05940</v>
      </c>
      <c r="H603" s="318"/>
      <c r="I603" s="126"/>
      <c r="J603" s="110"/>
      <c r="K603" s="108"/>
      <c r="L603" s="107"/>
      <c r="M603" s="319"/>
      <c r="N603" s="107"/>
    </row>
    <row r="604" spans="1:14" ht="18" customHeight="1">
      <c r="A604" s="107">
        <v>599</v>
      </c>
      <c r="B604" s="107" t="s">
        <v>1727</v>
      </c>
      <c r="C604" s="90">
        <v>43633</v>
      </c>
      <c r="D604" s="107" t="s">
        <v>8937</v>
      </c>
      <c r="E604" s="107" t="s">
        <v>1709</v>
      </c>
      <c r="F604" s="126">
        <v>1238.4000000000001</v>
      </c>
      <c r="G604" s="107" t="str">
        <f t="shared" si="9"/>
        <v>SH19-05941</v>
      </c>
      <c r="H604" s="318"/>
      <c r="I604" s="126"/>
      <c r="J604" s="110"/>
      <c r="K604" s="108"/>
      <c r="L604" s="107"/>
      <c r="M604" s="319"/>
      <c r="N604" s="107"/>
    </row>
    <row r="605" spans="1:14" ht="18" customHeight="1">
      <c r="A605" s="107">
        <v>600</v>
      </c>
      <c r="B605" s="107" t="s">
        <v>291</v>
      </c>
      <c r="C605" s="90">
        <v>43633</v>
      </c>
      <c r="D605" s="107" t="s">
        <v>8938</v>
      </c>
      <c r="E605" s="107" t="s">
        <v>1709</v>
      </c>
      <c r="F605" s="126">
        <v>5204.76</v>
      </c>
      <c r="G605" s="107" t="str">
        <f t="shared" si="9"/>
        <v>SH19-05942</v>
      </c>
      <c r="H605" s="318"/>
      <c r="I605" s="126"/>
      <c r="J605" s="110"/>
      <c r="K605" s="108"/>
      <c r="L605" s="107"/>
      <c r="M605" s="319"/>
      <c r="N605" s="107"/>
    </row>
    <row r="606" spans="1:14" ht="18" customHeight="1">
      <c r="A606" s="107">
        <v>601</v>
      </c>
      <c r="B606" s="107" t="s">
        <v>337</v>
      </c>
      <c r="C606" s="90">
        <v>43633</v>
      </c>
      <c r="D606" s="107" t="s">
        <v>8939</v>
      </c>
      <c r="E606" s="107" t="s">
        <v>1709</v>
      </c>
      <c r="F606" s="126">
        <v>8935.36</v>
      </c>
      <c r="G606" s="107" t="str">
        <f t="shared" si="9"/>
        <v>SH19-05943</v>
      </c>
      <c r="H606" s="318"/>
      <c r="I606" s="126"/>
      <c r="J606" s="110"/>
      <c r="K606" s="108"/>
      <c r="L606" s="107"/>
      <c r="M606" s="319"/>
      <c r="N606" s="107"/>
    </row>
    <row r="607" spans="1:14" ht="18" customHeight="1">
      <c r="A607" s="107">
        <v>602</v>
      </c>
      <c r="B607" s="107" t="s">
        <v>1746</v>
      </c>
      <c r="D607" s="327" t="s">
        <v>8940</v>
      </c>
      <c r="E607" s="107" t="s">
        <v>1709</v>
      </c>
      <c r="F607" s="126">
        <v>0</v>
      </c>
      <c r="G607" s="107" t="str">
        <f t="shared" si="9"/>
        <v>SH19-05944</v>
      </c>
      <c r="H607" s="318"/>
      <c r="I607" s="126"/>
      <c r="J607" s="110"/>
      <c r="K607" s="108"/>
      <c r="L607" s="107"/>
      <c r="M607" s="319"/>
      <c r="N607" s="107"/>
    </row>
    <row r="608" spans="1:14" ht="18" customHeight="1">
      <c r="A608" s="107">
        <v>604</v>
      </c>
      <c r="B608" s="107" t="s">
        <v>55</v>
      </c>
      <c r="C608" s="90">
        <v>43633</v>
      </c>
      <c r="D608" s="107" t="s">
        <v>8941</v>
      </c>
      <c r="E608" s="107" t="s">
        <v>1709</v>
      </c>
      <c r="F608" s="126">
        <v>3005.64</v>
      </c>
      <c r="G608" s="107" t="str">
        <f t="shared" si="9"/>
        <v>SH19-05946</v>
      </c>
      <c r="H608" s="318"/>
      <c r="I608" s="126"/>
      <c r="J608" s="110"/>
      <c r="K608" s="108"/>
      <c r="L608" s="107"/>
      <c r="M608" s="319"/>
      <c r="N608" s="107"/>
    </row>
    <row r="609" spans="1:14" ht="18" customHeight="1">
      <c r="A609" s="107">
        <v>605</v>
      </c>
      <c r="B609" s="107" t="s">
        <v>55</v>
      </c>
      <c r="C609" s="90">
        <v>43633</v>
      </c>
      <c r="D609" s="107" t="s">
        <v>8942</v>
      </c>
      <c r="E609" s="107" t="s">
        <v>1709</v>
      </c>
      <c r="F609" s="126">
        <v>3289.68</v>
      </c>
      <c r="G609" s="107" t="str">
        <f t="shared" si="9"/>
        <v>SH19-05947</v>
      </c>
      <c r="H609" s="318"/>
      <c r="I609" s="126"/>
      <c r="J609" s="110"/>
      <c r="K609" s="108"/>
      <c r="L609" s="107"/>
      <c r="M609" s="319"/>
      <c r="N609" s="107"/>
    </row>
    <row r="610" spans="1:14" ht="18" customHeight="1">
      <c r="A610" s="107">
        <v>606</v>
      </c>
      <c r="B610" s="107" t="s">
        <v>42</v>
      </c>
      <c r="C610" s="90">
        <v>43634</v>
      </c>
      <c r="D610" s="107" t="s">
        <v>8943</v>
      </c>
      <c r="E610" s="107" t="s">
        <v>9442</v>
      </c>
      <c r="F610" s="126">
        <v>514.72</v>
      </c>
      <c r="G610" s="107" t="str">
        <f t="shared" si="9"/>
        <v>SH19-05948</v>
      </c>
      <c r="H610" s="318"/>
      <c r="I610" s="126"/>
      <c r="J610" s="110"/>
      <c r="K610" s="108"/>
      <c r="L610" s="107"/>
      <c r="M610" s="319"/>
      <c r="N610" s="107"/>
    </row>
    <row r="611" spans="1:14" ht="18" customHeight="1">
      <c r="A611" s="107">
        <v>607</v>
      </c>
      <c r="B611" s="107" t="s">
        <v>55</v>
      </c>
      <c r="C611" s="90">
        <v>43633</v>
      </c>
      <c r="D611" s="107" t="s">
        <v>8944</v>
      </c>
      <c r="E611" s="107" t="s">
        <v>1709</v>
      </c>
      <c r="F611" s="126">
        <v>1447.74</v>
      </c>
      <c r="G611" s="107" t="str">
        <f t="shared" si="9"/>
        <v>SH19-05949</v>
      </c>
      <c r="H611" s="318"/>
      <c r="I611" s="126"/>
      <c r="J611" s="110"/>
      <c r="K611" s="108"/>
      <c r="L611" s="107"/>
      <c r="M611" s="319"/>
      <c r="N611" s="107"/>
    </row>
    <row r="612" spans="1:14" ht="18" customHeight="1">
      <c r="A612" s="107">
        <v>608</v>
      </c>
      <c r="B612" s="107" t="s">
        <v>55</v>
      </c>
      <c r="C612" s="90">
        <v>43633</v>
      </c>
      <c r="D612" s="107" t="s">
        <v>8945</v>
      </c>
      <c r="E612" s="107" t="s">
        <v>1709</v>
      </c>
      <c r="F612" s="126">
        <v>605.1</v>
      </c>
      <c r="G612" s="107" t="str">
        <f t="shared" si="9"/>
        <v>SH19-05950</v>
      </c>
      <c r="H612" s="318"/>
      <c r="I612" s="126"/>
      <c r="J612" s="110"/>
      <c r="K612" s="108"/>
      <c r="L612" s="107"/>
      <c r="M612" s="319"/>
      <c r="N612" s="107"/>
    </row>
    <row r="613" spans="1:14" ht="18" customHeight="1">
      <c r="A613" s="107">
        <v>609</v>
      </c>
      <c r="B613" s="107" t="s">
        <v>42</v>
      </c>
      <c r="C613" s="90">
        <v>43635</v>
      </c>
      <c r="D613" s="107" t="s">
        <v>8946</v>
      </c>
      <c r="E613" s="107" t="s">
        <v>9441</v>
      </c>
      <c r="F613" s="126">
        <v>9884.65</v>
      </c>
      <c r="G613" s="107" t="str">
        <f t="shared" si="9"/>
        <v>SH19-05951</v>
      </c>
      <c r="H613" s="318"/>
      <c r="I613" s="126"/>
      <c r="J613" s="110"/>
      <c r="K613" s="108"/>
      <c r="L613" s="107"/>
      <c r="M613" s="319"/>
      <c r="N613" s="107"/>
    </row>
    <row r="614" spans="1:14" ht="18" customHeight="1">
      <c r="A614" s="107">
        <v>610</v>
      </c>
      <c r="B614" s="107" t="s">
        <v>42</v>
      </c>
      <c r="C614" s="90">
        <v>43635</v>
      </c>
      <c r="D614" s="107" t="s">
        <v>8947</v>
      </c>
      <c r="E614" s="107" t="s">
        <v>9441</v>
      </c>
      <c r="F614" s="126">
        <v>6946.19</v>
      </c>
      <c r="G614" s="107" t="str">
        <f t="shared" si="9"/>
        <v>SH19-05952</v>
      </c>
      <c r="H614" s="318"/>
      <c r="I614" s="126"/>
      <c r="J614" s="110"/>
      <c r="K614" s="108"/>
      <c r="L614" s="107"/>
      <c r="M614" s="319"/>
      <c r="N614" s="107"/>
    </row>
    <row r="615" spans="1:14" ht="18" customHeight="1">
      <c r="A615" s="107">
        <v>611</v>
      </c>
      <c r="B615" s="107" t="s">
        <v>42</v>
      </c>
      <c r="C615" s="90">
        <v>43635</v>
      </c>
      <c r="D615" s="107" t="s">
        <v>8948</v>
      </c>
      <c r="E615" s="107" t="s">
        <v>9441</v>
      </c>
      <c r="F615" s="126">
        <v>10396.379999999999</v>
      </c>
      <c r="G615" s="107" t="str">
        <f t="shared" si="9"/>
        <v>SH19-05953</v>
      </c>
      <c r="H615" s="318"/>
      <c r="I615" s="126"/>
      <c r="J615" s="110"/>
      <c r="K615" s="108"/>
      <c r="L615" s="107"/>
      <c r="M615" s="319"/>
      <c r="N615" s="107"/>
    </row>
    <row r="616" spans="1:14" ht="18" customHeight="1">
      <c r="A616" s="107">
        <v>612</v>
      </c>
      <c r="B616" s="107" t="s">
        <v>42</v>
      </c>
      <c r="C616" s="90">
        <v>43635</v>
      </c>
      <c r="D616" s="107" t="s">
        <v>8949</v>
      </c>
      <c r="E616" s="107" t="s">
        <v>9441</v>
      </c>
      <c r="F616" s="126">
        <v>8009.11</v>
      </c>
      <c r="G616" s="107" t="str">
        <f t="shared" si="9"/>
        <v>SH19-05954</v>
      </c>
      <c r="H616" s="318"/>
      <c r="I616" s="126"/>
      <c r="J616" s="110"/>
      <c r="K616" s="108"/>
      <c r="L616" s="107"/>
      <c r="M616" s="319"/>
      <c r="N616" s="107"/>
    </row>
    <row r="617" spans="1:14" ht="18" customHeight="1">
      <c r="A617" s="107">
        <v>613</v>
      </c>
      <c r="B617" s="107" t="s">
        <v>42</v>
      </c>
      <c r="C617" s="90">
        <v>43635</v>
      </c>
      <c r="D617" s="107" t="s">
        <v>8950</v>
      </c>
      <c r="E617" s="107" t="s">
        <v>9441</v>
      </c>
      <c r="F617" s="126">
        <v>7503.4</v>
      </c>
      <c r="G617" s="107" t="str">
        <f t="shared" si="9"/>
        <v>SH19-05955</v>
      </c>
      <c r="H617" s="318"/>
      <c r="I617" s="126"/>
      <c r="J617" s="110"/>
      <c r="K617" s="108"/>
      <c r="L617" s="107"/>
      <c r="M617" s="319"/>
      <c r="N617" s="107"/>
    </row>
    <row r="618" spans="1:14" ht="18" customHeight="1">
      <c r="A618" s="107">
        <v>614</v>
      </c>
      <c r="B618" s="107" t="s">
        <v>42</v>
      </c>
      <c r="C618" s="90">
        <v>43635</v>
      </c>
      <c r="D618" s="107" t="s">
        <v>8951</v>
      </c>
      <c r="E618" s="107" t="s">
        <v>9441</v>
      </c>
      <c r="F618" s="126">
        <v>7420.32</v>
      </c>
      <c r="G618" s="107" t="str">
        <f t="shared" si="9"/>
        <v>SH19-05956</v>
      </c>
      <c r="H618" s="318"/>
      <c r="I618" s="126"/>
      <c r="J618" s="110"/>
      <c r="K618" s="108"/>
      <c r="L618" s="107"/>
      <c r="M618" s="319"/>
      <c r="N618" s="107"/>
    </row>
    <row r="619" spans="1:14" ht="18" customHeight="1">
      <c r="A619" s="107">
        <v>615</v>
      </c>
      <c r="B619" s="107" t="s">
        <v>42</v>
      </c>
      <c r="C619" s="90">
        <v>43635</v>
      </c>
      <c r="D619" s="107" t="s">
        <v>8952</v>
      </c>
      <c r="E619" s="107" t="s">
        <v>9441</v>
      </c>
      <c r="F619" s="126">
        <v>16513.72</v>
      </c>
      <c r="G619" s="107" t="str">
        <f t="shared" si="9"/>
        <v>SH19-05957</v>
      </c>
      <c r="H619" s="318"/>
      <c r="I619" s="126"/>
      <c r="J619" s="110"/>
      <c r="K619" s="108"/>
      <c r="L619" s="107"/>
      <c r="M619" s="319"/>
      <c r="N619" s="107"/>
    </row>
    <row r="620" spans="1:14" ht="18" customHeight="1">
      <c r="A620" s="107">
        <v>616</v>
      </c>
      <c r="B620" s="107" t="s">
        <v>42</v>
      </c>
      <c r="C620" s="90">
        <v>43635</v>
      </c>
      <c r="D620" s="107" t="s">
        <v>8953</v>
      </c>
      <c r="E620" s="107" t="s">
        <v>9441</v>
      </c>
      <c r="F620" s="126">
        <v>8149.71</v>
      </c>
      <c r="G620" s="107" t="str">
        <f t="shared" si="9"/>
        <v>SH19-05958</v>
      </c>
      <c r="H620" s="318"/>
      <c r="I620" s="126"/>
      <c r="J620" s="110"/>
      <c r="K620" s="108"/>
      <c r="L620" s="107"/>
      <c r="M620" s="319"/>
      <c r="N620" s="107"/>
    </row>
    <row r="621" spans="1:14" ht="18" customHeight="1">
      <c r="A621" s="107">
        <v>617</v>
      </c>
      <c r="B621" s="107" t="s">
        <v>42</v>
      </c>
      <c r="C621" s="90">
        <v>43635</v>
      </c>
      <c r="D621" s="107" t="s">
        <v>8954</v>
      </c>
      <c r="E621" s="107" t="s">
        <v>9441</v>
      </c>
      <c r="F621" s="126">
        <v>13572.05</v>
      </c>
      <c r="G621" s="107" t="str">
        <f t="shared" si="9"/>
        <v>SH19-05959</v>
      </c>
      <c r="H621" s="318"/>
      <c r="I621" s="126"/>
      <c r="J621" s="110"/>
      <c r="K621" s="108"/>
      <c r="L621" s="107"/>
      <c r="M621" s="319"/>
      <c r="N621" s="107"/>
    </row>
    <row r="622" spans="1:14" ht="18" customHeight="1">
      <c r="A622" s="107">
        <v>618</v>
      </c>
      <c r="B622" s="107" t="s">
        <v>42</v>
      </c>
      <c r="C622" s="90">
        <v>43635</v>
      </c>
      <c r="D622" s="107" t="s">
        <v>8955</v>
      </c>
      <c r="E622" s="107" t="s">
        <v>9441</v>
      </c>
      <c r="F622" s="126">
        <v>8698.4</v>
      </c>
      <c r="G622" s="107" t="str">
        <f t="shared" si="9"/>
        <v>SH19-05960</v>
      </c>
      <c r="H622" s="318"/>
      <c r="I622" s="126"/>
      <c r="J622" s="110"/>
      <c r="K622" s="108"/>
      <c r="L622" s="107"/>
      <c r="M622" s="319"/>
      <c r="N622" s="107"/>
    </row>
    <row r="623" spans="1:14" ht="18" customHeight="1">
      <c r="A623" s="107">
        <v>619</v>
      </c>
      <c r="B623" s="107" t="s">
        <v>42</v>
      </c>
      <c r="C623" s="90">
        <v>43635</v>
      </c>
      <c r="D623" s="107" t="s">
        <v>8956</v>
      </c>
      <c r="E623" s="107" t="s">
        <v>9441</v>
      </c>
      <c r="F623" s="126">
        <v>14441.41</v>
      </c>
      <c r="G623" s="107" t="str">
        <f t="shared" si="9"/>
        <v>SH19-05961</v>
      </c>
      <c r="H623" s="318"/>
      <c r="I623" s="126"/>
      <c r="J623" s="110"/>
      <c r="K623" s="108"/>
      <c r="L623" s="107"/>
      <c r="M623" s="319"/>
      <c r="N623" s="107"/>
    </row>
    <row r="624" spans="1:14" ht="18" customHeight="1">
      <c r="A624" s="107">
        <v>620</v>
      </c>
      <c r="B624" s="107" t="s">
        <v>42</v>
      </c>
      <c r="C624" s="90">
        <v>43635</v>
      </c>
      <c r="D624" s="107" t="s">
        <v>8957</v>
      </c>
      <c r="E624" s="107" t="s">
        <v>9441</v>
      </c>
      <c r="F624" s="126">
        <v>6293.75</v>
      </c>
      <c r="G624" s="107" t="str">
        <f t="shared" si="9"/>
        <v>SH19-05962</v>
      </c>
      <c r="H624" s="318"/>
      <c r="I624" s="126"/>
      <c r="J624" s="110"/>
      <c r="K624" s="108"/>
      <c r="L624" s="107"/>
      <c r="M624" s="319"/>
      <c r="N624" s="107"/>
    </row>
    <row r="625" spans="1:14" ht="18" customHeight="1">
      <c r="A625" s="107">
        <v>621</v>
      </c>
      <c r="B625" s="107" t="s">
        <v>42</v>
      </c>
      <c r="C625" s="90">
        <v>43635</v>
      </c>
      <c r="D625" s="107" t="s">
        <v>8958</v>
      </c>
      <c r="E625" s="107" t="s">
        <v>9441</v>
      </c>
      <c r="F625" s="126">
        <v>15323.41</v>
      </c>
      <c r="G625" s="107" t="str">
        <f t="shared" si="9"/>
        <v>SH19-05963</v>
      </c>
      <c r="H625" s="318"/>
      <c r="I625" s="126"/>
      <c r="J625" s="110"/>
      <c r="K625" s="108"/>
      <c r="L625" s="107"/>
      <c r="M625" s="319"/>
      <c r="N625" s="107"/>
    </row>
    <row r="626" spans="1:14" ht="18" customHeight="1">
      <c r="A626" s="107">
        <v>622</v>
      </c>
      <c r="B626" s="107" t="s">
        <v>42</v>
      </c>
      <c r="C626" s="90">
        <v>43635</v>
      </c>
      <c r="D626" s="107" t="s">
        <v>8959</v>
      </c>
      <c r="E626" s="107" t="s">
        <v>9441</v>
      </c>
      <c r="F626" s="126">
        <v>4162.18</v>
      </c>
      <c r="G626" s="107" t="str">
        <f t="shared" si="9"/>
        <v>SH19-05964</v>
      </c>
      <c r="H626" s="318"/>
      <c r="I626" s="126"/>
      <c r="J626" s="110"/>
      <c r="K626" s="108"/>
      <c r="L626" s="107"/>
      <c r="M626" s="319"/>
      <c r="N626" s="107"/>
    </row>
    <row r="627" spans="1:14" ht="18" customHeight="1">
      <c r="A627" s="107">
        <v>623</v>
      </c>
      <c r="B627" s="107" t="s">
        <v>42</v>
      </c>
      <c r="C627" s="90">
        <v>43635</v>
      </c>
      <c r="D627" s="107" t="s">
        <v>8960</v>
      </c>
      <c r="E627" s="107" t="s">
        <v>9441</v>
      </c>
      <c r="F627" s="126">
        <v>1268.1500000000001</v>
      </c>
      <c r="G627" s="107" t="str">
        <f t="shared" si="9"/>
        <v>SH19-05965</v>
      </c>
      <c r="H627" s="318"/>
      <c r="I627" s="126"/>
      <c r="J627" s="110"/>
      <c r="K627" s="108"/>
      <c r="L627" s="107"/>
      <c r="M627" s="319"/>
      <c r="N627" s="107"/>
    </row>
    <row r="628" spans="1:14" ht="18" customHeight="1">
      <c r="A628" s="107">
        <v>624</v>
      </c>
      <c r="B628" s="107" t="s">
        <v>42</v>
      </c>
      <c r="C628" s="90">
        <v>43634</v>
      </c>
      <c r="D628" s="107" t="s">
        <v>8961</v>
      </c>
      <c r="E628" s="107" t="s">
        <v>9442</v>
      </c>
      <c r="F628" s="126">
        <v>443.4</v>
      </c>
      <c r="G628" s="107" t="str">
        <f t="shared" si="9"/>
        <v>SH19-05966</v>
      </c>
      <c r="H628" s="318"/>
      <c r="I628" s="126"/>
      <c r="J628" s="110"/>
      <c r="K628" s="108"/>
      <c r="L628" s="107"/>
      <c r="M628" s="319"/>
      <c r="N628" s="107"/>
    </row>
    <row r="629" spans="1:14" ht="18" customHeight="1">
      <c r="A629" s="107">
        <v>625</v>
      </c>
      <c r="B629" s="107" t="s">
        <v>43</v>
      </c>
      <c r="C629" s="90">
        <v>43634</v>
      </c>
      <c r="D629" s="107" t="s">
        <v>8962</v>
      </c>
      <c r="E629" s="107" t="s">
        <v>1709</v>
      </c>
      <c r="F629" s="126">
        <v>3963.64</v>
      </c>
      <c r="G629" s="107" t="str">
        <f t="shared" si="9"/>
        <v>SH19-05967</v>
      </c>
      <c r="H629" s="318"/>
      <c r="I629" s="126"/>
      <c r="J629" s="110"/>
      <c r="K629" s="108"/>
      <c r="L629" s="107"/>
      <c r="M629" s="319"/>
      <c r="N629" s="107"/>
    </row>
    <row r="630" spans="1:14" ht="18" customHeight="1">
      <c r="A630" s="107">
        <v>626</v>
      </c>
      <c r="B630" s="107" t="s">
        <v>337</v>
      </c>
      <c r="C630" s="90">
        <v>43634</v>
      </c>
      <c r="D630" s="107" t="s">
        <v>8963</v>
      </c>
      <c r="E630" s="107" t="s">
        <v>1709</v>
      </c>
      <c r="F630" s="126">
        <v>12463.41</v>
      </c>
      <c r="G630" s="107" t="str">
        <f t="shared" si="9"/>
        <v>SH19-05968</v>
      </c>
      <c r="H630" s="318"/>
      <c r="I630" s="126"/>
      <c r="J630" s="110"/>
      <c r="K630" s="108"/>
      <c r="L630" s="107"/>
      <c r="M630" s="319"/>
      <c r="N630" s="107"/>
    </row>
    <row r="631" spans="1:14" ht="18" customHeight="1">
      <c r="A631" s="107">
        <v>627</v>
      </c>
      <c r="B631" s="107" t="s">
        <v>329</v>
      </c>
      <c r="C631" s="90">
        <v>43634</v>
      </c>
      <c r="D631" s="107" t="s">
        <v>8964</v>
      </c>
      <c r="E631" s="107" t="s">
        <v>1709</v>
      </c>
      <c r="F631" s="126">
        <v>2046.05</v>
      </c>
      <c r="G631" s="107" t="str">
        <f t="shared" si="9"/>
        <v>SH19-05969</v>
      </c>
      <c r="H631" s="318"/>
      <c r="I631" s="126"/>
      <c r="J631" s="110"/>
      <c r="K631" s="108"/>
      <c r="L631" s="107"/>
      <c r="M631" s="319"/>
      <c r="N631" s="107"/>
    </row>
    <row r="632" spans="1:14" ht="18" customHeight="1">
      <c r="A632" s="107">
        <v>628</v>
      </c>
      <c r="B632" s="107" t="s">
        <v>139</v>
      </c>
      <c r="C632" s="90">
        <v>43634</v>
      </c>
      <c r="D632" s="107" t="s">
        <v>8965</v>
      </c>
      <c r="E632" s="107" t="s">
        <v>1709</v>
      </c>
      <c r="F632" s="126">
        <v>1225.5</v>
      </c>
      <c r="G632" s="107" t="str">
        <f t="shared" si="9"/>
        <v>SH19-05970</v>
      </c>
      <c r="H632" s="318"/>
      <c r="I632" s="126"/>
      <c r="J632" s="110"/>
      <c r="K632" s="108"/>
      <c r="L632" s="107"/>
      <c r="M632" s="319"/>
      <c r="N632" s="107"/>
    </row>
    <row r="633" spans="1:14" ht="18" customHeight="1">
      <c r="A633" s="107">
        <v>629</v>
      </c>
      <c r="B633" s="107" t="s">
        <v>1746</v>
      </c>
      <c r="D633" s="327" t="s">
        <v>8966</v>
      </c>
      <c r="E633" s="107" t="s">
        <v>1709</v>
      </c>
      <c r="F633" s="126">
        <v>0</v>
      </c>
      <c r="G633" s="107" t="str">
        <f t="shared" si="9"/>
        <v>SH19-05971</v>
      </c>
      <c r="H633" s="318"/>
      <c r="I633" s="126"/>
      <c r="J633" s="110"/>
      <c r="K633" s="108"/>
      <c r="L633" s="107"/>
      <c r="M633" s="319"/>
      <c r="N633" s="107"/>
    </row>
    <row r="634" spans="1:14" ht="18" customHeight="1">
      <c r="A634" s="107">
        <v>630</v>
      </c>
      <c r="B634" s="107" t="s">
        <v>142</v>
      </c>
      <c r="C634" s="90">
        <v>43634</v>
      </c>
      <c r="D634" s="107" t="s">
        <v>8967</v>
      </c>
      <c r="E634" s="107" t="s">
        <v>1709</v>
      </c>
      <c r="F634" s="126">
        <v>1753.77</v>
      </c>
      <c r="G634" s="107" t="str">
        <f t="shared" si="9"/>
        <v>SH19-05972</v>
      </c>
      <c r="H634" s="318"/>
      <c r="I634" s="126"/>
      <c r="J634" s="110"/>
      <c r="K634" s="108"/>
      <c r="L634" s="107"/>
      <c r="M634" s="319"/>
      <c r="N634" s="107"/>
    </row>
    <row r="635" spans="1:14" ht="18" customHeight="1">
      <c r="A635" s="107">
        <v>631</v>
      </c>
      <c r="B635" s="107" t="s">
        <v>142</v>
      </c>
      <c r="C635" s="90">
        <v>43634</v>
      </c>
      <c r="D635" s="107" t="s">
        <v>8968</v>
      </c>
      <c r="E635" s="107" t="s">
        <v>1709</v>
      </c>
      <c r="F635" s="126">
        <v>654.29999999999995</v>
      </c>
      <c r="G635" s="107" t="str">
        <f t="shared" si="9"/>
        <v>SH19-05973</v>
      </c>
      <c r="H635" s="318"/>
      <c r="I635" s="126"/>
      <c r="J635" s="110"/>
      <c r="K635" s="108"/>
      <c r="L635" s="107"/>
      <c r="M635" s="319"/>
      <c r="N635" s="107"/>
    </row>
    <row r="636" spans="1:14" ht="18" customHeight="1">
      <c r="A636" s="107">
        <v>632</v>
      </c>
      <c r="B636" s="107" t="s">
        <v>42</v>
      </c>
      <c r="C636" s="90">
        <v>43634</v>
      </c>
      <c r="D636" s="107" t="s">
        <v>8969</v>
      </c>
      <c r="E636" s="107" t="s">
        <v>9442</v>
      </c>
      <c r="F636" s="126">
        <v>20.78</v>
      </c>
      <c r="G636" s="107" t="str">
        <f t="shared" si="9"/>
        <v>SH19-05974</v>
      </c>
      <c r="H636" s="318"/>
      <c r="I636" s="126"/>
      <c r="J636" s="110"/>
      <c r="K636" s="108"/>
      <c r="L636" s="107"/>
      <c r="M636" s="319"/>
      <c r="N636" s="107"/>
    </row>
    <row r="637" spans="1:14" ht="18" customHeight="1">
      <c r="A637" s="107">
        <v>633</v>
      </c>
      <c r="B637" s="107" t="s">
        <v>42</v>
      </c>
      <c r="C637" s="90">
        <v>43635</v>
      </c>
      <c r="D637" s="107" t="s">
        <v>8970</v>
      </c>
      <c r="E637" s="107" t="s">
        <v>9441</v>
      </c>
      <c r="F637" s="126">
        <v>2328.5300000000002</v>
      </c>
      <c r="G637" s="107" t="str">
        <f t="shared" si="9"/>
        <v>SH19-05975</v>
      </c>
      <c r="H637" s="318"/>
      <c r="I637" s="126"/>
      <c r="J637" s="110"/>
      <c r="K637" s="108"/>
      <c r="L637" s="107"/>
      <c r="M637" s="319"/>
      <c r="N637" s="107"/>
    </row>
    <row r="638" spans="1:14" ht="18" customHeight="1">
      <c r="A638" s="107">
        <v>634</v>
      </c>
      <c r="B638" s="107" t="s">
        <v>1746</v>
      </c>
      <c r="D638" s="327" t="s">
        <v>8971</v>
      </c>
      <c r="E638" s="107" t="s">
        <v>1709</v>
      </c>
      <c r="F638" s="126">
        <v>0</v>
      </c>
      <c r="G638" s="107" t="str">
        <f t="shared" si="9"/>
        <v>SH19-05976</v>
      </c>
      <c r="H638" s="318"/>
      <c r="I638" s="126"/>
      <c r="J638" s="110"/>
      <c r="K638" s="108"/>
      <c r="L638" s="107"/>
      <c r="M638" s="319"/>
      <c r="N638" s="107"/>
    </row>
    <row r="639" spans="1:14" ht="18" customHeight="1">
      <c r="A639" s="107">
        <v>635</v>
      </c>
      <c r="B639" s="107" t="s">
        <v>53</v>
      </c>
      <c r="C639" s="90">
        <v>43634</v>
      </c>
      <c r="D639" s="107" t="s">
        <v>8972</v>
      </c>
      <c r="E639" s="107" t="s">
        <v>1709</v>
      </c>
      <c r="F639" s="126">
        <v>2428.0100000000002</v>
      </c>
      <c r="G639" s="107" t="str">
        <f t="shared" si="9"/>
        <v>SH19-05977</v>
      </c>
      <c r="H639" s="318"/>
      <c r="I639" s="126"/>
      <c r="J639" s="110"/>
      <c r="K639" s="108"/>
      <c r="L639" s="107"/>
      <c r="M639" s="319"/>
      <c r="N639" s="107"/>
    </row>
    <row r="640" spans="1:14" ht="18" customHeight="1">
      <c r="A640" s="107">
        <v>636</v>
      </c>
      <c r="B640" s="107" t="s">
        <v>54</v>
      </c>
      <c r="C640" s="90">
        <v>43634</v>
      </c>
      <c r="D640" s="107" t="s">
        <v>8973</v>
      </c>
      <c r="E640" s="107" t="s">
        <v>1709</v>
      </c>
      <c r="F640" s="126">
        <f>805.5+526+401.04</f>
        <v>1732.54</v>
      </c>
      <c r="G640" s="107" t="str">
        <f t="shared" si="9"/>
        <v>SH19-05978</v>
      </c>
      <c r="H640" s="318"/>
      <c r="I640" s="126"/>
      <c r="J640" s="110"/>
      <c r="K640" s="108"/>
      <c r="L640" s="107"/>
      <c r="M640" s="319"/>
      <c r="N640" s="107"/>
    </row>
    <row r="641" spans="1:14" ht="18" customHeight="1">
      <c r="A641" s="107">
        <v>637</v>
      </c>
      <c r="B641" s="107" t="s">
        <v>206</v>
      </c>
      <c r="C641" s="90">
        <v>43634</v>
      </c>
      <c r="D641" s="107" t="s">
        <v>8974</v>
      </c>
      <c r="E641" s="107" t="s">
        <v>1709</v>
      </c>
      <c r="F641" s="126">
        <v>2653.5</v>
      </c>
      <c r="G641" s="107" t="str">
        <f t="shared" si="9"/>
        <v>SH19-05979</v>
      </c>
      <c r="H641" s="318"/>
      <c r="I641" s="126"/>
      <c r="J641" s="110"/>
      <c r="K641" s="108"/>
      <c r="L641" s="107"/>
      <c r="M641" s="319"/>
      <c r="N641" s="107"/>
    </row>
    <row r="642" spans="1:14" ht="18" customHeight="1">
      <c r="A642" s="107">
        <v>638</v>
      </c>
      <c r="B642" s="107" t="s">
        <v>2758</v>
      </c>
      <c r="C642" s="90">
        <v>43634</v>
      </c>
      <c r="D642" s="107" t="s">
        <v>8975</v>
      </c>
      <c r="E642" s="107" t="s">
        <v>1709</v>
      </c>
      <c r="F642" s="126">
        <v>800.32</v>
      </c>
      <c r="G642" s="107" t="str">
        <f t="shared" si="9"/>
        <v>SH19-05980</v>
      </c>
      <c r="H642" s="318"/>
      <c r="I642" s="126"/>
      <c r="J642" s="110"/>
      <c r="K642" s="108"/>
      <c r="L642" s="107"/>
      <c r="M642" s="319"/>
      <c r="N642" s="107"/>
    </row>
    <row r="643" spans="1:14" ht="18" customHeight="1">
      <c r="A643" s="107">
        <v>639</v>
      </c>
      <c r="B643" s="107" t="s">
        <v>42</v>
      </c>
      <c r="C643" s="90">
        <v>43634</v>
      </c>
      <c r="D643" s="107" t="s">
        <v>8976</v>
      </c>
      <c r="E643" s="107" t="s">
        <v>9442</v>
      </c>
      <c r="F643" s="126">
        <v>11.82</v>
      </c>
      <c r="G643" s="107" t="str">
        <f t="shared" si="9"/>
        <v>SH19-05981</v>
      </c>
      <c r="H643" s="318"/>
      <c r="I643" s="126"/>
      <c r="J643" s="110"/>
      <c r="K643" s="108"/>
      <c r="L643" s="107"/>
      <c r="M643" s="319"/>
      <c r="N643" s="107"/>
    </row>
    <row r="644" spans="1:14" ht="18" customHeight="1">
      <c r="A644" s="107">
        <v>640</v>
      </c>
      <c r="B644" s="107" t="s">
        <v>360</v>
      </c>
      <c r="C644" s="90">
        <v>43634</v>
      </c>
      <c r="D644" s="107" t="s">
        <v>8977</v>
      </c>
      <c r="E644" s="107" t="s">
        <v>1709</v>
      </c>
      <c r="F644" s="126">
        <v>3170</v>
      </c>
      <c r="G644" s="107" t="str">
        <f t="shared" si="9"/>
        <v>SH19-05982</v>
      </c>
      <c r="H644" s="318"/>
      <c r="I644" s="126"/>
      <c r="J644" s="110"/>
      <c r="K644" s="108"/>
      <c r="L644" s="107"/>
      <c r="M644" s="319"/>
      <c r="N644" s="107"/>
    </row>
    <row r="645" spans="1:14" ht="18" customHeight="1">
      <c r="A645" s="107">
        <v>641</v>
      </c>
      <c r="B645" s="107" t="s">
        <v>49</v>
      </c>
      <c r="C645" s="90">
        <v>43634</v>
      </c>
      <c r="D645" s="107" t="s">
        <v>8978</v>
      </c>
      <c r="E645" s="107" t="s">
        <v>1709</v>
      </c>
      <c r="F645" s="126">
        <v>14242.8</v>
      </c>
      <c r="G645" s="107" t="str">
        <f t="shared" si="9"/>
        <v>SH19-05983</v>
      </c>
      <c r="H645" s="318"/>
      <c r="I645" s="126"/>
      <c r="J645" s="110"/>
      <c r="K645" s="108"/>
      <c r="L645" s="107"/>
      <c r="M645" s="319"/>
      <c r="N645" s="107"/>
    </row>
    <row r="646" spans="1:14" ht="18" customHeight="1">
      <c r="A646" s="107">
        <v>642</v>
      </c>
      <c r="B646" s="107" t="s">
        <v>1746</v>
      </c>
      <c r="D646" s="327" t="s">
        <v>8979</v>
      </c>
      <c r="E646" s="107" t="s">
        <v>1709</v>
      </c>
      <c r="F646" s="126">
        <v>0</v>
      </c>
      <c r="G646" s="107" t="str">
        <f t="shared" si="9"/>
        <v>SH19-05984</v>
      </c>
      <c r="H646" s="318"/>
      <c r="I646" s="126"/>
      <c r="J646" s="110"/>
      <c r="K646" s="108"/>
      <c r="L646" s="107"/>
      <c r="M646" s="319"/>
      <c r="N646" s="107"/>
    </row>
    <row r="647" spans="1:14" ht="18" customHeight="1">
      <c r="A647" s="107">
        <v>643</v>
      </c>
      <c r="B647" s="107" t="s">
        <v>329</v>
      </c>
      <c r="C647" s="90">
        <v>43634</v>
      </c>
      <c r="D647" s="107" t="s">
        <v>8980</v>
      </c>
      <c r="E647" s="107" t="s">
        <v>1709</v>
      </c>
      <c r="F647" s="126">
        <v>3989.98</v>
      </c>
      <c r="G647" s="107" t="str">
        <f t="shared" ref="G647:G710" si="10">D647</f>
        <v>SH19-05985</v>
      </c>
      <c r="H647" s="318"/>
      <c r="I647" s="126"/>
      <c r="J647" s="110"/>
      <c r="K647" s="108"/>
      <c r="L647" s="107"/>
      <c r="M647" s="319"/>
      <c r="N647" s="107"/>
    </row>
    <row r="648" spans="1:14" ht="18" customHeight="1">
      <c r="A648" s="107">
        <v>644</v>
      </c>
      <c r="B648" s="107" t="s">
        <v>55</v>
      </c>
      <c r="C648" s="90">
        <v>43634</v>
      </c>
      <c r="D648" s="107" t="s">
        <v>8981</v>
      </c>
      <c r="E648" s="107" t="s">
        <v>1709</v>
      </c>
      <c r="F648" s="126">
        <v>517.87</v>
      </c>
      <c r="G648" s="107" t="str">
        <f t="shared" si="10"/>
        <v>SH19-05986</v>
      </c>
      <c r="H648" s="318"/>
      <c r="I648" s="126"/>
      <c r="J648" s="110"/>
      <c r="K648" s="108"/>
      <c r="L648" s="107"/>
      <c r="M648" s="319"/>
      <c r="N648" s="107"/>
    </row>
    <row r="649" spans="1:14" ht="18" customHeight="1">
      <c r="A649" s="107">
        <v>645</v>
      </c>
      <c r="B649" s="107" t="s">
        <v>55</v>
      </c>
      <c r="C649" s="90">
        <v>43634</v>
      </c>
      <c r="D649" s="107" t="s">
        <v>8982</v>
      </c>
      <c r="E649" s="107" t="s">
        <v>1709</v>
      </c>
      <c r="F649" s="126">
        <v>194.5</v>
      </c>
      <c r="G649" s="107" t="str">
        <f t="shared" si="10"/>
        <v>SH19-05987</v>
      </c>
      <c r="H649" s="318"/>
      <c r="I649" s="126"/>
      <c r="J649" s="110"/>
      <c r="K649" s="108"/>
      <c r="L649" s="107"/>
      <c r="M649" s="319"/>
      <c r="N649" s="107"/>
    </row>
    <row r="650" spans="1:14" ht="18" customHeight="1">
      <c r="A650" s="107">
        <v>646</v>
      </c>
      <c r="B650" s="107" t="s">
        <v>55</v>
      </c>
      <c r="C650" s="90">
        <v>43634</v>
      </c>
      <c r="D650" s="107" t="s">
        <v>8983</v>
      </c>
      <c r="E650" s="107" t="s">
        <v>1709</v>
      </c>
      <c r="F650" s="126">
        <v>254</v>
      </c>
      <c r="G650" s="107" t="str">
        <f t="shared" si="10"/>
        <v>SH19-05988</v>
      </c>
      <c r="H650" s="318"/>
      <c r="I650" s="126"/>
      <c r="J650" s="110"/>
      <c r="K650" s="108"/>
      <c r="L650" s="107"/>
      <c r="M650" s="319"/>
      <c r="N650" s="107"/>
    </row>
    <row r="651" spans="1:14" ht="18" customHeight="1">
      <c r="A651" s="107">
        <v>647</v>
      </c>
      <c r="B651" s="107" t="s">
        <v>55</v>
      </c>
      <c r="C651" s="90">
        <v>43634</v>
      </c>
      <c r="D651" s="107" t="s">
        <v>8984</v>
      </c>
      <c r="E651" s="107" t="s">
        <v>1709</v>
      </c>
      <c r="F651" s="126">
        <v>1518.07</v>
      </c>
      <c r="G651" s="107" t="str">
        <f t="shared" si="10"/>
        <v>SH19-05989</v>
      </c>
      <c r="H651" s="318"/>
      <c r="I651" s="126"/>
      <c r="J651" s="110"/>
      <c r="K651" s="108"/>
      <c r="L651" s="107"/>
      <c r="M651" s="319"/>
      <c r="N651" s="107"/>
    </row>
    <row r="652" spans="1:14" ht="18" customHeight="1">
      <c r="A652" s="107">
        <v>648</v>
      </c>
      <c r="B652" s="107" t="s">
        <v>42</v>
      </c>
      <c r="C652" s="90">
        <v>43635</v>
      </c>
      <c r="D652" s="107" t="s">
        <v>8985</v>
      </c>
      <c r="E652" s="107" t="s">
        <v>9441</v>
      </c>
      <c r="F652" s="126">
        <v>2077.31</v>
      </c>
      <c r="G652" s="107" t="str">
        <f t="shared" si="10"/>
        <v>SH19-05990</v>
      </c>
      <c r="H652" s="318"/>
      <c r="I652" s="126"/>
      <c r="J652" s="110"/>
      <c r="K652" s="108"/>
      <c r="L652" s="107"/>
      <c r="M652" s="319"/>
      <c r="N652" s="107"/>
    </row>
    <row r="653" spans="1:14" ht="18" customHeight="1">
      <c r="A653" s="107">
        <v>649</v>
      </c>
      <c r="B653" s="107" t="s">
        <v>1746</v>
      </c>
      <c r="D653" s="327" t="s">
        <v>8986</v>
      </c>
      <c r="E653" s="107" t="s">
        <v>1709</v>
      </c>
      <c r="F653" s="126">
        <v>0</v>
      </c>
      <c r="G653" s="107" t="str">
        <f t="shared" si="10"/>
        <v>SH19-05991</v>
      </c>
      <c r="H653" s="318"/>
      <c r="I653" s="126"/>
      <c r="J653" s="110"/>
      <c r="K653" s="108"/>
      <c r="L653" s="107"/>
      <c r="M653" s="319"/>
      <c r="N653" s="107"/>
    </row>
    <row r="654" spans="1:14" ht="18" customHeight="1">
      <c r="A654" s="107">
        <v>650</v>
      </c>
      <c r="B654" s="107" t="s">
        <v>141</v>
      </c>
      <c r="C654" s="90">
        <v>43634</v>
      </c>
      <c r="D654" s="107" t="s">
        <v>8987</v>
      </c>
      <c r="E654" s="107" t="s">
        <v>1709</v>
      </c>
      <c r="F654" s="126">
        <v>204.38</v>
      </c>
      <c r="G654" s="107" t="str">
        <f t="shared" si="10"/>
        <v>SH19-05992</v>
      </c>
      <c r="H654" s="318"/>
      <c r="I654" s="126"/>
      <c r="J654" s="110"/>
      <c r="K654" s="108"/>
      <c r="L654" s="107"/>
      <c r="M654" s="319"/>
      <c r="N654" s="107"/>
    </row>
    <row r="655" spans="1:14" ht="18" customHeight="1">
      <c r="A655" s="107">
        <v>651</v>
      </c>
      <c r="B655" s="107" t="s">
        <v>141</v>
      </c>
      <c r="C655" s="90">
        <v>43634</v>
      </c>
      <c r="D655" s="107" t="s">
        <v>8988</v>
      </c>
      <c r="E655" s="107" t="s">
        <v>1709</v>
      </c>
      <c r="F655" s="126">
        <v>2391.5</v>
      </c>
      <c r="G655" s="107" t="str">
        <f t="shared" si="10"/>
        <v>SH19-05993</v>
      </c>
      <c r="H655" s="318"/>
      <c r="I655" s="126"/>
      <c r="J655" s="110"/>
      <c r="K655" s="108"/>
      <c r="L655" s="107"/>
      <c r="M655" s="319"/>
      <c r="N655" s="107"/>
    </row>
    <row r="656" spans="1:14" ht="18" customHeight="1">
      <c r="A656" s="107">
        <v>652</v>
      </c>
      <c r="B656" s="107" t="s">
        <v>42</v>
      </c>
      <c r="C656" s="90">
        <v>43635</v>
      </c>
      <c r="D656" s="107" t="s">
        <v>8989</v>
      </c>
      <c r="E656" s="107" t="s">
        <v>9441</v>
      </c>
      <c r="F656" s="126">
        <v>8989.56</v>
      </c>
      <c r="G656" s="107" t="str">
        <f t="shared" si="10"/>
        <v>SH19-05994</v>
      </c>
      <c r="H656" s="318"/>
      <c r="I656" s="126"/>
      <c r="J656" s="110"/>
      <c r="K656" s="108"/>
      <c r="L656" s="107"/>
      <c r="M656" s="319"/>
      <c r="N656" s="107"/>
    </row>
    <row r="657" spans="1:14" ht="18" customHeight="1">
      <c r="A657" s="107">
        <v>653</v>
      </c>
      <c r="B657" s="107" t="s">
        <v>42</v>
      </c>
      <c r="C657" s="90">
        <v>43635</v>
      </c>
      <c r="D657" s="107" t="s">
        <v>8990</v>
      </c>
      <c r="E657" s="107" t="s">
        <v>9441</v>
      </c>
      <c r="F657" s="126">
        <v>2541.5100000000002</v>
      </c>
      <c r="G657" s="107" t="str">
        <f t="shared" si="10"/>
        <v>SH19-05995</v>
      </c>
      <c r="H657" s="318"/>
      <c r="I657" s="126"/>
      <c r="J657" s="110"/>
      <c r="K657" s="108"/>
      <c r="L657" s="107"/>
      <c r="M657" s="319"/>
      <c r="N657" s="107"/>
    </row>
    <row r="658" spans="1:14" ht="18" customHeight="1">
      <c r="A658" s="107">
        <v>654</v>
      </c>
      <c r="B658" s="107" t="s">
        <v>142</v>
      </c>
      <c r="C658" s="90">
        <v>43634</v>
      </c>
      <c r="D658" s="107" t="s">
        <v>8991</v>
      </c>
      <c r="E658" s="107" t="s">
        <v>1709</v>
      </c>
      <c r="F658" s="126">
        <v>2666.5</v>
      </c>
      <c r="G658" s="107" t="str">
        <f t="shared" si="10"/>
        <v>SH19-05996</v>
      </c>
      <c r="H658" s="318"/>
      <c r="I658" s="126"/>
      <c r="J658" s="110"/>
      <c r="K658" s="108"/>
      <c r="L658" s="107"/>
      <c r="M658" s="319"/>
      <c r="N658" s="107"/>
    </row>
    <row r="659" spans="1:14" ht="18" customHeight="1">
      <c r="A659" s="107">
        <v>655</v>
      </c>
      <c r="B659" s="107" t="s">
        <v>142</v>
      </c>
      <c r="C659" s="90">
        <v>43634</v>
      </c>
      <c r="D659" s="107" t="s">
        <v>8992</v>
      </c>
      <c r="E659" s="107" t="s">
        <v>1709</v>
      </c>
      <c r="F659" s="126">
        <v>87.38</v>
      </c>
      <c r="G659" s="107" t="str">
        <f t="shared" si="10"/>
        <v>SH19-05997</v>
      </c>
      <c r="H659" s="318"/>
      <c r="I659" s="126"/>
      <c r="J659" s="110"/>
      <c r="K659" s="108"/>
      <c r="L659" s="107"/>
      <c r="M659" s="319"/>
      <c r="N659" s="107"/>
    </row>
    <row r="660" spans="1:14" ht="18" customHeight="1">
      <c r="A660" s="107">
        <v>656</v>
      </c>
      <c r="B660" s="107" t="s">
        <v>1746</v>
      </c>
      <c r="D660" s="327" t="s">
        <v>8993</v>
      </c>
      <c r="E660" s="107" t="s">
        <v>1709</v>
      </c>
      <c r="F660" s="126">
        <v>0</v>
      </c>
      <c r="G660" s="107" t="str">
        <f t="shared" si="10"/>
        <v>SH19-05998</v>
      </c>
      <c r="H660" s="318"/>
      <c r="I660" s="126"/>
      <c r="J660" s="110"/>
      <c r="K660" s="108"/>
      <c r="L660" s="107"/>
      <c r="M660" s="319"/>
      <c r="N660" s="107"/>
    </row>
    <row r="661" spans="1:14" ht="18" customHeight="1">
      <c r="A661" s="107">
        <v>657</v>
      </c>
      <c r="B661" s="107" t="s">
        <v>1727</v>
      </c>
      <c r="C661" s="90">
        <v>43634</v>
      </c>
      <c r="D661" s="107" t="s">
        <v>8994</v>
      </c>
      <c r="E661" s="107" t="s">
        <v>1709</v>
      </c>
      <c r="F661" s="126">
        <v>714</v>
      </c>
      <c r="G661" s="107" t="str">
        <f t="shared" si="10"/>
        <v>SH19-05999</v>
      </c>
      <c r="H661" s="318"/>
      <c r="I661" s="126"/>
      <c r="J661" s="110"/>
      <c r="K661" s="108"/>
      <c r="L661" s="107"/>
      <c r="M661" s="319"/>
      <c r="N661" s="107"/>
    </row>
    <row r="662" spans="1:14" ht="18" customHeight="1">
      <c r="A662" s="107">
        <v>658</v>
      </c>
      <c r="B662" s="107" t="s">
        <v>42</v>
      </c>
      <c r="C662" s="90">
        <v>43636</v>
      </c>
      <c r="D662" s="107" t="s">
        <v>8995</v>
      </c>
      <c r="E662" s="107" t="s">
        <v>9440</v>
      </c>
      <c r="F662" s="126">
        <v>10670.33</v>
      </c>
      <c r="G662" s="107" t="str">
        <f t="shared" si="10"/>
        <v>SH19-06000</v>
      </c>
      <c r="H662" s="318"/>
      <c r="I662" s="126"/>
      <c r="J662" s="110"/>
      <c r="K662" s="108"/>
      <c r="L662" s="107"/>
      <c r="M662" s="319"/>
      <c r="N662" s="107"/>
    </row>
    <row r="663" spans="1:14" ht="18" customHeight="1">
      <c r="A663" s="107">
        <v>659</v>
      </c>
      <c r="B663" s="107" t="s">
        <v>42</v>
      </c>
      <c r="C663" s="90">
        <v>43636</v>
      </c>
      <c r="D663" s="107" t="s">
        <v>8996</v>
      </c>
      <c r="E663" s="107" t="s">
        <v>9440</v>
      </c>
      <c r="F663" s="126">
        <v>3808.58</v>
      </c>
      <c r="G663" s="107" t="str">
        <f t="shared" si="10"/>
        <v>SH19-06001</v>
      </c>
      <c r="H663" s="318"/>
      <c r="I663" s="126"/>
      <c r="J663" s="110"/>
      <c r="K663" s="108"/>
      <c r="L663" s="107"/>
      <c r="M663" s="319"/>
      <c r="N663" s="107"/>
    </row>
    <row r="664" spans="1:14" ht="18" customHeight="1">
      <c r="A664" s="107">
        <v>660</v>
      </c>
      <c r="B664" s="107" t="s">
        <v>42</v>
      </c>
      <c r="C664" s="90">
        <v>43636</v>
      </c>
      <c r="D664" s="107" t="s">
        <v>8997</v>
      </c>
      <c r="E664" s="107" t="s">
        <v>9440</v>
      </c>
      <c r="F664" s="126">
        <v>13797.44</v>
      </c>
      <c r="G664" s="107" t="str">
        <f t="shared" si="10"/>
        <v>SH19-06002</v>
      </c>
      <c r="H664" s="318"/>
      <c r="I664" s="126"/>
      <c r="J664" s="110"/>
      <c r="K664" s="108"/>
      <c r="L664" s="107"/>
      <c r="M664" s="319"/>
      <c r="N664" s="107"/>
    </row>
    <row r="665" spans="1:14" ht="18" customHeight="1">
      <c r="A665" s="107">
        <v>661</v>
      </c>
      <c r="B665" s="107" t="s">
        <v>42</v>
      </c>
      <c r="C665" s="90">
        <v>43636</v>
      </c>
      <c r="D665" s="107" t="s">
        <v>8998</v>
      </c>
      <c r="E665" s="107" t="s">
        <v>9440</v>
      </c>
      <c r="F665" s="126">
        <v>4906.22</v>
      </c>
      <c r="G665" s="107" t="str">
        <f t="shared" si="10"/>
        <v>SH19-06003</v>
      </c>
      <c r="H665" s="318"/>
      <c r="I665" s="126"/>
      <c r="J665" s="110"/>
      <c r="K665" s="108"/>
      <c r="L665" s="107"/>
      <c r="M665" s="319"/>
      <c r="N665" s="107"/>
    </row>
    <row r="666" spans="1:14" ht="18" customHeight="1">
      <c r="A666" s="107">
        <v>662</v>
      </c>
      <c r="B666" s="107" t="s">
        <v>42</v>
      </c>
      <c r="C666" s="90">
        <v>43636</v>
      </c>
      <c r="D666" s="107" t="s">
        <v>8999</v>
      </c>
      <c r="E666" s="107" t="s">
        <v>9440</v>
      </c>
      <c r="F666" s="126">
        <v>11295.35</v>
      </c>
      <c r="G666" s="107" t="str">
        <f t="shared" si="10"/>
        <v>SH19-06004</v>
      </c>
      <c r="H666" s="318"/>
      <c r="I666" s="126"/>
      <c r="J666" s="110"/>
      <c r="K666" s="108"/>
      <c r="L666" s="107"/>
      <c r="M666" s="319"/>
      <c r="N666" s="107"/>
    </row>
    <row r="667" spans="1:14" ht="18" customHeight="1">
      <c r="A667" s="107">
        <v>663</v>
      </c>
      <c r="B667" s="107" t="s">
        <v>42</v>
      </c>
      <c r="C667" s="90">
        <v>43636</v>
      </c>
      <c r="D667" s="107" t="s">
        <v>9000</v>
      </c>
      <c r="E667" s="107" t="s">
        <v>9440</v>
      </c>
      <c r="F667" s="126">
        <v>3536.02</v>
      </c>
      <c r="G667" s="107" t="str">
        <f t="shared" si="10"/>
        <v>SH19-06005</v>
      </c>
      <c r="H667" s="318"/>
      <c r="I667" s="126"/>
      <c r="J667" s="110"/>
      <c r="K667" s="108"/>
      <c r="L667" s="107"/>
      <c r="M667" s="319"/>
      <c r="N667" s="107"/>
    </row>
    <row r="668" spans="1:14" ht="18" customHeight="1">
      <c r="A668" s="107">
        <v>664</v>
      </c>
      <c r="B668" s="107" t="s">
        <v>42</v>
      </c>
      <c r="C668" s="90">
        <v>43636</v>
      </c>
      <c r="D668" s="107" t="s">
        <v>9001</v>
      </c>
      <c r="E668" s="107" t="s">
        <v>9440</v>
      </c>
      <c r="F668" s="126">
        <v>14623.16</v>
      </c>
      <c r="G668" s="107" t="str">
        <f t="shared" si="10"/>
        <v>SH19-06006</v>
      </c>
      <c r="H668" s="318"/>
      <c r="I668" s="126"/>
      <c r="J668" s="110"/>
      <c r="K668" s="108"/>
      <c r="L668" s="107"/>
      <c r="M668" s="319"/>
      <c r="N668" s="107"/>
    </row>
    <row r="669" spans="1:14" ht="18" customHeight="1">
      <c r="A669" s="107">
        <v>665</v>
      </c>
      <c r="B669" s="107" t="s">
        <v>42</v>
      </c>
      <c r="C669" s="90">
        <v>43636</v>
      </c>
      <c r="D669" s="107" t="s">
        <v>9002</v>
      </c>
      <c r="E669" s="107" t="s">
        <v>9440</v>
      </c>
      <c r="F669" s="126">
        <v>4906.22</v>
      </c>
      <c r="G669" s="107" t="str">
        <f t="shared" si="10"/>
        <v>SH19-06007</v>
      </c>
      <c r="H669" s="318"/>
      <c r="I669" s="126"/>
      <c r="J669" s="110"/>
      <c r="K669" s="108"/>
      <c r="L669" s="107"/>
      <c r="M669" s="319"/>
      <c r="N669" s="107"/>
    </row>
    <row r="670" spans="1:14" ht="18" customHeight="1">
      <c r="A670" s="107">
        <v>666</v>
      </c>
      <c r="B670" s="107" t="s">
        <v>42</v>
      </c>
      <c r="C670" s="90">
        <v>43636</v>
      </c>
      <c r="D670" s="107" t="s">
        <v>9003</v>
      </c>
      <c r="E670" s="107" t="s">
        <v>9440</v>
      </c>
      <c r="F670" s="126">
        <v>14776.13</v>
      </c>
      <c r="G670" s="107" t="str">
        <f t="shared" si="10"/>
        <v>SH19-06008</v>
      </c>
      <c r="H670" s="318"/>
      <c r="I670" s="126"/>
      <c r="J670" s="110"/>
      <c r="K670" s="108"/>
      <c r="L670" s="107"/>
      <c r="M670" s="319"/>
      <c r="N670" s="107"/>
    </row>
    <row r="671" spans="1:14" ht="18" customHeight="1">
      <c r="A671" s="107">
        <v>667</v>
      </c>
      <c r="B671" s="107" t="s">
        <v>42</v>
      </c>
      <c r="C671" s="90">
        <v>43636</v>
      </c>
      <c r="D671" s="107" t="s">
        <v>9004</v>
      </c>
      <c r="E671" s="107" t="s">
        <v>9440</v>
      </c>
      <c r="F671" s="126">
        <v>4589.92</v>
      </c>
      <c r="G671" s="107" t="str">
        <f t="shared" si="10"/>
        <v>SH19-06009</v>
      </c>
      <c r="H671" s="318"/>
      <c r="I671" s="126"/>
      <c r="J671" s="110"/>
      <c r="K671" s="108"/>
      <c r="L671" s="107"/>
      <c r="M671" s="319"/>
      <c r="N671" s="107"/>
    </row>
    <row r="672" spans="1:14" ht="18" customHeight="1">
      <c r="A672" s="107">
        <v>668</v>
      </c>
      <c r="B672" s="107" t="s">
        <v>42</v>
      </c>
      <c r="C672" s="90">
        <v>43636</v>
      </c>
      <c r="D672" s="107" t="s">
        <v>9005</v>
      </c>
      <c r="E672" s="107" t="s">
        <v>9440</v>
      </c>
      <c r="F672" s="126">
        <v>12211.14</v>
      </c>
      <c r="G672" s="107" t="str">
        <f t="shared" si="10"/>
        <v>SH19-06010</v>
      </c>
      <c r="H672" s="318"/>
      <c r="I672" s="126"/>
      <c r="J672" s="110"/>
      <c r="K672" s="108"/>
      <c r="L672" s="107"/>
      <c r="M672" s="319"/>
      <c r="N672" s="107"/>
    </row>
    <row r="673" spans="1:14" ht="18" customHeight="1">
      <c r="A673" s="107">
        <v>669</v>
      </c>
      <c r="B673" s="107" t="s">
        <v>42</v>
      </c>
      <c r="C673" s="90">
        <v>43636</v>
      </c>
      <c r="D673" s="107" t="s">
        <v>9006</v>
      </c>
      <c r="E673" s="107" t="s">
        <v>9440</v>
      </c>
      <c r="F673" s="126">
        <v>8621.94</v>
      </c>
      <c r="G673" s="107" t="str">
        <f t="shared" si="10"/>
        <v>SH19-06011</v>
      </c>
      <c r="H673" s="318"/>
      <c r="I673" s="126"/>
      <c r="J673" s="110"/>
      <c r="K673" s="108"/>
      <c r="L673" s="107"/>
      <c r="M673" s="319"/>
      <c r="N673" s="107"/>
    </row>
    <row r="674" spans="1:14" ht="18" customHeight="1">
      <c r="A674" s="107">
        <v>670</v>
      </c>
      <c r="B674" s="107" t="s">
        <v>42</v>
      </c>
      <c r="C674" s="90">
        <v>43636</v>
      </c>
      <c r="D674" s="107" t="s">
        <v>9007</v>
      </c>
      <c r="E674" s="107" t="s">
        <v>9440</v>
      </c>
      <c r="F674" s="126">
        <v>11986.11</v>
      </c>
      <c r="G674" s="107" t="str">
        <f t="shared" si="10"/>
        <v>SH19-06012</v>
      </c>
      <c r="H674" s="318"/>
      <c r="I674" s="126"/>
      <c r="J674" s="110"/>
      <c r="K674" s="108"/>
      <c r="L674" s="107"/>
      <c r="M674" s="319"/>
      <c r="N674" s="107"/>
    </row>
    <row r="675" spans="1:14" ht="18" customHeight="1">
      <c r="A675" s="107">
        <v>671</v>
      </c>
      <c r="B675" s="107" t="s">
        <v>42</v>
      </c>
      <c r="C675" s="90">
        <v>43636</v>
      </c>
      <c r="D675" s="107" t="s">
        <v>9008</v>
      </c>
      <c r="E675" s="107" t="s">
        <v>9440</v>
      </c>
      <c r="F675" s="126">
        <v>4213.75</v>
      </c>
      <c r="G675" s="107" t="str">
        <f t="shared" si="10"/>
        <v>SH19-06013</v>
      </c>
      <c r="H675" s="318"/>
      <c r="I675" s="126"/>
      <c r="J675" s="110"/>
      <c r="K675" s="108"/>
      <c r="L675" s="107"/>
      <c r="M675" s="319"/>
      <c r="N675" s="107"/>
    </row>
    <row r="676" spans="1:14" ht="18" customHeight="1">
      <c r="A676" s="107">
        <v>672</v>
      </c>
      <c r="B676" s="107" t="s">
        <v>43</v>
      </c>
      <c r="C676" s="90">
        <v>43634</v>
      </c>
      <c r="D676" s="107" t="s">
        <v>9009</v>
      </c>
      <c r="E676" s="107" t="s">
        <v>1709</v>
      </c>
      <c r="F676" s="126">
        <v>1497.75</v>
      </c>
      <c r="G676" s="107" t="str">
        <f t="shared" si="10"/>
        <v>SH19-06014</v>
      </c>
      <c r="H676" s="318"/>
      <c r="I676" s="126"/>
      <c r="J676" s="110"/>
      <c r="K676" s="108"/>
      <c r="L676" s="107"/>
      <c r="M676" s="319"/>
      <c r="N676" s="107"/>
    </row>
    <row r="677" spans="1:14" ht="18" customHeight="1">
      <c r="A677" s="107">
        <v>673</v>
      </c>
      <c r="B677" s="107" t="s">
        <v>1755</v>
      </c>
      <c r="C677" s="90">
        <v>43635</v>
      </c>
      <c r="D677" s="107" t="s">
        <v>9010</v>
      </c>
      <c r="E677" s="107" t="s">
        <v>1709</v>
      </c>
      <c r="F677" s="126">
        <v>5555</v>
      </c>
      <c r="G677" s="107" t="str">
        <f t="shared" si="10"/>
        <v>SH19-06015</v>
      </c>
      <c r="H677" s="318"/>
      <c r="I677" s="126"/>
      <c r="J677" s="110"/>
      <c r="K677" s="108"/>
      <c r="L677" s="107"/>
      <c r="M677" s="319"/>
      <c r="N677" s="107"/>
    </row>
    <row r="678" spans="1:14" ht="18" customHeight="1">
      <c r="A678" s="107">
        <v>674</v>
      </c>
      <c r="B678" s="107" t="s">
        <v>42</v>
      </c>
      <c r="C678" s="90">
        <v>43634</v>
      </c>
      <c r="D678" s="107" t="s">
        <v>9011</v>
      </c>
      <c r="E678" s="107" t="s">
        <v>9442</v>
      </c>
      <c r="F678" s="126">
        <v>19.03</v>
      </c>
      <c r="G678" s="107" t="str">
        <f t="shared" si="10"/>
        <v>SH19-06016</v>
      </c>
      <c r="H678" s="318"/>
      <c r="I678" s="126"/>
      <c r="J678" s="110"/>
      <c r="K678" s="108"/>
      <c r="L678" s="107"/>
      <c r="M678" s="319"/>
      <c r="N678" s="107"/>
    </row>
    <row r="679" spans="1:14" ht="18" customHeight="1">
      <c r="A679" s="107">
        <v>675</v>
      </c>
      <c r="B679" s="107" t="s">
        <v>1746</v>
      </c>
      <c r="D679" s="327" t="s">
        <v>9012</v>
      </c>
      <c r="E679" s="107" t="s">
        <v>1709</v>
      </c>
      <c r="F679" s="126">
        <v>0</v>
      </c>
      <c r="G679" s="107" t="str">
        <f t="shared" si="10"/>
        <v>SH19-06017</v>
      </c>
      <c r="H679" s="318"/>
      <c r="I679" s="126"/>
      <c r="J679" s="110"/>
      <c r="K679" s="108"/>
      <c r="L679" s="107"/>
      <c r="M679" s="319"/>
      <c r="N679" s="107"/>
    </row>
    <row r="680" spans="1:14" ht="18" customHeight="1">
      <c r="A680" s="107">
        <v>676</v>
      </c>
      <c r="B680" s="107" t="s">
        <v>55</v>
      </c>
      <c r="C680" s="90">
        <v>43634</v>
      </c>
      <c r="D680" s="107" t="s">
        <v>9013</v>
      </c>
      <c r="E680" s="107" t="s">
        <v>1709</v>
      </c>
      <c r="F680" s="126">
        <v>3289.68</v>
      </c>
      <c r="G680" s="107" t="str">
        <f t="shared" si="10"/>
        <v>SH19-06018</v>
      </c>
      <c r="H680" s="318"/>
      <c r="I680" s="126"/>
      <c r="J680" s="110"/>
      <c r="K680" s="108"/>
      <c r="L680" s="107"/>
      <c r="M680" s="319"/>
      <c r="N680" s="107"/>
    </row>
    <row r="681" spans="1:14" ht="18" customHeight="1">
      <c r="A681" s="107">
        <v>677</v>
      </c>
      <c r="B681" s="107" t="s">
        <v>55</v>
      </c>
      <c r="C681" s="90">
        <v>43634</v>
      </c>
      <c r="D681" s="107" t="s">
        <v>9014</v>
      </c>
      <c r="E681" s="107" t="s">
        <v>1709</v>
      </c>
      <c r="F681" s="126">
        <v>3005.64</v>
      </c>
      <c r="G681" s="107" t="str">
        <f t="shared" si="10"/>
        <v>SH19-06019</v>
      </c>
      <c r="H681" s="318"/>
      <c r="I681" s="126"/>
      <c r="J681" s="110"/>
      <c r="K681" s="108"/>
      <c r="L681" s="107"/>
      <c r="M681" s="319"/>
      <c r="N681" s="107"/>
    </row>
    <row r="682" spans="1:14" ht="18" customHeight="1">
      <c r="A682" s="107">
        <v>678</v>
      </c>
      <c r="B682" s="107" t="s">
        <v>42</v>
      </c>
      <c r="C682" s="90">
        <v>43634</v>
      </c>
      <c r="D682" s="107" t="s">
        <v>9015</v>
      </c>
      <c r="E682" s="107" t="s">
        <v>9442</v>
      </c>
      <c r="F682" s="126">
        <v>21.1</v>
      </c>
      <c r="G682" s="107" t="str">
        <f t="shared" si="10"/>
        <v>SH19-06020</v>
      </c>
      <c r="H682" s="318"/>
      <c r="I682" s="126"/>
      <c r="J682" s="110"/>
      <c r="K682" s="108"/>
      <c r="L682" s="107"/>
      <c r="M682" s="319"/>
      <c r="N682" s="107"/>
    </row>
    <row r="683" spans="1:14" ht="18" customHeight="1">
      <c r="A683" s="107">
        <v>679</v>
      </c>
      <c r="B683" s="107" t="s">
        <v>42</v>
      </c>
      <c r="C683" s="90">
        <v>43635</v>
      </c>
      <c r="D683" s="107" t="s">
        <v>9016</v>
      </c>
      <c r="E683" s="107" t="s">
        <v>9441</v>
      </c>
      <c r="F683" s="126">
        <v>311</v>
      </c>
      <c r="G683" s="107" t="str">
        <f t="shared" si="10"/>
        <v>SH19-06021</v>
      </c>
      <c r="H683" s="318"/>
      <c r="I683" s="126"/>
      <c r="J683" s="110"/>
      <c r="K683" s="108"/>
      <c r="L683" s="107"/>
      <c r="M683" s="319"/>
      <c r="N683" s="107"/>
    </row>
    <row r="684" spans="1:14" ht="18" customHeight="1">
      <c r="A684" s="107">
        <v>680</v>
      </c>
      <c r="B684" s="107" t="s">
        <v>42</v>
      </c>
      <c r="C684" s="90">
        <v>43636</v>
      </c>
      <c r="D684" s="107" t="s">
        <v>9017</v>
      </c>
      <c r="E684" s="107" t="s">
        <v>9440</v>
      </c>
      <c r="F684" s="126">
        <v>5901.51</v>
      </c>
      <c r="G684" s="107" t="str">
        <f t="shared" si="10"/>
        <v>SH19-06022</v>
      </c>
      <c r="H684" s="318"/>
      <c r="I684" s="126"/>
      <c r="J684" s="110"/>
      <c r="K684" s="108"/>
      <c r="L684" s="107"/>
      <c r="M684" s="319"/>
      <c r="N684" s="107"/>
    </row>
    <row r="685" spans="1:14" ht="18" customHeight="1">
      <c r="A685" s="107">
        <v>681</v>
      </c>
      <c r="B685" s="107" t="s">
        <v>42</v>
      </c>
      <c r="C685" s="90">
        <v>43636</v>
      </c>
      <c r="D685" s="107" t="s">
        <v>9018</v>
      </c>
      <c r="E685" s="107" t="s">
        <v>9440</v>
      </c>
      <c r="F685" s="126">
        <v>5469.61</v>
      </c>
      <c r="G685" s="107" t="str">
        <f t="shared" si="10"/>
        <v>SH19-06023</v>
      </c>
      <c r="H685" s="318"/>
      <c r="I685" s="126"/>
      <c r="J685" s="110"/>
      <c r="K685" s="108"/>
      <c r="L685" s="107"/>
      <c r="M685" s="319"/>
      <c r="N685" s="107"/>
    </row>
    <row r="686" spans="1:14" ht="18" customHeight="1">
      <c r="A686" s="107">
        <v>682</v>
      </c>
      <c r="B686" s="107" t="s">
        <v>237</v>
      </c>
      <c r="C686" s="90">
        <v>43635</v>
      </c>
      <c r="D686" s="107" t="s">
        <v>9019</v>
      </c>
      <c r="E686" s="107" t="s">
        <v>1709</v>
      </c>
      <c r="F686" s="126">
        <v>3451.14</v>
      </c>
      <c r="G686" s="107" t="str">
        <f t="shared" si="10"/>
        <v>SH19-06024</v>
      </c>
      <c r="H686" s="318"/>
      <c r="I686" s="126"/>
      <c r="J686" s="110"/>
      <c r="K686" s="108"/>
      <c r="L686" s="107"/>
      <c r="M686" s="319"/>
      <c r="N686" s="107"/>
    </row>
    <row r="687" spans="1:14" ht="18" customHeight="1">
      <c r="A687" s="107">
        <v>683</v>
      </c>
      <c r="B687" s="107" t="s">
        <v>139</v>
      </c>
      <c r="C687" s="90">
        <v>43635</v>
      </c>
      <c r="D687" s="107" t="s">
        <v>9020</v>
      </c>
      <c r="E687" s="107" t="s">
        <v>1709</v>
      </c>
      <c r="F687" s="126">
        <v>1225.5</v>
      </c>
      <c r="G687" s="107" t="str">
        <f t="shared" si="10"/>
        <v>SH19-06025</v>
      </c>
      <c r="H687" s="318"/>
      <c r="I687" s="126"/>
      <c r="J687" s="110"/>
      <c r="K687" s="108"/>
      <c r="L687" s="107"/>
      <c r="M687" s="319"/>
      <c r="N687" s="107"/>
    </row>
    <row r="688" spans="1:14" ht="18" customHeight="1">
      <c r="A688" s="107">
        <v>684</v>
      </c>
      <c r="B688" s="107" t="s">
        <v>43</v>
      </c>
      <c r="C688" s="90">
        <v>43635</v>
      </c>
      <c r="D688" s="107" t="s">
        <v>9021</v>
      </c>
      <c r="E688" s="107" t="s">
        <v>1709</v>
      </c>
      <c r="F688" s="126">
        <v>3735.81</v>
      </c>
      <c r="G688" s="107" t="str">
        <f t="shared" si="10"/>
        <v>SH19-06026</v>
      </c>
      <c r="H688" s="318"/>
      <c r="I688" s="126"/>
      <c r="J688" s="110"/>
      <c r="K688" s="108"/>
      <c r="L688" s="107"/>
      <c r="M688" s="319"/>
      <c r="N688" s="107"/>
    </row>
    <row r="689" spans="1:14" ht="18" customHeight="1">
      <c r="A689" s="107">
        <v>685</v>
      </c>
      <c r="B689" s="107" t="s">
        <v>142</v>
      </c>
      <c r="C689" s="90">
        <v>43635</v>
      </c>
      <c r="D689" s="107" t="s">
        <v>9022</v>
      </c>
      <c r="E689" s="107" t="s">
        <v>1709</v>
      </c>
      <c r="F689" s="126">
        <v>835.89</v>
      </c>
      <c r="G689" s="107" t="str">
        <f t="shared" si="10"/>
        <v>SH19-06027</v>
      </c>
      <c r="H689" s="318"/>
      <c r="I689" s="126"/>
      <c r="J689" s="110"/>
      <c r="K689" s="108"/>
      <c r="L689" s="107"/>
      <c r="M689" s="319"/>
      <c r="N689" s="107"/>
    </row>
    <row r="690" spans="1:14" ht="18" customHeight="1">
      <c r="A690" s="107">
        <v>686</v>
      </c>
      <c r="B690" s="107" t="s">
        <v>1746</v>
      </c>
      <c r="D690" s="327" t="s">
        <v>9023</v>
      </c>
      <c r="E690" s="107" t="s">
        <v>1709</v>
      </c>
      <c r="F690" s="126">
        <v>0</v>
      </c>
      <c r="G690" s="107" t="str">
        <f t="shared" si="10"/>
        <v>SH19-06028</v>
      </c>
      <c r="H690" s="318"/>
      <c r="I690" s="126"/>
      <c r="J690" s="110"/>
      <c r="K690" s="108"/>
      <c r="L690" s="107"/>
      <c r="M690" s="319"/>
      <c r="N690" s="107"/>
    </row>
    <row r="691" spans="1:14" ht="18" customHeight="1">
      <c r="A691" s="107">
        <v>687</v>
      </c>
      <c r="B691" s="107" t="s">
        <v>43</v>
      </c>
      <c r="C691" s="90">
        <v>43635</v>
      </c>
      <c r="D691" s="107" t="s">
        <v>9024</v>
      </c>
      <c r="E691" s="107" t="s">
        <v>1709</v>
      </c>
      <c r="F691" s="126">
        <v>1428.75</v>
      </c>
      <c r="G691" s="107" t="str">
        <f t="shared" si="10"/>
        <v>SH19-06029</v>
      </c>
      <c r="H691" s="318"/>
      <c r="I691" s="126"/>
      <c r="J691" s="110"/>
      <c r="K691" s="108"/>
      <c r="L691" s="107"/>
      <c r="M691" s="319"/>
      <c r="N691" s="107"/>
    </row>
    <row r="692" spans="1:14" ht="18" customHeight="1">
      <c r="A692" s="107">
        <v>688</v>
      </c>
      <c r="B692" s="107" t="s">
        <v>42</v>
      </c>
      <c r="C692" s="90">
        <v>43635</v>
      </c>
      <c r="D692" s="107" t="s">
        <v>9025</v>
      </c>
      <c r="E692" s="107" t="s">
        <v>1709</v>
      </c>
      <c r="F692" s="126">
        <v>2827.81</v>
      </c>
      <c r="G692" s="107" t="str">
        <f t="shared" si="10"/>
        <v>SH19-06030</v>
      </c>
      <c r="H692" s="318"/>
      <c r="I692" s="126"/>
      <c r="J692" s="110"/>
      <c r="K692" s="108"/>
      <c r="L692" s="107"/>
      <c r="M692" s="319"/>
      <c r="N692" s="107"/>
    </row>
    <row r="693" spans="1:14" ht="18" customHeight="1">
      <c r="A693" s="107">
        <v>689</v>
      </c>
      <c r="B693" s="107" t="s">
        <v>298</v>
      </c>
      <c r="C693" s="90">
        <v>43635</v>
      </c>
      <c r="D693" s="107" t="s">
        <v>9026</v>
      </c>
      <c r="E693" s="107" t="s">
        <v>1709</v>
      </c>
      <c r="F693" s="126">
        <v>753.59</v>
      </c>
      <c r="G693" s="107" t="str">
        <f t="shared" si="10"/>
        <v>SH19-06031</v>
      </c>
      <c r="H693" s="318"/>
      <c r="I693" s="126"/>
      <c r="J693" s="110"/>
      <c r="K693" s="108"/>
      <c r="L693" s="107"/>
      <c r="M693" s="319"/>
      <c r="N693" s="107"/>
    </row>
    <row r="694" spans="1:14" ht="18" customHeight="1">
      <c r="A694" s="107">
        <v>690</v>
      </c>
      <c r="B694" s="107" t="s">
        <v>238</v>
      </c>
      <c r="C694" s="90">
        <v>43635</v>
      </c>
      <c r="D694" s="107" t="s">
        <v>9027</v>
      </c>
      <c r="E694" s="107" t="s">
        <v>1709</v>
      </c>
      <c r="F694" s="126">
        <v>2153.4</v>
      </c>
      <c r="G694" s="107" t="str">
        <f t="shared" si="10"/>
        <v>SH19-06032</v>
      </c>
      <c r="H694" s="318"/>
      <c r="I694" s="126"/>
      <c r="J694" s="110"/>
      <c r="K694" s="108"/>
      <c r="L694" s="107"/>
      <c r="M694" s="319"/>
      <c r="N694" s="107"/>
    </row>
    <row r="695" spans="1:14" ht="18" customHeight="1">
      <c r="A695" s="107">
        <v>691</v>
      </c>
      <c r="B695" s="107" t="s">
        <v>42</v>
      </c>
      <c r="C695" s="90">
        <v>43636</v>
      </c>
      <c r="D695" s="107" t="s">
        <v>9028</v>
      </c>
      <c r="E695" s="107" t="s">
        <v>9440</v>
      </c>
      <c r="F695" s="126">
        <v>3424.51</v>
      </c>
      <c r="G695" s="107" t="str">
        <f t="shared" si="10"/>
        <v>SH19-06033</v>
      </c>
      <c r="H695" s="318"/>
      <c r="I695" s="126"/>
      <c r="J695" s="110"/>
      <c r="K695" s="108"/>
      <c r="L695" s="107"/>
      <c r="M695" s="319"/>
      <c r="N695" s="107"/>
    </row>
    <row r="696" spans="1:14" ht="18" customHeight="1">
      <c r="A696" s="107">
        <v>692</v>
      </c>
      <c r="B696" s="107" t="s">
        <v>291</v>
      </c>
      <c r="C696" s="90">
        <v>43635</v>
      </c>
      <c r="D696" s="107" t="s">
        <v>9029</v>
      </c>
      <c r="E696" s="107" t="s">
        <v>1709</v>
      </c>
      <c r="F696" s="126">
        <v>3785.28</v>
      </c>
      <c r="G696" s="107" t="str">
        <f t="shared" si="10"/>
        <v>SH19-06034</v>
      </c>
      <c r="H696" s="318"/>
      <c r="I696" s="126"/>
      <c r="J696" s="110"/>
      <c r="K696" s="108"/>
      <c r="L696" s="107"/>
      <c r="M696" s="319"/>
      <c r="N696" s="107"/>
    </row>
    <row r="697" spans="1:14" ht="18" customHeight="1">
      <c r="A697" s="107">
        <v>693</v>
      </c>
      <c r="B697" s="107" t="s">
        <v>291</v>
      </c>
      <c r="C697" s="90">
        <v>43635</v>
      </c>
      <c r="D697" s="107" t="s">
        <v>9030</v>
      </c>
      <c r="E697" s="107" t="s">
        <v>1709</v>
      </c>
      <c r="F697" s="126">
        <v>3785.28</v>
      </c>
      <c r="G697" s="107" t="str">
        <f t="shared" si="10"/>
        <v>SH19-06035</v>
      </c>
      <c r="H697" s="318"/>
      <c r="I697" s="126"/>
      <c r="J697" s="110"/>
      <c r="K697" s="108"/>
      <c r="L697" s="107"/>
      <c r="M697" s="319"/>
      <c r="N697" s="107"/>
    </row>
    <row r="698" spans="1:14" ht="18" customHeight="1">
      <c r="A698" s="107">
        <v>694</v>
      </c>
      <c r="B698" s="107" t="s">
        <v>1746</v>
      </c>
      <c r="D698" s="327" t="s">
        <v>9031</v>
      </c>
      <c r="E698" s="107" t="s">
        <v>1709</v>
      </c>
      <c r="F698" s="126">
        <v>0</v>
      </c>
      <c r="G698" s="107" t="str">
        <f t="shared" si="10"/>
        <v>SH19-06036</v>
      </c>
      <c r="H698" s="318"/>
      <c r="I698" s="126"/>
      <c r="J698" s="110"/>
      <c r="K698" s="108"/>
      <c r="L698" s="107"/>
      <c r="M698" s="319"/>
      <c r="N698" s="107"/>
    </row>
    <row r="699" spans="1:14" ht="18" customHeight="1">
      <c r="A699" s="107">
        <v>695</v>
      </c>
      <c r="B699" s="107" t="s">
        <v>291</v>
      </c>
      <c r="C699" s="90">
        <v>43635</v>
      </c>
      <c r="D699" s="107" t="s">
        <v>9032</v>
      </c>
      <c r="E699" s="107" t="s">
        <v>1709</v>
      </c>
      <c r="F699" s="126">
        <v>5857.86</v>
      </c>
      <c r="G699" s="107" t="str">
        <f t="shared" si="10"/>
        <v>SH19-06037</v>
      </c>
      <c r="H699" s="318"/>
      <c r="I699" s="126"/>
      <c r="J699" s="110"/>
      <c r="K699" s="108"/>
      <c r="L699" s="107"/>
      <c r="M699" s="319"/>
      <c r="N699" s="107"/>
    </row>
    <row r="700" spans="1:14" ht="18" customHeight="1">
      <c r="A700" s="107">
        <v>696</v>
      </c>
      <c r="B700" s="107" t="s">
        <v>1746</v>
      </c>
      <c r="D700" s="327" t="s">
        <v>9033</v>
      </c>
      <c r="E700" s="107" t="s">
        <v>1709</v>
      </c>
      <c r="F700" s="126">
        <v>0</v>
      </c>
      <c r="G700" s="107" t="str">
        <f t="shared" si="10"/>
        <v>SH19-06038</v>
      </c>
      <c r="H700" s="318"/>
      <c r="I700" s="126"/>
      <c r="J700" s="110"/>
      <c r="K700" s="108"/>
      <c r="L700" s="107"/>
      <c r="M700" s="319"/>
      <c r="N700" s="107"/>
    </row>
    <row r="701" spans="1:14" ht="18" customHeight="1">
      <c r="A701" s="107">
        <v>697</v>
      </c>
      <c r="B701" s="107" t="s">
        <v>142</v>
      </c>
      <c r="C701" s="90">
        <v>43635</v>
      </c>
      <c r="D701" s="107" t="s">
        <v>9034</v>
      </c>
      <c r="E701" s="107" t="s">
        <v>1709</v>
      </c>
      <c r="F701" s="126">
        <v>1844.43</v>
      </c>
      <c r="G701" s="107" t="str">
        <f t="shared" si="10"/>
        <v>SH19-06039</v>
      </c>
      <c r="H701" s="318"/>
      <c r="I701" s="126"/>
      <c r="J701" s="110"/>
      <c r="K701" s="108"/>
      <c r="L701" s="107"/>
      <c r="M701" s="319"/>
      <c r="N701" s="107"/>
    </row>
    <row r="702" spans="1:14" ht="18" customHeight="1">
      <c r="A702" s="107">
        <v>698</v>
      </c>
      <c r="B702" s="107" t="s">
        <v>142</v>
      </c>
      <c r="C702" s="90">
        <v>43635</v>
      </c>
      <c r="D702" s="107" t="s">
        <v>9035</v>
      </c>
      <c r="E702" s="107" t="s">
        <v>1709</v>
      </c>
      <c r="F702" s="126">
        <v>411.97</v>
      </c>
      <c r="G702" s="107" t="str">
        <f t="shared" si="10"/>
        <v>SH19-06040</v>
      </c>
      <c r="H702" s="318"/>
      <c r="I702" s="126"/>
      <c r="J702" s="110"/>
      <c r="K702" s="108"/>
      <c r="L702" s="107"/>
      <c r="M702" s="319"/>
      <c r="N702" s="107"/>
    </row>
    <row r="703" spans="1:14" ht="18" customHeight="1">
      <c r="A703" s="107">
        <v>699</v>
      </c>
      <c r="B703" s="107" t="s">
        <v>43</v>
      </c>
      <c r="C703" s="90">
        <v>43635</v>
      </c>
      <c r="D703" s="107" t="s">
        <v>9036</v>
      </c>
      <c r="E703" s="107" t="s">
        <v>1709</v>
      </c>
      <c r="F703" s="126">
        <v>3121.63</v>
      </c>
      <c r="G703" s="107" t="str">
        <f t="shared" si="10"/>
        <v>SH19-06041</v>
      </c>
      <c r="H703" s="318"/>
      <c r="I703" s="126"/>
      <c r="J703" s="110"/>
      <c r="K703" s="108"/>
      <c r="L703" s="107"/>
      <c r="M703" s="319"/>
      <c r="N703" s="107"/>
    </row>
    <row r="704" spans="1:14" ht="18" customHeight="1">
      <c r="A704" s="107">
        <v>700</v>
      </c>
      <c r="B704" s="107" t="s">
        <v>329</v>
      </c>
      <c r="C704" s="90">
        <v>43635</v>
      </c>
      <c r="D704" s="107" t="s">
        <v>9037</v>
      </c>
      <c r="E704" s="107" t="s">
        <v>1709</v>
      </c>
      <c r="F704" s="126">
        <v>8101.72</v>
      </c>
      <c r="G704" s="107" t="str">
        <f t="shared" si="10"/>
        <v>SH19-06042</v>
      </c>
      <c r="H704" s="318"/>
      <c r="I704" s="126"/>
      <c r="J704" s="110"/>
      <c r="K704" s="108"/>
      <c r="L704" s="107"/>
      <c r="M704" s="319"/>
      <c r="N704" s="107"/>
    </row>
    <row r="705" spans="1:14" ht="18" customHeight="1">
      <c r="A705" s="107">
        <v>701</v>
      </c>
      <c r="B705" s="107" t="s">
        <v>42</v>
      </c>
      <c r="C705" s="90">
        <v>43636</v>
      </c>
      <c r="D705" s="107" t="s">
        <v>9038</v>
      </c>
      <c r="E705" s="107" t="s">
        <v>9440</v>
      </c>
      <c r="F705" s="126">
        <v>5392.44</v>
      </c>
      <c r="G705" s="107" t="str">
        <f t="shared" si="10"/>
        <v>SH19-06043</v>
      </c>
      <c r="H705" s="318"/>
      <c r="I705" s="126"/>
      <c r="J705" s="110"/>
      <c r="K705" s="108"/>
      <c r="L705" s="107"/>
      <c r="M705" s="319"/>
      <c r="N705" s="107"/>
    </row>
    <row r="706" spans="1:14" ht="18" customHeight="1">
      <c r="A706" s="107">
        <v>702</v>
      </c>
      <c r="B706" s="107" t="s">
        <v>42</v>
      </c>
      <c r="C706" s="90">
        <v>43636</v>
      </c>
      <c r="D706" s="107" t="s">
        <v>9039</v>
      </c>
      <c r="E706" s="107" t="s">
        <v>9440</v>
      </c>
      <c r="F706" s="126">
        <v>7595.64</v>
      </c>
      <c r="G706" s="107" t="str">
        <f t="shared" si="10"/>
        <v>SH19-06044</v>
      </c>
      <c r="H706" s="318"/>
      <c r="I706" s="126"/>
      <c r="J706" s="110"/>
      <c r="K706" s="108"/>
      <c r="L706" s="107"/>
      <c r="M706" s="319"/>
      <c r="N706" s="107"/>
    </row>
    <row r="707" spans="1:14" ht="18" customHeight="1">
      <c r="A707" s="107">
        <v>703</v>
      </c>
      <c r="B707" s="107" t="s">
        <v>42</v>
      </c>
      <c r="C707" s="90">
        <v>43636</v>
      </c>
      <c r="D707" s="107" t="s">
        <v>9040</v>
      </c>
      <c r="E707" s="107" t="s">
        <v>9440</v>
      </c>
      <c r="F707" s="126">
        <v>2541.5100000000002</v>
      </c>
      <c r="G707" s="107" t="str">
        <f t="shared" si="10"/>
        <v>SH19-06045</v>
      </c>
      <c r="H707" s="318"/>
      <c r="I707" s="126"/>
      <c r="J707" s="110"/>
      <c r="K707" s="108"/>
      <c r="L707" s="107"/>
      <c r="M707" s="319"/>
      <c r="N707" s="107"/>
    </row>
    <row r="708" spans="1:14" ht="18" customHeight="1">
      <c r="A708" s="107">
        <v>704</v>
      </c>
      <c r="B708" s="107" t="s">
        <v>55</v>
      </c>
      <c r="C708" s="90">
        <v>43635</v>
      </c>
      <c r="D708" s="107" t="s">
        <v>9041</v>
      </c>
      <c r="E708" s="107" t="s">
        <v>1709</v>
      </c>
      <c r="F708" s="126">
        <v>3289.68</v>
      </c>
      <c r="G708" s="107" t="str">
        <f t="shared" si="10"/>
        <v>SH19-06046</v>
      </c>
      <c r="H708" s="318"/>
      <c r="I708" s="126"/>
      <c r="J708" s="110"/>
      <c r="K708" s="108"/>
      <c r="L708" s="107"/>
      <c r="M708" s="319"/>
      <c r="N708" s="107"/>
    </row>
    <row r="709" spans="1:14" ht="18" customHeight="1">
      <c r="A709" s="107">
        <v>705</v>
      </c>
      <c r="B709" s="107" t="s">
        <v>49</v>
      </c>
      <c r="C709" s="90">
        <v>43635</v>
      </c>
      <c r="D709" s="107" t="s">
        <v>9042</v>
      </c>
      <c r="E709" s="107" t="s">
        <v>1709</v>
      </c>
      <c r="F709" s="126">
        <v>14242.8</v>
      </c>
      <c r="G709" s="107" t="str">
        <f t="shared" si="10"/>
        <v>SH19-06047</v>
      </c>
      <c r="H709" s="318"/>
      <c r="I709" s="126"/>
      <c r="J709" s="110"/>
      <c r="K709" s="108"/>
      <c r="L709" s="107"/>
      <c r="M709" s="319"/>
      <c r="N709" s="107"/>
    </row>
    <row r="710" spans="1:14" ht="18" customHeight="1">
      <c r="A710" s="107">
        <v>706</v>
      </c>
      <c r="B710" s="107" t="s">
        <v>55</v>
      </c>
      <c r="C710" s="90">
        <v>43635</v>
      </c>
      <c r="D710" s="107" t="s">
        <v>9043</v>
      </c>
      <c r="E710" s="107" t="s">
        <v>1709</v>
      </c>
      <c r="F710" s="126">
        <v>3005.64</v>
      </c>
      <c r="G710" s="107" t="str">
        <f t="shared" si="10"/>
        <v>SH19-06048</v>
      </c>
      <c r="H710" s="318"/>
      <c r="I710" s="126"/>
      <c r="J710" s="110"/>
      <c r="K710" s="108"/>
      <c r="L710" s="107"/>
      <c r="M710" s="319"/>
      <c r="N710" s="107"/>
    </row>
    <row r="711" spans="1:14" ht="18" customHeight="1">
      <c r="A711" s="107">
        <v>707</v>
      </c>
      <c r="B711" s="107" t="s">
        <v>55</v>
      </c>
      <c r="C711" s="90">
        <v>43635</v>
      </c>
      <c r="D711" s="107" t="s">
        <v>9044</v>
      </c>
      <c r="E711" s="107" t="s">
        <v>1709</v>
      </c>
      <c r="F711" s="126">
        <v>1447.74</v>
      </c>
      <c r="G711" s="107" t="str">
        <f t="shared" ref="G711:G774" si="11">D711</f>
        <v>SH19-06049</v>
      </c>
      <c r="H711" s="318"/>
      <c r="I711" s="126"/>
      <c r="J711" s="110"/>
      <c r="K711" s="108"/>
      <c r="L711" s="107"/>
      <c r="M711" s="319"/>
      <c r="N711" s="107"/>
    </row>
    <row r="712" spans="1:14" ht="18" customHeight="1">
      <c r="A712" s="107">
        <v>708</v>
      </c>
      <c r="B712" s="107" t="s">
        <v>55</v>
      </c>
      <c r="C712" s="90">
        <v>43635</v>
      </c>
      <c r="D712" s="107" t="s">
        <v>9045</v>
      </c>
      <c r="E712" s="107" t="s">
        <v>1709</v>
      </c>
      <c r="F712" s="126">
        <v>727.65</v>
      </c>
      <c r="G712" s="107" t="str">
        <f t="shared" si="11"/>
        <v>SH19-06050</v>
      </c>
      <c r="H712" s="318"/>
      <c r="I712" s="126"/>
      <c r="J712" s="110"/>
      <c r="K712" s="108"/>
      <c r="L712" s="107"/>
      <c r="M712" s="319"/>
      <c r="N712" s="107"/>
    </row>
    <row r="713" spans="1:14" ht="18" customHeight="1">
      <c r="A713" s="107">
        <v>709</v>
      </c>
      <c r="B713" s="107" t="s">
        <v>42</v>
      </c>
      <c r="C713" s="90">
        <v>43635</v>
      </c>
      <c r="D713" s="107" t="s">
        <v>9046</v>
      </c>
      <c r="E713" s="107" t="s">
        <v>1709</v>
      </c>
      <c r="F713" s="126">
        <v>825.69</v>
      </c>
      <c r="G713" s="107" t="str">
        <f t="shared" si="11"/>
        <v>SH19-06051</v>
      </c>
      <c r="H713" s="318"/>
      <c r="I713" s="126"/>
      <c r="J713" s="110"/>
      <c r="K713" s="108"/>
      <c r="L713" s="107"/>
      <c r="M713" s="319"/>
      <c r="N713" s="107"/>
    </row>
    <row r="714" spans="1:14" ht="18" customHeight="1">
      <c r="A714" s="107">
        <v>710</v>
      </c>
      <c r="B714" s="107" t="s">
        <v>42</v>
      </c>
      <c r="C714" s="90">
        <v>43637</v>
      </c>
      <c r="D714" s="107" t="s">
        <v>9047</v>
      </c>
      <c r="E714" s="107" t="s">
        <v>9439</v>
      </c>
      <c r="F714" s="126">
        <v>9282.85</v>
      </c>
      <c r="G714" s="107" t="str">
        <f t="shared" si="11"/>
        <v>SH19-06052</v>
      </c>
      <c r="H714" s="318"/>
      <c r="I714" s="126"/>
      <c r="J714" s="110"/>
      <c r="K714" s="108"/>
      <c r="L714" s="107"/>
      <c r="M714" s="319"/>
      <c r="N714" s="107"/>
    </row>
    <row r="715" spans="1:14" ht="18" customHeight="1">
      <c r="A715" s="107">
        <v>711</v>
      </c>
      <c r="B715" s="107" t="s">
        <v>42</v>
      </c>
      <c r="C715" s="90">
        <v>43637</v>
      </c>
      <c r="D715" s="107" t="s">
        <v>9048</v>
      </c>
      <c r="E715" s="107" t="s">
        <v>9439</v>
      </c>
      <c r="F715" s="126">
        <v>6728.33</v>
      </c>
      <c r="G715" s="107" t="str">
        <f t="shared" si="11"/>
        <v>SH19-06053</v>
      </c>
      <c r="H715" s="318"/>
      <c r="I715" s="126"/>
      <c r="J715" s="110"/>
      <c r="K715" s="108"/>
      <c r="L715" s="107"/>
      <c r="M715" s="319"/>
      <c r="N715" s="107"/>
    </row>
    <row r="716" spans="1:14" ht="18" customHeight="1">
      <c r="A716" s="107">
        <v>712</v>
      </c>
      <c r="B716" s="107" t="s">
        <v>42</v>
      </c>
      <c r="C716" s="90">
        <v>43637</v>
      </c>
      <c r="D716" s="107" t="s">
        <v>9049</v>
      </c>
      <c r="E716" s="107" t="s">
        <v>9439</v>
      </c>
      <c r="F716" s="126">
        <v>6942.04</v>
      </c>
      <c r="G716" s="107" t="str">
        <f t="shared" si="11"/>
        <v>SH19-06054</v>
      </c>
      <c r="H716" s="318"/>
      <c r="I716" s="126"/>
      <c r="J716" s="110"/>
      <c r="K716" s="108"/>
      <c r="L716" s="107"/>
      <c r="M716" s="319"/>
      <c r="N716" s="107"/>
    </row>
    <row r="717" spans="1:14" ht="18" customHeight="1">
      <c r="A717" s="107">
        <v>713</v>
      </c>
      <c r="B717" s="107" t="s">
        <v>42</v>
      </c>
      <c r="C717" s="90">
        <v>43637</v>
      </c>
      <c r="D717" s="107" t="s">
        <v>9050</v>
      </c>
      <c r="E717" s="107" t="s">
        <v>9439</v>
      </c>
      <c r="F717" s="126">
        <v>5516.58</v>
      </c>
      <c r="G717" s="107" t="str">
        <f t="shared" si="11"/>
        <v>SH19-06055</v>
      </c>
      <c r="H717" s="318"/>
      <c r="I717" s="126"/>
      <c r="J717" s="110"/>
      <c r="K717" s="108"/>
      <c r="L717" s="107"/>
      <c r="M717" s="319"/>
      <c r="N717" s="107"/>
    </row>
    <row r="718" spans="1:14" ht="18" customHeight="1">
      <c r="A718" s="107">
        <v>714</v>
      </c>
      <c r="B718" s="107" t="s">
        <v>42</v>
      </c>
      <c r="C718" s="90">
        <v>43637</v>
      </c>
      <c r="D718" s="107" t="s">
        <v>9051</v>
      </c>
      <c r="E718" s="107" t="s">
        <v>9439</v>
      </c>
      <c r="F718" s="126">
        <v>6874.45</v>
      </c>
      <c r="G718" s="107" t="str">
        <f t="shared" si="11"/>
        <v>SH19-06056</v>
      </c>
      <c r="H718" s="318"/>
      <c r="I718" s="126"/>
      <c r="J718" s="110"/>
      <c r="K718" s="108"/>
      <c r="L718" s="107"/>
      <c r="M718" s="319"/>
      <c r="N718" s="107"/>
    </row>
    <row r="719" spans="1:14" ht="18" customHeight="1">
      <c r="A719" s="107">
        <v>715</v>
      </c>
      <c r="B719" s="107" t="s">
        <v>42</v>
      </c>
      <c r="C719" s="90">
        <v>43637</v>
      </c>
      <c r="D719" s="107" t="s">
        <v>9052</v>
      </c>
      <c r="E719" s="107" t="s">
        <v>9439</v>
      </c>
      <c r="F719" s="126">
        <v>3185.56</v>
      </c>
      <c r="G719" s="107" t="str">
        <f t="shared" si="11"/>
        <v>SH19-06057</v>
      </c>
      <c r="H719" s="318"/>
      <c r="I719" s="126"/>
      <c r="J719" s="110"/>
      <c r="K719" s="108"/>
      <c r="L719" s="107"/>
      <c r="M719" s="319"/>
      <c r="N719" s="107"/>
    </row>
    <row r="720" spans="1:14" ht="18" customHeight="1">
      <c r="A720" s="107">
        <v>716</v>
      </c>
      <c r="B720" s="107" t="s">
        <v>42</v>
      </c>
      <c r="C720" s="90">
        <v>43637</v>
      </c>
      <c r="D720" s="107" t="s">
        <v>9053</v>
      </c>
      <c r="E720" s="107" t="s">
        <v>9439</v>
      </c>
      <c r="F720" s="126">
        <v>1336.83</v>
      </c>
      <c r="G720" s="107" t="str">
        <f t="shared" si="11"/>
        <v>SH19-06058</v>
      </c>
      <c r="H720" s="318"/>
      <c r="I720" s="126"/>
      <c r="J720" s="110"/>
      <c r="K720" s="108"/>
      <c r="L720" s="107"/>
      <c r="M720" s="319"/>
      <c r="N720" s="107"/>
    </row>
    <row r="721" spans="1:14" ht="18" customHeight="1">
      <c r="A721" s="107">
        <v>717</v>
      </c>
      <c r="B721" s="107" t="s">
        <v>42</v>
      </c>
      <c r="C721" s="90">
        <v>43637</v>
      </c>
      <c r="D721" s="107" t="s">
        <v>9054</v>
      </c>
      <c r="E721" s="107" t="s">
        <v>9439</v>
      </c>
      <c r="F721" s="126">
        <v>11002.71</v>
      </c>
      <c r="G721" s="107" t="str">
        <f t="shared" si="11"/>
        <v>SH19-06059</v>
      </c>
      <c r="H721" s="318"/>
      <c r="I721" s="126"/>
      <c r="J721" s="110"/>
      <c r="K721" s="108"/>
      <c r="L721" s="107"/>
      <c r="M721" s="319"/>
      <c r="N721" s="107"/>
    </row>
    <row r="722" spans="1:14" ht="18" customHeight="1">
      <c r="A722" s="107">
        <v>718</v>
      </c>
      <c r="B722" s="107" t="s">
        <v>42</v>
      </c>
      <c r="C722" s="90">
        <v>43637</v>
      </c>
      <c r="D722" s="107" t="s">
        <v>9055</v>
      </c>
      <c r="E722" s="107" t="s">
        <v>9439</v>
      </c>
      <c r="F722" s="126">
        <v>3230.66</v>
      </c>
      <c r="G722" s="107" t="str">
        <f t="shared" si="11"/>
        <v>SH19-06060</v>
      </c>
      <c r="H722" s="318"/>
      <c r="I722" s="126"/>
      <c r="J722" s="110"/>
      <c r="K722" s="108"/>
      <c r="L722" s="107"/>
      <c r="M722" s="319"/>
      <c r="N722" s="107"/>
    </row>
    <row r="723" spans="1:14" ht="18" customHeight="1">
      <c r="A723" s="107">
        <v>719</v>
      </c>
      <c r="B723" s="107" t="s">
        <v>42</v>
      </c>
      <c r="C723" s="90">
        <v>43637</v>
      </c>
      <c r="D723" s="107" t="s">
        <v>9056</v>
      </c>
      <c r="E723" s="107" t="s">
        <v>9439</v>
      </c>
      <c r="F723" s="126">
        <v>633.54</v>
      </c>
      <c r="G723" s="107" t="str">
        <f t="shared" si="11"/>
        <v>SH19-06061</v>
      </c>
      <c r="H723" s="318"/>
      <c r="I723" s="126"/>
      <c r="J723" s="110"/>
      <c r="K723" s="108"/>
      <c r="L723" s="107"/>
      <c r="M723" s="319"/>
      <c r="N723" s="107"/>
    </row>
    <row r="724" spans="1:14" ht="18" customHeight="1">
      <c r="A724" s="107">
        <v>720</v>
      </c>
      <c r="B724" s="107" t="s">
        <v>42</v>
      </c>
      <c r="C724" s="90">
        <v>43637</v>
      </c>
      <c r="D724" s="107" t="s">
        <v>9057</v>
      </c>
      <c r="E724" s="107" t="s">
        <v>9439</v>
      </c>
      <c r="F724" s="126">
        <v>10742.69</v>
      </c>
      <c r="G724" s="107" t="str">
        <f t="shared" si="11"/>
        <v>SH19-06062</v>
      </c>
      <c r="H724" s="318"/>
      <c r="I724" s="126"/>
      <c r="J724" s="110"/>
      <c r="K724" s="108"/>
      <c r="L724" s="107"/>
      <c r="M724" s="319"/>
      <c r="N724" s="107"/>
    </row>
    <row r="725" spans="1:14" ht="18" customHeight="1">
      <c r="A725" s="107">
        <v>721</v>
      </c>
      <c r="B725" s="107" t="s">
        <v>42</v>
      </c>
      <c r="C725" s="90">
        <v>43637</v>
      </c>
      <c r="D725" s="107" t="s">
        <v>9058</v>
      </c>
      <c r="E725" s="107" t="s">
        <v>9439</v>
      </c>
      <c r="F725" s="126">
        <v>141.55000000000001</v>
      </c>
      <c r="G725" s="107" t="str">
        <f t="shared" si="11"/>
        <v>SH19-06063</v>
      </c>
      <c r="H725" s="318"/>
      <c r="I725" s="126"/>
      <c r="J725" s="110"/>
      <c r="K725" s="108"/>
      <c r="L725" s="107"/>
      <c r="M725" s="319"/>
      <c r="N725" s="107"/>
    </row>
    <row r="726" spans="1:14" ht="18" customHeight="1">
      <c r="A726" s="107">
        <v>722</v>
      </c>
      <c r="B726" s="107" t="s">
        <v>42</v>
      </c>
      <c r="C726" s="90">
        <v>43637</v>
      </c>
      <c r="D726" s="107" t="s">
        <v>9059</v>
      </c>
      <c r="E726" s="107" t="s">
        <v>9439</v>
      </c>
      <c r="F726" s="126">
        <v>2848.71</v>
      </c>
      <c r="G726" s="107" t="str">
        <f t="shared" si="11"/>
        <v>SH19-06064</v>
      </c>
      <c r="H726" s="318"/>
      <c r="I726" s="126"/>
      <c r="J726" s="110"/>
      <c r="K726" s="108"/>
      <c r="L726" s="107"/>
      <c r="M726" s="319"/>
      <c r="N726" s="107"/>
    </row>
    <row r="727" spans="1:14" ht="18" customHeight="1">
      <c r="A727" s="107">
        <v>723</v>
      </c>
      <c r="B727" s="107" t="s">
        <v>206</v>
      </c>
      <c r="C727" s="90">
        <v>43635</v>
      </c>
      <c r="D727" s="107" t="s">
        <v>9060</v>
      </c>
      <c r="E727" s="107" t="s">
        <v>1709</v>
      </c>
      <c r="F727" s="126">
        <v>353.8</v>
      </c>
      <c r="G727" s="107" t="str">
        <f t="shared" si="11"/>
        <v>SH19-06065</v>
      </c>
      <c r="H727" s="318"/>
      <c r="I727" s="126"/>
      <c r="J727" s="110"/>
      <c r="K727" s="108"/>
      <c r="L727" s="107"/>
      <c r="M727" s="319"/>
      <c r="N727" s="107"/>
    </row>
    <row r="728" spans="1:14" ht="18" customHeight="1">
      <c r="A728" s="107">
        <v>724</v>
      </c>
      <c r="B728" s="107" t="s">
        <v>43</v>
      </c>
      <c r="C728" s="90">
        <v>43636</v>
      </c>
      <c r="D728" s="107" t="s">
        <v>9061</v>
      </c>
      <c r="E728" s="107" t="s">
        <v>1709</v>
      </c>
      <c r="F728" s="126">
        <v>7042.76</v>
      </c>
      <c r="G728" s="107" t="str">
        <f t="shared" si="11"/>
        <v>SH19-06066</v>
      </c>
      <c r="H728" s="318"/>
      <c r="I728" s="126"/>
      <c r="J728" s="110"/>
      <c r="K728" s="108"/>
      <c r="L728" s="107"/>
      <c r="M728" s="319"/>
      <c r="N728" s="107"/>
    </row>
    <row r="729" spans="1:14" ht="18" customHeight="1">
      <c r="A729" s="107">
        <v>725</v>
      </c>
      <c r="B729" s="107" t="s">
        <v>142</v>
      </c>
      <c r="C729" s="90">
        <v>43636</v>
      </c>
      <c r="D729" s="107" t="s">
        <v>9062</v>
      </c>
      <c r="E729" s="107" t="s">
        <v>1709</v>
      </c>
      <c r="F729" s="126">
        <v>514</v>
      </c>
      <c r="G729" s="107" t="str">
        <f t="shared" si="11"/>
        <v>SH19-06067</v>
      </c>
      <c r="H729" s="318"/>
      <c r="I729" s="126"/>
      <c r="J729" s="110"/>
      <c r="K729" s="108"/>
      <c r="L729" s="107"/>
      <c r="M729" s="319"/>
      <c r="N729" s="107"/>
    </row>
    <row r="730" spans="1:14" ht="18" customHeight="1">
      <c r="A730" s="107">
        <v>726</v>
      </c>
      <c r="B730" s="107" t="s">
        <v>142</v>
      </c>
      <c r="C730" s="90">
        <v>43636</v>
      </c>
      <c r="D730" s="107" t="s">
        <v>9063</v>
      </c>
      <c r="E730" s="107" t="s">
        <v>1709</v>
      </c>
      <c r="F730" s="126">
        <v>386.13</v>
      </c>
      <c r="G730" s="107" t="str">
        <f t="shared" si="11"/>
        <v>SH19-06068</v>
      </c>
      <c r="H730" s="318"/>
      <c r="I730" s="126"/>
      <c r="J730" s="110"/>
      <c r="K730" s="108"/>
      <c r="L730" s="107"/>
      <c r="M730" s="319"/>
      <c r="N730" s="107"/>
    </row>
    <row r="731" spans="1:14" ht="18" customHeight="1">
      <c r="A731" s="107">
        <v>727</v>
      </c>
      <c r="B731" s="107" t="s">
        <v>139</v>
      </c>
      <c r="C731" s="90">
        <v>43636</v>
      </c>
      <c r="D731" s="107" t="s">
        <v>9064</v>
      </c>
      <c r="E731" s="107" t="s">
        <v>1709</v>
      </c>
      <c r="F731" s="126">
        <v>1479</v>
      </c>
      <c r="G731" s="107" t="str">
        <f t="shared" si="11"/>
        <v>SH19-06069</v>
      </c>
      <c r="H731" s="318"/>
      <c r="I731" s="126"/>
      <c r="J731" s="110"/>
      <c r="K731" s="108"/>
      <c r="L731" s="107"/>
      <c r="M731" s="319"/>
      <c r="N731" s="107"/>
    </row>
    <row r="732" spans="1:14" ht="18" customHeight="1">
      <c r="A732" s="107">
        <v>728</v>
      </c>
      <c r="B732" s="107" t="s">
        <v>223</v>
      </c>
      <c r="C732" s="90">
        <v>43636</v>
      </c>
      <c r="D732" s="107" t="s">
        <v>9065</v>
      </c>
      <c r="E732" s="107" t="s">
        <v>1709</v>
      </c>
      <c r="F732" s="126">
        <v>2012.3</v>
      </c>
      <c r="G732" s="107" t="str">
        <f t="shared" si="11"/>
        <v>SH19-06070</v>
      </c>
      <c r="H732" s="318"/>
      <c r="I732" s="126"/>
      <c r="J732" s="110"/>
      <c r="K732" s="108"/>
      <c r="L732" s="107"/>
      <c r="M732" s="319"/>
      <c r="N732" s="107"/>
    </row>
    <row r="733" spans="1:14" ht="18" customHeight="1">
      <c r="A733" s="107">
        <v>729</v>
      </c>
      <c r="B733" s="107" t="s">
        <v>1746</v>
      </c>
      <c r="D733" s="327" t="s">
        <v>9066</v>
      </c>
      <c r="E733" s="107" t="s">
        <v>1709</v>
      </c>
      <c r="F733" s="126">
        <v>0</v>
      </c>
      <c r="G733" s="107" t="str">
        <f t="shared" si="11"/>
        <v>SH19-06071</v>
      </c>
      <c r="H733" s="318"/>
      <c r="I733" s="126"/>
      <c r="J733" s="110"/>
      <c r="K733" s="108"/>
      <c r="L733" s="107"/>
      <c r="M733" s="319"/>
      <c r="N733" s="107"/>
    </row>
    <row r="734" spans="1:14" ht="18" customHeight="1">
      <c r="A734" s="107">
        <v>730</v>
      </c>
      <c r="B734" s="107" t="s">
        <v>288</v>
      </c>
      <c r="C734" s="90">
        <v>43636</v>
      </c>
      <c r="D734" s="107" t="s">
        <v>9067</v>
      </c>
      <c r="E734" s="107" t="s">
        <v>1709</v>
      </c>
      <c r="F734" s="126">
        <v>4841.6000000000004</v>
      </c>
      <c r="G734" s="107" t="str">
        <f t="shared" si="11"/>
        <v>SH19-06072</v>
      </c>
      <c r="H734" s="318"/>
      <c r="I734" s="126"/>
      <c r="J734" s="110"/>
      <c r="K734" s="108"/>
      <c r="L734" s="107"/>
      <c r="M734" s="319"/>
      <c r="N734" s="107"/>
    </row>
    <row r="735" spans="1:14" ht="18" customHeight="1">
      <c r="A735" s="107">
        <v>731</v>
      </c>
      <c r="B735" s="107" t="s">
        <v>42</v>
      </c>
      <c r="C735" s="90">
        <v>43636</v>
      </c>
      <c r="D735" s="107" t="s">
        <v>9068</v>
      </c>
      <c r="E735" s="107" t="s">
        <v>9440</v>
      </c>
      <c r="F735" s="126">
        <v>37.229999999999997</v>
      </c>
      <c r="G735" s="107" t="str">
        <f t="shared" si="11"/>
        <v>SH19-06073</v>
      </c>
      <c r="H735" s="318"/>
      <c r="I735" s="126"/>
      <c r="J735" s="110"/>
      <c r="K735" s="108"/>
      <c r="L735" s="107"/>
      <c r="M735" s="319"/>
      <c r="N735" s="107"/>
    </row>
    <row r="736" spans="1:14" ht="18" customHeight="1">
      <c r="A736" s="107">
        <v>732</v>
      </c>
      <c r="B736" s="107" t="s">
        <v>42</v>
      </c>
      <c r="C736" s="90">
        <v>43636</v>
      </c>
      <c r="D736" s="107" t="s">
        <v>9069</v>
      </c>
      <c r="E736" s="107" t="s">
        <v>9440</v>
      </c>
      <c r="F736" s="126">
        <v>31.81</v>
      </c>
      <c r="G736" s="107" t="str">
        <f t="shared" si="11"/>
        <v>SH19-06074</v>
      </c>
      <c r="H736" s="318"/>
      <c r="I736" s="126"/>
      <c r="J736" s="110"/>
      <c r="K736" s="108"/>
      <c r="L736" s="107"/>
      <c r="M736" s="319"/>
      <c r="N736" s="107"/>
    </row>
    <row r="737" spans="1:14" ht="18" customHeight="1">
      <c r="A737" s="107">
        <v>733</v>
      </c>
      <c r="B737" s="107" t="s">
        <v>42</v>
      </c>
      <c r="C737" s="90">
        <v>43637</v>
      </c>
      <c r="D737" s="107" t="s">
        <v>9070</v>
      </c>
      <c r="E737" s="107" t="s">
        <v>9439</v>
      </c>
      <c r="F737" s="126">
        <v>7313.52</v>
      </c>
      <c r="G737" s="107" t="str">
        <f t="shared" si="11"/>
        <v>SH19-06075</v>
      </c>
      <c r="H737" s="318"/>
      <c r="I737" s="126"/>
      <c r="J737" s="110"/>
      <c r="K737" s="108"/>
      <c r="L737" s="107"/>
      <c r="M737" s="319"/>
      <c r="N737" s="107"/>
    </row>
    <row r="738" spans="1:14" ht="18" customHeight="1">
      <c r="A738" s="107">
        <v>734</v>
      </c>
      <c r="B738" s="107" t="s">
        <v>42</v>
      </c>
      <c r="C738" s="90">
        <v>43637</v>
      </c>
      <c r="D738" s="107" t="s">
        <v>9071</v>
      </c>
      <c r="E738" s="107" t="s">
        <v>9439</v>
      </c>
      <c r="F738" s="126">
        <v>3536.73</v>
      </c>
      <c r="G738" s="107" t="str">
        <f t="shared" si="11"/>
        <v>SH19-06076</v>
      </c>
      <c r="H738" s="318"/>
      <c r="I738" s="126"/>
      <c r="J738" s="110"/>
      <c r="K738" s="108"/>
      <c r="L738" s="107"/>
      <c r="M738" s="319"/>
      <c r="N738" s="107"/>
    </row>
    <row r="739" spans="1:14" ht="18" customHeight="1">
      <c r="A739" s="107">
        <v>735</v>
      </c>
      <c r="B739" s="107" t="s">
        <v>42</v>
      </c>
      <c r="C739" s="90">
        <v>43637</v>
      </c>
      <c r="D739" s="107" t="s">
        <v>9072</v>
      </c>
      <c r="E739" s="107" t="s">
        <v>9439</v>
      </c>
      <c r="F739" s="126">
        <v>3173.7</v>
      </c>
      <c r="G739" s="107" t="str">
        <f t="shared" si="11"/>
        <v>SH19-06077</v>
      </c>
      <c r="H739" s="318"/>
      <c r="I739" s="126"/>
      <c r="J739" s="110"/>
      <c r="K739" s="108"/>
      <c r="L739" s="107"/>
      <c r="M739" s="319"/>
      <c r="N739" s="107"/>
    </row>
    <row r="740" spans="1:14" ht="18" customHeight="1">
      <c r="A740" s="107">
        <v>736</v>
      </c>
      <c r="B740" s="107" t="s">
        <v>42</v>
      </c>
      <c r="C740" s="90">
        <v>43636</v>
      </c>
      <c r="D740" s="107" t="s">
        <v>9073</v>
      </c>
      <c r="E740" s="107" t="s">
        <v>9440</v>
      </c>
      <c r="F740" s="126">
        <v>5.97</v>
      </c>
      <c r="G740" s="107" t="str">
        <f t="shared" si="11"/>
        <v>SH19-06078</v>
      </c>
      <c r="H740" s="318"/>
      <c r="I740" s="126"/>
      <c r="J740" s="110"/>
      <c r="K740" s="108"/>
      <c r="L740" s="107"/>
      <c r="M740" s="319"/>
      <c r="N740" s="107"/>
    </row>
    <row r="741" spans="1:14" ht="18" customHeight="1">
      <c r="A741" s="107">
        <v>737</v>
      </c>
      <c r="B741" s="107" t="s">
        <v>42</v>
      </c>
      <c r="C741" s="90">
        <v>43636</v>
      </c>
      <c r="D741" s="107" t="s">
        <v>9074</v>
      </c>
      <c r="E741" s="107" t="s">
        <v>9440</v>
      </c>
      <c r="F741" s="126">
        <v>156.15</v>
      </c>
      <c r="G741" s="107" t="str">
        <f t="shared" si="11"/>
        <v>SH19-06079</v>
      </c>
      <c r="H741" s="318"/>
      <c r="I741" s="126"/>
      <c r="J741" s="110"/>
      <c r="K741" s="108"/>
      <c r="L741" s="107"/>
      <c r="M741" s="319"/>
      <c r="N741" s="107"/>
    </row>
    <row r="742" spans="1:14" ht="18" customHeight="1">
      <c r="A742" s="107">
        <v>738</v>
      </c>
      <c r="B742" s="107"/>
      <c r="D742" s="347" t="s">
        <v>9075</v>
      </c>
      <c r="E742" s="107" t="s">
        <v>1709</v>
      </c>
      <c r="F742" s="126">
        <v>0</v>
      </c>
      <c r="G742" s="107" t="str">
        <f t="shared" si="11"/>
        <v>SH19-06080</v>
      </c>
      <c r="H742" s="318"/>
      <c r="I742" s="126"/>
      <c r="J742" s="110"/>
      <c r="K742" s="108"/>
      <c r="L742" s="107"/>
      <c r="M742" s="319"/>
      <c r="N742" s="107"/>
    </row>
    <row r="743" spans="1:14" ht="18" customHeight="1">
      <c r="A743" s="107">
        <v>739</v>
      </c>
      <c r="B743" s="107" t="s">
        <v>1746</v>
      </c>
      <c r="D743" s="327" t="s">
        <v>9076</v>
      </c>
      <c r="E743" s="107" t="s">
        <v>1709</v>
      </c>
      <c r="F743" s="126">
        <v>0</v>
      </c>
      <c r="G743" s="107" t="str">
        <f t="shared" si="11"/>
        <v>SH19-06081</v>
      </c>
      <c r="H743" s="318"/>
      <c r="I743" s="126"/>
      <c r="J743" s="110"/>
      <c r="K743" s="108"/>
      <c r="L743" s="107"/>
      <c r="M743" s="319"/>
      <c r="N743" s="107"/>
    </row>
    <row r="744" spans="1:14" ht="18" customHeight="1">
      <c r="A744" s="107">
        <v>740</v>
      </c>
      <c r="B744" s="107" t="s">
        <v>224</v>
      </c>
      <c r="C744" s="90">
        <v>43636</v>
      </c>
      <c r="D744" s="107" t="s">
        <v>9077</v>
      </c>
      <c r="E744" s="107" t="s">
        <v>1709</v>
      </c>
      <c r="F744" s="126">
        <v>9596.75</v>
      </c>
      <c r="G744" s="107" t="str">
        <f t="shared" si="11"/>
        <v>SH19-06082</v>
      </c>
      <c r="H744" s="318"/>
      <c r="I744" s="126"/>
      <c r="J744" s="110"/>
      <c r="K744" s="108"/>
      <c r="L744" s="107"/>
      <c r="M744" s="319"/>
      <c r="N744" s="107"/>
    </row>
    <row r="745" spans="1:14" ht="18" customHeight="1">
      <c r="A745" s="107">
        <v>741</v>
      </c>
      <c r="B745" s="107" t="s">
        <v>329</v>
      </c>
      <c r="C745" s="90">
        <v>43636</v>
      </c>
      <c r="D745" s="107" t="s">
        <v>9078</v>
      </c>
      <c r="E745" s="107" t="s">
        <v>1709</v>
      </c>
      <c r="F745" s="126">
        <v>7062.45</v>
      </c>
      <c r="G745" s="107" t="str">
        <f t="shared" si="11"/>
        <v>SH19-06083</v>
      </c>
      <c r="H745" s="318"/>
      <c r="I745" s="126"/>
      <c r="J745" s="110"/>
      <c r="K745" s="108"/>
      <c r="L745" s="107"/>
      <c r="M745" s="319"/>
      <c r="N745" s="107"/>
    </row>
    <row r="746" spans="1:14" ht="18" customHeight="1">
      <c r="A746" s="107">
        <v>742</v>
      </c>
      <c r="B746" s="107" t="s">
        <v>1746</v>
      </c>
      <c r="D746" s="327" t="s">
        <v>9079</v>
      </c>
      <c r="E746" s="107" t="s">
        <v>1709</v>
      </c>
      <c r="F746" s="126">
        <v>0</v>
      </c>
      <c r="G746" s="107" t="str">
        <f t="shared" si="11"/>
        <v>SH19-06084</v>
      </c>
      <c r="H746" s="318"/>
      <c r="I746" s="126"/>
      <c r="J746" s="110"/>
      <c r="K746" s="108"/>
      <c r="L746" s="107"/>
      <c r="M746" s="319"/>
      <c r="N746" s="107"/>
    </row>
    <row r="747" spans="1:14" ht="18" customHeight="1">
      <c r="A747" s="107">
        <v>743</v>
      </c>
      <c r="B747" s="107" t="s">
        <v>1746</v>
      </c>
      <c r="D747" s="327" t="s">
        <v>9080</v>
      </c>
      <c r="E747" s="107" t="s">
        <v>1709</v>
      </c>
      <c r="F747" s="126">
        <v>0</v>
      </c>
      <c r="G747" s="107" t="str">
        <f t="shared" si="11"/>
        <v>SH19-06085</v>
      </c>
      <c r="H747" s="318"/>
      <c r="I747" s="126"/>
      <c r="J747" s="110"/>
      <c r="K747" s="108"/>
      <c r="L747" s="107"/>
      <c r="M747" s="319"/>
      <c r="N747" s="107"/>
    </row>
    <row r="748" spans="1:14" ht="18" customHeight="1">
      <c r="A748" s="107">
        <v>744</v>
      </c>
      <c r="B748" s="107" t="s">
        <v>1746</v>
      </c>
      <c r="D748" s="327" t="s">
        <v>9081</v>
      </c>
      <c r="E748" s="107" t="s">
        <v>1709</v>
      </c>
      <c r="F748" s="126">
        <v>0</v>
      </c>
      <c r="G748" s="107" t="str">
        <f t="shared" si="11"/>
        <v>SH19-06086</v>
      </c>
      <c r="H748" s="318"/>
      <c r="I748" s="126"/>
      <c r="J748" s="110"/>
      <c r="K748" s="108"/>
      <c r="L748" s="107"/>
      <c r="M748" s="319"/>
      <c r="N748" s="107"/>
    </row>
    <row r="749" spans="1:14" ht="18" customHeight="1">
      <c r="A749" s="107">
        <v>745</v>
      </c>
      <c r="B749" s="107" t="s">
        <v>43</v>
      </c>
      <c r="C749" s="90">
        <v>43636</v>
      </c>
      <c r="D749" s="107" t="s">
        <v>9082</v>
      </c>
      <c r="E749" s="107" t="s">
        <v>1709</v>
      </c>
      <c r="F749" s="126">
        <v>1314.22</v>
      </c>
      <c r="G749" s="107" t="str">
        <f t="shared" si="11"/>
        <v>SH19-06087</v>
      </c>
      <c r="H749" s="318"/>
      <c r="I749" s="126"/>
      <c r="J749" s="110"/>
      <c r="K749" s="108"/>
      <c r="L749" s="107"/>
      <c r="M749" s="319"/>
      <c r="N749" s="107"/>
    </row>
    <row r="750" spans="1:14" ht="18" customHeight="1">
      <c r="A750" s="107">
        <v>746</v>
      </c>
      <c r="B750" s="107" t="s">
        <v>53</v>
      </c>
      <c r="C750" s="90">
        <v>43636</v>
      </c>
      <c r="D750" s="107" t="s">
        <v>9083</v>
      </c>
      <c r="E750" s="107" t="s">
        <v>1709</v>
      </c>
      <c r="F750" s="126">
        <v>2248.59</v>
      </c>
      <c r="G750" s="107" t="str">
        <f t="shared" si="11"/>
        <v>SH19-06088</v>
      </c>
      <c r="H750" s="318"/>
      <c r="I750" s="126"/>
      <c r="J750" s="110"/>
      <c r="K750" s="108"/>
      <c r="L750" s="107"/>
      <c r="M750" s="319"/>
      <c r="N750" s="107"/>
    </row>
    <row r="751" spans="1:14" ht="18" customHeight="1">
      <c r="A751" s="107">
        <v>747</v>
      </c>
      <c r="B751" s="107" t="s">
        <v>197</v>
      </c>
      <c r="C751" s="90">
        <v>43636</v>
      </c>
      <c r="D751" s="107" t="s">
        <v>9084</v>
      </c>
      <c r="E751" s="107" t="s">
        <v>1709</v>
      </c>
      <c r="F751" s="126">
        <v>5203.9399999999996</v>
      </c>
      <c r="G751" s="107" t="str">
        <f t="shared" si="11"/>
        <v>SH19-06089</v>
      </c>
      <c r="H751" s="318"/>
      <c r="I751" s="126"/>
      <c r="J751" s="110"/>
      <c r="K751" s="108"/>
      <c r="L751" s="107"/>
      <c r="M751" s="319"/>
      <c r="N751" s="107"/>
    </row>
    <row r="752" spans="1:14" ht="18" customHeight="1">
      <c r="A752" s="107">
        <v>748</v>
      </c>
      <c r="B752" s="107" t="s">
        <v>49</v>
      </c>
      <c r="C752" s="90">
        <v>43636</v>
      </c>
      <c r="D752" s="107" t="s">
        <v>9085</v>
      </c>
      <c r="E752" s="107" t="s">
        <v>1709</v>
      </c>
      <c r="F752" s="126">
        <v>14242.8</v>
      </c>
      <c r="G752" s="107" t="str">
        <f t="shared" si="11"/>
        <v>SH19-06090</v>
      </c>
      <c r="H752" s="318"/>
      <c r="I752" s="126"/>
      <c r="J752" s="110"/>
      <c r="K752" s="108"/>
      <c r="L752" s="107"/>
      <c r="M752" s="319"/>
      <c r="N752" s="107"/>
    </row>
    <row r="753" spans="1:14" ht="18" customHeight="1">
      <c r="A753" s="107">
        <v>749</v>
      </c>
      <c r="B753" s="107" t="s">
        <v>224</v>
      </c>
      <c r="C753" s="90">
        <v>43636</v>
      </c>
      <c r="D753" s="107" t="s">
        <v>9086</v>
      </c>
      <c r="E753" s="107" t="s">
        <v>1709</v>
      </c>
      <c r="F753" s="126">
        <v>6609.83</v>
      </c>
      <c r="G753" s="107" t="str">
        <f t="shared" si="11"/>
        <v>SH19-06091</v>
      </c>
      <c r="H753" s="318"/>
      <c r="I753" s="126"/>
      <c r="J753" s="110"/>
      <c r="K753" s="108"/>
      <c r="L753" s="107"/>
      <c r="M753" s="319"/>
      <c r="N753" s="107"/>
    </row>
    <row r="754" spans="1:14" ht="18" customHeight="1">
      <c r="A754" s="107">
        <v>750</v>
      </c>
      <c r="B754" s="107" t="s">
        <v>142</v>
      </c>
      <c r="C754" s="90">
        <v>43636</v>
      </c>
      <c r="D754" s="107" t="s">
        <v>9087</v>
      </c>
      <c r="E754" s="107" t="s">
        <v>1709</v>
      </c>
      <c r="F754" s="126">
        <v>2578.04</v>
      </c>
      <c r="G754" s="107" t="str">
        <f t="shared" si="11"/>
        <v>SH19-06092</v>
      </c>
      <c r="H754" s="318"/>
      <c r="I754" s="126"/>
      <c r="J754" s="110"/>
      <c r="K754" s="108"/>
      <c r="L754" s="107"/>
      <c r="M754" s="319"/>
      <c r="N754" s="107"/>
    </row>
    <row r="755" spans="1:14" ht="18" customHeight="1">
      <c r="A755" s="107">
        <v>751</v>
      </c>
      <c r="B755" s="107" t="s">
        <v>142</v>
      </c>
      <c r="C755" s="90">
        <v>43636</v>
      </c>
      <c r="D755" s="107" t="s">
        <v>9088</v>
      </c>
      <c r="E755" s="107" t="s">
        <v>1709</v>
      </c>
      <c r="F755" s="126">
        <v>1037.8800000000001</v>
      </c>
      <c r="G755" s="107" t="str">
        <f t="shared" si="11"/>
        <v>SH19-06093</v>
      </c>
      <c r="H755" s="318"/>
      <c r="I755" s="126"/>
      <c r="J755" s="110"/>
      <c r="K755" s="108"/>
      <c r="L755" s="107"/>
      <c r="M755" s="319"/>
      <c r="N755" s="107"/>
    </row>
    <row r="756" spans="1:14" ht="18" customHeight="1">
      <c r="A756" s="107">
        <v>752</v>
      </c>
      <c r="B756" s="107" t="s">
        <v>42</v>
      </c>
      <c r="C756" s="90">
        <v>43637</v>
      </c>
      <c r="D756" s="107" t="s">
        <v>9089</v>
      </c>
      <c r="E756" s="107" t="s">
        <v>9439</v>
      </c>
      <c r="F756" s="126">
        <v>8934.74</v>
      </c>
      <c r="G756" s="107" t="str">
        <f t="shared" si="11"/>
        <v>SH19-06094</v>
      </c>
      <c r="H756" s="318"/>
      <c r="I756" s="126"/>
      <c r="J756" s="110"/>
      <c r="K756" s="108"/>
      <c r="L756" s="107"/>
      <c r="M756" s="319"/>
      <c r="N756" s="107"/>
    </row>
    <row r="757" spans="1:14" ht="18" customHeight="1">
      <c r="A757" s="107">
        <v>753</v>
      </c>
      <c r="B757" s="107" t="s">
        <v>42</v>
      </c>
      <c r="C757" s="90">
        <v>43637</v>
      </c>
      <c r="D757" s="107" t="s">
        <v>9090</v>
      </c>
      <c r="E757" s="107" t="s">
        <v>9439</v>
      </c>
      <c r="F757" s="126">
        <v>5789.99</v>
      </c>
      <c r="G757" s="107" t="str">
        <f t="shared" si="11"/>
        <v>SH19-06095</v>
      </c>
      <c r="H757" s="318"/>
      <c r="I757" s="126"/>
      <c r="J757" s="110"/>
      <c r="K757" s="108"/>
      <c r="L757" s="107"/>
      <c r="M757" s="319"/>
      <c r="N757" s="107"/>
    </row>
    <row r="758" spans="1:14" ht="18" customHeight="1">
      <c r="A758" s="107">
        <v>754</v>
      </c>
      <c r="B758" s="107" t="s">
        <v>42</v>
      </c>
      <c r="C758" s="90">
        <v>43637</v>
      </c>
      <c r="D758" s="107" t="s">
        <v>9091</v>
      </c>
      <c r="E758" s="107" t="s">
        <v>9439</v>
      </c>
      <c r="F758" s="126">
        <v>959.23</v>
      </c>
      <c r="G758" s="107" t="str">
        <f t="shared" si="11"/>
        <v>SH19-06096</v>
      </c>
      <c r="H758" s="318"/>
      <c r="I758" s="126"/>
      <c r="J758" s="110"/>
      <c r="K758" s="108"/>
      <c r="L758" s="107"/>
      <c r="M758" s="319"/>
      <c r="N758" s="107"/>
    </row>
    <row r="759" spans="1:14" ht="18" customHeight="1">
      <c r="A759" s="107">
        <v>755</v>
      </c>
      <c r="B759" s="107" t="s">
        <v>55</v>
      </c>
      <c r="C759" s="90">
        <v>43636</v>
      </c>
      <c r="D759" s="107" t="s">
        <v>9092</v>
      </c>
      <c r="E759" s="107" t="s">
        <v>1709</v>
      </c>
      <c r="F759" s="126">
        <v>3289.68</v>
      </c>
      <c r="G759" s="107" t="str">
        <f t="shared" si="11"/>
        <v>SH19-06097</v>
      </c>
      <c r="H759" s="318"/>
      <c r="I759" s="126"/>
      <c r="J759" s="110"/>
      <c r="K759" s="108"/>
      <c r="L759" s="107"/>
      <c r="M759" s="319"/>
      <c r="N759" s="107"/>
    </row>
    <row r="760" spans="1:14" ht="18" customHeight="1">
      <c r="A760" s="107">
        <v>756</v>
      </c>
      <c r="B760" s="107" t="s">
        <v>50</v>
      </c>
      <c r="C760" s="90">
        <v>43637</v>
      </c>
      <c r="D760" s="107" t="s">
        <v>9093</v>
      </c>
      <c r="E760" s="107" t="s">
        <v>1709</v>
      </c>
      <c r="F760" s="126">
        <v>8333.11</v>
      </c>
      <c r="G760" s="107" t="str">
        <f t="shared" si="11"/>
        <v>SH19-06098</v>
      </c>
      <c r="H760" s="318"/>
      <c r="I760" s="126"/>
      <c r="J760" s="110"/>
      <c r="K760" s="108"/>
      <c r="L760" s="107"/>
      <c r="M760" s="319"/>
      <c r="N760" s="107"/>
    </row>
    <row r="761" spans="1:14" ht="18" customHeight="1">
      <c r="A761" s="107">
        <v>757</v>
      </c>
      <c r="B761" s="107" t="s">
        <v>142</v>
      </c>
      <c r="C761" s="90">
        <v>43637</v>
      </c>
      <c r="D761" s="107" t="s">
        <v>9094</v>
      </c>
      <c r="E761" s="107" t="s">
        <v>1709</v>
      </c>
      <c r="F761" s="126">
        <v>627.04999999999995</v>
      </c>
      <c r="G761" s="107" t="str">
        <f t="shared" si="11"/>
        <v>SH19-06099</v>
      </c>
      <c r="H761" s="318"/>
      <c r="I761" s="126"/>
      <c r="J761" s="110"/>
      <c r="K761" s="108"/>
      <c r="L761" s="107"/>
      <c r="M761" s="319"/>
      <c r="N761" s="107"/>
    </row>
    <row r="762" spans="1:14" ht="18" customHeight="1">
      <c r="A762" s="107">
        <v>758</v>
      </c>
      <c r="B762" s="107" t="s">
        <v>142</v>
      </c>
      <c r="C762" s="90">
        <v>43637</v>
      </c>
      <c r="D762" s="107" t="s">
        <v>9095</v>
      </c>
      <c r="E762" s="107" t="s">
        <v>1709</v>
      </c>
      <c r="F762" s="126">
        <v>170.38</v>
      </c>
      <c r="G762" s="107" t="str">
        <f t="shared" si="11"/>
        <v>SH19-06100</v>
      </c>
      <c r="H762" s="318"/>
      <c r="I762" s="126"/>
      <c r="J762" s="110"/>
      <c r="K762" s="108"/>
      <c r="L762" s="107"/>
      <c r="M762" s="319"/>
      <c r="N762" s="107"/>
    </row>
    <row r="763" spans="1:14" ht="18" customHeight="1">
      <c r="A763" s="107">
        <v>759</v>
      </c>
      <c r="B763" s="107" t="s">
        <v>1727</v>
      </c>
      <c r="C763" s="90">
        <v>43636</v>
      </c>
      <c r="D763" s="107" t="s">
        <v>9096</v>
      </c>
      <c r="E763" s="107" t="s">
        <v>1709</v>
      </c>
      <c r="F763" s="126">
        <v>1125</v>
      </c>
      <c r="G763" s="107" t="str">
        <f t="shared" si="11"/>
        <v>SH19-06101</v>
      </c>
      <c r="H763" s="318"/>
      <c r="I763" s="126"/>
      <c r="J763" s="110"/>
      <c r="K763" s="108"/>
      <c r="L763" s="107"/>
      <c r="M763" s="319"/>
      <c r="N763" s="107"/>
    </row>
    <row r="764" spans="1:14" ht="18" customHeight="1">
      <c r="A764" s="107">
        <v>760</v>
      </c>
      <c r="B764" s="107" t="s">
        <v>346</v>
      </c>
      <c r="C764" s="90">
        <v>43637</v>
      </c>
      <c r="D764" s="107" t="s">
        <v>9097</v>
      </c>
      <c r="E764" s="107" t="s">
        <v>1709</v>
      </c>
      <c r="F764" s="126">
        <v>1822.8</v>
      </c>
      <c r="G764" s="107" t="str">
        <f t="shared" si="11"/>
        <v>SH19-06102</v>
      </c>
      <c r="H764" s="318"/>
      <c r="I764" s="126"/>
      <c r="J764" s="110"/>
      <c r="K764" s="108"/>
      <c r="L764" s="107"/>
      <c r="M764" s="319"/>
      <c r="N764" s="107"/>
    </row>
    <row r="765" spans="1:14" ht="18" customHeight="1">
      <c r="A765" s="107">
        <v>761</v>
      </c>
      <c r="B765" s="107" t="s">
        <v>55</v>
      </c>
      <c r="C765" s="90">
        <v>43637</v>
      </c>
      <c r="D765" s="107" t="s">
        <v>9098</v>
      </c>
      <c r="E765" s="107" t="s">
        <v>1709</v>
      </c>
      <c r="F765" s="126">
        <v>3005.64</v>
      </c>
      <c r="G765" s="107" t="str">
        <f t="shared" si="11"/>
        <v>SH19-06103</v>
      </c>
      <c r="H765" s="318"/>
      <c r="I765" s="126"/>
      <c r="J765" s="110"/>
      <c r="K765" s="108"/>
      <c r="L765" s="107"/>
      <c r="M765" s="319"/>
      <c r="N765" s="107"/>
    </row>
    <row r="766" spans="1:14" ht="18" customHeight="1">
      <c r="A766" s="107">
        <v>762</v>
      </c>
      <c r="B766" s="107" t="s">
        <v>42</v>
      </c>
      <c r="C766" s="90">
        <v>43640</v>
      </c>
      <c r="D766" s="107" t="s">
        <v>9099</v>
      </c>
      <c r="E766" s="107" t="s">
        <v>9438</v>
      </c>
      <c r="F766" s="126">
        <v>8595.85</v>
      </c>
      <c r="G766" s="107" t="str">
        <f t="shared" si="11"/>
        <v>SH19-06104</v>
      </c>
      <c r="H766" s="318"/>
      <c r="I766" s="126"/>
      <c r="J766" s="110"/>
      <c r="K766" s="108"/>
      <c r="L766" s="107"/>
      <c r="M766" s="319"/>
      <c r="N766" s="107"/>
    </row>
    <row r="767" spans="1:14" ht="18" customHeight="1">
      <c r="A767" s="107">
        <v>763</v>
      </c>
      <c r="B767" s="107" t="s">
        <v>42</v>
      </c>
      <c r="C767" s="90">
        <v>43640</v>
      </c>
      <c r="D767" s="107" t="s">
        <v>9100</v>
      </c>
      <c r="E767" s="107" t="s">
        <v>9438</v>
      </c>
      <c r="F767" s="126">
        <v>9034.57</v>
      </c>
      <c r="G767" s="107" t="str">
        <f t="shared" si="11"/>
        <v>SH19-06105</v>
      </c>
      <c r="H767" s="318"/>
      <c r="I767" s="126"/>
      <c r="J767" s="110"/>
      <c r="K767" s="108"/>
      <c r="L767" s="107"/>
      <c r="M767" s="319"/>
      <c r="N767" s="107"/>
    </row>
    <row r="768" spans="1:14" ht="18" customHeight="1">
      <c r="A768" s="107">
        <v>764</v>
      </c>
      <c r="B768" s="107" t="s">
        <v>42</v>
      </c>
      <c r="C768" s="90">
        <v>43640</v>
      </c>
      <c r="D768" s="107" t="s">
        <v>9101</v>
      </c>
      <c r="E768" s="107" t="s">
        <v>9438</v>
      </c>
      <c r="F768" s="126">
        <v>1732.53</v>
      </c>
      <c r="G768" s="107" t="str">
        <f t="shared" si="11"/>
        <v>SH19-06106</v>
      </c>
      <c r="H768" s="318"/>
      <c r="I768" s="126"/>
      <c r="J768" s="110"/>
      <c r="K768" s="108"/>
      <c r="L768" s="107"/>
      <c r="M768" s="319"/>
      <c r="N768" s="107"/>
    </row>
    <row r="769" spans="1:14" ht="18" customHeight="1">
      <c r="A769" s="107">
        <v>765</v>
      </c>
      <c r="B769" s="107" t="s">
        <v>42</v>
      </c>
      <c r="C769" s="90">
        <v>43640</v>
      </c>
      <c r="D769" s="107" t="s">
        <v>9102</v>
      </c>
      <c r="E769" s="107" t="s">
        <v>9438</v>
      </c>
      <c r="F769" s="126">
        <v>10837.26</v>
      </c>
      <c r="G769" s="107" t="str">
        <f t="shared" si="11"/>
        <v>SH19-06107</v>
      </c>
      <c r="H769" s="318"/>
      <c r="I769" s="126"/>
      <c r="J769" s="110"/>
      <c r="K769" s="108"/>
      <c r="L769" s="107"/>
      <c r="M769" s="319"/>
      <c r="N769" s="107"/>
    </row>
    <row r="770" spans="1:14" ht="18" customHeight="1">
      <c r="A770" s="107">
        <v>766</v>
      </c>
      <c r="B770" s="107" t="s">
        <v>42</v>
      </c>
      <c r="C770" s="90">
        <v>43640</v>
      </c>
      <c r="D770" s="107" t="s">
        <v>9103</v>
      </c>
      <c r="E770" s="107" t="s">
        <v>9438</v>
      </c>
      <c r="F770" s="126">
        <v>8401.93</v>
      </c>
      <c r="G770" s="107" t="str">
        <f t="shared" si="11"/>
        <v>SH19-06108</v>
      </c>
      <c r="H770" s="318"/>
      <c r="I770" s="126"/>
      <c r="J770" s="110"/>
      <c r="K770" s="108"/>
      <c r="L770" s="107"/>
      <c r="M770" s="319"/>
      <c r="N770" s="107"/>
    </row>
    <row r="771" spans="1:14" ht="18" customHeight="1">
      <c r="A771" s="107">
        <v>767</v>
      </c>
      <c r="B771" s="107" t="s">
        <v>42</v>
      </c>
      <c r="C771" s="90">
        <v>43640</v>
      </c>
      <c r="D771" s="107" t="s">
        <v>9104</v>
      </c>
      <c r="E771" s="107" t="s">
        <v>9438</v>
      </c>
      <c r="F771" s="126">
        <v>3479.28</v>
      </c>
      <c r="G771" s="107" t="str">
        <f t="shared" si="11"/>
        <v>SH19-06109</v>
      </c>
      <c r="H771" s="318"/>
      <c r="I771" s="126"/>
      <c r="J771" s="110"/>
      <c r="K771" s="108"/>
      <c r="L771" s="107"/>
      <c r="M771" s="319"/>
      <c r="N771" s="107"/>
    </row>
    <row r="772" spans="1:14" ht="18" customHeight="1">
      <c r="A772" s="107">
        <v>768</v>
      </c>
      <c r="B772" s="107" t="s">
        <v>42</v>
      </c>
      <c r="C772" s="90">
        <v>43640</v>
      </c>
      <c r="D772" s="107" t="s">
        <v>9105</v>
      </c>
      <c r="E772" s="107" t="s">
        <v>9438</v>
      </c>
      <c r="F772" s="126">
        <v>9562.08</v>
      </c>
      <c r="G772" s="107" t="str">
        <f t="shared" si="11"/>
        <v>SH19-06110</v>
      </c>
      <c r="H772" s="318"/>
      <c r="I772" s="126"/>
      <c r="J772" s="110"/>
      <c r="K772" s="108"/>
      <c r="L772" s="107"/>
      <c r="M772" s="319"/>
      <c r="N772" s="107"/>
    </row>
    <row r="773" spans="1:14" ht="18" customHeight="1">
      <c r="A773" s="107">
        <v>769</v>
      </c>
      <c r="B773" s="107"/>
      <c r="D773" s="347" t="s">
        <v>9106</v>
      </c>
      <c r="E773" s="107" t="s">
        <v>1709</v>
      </c>
      <c r="F773" s="126">
        <v>0</v>
      </c>
      <c r="G773" s="107" t="str">
        <f t="shared" si="11"/>
        <v>SH19-06111</v>
      </c>
      <c r="H773" s="318"/>
      <c r="I773" s="126"/>
      <c r="J773" s="110"/>
      <c r="K773" s="108"/>
      <c r="L773" s="107"/>
      <c r="M773" s="319"/>
      <c r="N773" s="107"/>
    </row>
    <row r="774" spans="1:14" ht="18" customHeight="1">
      <c r="A774" s="107">
        <v>770</v>
      </c>
      <c r="B774" s="107" t="s">
        <v>42</v>
      </c>
      <c r="C774" s="90">
        <v>43640</v>
      </c>
      <c r="D774" s="107" t="s">
        <v>9107</v>
      </c>
      <c r="E774" s="107" t="s">
        <v>9438</v>
      </c>
      <c r="F774" s="126">
        <v>6001.8</v>
      </c>
      <c r="G774" s="107" t="str">
        <f t="shared" si="11"/>
        <v>SH19-06112</v>
      </c>
      <c r="H774" s="318"/>
      <c r="I774" s="126"/>
      <c r="J774" s="110"/>
      <c r="K774" s="108"/>
      <c r="L774" s="107"/>
      <c r="M774" s="319"/>
      <c r="N774" s="107"/>
    </row>
    <row r="775" spans="1:14" ht="18" customHeight="1">
      <c r="A775" s="107">
        <v>771</v>
      </c>
      <c r="B775" s="107" t="s">
        <v>42</v>
      </c>
      <c r="C775" s="90">
        <v>43640</v>
      </c>
      <c r="D775" s="107" t="s">
        <v>9108</v>
      </c>
      <c r="E775" s="107" t="s">
        <v>9438</v>
      </c>
      <c r="F775" s="126">
        <v>12620.24</v>
      </c>
      <c r="G775" s="107" t="str">
        <f t="shared" ref="G775:G838" si="12">D775</f>
        <v>SH19-06113</v>
      </c>
      <c r="H775" s="318"/>
      <c r="I775" s="126"/>
      <c r="J775" s="110"/>
      <c r="K775" s="108"/>
      <c r="L775" s="107"/>
      <c r="M775" s="319"/>
      <c r="N775" s="107"/>
    </row>
    <row r="776" spans="1:14" ht="18" customHeight="1">
      <c r="A776" s="107">
        <v>772</v>
      </c>
      <c r="B776" s="107" t="s">
        <v>42</v>
      </c>
      <c r="C776" s="90">
        <v>43640</v>
      </c>
      <c r="D776" s="107" t="s">
        <v>9109</v>
      </c>
      <c r="E776" s="107" t="s">
        <v>9438</v>
      </c>
      <c r="F776" s="126">
        <v>4873.41</v>
      </c>
      <c r="G776" s="107" t="str">
        <f t="shared" si="12"/>
        <v>SH19-06114</v>
      </c>
      <c r="H776" s="318"/>
      <c r="I776" s="126"/>
      <c r="J776" s="110"/>
      <c r="K776" s="108"/>
      <c r="L776" s="107"/>
      <c r="M776" s="319"/>
      <c r="N776" s="107"/>
    </row>
    <row r="777" spans="1:14" ht="18" customHeight="1">
      <c r="A777" s="107">
        <v>773</v>
      </c>
      <c r="B777" s="107" t="s">
        <v>42</v>
      </c>
      <c r="C777" s="90">
        <v>43640</v>
      </c>
      <c r="D777" s="107" t="s">
        <v>9110</v>
      </c>
      <c r="E777" s="107" t="s">
        <v>9438</v>
      </c>
      <c r="F777" s="126">
        <v>8706.36</v>
      </c>
      <c r="G777" s="107" t="str">
        <f t="shared" si="12"/>
        <v>SH19-06115</v>
      </c>
      <c r="H777" s="318"/>
      <c r="I777" s="126"/>
      <c r="J777" s="110"/>
      <c r="K777" s="108"/>
      <c r="L777" s="107"/>
      <c r="M777" s="319"/>
      <c r="N777" s="107"/>
    </row>
    <row r="778" spans="1:14" ht="18" customHeight="1">
      <c r="A778" s="107">
        <v>774</v>
      </c>
      <c r="B778" s="107" t="s">
        <v>42</v>
      </c>
      <c r="C778" s="90">
        <v>43640</v>
      </c>
      <c r="D778" s="107" t="s">
        <v>9111</v>
      </c>
      <c r="E778" s="107" t="s">
        <v>9438</v>
      </c>
      <c r="F778" s="126">
        <v>6288.96</v>
      </c>
      <c r="G778" s="107" t="str">
        <f t="shared" si="12"/>
        <v>SH19-06116</v>
      </c>
      <c r="H778" s="318"/>
      <c r="I778" s="126"/>
      <c r="J778" s="110"/>
      <c r="K778" s="108"/>
      <c r="L778" s="107"/>
      <c r="M778" s="319"/>
      <c r="N778" s="107"/>
    </row>
    <row r="779" spans="1:14" ht="18" customHeight="1">
      <c r="A779" s="107">
        <v>775</v>
      </c>
      <c r="B779" s="107" t="s">
        <v>43</v>
      </c>
      <c r="C779" s="90">
        <v>43637</v>
      </c>
      <c r="D779" s="107" t="s">
        <v>9112</v>
      </c>
      <c r="E779" s="107" t="s">
        <v>1709</v>
      </c>
      <c r="F779" s="126">
        <v>4288.62</v>
      </c>
      <c r="G779" s="107" t="str">
        <f t="shared" si="12"/>
        <v>SH19-06117</v>
      </c>
      <c r="H779" s="318"/>
      <c r="I779" s="126"/>
      <c r="J779" s="110"/>
      <c r="K779" s="108"/>
      <c r="L779" s="107"/>
      <c r="M779" s="319"/>
      <c r="N779" s="107"/>
    </row>
    <row r="780" spans="1:14" ht="18" customHeight="1">
      <c r="A780" s="107">
        <v>776</v>
      </c>
      <c r="B780" s="107" t="s">
        <v>42</v>
      </c>
      <c r="C780" s="90">
        <v>43640</v>
      </c>
      <c r="D780" s="107" t="s">
        <v>9113</v>
      </c>
      <c r="E780" s="107" t="s">
        <v>9438</v>
      </c>
      <c r="F780" s="126">
        <v>1786.67</v>
      </c>
      <c r="G780" s="107" t="str">
        <f t="shared" si="12"/>
        <v>SH19-06118</v>
      </c>
      <c r="H780" s="318"/>
      <c r="I780" s="126"/>
      <c r="J780" s="110"/>
      <c r="K780" s="108"/>
      <c r="L780" s="107"/>
      <c r="M780" s="319"/>
      <c r="N780" s="107"/>
    </row>
    <row r="781" spans="1:14" ht="18" customHeight="1">
      <c r="A781" s="107">
        <v>777</v>
      </c>
      <c r="B781" s="107" t="s">
        <v>42</v>
      </c>
      <c r="C781" s="90">
        <v>43640</v>
      </c>
      <c r="D781" s="107" t="s">
        <v>9114</v>
      </c>
      <c r="E781" s="107" t="s">
        <v>9438</v>
      </c>
      <c r="F781" s="126">
        <v>9031.6200000000008</v>
      </c>
      <c r="G781" s="107" t="str">
        <f t="shared" si="12"/>
        <v>SH19-06119</v>
      </c>
      <c r="H781" s="318"/>
      <c r="I781" s="126"/>
      <c r="J781" s="110"/>
      <c r="K781" s="108"/>
      <c r="L781" s="107"/>
      <c r="M781" s="319"/>
      <c r="N781" s="107"/>
    </row>
    <row r="782" spans="1:14" ht="18" customHeight="1">
      <c r="A782" s="107">
        <v>778</v>
      </c>
      <c r="B782" s="107" t="s">
        <v>42</v>
      </c>
      <c r="C782" s="90">
        <v>43640</v>
      </c>
      <c r="D782" s="107" t="s">
        <v>9115</v>
      </c>
      <c r="E782" s="107" t="s">
        <v>9438</v>
      </c>
      <c r="F782" s="126">
        <v>7238.6</v>
      </c>
      <c r="G782" s="107" t="str">
        <f t="shared" si="12"/>
        <v>SH19-06120</v>
      </c>
      <c r="H782" s="318"/>
      <c r="I782" s="126"/>
      <c r="J782" s="110"/>
      <c r="K782" s="108"/>
      <c r="L782" s="107"/>
      <c r="M782" s="319"/>
      <c r="N782" s="107"/>
    </row>
    <row r="783" spans="1:14" ht="18" customHeight="1">
      <c r="A783" s="107">
        <v>779</v>
      </c>
      <c r="B783" s="107" t="s">
        <v>1746</v>
      </c>
      <c r="D783" s="327" t="s">
        <v>9116</v>
      </c>
      <c r="E783" s="107" t="s">
        <v>1709</v>
      </c>
      <c r="F783" s="126">
        <v>0</v>
      </c>
      <c r="G783" s="107" t="str">
        <f t="shared" si="12"/>
        <v>SH19-06121</v>
      </c>
      <c r="H783" s="318"/>
      <c r="I783" s="126"/>
      <c r="J783" s="110"/>
      <c r="K783" s="108"/>
      <c r="L783" s="107"/>
      <c r="M783" s="319"/>
      <c r="N783" s="107"/>
    </row>
    <row r="784" spans="1:14" ht="18" customHeight="1">
      <c r="A784" s="107">
        <v>780</v>
      </c>
      <c r="B784" s="107" t="s">
        <v>288</v>
      </c>
      <c r="C784" s="90">
        <v>43637</v>
      </c>
      <c r="D784" s="107" t="s">
        <v>9117</v>
      </c>
      <c r="E784" s="107" t="s">
        <v>1709</v>
      </c>
      <c r="F784" s="126">
        <v>5148.79</v>
      </c>
      <c r="G784" s="107" t="str">
        <f t="shared" si="12"/>
        <v>SH19-06122</v>
      </c>
      <c r="H784" s="318"/>
      <c r="I784" s="126"/>
      <c r="J784" s="110"/>
      <c r="K784" s="108"/>
      <c r="L784" s="107"/>
      <c r="M784" s="319"/>
      <c r="N784" s="107"/>
    </row>
    <row r="785" spans="1:14" ht="18" customHeight="1">
      <c r="A785" s="107">
        <v>781</v>
      </c>
      <c r="B785" s="107" t="s">
        <v>329</v>
      </c>
      <c r="C785" s="90">
        <v>43637</v>
      </c>
      <c r="D785" s="107" t="s">
        <v>9118</v>
      </c>
      <c r="E785" s="107" t="s">
        <v>1709</v>
      </c>
      <c r="F785" s="126">
        <v>2534.48</v>
      </c>
      <c r="G785" s="107" t="str">
        <f t="shared" si="12"/>
        <v>SH19-06123</v>
      </c>
      <c r="H785" s="318"/>
      <c r="I785" s="126"/>
      <c r="J785" s="110"/>
      <c r="K785" s="108"/>
      <c r="L785" s="107"/>
      <c r="M785" s="319"/>
      <c r="N785" s="107"/>
    </row>
    <row r="786" spans="1:14" ht="18" customHeight="1">
      <c r="A786" s="107">
        <v>782</v>
      </c>
      <c r="B786" s="107" t="s">
        <v>52</v>
      </c>
      <c r="C786" s="90">
        <v>43637</v>
      </c>
      <c r="D786" s="107" t="s">
        <v>9119</v>
      </c>
      <c r="E786" s="107" t="s">
        <v>1709</v>
      </c>
      <c r="F786" s="126">
        <v>11989.04</v>
      </c>
      <c r="G786" s="107" t="str">
        <f t="shared" si="12"/>
        <v>SH19-06124</v>
      </c>
      <c r="H786" s="318"/>
      <c r="I786" s="126"/>
      <c r="J786" s="110"/>
      <c r="K786" s="108"/>
      <c r="L786" s="107"/>
      <c r="M786" s="319"/>
      <c r="N786" s="107"/>
    </row>
    <row r="787" spans="1:14" ht="18" customHeight="1">
      <c r="A787" s="107">
        <v>783</v>
      </c>
      <c r="B787" s="107" t="s">
        <v>139</v>
      </c>
      <c r="C787" s="90">
        <v>43637</v>
      </c>
      <c r="D787" s="107" t="s">
        <v>9120</v>
      </c>
      <c r="E787" s="107" t="s">
        <v>1709</v>
      </c>
      <c r="F787" s="126">
        <v>2451</v>
      </c>
      <c r="G787" s="107" t="str">
        <f t="shared" si="12"/>
        <v>SH19-06125</v>
      </c>
      <c r="H787" s="318"/>
      <c r="I787" s="126"/>
      <c r="J787" s="110"/>
      <c r="K787" s="108"/>
      <c r="L787" s="107"/>
      <c r="M787" s="319"/>
      <c r="N787" s="107"/>
    </row>
    <row r="788" spans="1:14" ht="18" customHeight="1">
      <c r="A788" s="107">
        <v>784</v>
      </c>
      <c r="B788" s="107" t="s">
        <v>42</v>
      </c>
      <c r="C788" s="90">
        <v>43637</v>
      </c>
      <c r="D788" s="107" t="s">
        <v>9121</v>
      </c>
      <c r="E788" s="107" t="s">
        <v>9439</v>
      </c>
      <c r="F788" s="126">
        <v>17.62</v>
      </c>
      <c r="G788" s="107" t="str">
        <f t="shared" si="12"/>
        <v>SH19-06126</v>
      </c>
      <c r="H788" s="318"/>
      <c r="I788" s="126"/>
      <c r="J788" s="110"/>
      <c r="K788" s="108"/>
      <c r="L788" s="107"/>
      <c r="M788" s="319"/>
      <c r="N788" s="107"/>
    </row>
    <row r="789" spans="1:14" ht="18" customHeight="1">
      <c r="A789" s="107">
        <v>785</v>
      </c>
      <c r="B789" s="107" t="s">
        <v>42</v>
      </c>
      <c r="C789" s="90">
        <v>43637</v>
      </c>
      <c r="D789" s="107" t="s">
        <v>9122</v>
      </c>
      <c r="E789" s="107" t="s">
        <v>9439</v>
      </c>
      <c r="F789" s="126">
        <v>14.08</v>
      </c>
      <c r="G789" s="107" t="str">
        <f t="shared" si="12"/>
        <v>SH19-06127</v>
      </c>
      <c r="H789" s="318"/>
      <c r="I789" s="126"/>
      <c r="J789" s="110"/>
      <c r="K789" s="108"/>
      <c r="L789" s="107"/>
      <c r="M789" s="319"/>
      <c r="N789" s="107"/>
    </row>
    <row r="790" spans="1:14" ht="18" customHeight="1">
      <c r="A790" s="107">
        <v>786</v>
      </c>
      <c r="B790" s="107" t="s">
        <v>55</v>
      </c>
      <c r="C790" s="90">
        <v>43637</v>
      </c>
      <c r="D790" s="107" t="s">
        <v>9123</v>
      </c>
      <c r="E790" s="107" t="s">
        <v>1709</v>
      </c>
      <c r="F790" s="126">
        <v>1210.2</v>
      </c>
      <c r="G790" s="107" t="str">
        <f t="shared" si="12"/>
        <v>SH19-06128</v>
      </c>
      <c r="H790" s="318"/>
      <c r="I790" s="126"/>
      <c r="J790" s="110"/>
      <c r="K790" s="108"/>
      <c r="L790" s="107"/>
      <c r="M790" s="319"/>
      <c r="N790" s="107"/>
    </row>
    <row r="791" spans="1:14" ht="18" customHeight="1">
      <c r="A791" s="107">
        <v>787</v>
      </c>
      <c r="B791" s="107" t="s">
        <v>55</v>
      </c>
      <c r="C791" s="90">
        <v>43637</v>
      </c>
      <c r="D791" s="107" t="s">
        <v>9124</v>
      </c>
      <c r="E791" s="107" t="s">
        <v>1709</v>
      </c>
      <c r="F791" s="126">
        <v>1455.3</v>
      </c>
      <c r="G791" s="107" t="str">
        <f t="shared" si="12"/>
        <v>SH19-06129</v>
      </c>
      <c r="H791" s="318"/>
      <c r="I791" s="126"/>
      <c r="J791" s="110"/>
      <c r="K791" s="108"/>
      <c r="L791" s="107"/>
      <c r="M791" s="319"/>
      <c r="N791" s="107"/>
    </row>
    <row r="792" spans="1:14" ht="18" customHeight="1">
      <c r="A792" s="107">
        <v>788</v>
      </c>
      <c r="B792" s="107" t="s">
        <v>55</v>
      </c>
      <c r="C792" s="90">
        <v>43637</v>
      </c>
      <c r="D792" s="107" t="s">
        <v>9125</v>
      </c>
      <c r="E792" s="107" t="s">
        <v>1709</v>
      </c>
      <c r="F792" s="126">
        <v>1644.84</v>
      </c>
      <c r="G792" s="107" t="str">
        <f t="shared" si="12"/>
        <v>SH19-06130</v>
      </c>
      <c r="H792" s="318"/>
      <c r="I792" s="126"/>
      <c r="J792" s="110"/>
      <c r="K792" s="108"/>
      <c r="L792" s="107"/>
      <c r="M792" s="319"/>
      <c r="N792" s="107"/>
    </row>
    <row r="793" spans="1:14" ht="18" customHeight="1">
      <c r="A793" s="107">
        <v>789</v>
      </c>
      <c r="B793" s="107" t="s">
        <v>55</v>
      </c>
      <c r="C793" s="90">
        <v>43637</v>
      </c>
      <c r="D793" s="107" t="s">
        <v>9126</v>
      </c>
      <c r="E793" s="107" t="s">
        <v>1709</v>
      </c>
      <c r="F793" s="126">
        <v>1447.74</v>
      </c>
      <c r="G793" s="107" t="str">
        <f t="shared" si="12"/>
        <v>SH19-06131</v>
      </c>
      <c r="H793" s="318"/>
      <c r="I793" s="126"/>
      <c r="J793" s="110"/>
      <c r="K793" s="108"/>
      <c r="L793" s="107"/>
      <c r="M793" s="319"/>
      <c r="N793" s="107"/>
    </row>
    <row r="794" spans="1:14" ht="18" customHeight="1">
      <c r="A794" s="107">
        <v>790</v>
      </c>
      <c r="B794" s="107" t="s">
        <v>53</v>
      </c>
      <c r="C794" s="90">
        <v>43637</v>
      </c>
      <c r="D794" s="107" t="s">
        <v>9127</v>
      </c>
      <c r="E794" s="107" t="s">
        <v>1709</v>
      </c>
      <c r="F794" s="126">
        <v>1669</v>
      </c>
      <c r="G794" s="107" t="str">
        <f t="shared" si="12"/>
        <v>SH19-06132</v>
      </c>
      <c r="H794" s="318"/>
      <c r="I794" s="126"/>
      <c r="J794" s="110"/>
      <c r="K794" s="108"/>
      <c r="L794" s="107"/>
      <c r="M794" s="319"/>
      <c r="N794" s="107"/>
    </row>
    <row r="795" spans="1:14" ht="18" customHeight="1">
      <c r="A795" s="107">
        <v>791</v>
      </c>
      <c r="B795" s="107" t="s">
        <v>1746</v>
      </c>
      <c r="D795" s="327" t="s">
        <v>9128</v>
      </c>
      <c r="E795" s="107" t="s">
        <v>1709</v>
      </c>
      <c r="F795" s="126">
        <v>0</v>
      </c>
      <c r="G795" s="107" t="str">
        <f t="shared" si="12"/>
        <v>SH19-06133</v>
      </c>
      <c r="H795" s="318"/>
      <c r="I795" s="126"/>
      <c r="J795" s="110"/>
      <c r="K795" s="108"/>
      <c r="L795" s="107"/>
      <c r="M795" s="319"/>
      <c r="N795" s="107"/>
    </row>
    <row r="796" spans="1:14" ht="18" customHeight="1">
      <c r="A796" s="107">
        <v>792</v>
      </c>
      <c r="B796" s="107" t="s">
        <v>238</v>
      </c>
      <c r="C796" s="90">
        <v>43637</v>
      </c>
      <c r="D796" s="107" t="s">
        <v>9129</v>
      </c>
      <c r="E796" s="107" t="s">
        <v>1709</v>
      </c>
      <c r="F796" s="126">
        <v>2799.42</v>
      </c>
      <c r="G796" s="107" t="str">
        <f t="shared" si="12"/>
        <v>SH19-06134</v>
      </c>
      <c r="H796" s="318"/>
      <c r="I796" s="126"/>
      <c r="J796" s="110"/>
      <c r="K796" s="108"/>
      <c r="L796" s="107"/>
      <c r="M796" s="319"/>
      <c r="N796" s="107"/>
    </row>
    <row r="797" spans="1:14" ht="18" customHeight="1">
      <c r="A797" s="107">
        <v>793</v>
      </c>
      <c r="B797" s="107" t="s">
        <v>141</v>
      </c>
      <c r="C797" s="90">
        <v>43637</v>
      </c>
      <c r="D797" s="107" t="s">
        <v>9130</v>
      </c>
      <c r="E797" s="107" t="s">
        <v>1709</v>
      </c>
      <c r="F797" s="126">
        <v>3414.6</v>
      </c>
      <c r="G797" s="107" t="str">
        <f t="shared" si="12"/>
        <v>SH19-06135</v>
      </c>
      <c r="H797" s="318"/>
      <c r="I797" s="126"/>
      <c r="J797" s="110"/>
      <c r="K797" s="108"/>
      <c r="L797" s="107"/>
      <c r="M797" s="319"/>
      <c r="N797" s="107"/>
    </row>
    <row r="798" spans="1:14" ht="18" customHeight="1">
      <c r="A798" s="107">
        <v>794</v>
      </c>
      <c r="B798" s="107" t="s">
        <v>288</v>
      </c>
      <c r="C798" s="90">
        <v>43637</v>
      </c>
      <c r="D798" s="107" t="s">
        <v>9131</v>
      </c>
      <c r="E798" s="107" t="s">
        <v>1709</v>
      </c>
      <c r="F798" s="126">
        <v>3343.9</v>
      </c>
      <c r="G798" s="107" t="str">
        <f t="shared" si="12"/>
        <v>SH19-06136</v>
      </c>
      <c r="H798" s="318"/>
      <c r="I798" s="126"/>
      <c r="J798" s="110"/>
      <c r="K798" s="108"/>
      <c r="L798" s="107"/>
      <c r="M798" s="319"/>
      <c r="N798" s="107"/>
    </row>
    <row r="799" spans="1:14" ht="18" customHeight="1">
      <c r="A799" s="107">
        <v>795</v>
      </c>
      <c r="B799" s="107" t="s">
        <v>42</v>
      </c>
      <c r="C799" s="90">
        <v>43637</v>
      </c>
      <c r="D799" s="107" t="s">
        <v>9132</v>
      </c>
      <c r="E799" s="107" t="s">
        <v>9439</v>
      </c>
      <c r="F799" s="126">
        <v>577.22</v>
      </c>
      <c r="G799" s="107" t="str">
        <f t="shared" si="12"/>
        <v>SH19-06137</v>
      </c>
      <c r="H799" s="318"/>
      <c r="I799" s="126"/>
      <c r="J799" s="110"/>
      <c r="K799" s="108"/>
      <c r="L799" s="107"/>
      <c r="M799" s="319"/>
      <c r="N799" s="107"/>
    </row>
    <row r="800" spans="1:14" ht="18" customHeight="1">
      <c r="A800" s="107">
        <v>796</v>
      </c>
      <c r="B800" s="107" t="s">
        <v>43</v>
      </c>
      <c r="C800" s="90">
        <v>43637</v>
      </c>
      <c r="D800" s="107" t="s">
        <v>9133</v>
      </c>
      <c r="E800" s="107" t="s">
        <v>1709</v>
      </c>
      <c r="F800" s="126">
        <v>1588.33</v>
      </c>
      <c r="G800" s="107" t="str">
        <f t="shared" si="12"/>
        <v>SH19-06138</v>
      </c>
      <c r="H800" s="318"/>
      <c r="I800" s="126"/>
      <c r="J800" s="110"/>
      <c r="K800" s="108"/>
      <c r="L800" s="107"/>
      <c r="M800" s="319"/>
      <c r="N800" s="107"/>
    </row>
    <row r="801" spans="1:14" ht="18" customHeight="1">
      <c r="A801" s="107">
        <v>797</v>
      </c>
      <c r="B801" s="107" t="s">
        <v>42</v>
      </c>
      <c r="C801" s="90">
        <v>43637</v>
      </c>
      <c r="D801" s="107" t="s">
        <v>9134</v>
      </c>
      <c r="E801" s="107" t="s">
        <v>9439</v>
      </c>
      <c r="F801" s="126">
        <v>923.27</v>
      </c>
      <c r="G801" s="107" t="str">
        <f t="shared" si="12"/>
        <v>SH19-06139</v>
      </c>
      <c r="H801" s="318"/>
      <c r="I801" s="126"/>
      <c r="J801" s="110"/>
      <c r="K801" s="108"/>
      <c r="L801" s="107"/>
      <c r="M801" s="319"/>
      <c r="N801" s="107"/>
    </row>
    <row r="802" spans="1:14" ht="18" customHeight="1">
      <c r="A802" s="107">
        <v>798</v>
      </c>
      <c r="B802" s="107" t="s">
        <v>1746</v>
      </c>
      <c r="D802" s="327" t="s">
        <v>9135</v>
      </c>
      <c r="E802" s="107" t="s">
        <v>1709</v>
      </c>
      <c r="F802" s="126">
        <v>0</v>
      </c>
      <c r="G802" s="107" t="str">
        <f t="shared" si="12"/>
        <v>SH19-06140</v>
      </c>
      <c r="H802" s="318"/>
      <c r="I802" s="126"/>
      <c r="J802" s="110"/>
      <c r="K802" s="108"/>
      <c r="L802" s="107"/>
      <c r="M802" s="319"/>
      <c r="N802" s="107"/>
    </row>
    <row r="803" spans="1:14" ht="18" customHeight="1">
      <c r="A803" s="107">
        <v>799</v>
      </c>
      <c r="B803" s="107" t="s">
        <v>142</v>
      </c>
      <c r="C803" s="90">
        <v>43637</v>
      </c>
      <c r="D803" s="107" t="s">
        <v>9136</v>
      </c>
      <c r="E803" s="107" t="s">
        <v>1709</v>
      </c>
      <c r="F803" s="126">
        <v>2948.38</v>
      </c>
      <c r="G803" s="107" t="str">
        <f t="shared" si="12"/>
        <v>SH19-06141</v>
      </c>
      <c r="H803" s="318"/>
      <c r="I803" s="126"/>
      <c r="J803" s="110"/>
      <c r="K803" s="108"/>
      <c r="L803" s="107"/>
      <c r="M803" s="319"/>
      <c r="N803" s="107"/>
    </row>
    <row r="804" spans="1:14" ht="18" customHeight="1">
      <c r="A804" s="107">
        <v>800</v>
      </c>
      <c r="B804" s="107" t="s">
        <v>142</v>
      </c>
      <c r="C804" s="90">
        <v>43637</v>
      </c>
      <c r="D804" s="107" t="s">
        <v>9137</v>
      </c>
      <c r="E804" s="107" t="s">
        <v>1709</v>
      </c>
      <c r="F804" s="126">
        <v>545.36</v>
      </c>
      <c r="G804" s="107" t="str">
        <f t="shared" si="12"/>
        <v>SH19-06142</v>
      </c>
      <c r="H804" s="318"/>
      <c r="I804" s="126"/>
      <c r="J804" s="110"/>
      <c r="K804" s="108"/>
      <c r="L804" s="107"/>
      <c r="M804" s="319"/>
      <c r="N804" s="107"/>
    </row>
    <row r="805" spans="1:14" ht="18" customHeight="1">
      <c r="A805" s="107">
        <v>801</v>
      </c>
      <c r="B805" s="107" t="s">
        <v>288</v>
      </c>
      <c r="C805" s="90">
        <v>43637</v>
      </c>
      <c r="D805" s="107" t="s">
        <v>9138</v>
      </c>
      <c r="E805" s="107" t="s">
        <v>1709</v>
      </c>
      <c r="F805" s="126">
        <v>0</v>
      </c>
      <c r="G805" s="107" t="str">
        <f t="shared" si="12"/>
        <v>SH19-06143</v>
      </c>
      <c r="H805" s="318"/>
      <c r="I805" s="126"/>
      <c r="J805" s="110"/>
      <c r="K805" s="108"/>
      <c r="L805" s="107"/>
      <c r="M805" s="319"/>
      <c r="N805" s="107" t="s">
        <v>1753</v>
      </c>
    </row>
    <row r="806" spans="1:14" ht="18" customHeight="1">
      <c r="A806" s="107">
        <v>802</v>
      </c>
      <c r="B806" s="107" t="s">
        <v>42</v>
      </c>
      <c r="C806" s="90">
        <v>43640</v>
      </c>
      <c r="D806" s="107" t="s">
        <v>9139</v>
      </c>
      <c r="E806" s="107" t="s">
        <v>9438</v>
      </c>
      <c r="F806" s="126">
        <v>7905.56</v>
      </c>
      <c r="G806" s="107" t="str">
        <f t="shared" si="12"/>
        <v>SH19-06144</v>
      </c>
      <c r="H806" s="318"/>
      <c r="I806" s="126"/>
      <c r="J806" s="110"/>
      <c r="K806" s="108"/>
      <c r="L806" s="107"/>
      <c r="M806" s="319"/>
      <c r="N806" s="107"/>
    </row>
    <row r="807" spans="1:14" ht="18" customHeight="1">
      <c r="A807" s="107">
        <v>803</v>
      </c>
      <c r="B807" s="107" t="s">
        <v>42</v>
      </c>
      <c r="C807" s="90">
        <v>43640</v>
      </c>
      <c r="D807" s="107" t="s">
        <v>9140</v>
      </c>
      <c r="E807" s="107" t="s">
        <v>9438</v>
      </c>
      <c r="F807" s="126">
        <v>10867.68</v>
      </c>
      <c r="G807" s="107" t="str">
        <f t="shared" si="12"/>
        <v>SH19-06145</v>
      </c>
      <c r="H807" s="318"/>
      <c r="I807" s="126"/>
      <c r="J807" s="110"/>
      <c r="K807" s="108"/>
      <c r="L807" s="107"/>
      <c r="M807" s="319"/>
      <c r="N807" s="107"/>
    </row>
    <row r="808" spans="1:14" ht="18" customHeight="1">
      <c r="A808" s="107">
        <v>804</v>
      </c>
      <c r="B808" s="107" t="s">
        <v>42</v>
      </c>
      <c r="C808" s="90">
        <v>43640</v>
      </c>
      <c r="D808" s="107" t="s">
        <v>9141</v>
      </c>
      <c r="E808" s="107" t="s">
        <v>9438</v>
      </c>
      <c r="F808" s="126">
        <v>9840.4599999999991</v>
      </c>
      <c r="G808" s="107" t="str">
        <f t="shared" si="12"/>
        <v>SH19-06146</v>
      </c>
      <c r="H808" s="318"/>
      <c r="I808" s="126"/>
      <c r="J808" s="110"/>
      <c r="K808" s="108"/>
      <c r="L808" s="107"/>
      <c r="M808" s="319"/>
      <c r="N808" s="107"/>
    </row>
    <row r="809" spans="1:14" ht="18" customHeight="1">
      <c r="A809" s="107">
        <v>805</v>
      </c>
      <c r="B809" s="107" t="s">
        <v>42</v>
      </c>
      <c r="C809" s="90">
        <v>43640</v>
      </c>
      <c r="D809" s="107" t="s">
        <v>9142</v>
      </c>
      <c r="E809" s="107" t="s">
        <v>9438</v>
      </c>
      <c r="F809" s="126">
        <v>2176.67</v>
      </c>
      <c r="G809" s="107" t="str">
        <f t="shared" si="12"/>
        <v>SH19-06147</v>
      </c>
      <c r="H809" s="318"/>
      <c r="I809" s="126"/>
      <c r="J809" s="110"/>
      <c r="K809" s="108"/>
      <c r="L809" s="107"/>
      <c r="M809" s="319"/>
      <c r="N809" s="107"/>
    </row>
    <row r="810" spans="1:14" ht="18" customHeight="1">
      <c r="A810" s="107">
        <v>806</v>
      </c>
      <c r="B810" s="107" t="s">
        <v>42</v>
      </c>
      <c r="C810" s="90">
        <v>43637</v>
      </c>
      <c r="D810" s="107" t="s">
        <v>9143</v>
      </c>
      <c r="E810" s="107" t="s">
        <v>1709</v>
      </c>
      <c r="F810" s="126">
        <v>7669.08</v>
      </c>
      <c r="G810" s="107" t="str">
        <f t="shared" si="12"/>
        <v>SH19-06148</v>
      </c>
      <c r="H810" s="318"/>
      <c r="I810" s="126"/>
      <c r="J810" s="110"/>
      <c r="K810" s="108"/>
      <c r="L810" s="107"/>
      <c r="M810" s="319"/>
      <c r="N810" s="107"/>
    </row>
    <row r="811" spans="1:14" ht="18" customHeight="1">
      <c r="A811" s="107">
        <v>807</v>
      </c>
      <c r="B811" s="107" t="s">
        <v>355</v>
      </c>
      <c r="C811" s="90">
        <v>43640</v>
      </c>
      <c r="D811" s="107" t="s">
        <v>9144</v>
      </c>
      <c r="E811" s="107" t="s">
        <v>1709</v>
      </c>
      <c r="F811" s="126">
        <v>3049.2</v>
      </c>
      <c r="G811" s="107" t="str">
        <f t="shared" si="12"/>
        <v>SH19-06149</v>
      </c>
      <c r="H811" s="318"/>
      <c r="I811" s="126"/>
      <c r="J811" s="110"/>
      <c r="K811" s="108"/>
      <c r="L811" s="107"/>
      <c r="M811" s="319"/>
      <c r="N811" s="107"/>
    </row>
    <row r="812" spans="1:14" ht="18" customHeight="1">
      <c r="A812" s="107">
        <v>808</v>
      </c>
      <c r="B812" s="107" t="s">
        <v>43</v>
      </c>
      <c r="C812" s="90">
        <v>43638</v>
      </c>
      <c r="D812" s="107" t="s">
        <v>9145</v>
      </c>
      <c r="E812" s="107" t="s">
        <v>1709</v>
      </c>
      <c r="F812" s="126">
        <v>7011.1</v>
      </c>
      <c r="G812" s="107" t="str">
        <f t="shared" si="12"/>
        <v>SH19-06150</v>
      </c>
      <c r="H812" s="318"/>
      <c r="I812" s="126"/>
      <c r="J812" s="110"/>
      <c r="K812" s="108"/>
      <c r="L812" s="107"/>
      <c r="M812" s="319"/>
      <c r="N812" s="107"/>
    </row>
    <row r="813" spans="1:14" ht="18" customHeight="1">
      <c r="A813" s="107">
        <v>809</v>
      </c>
      <c r="B813" s="107" t="s">
        <v>329</v>
      </c>
      <c r="C813" s="90">
        <v>43637</v>
      </c>
      <c r="D813" s="107" t="s">
        <v>9146</v>
      </c>
      <c r="E813" s="107" t="s">
        <v>1709</v>
      </c>
      <c r="F813" s="126">
        <v>2208.12</v>
      </c>
      <c r="G813" s="107" t="str">
        <f t="shared" si="12"/>
        <v>SH19-06151</v>
      </c>
      <c r="H813" s="318"/>
      <c r="I813" s="126"/>
      <c r="J813" s="110"/>
      <c r="K813" s="108"/>
      <c r="L813" s="107"/>
      <c r="M813" s="319"/>
      <c r="N813" s="107"/>
    </row>
    <row r="814" spans="1:14" ht="18" customHeight="1">
      <c r="A814" s="107">
        <v>810</v>
      </c>
      <c r="B814" s="107" t="s">
        <v>55</v>
      </c>
      <c r="C814" s="90">
        <v>43637</v>
      </c>
      <c r="D814" s="107" t="s">
        <v>9147</v>
      </c>
      <c r="E814" s="107" t="s">
        <v>1709</v>
      </c>
      <c r="F814" s="126">
        <v>1644.84</v>
      </c>
      <c r="G814" s="107" t="str">
        <f t="shared" si="12"/>
        <v>SH19-06152</v>
      </c>
      <c r="H814" s="318"/>
      <c r="I814" s="126"/>
      <c r="J814" s="110"/>
      <c r="K814" s="108"/>
      <c r="L814" s="107"/>
      <c r="M814" s="319"/>
      <c r="N814" s="107"/>
    </row>
    <row r="815" spans="1:14" ht="18" customHeight="1">
      <c r="A815" s="107">
        <v>811</v>
      </c>
      <c r="B815" s="107" t="s">
        <v>55</v>
      </c>
      <c r="C815" s="90">
        <v>43637</v>
      </c>
      <c r="D815" s="107" t="s">
        <v>9148</v>
      </c>
      <c r="E815" s="107" t="s">
        <v>1709</v>
      </c>
      <c r="F815" s="126">
        <v>1502.82</v>
      </c>
      <c r="G815" s="107" t="str">
        <f t="shared" si="12"/>
        <v>SH19-06153</v>
      </c>
      <c r="H815" s="318"/>
      <c r="I815" s="126"/>
      <c r="J815" s="110"/>
      <c r="K815" s="108"/>
      <c r="L815" s="107"/>
      <c r="M815" s="319"/>
      <c r="N815" s="107"/>
    </row>
    <row r="816" spans="1:14" ht="18" customHeight="1">
      <c r="A816" s="107">
        <v>812</v>
      </c>
      <c r="B816" s="107" t="s">
        <v>142</v>
      </c>
      <c r="C816" s="90">
        <v>43638</v>
      </c>
      <c r="D816" s="107" t="s">
        <v>9149</v>
      </c>
      <c r="E816" s="107" t="s">
        <v>1709</v>
      </c>
      <c r="F816" s="126">
        <v>2213.17</v>
      </c>
      <c r="G816" s="107" t="str">
        <f t="shared" si="12"/>
        <v>SH19-06154</v>
      </c>
      <c r="H816" s="318"/>
      <c r="I816" s="126"/>
      <c r="J816" s="110"/>
      <c r="K816" s="108"/>
      <c r="L816" s="107"/>
      <c r="M816" s="319"/>
      <c r="N816" s="107"/>
    </row>
    <row r="817" spans="1:14" ht="18" customHeight="1">
      <c r="A817" s="107">
        <v>813</v>
      </c>
      <c r="B817" s="107" t="s">
        <v>142</v>
      </c>
      <c r="C817" s="90">
        <v>43638</v>
      </c>
      <c r="D817" s="107" t="s">
        <v>9150</v>
      </c>
      <c r="E817" s="107" t="s">
        <v>1709</v>
      </c>
      <c r="F817" s="126">
        <v>240.98</v>
      </c>
      <c r="G817" s="107" t="str">
        <f t="shared" si="12"/>
        <v>SH19-06155</v>
      </c>
      <c r="H817" s="318"/>
      <c r="I817" s="126"/>
      <c r="J817" s="110"/>
      <c r="K817" s="108"/>
      <c r="L817" s="107"/>
      <c r="M817" s="319"/>
      <c r="N817" s="107"/>
    </row>
    <row r="818" spans="1:14" ht="18" customHeight="1">
      <c r="A818" s="107">
        <v>814</v>
      </c>
      <c r="B818" s="107" t="s">
        <v>42</v>
      </c>
      <c r="C818" s="90">
        <v>43641</v>
      </c>
      <c r="D818" s="107" t="s">
        <v>9151</v>
      </c>
      <c r="E818" s="107" t="s">
        <v>9437</v>
      </c>
      <c r="F818" s="126">
        <v>4864.76</v>
      </c>
      <c r="G818" s="107" t="str">
        <f t="shared" si="12"/>
        <v>SH19-06156</v>
      </c>
      <c r="H818" s="318"/>
      <c r="I818" s="126"/>
      <c r="J818" s="110"/>
      <c r="K818" s="108"/>
      <c r="L818" s="107"/>
      <c r="M818" s="319"/>
      <c r="N818" s="107"/>
    </row>
    <row r="819" spans="1:14" ht="18" customHeight="1">
      <c r="A819" s="107">
        <v>815</v>
      </c>
      <c r="B819" s="107" t="s">
        <v>42</v>
      </c>
      <c r="C819" s="90">
        <v>43641</v>
      </c>
      <c r="D819" s="107" t="s">
        <v>9152</v>
      </c>
      <c r="E819" s="107" t="s">
        <v>9437</v>
      </c>
      <c r="F819" s="126">
        <v>13811.51</v>
      </c>
      <c r="G819" s="107" t="str">
        <f t="shared" si="12"/>
        <v>SH19-06157</v>
      </c>
      <c r="H819" s="318"/>
      <c r="I819" s="126"/>
      <c r="J819" s="110"/>
      <c r="K819" s="108"/>
      <c r="L819" s="107"/>
      <c r="M819" s="319"/>
      <c r="N819" s="107"/>
    </row>
    <row r="820" spans="1:14" ht="18" customHeight="1">
      <c r="A820" s="107">
        <v>816</v>
      </c>
      <c r="B820" s="107" t="s">
        <v>42</v>
      </c>
      <c r="C820" s="90">
        <v>43641</v>
      </c>
      <c r="D820" s="107" t="s">
        <v>9153</v>
      </c>
      <c r="E820" s="107" t="s">
        <v>9437</v>
      </c>
      <c r="F820" s="126">
        <v>5812.79</v>
      </c>
      <c r="G820" s="107" t="str">
        <f t="shared" si="12"/>
        <v>SH19-06158</v>
      </c>
      <c r="H820" s="318"/>
      <c r="I820" s="126"/>
      <c r="J820" s="110"/>
      <c r="K820" s="108"/>
      <c r="L820" s="107"/>
      <c r="M820" s="319"/>
      <c r="N820" s="107"/>
    </row>
    <row r="821" spans="1:14" ht="18" customHeight="1">
      <c r="A821" s="107">
        <v>817</v>
      </c>
      <c r="B821" s="107" t="s">
        <v>42</v>
      </c>
      <c r="C821" s="90">
        <v>43641</v>
      </c>
      <c r="D821" s="107" t="s">
        <v>9154</v>
      </c>
      <c r="E821" s="107" t="s">
        <v>9437</v>
      </c>
      <c r="F821" s="126">
        <v>14211.38</v>
      </c>
      <c r="G821" s="107" t="str">
        <f t="shared" si="12"/>
        <v>SH19-06159</v>
      </c>
      <c r="H821" s="318"/>
      <c r="I821" s="126"/>
      <c r="J821" s="110"/>
      <c r="K821" s="108"/>
      <c r="L821" s="107"/>
      <c r="M821" s="319"/>
      <c r="N821" s="107"/>
    </row>
    <row r="822" spans="1:14" ht="18" customHeight="1">
      <c r="A822" s="107">
        <v>818</v>
      </c>
      <c r="B822" s="107" t="s">
        <v>42</v>
      </c>
      <c r="C822" s="90">
        <v>43641</v>
      </c>
      <c r="D822" s="107" t="s">
        <v>9155</v>
      </c>
      <c r="E822" s="107" t="s">
        <v>9437</v>
      </c>
      <c r="F822" s="126">
        <v>4853.32</v>
      </c>
      <c r="G822" s="107" t="str">
        <f t="shared" si="12"/>
        <v>SH19-06160</v>
      </c>
      <c r="H822" s="318"/>
      <c r="I822" s="126"/>
      <c r="J822" s="110"/>
      <c r="K822" s="108"/>
      <c r="L822" s="107"/>
      <c r="M822" s="319"/>
      <c r="N822" s="107"/>
    </row>
    <row r="823" spans="1:14" ht="18" customHeight="1">
      <c r="A823" s="107">
        <v>819</v>
      </c>
      <c r="B823" s="107" t="s">
        <v>42</v>
      </c>
      <c r="C823" s="90">
        <v>43641</v>
      </c>
      <c r="D823" s="107" t="s">
        <v>9156</v>
      </c>
      <c r="E823" s="107" t="s">
        <v>9437</v>
      </c>
      <c r="F823" s="126">
        <v>9599.9699999999993</v>
      </c>
      <c r="G823" s="107" t="str">
        <f t="shared" si="12"/>
        <v>SH19-06161</v>
      </c>
      <c r="H823" s="318"/>
      <c r="I823" s="126"/>
      <c r="J823" s="110"/>
      <c r="K823" s="108"/>
      <c r="L823" s="107"/>
      <c r="M823" s="319"/>
      <c r="N823" s="107"/>
    </row>
    <row r="824" spans="1:14" ht="18" customHeight="1">
      <c r="A824" s="107">
        <v>820</v>
      </c>
      <c r="B824" s="107" t="s">
        <v>42</v>
      </c>
      <c r="C824" s="90">
        <v>43641</v>
      </c>
      <c r="D824" s="107" t="s">
        <v>9157</v>
      </c>
      <c r="E824" s="107" t="s">
        <v>9437</v>
      </c>
      <c r="F824" s="126">
        <v>9415.7999999999993</v>
      </c>
      <c r="G824" s="107" t="str">
        <f t="shared" si="12"/>
        <v>SH19-06162</v>
      </c>
      <c r="H824" s="318"/>
      <c r="I824" s="126"/>
      <c r="J824" s="110"/>
      <c r="K824" s="108"/>
      <c r="L824" s="107"/>
      <c r="M824" s="319"/>
      <c r="N824" s="107"/>
    </row>
    <row r="825" spans="1:14" ht="18" customHeight="1">
      <c r="A825" s="107">
        <v>821</v>
      </c>
      <c r="B825" s="107" t="s">
        <v>42</v>
      </c>
      <c r="C825" s="90">
        <v>43641</v>
      </c>
      <c r="D825" s="107" t="s">
        <v>9158</v>
      </c>
      <c r="E825" s="107" t="s">
        <v>9437</v>
      </c>
      <c r="F825" s="126">
        <v>12787.34</v>
      </c>
      <c r="G825" s="107" t="str">
        <f t="shared" si="12"/>
        <v>SH19-06163</v>
      </c>
      <c r="H825" s="318"/>
      <c r="I825" s="126"/>
      <c r="J825" s="110"/>
      <c r="K825" s="108"/>
      <c r="L825" s="107"/>
      <c r="M825" s="319"/>
      <c r="N825" s="107"/>
    </row>
    <row r="826" spans="1:14" ht="18" customHeight="1">
      <c r="A826" s="107">
        <v>822</v>
      </c>
      <c r="B826" s="107" t="s">
        <v>42</v>
      </c>
      <c r="C826" s="90">
        <v>43641</v>
      </c>
      <c r="D826" s="107" t="s">
        <v>9159</v>
      </c>
      <c r="E826" s="107" t="s">
        <v>9437</v>
      </c>
      <c r="F826" s="126">
        <v>12939.31</v>
      </c>
      <c r="G826" s="107" t="str">
        <f t="shared" si="12"/>
        <v>SH19-06164</v>
      </c>
      <c r="H826" s="318"/>
      <c r="I826" s="126"/>
      <c r="J826" s="110"/>
      <c r="K826" s="108"/>
      <c r="L826" s="107"/>
      <c r="M826" s="319"/>
      <c r="N826" s="107"/>
    </row>
    <row r="827" spans="1:14" ht="18" customHeight="1">
      <c r="A827" s="107">
        <v>823</v>
      </c>
      <c r="B827" s="107" t="s">
        <v>42</v>
      </c>
      <c r="C827" s="90">
        <v>43641</v>
      </c>
      <c r="D827" s="107" t="s">
        <v>9160</v>
      </c>
      <c r="E827" s="107" t="s">
        <v>9437</v>
      </c>
      <c r="F827" s="126">
        <v>266.91000000000003</v>
      </c>
      <c r="G827" s="107" t="str">
        <f t="shared" si="12"/>
        <v>SH19-06165</v>
      </c>
      <c r="H827" s="318"/>
      <c r="I827" s="126"/>
      <c r="J827" s="110"/>
      <c r="K827" s="108"/>
      <c r="L827" s="107"/>
      <c r="M827" s="319"/>
      <c r="N827" s="107"/>
    </row>
    <row r="828" spans="1:14" ht="18" customHeight="1">
      <c r="A828" s="107">
        <v>824</v>
      </c>
      <c r="B828" s="107" t="s">
        <v>42</v>
      </c>
      <c r="C828" s="90">
        <v>43641</v>
      </c>
      <c r="D828" s="107" t="s">
        <v>9161</v>
      </c>
      <c r="E828" s="107" t="s">
        <v>9437</v>
      </c>
      <c r="F828" s="126">
        <v>10967.33</v>
      </c>
      <c r="G828" s="107" t="str">
        <f t="shared" si="12"/>
        <v>SH19-06166</v>
      </c>
      <c r="H828" s="318"/>
      <c r="I828" s="126"/>
      <c r="J828" s="110"/>
      <c r="K828" s="108"/>
      <c r="L828" s="107"/>
      <c r="M828" s="319"/>
      <c r="N828" s="107"/>
    </row>
    <row r="829" spans="1:14" ht="18" customHeight="1">
      <c r="A829" s="107">
        <v>825</v>
      </c>
      <c r="B829" s="107" t="s">
        <v>42</v>
      </c>
      <c r="C829" s="90">
        <v>43641</v>
      </c>
      <c r="D829" s="107" t="s">
        <v>9162</v>
      </c>
      <c r="E829" s="107" t="s">
        <v>9437</v>
      </c>
      <c r="F829" s="126">
        <v>7801.68</v>
      </c>
      <c r="G829" s="107" t="str">
        <f t="shared" si="12"/>
        <v>SH19-06167</v>
      </c>
      <c r="H829" s="318"/>
      <c r="I829" s="126"/>
      <c r="J829" s="110"/>
      <c r="K829" s="108"/>
      <c r="L829" s="107"/>
      <c r="M829" s="319"/>
      <c r="N829" s="107"/>
    </row>
    <row r="830" spans="1:14" ht="18" customHeight="1">
      <c r="A830" s="107">
        <v>826</v>
      </c>
      <c r="B830" s="107" t="s">
        <v>42</v>
      </c>
      <c r="C830" s="90">
        <v>43641</v>
      </c>
      <c r="D830" s="107" t="s">
        <v>9163</v>
      </c>
      <c r="E830" s="107" t="s">
        <v>9437</v>
      </c>
      <c r="F830" s="126">
        <v>6430.67</v>
      </c>
      <c r="G830" s="107" t="str">
        <f t="shared" si="12"/>
        <v>SH19-06168</v>
      </c>
      <c r="H830" s="318"/>
      <c r="I830" s="126"/>
      <c r="J830" s="110"/>
      <c r="K830" s="108"/>
      <c r="L830" s="107"/>
      <c r="M830" s="319"/>
      <c r="N830" s="107"/>
    </row>
    <row r="831" spans="1:14" ht="18" customHeight="1">
      <c r="A831" s="107">
        <v>827</v>
      </c>
      <c r="B831" s="107" t="s">
        <v>42</v>
      </c>
      <c r="C831" s="90">
        <v>43641</v>
      </c>
      <c r="D831" s="107" t="s">
        <v>9164</v>
      </c>
      <c r="E831" s="107" t="s">
        <v>9437</v>
      </c>
      <c r="F831" s="126">
        <v>4892.5</v>
      </c>
      <c r="G831" s="107" t="str">
        <f t="shared" si="12"/>
        <v>SH19-06169</v>
      </c>
      <c r="H831" s="318"/>
      <c r="I831" s="126"/>
      <c r="J831" s="110"/>
      <c r="K831" s="108"/>
      <c r="L831" s="107"/>
      <c r="M831" s="319"/>
      <c r="N831" s="107"/>
    </row>
    <row r="832" spans="1:14" ht="18" customHeight="1">
      <c r="A832" s="107">
        <v>828</v>
      </c>
      <c r="B832" s="107" t="s">
        <v>42</v>
      </c>
      <c r="C832" s="90">
        <v>43641</v>
      </c>
      <c r="D832" s="107" t="s">
        <v>9165</v>
      </c>
      <c r="E832" s="107" t="s">
        <v>9437</v>
      </c>
      <c r="F832" s="126">
        <v>9984.42</v>
      </c>
      <c r="G832" s="107" t="str">
        <f t="shared" si="12"/>
        <v>SH19-06170</v>
      </c>
      <c r="H832" s="318"/>
      <c r="I832" s="126"/>
      <c r="J832" s="110"/>
      <c r="K832" s="108"/>
      <c r="L832" s="107"/>
      <c r="M832" s="319"/>
      <c r="N832" s="107"/>
    </row>
    <row r="833" spans="1:14" ht="18" customHeight="1">
      <c r="A833" s="107">
        <v>829</v>
      </c>
      <c r="B833" s="107" t="s">
        <v>142</v>
      </c>
      <c r="C833" s="90">
        <v>43638</v>
      </c>
      <c r="D833" s="107" t="s">
        <v>9166</v>
      </c>
      <c r="E833" s="107" t="s">
        <v>1709</v>
      </c>
      <c r="F833" s="126">
        <v>322</v>
      </c>
      <c r="G833" s="107" t="str">
        <f t="shared" si="12"/>
        <v>SH19-06171</v>
      </c>
      <c r="H833" s="318"/>
      <c r="I833" s="126"/>
      <c r="J833" s="110"/>
      <c r="K833" s="108"/>
      <c r="L833" s="107"/>
      <c r="M833" s="319"/>
      <c r="N833" s="107"/>
    </row>
    <row r="834" spans="1:14" ht="18" customHeight="1">
      <c r="A834" s="107">
        <v>830</v>
      </c>
      <c r="B834" s="107" t="s">
        <v>1746</v>
      </c>
      <c r="D834" s="327" t="s">
        <v>9167</v>
      </c>
      <c r="E834" s="107" t="s">
        <v>1709</v>
      </c>
      <c r="F834" s="126">
        <v>0</v>
      </c>
      <c r="G834" s="107" t="str">
        <f t="shared" si="12"/>
        <v>SH19-06172</v>
      </c>
      <c r="H834" s="318"/>
      <c r="I834" s="126"/>
      <c r="J834" s="110"/>
      <c r="K834" s="108"/>
      <c r="L834" s="107"/>
      <c r="M834" s="319"/>
      <c r="N834" s="107"/>
    </row>
    <row r="835" spans="1:14" ht="18" customHeight="1">
      <c r="A835" s="107">
        <v>831</v>
      </c>
      <c r="B835" s="107" t="s">
        <v>43</v>
      </c>
      <c r="C835" s="90">
        <v>43640</v>
      </c>
      <c r="D835" s="107" t="s">
        <v>9168</v>
      </c>
      <c r="E835" s="107" t="s">
        <v>1709</v>
      </c>
      <c r="F835" s="126">
        <v>3529.98</v>
      </c>
      <c r="G835" s="107" t="str">
        <f t="shared" si="12"/>
        <v>SH19-06173</v>
      </c>
      <c r="H835" s="318"/>
      <c r="I835" s="126"/>
      <c r="J835" s="110"/>
      <c r="K835" s="108"/>
      <c r="L835" s="107"/>
      <c r="M835" s="319"/>
      <c r="N835" s="107"/>
    </row>
    <row r="836" spans="1:14" ht="18" customHeight="1">
      <c r="A836" s="107">
        <v>832</v>
      </c>
      <c r="B836" s="107" t="s">
        <v>1746</v>
      </c>
      <c r="D836" s="327" t="s">
        <v>9169</v>
      </c>
      <c r="E836" s="107" t="s">
        <v>1709</v>
      </c>
      <c r="F836" s="126">
        <v>0</v>
      </c>
      <c r="G836" s="107" t="str">
        <f t="shared" si="12"/>
        <v>SH19-06174</v>
      </c>
      <c r="H836" s="318"/>
      <c r="I836" s="126"/>
      <c r="J836" s="110"/>
      <c r="K836" s="108"/>
      <c r="L836" s="107"/>
      <c r="M836" s="319"/>
      <c r="N836" s="107"/>
    </row>
    <row r="837" spans="1:14" ht="18" customHeight="1">
      <c r="A837" s="107">
        <v>833</v>
      </c>
      <c r="B837" s="107" t="s">
        <v>288</v>
      </c>
      <c r="C837" s="90">
        <v>43640</v>
      </c>
      <c r="D837" s="107" t="s">
        <v>9170</v>
      </c>
      <c r="E837" s="107" t="s">
        <v>1709</v>
      </c>
      <c r="F837" s="126">
        <v>3842</v>
      </c>
      <c r="G837" s="107" t="str">
        <f t="shared" si="12"/>
        <v>SH19-06175</v>
      </c>
      <c r="H837" s="318"/>
      <c r="I837" s="126"/>
      <c r="J837" s="110"/>
      <c r="K837" s="108"/>
      <c r="L837" s="107"/>
      <c r="M837" s="319"/>
      <c r="N837" s="107"/>
    </row>
    <row r="838" spans="1:14" ht="18" customHeight="1">
      <c r="A838" s="107">
        <v>834</v>
      </c>
      <c r="B838" s="107" t="s">
        <v>1746</v>
      </c>
      <c r="D838" s="327" t="s">
        <v>9171</v>
      </c>
      <c r="E838" s="107" t="s">
        <v>1709</v>
      </c>
      <c r="F838" s="126">
        <v>0</v>
      </c>
      <c r="G838" s="107" t="str">
        <f t="shared" si="12"/>
        <v>SH19-06176</v>
      </c>
      <c r="H838" s="318"/>
      <c r="I838" s="126"/>
      <c r="J838" s="110"/>
      <c r="K838" s="108"/>
      <c r="L838" s="107"/>
      <c r="M838" s="319"/>
      <c r="N838" s="107"/>
    </row>
    <row r="839" spans="1:14" ht="18" customHeight="1">
      <c r="A839" s="107">
        <v>835</v>
      </c>
      <c r="B839" s="107" t="s">
        <v>329</v>
      </c>
      <c r="C839" s="90">
        <v>43640</v>
      </c>
      <c r="D839" s="107" t="s">
        <v>9172</v>
      </c>
      <c r="E839" s="107" t="s">
        <v>1709</v>
      </c>
      <c r="F839" s="126">
        <v>1762.22</v>
      </c>
      <c r="G839" s="107" t="str">
        <f t="shared" ref="G839:G902" si="13">D839</f>
        <v>SH19-06177</v>
      </c>
      <c r="H839" s="318"/>
      <c r="I839" s="126"/>
      <c r="J839" s="110"/>
      <c r="K839" s="108"/>
      <c r="L839" s="107"/>
      <c r="M839" s="319"/>
      <c r="N839" s="107"/>
    </row>
    <row r="840" spans="1:14" ht="18" customHeight="1">
      <c r="A840" s="107">
        <v>836</v>
      </c>
      <c r="B840" s="107" t="s">
        <v>142</v>
      </c>
      <c r="C840" s="90">
        <v>43640</v>
      </c>
      <c r="D840" s="107" t="s">
        <v>9173</v>
      </c>
      <c r="E840" s="107" t="s">
        <v>1709</v>
      </c>
      <c r="F840" s="126">
        <v>236.25</v>
      </c>
      <c r="G840" s="107" t="str">
        <f t="shared" si="13"/>
        <v>SH19-06178</v>
      </c>
      <c r="H840" s="318"/>
      <c r="I840" s="126"/>
      <c r="J840" s="110"/>
      <c r="K840" s="108"/>
      <c r="L840" s="107"/>
      <c r="M840" s="319"/>
      <c r="N840" s="107"/>
    </row>
    <row r="841" spans="1:14" ht="18" customHeight="1">
      <c r="A841" s="107">
        <v>837</v>
      </c>
      <c r="B841" s="107" t="s">
        <v>142</v>
      </c>
      <c r="C841" s="90">
        <v>43640</v>
      </c>
      <c r="D841" s="107" t="s">
        <v>9174</v>
      </c>
      <c r="E841" s="107" t="s">
        <v>1709</v>
      </c>
      <c r="F841" s="126">
        <v>196.2</v>
      </c>
      <c r="G841" s="107" t="str">
        <f t="shared" si="13"/>
        <v>SH19-06179</v>
      </c>
      <c r="H841" s="318"/>
      <c r="I841" s="126"/>
      <c r="J841" s="110"/>
      <c r="K841" s="108"/>
      <c r="L841" s="107"/>
      <c r="M841" s="319"/>
      <c r="N841" s="107"/>
    </row>
    <row r="842" spans="1:14" ht="18" customHeight="1">
      <c r="A842" s="107">
        <v>838</v>
      </c>
      <c r="B842" s="107" t="s">
        <v>42</v>
      </c>
      <c r="C842" s="90">
        <v>43640</v>
      </c>
      <c r="D842" s="107" t="s">
        <v>9175</v>
      </c>
      <c r="E842" s="107" t="s">
        <v>9438</v>
      </c>
      <c r="F842" s="126">
        <v>67.33</v>
      </c>
      <c r="G842" s="107" t="str">
        <f t="shared" si="13"/>
        <v>SH19-06180</v>
      </c>
      <c r="H842" s="318"/>
      <c r="I842" s="126"/>
      <c r="J842" s="110"/>
      <c r="K842" s="108"/>
      <c r="L842" s="107"/>
      <c r="M842" s="319"/>
      <c r="N842" s="107"/>
    </row>
    <row r="843" spans="1:14" ht="18" customHeight="1">
      <c r="A843" s="107">
        <v>839</v>
      </c>
      <c r="B843" s="107" t="s">
        <v>206</v>
      </c>
      <c r="C843" s="90">
        <v>43640</v>
      </c>
      <c r="D843" s="107" t="s">
        <v>9176</v>
      </c>
      <c r="E843" s="107" t="s">
        <v>1709</v>
      </c>
      <c r="F843" s="126">
        <v>1754.85</v>
      </c>
      <c r="G843" s="107" t="str">
        <f t="shared" si="13"/>
        <v>SH19-06181</v>
      </c>
      <c r="H843" s="318"/>
      <c r="I843" s="126"/>
      <c r="J843" s="110"/>
      <c r="K843" s="108"/>
      <c r="L843" s="107"/>
      <c r="M843" s="319"/>
      <c r="N843" s="107"/>
    </row>
    <row r="844" spans="1:14" ht="18" customHeight="1">
      <c r="A844" s="107">
        <v>840</v>
      </c>
      <c r="B844" s="107" t="s">
        <v>42</v>
      </c>
      <c r="C844" s="90">
        <v>43640</v>
      </c>
      <c r="D844" s="107" t="s">
        <v>9177</v>
      </c>
      <c r="E844" s="107" t="s">
        <v>1709</v>
      </c>
      <c r="F844" s="126">
        <v>4308.72</v>
      </c>
      <c r="G844" s="107" t="str">
        <f t="shared" si="13"/>
        <v>SH19-06182</v>
      </c>
      <c r="H844" s="318"/>
      <c r="I844" s="126"/>
      <c r="J844" s="110"/>
      <c r="K844" s="108"/>
      <c r="L844" s="107"/>
      <c r="M844" s="319"/>
      <c r="N844" s="107"/>
    </row>
    <row r="845" spans="1:14" ht="18" customHeight="1">
      <c r="A845" s="107">
        <v>841</v>
      </c>
      <c r="B845" s="107" t="s">
        <v>1746</v>
      </c>
      <c r="D845" s="327" t="s">
        <v>9178</v>
      </c>
      <c r="E845" s="107" t="s">
        <v>1709</v>
      </c>
      <c r="F845" s="126">
        <v>0</v>
      </c>
      <c r="G845" s="107" t="str">
        <f t="shared" si="13"/>
        <v>SH19-06183</v>
      </c>
      <c r="H845" s="318"/>
      <c r="I845" s="126"/>
      <c r="J845" s="110"/>
      <c r="K845" s="108"/>
      <c r="L845" s="107"/>
      <c r="M845" s="319"/>
      <c r="N845" s="107"/>
    </row>
    <row r="846" spans="1:14" ht="18" customHeight="1">
      <c r="A846" s="107">
        <v>842</v>
      </c>
      <c r="B846" s="107" t="s">
        <v>139</v>
      </c>
      <c r="C846" s="90">
        <v>43640</v>
      </c>
      <c r="D846" s="107" t="s">
        <v>9179</v>
      </c>
      <c r="E846" s="107" t="s">
        <v>1709</v>
      </c>
      <c r="F846" s="126">
        <v>1986</v>
      </c>
      <c r="G846" s="107" t="str">
        <f t="shared" si="13"/>
        <v>SH19-06184</v>
      </c>
      <c r="H846" s="318"/>
      <c r="I846" s="126"/>
      <c r="J846" s="110"/>
      <c r="K846" s="108"/>
      <c r="L846" s="107"/>
      <c r="M846" s="319"/>
      <c r="N846" s="107"/>
    </row>
    <row r="847" spans="1:14" ht="18" customHeight="1">
      <c r="A847" s="107">
        <v>843</v>
      </c>
      <c r="B847" s="107" t="s">
        <v>55</v>
      </c>
      <c r="C847" s="90">
        <v>43640</v>
      </c>
      <c r="D847" s="107" t="s">
        <v>9180</v>
      </c>
      <c r="E847" s="107" t="s">
        <v>1709</v>
      </c>
      <c r="F847" s="126">
        <v>1210.2</v>
      </c>
      <c r="G847" s="107" t="str">
        <f t="shared" si="13"/>
        <v>SH19-06185</v>
      </c>
      <c r="H847" s="318"/>
      <c r="I847" s="126"/>
      <c r="J847" s="110"/>
      <c r="K847" s="108"/>
      <c r="L847" s="107"/>
      <c r="M847" s="319"/>
      <c r="N847" s="107"/>
    </row>
    <row r="848" spans="1:14" ht="18" customHeight="1">
      <c r="A848" s="107">
        <v>844</v>
      </c>
      <c r="B848" s="107" t="s">
        <v>55</v>
      </c>
      <c r="C848" s="90">
        <v>43640</v>
      </c>
      <c r="D848" s="107" t="s">
        <v>9181</v>
      </c>
      <c r="E848" s="107" t="s">
        <v>1709</v>
      </c>
      <c r="F848" s="126">
        <v>605.1</v>
      </c>
      <c r="G848" s="107" t="str">
        <f t="shared" si="13"/>
        <v>SH19-06186</v>
      </c>
      <c r="H848" s="318"/>
      <c r="I848" s="126"/>
      <c r="J848" s="110"/>
      <c r="K848" s="108"/>
      <c r="L848" s="107"/>
      <c r="M848" s="319"/>
      <c r="N848" s="107"/>
    </row>
    <row r="849" spans="1:14" ht="18" customHeight="1">
      <c r="A849" s="107">
        <v>845</v>
      </c>
      <c r="B849" s="107" t="s">
        <v>141</v>
      </c>
      <c r="C849" s="90">
        <v>43640</v>
      </c>
      <c r="D849" s="107" t="s">
        <v>9182</v>
      </c>
      <c r="E849" s="107" t="s">
        <v>1709</v>
      </c>
      <c r="F849" s="126">
        <v>522.15</v>
      </c>
      <c r="G849" s="107" t="str">
        <f t="shared" si="13"/>
        <v>SH19-06187</v>
      </c>
      <c r="H849" s="318"/>
      <c r="I849" s="126"/>
      <c r="J849" s="110"/>
      <c r="K849" s="108"/>
      <c r="L849" s="107"/>
      <c r="M849" s="319"/>
      <c r="N849" s="107"/>
    </row>
    <row r="850" spans="1:14" ht="18" customHeight="1">
      <c r="A850" s="107">
        <v>846</v>
      </c>
      <c r="B850" s="107" t="s">
        <v>238</v>
      </c>
      <c r="C850" s="90">
        <v>43640</v>
      </c>
      <c r="D850" s="107" t="s">
        <v>9183</v>
      </c>
      <c r="E850" s="107" t="s">
        <v>1709</v>
      </c>
      <c r="F850" s="126">
        <v>5717.46</v>
      </c>
      <c r="G850" s="107" t="str">
        <f t="shared" si="13"/>
        <v>SH19-06188</v>
      </c>
      <c r="H850" s="318"/>
      <c r="I850" s="126"/>
      <c r="J850" s="110"/>
      <c r="K850" s="108"/>
      <c r="L850" s="107"/>
      <c r="M850" s="319"/>
      <c r="N850" s="107"/>
    </row>
    <row r="851" spans="1:14" ht="18" customHeight="1">
      <c r="A851" s="107">
        <v>847</v>
      </c>
      <c r="B851" s="107" t="s">
        <v>42</v>
      </c>
      <c r="C851" s="90">
        <v>43640</v>
      </c>
      <c r="D851" s="107" t="s">
        <v>9184</v>
      </c>
      <c r="E851" s="107" t="s">
        <v>9438</v>
      </c>
      <c r="F851" s="126">
        <v>14.12</v>
      </c>
      <c r="G851" s="107" t="str">
        <f t="shared" si="13"/>
        <v>SH19-06189</v>
      </c>
      <c r="H851" s="318"/>
      <c r="I851" s="126"/>
      <c r="J851" s="110"/>
      <c r="K851" s="108"/>
      <c r="L851" s="107"/>
      <c r="M851" s="319"/>
      <c r="N851" s="107"/>
    </row>
    <row r="852" spans="1:14" ht="18" customHeight="1">
      <c r="A852" s="107">
        <v>848</v>
      </c>
      <c r="B852" s="107" t="s">
        <v>142</v>
      </c>
      <c r="C852" s="90">
        <v>43640</v>
      </c>
      <c r="D852" s="107" t="s">
        <v>9185</v>
      </c>
      <c r="E852" s="107" t="s">
        <v>1709</v>
      </c>
      <c r="F852" s="126">
        <v>709.46</v>
      </c>
      <c r="G852" s="107" t="str">
        <f t="shared" si="13"/>
        <v>SH19-06190</v>
      </c>
      <c r="H852" s="318"/>
      <c r="I852" s="126"/>
      <c r="J852" s="110"/>
      <c r="K852" s="108"/>
      <c r="L852" s="107"/>
      <c r="M852" s="319"/>
      <c r="N852" s="107"/>
    </row>
    <row r="853" spans="1:14" ht="18" customHeight="1">
      <c r="A853" s="107">
        <v>849</v>
      </c>
      <c r="B853" s="107" t="s">
        <v>142</v>
      </c>
      <c r="C853" s="90">
        <v>43640</v>
      </c>
      <c r="D853" s="107" t="s">
        <v>9186</v>
      </c>
      <c r="E853" s="107" t="s">
        <v>1709</v>
      </c>
      <c r="F853" s="126">
        <v>160.13</v>
      </c>
      <c r="G853" s="107" t="str">
        <f t="shared" si="13"/>
        <v>SH19-06191</v>
      </c>
      <c r="H853" s="318"/>
      <c r="I853" s="126"/>
      <c r="J853" s="110"/>
      <c r="K853" s="108"/>
      <c r="L853" s="107"/>
      <c r="M853" s="319"/>
      <c r="N853" s="107"/>
    </row>
    <row r="854" spans="1:14" ht="18" customHeight="1">
      <c r="A854" s="107">
        <v>850</v>
      </c>
      <c r="B854" s="107" t="s">
        <v>43</v>
      </c>
      <c r="C854" s="90">
        <v>43640</v>
      </c>
      <c r="D854" s="107" t="s">
        <v>9187</v>
      </c>
      <c r="E854" s="107" t="s">
        <v>1709</v>
      </c>
      <c r="F854" s="126">
        <v>962.03</v>
      </c>
      <c r="G854" s="107" t="str">
        <f t="shared" si="13"/>
        <v>SH19-06192</v>
      </c>
      <c r="H854" s="318"/>
      <c r="I854" s="126"/>
      <c r="J854" s="110"/>
      <c r="K854" s="108"/>
      <c r="L854" s="107"/>
      <c r="M854" s="319"/>
      <c r="N854" s="107"/>
    </row>
    <row r="855" spans="1:14" ht="18" customHeight="1">
      <c r="A855" s="107">
        <v>851</v>
      </c>
      <c r="B855" s="107" t="s">
        <v>1746</v>
      </c>
      <c r="D855" s="327" t="s">
        <v>9188</v>
      </c>
      <c r="E855" s="107" t="s">
        <v>1709</v>
      </c>
      <c r="F855" s="126">
        <v>0</v>
      </c>
      <c r="G855" s="107" t="str">
        <f t="shared" si="13"/>
        <v>SH19-06193</v>
      </c>
      <c r="H855" s="318"/>
      <c r="I855" s="126"/>
      <c r="J855" s="110"/>
      <c r="K855" s="108"/>
      <c r="L855" s="107"/>
      <c r="M855" s="319"/>
      <c r="N855" s="107"/>
    </row>
    <row r="856" spans="1:14" ht="18" customHeight="1">
      <c r="A856" s="107">
        <v>852</v>
      </c>
      <c r="B856" s="107" t="s">
        <v>337</v>
      </c>
      <c r="C856" s="90">
        <v>43640</v>
      </c>
      <c r="D856" s="107" t="s">
        <v>9189</v>
      </c>
      <c r="E856" s="107" t="s">
        <v>1709</v>
      </c>
      <c r="F856" s="126">
        <v>6561.36</v>
      </c>
      <c r="G856" s="107" t="str">
        <f t="shared" si="13"/>
        <v>SH19-06194</v>
      </c>
      <c r="H856" s="318"/>
      <c r="I856" s="126"/>
      <c r="J856" s="110"/>
      <c r="K856" s="108"/>
      <c r="L856" s="107"/>
      <c r="M856" s="319"/>
      <c r="N856" s="107"/>
    </row>
    <row r="857" spans="1:14" ht="18" customHeight="1">
      <c r="A857" s="107">
        <v>853</v>
      </c>
      <c r="B857" s="107" t="s">
        <v>49</v>
      </c>
      <c r="C857" s="90">
        <v>43640</v>
      </c>
      <c r="D857" s="107" t="s">
        <v>9190</v>
      </c>
      <c r="E857" s="107" t="s">
        <v>1709</v>
      </c>
      <c r="F857" s="126">
        <v>14242.8</v>
      </c>
      <c r="G857" s="107" t="str">
        <f t="shared" si="13"/>
        <v>SH19-06195</v>
      </c>
      <c r="H857" s="318"/>
      <c r="I857" s="126"/>
      <c r="J857" s="110"/>
      <c r="K857" s="108"/>
      <c r="L857" s="107"/>
      <c r="M857" s="319"/>
      <c r="N857" s="107"/>
    </row>
    <row r="858" spans="1:14" ht="18" customHeight="1">
      <c r="A858" s="107">
        <v>854</v>
      </c>
      <c r="B858" s="107" t="s">
        <v>1746</v>
      </c>
      <c r="D858" s="327" t="s">
        <v>9191</v>
      </c>
      <c r="E858" s="107" t="s">
        <v>1709</v>
      </c>
      <c r="F858" s="126">
        <v>0</v>
      </c>
      <c r="G858" s="107" t="str">
        <f t="shared" si="13"/>
        <v>SH19-06196</v>
      </c>
      <c r="H858" s="318"/>
      <c r="I858" s="126"/>
      <c r="J858" s="110"/>
      <c r="K858" s="108"/>
      <c r="L858" s="107"/>
      <c r="M858" s="319"/>
      <c r="N858" s="107"/>
    </row>
    <row r="859" spans="1:14" ht="18" customHeight="1">
      <c r="A859" s="107">
        <v>855</v>
      </c>
      <c r="B859" s="107" t="s">
        <v>1746</v>
      </c>
      <c r="D859" s="327" t="s">
        <v>9192</v>
      </c>
      <c r="E859" s="107" t="s">
        <v>1709</v>
      </c>
      <c r="F859" s="126">
        <v>0</v>
      </c>
      <c r="G859" s="107" t="str">
        <f t="shared" si="13"/>
        <v>SH19-06197</v>
      </c>
      <c r="H859" s="318"/>
      <c r="I859" s="126"/>
      <c r="J859" s="110"/>
      <c r="K859" s="108"/>
      <c r="L859" s="107"/>
      <c r="M859" s="319"/>
      <c r="N859" s="107"/>
    </row>
    <row r="860" spans="1:14" ht="18" customHeight="1">
      <c r="A860" s="107">
        <v>856</v>
      </c>
      <c r="B860" s="107" t="s">
        <v>42</v>
      </c>
      <c r="C860" s="90">
        <v>43641</v>
      </c>
      <c r="D860" s="107" t="s">
        <v>9193</v>
      </c>
      <c r="E860" s="107" t="s">
        <v>9437</v>
      </c>
      <c r="F860" s="126">
        <v>6922.3</v>
      </c>
      <c r="G860" s="107" t="str">
        <f t="shared" si="13"/>
        <v>SH19-06198</v>
      </c>
      <c r="H860" s="318"/>
      <c r="I860" s="126"/>
      <c r="J860" s="110"/>
      <c r="K860" s="108"/>
      <c r="L860" s="107"/>
      <c r="M860" s="319"/>
      <c r="N860" s="107"/>
    </row>
    <row r="861" spans="1:14" ht="18" customHeight="1">
      <c r="A861" s="107">
        <v>857</v>
      </c>
      <c r="B861" s="107"/>
      <c r="D861" s="347" t="s">
        <v>9194</v>
      </c>
      <c r="E861" s="107" t="s">
        <v>1709</v>
      </c>
      <c r="F861" s="126">
        <v>0</v>
      </c>
      <c r="G861" s="107" t="str">
        <f t="shared" si="13"/>
        <v>SH19-06199</v>
      </c>
      <c r="H861" s="318"/>
      <c r="I861" s="126"/>
      <c r="J861" s="110"/>
      <c r="K861" s="108"/>
      <c r="L861" s="107"/>
      <c r="M861" s="319"/>
      <c r="N861" s="107"/>
    </row>
    <row r="862" spans="1:14" ht="18" customHeight="1">
      <c r="A862" s="107">
        <v>858</v>
      </c>
      <c r="B862" s="107" t="s">
        <v>42</v>
      </c>
      <c r="C862" s="90">
        <v>43640</v>
      </c>
      <c r="D862" s="107" t="s">
        <v>9195</v>
      </c>
      <c r="E862" s="107" t="s">
        <v>9438</v>
      </c>
      <c r="F862" s="126">
        <v>6.31</v>
      </c>
      <c r="G862" s="107" t="str">
        <f t="shared" si="13"/>
        <v>SH19-06200</v>
      </c>
      <c r="H862" s="318"/>
      <c r="I862" s="126"/>
      <c r="J862" s="110"/>
      <c r="K862" s="108"/>
      <c r="L862" s="107"/>
      <c r="M862" s="319"/>
      <c r="N862" s="107"/>
    </row>
    <row r="863" spans="1:14" ht="18" customHeight="1">
      <c r="A863" s="107">
        <v>859</v>
      </c>
      <c r="B863" s="107" t="s">
        <v>1746</v>
      </c>
      <c r="D863" s="327" t="s">
        <v>9196</v>
      </c>
      <c r="E863" s="107" t="s">
        <v>1709</v>
      </c>
      <c r="F863" s="126">
        <v>0</v>
      </c>
      <c r="G863" s="107" t="str">
        <f t="shared" si="13"/>
        <v>SH19-06201</v>
      </c>
      <c r="H863" s="318"/>
      <c r="I863" s="126"/>
      <c r="J863" s="110"/>
      <c r="K863" s="108"/>
      <c r="L863" s="107"/>
      <c r="M863" s="319"/>
      <c r="N863" s="107"/>
    </row>
    <row r="864" spans="1:14" ht="18" customHeight="1">
      <c r="A864" s="107">
        <v>860</v>
      </c>
      <c r="B864" s="107" t="s">
        <v>329</v>
      </c>
      <c r="C864" s="90">
        <v>43640</v>
      </c>
      <c r="D864" s="107" t="s">
        <v>9197</v>
      </c>
      <c r="E864" s="107" t="s">
        <v>1709</v>
      </c>
      <c r="F864" s="126">
        <v>2850</v>
      </c>
      <c r="G864" s="107" t="str">
        <f t="shared" si="13"/>
        <v>SH19-06202</v>
      </c>
      <c r="H864" s="318"/>
      <c r="I864" s="126"/>
      <c r="J864" s="110"/>
      <c r="K864" s="108"/>
      <c r="L864" s="107"/>
      <c r="M864" s="319"/>
      <c r="N864" s="107"/>
    </row>
    <row r="865" spans="1:14" ht="18" customHeight="1">
      <c r="A865" s="107">
        <v>861</v>
      </c>
      <c r="B865" s="107" t="s">
        <v>141</v>
      </c>
      <c r="C865" s="90">
        <v>43640</v>
      </c>
      <c r="D865" s="107" t="s">
        <v>9198</v>
      </c>
      <c r="E865" s="107" t="s">
        <v>1709</v>
      </c>
      <c r="F865" s="126">
        <v>2520</v>
      </c>
      <c r="G865" s="107" t="str">
        <f t="shared" si="13"/>
        <v>SH19-06203</v>
      </c>
      <c r="H865" s="318"/>
      <c r="I865" s="126"/>
      <c r="J865" s="110"/>
      <c r="K865" s="108"/>
      <c r="L865" s="107"/>
      <c r="M865" s="319"/>
      <c r="N865" s="107"/>
    </row>
    <row r="866" spans="1:14" ht="18" customHeight="1">
      <c r="A866" s="107">
        <v>862</v>
      </c>
      <c r="B866" s="107" t="s">
        <v>1727</v>
      </c>
      <c r="C866" s="90">
        <v>43640</v>
      </c>
      <c r="D866" s="107" t="s">
        <v>9199</v>
      </c>
      <c r="E866" s="107" t="s">
        <v>1709</v>
      </c>
      <c r="F866" s="126">
        <v>4244.1000000000004</v>
      </c>
      <c r="G866" s="107" t="str">
        <f t="shared" si="13"/>
        <v>SH19-06204</v>
      </c>
      <c r="H866" s="318"/>
      <c r="I866" s="126"/>
      <c r="J866" s="110"/>
      <c r="K866" s="108"/>
      <c r="L866" s="107"/>
      <c r="M866" s="319"/>
      <c r="N866" s="107"/>
    </row>
    <row r="867" spans="1:14" ht="18" customHeight="1">
      <c r="A867" s="107">
        <v>863</v>
      </c>
      <c r="B867" s="107" t="s">
        <v>55</v>
      </c>
      <c r="C867" s="90">
        <v>43640</v>
      </c>
      <c r="D867" s="107" t="s">
        <v>9200</v>
      </c>
      <c r="E867" s="107" t="s">
        <v>1709</v>
      </c>
      <c r="F867" s="126">
        <v>3282.52</v>
      </c>
      <c r="G867" s="107" t="str">
        <f t="shared" si="13"/>
        <v>SH19-06205</v>
      </c>
      <c r="H867" s="318"/>
      <c r="I867" s="126"/>
      <c r="J867" s="110"/>
      <c r="K867" s="108"/>
      <c r="L867" s="107"/>
      <c r="M867" s="319"/>
      <c r="N867" s="107"/>
    </row>
    <row r="868" spans="1:14" ht="18" customHeight="1">
      <c r="A868" s="107">
        <v>864</v>
      </c>
      <c r="B868" s="107" t="s">
        <v>55</v>
      </c>
      <c r="C868" s="90">
        <v>43640</v>
      </c>
      <c r="D868" s="107" t="s">
        <v>9201</v>
      </c>
      <c r="E868" s="107" t="s">
        <v>1709</v>
      </c>
      <c r="F868" s="126">
        <v>1502.82</v>
      </c>
      <c r="G868" s="107" t="str">
        <f t="shared" si="13"/>
        <v>SH19-06206</v>
      </c>
      <c r="H868" s="318"/>
      <c r="I868" s="126"/>
      <c r="J868" s="110"/>
      <c r="K868" s="108"/>
      <c r="L868" s="107"/>
      <c r="M868" s="319"/>
      <c r="N868" s="107"/>
    </row>
    <row r="869" spans="1:14" ht="18" customHeight="1">
      <c r="A869" s="107">
        <v>865</v>
      </c>
      <c r="B869" s="107" t="s">
        <v>42</v>
      </c>
      <c r="C869" s="90">
        <v>43642</v>
      </c>
      <c r="D869" s="107" t="s">
        <v>9202</v>
      </c>
      <c r="E869" s="107" t="s">
        <v>9436</v>
      </c>
      <c r="F869" s="126">
        <v>5307.69</v>
      </c>
      <c r="G869" s="107" t="str">
        <f t="shared" si="13"/>
        <v>SH19-06207</v>
      </c>
      <c r="H869" s="318"/>
      <c r="I869" s="126"/>
      <c r="J869" s="110"/>
      <c r="K869" s="108"/>
      <c r="L869" s="107"/>
      <c r="M869" s="319"/>
      <c r="N869" s="107"/>
    </row>
    <row r="870" spans="1:14" ht="18" customHeight="1">
      <c r="A870" s="107">
        <v>866</v>
      </c>
      <c r="B870" s="107" t="s">
        <v>42</v>
      </c>
      <c r="C870" s="90">
        <v>43642</v>
      </c>
      <c r="D870" s="107" t="s">
        <v>9203</v>
      </c>
      <c r="E870" s="107" t="s">
        <v>9436</v>
      </c>
      <c r="F870" s="126">
        <v>6132.58</v>
      </c>
      <c r="G870" s="107" t="str">
        <f t="shared" si="13"/>
        <v>SH19-06208</v>
      </c>
      <c r="H870" s="318"/>
      <c r="I870" s="126"/>
      <c r="J870" s="110"/>
      <c r="K870" s="108"/>
      <c r="L870" s="107"/>
      <c r="M870" s="319"/>
      <c r="N870" s="107"/>
    </row>
    <row r="871" spans="1:14" ht="18" customHeight="1">
      <c r="A871" s="107">
        <v>867</v>
      </c>
      <c r="B871" s="107" t="s">
        <v>42</v>
      </c>
      <c r="C871" s="90">
        <v>43642</v>
      </c>
      <c r="D871" s="107" t="s">
        <v>9204</v>
      </c>
      <c r="E871" s="107" t="s">
        <v>9436</v>
      </c>
      <c r="F871" s="126">
        <v>4866.2</v>
      </c>
      <c r="G871" s="107" t="str">
        <f t="shared" si="13"/>
        <v>SH19-06209</v>
      </c>
      <c r="H871" s="318"/>
      <c r="I871" s="126"/>
      <c r="J871" s="110"/>
      <c r="K871" s="108"/>
      <c r="L871" s="107"/>
      <c r="M871" s="319"/>
      <c r="N871" s="107"/>
    </row>
    <row r="872" spans="1:14" ht="18" customHeight="1">
      <c r="A872" s="107">
        <v>868</v>
      </c>
      <c r="B872" s="107" t="s">
        <v>42</v>
      </c>
      <c r="C872" s="90">
        <v>43642</v>
      </c>
      <c r="D872" s="107" t="s">
        <v>9205</v>
      </c>
      <c r="E872" s="107" t="s">
        <v>9436</v>
      </c>
      <c r="F872" s="126">
        <v>7897.92</v>
      </c>
      <c r="G872" s="107" t="str">
        <f t="shared" si="13"/>
        <v>SH19-06210</v>
      </c>
      <c r="H872" s="318"/>
      <c r="I872" s="126"/>
      <c r="J872" s="110"/>
      <c r="K872" s="108"/>
      <c r="L872" s="107"/>
      <c r="M872" s="319"/>
      <c r="N872" s="107"/>
    </row>
    <row r="873" spans="1:14" ht="18" customHeight="1">
      <c r="A873" s="107">
        <v>869</v>
      </c>
      <c r="B873" s="107" t="s">
        <v>42</v>
      </c>
      <c r="C873" s="90">
        <v>43642</v>
      </c>
      <c r="D873" s="107" t="s">
        <v>9206</v>
      </c>
      <c r="E873" s="107" t="s">
        <v>9436</v>
      </c>
      <c r="F873" s="126">
        <v>3211.95</v>
      </c>
      <c r="G873" s="107" t="str">
        <f t="shared" si="13"/>
        <v>SH19-06211</v>
      </c>
      <c r="H873" s="318"/>
      <c r="I873" s="126"/>
      <c r="J873" s="110"/>
      <c r="K873" s="108"/>
      <c r="L873" s="107"/>
      <c r="M873" s="319"/>
      <c r="N873" s="107"/>
    </row>
    <row r="874" spans="1:14" ht="18" customHeight="1">
      <c r="A874" s="107">
        <v>870</v>
      </c>
      <c r="B874" s="107" t="s">
        <v>42</v>
      </c>
      <c r="C874" s="90">
        <v>43642</v>
      </c>
      <c r="D874" s="107" t="s">
        <v>9207</v>
      </c>
      <c r="E874" s="107" t="s">
        <v>9436</v>
      </c>
      <c r="F874" s="126">
        <v>6675.55</v>
      </c>
      <c r="G874" s="107" t="str">
        <f t="shared" si="13"/>
        <v>SH19-06212</v>
      </c>
      <c r="H874" s="318"/>
      <c r="I874" s="126"/>
      <c r="J874" s="110"/>
      <c r="K874" s="108"/>
      <c r="L874" s="107"/>
      <c r="M874" s="319"/>
      <c r="N874" s="107"/>
    </row>
    <row r="875" spans="1:14" ht="18" customHeight="1">
      <c r="A875" s="107">
        <v>871</v>
      </c>
      <c r="B875" s="107" t="s">
        <v>42</v>
      </c>
      <c r="C875" s="90">
        <v>43642</v>
      </c>
      <c r="D875" s="107" t="s">
        <v>9208</v>
      </c>
      <c r="E875" s="107" t="s">
        <v>9436</v>
      </c>
      <c r="F875" s="126">
        <v>7970.3</v>
      </c>
      <c r="G875" s="107" t="str">
        <f t="shared" si="13"/>
        <v>SH19-06213</v>
      </c>
      <c r="H875" s="318"/>
      <c r="I875" s="126"/>
      <c r="J875" s="110"/>
      <c r="K875" s="108"/>
      <c r="L875" s="107"/>
      <c r="M875" s="319"/>
      <c r="N875" s="107"/>
    </row>
    <row r="876" spans="1:14" ht="18" customHeight="1">
      <c r="A876" s="107">
        <v>872</v>
      </c>
      <c r="B876" s="107" t="s">
        <v>42</v>
      </c>
      <c r="C876" s="90">
        <v>43642</v>
      </c>
      <c r="D876" s="107" t="s">
        <v>9209</v>
      </c>
      <c r="E876" s="107" t="s">
        <v>9436</v>
      </c>
      <c r="F876" s="126">
        <v>10456.18</v>
      </c>
      <c r="G876" s="107" t="str">
        <f t="shared" si="13"/>
        <v>SH19-06214</v>
      </c>
      <c r="H876" s="318"/>
      <c r="I876" s="126"/>
      <c r="J876" s="110"/>
      <c r="K876" s="108"/>
      <c r="L876" s="107"/>
      <c r="M876" s="319"/>
      <c r="N876" s="107"/>
    </row>
    <row r="877" spans="1:14" ht="18" customHeight="1">
      <c r="A877" s="107">
        <v>873</v>
      </c>
      <c r="B877" s="107" t="s">
        <v>42</v>
      </c>
      <c r="C877" s="90">
        <v>43642</v>
      </c>
      <c r="D877" s="107" t="s">
        <v>9210</v>
      </c>
      <c r="E877" s="107" t="s">
        <v>9436</v>
      </c>
      <c r="F877" s="126">
        <v>8758.36</v>
      </c>
      <c r="G877" s="107" t="str">
        <f t="shared" si="13"/>
        <v>SH19-06215</v>
      </c>
      <c r="H877" s="318"/>
      <c r="I877" s="126"/>
      <c r="J877" s="110"/>
      <c r="K877" s="108"/>
      <c r="L877" s="107"/>
      <c r="M877" s="319"/>
      <c r="N877" s="107"/>
    </row>
    <row r="878" spans="1:14" ht="18" customHeight="1">
      <c r="A878" s="107">
        <v>874</v>
      </c>
      <c r="B878" s="107" t="s">
        <v>42</v>
      </c>
      <c r="C878" s="90">
        <v>43642</v>
      </c>
      <c r="D878" s="107" t="s">
        <v>9211</v>
      </c>
      <c r="E878" s="107" t="s">
        <v>9436</v>
      </c>
      <c r="F878" s="126">
        <v>9406.84</v>
      </c>
      <c r="G878" s="107" t="str">
        <f t="shared" si="13"/>
        <v>SH19-06216</v>
      </c>
      <c r="H878" s="318"/>
      <c r="I878" s="126"/>
      <c r="J878" s="110"/>
      <c r="K878" s="108"/>
      <c r="L878" s="107"/>
      <c r="M878" s="319"/>
      <c r="N878" s="107"/>
    </row>
    <row r="879" spans="1:14" ht="18" customHeight="1">
      <c r="A879" s="107">
        <v>875</v>
      </c>
      <c r="B879" s="107" t="s">
        <v>42</v>
      </c>
      <c r="C879" s="90">
        <v>43642</v>
      </c>
      <c r="D879" s="107" t="s">
        <v>9212</v>
      </c>
      <c r="E879" s="107" t="s">
        <v>9436</v>
      </c>
      <c r="F879" s="126">
        <v>6735.81</v>
      </c>
      <c r="G879" s="107" t="str">
        <f t="shared" si="13"/>
        <v>SH19-06217</v>
      </c>
      <c r="H879" s="318"/>
      <c r="I879" s="126"/>
      <c r="J879" s="110"/>
      <c r="K879" s="108"/>
      <c r="L879" s="107"/>
      <c r="M879" s="319"/>
      <c r="N879" s="107"/>
    </row>
    <row r="880" spans="1:14" ht="18" customHeight="1">
      <c r="A880" s="107">
        <v>876</v>
      </c>
      <c r="B880" s="107" t="s">
        <v>42</v>
      </c>
      <c r="C880" s="90">
        <v>43642</v>
      </c>
      <c r="D880" s="107" t="s">
        <v>9213</v>
      </c>
      <c r="E880" s="107" t="s">
        <v>9436</v>
      </c>
      <c r="F880" s="126">
        <v>7897.92</v>
      </c>
      <c r="G880" s="107" t="str">
        <f t="shared" si="13"/>
        <v>SH19-06218</v>
      </c>
      <c r="H880" s="318"/>
      <c r="I880" s="126"/>
      <c r="J880" s="110"/>
      <c r="K880" s="108"/>
      <c r="L880" s="107"/>
      <c r="M880" s="319"/>
      <c r="N880" s="107"/>
    </row>
    <row r="881" spans="1:14" ht="18" customHeight="1">
      <c r="A881" s="107">
        <v>877</v>
      </c>
      <c r="B881" s="107" t="s">
        <v>42</v>
      </c>
      <c r="C881" s="90">
        <v>43642</v>
      </c>
      <c r="D881" s="107" t="s">
        <v>9214</v>
      </c>
      <c r="E881" s="107" t="s">
        <v>9436</v>
      </c>
      <c r="F881" s="126">
        <v>12941.67</v>
      </c>
      <c r="G881" s="107" t="str">
        <f t="shared" si="13"/>
        <v>SH19-06219</v>
      </c>
      <c r="H881" s="318"/>
      <c r="I881" s="126"/>
      <c r="J881" s="110"/>
      <c r="K881" s="108"/>
      <c r="L881" s="107"/>
      <c r="M881" s="319"/>
      <c r="N881" s="107"/>
    </row>
    <row r="882" spans="1:14" ht="18" customHeight="1">
      <c r="A882" s="107">
        <v>878</v>
      </c>
      <c r="B882" s="107" t="s">
        <v>42</v>
      </c>
      <c r="C882" s="90">
        <v>43642</v>
      </c>
      <c r="D882" s="107" t="s">
        <v>9215</v>
      </c>
      <c r="E882" s="107" t="s">
        <v>9436</v>
      </c>
      <c r="F882" s="126">
        <v>6664.12</v>
      </c>
      <c r="G882" s="107" t="str">
        <f t="shared" si="13"/>
        <v>SH19-06220</v>
      </c>
      <c r="H882" s="318"/>
      <c r="I882" s="126"/>
      <c r="J882" s="110"/>
      <c r="K882" s="108"/>
      <c r="L882" s="107"/>
      <c r="M882" s="319"/>
      <c r="N882" s="107"/>
    </row>
    <row r="883" spans="1:14" ht="18" customHeight="1">
      <c r="A883" s="107">
        <v>879</v>
      </c>
      <c r="B883" s="107" t="s">
        <v>142</v>
      </c>
      <c r="C883" s="90">
        <v>43640</v>
      </c>
      <c r="D883" s="107" t="s">
        <v>9216</v>
      </c>
      <c r="E883" s="107" t="s">
        <v>1709</v>
      </c>
      <c r="F883" s="126">
        <v>291.5</v>
      </c>
      <c r="G883" s="107" t="str">
        <f t="shared" si="13"/>
        <v>SH19-06221</v>
      </c>
      <c r="H883" s="318"/>
      <c r="I883" s="126"/>
      <c r="J883" s="110"/>
      <c r="K883" s="108"/>
      <c r="L883" s="107"/>
      <c r="M883" s="319"/>
      <c r="N883" s="107"/>
    </row>
    <row r="884" spans="1:14" ht="18" customHeight="1">
      <c r="A884" s="107">
        <v>880</v>
      </c>
      <c r="B884" s="107" t="s">
        <v>139</v>
      </c>
      <c r="C884" s="90">
        <v>43641</v>
      </c>
      <c r="D884" s="107" t="s">
        <v>9217</v>
      </c>
      <c r="E884" s="107" t="s">
        <v>1709</v>
      </c>
      <c r="F884" s="126">
        <v>1479</v>
      </c>
      <c r="G884" s="107" t="str">
        <f t="shared" si="13"/>
        <v>SH19-06222</v>
      </c>
      <c r="H884" s="318"/>
      <c r="I884" s="126"/>
      <c r="J884" s="110"/>
      <c r="K884" s="108"/>
      <c r="L884" s="107"/>
      <c r="M884" s="319"/>
      <c r="N884" s="107"/>
    </row>
    <row r="885" spans="1:14" ht="18" customHeight="1">
      <c r="A885" s="107">
        <v>881</v>
      </c>
      <c r="B885" s="107" t="s">
        <v>142</v>
      </c>
      <c r="C885" s="90">
        <v>43641</v>
      </c>
      <c r="D885" s="107" t="s">
        <v>9218</v>
      </c>
      <c r="E885" s="107" t="s">
        <v>1709</v>
      </c>
      <c r="F885" s="126">
        <v>1525.76</v>
      </c>
      <c r="G885" s="107" t="str">
        <f t="shared" si="13"/>
        <v>SH19-06223</v>
      </c>
      <c r="H885" s="318"/>
      <c r="I885" s="126"/>
      <c r="J885" s="110"/>
      <c r="K885" s="108"/>
      <c r="L885" s="107"/>
      <c r="M885" s="319"/>
      <c r="N885" s="107"/>
    </row>
    <row r="886" spans="1:14" ht="18" customHeight="1">
      <c r="A886" s="107">
        <v>882</v>
      </c>
      <c r="B886" s="107" t="s">
        <v>142</v>
      </c>
      <c r="C886" s="90">
        <v>43641</v>
      </c>
      <c r="D886" s="107" t="s">
        <v>9219</v>
      </c>
      <c r="E886" s="107" t="s">
        <v>1709</v>
      </c>
      <c r="F886" s="126">
        <v>329.57</v>
      </c>
      <c r="G886" s="107" t="str">
        <f t="shared" si="13"/>
        <v>SH19-06224</v>
      </c>
      <c r="H886" s="318"/>
      <c r="I886" s="126"/>
      <c r="J886" s="110"/>
      <c r="K886" s="108"/>
      <c r="L886" s="107"/>
      <c r="M886" s="319"/>
      <c r="N886" s="107"/>
    </row>
    <row r="887" spans="1:14" ht="18" customHeight="1">
      <c r="A887" s="107">
        <v>883</v>
      </c>
      <c r="B887" s="107" t="s">
        <v>43</v>
      </c>
      <c r="C887" s="90">
        <v>43641</v>
      </c>
      <c r="D887" s="107" t="s">
        <v>9220</v>
      </c>
      <c r="E887" s="107" t="s">
        <v>1709</v>
      </c>
      <c r="F887" s="126">
        <v>3333.89</v>
      </c>
      <c r="G887" s="107" t="str">
        <f t="shared" si="13"/>
        <v>SH19-06225</v>
      </c>
      <c r="H887" s="318"/>
      <c r="I887" s="126"/>
      <c r="J887" s="110"/>
      <c r="K887" s="108"/>
      <c r="L887" s="107"/>
      <c r="M887" s="319"/>
      <c r="N887" s="107"/>
    </row>
    <row r="888" spans="1:14" ht="18" customHeight="1">
      <c r="A888" s="107">
        <v>884</v>
      </c>
      <c r="B888" s="107" t="s">
        <v>223</v>
      </c>
      <c r="C888" s="90">
        <v>43641</v>
      </c>
      <c r="D888" s="107" t="s">
        <v>9221</v>
      </c>
      <c r="E888" s="107" t="s">
        <v>1709</v>
      </c>
      <c r="F888" s="126">
        <v>3695.1</v>
      </c>
      <c r="G888" s="107" t="str">
        <f t="shared" si="13"/>
        <v>SH19-06226</v>
      </c>
      <c r="H888" s="318"/>
      <c r="I888" s="126"/>
      <c r="J888" s="110"/>
      <c r="K888" s="108"/>
      <c r="L888" s="107"/>
      <c r="M888" s="319"/>
      <c r="N888" s="107"/>
    </row>
    <row r="889" spans="1:14" ht="18" customHeight="1">
      <c r="A889" s="107">
        <v>885</v>
      </c>
      <c r="B889" s="107" t="s">
        <v>1746</v>
      </c>
      <c r="D889" s="327" t="s">
        <v>9222</v>
      </c>
      <c r="E889" s="107" t="s">
        <v>1709</v>
      </c>
      <c r="F889" s="126">
        <v>0</v>
      </c>
      <c r="G889" s="107" t="str">
        <f t="shared" si="13"/>
        <v>SH19-06227</v>
      </c>
      <c r="H889" s="318"/>
      <c r="I889" s="126"/>
      <c r="J889" s="110"/>
      <c r="K889" s="108"/>
      <c r="L889" s="107"/>
      <c r="M889" s="319"/>
      <c r="N889" s="107"/>
    </row>
    <row r="890" spans="1:14" ht="18" customHeight="1">
      <c r="A890" s="107">
        <v>886</v>
      </c>
      <c r="B890" s="107" t="s">
        <v>332</v>
      </c>
      <c r="C890" s="90">
        <v>43641</v>
      </c>
      <c r="D890" s="107" t="s">
        <v>9223</v>
      </c>
      <c r="E890" s="107" t="s">
        <v>1709</v>
      </c>
      <c r="F890" s="126">
        <v>1748.25</v>
      </c>
      <c r="G890" s="107" t="str">
        <f t="shared" si="13"/>
        <v>SH19-06228</v>
      </c>
      <c r="H890" s="318"/>
      <c r="I890" s="126"/>
      <c r="J890" s="110"/>
      <c r="K890" s="108"/>
      <c r="L890" s="107"/>
      <c r="M890" s="319"/>
      <c r="N890" s="107"/>
    </row>
    <row r="891" spans="1:14" ht="18" customHeight="1">
      <c r="A891" s="107">
        <v>887</v>
      </c>
      <c r="B891" s="107" t="s">
        <v>42</v>
      </c>
      <c r="C891" s="90">
        <v>43641</v>
      </c>
      <c r="D891" s="107" t="s">
        <v>9224</v>
      </c>
      <c r="E891" s="107" t="s">
        <v>9437</v>
      </c>
      <c r="F891" s="126">
        <v>266</v>
      </c>
      <c r="G891" s="107" t="str">
        <f t="shared" si="13"/>
        <v>SH19-06229</v>
      </c>
      <c r="H891" s="318"/>
      <c r="I891" s="126"/>
      <c r="J891" s="110"/>
      <c r="K891" s="108"/>
      <c r="L891" s="107"/>
      <c r="M891" s="319"/>
      <c r="N891" s="107"/>
    </row>
    <row r="892" spans="1:14" ht="18" customHeight="1">
      <c r="A892" s="107">
        <v>888</v>
      </c>
      <c r="B892" s="107" t="s">
        <v>42</v>
      </c>
      <c r="C892" s="90">
        <v>43641</v>
      </c>
      <c r="D892" s="107" t="s">
        <v>9225</v>
      </c>
      <c r="E892" s="107" t="s">
        <v>9437</v>
      </c>
      <c r="F892" s="126">
        <v>15.06</v>
      </c>
      <c r="G892" s="107" t="str">
        <f t="shared" si="13"/>
        <v>SH19-06230</v>
      </c>
      <c r="H892" s="318"/>
      <c r="I892" s="126"/>
      <c r="J892" s="110"/>
      <c r="K892" s="108"/>
      <c r="L892" s="107"/>
      <c r="M892" s="319"/>
      <c r="N892" s="107"/>
    </row>
    <row r="893" spans="1:14" ht="18" customHeight="1">
      <c r="A893" s="107">
        <v>889</v>
      </c>
      <c r="B893" s="107" t="s">
        <v>335</v>
      </c>
      <c r="C893" s="90">
        <v>43641</v>
      </c>
      <c r="D893" s="107" t="s">
        <v>9226</v>
      </c>
      <c r="E893" s="107" t="s">
        <v>1709</v>
      </c>
      <c r="F893" s="126">
        <v>2182.1799999999998</v>
      </c>
      <c r="G893" s="107" t="str">
        <f t="shared" si="13"/>
        <v>SH19-06231</v>
      </c>
      <c r="H893" s="318"/>
      <c r="I893" s="126"/>
      <c r="J893" s="110"/>
      <c r="K893" s="108"/>
      <c r="L893" s="107"/>
      <c r="M893" s="319"/>
      <c r="N893" s="107"/>
    </row>
    <row r="894" spans="1:14" ht="18" customHeight="1">
      <c r="A894" s="107">
        <v>890</v>
      </c>
      <c r="B894" s="107" t="s">
        <v>238</v>
      </c>
      <c r="C894" s="90">
        <v>43641</v>
      </c>
      <c r="D894" s="107" t="s">
        <v>9227</v>
      </c>
      <c r="E894" s="107" t="s">
        <v>1709</v>
      </c>
      <c r="F894" s="126">
        <v>5235.96</v>
      </c>
      <c r="G894" s="107" t="str">
        <f t="shared" si="13"/>
        <v>SH19-06232</v>
      </c>
      <c r="H894" s="318"/>
      <c r="I894" s="126"/>
      <c r="J894" s="110"/>
      <c r="K894" s="108"/>
      <c r="L894" s="107"/>
      <c r="M894" s="319"/>
      <c r="N894" s="107"/>
    </row>
    <row r="895" spans="1:14" ht="18" customHeight="1">
      <c r="A895" s="107">
        <v>891</v>
      </c>
      <c r="B895" s="107" t="s">
        <v>55</v>
      </c>
      <c r="C895" s="90">
        <v>43641</v>
      </c>
      <c r="D895" s="107" t="s">
        <v>9228</v>
      </c>
      <c r="E895" s="107" t="s">
        <v>1709</v>
      </c>
      <c r="F895" s="126">
        <v>1658.7</v>
      </c>
      <c r="G895" s="107" t="str">
        <f t="shared" si="13"/>
        <v>SH19-06233</v>
      </c>
      <c r="H895" s="318"/>
      <c r="I895" s="126"/>
      <c r="J895" s="110"/>
      <c r="K895" s="108"/>
      <c r="L895" s="107"/>
      <c r="M895" s="319"/>
      <c r="N895" s="107"/>
    </row>
    <row r="896" spans="1:14" ht="18" customHeight="1">
      <c r="A896" s="107">
        <v>892</v>
      </c>
      <c r="B896" s="107" t="s">
        <v>55</v>
      </c>
      <c r="C896" s="90">
        <v>43641</v>
      </c>
      <c r="D896" s="107" t="s">
        <v>9229</v>
      </c>
      <c r="E896" s="107" t="s">
        <v>1709</v>
      </c>
      <c r="F896" s="126">
        <v>1502.82</v>
      </c>
      <c r="G896" s="107" t="str">
        <f t="shared" si="13"/>
        <v>SH19-06234</v>
      </c>
      <c r="H896" s="318"/>
      <c r="I896" s="126"/>
      <c r="J896" s="110"/>
      <c r="K896" s="108"/>
      <c r="L896" s="107"/>
      <c r="M896" s="319"/>
      <c r="N896" s="107"/>
    </row>
    <row r="897" spans="1:14" ht="18" customHeight="1">
      <c r="A897" s="107">
        <v>893</v>
      </c>
      <c r="B897" s="107"/>
      <c r="D897" s="347" t="s">
        <v>9230</v>
      </c>
      <c r="E897" s="107" t="s">
        <v>1709</v>
      </c>
      <c r="F897" s="126">
        <v>0</v>
      </c>
      <c r="G897" s="107" t="str">
        <f t="shared" si="13"/>
        <v>SH19-06235</v>
      </c>
      <c r="H897" s="318"/>
      <c r="I897" s="126"/>
      <c r="J897" s="110"/>
      <c r="K897" s="108"/>
      <c r="L897" s="107"/>
      <c r="M897" s="319"/>
      <c r="N897" s="107"/>
    </row>
    <row r="898" spans="1:14" ht="18" customHeight="1">
      <c r="A898" s="107">
        <v>894</v>
      </c>
      <c r="B898" s="107" t="s">
        <v>1746</v>
      </c>
      <c r="D898" s="327" t="s">
        <v>9231</v>
      </c>
      <c r="E898" s="107" t="s">
        <v>1709</v>
      </c>
      <c r="F898" s="126">
        <v>0</v>
      </c>
      <c r="G898" s="107" t="str">
        <f t="shared" si="13"/>
        <v>SH19-06236</v>
      </c>
      <c r="H898" s="318"/>
      <c r="I898" s="126"/>
      <c r="J898" s="110"/>
      <c r="K898" s="108"/>
      <c r="L898" s="107"/>
      <c r="M898" s="319"/>
      <c r="N898" s="107"/>
    </row>
    <row r="899" spans="1:14" ht="18" customHeight="1">
      <c r="A899" s="107">
        <v>895</v>
      </c>
      <c r="B899" s="107" t="s">
        <v>141</v>
      </c>
      <c r="C899" s="90">
        <v>43641</v>
      </c>
      <c r="D899" s="107" t="s">
        <v>9232</v>
      </c>
      <c r="E899" s="107" t="s">
        <v>1709</v>
      </c>
      <c r="F899" s="126">
        <v>1438.47</v>
      </c>
      <c r="G899" s="107" t="str">
        <f t="shared" si="13"/>
        <v>SH19-06237</v>
      </c>
      <c r="H899" s="318"/>
      <c r="I899" s="126"/>
      <c r="J899" s="110"/>
      <c r="K899" s="108"/>
      <c r="L899" s="107"/>
      <c r="M899" s="319"/>
      <c r="N899" s="107"/>
    </row>
    <row r="900" spans="1:14" ht="18" customHeight="1">
      <c r="A900" s="107">
        <v>896</v>
      </c>
      <c r="B900" s="107" t="s">
        <v>224</v>
      </c>
      <c r="C900" s="90">
        <v>43641</v>
      </c>
      <c r="D900" s="107" t="s">
        <v>9233</v>
      </c>
      <c r="E900" s="107" t="s">
        <v>1709</v>
      </c>
      <c r="F900" s="126">
        <v>7207.88</v>
      </c>
      <c r="G900" s="107" t="str">
        <f t="shared" si="13"/>
        <v>SH19-06238</v>
      </c>
      <c r="H900" s="318"/>
      <c r="I900" s="126"/>
      <c r="J900" s="110"/>
      <c r="K900" s="108"/>
      <c r="L900" s="107"/>
      <c r="M900" s="319"/>
      <c r="N900" s="107"/>
    </row>
    <row r="901" spans="1:14" ht="18" customHeight="1">
      <c r="A901" s="107">
        <v>897</v>
      </c>
      <c r="B901" s="107" t="s">
        <v>42</v>
      </c>
      <c r="C901" s="90">
        <v>43641</v>
      </c>
      <c r="D901" s="107" t="s">
        <v>9234</v>
      </c>
      <c r="E901" s="107" t="s">
        <v>9437</v>
      </c>
      <c r="F901" s="126">
        <v>26.13</v>
      </c>
      <c r="G901" s="107" t="str">
        <f t="shared" si="13"/>
        <v>SH19-06239</v>
      </c>
      <c r="H901" s="318"/>
      <c r="I901" s="126"/>
      <c r="J901" s="110"/>
      <c r="K901" s="108"/>
      <c r="L901" s="107"/>
      <c r="M901" s="319"/>
      <c r="N901" s="107"/>
    </row>
    <row r="902" spans="1:14" ht="18" customHeight="1">
      <c r="A902" s="107">
        <v>898</v>
      </c>
      <c r="B902" s="107" t="s">
        <v>288</v>
      </c>
      <c r="C902" s="90">
        <v>43641</v>
      </c>
      <c r="D902" s="107" t="s">
        <v>9235</v>
      </c>
      <c r="E902" s="107" t="s">
        <v>1709</v>
      </c>
      <c r="F902" s="126">
        <v>0</v>
      </c>
      <c r="G902" s="107" t="str">
        <f t="shared" si="13"/>
        <v>SH19-06240</v>
      </c>
      <c r="H902" s="318"/>
      <c r="I902" s="126"/>
      <c r="J902" s="110"/>
      <c r="K902" s="108"/>
      <c r="L902" s="107"/>
      <c r="M902" s="319"/>
      <c r="N902" s="107" t="s">
        <v>1753</v>
      </c>
    </row>
    <row r="903" spans="1:14" ht="18" customHeight="1">
      <c r="A903" s="107">
        <v>899</v>
      </c>
      <c r="B903" s="107" t="s">
        <v>329</v>
      </c>
      <c r="C903" s="90">
        <v>43641</v>
      </c>
      <c r="D903" s="107" t="s">
        <v>9236</v>
      </c>
      <c r="E903" s="107" t="s">
        <v>1709</v>
      </c>
      <c r="F903" s="126">
        <v>8377.25</v>
      </c>
      <c r="G903" s="107" t="str">
        <f t="shared" ref="G903:G966" si="14">D903</f>
        <v>SH19-06241</v>
      </c>
      <c r="H903" s="318"/>
      <c r="I903" s="126"/>
      <c r="J903" s="110"/>
      <c r="K903" s="108"/>
      <c r="L903" s="107"/>
      <c r="M903" s="319"/>
      <c r="N903" s="107"/>
    </row>
    <row r="904" spans="1:14" ht="18" customHeight="1">
      <c r="A904" s="107">
        <v>900</v>
      </c>
      <c r="B904" s="107" t="s">
        <v>42</v>
      </c>
      <c r="C904" s="90">
        <v>43641</v>
      </c>
      <c r="D904" s="107" t="s">
        <v>9237</v>
      </c>
      <c r="E904" s="107" t="s">
        <v>9437</v>
      </c>
      <c r="F904" s="126">
        <v>2686.36</v>
      </c>
      <c r="G904" s="107" t="str">
        <f t="shared" si="14"/>
        <v>SH19-06242</v>
      </c>
      <c r="H904" s="318"/>
      <c r="I904" s="126"/>
      <c r="J904" s="110"/>
      <c r="K904" s="108"/>
      <c r="L904" s="107"/>
      <c r="M904" s="319"/>
      <c r="N904" s="107"/>
    </row>
    <row r="905" spans="1:14" ht="18" customHeight="1">
      <c r="A905" s="107">
        <v>901</v>
      </c>
      <c r="B905" s="107" t="s">
        <v>142</v>
      </c>
      <c r="C905" s="90">
        <v>43641</v>
      </c>
      <c r="D905" s="107" t="s">
        <v>9238</v>
      </c>
      <c r="E905" s="107" t="s">
        <v>1709</v>
      </c>
      <c r="F905" s="126">
        <v>1293.26</v>
      </c>
      <c r="G905" s="107" t="str">
        <f t="shared" si="14"/>
        <v>SH19-06243</v>
      </c>
      <c r="H905" s="318"/>
      <c r="I905" s="126"/>
      <c r="J905" s="110"/>
      <c r="K905" s="108"/>
      <c r="L905" s="107"/>
      <c r="M905" s="319"/>
      <c r="N905" s="107"/>
    </row>
    <row r="906" spans="1:14" ht="18" customHeight="1">
      <c r="A906" s="107">
        <v>902</v>
      </c>
      <c r="B906" s="107" t="s">
        <v>142</v>
      </c>
      <c r="C906" s="90">
        <v>43641</v>
      </c>
      <c r="D906" s="107" t="s">
        <v>9239</v>
      </c>
      <c r="E906" s="107" t="s">
        <v>1709</v>
      </c>
      <c r="F906" s="126">
        <v>1327.48</v>
      </c>
      <c r="G906" s="107" t="str">
        <f t="shared" si="14"/>
        <v>SH19-06244</v>
      </c>
      <c r="H906" s="318"/>
      <c r="I906" s="126"/>
      <c r="J906" s="110"/>
      <c r="K906" s="108"/>
      <c r="L906" s="107"/>
      <c r="M906" s="319"/>
      <c r="N906" s="107"/>
    </row>
    <row r="907" spans="1:14" ht="18" customHeight="1">
      <c r="A907" s="107">
        <v>903</v>
      </c>
      <c r="B907" s="107" t="s">
        <v>337</v>
      </c>
      <c r="C907" s="90">
        <v>43641</v>
      </c>
      <c r="D907" s="107" t="s">
        <v>9240</v>
      </c>
      <c r="E907" s="107" t="s">
        <v>1709</v>
      </c>
      <c r="F907" s="126">
        <v>4720.04</v>
      </c>
      <c r="G907" s="107" t="str">
        <f t="shared" si="14"/>
        <v>SH19-06245</v>
      </c>
      <c r="H907" s="318"/>
      <c r="I907" s="126"/>
      <c r="J907" s="110"/>
      <c r="K907" s="108"/>
      <c r="L907" s="107"/>
      <c r="M907" s="319"/>
      <c r="N907" s="107"/>
    </row>
    <row r="908" spans="1:14" ht="18" customHeight="1">
      <c r="A908" s="107">
        <v>904</v>
      </c>
      <c r="B908" s="107" t="s">
        <v>291</v>
      </c>
      <c r="C908" s="90">
        <v>43641</v>
      </c>
      <c r="D908" s="107" t="s">
        <v>9241</v>
      </c>
      <c r="E908" s="107" t="s">
        <v>1709</v>
      </c>
      <c r="F908" s="126">
        <v>7050.24</v>
      </c>
      <c r="G908" s="107" t="str">
        <f t="shared" si="14"/>
        <v>SH19-06246</v>
      </c>
      <c r="H908" s="318"/>
      <c r="I908" s="126"/>
      <c r="J908" s="110"/>
      <c r="K908" s="108"/>
      <c r="L908" s="107"/>
      <c r="M908" s="319"/>
      <c r="N908" s="107"/>
    </row>
    <row r="909" spans="1:14" ht="18" customHeight="1">
      <c r="A909" s="107">
        <v>905</v>
      </c>
      <c r="B909" s="107" t="s">
        <v>49</v>
      </c>
      <c r="C909" s="90">
        <v>43641</v>
      </c>
      <c r="D909" s="107" t="s">
        <v>9242</v>
      </c>
      <c r="E909" s="107" t="s">
        <v>1709</v>
      </c>
      <c r="F909" s="126">
        <v>14242.8</v>
      </c>
      <c r="G909" s="107" t="str">
        <f t="shared" si="14"/>
        <v>SH19-06247</v>
      </c>
      <c r="H909" s="318"/>
      <c r="I909" s="126"/>
      <c r="J909" s="110"/>
      <c r="K909" s="108"/>
      <c r="L909" s="107"/>
      <c r="M909" s="319"/>
      <c r="N909" s="107"/>
    </row>
    <row r="910" spans="1:14" ht="18" customHeight="1">
      <c r="A910" s="107">
        <v>906</v>
      </c>
      <c r="B910" s="107" t="s">
        <v>43</v>
      </c>
      <c r="C910" s="90">
        <v>43641</v>
      </c>
      <c r="D910" s="107" t="s">
        <v>9243</v>
      </c>
      <c r="E910" s="107" t="s">
        <v>1709</v>
      </c>
      <c r="F910" s="126">
        <v>2187.52</v>
      </c>
      <c r="G910" s="107" t="str">
        <f t="shared" si="14"/>
        <v>SH19-06248</v>
      </c>
      <c r="H910" s="318"/>
      <c r="I910" s="126"/>
      <c r="J910" s="110"/>
      <c r="K910" s="108"/>
      <c r="L910" s="107"/>
      <c r="M910" s="319"/>
      <c r="N910" s="107"/>
    </row>
    <row r="911" spans="1:14" ht="18" customHeight="1">
      <c r="A911" s="107">
        <v>907</v>
      </c>
      <c r="B911" s="107" t="s">
        <v>42</v>
      </c>
      <c r="C911" s="90">
        <v>43642</v>
      </c>
      <c r="D911" s="107" t="s">
        <v>9244</v>
      </c>
      <c r="E911" s="107" t="s">
        <v>9436</v>
      </c>
      <c r="F911" s="126">
        <v>8611.58</v>
      </c>
      <c r="G911" s="107" t="str">
        <f t="shared" si="14"/>
        <v>SH19-06249</v>
      </c>
      <c r="H911" s="318"/>
      <c r="I911" s="126"/>
      <c r="J911" s="110"/>
      <c r="K911" s="108"/>
      <c r="L911" s="107"/>
      <c r="M911" s="319"/>
      <c r="N911" s="107"/>
    </row>
    <row r="912" spans="1:14" ht="18" customHeight="1">
      <c r="A912" s="107">
        <v>908</v>
      </c>
      <c r="B912" s="107" t="s">
        <v>42</v>
      </c>
      <c r="C912" s="90">
        <v>43642</v>
      </c>
      <c r="D912" s="107" t="s">
        <v>9245</v>
      </c>
      <c r="E912" s="107" t="s">
        <v>9436</v>
      </c>
      <c r="F912" s="126">
        <v>7883.47</v>
      </c>
      <c r="G912" s="107" t="str">
        <f t="shared" si="14"/>
        <v>SH19-06250</v>
      </c>
      <c r="H912" s="318"/>
      <c r="I912" s="126"/>
      <c r="J912" s="110"/>
      <c r="K912" s="108"/>
      <c r="L912" s="107"/>
      <c r="M912" s="319"/>
      <c r="N912" s="107"/>
    </row>
    <row r="913" spans="1:14" ht="18" customHeight="1">
      <c r="A913" s="107">
        <v>909</v>
      </c>
      <c r="B913" s="107" t="s">
        <v>42</v>
      </c>
      <c r="C913" s="90">
        <v>43643</v>
      </c>
      <c r="D913" s="107" t="s">
        <v>9246</v>
      </c>
      <c r="E913" s="107" t="s">
        <v>9435</v>
      </c>
      <c r="F913" s="126">
        <v>10971.04</v>
      </c>
      <c r="G913" s="107" t="str">
        <f t="shared" si="14"/>
        <v>SH19-06251</v>
      </c>
      <c r="H913" s="318"/>
      <c r="I913" s="126"/>
      <c r="J913" s="110"/>
      <c r="K913" s="108"/>
      <c r="L913" s="107"/>
      <c r="M913" s="319"/>
      <c r="N913" s="107"/>
    </row>
    <row r="914" spans="1:14" ht="18" customHeight="1">
      <c r="A914" s="107">
        <v>910</v>
      </c>
      <c r="B914" s="107" t="s">
        <v>42</v>
      </c>
      <c r="C914" s="90">
        <v>43643</v>
      </c>
      <c r="D914" s="107" t="s">
        <v>9247</v>
      </c>
      <c r="E914" s="107" t="s">
        <v>9435</v>
      </c>
      <c r="F914" s="126">
        <v>6147.03</v>
      </c>
      <c r="G914" s="107" t="str">
        <f t="shared" si="14"/>
        <v>SH19-06252</v>
      </c>
      <c r="H914" s="318"/>
      <c r="I914" s="126"/>
      <c r="J914" s="110"/>
      <c r="K914" s="108"/>
      <c r="L914" s="107"/>
      <c r="M914" s="319"/>
      <c r="N914" s="107"/>
    </row>
    <row r="915" spans="1:14" ht="18" customHeight="1">
      <c r="A915" s="107">
        <v>911</v>
      </c>
      <c r="B915" s="107" t="s">
        <v>42</v>
      </c>
      <c r="C915" s="90">
        <v>43643</v>
      </c>
      <c r="D915" s="107" t="s">
        <v>9248</v>
      </c>
      <c r="E915" s="107" t="s">
        <v>9435</v>
      </c>
      <c r="F915" s="126">
        <v>12697.3</v>
      </c>
      <c r="G915" s="107" t="str">
        <f t="shared" si="14"/>
        <v>SH19-06253</v>
      </c>
      <c r="H915" s="318"/>
      <c r="I915" s="126"/>
      <c r="J915" s="110"/>
      <c r="K915" s="108"/>
      <c r="L915" s="107"/>
      <c r="M915" s="319"/>
      <c r="N915" s="107"/>
    </row>
    <row r="916" spans="1:14" ht="18" customHeight="1">
      <c r="A916" s="107">
        <v>912</v>
      </c>
      <c r="B916" s="107" t="s">
        <v>42</v>
      </c>
      <c r="C916" s="90">
        <v>43643</v>
      </c>
      <c r="D916" s="107" t="s">
        <v>9249</v>
      </c>
      <c r="E916" s="107" t="s">
        <v>9435</v>
      </c>
      <c r="F916" s="126">
        <v>7835.66</v>
      </c>
      <c r="G916" s="107" t="str">
        <f t="shared" si="14"/>
        <v>SH19-06254</v>
      </c>
      <c r="H916" s="318"/>
      <c r="I916" s="126"/>
      <c r="J916" s="110"/>
      <c r="K916" s="108"/>
      <c r="L916" s="107"/>
      <c r="M916" s="319"/>
      <c r="N916" s="107"/>
    </row>
    <row r="917" spans="1:14" ht="18" customHeight="1">
      <c r="A917" s="107">
        <v>913</v>
      </c>
      <c r="B917" s="107" t="s">
        <v>42</v>
      </c>
      <c r="C917" s="90">
        <v>43643</v>
      </c>
      <c r="D917" s="107" t="s">
        <v>9250</v>
      </c>
      <c r="E917" s="107" t="s">
        <v>9435</v>
      </c>
      <c r="F917" s="126">
        <v>8997.86</v>
      </c>
      <c r="G917" s="107" t="str">
        <f t="shared" si="14"/>
        <v>SH19-06255</v>
      </c>
      <c r="H917" s="318"/>
      <c r="I917" s="126"/>
      <c r="J917" s="110"/>
      <c r="K917" s="108"/>
      <c r="L917" s="107"/>
      <c r="M917" s="319"/>
      <c r="N917" s="107"/>
    </row>
    <row r="918" spans="1:14" ht="18" customHeight="1">
      <c r="A918" s="107">
        <v>914</v>
      </c>
      <c r="B918" s="107" t="s">
        <v>42</v>
      </c>
      <c r="C918" s="90">
        <v>43643</v>
      </c>
      <c r="D918" s="107" t="s">
        <v>9251</v>
      </c>
      <c r="E918" s="107" t="s">
        <v>9435</v>
      </c>
      <c r="F918" s="126">
        <v>5271.6</v>
      </c>
      <c r="G918" s="107" t="str">
        <f t="shared" si="14"/>
        <v>SH19-06256</v>
      </c>
      <c r="H918" s="318"/>
      <c r="I918" s="126"/>
      <c r="J918" s="110"/>
      <c r="K918" s="108"/>
      <c r="L918" s="107"/>
      <c r="M918" s="319"/>
      <c r="N918" s="107"/>
    </row>
    <row r="919" spans="1:14" ht="18" customHeight="1">
      <c r="A919" s="107">
        <v>915</v>
      </c>
      <c r="B919" s="107" t="s">
        <v>42</v>
      </c>
      <c r="C919" s="90">
        <v>43643</v>
      </c>
      <c r="D919" s="107" t="s">
        <v>9252</v>
      </c>
      <c r="E919" s="107" t="s">
        <v>9435</v>
      </c>
      <c r="F919" s="126">
        <v>12603.56</v>
      </c>
      <c r="G919" s="107" t="str">
        <f t="shared" si="14"/>
        <v>SH19-06257</v>
      </c>
      <c r="H919" s="318"/>
      <c r="I919" s="126"/>
      <c r="J919" s="110"/>
      <c r="K919" s="108"/>
      <c r="L919" s="107"/>
      <c r="M919" s="319"/>
      <c r="N919" s="107"/>
    </row>
    <row r="920" spans="1:14" ht="18" customHeight="1">
      <c r="A920" s="107">
        <v>916</v>
      </c>
      <c r="B920" s="107" t="s">
        <v>42</v>
      </c>
      <c r="C920" s="90">
        <v>43643</v>
      </c>
      <c r="D920" s="107" t="s">
        <v>9253</v>
      </c>
      <c r="E920" s="107" t="s">
        <v>9435</v>
      </c>
      <c r="F920" s="126">
        <v>7854.58</v>
      </c>
      <c r="G920" s="107" t="str">
        <f t="shared" si="14"/>
        <v>SH19-06258</v>
      </c>
      <c r="H920" s="318"/>
      <c r="I920" s="126"/>
      <c r="J920" s="110"/>
      <c r="K920" s="108"/>
      <c r="L920" s="107"/>
      <c r="M920" s="319"/>
      <c r="N920" s="107"/>
    </row>
    <row r="921" spans="1:14" ht="18" customHeight="1">
      <c r="A921" s="107">
        <v>917</v>
      </c>
      <c r="B921" s="107" t="s">
        <v>42</v>
      </c>
      <c r="C921" s="90">
        <v>43643</v>
      </c>
      <c r="D921" s="107" t="s">
        <v>9254</v>
      </c>
      <c r="E921" s="107" t="s">
        <v>9435</v>
      </c>
      <c r="F921" s="126">
        <v>12270.27</v>
      </c>
      <c r="G921" s="107" t="str">
        <f t="shared" si="14"/>
        <v>SH19-06259</v>
      </c>
      <c r="H921" s="318"/>
      <c r="I921" s="126"/>
      <c r="J921" s="110"/>
      <c r="K921" s="108"/>
      <c r="L921" s="107"/>
      <c r="M921" s="319"/>
      <c r="N921" s="107"/>
    </row>
    <row r="922" spans="1:14" ht="18" customHeight="1">
      <c r="A922" s="107">
        <v>918</v>
      </c>
      <c r="B922" s="107" t="s">
        <v>42</v>
      </c>
      <c r="C922" s="90">
        <v>43643</v>
      </c>
      <c r="D922" s="107" t="s">
        <v>9255</v>
      </c>
      <c r="E922" s="107" t="s">
        <v>9435</v>
      </c>
      <c r="F922" s="126">
        <v>7022.48</v>
      </c>
      <c r="G922" s="107" t="str">
        <f t="shared" si="14"/>
        <v>SH19-06260</v>
      </c>
      <c r="H922" s="318"/>
      <c r="I922" s="126"/>
      <c r="J922" s="110"/>
      <c r="K922" s="108"/>
      <c r="L922" s="107"/>
      <c r="M922" s="319"/>
      <c r="N922" s="107"/>
    </row>
    <row r="923" spans="1:14" ht="18" customHeight="1">
      <c r="A923" s="107">
        <v>919</v>
      </c>
      <c r="B923" s="107" t="s">
        <v>42</v>
      </c>
      <c r="C923" s="90">
        <v>43643</v>
      </c>
      <c r="D923" s="107" t="s">
        <v>9256</v>
      </c>
      <c r="E923" s="107" t="s">
        <v>9435</v>
      </c>
      <c r="F923" s="126">
        <v>1066.3800000000001</v>
      </c>
      <c r="G923" s="107" t="str">
        <f t="shared" si="14"/>
        <v>SH19-06261</v>
      </c>
      <c r="H923" s="318"/>
      <c r="I923" s="126"/>
      <c r="J923" s="110"/>
      <c r="K923" s="108"/>
      <c r="L923" s="107"/>
      <c r="M923" s="319"/>
      <c r="N923" s="107"/>
    </row>
    <row r="924" spans="1:14" ht="18" customHeight="1">
      <c r="A924" s="107">
        <v>920</v>
      </c>
      <c r="B924" s="107" t="s">
        <v>42</v>
      </c>
      <c r="C924" s="90">
        <v>43643</v>
      </c>
      <c r="D924" s="107" t="s">
        <v>9257</v>
      </c>
      <c r="E924" s="107" t="s">
        <v>9435</v>
      </c>
      <c r="F924" s="126">
        <v>11059.6</v>
      </c>
      <c r="G924" s="107" t="str">
        <f t="shared" si="14"/>
        <v>SH19-06262</v>
      </c>
      <c r="H924" s="318"/>
      <c r="I924" s="126"/>
      <c r="J924" s="110"/>
      <c r="K924" s="108"/>
      <c r="L924" s="107"/>
      <c r="M924" s="319"/>
      <c r="N924" s="107"/>
    </row>
    <row r="925" spans="1:14" ht="18" customHeight="1">
      <c r="A925" s="107">
        <v>921</v>
      </c>
      <c r="B925" s="107" t="s">
        <v>42</v>
      </c>
      <c r="C925" s="90">
        <v>43643</v>
      </c>
      <c r="D925" s="107" t="s">
        <v>9258</v>
      </c>
      <c r="E925" s="107" t="s">
        <v>9435</v>
      </c>
      <c r="F925" s="126">
        <v>8000.62</v>
      </c>
      <c r="G925" s="107" t="str">
        <f t="shared" si="14"/>
        <v>SH19-06263</v>
      </c>
      <c r="H925" s="318"/>
      <c r="I925" s="126"/>
      <c r="J925" s="110"/>
      <c r="K925" s="108"/>
      <c r="L925" s="107"/>
      <c r="M925" s="319"/>
      <c r="N925" s="107"/>
    </row>
    <row r="926" spans="1:14" ht="18" customHeight="1">
      <c r="A926" s="107">
        <v>922</v>
      </c>
      <c r="B926" s="107" t="s">
        <v>42</v>
      </c>
      <c r="C926" s="90">
        <v>43643</v>
      </c>
      <c r="D926" s="107" t="s">
        <v>9259</v>
      </c>
      <c r="E926" s="107" t="s">
        <v>9435</v>
      </c>
      <c r="F926" s="126">
        <v>10400.85</v>
      </c>
      <c r="G926" s="107" t="str">
        <f t="shared" si="14"/>
        <v>SH19-06264</v>
      </c>
      <c r="H926" s="318"/>
      <c r="I926" s="126"/>
      <c r="J926" s="110"/>
      <c r="K926" s="108"/>
      <c r="L926" s="107"/>
      <c r="M926" s="319"/>
      <c r="N926" s="107"/>
    </row>
    <row r="927" spans="1:14" ht="18" customHeight="1">
      <c r="A927" s="107">
        <v>923</v>
      </c>
      <c r="B927" s="107" t="s">
        <v>42</v>
      </c>
      <c r="C927" s="90">
        <v>43643</v>
      </c>
      <c r="D927" s="107" t="s">
        <v>9260</v>
      </c>
      <c r="E927" s="107" t="s">
        <v>9435</v>
      </c>
      <c r="F927" s="126">
        <v>7362.7</v>
      </c>
      <c r="G927" s="107" t="str">
        <f t="shared" si="14"/>
        <v>SH19-06265</v>
      </c>
      <c r="H927" s="318"/>
      <c r="I927" s="126"/>
      <c r="J927" s="110"/>
      <c r="K927" s="108"/>
      <c r="L927" s="107"/>
      <c r="M927" s="319"/>
      <c r="N927" s="107"/>
    </row>
    <row r="928" spans="1:14" ht="18" customHeight="1">
      <c r="A928" s="107">
        <v>924</v>
      </c>
      <c r="B928" s="107" t="s">
        <v>42</v>
      </c>
      <c r="C928" s="90">
        <v>43643</v>
      </c>
      <c r="D928" s="107" t="s">
        <v>9261</v>
      </c>
      <c r="E928" s="107" t="s">
        <v>9435</v>
      </c>
      <c r="F928" s="126">
        <v>1582.5</v>
      </c>
      <c r="G928" s="107" t="str">
        <f t="shared" si="14"/>
        <v>SH19-06266</v>
      </c>
      <c r="H928" s="318"/>
      <c r="I928" s="126"/>
      <c r="J928" s="110"/>
      <c r="K928" s="108"/>
      <c r="L928" s="107"/>
      <c r="M928" s="319"/>
      <c r="N928" s="107"/>
    </row>
    <row r="929" spans="1:14" ht="18" customHeight="1">
      <c r="A929" s="107">
        <v>925</v>
      </c>
      <c r="B929" s="107" t="s">
        <v>55</v>
      </c>
      <c r="C929" s="90">
        <v>43641</v>
      </c>
      <c r="D929" s="107" t="s">
        <v>9262</v>
      </c>
      <c r="E929" s="107" t="s">
        <v>1709</v>
      </c>
      <c r="F929" s="126">
        <v>2660.72</v>
      </c>
      <c r="G929" s="107" t="str">
        <f t="shared" si="14"/>
        <v>SH19-06267</v>
      </c>
      <c r="H929" s="318"/>
      <c r="I929" s="126"/>
      <c r="J929" s="110"/>
      <c r="K929" s="108"/>
      <c r="L929" s="107"/>
      <c r="M929" s="319"/>
      <c r="N929" s="107"/>
    </row>
    <row r="930" spans="1:14" ht="18" customHeight="1">
      <c r="A930" s="107">
        <v>926</v>
      </c>
      <c r="B930" s="107" t="s">
        <v>55</v>
      </c>
      <c r="C930" s="90">
        <v>43641</v>
      </c>
      <c r="D930" s="107" t="s">
        <v>9263</v>
      </c>
      <c r="E930" s="107" t="s">
        <v>1709</v>
      </c>
      <c r="F930" s="126">
        <v>1502.82</v>
      </c>
      <c r="G930" s="107" t="str">
        <f t="shared" si="14"/>
        <v>SH19-06268</v>
      </c>
      <c r="H930" s="318"/>
      <c r="I930" s="126"/>
      <c r="J930" s="110"/>
      <c r="K930" s="108"/>
      <c r="L930" s="107"/>
      <c r="M930" s="319"/>
      <c r="N930" s="107"/>
    </row>
    <row r="931" spans="1:14" ht="18" customHeight="1">
      <c r="A931" s="107">
        <v>927</v>
      </c>
      <c r="B931" s="107" t="s">
        <v>55</v>
      </c>
      <c r="C931" s="90">
        <v>43641</v>
      </c>
      <c r="D931" s="107" t="s">
        <v>9264</v>
      </c>
      <c r="E931" s="107" t="s">
        <v>1709</v>
      </c>
      <c r="F931" s="126">
        <v>1447.74</v>
      </c>
      <c r="G931" s="107" t="str">
        <f t="shared" si="14"/>
        <v>SH19-06269</v>
      </c>
      <c r="H931" s="318"/>
      <c r="I931" s="126"/>
      <c r="J931" s="110"/>
      <c r="K931" s="108"/>
      <c r="L931" s="107"/>
      <c r="M931" s="319"/>
      <c r="N931" s="107"/>
    </row>
    <row r="932" spans="1:14" ht="18" customHeight="1">
      <c r="A932" s="107">
        <v>928</v>
      </c>
      <c r="B932" s="107" t="s">
        <v>1727</v>
      </c>
      <c r="C932" s="90">
        <v>43641</v>
      </c>
      <c r="D932" s="107" t="s">
        <v>9265</v>
      </c>
      <c r="E932" s="107" t="s">
        <v>1709</v>
      </c>
      <c r="F932" s="126">
        <v>1614.6</v>
      </c>
      <c r="G932" s="107" t="str">
        <f t="shared" si="14"/>
        <v>SH19-06270</v>
      </c>
      <c r="H932" s="318"/>
      <c r="I932" s="126"/>
      <c r="J932" s="110"/>
      <c r="K932" s="108"/>
      <c r="L932" s="107"/>
      <c r="M932" s="319"/>
      <c r="N932" s="107"/>
    </row>
    <row r="933" spans="1:14" ht="18" customHeight="1">
      <c r="A933" s="107">
        <v>929</v>
      </c>
      <c r="B933" s="107" t="s">
        <v>197</v>
      </c>
      <c r="C933" s="90">
        <v>43642</v>
      </c>
      <c r="D933" s="107" t="s">
        <v>9266</v>
      </c>
      <c r="E933" s="107" t="s">
        <v>1709</v>
      </c>
      <c r="F933" s="126">
        <v>10472</v>
      </c>
      <c r="G933" s="107" t="str">
        <f t="shared" si="14"/>
        <v>SH19-06271</v>
      </c>
      <c r="H933" s="318"/>
      <c r="I933" s="126"/>
      <c r="J933" s="110"/>
      <c r="K933" s="108"/>
      <c r="L933" s="107"/>
      <c r="M933" s="319"/>
      <c r="N933" s="107"/>
    </row>
    <row r="934" spans="1:14" ht="18" customHeight="1">
      <c r="A934" s="107">
        <v>930</v>
      </c>
      <c r="B934" s="107" t="s">
        <v>1746</v>
      </c>
      <c r="D934" s="327" t="s">
        <v>9267</v>
      </c>
      <c r="E934" s="107" t="s">
        <v>1709</v>
      </c>
      <c r="F934" s="126">
        <v>0</v>
      </c>
      <c r="G934" s="107" t="str">
        <f t="shared" si="14"/>
        <v>SH19-06272</v>
      </c>
      <c r="H934" s="318"/>
      <c r="I934" s="126"/>
      <c r="J934" s="110"/>
      <c r="K934" s="108"/>
      <c r="L934" s="107"/>
      <c r="M934" s="319"/>
      <c r="N934" s="107"/>
    </row>
    <row r="935" spans="1:14" ht="18" customHeight="1">
      <c r="A935" s="107">
        <v>931</v>
      </c>
      <c r="B935" s="107" t="s">
        <v>42</v>
      </c>
      <c r="C935" s="90">
        <v>43643</v>
      </c>
      <c r="D935" s="107" t="s">
        <v>9268</v>
      </c>
      <c r="E935" s="107" t="s">
        <v>9435</v>
      </c>
      <c r="F935" s="126">
        <v>2820.05</v>
      </c>
      <c r="G935" s="107" t="str">
        <f t="shared" si="14"/>
        <v>SH19-06273</v>
      </c>
      <c r="H935" s="318"/>
      <c r="I935" s="126"/>
      <c r="J935" s="110"/>
      <c r="K935" s="108"/>
      <c r="L935" s="107"/>
      <c r="M935" s="319"/>
      <c r="N935" s="107"/>
    </row>
    <row r="936" spans="1:14" ht="18" customHeight="1">
      <c r="A936" s="107">
        <v>932</v>
      </c>
      <c r="B936" s="107" t="s">
        <v>42</v>
      </c>
      <c r="C936" s="90">
        <v>43643</v>
      </c>
      <c r="D936" s="107" t="s">
        <v>9269</v>
      </c>
      <c r="E936" s="107" t="s">
        <v>9435</v>
      </c>
      <c r="F936" s="126">
        <v>3424.51</v>
      </c>
      <c r="G936" s="107" t="str">
        <f t="shared" si="14"/>
        <v>SH19-06274</v>
      </c>
      <c r="H936" s="318"/>
      <c r="I936" s="126"/>
      <c r="J936" s="110"/>
      <c r="K936" s="108"/>
      <c r="L936" s="107"/>
      <c r="M936" s="319"/>
      <c r="N936" s="107"/>
    </row>
    <row r="937" spans="1:14" ht="18" customHeight="1">
      <c r="A937" s="107">
        <v>933</v>
      </c>
      <c r="B937" s="107" t="s">
        <v>1746</v>
      </c>
      <c r="D937" s="327" t="s">
        <v>9270</v>
      </c>
      <c r="E937" s="107" t="s">
        <v>1709</v>
      </c>
      <c r="F937" s="126">
        <v>0</v>
      </c>
      <c r="G937" s="107" t="str">
        <f t="shared" si="14"/>
        <v>SH19-06275</v>
      </c>
      <c r="H937" s="318"/>
      <c r="I937" s="126"/>
      <c r="J937" s="110"/>
      <c r="K937" s="108"/>
      <c r="L937" s="107"/>
      <c r="M937" s="319"/>
      <c r="N937" s="107"/>
    </row>
    <row r="938" spans="1:14" ht="18" customHeight="1">
      <c r="A938" s="107">
        <v>934</v>
      </c>
      <c r="B938" s="107" t="s">
        <v>1746</v>
      </c>
      <c r="D938" s="327" t="s">
        <v>9271</v>
      </c>
      <c r="E938" s="107" t="s">
        <v>1709</v>
      </c>
      <c r="F938" s="126">
        <v>0</v>
      </c>
      <c r="G938" s="107" t="str">
        <f t="shared" si="14"/>
        <v>SH19-06276</v>
      </c>
      <c r="H938" s="318"/>
      <c r="I938" s="126"/>
      <c r="J938" s="110"/>
      <c r="K938" s="108"/>
      <c r="L938" s="107"/>
      <c r="M938" s="319"/>
      <c r="N938" s="107"/>
    </row>
    <row r="939" spans="1:14" ht="18" customHeight="1">
      <c r="A939" s="107">
        <v>935</v>
      </c>
      <c r="B939" s="107" t="s">
        <v>197</v>
      </c>
      <c r="C939" s="90">
        <v>43642</v>
      </c>
      <c r="D939" s="107" t="s">
        <v>9272</v>
      </c>
      <c r="E939" s="107" t="s">
        <v>1709</v>
      </c>
      <c r="F939" s="126">
        <v>8738.14</v>
      </c>
      <c r="G939" s="107" t="str">
        <f t="shared" si="14"/>
        <v>SH19-06277</v>
      </c>
      <c r="H939" s="318"/>
      <c r="I939" s="126"/>
      <c r="J939" s="110"/>
      <c r="K939" s="108"/>
      <c r="L939" s="107"/>
      <c r="M939" s="319"/>
      <c r="N939" s="107"/>
    </row>
    <row r="940" spans="1:14" ht="18" customHeight="1">
      <c r="A940" s="107">
        <v>936</v>
      </c>
      <c r="B940" s="107" t="s">
        <v>42</v>
      </c>
      <c r="C940" s="90">
        <v>43642</v>
      </c>
      <c r="D940" s="107" t="s">
        <v>9273</v>
      </c>
      <c r="E940" s="107" t="s">
        <v>9436</v>
      </c>
      <c r="F940" s="126">
        <v>175.79</v>
      </c>
      <c r="G940" s="107" t="str">
        <f t="shared" si="14"/>
        <v>SH19-06278</v>
      </c>
      <c r="H940" s="318"/>
      <c r="I940" s="126"/>
      <c r="J940" s="110"/>
      <c r="K940" s="108"/>
      <c r="L940" s="107"/>
      <c r="M940" s="319"/>
      <c r="N940" s="107"/>
    </row>
    <row r="941" spans="1:14" ht="18" customHeight="1">
      <c r="A941" s="107">
        <v>937</v>
      </c>
      <c r="B941" s="107" t="s">
        <v>42</v>
      </c>
      <c r="C941" s="90">
        <v>43641</v>
      </c>
      <c r="D941" s="107" t="s">
        <v>9274</v>
      </c>
      <c r="E941" s="107" t="s">
        <v>9437</v>
      </c>
      <c r="F941" s="126">
        <v>2913.5</v>
      </c>
      <c r="G941" s="107" t="str">
        <f t="shared" si="14"/>
        <v>SH19-06279</v>
      </c>
      <c r="H941" s="318"/>
      <c r="I941" s="126"/>
      <c r="J941" s="110"/>
      <c r="K941" s="108"/>
      <c r="L941" s="107"/>
      <c r="M941" s="319"/>
      <c r="N941" s="107"/>
    </row>
    <row r="942" spans="1:14" ht="18" customHeight="1">
      <c r="A942" s="107">
        <v>938</v>
      </c>
      <c r="B942" s="107" t="s">
        <v>139</v>
      </c>
      <c r="C942" s="90">
        <v>43642</v>
      </c>
      <c r="D942" s="107" t="s">
        <v>9275</v>
      </c>
      <c r="E942" s="107" t="s">
        <v>1709</v>
      </c>
      <c r="F942" s="126">
        <v>1479</v>
      </c>
      <c r="G942" s="107" t="str">
        <f t="shared" si="14"/>
        <v>SH19-06280</v>
      </c>
      <c r="H942" s="318"/>
      <c r="I942" s="126"/>
      <c r="J942" s="110"/>
      <c r="K942" s="108"/>
      <c r="L942" s="107"/>
      <c r="M942" s="319"/>
      <c r="N942" s="107"/>
    </row>
    <row r="943" spans="1:14" ht="18" customHeight="1">
      <c r="A943" s="107">
        <v>939</v>
      </c>
      <c r="B943" s="107" t="s">
        <v>329</v>
      </c>
      <c r="C943" s="90">
        <v>43642</v>
      </c>
      <c r="D943" s="107" t="s">
        <v>9276</v>
      </c>
      <c r="E943" s="107" t="s">
        <v>1709</v>
      </c>
      <c r="F943" s="126">
        <v>2209.98</v>
      </c>
      <c r="G943" s="107" t="str">
        <f t="shared" si="14"/>
        <v>SH19-06281</v>
      </c>
      <c r="H943" s="318"/>
      <c r="I943" s="126"/>
      <c r="J943" s="110"/>
      <c r="K943" s="108"/>
      <c r="L943" s="107"/>
      <c r="M943" s="319"/>
      <c r="N943" s="107"/>
    </row>
    <row r="944" spans="1:14" ht="18" customHeight="1">
      <c r="A944" s="107">
        <v>940</v>
      </c>
      <c r="B944" s="107" t="s">
        <v>142</v>
      </c>
      <c r="C944" s="90">
        <v>43642</v>
      </c>
      <c r="D944" s="107" t="s">
        <v>9277</v>
      </c>
      <c r="E944" s="107" t="s">
        <v>1709</v>
      </c>
      <c r="F944" s="126">
        <v>840.36</v>
      </c>
      <c r="G944" s="107" t="str">
        <f t="shared" si="14"/>
        <v>SH19-06282</v>
      </c>
      <c r="H944" s="318"/>
      <c r="I944" s="126"/>
      <c r="J944" s="110"/>
      <c r="K944" s="108"/>
      <c r="L944" s="107"/>
      <c r="M944" s="319"/>
      <c r="N944" s="107"/>
    </row>
    <row r="945" spans="1:14" ht="18" customHeight="1">
      <c r="A945" s="107">
        <v>941</v>
      </c>
      <c r="B945" s="107" t="s">
        <v>142</v>
      </c>
      <c r="C945" s="90">
        <v>43642</v>
      </c>
      <c r="D945" s="107" t="s">
        <v>9278</v>
      </c>
      <c r="E945" s="107" t="s">
        <v>1709</v>
      </c>
      <c r="F945" s="126">
        <v>85.48</v>
      </c>
      <c r="G945" s="107" t="str">
        <f t="shared" si="14"/>
        <v>SH19-06283</v>
      </c>
      <c r="H945" s="318"/>
      <c r="I945" s="126"/>
      <c r="J945" s="110"/>
      <c r="K945" s="108"/>
      <c r="L945" s="107"/>
      <c r="M945" s="319"/>
      <c r="N945" s="107"/>
    </row>
    <row r="946" spans="1:14" ht="18" customHeight="1">
      <c r="A946" s="107">
        <v>942</v>
      </c>
      <c r="B946" s="107" t="s">
        <v>42</v>
      </c>
      <c r="C946" s="90">
        <v>43642</v>
      </c>
      <c r="D946" s="107" t="s">
        <v>9279</v>
      </c>
      <c r="E946" s="107" t="s">
        <v>9436</v>
      </c>
      <c r="F946" s="126">
        <v>17.79</v>
      </c>
      <c r="G946" s="107" t="str">
        <f t="shared" si="14"/>
        <v>SH19-06284</v>
      </c>
      <c r="H946" s="318"/>
      <c r="I946" s="126"/>
      <c r="J946" s="110"/>
      <c r="K946" s="108"/>
      <c r="L946" s="107"/>
      <c r="M946" s="319"/>
      <c r="N946" s="107"/>
    </row>
    <row r="947" spans="1:14" ht="18" customHeight="1">
      <c r="A947" s="107">
        <v>943</v>
      </c>
      <c r="B947" s="107" t="s">
        <v>43</v>
      </c>
      <c r="C947" s="90">
        <v>43642</v>
      </c>
      <c r="D947" s="107" t="s">
        <v>9280</v>
      </c>
      <c r="E947" s="107" t="s">
        <v>1709</v>
      </c>
      <c r="F947" s="126">
        <v>3125.4</v>
      </c>
      <c r="G947" s="107" t="str">
        <f t="shared" si="14"/>
        <v>SH19-06285</v>
      </c>
      <c r="H947" s="318"/>
      <c r="I947" s="126"/>
      <c r="J947" s="110"/>
      <c r="K947" s="108"/>
      <c r="L947" s="107"/>
      <c r="M947" s="319"/>
      <c r="N947" s="107"/>
    </row>
    <row r="948" spans="1:14" ht="18" customHeight="1">
      <c r="A948" s="107">
        <v>944</v>
      </c>
      <c r="B948" s="107" t="s">
        <v>291</v>
      </c>
      <c r="C948" s="90">
        <v>43642</v>
      </c>
      <c r="D948" s="107" t="s">
        <v>9281</v>
      </c>
      <c r="E948" s="107" t="s">
        <v>1709</v>
      </c>
      <c r="F948" s="126">
        <v>2838.96</v>
      </c>
      <c r="G948" s="107" t="str">
        <f t="shared" si="14"/>
        <v>SH19-06286</v>
      </c>
      <c r="H948" s="318"/>
      <c r="I948" s="126"/>
      <c r="J948" s="110"/>
      <c r="K948" s="108"/>
      <c r="L948" s="107"/>
      <c r="M948" s="319"/>
      <c r="N948" s="107"/>
    </row>
    <row r="949" spans="1:14" ht="18" customHeight="1">
      <c r="A949" s="107">
        <v>945</v>
      </c>
      <c r="B949" s="107" t="s">
        <v>55</v>
      </c>
      <c r="C949" s="90">
        <v>43642</v>
      </c>
      <c r="D949" s="107" t="s">
        <v>9282</v>
      </c>
      <c r="E949" s="107" t="s">
        <v>1709</v>
      </c>
      <c r="F949" s="126">
        <v>548.70000000000005</v>
      </c>
      <c r="G949" s="107" t="str">
        <f t="shared" si="14"/>
        <v>SH19-06287</v>
      </c>
      <c r="H949" s="318"/>
      <c r="I949" s="126"/>
      <c r="J949" s="110"/>
      <c r="K949" s="108"/>
      <c r="L949" s="107"/>
      <c r="M949" s="319"/>
      <c r="N949" s="107"/>
    </row>
    <row r="950" spans="1:14" ht="18" customHeight="1">
      <c r="A950" s="107">
        <v>946</v>
      </c>
      <c r="B950" s="107" t="s">
        <v>55</v>
      </c>
      <c r="C950" s="90">
        <v>43642</v>
      </c>
      <c r="D950" s="107" t="s">
        <v>9283</v>
      </c>
      <c r="E950" s="107" t="s">
        <v>1709</v>
      </c>
      <c r="F950" s="126">
        <v>549.75</v>
      </c>
      <c r="G950" s="107" t="str">
        <f t="shared" si="14"/>
        <v>SH19-06288</v>
      </c>
      <c r="H950" s="318"/>
      <c r="I950" s="126"/>
      <c r="J950" s="110"/>
      <c r="K950" s="108"/>
      <c r="L950" s="107"/>
      <c r="M950" s="319"/>
      <c r="N950" s="107"/>
    </row>
    <row r="951" spans="1:14" ht="18" customHeight="1">
      <c r="A951" s="107">
        <v>947</v>
      </c>
      <c r="B951" s="107" t="s">
        <v>55</v>
      </c>
      <c r="C951" s="90">
        <v>43642</v>
      </c>
      <c r="D951" s="107" t="s">
        <v>9284</v>
      </c>
      <c r="E951" s="107" t="s">
        <v>1709</v>
      </c>
      <c r="F951" s="126">
        <v>295.5</v>
      </c>
      <c r="G951" s="107" t="str">
        <f t="shared" si="14"/>
        <v>SH19-06289</v>
      </c>
      <c r="H951" s="318"/>
      <c r="I951" s="126"/>
      <c r="J951" s="110"/>
      <c r="K951" s="108"/>
      <c r="L951" s="107"/>
      <c r="M951" s="319"/>
      <c r="N951" s="107"/>
    </row>
    <row r="952" spans="1:14" ht="18" customHeight="1">
      <c r="A952" s="107">
        <v>948</v>
      </c>
      <c r="B952" s="107" t="s">
        <v>55</v>
      </c>
      <c r="C952" s="90">
        <v>43642</v>
      </c>
      <c r="D952" s="107" t="s">
        <v>9285</v>
      </c>
      <c r="E952" s="107" t="s">
        <v>1709</v>
      </c>
      <c r="F952" s="126">
        <v>97.25</v>
      </c>
      <c r="G952" s="107" t="str">
        <f t="shared" si="14"/>
        <v>SH19-06290</v>
      </c>
      <c r="H952" s="318"/>
      <c r="I952" s="126"/>
      <c r="J952" s="110"/>
      <c r="K952" s="108"/>
      <c r="L952" s="107"/>
      <c r="M952" s="319"/>
      <c r="N952" s="107"/>
    </row>
    <row r="953" spans="1:14" ht="18" customHeight="1">
      <c r="A953" s="107">
        <v>949</v>
      </c>
      <c r="B953" s="107" t="s">
        <v>55</v>
      </c>
      <c r="C953" s="90">
        <v>43642</v>
      </c>
      <c r="D953" s="107" t="s">
        <v>9286</v>
      </c>
      <c r="E953" s="107" t="s">
        <v>1709</v>
      </c>
      <c r="F953" s="126">
        <v>254</v>
      </c>
      <c r="G953" s="107" t="str">
        <f t="shared" si="14"/>
        <v>SH19-06291</v>
      </c>
      <c r="H953" s="318"/>
      <c r="I953" s="126"/>
      <c r="J953" s="110"/>
      <c r="K953" s="108"/>
      <c r="L953" s="107"/>
      <c r="M953" s="319"/>
      <c r="N953" s="107"/>
    </row>
    <row r="954" spans="1:14" ht="18" customHeight="1">
      <c r="A954" s="107">
        <v>950</v>
      </c>
      <c r="B954" s="107" t="s">
        <v>55</v>
      </c>
      <c r="C954" s="90">
        <v>43642</v>
      </c>
      <c r="D954" s="107" t="s">
        <v>9287</v>
      </c>
      <c r="E954" s="107" t="s">
        <v>1709</v>
      </c>
      <c r="F954" s="126">
        <v>324.75</v>
      </c>
      <c r="G954" s="107" t="str">
        <f t="shared" si="14"/>
        <v>SH19-06292</v>
      </c>
      <c r="H954" s="318"/>
      <c r="I954" s="126"/>
      <c r="J954" s="110"/>
      <c r="K954" s="108"/>
      <c r="L954" s="107"/>
      <c r="M954" s="319"/>
      <c r="N954" s="107"/>
    </row>
    <row r="955" spans="1:14" ht="18" customHeight="1">
      <c r="A955" s="107">
        <v>951</v>
      </c>
      <c r="B955" s="107" t="s">
        <v>291</v>
      </c>
      <c r="C955" s="90">
        <v>43642</v>
      </c>
      <c r="D955" s="107" t="s">
        <v>9288</v>
      </c>
      <c r="E955" s="107" t="s">
        <v>1709</v>
      </c>
      <c r="F955" s="126">
        <v>5664.6</v>
      </c>
      <c r="G955" s="107" t="str">
        <f t="shared" si="14"/>
        <v>SH19-06293</v>
      </c>
      <c r="H955" s="318"/>
      <c r="I955" s="126"/>
      <c r="J955" s="110"/>
      <c r="K955" s="108"/>
      <c r="L955" s="107"/>
      <c r="M955" s="319"/>
      <c r="N955" s="107"/>
    </row>
    <row r="956" spans="1:14" ht="18" customHeight="1">
      <c r="A956" s="107">
        <v>952</v>
      </c>
      <c r="B956" s="107" t="s">
        <v>1727</v>
      </c>
      <c r="C956" s="90">
        <v>43642</v>
      </c>
      <c r="D956" s="107" t="s">
        <v>9289</v>
      </c>
      <c r="E956" s="107" t="s">
        <v>1709</v>
      </c>
      <c r="F956" s="126">
        <v>1151.4000000000001</v>
      </c>
      <c r="G956" s="107" t="str">
        <f t="shared" si="14"/>
        <v>SH19-06294</v>
      </c>
      <c r="H956" s="318"/>
      <c r="I956" s="126"/>
      <c r="J956" s="110"/>
      <c r="K956" s="108"/>
      <c r="L956" s="107"/>
      <c r="M956" s="319"/>
      <c r="N956" s="107"/>
    </row>
    <row r="957" spans="1:14" ht="18" customHeight="1">
      <c r="A957" s="107">
        <v>953</v>
      </c>
      <c r="B957" s="107" t="s">
        <v>2758</v>
      </c>
      <c r="C957" s="90">
        <v>43642</v>
      </c>
      <c r="D957" s="107" t="s">
        <v>9290</v>
      </c>
      <c r="E957" s="107" t="s">
        <v>1709</v>
      </c>
      <c r="F957" s="126">
        <v>1410.32</v>
      </c>
      <c r="G957" s="107" t="str">
        <f t="shared" si="14"/>
        <v>SH19-06295</v>
      </c>
      <c r="H957" s="318"/>
      <c r="I957" s="126"/>
      <c r="J957" s="110"/>
      <c r="K957" s="108"/>
      <c r="L957" s="107"/>
      <c r="M957" s="319"/>
      <c r="N957" s="107"/>
    </row>
    <row r="958" spans="1:14" ht="18" customHeight="1">
      <c r="A958" s="107">
        <v>954</v>
      </c>
      <c r="B958" s="107" t="s">
        <v>42</v>
      </c>
      <c r="C958" s="90">
        <v>43642</v>
      </c>
      <c r="D958" s="107" t="s">
        <v>9291</v>
      </c>
      <c r="E958" s="107" t="s">
        <v>9436</v>
      </c>
      <c r="F958" s="126">
        <v>3.26</v>
      </c>
      <c r="G958" s="107" t="str">
        <f t="shared" si="14"/>
        <v>SH19-06296</v>
      </c>
      <c r="H958" s="318"/>
      <c r="I958" s="126"/>
      <c r="J958" s="110"/>
      <c r="K958" s="108"/>
      <c r="L958" s="107"/>
      <c r="M958" s="319"/>
      <c r="N958" s="107"/>
    </row>
    <row r="959" spans="1:14" ht="18" customHeight="1">
      <c r="A959" s="107">
        <v>955</v>
      </c>
      <c r="B959" s="107" t="s">
        <v>42</v>
      </c>
      <c r="C959" s="90">
        <v>43642</v>
      </c>
      <c r="D959" s="107" t="s">
        <v>9292</v>
      </c>
      <c r="E959" s="107" t="s">
        <v>9436</v>
      </c>
      <c r="F959" s="126">
        <v>53.88</v>
      </c>
      <c r="G959" s="107" t="str">
        <f t="shared" si="14"/>
        <v>SH19-06297</v>
      </c>
      <c r="H959" s="318"/>
      <c r="I959" s="126"/>
      <c r="J959" s="110"/>
      <c r="K959" s="108"/>
      <c r="L959" s="107"/>
      <c r="M959" s="319"/>
      <c r="N959" s="107"/>
    </row>
    <row r="960" spans="1:14" ht="18" customHeight="1">
      <c r="A960" s="107">
        <v>956</v>
      </c>
      <c r="B960" s="107" t="s">
        <v>329</v>
      </c>
      <c r="C960" s="90">
        <v>43642</v>
      </c>
      <c r="D960" s="107" t="s">
        <v>9293</v>
      </c>
      <c r="E960" s="107" t="s">
        <v>1709</v>
      </c>
      <c r="F960" s="126">
        <v>2848.53</v>
      </c>
      <c r="G960" s="107" t="str">
        <f t="shared" si="14"/>
        <v>SH19-06298</v>
      </c>
      <c r="H960" s="318"/>
      <c r="I960" s="126"/>
      <c r="J960" s="110"/>
      <c r="K960" s="108"/>
      <c r="L960" s="107"/>
      <c r="M960" s="319"/>
      <c r="N960" s="107"/>
    </row>
    <row r="961" spans="1:14" ht="18" customHeight="1">
      <c r="A961" s="107">
        <v>957</v>
      </c>
      <c r="B961" s="107" t="s">
        <v>1727</v>
      </c>
      <c r="C961" s="90">
        <v>43642</v>
      </c>
      <c r="D961" s="107" t="s">
        <v>9294</v>
      </c>
      <c r="E961" s="107" t="s">
        <v>1709</v>
      </c>
      <c r="F961" s="126">
        <v>1305</v>
      </c>
      <c r="G961" s="107" t="str">
        <f t="shared" si="14"/>
        <v>SH19-06299</v>
      </c>
      <c r="H961" s="318"/>
      <c r="I961" s="126"/>
      <c r="J961" s="110"/>
      <c r="K961" s="108"/>
      <c r="L961" s="107"/>
      <c r="M961" s="319"/>
      <c r="N961" s="107"/>
    </row>
    <row r="962" spans="1:14" ht="18" customHeight="1">
      <c r="A962" s="107">
        <v>958</v>
      </c>
      <c r="B962" s="107" t="s">
        <v>1746</v>
      </c>
      <c r="D962" s="327" t="s">
        <v>9295</v>
      </c>
      <c r="E962" s="107" t="s">
        <v>1709</v>
      </c>
      <c r="F962" s="126">
        <v>0</v>
      </c>
      <c r="G962" s="107" t="str">
        <f t="shared" si="14"/>
        <v>SH19-06300</v>
      </c>
      <c r="H962" s="318"/>
      <c r="I962" s="126"/>
      <c r="J962" s="110"/>
      <c r="K962" s="108"/>
      <c r="L962" s="107"/>
      <c r="M962" s="319"/>
      <c r="N962" s="107"/>
    </row>
    <row r="963" spans="1:14" ht="18" customHeight="1">
      <c r="A963" s="107">
        <v>959</v>
      </c>
      <c r="B963" s="107" t="s">
        <v>1746</v>
      </c>
      <c r="D963" s="327" t="s">
        <v>9296</v>
      </c>
      <c r="E963" s="107" t="s">
        <v>1709</v>
      </c>
      <c r="F963" s="126">
        <v>0</v>
      </c>
      <c r="G963" s="107" t="str">
        <f t="shared" si="14"/>
        <v>SH19-06301</v>
      </c>
      <c r="H963" s="318"/>
      <c r="I963" s="126"/>
      <c r="J963" s="110"/>
      <c r="K963" s="108"/>
      <c r="L963" s="107"/>
      <c r="M963" s="319"/>
      <c r="N963" s="107"/>
    </row>
    <row r="964" spans="1:14" ht="18" customHeight="1">
      <c r="A964" s="107">
        <v>960</v>
      </c>
      <c r="B964" s="107" t="s">
        <v>224</v>
      </c>
      <c r="C964" s="90">
        <v>43642</v>
      </c>
      <c r="D964" s="107" t="s">
        <v>9297</v>
      </c>
      <c r="E964" s="107" t="s">
        <v>1709</v>
      </c>
      <c r="F964" s="126">
        <v>7296.66</v>
      </c>
      <c r="G964" s="107" t="str">
        <f t="shared" si="14"/>
        <v>SH19-06302</v>
      </c>
      <c r="H964" s="318"/>
      <c r="I964" s="126"/>
      <c r="J964" s="110"/>
      <c r="K964" s="108"/>
      <c r="L964" s="107"/>
      <c r="M964" s="319"/>
      <c r="N964" s="107"/>
    </row>
    <row r="965" spans="1:14" ht="18" customHeight="1">
      <c r="A965" s="107">
        <v>961</v>
      </c>
      <c r="B965" s="107" t="s">
        <v>47</v>
      </c>
      <c r="C965" s="90">
        <v>43642</v>
      </c>
      <c r="D965" s="107" t="s">
        <v>9298</v>
      </c>
      <c r="E965" s="107" t="s">
        <v>1709</v>
      </c>
      <c r="F965" s="126">
        <v>11819.07</v>
      </c>
      <c r="G965" s="107" t="str">
        <f t="shared" si="14"/>
        <v>SH19-06303</v>
      </c>
      <c r="H965" s="318"/>
      <c r="I965" s="126"/>
      <c r="J965" s="110"/>
      <c r="K965" s="108"/>
      <c r="L965" s="107"/>
      <c r="M965" s="319"/>
      <c r="N965" s="107"/>
    </row>
    <row r="966" spans="1:14" ht="18" customHeight="1">
      <c r="A966" s="107">
        <v>962</v>
      </c>
      <c r="B966" s="107" t="s">
        <v>142</v>
      </c>
      <c r="C966" s="90">
        <v>43645</v>
      </c>
      <c r="D966" s="107" t="s">
        <v>9299</v>
      </c>
      <c r="E966" s="107" t="s">
        <v>1709</v>
      </c>
      <c r="F966" s="126">
        <v>2734.07</v>
      </c>
      <c r="G966" s="107" t="str">
        <f t="shared" si="14"/>
        <v>SH19-06304</v>
      </c>
      <c r="H966" s="318"/>
      <c r="I966" s="126"/>
      <c r="J966" s="110"/>
      <c r="K966" s="108"/>
      <c r="L966" s="107"/>
      <c r="M966" s="319"/>
      <c r="N966" s="107"/>
    </row>
    <row r="967" spans="1:14" ht="18" customHeight="1">
      <c r="A967" s="107">
        <v>963</v>
      </c>
      <c r="B967" s="107" t="s">
        <v>142</v>
      </c>
      <c r="C967" s="90">
        <v>43642</v>
      </c>
      <c r="D967" s="107" t="s">
        <v>9300</v>
      </c>
      <c r="E967" s="107" t="s">
        <v>1709</v>
      </c>
      <c r="F967" s="126">
        <v>1450.97</v>
      </c>
      <c r="G967" s="107" t="str">
        <f t="shared" ref="G967:G1028" si="15">D967</f>
        <v>SH19-06305</v>
      </c>
      <c r="H967" s="318"/>
      <c r="I967" s="126"/>
      <c r="J967" s="110"/>
      <c r="K967" s="108"/>
      <c r="L967" s="107"/>
      <c r="M967" s="319"/>
      <c r="N967" s="107"/>
    </row>
    <row r="968" spans="1:14" ht="18" customHeight="1">
      <c r="A968" s="107">
        <v>964</v>
      </c>
      <c r="B968" s="107" t="s">
        <v>49</v>
      </c>
      <c r="C968" s="90">
        <v>43642</v>
      </c>
      <c r="D968" s="107" t="s">
        <v>9301</v>
      </c>
      <c r="E968" s="107" t="s">
        <v>1709</v>
      </c>
      <c r="F968" s="126">
        <v>14242.8</v>
      </c>
      <c r="G968" s="107" t="str">
        <f t="shared" si="15"/>
        <v>SH19-06306</v>
      </c>
      <c r="H968" s="318"/>
      <c r="I968" s="126"/>
      <c r="J968" s="110"/>
      <c r="K968" s="108"/>
      <c r="L968" s="107"/>
      <c r="M968" s="319"/>
      <c r="N968" s="107"/>
    </row>
    <row r="969" spans="1:14" ht="18" customHeight="1">
      <c r="A969" s="107">
        <v>965</v>
      </c>
      <c r="B969" s="107" t="s">
        <v>1727</v>
      </c>
      <c r="C969" s="90">
        <v>43642</v>
      </c>
      <c r="D969" s="107" t="s">
        <v>9302</v>
      </c>
      <c r="E969" s="107" t="s">
        <v>1709</v>
      </c>
      <c r="F969" s="126">
        <v>1881.91</v>
      </c>
      <c r="G969" s="107" t="str">
        <f t="shared" si="15"/>
        <v>SH19-06307</v>
      </c>
      <c r="H969" s="318"/>
      <c r="I969" s="126"/>
      <c r="J969" s="110"/>
      <c r="K969" s="108"/>
      <c r="L969" s="107"/>
      <c r="M969" s="319"/>
      <c r="N969" s="107"/>
    </row>
    <row r="970" spans="1:14" ht="18" customHeight="1">
      <c r="A970" s="107">
        <v>966</v>
      </c>
      <c r="B970" s="107" t="s">
        <v>42</v>
      </c>
      <c r="C970" s="90">
        <v>43643</v>
      </c>
      <c r="D970" s="107" t="s">
        <v>9303</v>
      </c>
      <c r="E970" s="107" t="s">
        <v>9435</v>
      </c>
      <c r="F970" s="126">
        <v>6664.89</v>
      </c>
      <c r="G970" s="107" t="str">
        <f t="shared" si="15"/>
        <v>SH19-06308</v>
      </c>
      <c r="H970" s="318"/>
      <c r="I970" s="126"/>
      <c r="J970" s="110"/>
      <c r="K970" s="108"/>
      <c r="L970" s="107"/>
      <c r="M970" s="319"/>
      <c r="N970" s="107"/>
    </row>
    <row r="971" spans="1:14" ht="18" customHeight="1">
      <c r="A971" s="107">
        <v>967</v>
      </c>
      <c r="B971" s="107" t="s">
        <v>42</v>
      </c>
      <c r="C971" s="90">
        <v>43643</v>
      </c>
      <c r="D971" s="107" t="s">
        <v>9304</v>
      </c>
      <c r="E971" s="107" t="s">
        <v>9435</v>
      </c>
      <c r="F971" s="126">
        <v>4494.13</v>
      </c>
      <c r="G971" s="107" t="str">
        <f t="shared" si="15"/>
        <v>SH19-06309</v>
      </c>
      <c r="H971" s="318"/>
      <c r="I971" s="126"/>
      <c r="J971" s="110"/>
      <c r="K971" s="108"/>
      <c r="L971" s="107"/>
      <c r="M971" s="319"/>
      <c r="N971" s="107"/>
    </row>
    <row r="972" spans="1:14" ht="18" customHeight="1">
      <c r="A972" s="107">
        <v>968</v>
      </c>
      <c r="B972" s="107" t="s">
        <v>42</v>
      </c>
      <c r="C972" s="90">
        <v>43643</v>
      </c>
      <c r="D972" s="107" t="s">
        <v>9305</v>
      </c>
      <c r="E972" s="107" t="s">
        <v>9435</v>
      </c>
      <c r="F972" s="126">
        <v>3016.51</v>
      </c>
      <c r="G972" s="107" t="str">
        <f t="shared" si="15"/>
        <v>SH19-06310</v>
      </c>
      <c r="H972" s="318"/>
      <c r="I972" s="126"/>
      <c r="J972" s="110"/>
      <c r="K972" s="108"/>
      <c r="L972" s="107"/>
      <c r="M972" s="319"/>
      <c r="N972" s="107"/>
    </row>
    <row r="973" spans="1:14" ht="18" customHeight="1">
      <c r="A973" s="107">
        <v>969</v>
      </c>
      <c r="B973" s="107" t="s">
        <v>1727</v>
      </c>
      <c r="C973" s="90">
        <v>43642</v>
      </c>
      <c r="D973" s="107" t="s">
        <v>9306</v>
      </c>
      <c r="E973" s="107" t="s">
        <v>1709</v>
      </c>
      <c r="F973" s="126">
        <v>301.8</v>
      </c>
      <c r="G973" s="107" t="str">
        <f t="shared" si="15"/>
        <v>SH19-06311</v>
      </c>
      <c r="H973" s="318"/>
      <c r="I973" s="126"/>
      <c r="J973" s="110"/>
      <c r="K973" s="108"/>
      <c r="L973" s="107"/>
      <c r="M973" s="319"/>
      <c r="N973" s="107"/>
    </row>
    <row r="974" spans="1:14" ht="18" customHeight="1">
      <c r="A974" s="107">
        <v>970</v>
      </c>
      <c r="B974" s="107" t="s">
        <v>1746</v>
      </c>
      <c r="D974" s="327" t="s">
        <v>9307</v>
      </c>
      <c r="E974" s="107" t="s">
        <v>1709</v>
      </c>
      <c r="F974" s="126">
        <v>0</v>
      </c>
      <c r="G974" s="107" t="str">
        <f t="shared" si="15"/>
        <v>SH19-06312</v>
      </c>
      <c r="H974" s="318"/>
      <c r="I974" s="126"/>
      <c r="J974" s="110"/>
      <c r="K974" s="108"/>
      <c r="L974" s="107"/>
      <c r="M974" s="319"/>
      <c r="N974" s="107"/>
    </row>
    <row r="975" spans="1:14" ht="18" customHeight="1">
      <c r="A975" s="107">
        <v>971</v>
      </c>
      <c r="B975" s="107" t="s">
        <v>55</v>
      </c>
      <c r="C975" s="90">
        <v>43642</v>
      </c>
      <c r="D975" s="107" t="s">
        <v>9308</v>
      </c>
      <c r="E975" s="107" t="s">
        <v>1709</v>
      </c>
      <c r="F975" s="126">
        <v>3289.68</v>
      </c>
      <c r="G975" s="107" t="str">
        <f t="shared" si="15"/>
        <v>SH19-06313</v>
      </c>
      <c r="H975" s="318"/>
      <c r="I975" s="126"/>
      <c r="J975" s="110"/>
      <c r="K975" s="108"/>
      <c r="L975" s="107"/>
      <c r="M975" s="319"/>
      <c r="N975" s="107"/>
    </row>
    <row r="976" spans="1:14" ht="18" customHeight="1">
      <c r="A976" s="107">
        <v>972</v>
      </c>
      <c r="B976" s="107" t="s">
        <v>55</v>
      </c>
      <c r="C976" s="90">
        <v>43642</v>
      </c>
      <c r="D976" s="107" t="s">
        <v>9309</v>
      </c>
      <c r="E976" s="107" t="s">
        <v>1709</v>
      </c>
      <c r="F976" s="126">
        <v>3005.64</v>
      </c>
      <c r="G976" s="107" t="str">
        <f t="shared" si="15"/>
        <v>SH19-06314</v>
      </c>
      <c r="H976" s="318"/>
      <c r="I976" s="126"/>
      <c r="J976" s="110"/>
      <c r="K976" s="108"/>
      <c r="L976" s="107"/>
      <c r="M976" s="319"/>
      <c r="N976" s="107"/>
    </row>
    <row r="977" spans="1:14" ht="18" customHeight="1">
      <c r="A977" s="107">
        <v>973</v>
      </c>
      <c r="B977" s="107" t="s">
        <v>42</v>
      </c>
      <c r="C977" s="90">
        <v>43642</v>
      </c>
      <c r="D977" s="107" t="s">
        <v>9310</v>
      </c>
      <c r="E977" s="107" t="s">
        <v>9436</v>
      </c>
      <c r="F977" s="126">
        <v>85.83</v>
      </c>
      <c r="G977" s="107" t="str">
        <f t="shared" si="15"/>
        <v>SH19-06315</v>
      </c>
      <c r="H977" s="318"/>
      <c r="I977" s="126"/>
      <c r="J977" s="110"/>
      <c r="K977" s="108"/>
      <c r="L977" s="107"/>
      <c r="M977" s="319"/>
      <c r="N977" s="107"/>
    </row>
    <row r="978" spans="1:14" ht="18" customHeight="1">
      <c r="A978" s="107">
        <v>974</v>
      </c>
      <c r="B978" s="107" t="s">
        <v>43</v>
      </c>
      <c r="C978" s="90">
        <v>43642</v>
      </c>
      <c r="D978" s="107" t="s">
        <v>9311</v>
      </c>
      <c r="E978" s="107" t="s">
        <v>1709</v>
      </c>
      <c r="F978" s="126">
        <v>3343.82</v>
      </c>
      <c r="G978" s="107" t="str">
        <f t="shared" si="15"/>
        <v>SH19-06316</v>
      </c>
      <c r="H978" s="318"/>
      <c r="I978" s="126"/>
      <c r="J978" s="110"/>
      <c r="K978" s="108"/>
      <c r="L978" s="107"/>
      <c r="M978" s="319"/>
      <c r="N978" s="107"/>
    </row>
    <row r="979" spans="1:14" ht="18" customHeight="1">
      <c r="A979" s="107">
        <v>975</v>
      </c>
      <c r="B979" s="107" t="s">
        <v>42</v>
      </c>
      <c r="C979" s="90">
        <v>43644</v>
      </c>
      <c r="D979" s="107" t="s">
        <v>9312</v>
      </c>
      <c r="E979" s="107" t="s">
        <v>9434</v>
      </c>
      <c r="F979" s="126">
        <v>11717.39</v>
      </c>
      <c r="G979" s="107" t="str">
        <f t="shared" si="15"/>
        <v>SH19-06317</v>
      </c>
      <c r="H979" s="318"/>
      <c r="I979" s="126"/>
      <c r="J979" s="110"/>
      <c r="K979" s="108"/>
      <c r="L979" s="107"/>
      <c r="M979" s="319"/>
      <c r="N979" s="107"/>
    </row>
    <row r="980" spans="1:14" ht="18" customHeight="1">
      <c r="A980" s="107">
        <v>976</v>
      </c>
      <c r="B980" s="107" t="s">
        <v>42</v>
      </c>
      <c r="C980" s="90">
        <v>43644</v>
      </c>
      <c r="D980" s="107" t="s">
        <v>9313</v>
      </c>
      <c r="E980" s="107" t="s">
        <v>9434</v>
      </c>
      <c r="F980" s="126">
        <v>1697.17</v>
      </c>
      <c r="G980" s="107" t="str">
        <f t="shared" si="15"/>
        <v>SH19-06318</v>
      </c>
      <c r="H980" s="318"/>
      <c r="I980" s="126"/>
      <c r="J980" s="110"/>
      <c r="K980" s="108"/>
      <c r="L980" s="107"/>
      <c r="M980" s="319"/>
      <c r="N980" s="107"/>
    </row>
    <row r="981" spans="1:14" ht="18" customHeight="1">
      <c r="A981" s="107">
        <v>977</v>
      </c>
      <c r="B981" s="107" t="s">
        <v>42</v>
      </c>
      <c r="C981" s="90">
        <v>43644</v>
      </c>
      <c r="D981" s="107" t="s">
        <v>9314</v>
      </c>
      <c r="E981" s="107" t="s">
        <v>9434</v>
      </c>
      <c r="F981" s="126">
        <v>1501.46</v>
      </c>
      <c r="G981" s="107" t="str">
        <f t="shared" si="15"/>
        <v>SH19-06319</v>
      </c>
      <c r="H981" s="318"/>
      <c r="I981" s="126"/>
      <c r="J981" s="110"/>
      <c r="K981" s="108"/>
      <c r="L981" s="107"/>
      <c r="M981" s="319"/>
      <c r="N981" s="107"/>
    </row>
    <row r="982" spans="1:14" ht="18" customHeight="1">
      <c r="A982" s="107">
        <v>978</v>
      </c>
      <c r="B982" s="107" t="s">
        <v>42</v>
      </c>
      <c r="C982" s="90">
        <v>43644</v>
      </c>
      <c r="D982" s="107" t="s">
        <v>9315</v>
      </c>
      <c r="E982" s="107" t="s">
        <v>9434</v>
      </c>
      <c r="F982" s="126">
        <v>14920.51</v>
      </c>
      <c r="G982" s="107" t="str">
        <f t="shared" si="15"/>
        <v>SH19-06320</v>
      </c>
      <c r="H982" s="318"/>
      <c r="I982" s="126"/>
      <c r="J982" s="110"/>
      <c r="K982" s="108"/>
      <c r="L982" s="107"/>
      <c r="M982" s="319"/>
      <c r="N982" s="107"/>
    </row>
    <row r="983" spans="1:14" ht="18" customHeight="1">
      <c r="A983" s="107">
        <v>979</v>
      </c>
      <c r="B983" s="107" t="s">
        <v>199</v>
      </c>
      <c r="C983" s="90">
        <v>43642</v>
      </c>
      <c r="D983" s="107" t="s">
        <v>9316</v>
      </c>
      <c r="E983" s="107" t="s">
        <v>1709</v>
      </c>
      <c r="F983" s="126">
        <v>31.88</v>
      </c>
      <c r="G983" s="107" t="str">
        <f t="shared" si="15"/>
        <v>SH19-06321</v>
      </c>
      <c r="H983" s="318"/>
      <c r="I983" s="126"/>
      <c r="J983" s="110"/>
      <c r="K983" s="108"/>
      <c r="L983" s="107"/>
      <c r="M983" s="319"/>
      <c r="N983" s="107"/>
    </row>
    <row r="984" spans="1:14" ht="18" customHeight="1">
      <c r="A984" s="107">
        <v>980</v>
      </c>
      <c r="B984" s="107" t="s">
        <v>42</v>
      </c>
      <c r="C984" s="90">
        <v>43644</v>
      </c>
      <c r="D984" s="107" t="s">
        <v>9317</v>
      </c>
      <c r="E984" s="107" t="s">
        <v>9434</v>
      </c>
      <c r="F984" s="126">
        <v>2176.67</v>
      </c>
      <c r="G984" s="107" t="str">
        <f t="shared" si="15"/>
        <v>SH19-06322</v>
      </c>
      <c r="H984" s="318"/>
      <c r="I984" s="126"/>
      <c r="J984" s="110"/>
      <c r="K984" s="108"/>
      <c r="L984" s="107"/>
      <c r="M984" s="319"/>
      <c r="N984" s="107"/>
    </row>
    <row r="985" spans="1:14" ht="18" customHeight="1">
      <c r="A985" s="107">
        <v>981</v>
      </c>
      <c r="B985" s="107" t="s">
        <v>42</v>
      </c>
      <c r="C985" s="90">
        <v>43644</v>
      </c>
      <c r="D985" s="107" t="s">
        <v>9318</v>
      </c>
      <c r="E985" s="107" t="s">
        <v>9434</v>
      </c>
      <c r="F985" s="126">
        <v>1881.72</v>
      </c>
      <c r="G985" s="107" t="str">
        <f t="shared" si="15"/>
        <v>SH19-06323</v>
      </c>
      <c r="H985" s="318"/>
      <c r="I985" s="126"/>
      <c r="J985" s="110"/>
      <c r="K985" s="108"/>
      <c r="L985" s="107"/>
      <c r="M985" s="319"/>
      <c r="N985" s="107"/>
    </row>
    <row r="986" spans="1:14" ht="18" customHeight="1">
      <c r="A986" s="107">
        <v>982</v>
      </c>
      <c r="B986" s="107" t="s">
        <v>42</v>
      </c>
      <c r="C986" s="90">
        <v>43644</v>
      </c>
      <c r="D986" s="107" t="s">
        <v>9319</v>
      </c>
      <c r="E986" s="107" t="s">
        <v>9434</v>
      </c>
      <c r="F986" s="126">
        <v>12870.71</v>
      </c>
      <c r="G986" s="107" t="str">
        <f t="shared" si="15"/>
        <v>SH19-06324</v>
      </c>
      <c r="H986" s="318"/>
      <c r="I986" s="126"/>
      <c r="J986" s="110"/>
      <c r="K986" s="108"/>
      <c r="L986" s="107"/>
      <c r="M986" s="319"/>
      <c r="N986" s="107"/>
    </row>
    <row r="987" spans="1:14" ht="18" customHeight="1">
      <c r="A987" s="107">
        <v>983</v>
      </c>
      <c r="B987" s="107" t="s">
        <v>42</v>
      </c>
      <c r="C987" s="90">
        <v>43644</v>
      </c>
      <c r="D987" s="107" t="s">
        <v>9320</v>
      </c>
      <c r="E987" s="107" t="s">
        <v>9434</v>
      </c>
      <c r="F987" s="126">
        <v>1671.94</v>
      </c>
      <c r="G987" s="107" t="str">
        <f t="shared" si="15"/>
        <v>SH19-06325</v>
      </c>
      <c r="H987" s="318"/>
      <c r="I987" s="126"/>
      <c r="J987" s="110"/>
      <c r="K987" s="108"/>
      <c r="L987" s="107"/>
      <c r="M987" s="319"/>
      <c r="N987" s="107"/>
    </row>
    <row r="988" spans="1:14" ht="18" customHeight="1">
      <c r="A988" s="107">
        <v>984</v>
      </c>
      <c r="B988" s="107" t="s">
        <v>42</v>
      </c>
      <c r="C988" s="90">
        <v>43644</v>
      </c>
      <c r="D988" s="107" t="s">
        <v>9321</v>
      </c>
      <c r="E988" s="107" t="s">
        <v>9434</v>
      </c>
      <c r="F988" s="126">
        <v>1407.62</v>
      </c>
      <c r="G988" s="107" t="str">
        <f t="shared" si="15"/>
        <v>SH19-06326</v>
      </c>
      <c r="H988" s="318"/>
      <c r="I988" s="126"/>
      <c r="J988" s="110"/>
      <c r="K988" s="108"/>
      <c r="L988" s="107"/>
      <c r="M988" s="319"/>
      <c r="N988" s="107"/>
    </row>
    <row r="989" spans="1:14" ht="18" customHeight="1">
      <c r="A989" s="107">
        <v>985</v>
      </c>
      <c r="B989" s="107" t="s">
        <v>42</v>
      </c>
      <c r="C989" s="90">
        <v>43644</v>
      </c>
      <c r="D989" s="107" t="s">
        <v>9322</v>
      </c>
      <c r="E989" s="107" t="s">
        <v>9434</v>
      </c>
      <c r="F989" s="126">
        <v>14759.94</v>
      </c>
      <c r="G989" s="107" t="str">
        <f t="shared" si="15"/>
        <v>SH19-06327</v>
      </c>
      <c r="H989" s="318"/>
      <c r="I989" s="126"/>
      <c r="J989" s="110"/>
      <c r="K989" s="108"/>
      <c r="L989" s="107"/>
      <c r="M989" s="319"/>
      <c r="N989" s="107"/>
    </row>
    <row r="990" spans="1:14" ht="18" customHeight="1">
      <c r="A990" s="107">
        <v>986</v>
      </c>
      <c r="B990" s="107" t="s">
        <v>42</v>
      </c>
      <c r="C990" s="90">
        <v>43644</v>
      </c>
      <c r="D990" s="107" t="s">
        <v>9323</v>
      </c>
      <c r="E990" s="107" t="s">
        <v>9434</v>
      </c>
      <c r="F990" s="126">
        <v>2408.4299999999998</v>
      </c>
      <c r="G990" s="107" t="str">
        <f t="shared" si="15"/>
        <v>SH19-06328</v>
      </c>
      <c r="H990" s="318"/>
      <c r="I990" s="126"/>
      <c r="J990" s="110"/>
      <c r="K990" s="108"/>
      <c r="L990" s="107"/>
      <c r="M990" s="319"/>
      <c r="N990" s="107"/>
    </row>
    <row r="991" spans="1:14" ht="18" customHeight="1">
      <c r="A991" s="107">
        <v>987</v>
      </c>
      <c r="B991" s="107" t="s">
        <v>42</v>
      </c>
      <c r="C991" s="90">
        <v>43644</v>
      </c>
      <c r="D991" s="107" t="s">
        <v>9324</v>
      </c>
      <c r="E991" s="107" t="s">
        <v>9434</v>
      </c>
      <c r="F991" s="126">
        <v>6620.93</v>
      </c>
      <c r="G991" s="107" t="str">
        <f t="shared" si="15"/>
        <v>SH19-06329</v>
      </c>
      <c r="H991" s="318"/>
      <c r="I991" s="126"/>
      <c r="J991" s="110"/>
      <c r="K991" s="108"/>
      <c r="L991" s="107"/>
      <c r="M991" s="319"/>
      <c r="N991" s="107"/>
    </row>
    <row r="992" spans="1:14" ht="18" customHeight="1">
      <c r="A992" s="107">
        <v>988</v>
      </c>
      <c r="B992" s="107" t="s">
        <v>42</v>
      </c>
      <c r="C992" s="90">
        <v>43644</v>
      </c>
      <c r="D992" s="107" t="s">
        <v>9325</v>
      </c>
      <c r="E992" s="107" t="s">
        <v>9434</v>
      </c>
      <c r="F992" s="126">
        <v>7746.94</v>
      </c>
      <c r="G992" s="107" t="str">
        <f t="shared" si="15"/>
        <v>SH19-06330</v>
      </c>
      <c r="H992" s="318"/>
      <c r="I992" s="126"/>
      <c r="J992" s="110"/>
      <c r="K992" s="108"/>
      <c r="L992" s="107"/>
      <c r="M992" s="319"/>
      <c r="N992" s="107"/>
    </row>
    <row r="993" spans="1:14" ht="18" customHeight="1">
      <c r="A993" s="107">
        <v>989</v>
      </c>
      <c r="B993" s="107" t="s">
        <v>42</v>
      </c>
      <c r="C993" s="90">
        <v>43644</v>
      </c>
      <c r="D993" s="107" t="s">
        <v>9326</v>
      </c>
      <c r="E993" s="107" t="s">
        <v>9434</v>
      </c>
      <c r="F993" s="126">
        <v>1599.56</v>
      </c>
      <c r="G993" s="107" t="str">
        <f t="shared" si="15"/>
        <v>SH19-06331</v>
      </c>
      <c r="H993" s="318"/>
      <c r="I993" s="126"/>
      <c r="J993" s="110"/>
      <c r="K993" s="108"/>
      <c r="L993" s="107"/>
      <c r="M993" s="319"/>
      <c r="N993" s="107"/>
    </row>
    <row r="994" spans="1:14" ht="18" customHeight="1">
      <c r="A994" s="107">
        <v>990</v>
      </c>
      <c r="B994" s="107" t="s">
        <v>43</v>
      </c>
      <c r="C994" s="90">
        <v>43643</v>
      </c>
      <c r="D994" s="107" t="s">
        <v>9327</v>
      </c>
      <c r="E994" s="107" t="s">
        <v>1709</v>
      </c>
      <c r="F994" s="126">
        <v>8414.9500000000007</v>
      </c>
      <c r="G994" s="107" t="str">
        <f t="shared" si="15"/>
        <v>SH19-06332</v>
      </c>
      <c r="H994" s="318"/>
      <c r="I994" s="126"/>
      <c r="J994" s="110"/>
      <c r="K994" s="108"/>
      <c r="L994" s="107"/>
      <c r="M994" s="319"/>
      <c r="N994" s="107"/>
    </row>
    <row r="995" spans="1:14" ht="18" customHeight="1">
      <c r="A995" s="107">
        <v>991</v>
      </c>
      <c r="B995" s="107" t="s">
        <v>142</v>
      </c>
      <c r="C995" s="90">
        <v>43643</v>
      </c>
      <c r="D995" s="107" t="s">
        <v>9328</v>
      </c>
      <c r="E995" s="107" t="s">
        <v>1709</v>
      </c>
      <c r="F995" s="126">
        <v>1010.68</v>
      </c>
      <c r="G995" s="107" t="str">
        <f t="shared" si="15"/>
        <v>SH19-06333</v>
      </c>
      <c r="H995" s="318"/>
      <c r="I995" s="126"/>
      <c r="J995" s="110"/>
      <c r="K995" s="108"/>
      <c r="L995" s="107"/>
      <c r="M995" s="319"/>
      <c r="N995" s="107"/>
    </row>
    <row r="996" spans="1:14" ht="18" customHeight="1">
      <c r="A996" s="107">
        <v>992</v>
      </c>
      <c r="B996" s="107" t="s">
        <v>142</v>
      </c>
      <c r="C996" s="90">
        <v>43643</v>
      </c>
      <c r="D996" s="107" t="s">
        <v>9329</v>
      </c>
      <c r="E996" s="107" t="s">
        <v>1709</v>
      </c>
      <c r="F996" s="126">
        <v>257.76</v>
      </c>
      <c r="G996" s="107" t="str">
        <f t="shared" si="15"/>
        <v>SH19-06334</v>
      </c>
      <c r="H996" s="318"/>
      <c r="I996" s="126"/>
      <c r="J996" s="110"/>
      <c r="K996" s="108"/>
      <c r="L996" s="107"/>
      <c r="M996" s="319"/>
      <c r="N996" s="107"/>
    </row>
    <row r="997" spans="1:14" ht="18" customHeight="1">
      <c r="A997" s="107">
        <v>993</v>
      </c>
      <c r="B997" s="107" t="s">
        <v>139</v>
      </c>
      <c r="C997" s="90">
        <v>43643</v>
      </c>
      <c r="D997" s="107" t="s">
        <v>9330</v>
      </c>
      <c r="E997" s="107" t="s">
        <v>1709</v>
      </c>
      <c r="F997" s="126">
        <v>1479</v>
      </c>
      <c r="G997" s="107" t="str">
        <f t="shared" si="15"/>
        <v>SH19-06335</v>
      </c>
      <c r="H997" s="318"/>
      <c r="I997" s="126"/>
      <c r="J997" s="110"/>
      <c r="K997" s="108"/>
      <c r="L997" s="107"/>
      <c r="M997" s="319"/>
      <c r="N997" s="107"/>
    </row>
    <row r="998" spans="1:14" ht="18" customHeight="1">
      <c r="A998" s="107">
        <v>994</v>
      </c>
      <c r="B998" s="107" t="s">
        <v>291</v>
      </c>
      <c r="C998" s="90">
        <v>43643</v>
      </c>
      <c r="D998" s="107" t="s">
        <v>9331</v>
      </c>
      <c r="E998" s="107" t="s">
        <v>1709</v>
      </c>
      <c r="F998" s="126">
        <v>5204.76</v>
      </c>
      <c r="G998" s="107" t="str">
        <f t="shared" si="15"/>
        <v>SH19-06336</v>
      </c>
      <c r="H998" s="318"/>
      <c r="I998" s="126"/>
      <c r="J998" s="110"/>
      <c r="K998" s="108"/>
      <c r="L998" s="107"/>
      <c r="M998" s="319"/>
      <c r="N998" s="107"/>
    </row>
    <row r="999" spans="1:14" ht="18" customHeight="1">
      <c r="A999" s="107">
        <v>995</v>
      </c>
      <c r="B999" s="107" t="s">
        <v>47</v>
      </c>
      <c r="C999" s="90">
        <v>43643</v>
      </c>
      <c r="D999" s="107" t="s">
        <v>9332</v>
      </c>
      <c r="E999" s="107" t="s">
        <v>1709</v>
      </c>
      <c r="F999" s="126">
        <v>6516.48</v>
      </c>
      <c r="G999" s="107" t="str">
        <f t="shared" si="15"/>
        <v>SH19-06337</v>
      </c>
      <c r="H999" s="318"/>
      <c r="I999" s="126"/>
      <c r="J999" s="110"/>
      <c r="K999" s="108"/>
      <c r="L999" s="107"/>
      <c r="M999" s="319"/>
      <c r="N999" s="107"/>
    </row>
    <row r="1000" spans="1:14" ht="18" customHeight="1">
      <c r="A1000" s="107">
        <v>996</v>
      </c>
      <c r="B1000" s="107" t="s">
        <v>43</v>
      </c>
      <c r="C1000" s="90">
        <v>43643</v>
      </c>
      <c r="D1000" s="107" t="s">
        <v>9333</v>
      </c>
      <c r="E1000" s="107" t="s">
        <v>1709</v>
      </c>
      <c r="F1000" s="126">
        <v>1270</v>
      </c>
      <c r="G1000" s="107" t="str">
        <f t="shared" si="15"/>
        <v>SH19-06338</v>
      </c>
      <c r="H1000" s="318"/>
      <c r="I1000" s="126"/>
      <c r="J1000" s="110"/>
      <c r="K1000" s="108"/>
      <c r="L1000" s="107"/>
      <c r="M1000" s="319"/>
      <c r="N1000" s="107"/>
    </row>
    <row r="1001" spans="1:14" ht="18" customHeight="1">
      <c r="A1001" s="107">
        <v>999</v>
      </c>
      <c r="B1001" s="107" t="s">
        <v>1746</v>
      </c>
      <c r="D1001" s="327" t="s">
        <v>9334</v>
      </c>
      <c r="E1001" s="107" t="s">
        <v>1709</v>
      </c>
      <c r="F1001" s="126">
        <v>0</v>
      </c>
      <c r="G1001" s="107" t="str">
        <f t="shared" si="15"/>
        <v>SH19-06341</v>
      </c>
      <c r="H1001" s="318"/>
      <c r="I1001" s="126"/>
      <c r="J1001" s="110"/>
      <c r="K1001" s="108"/>
      <c r="L1001" s="107"/>
      <c r="M1001" s="319"/>
      <c r="N1001" s="107"/>
    </row>
    <row r="1002" spans="1:14" ht="18" customHeight="1">
      <c r="A1002" s="107">
        <v>1000</v>
      </c>
      <c r="B1002" s="107" t="s">
        <v>142</v>
      </c>
      <c r="C1002" s="90">
        <v>43643</v>
      </c>
      <c r="D1002" s="107" t="s">
        <v>9335</v>
      </c>
      <c r="E1002" s="107" t="s">
        <v>1709</v>
      </c>
      <c r="F1002" s="126">
        <f>137.1+174.36</f>
        <v>311.46000000000004</v>
      </c>
      <c r="G1002" s="107" t="str">
        <f t="shared" si="15"/>
        <v>SH19-06342</v>
      </c>
      <c r="H1002" s="318"/>
      <c r="I1002" s="126"/>
      <c r="J1002" s="110"/>
      <c r="K1002" s="108"/>
      <c r="L1002" s="107"/>
      <c r="M1002" s="319"/>
      <c r="N1002" s="107"/>
    </row>
    <row r="1003" spans="1:14" ht="18" customHeight="1">
      <c r="A1003" s="107">
        <v>1001</v>
      </c>
      <c r="B1003" s="107" t="s">
        <v>42</v>
      </c>
      <c r="C1003" s="90">
        <v>43644</v>
      </c>
      <c r="D1003" s="107" t="s">
        <v>9336</v>
      </c>
      <c r="E1003" s="107" t="s">
        <v>9434</v>
      </c>
      <c r="F1003" s="126">
        <v>7068.28</v>
      </c>
      <c r="G1003" s="107" t="str">
        <f t="shared" si="15"/>
        <v>SH19-06343</v>
      </c>
      <c r="H1003" s="318"/>
      <c r="I1003" s="126"/>
      <c r="J1003" s="110"/>
      <c r="K1003" s="108"/>
      <c r="L1003" s="107"/>
      <c r="M1003" s="319"/>
      <c r="N1003" s="107"/>
    </row>
    <row r="1004" spans="1:14" ht="18" customHeight="1">
      <c r="A1004" s="107">
        <v>1002</v>
      </c>
      <c r="B1004" s="107" t="s">
        <v>42</v>
      </c>
      <c r="C1004" s="90">
        <v>43644</v>
      </c>
      <c r="D1004" s="107" t="s">
        <v>9337</v>
      </c>
      <c r="E1004" s="107" t="s">
        <v>9434</v>
      </c>
      <c r="F1004" s="126">
        <v>8425.92</v>
      </c>
      <c r="G1004" s="107" t="str">
        <f t="shared" si="15"/>
        <v>SH19-06344</v>
      </c>
      <c r="H1004" s="318"/>
      <c r="I1004" s="126"/>
      <c r="J1004" s="110"/>
      <c r="K1004" s="108"/>
      <c r="L1004" s="107"/>
      <c r="M1004" s="319"/>
      <c r="N1004" s="107"/>
    </row>
    <row r="1005" spans="1:14" ht="18" customHeight="1">
      <c r="A1005" s="107">
        <v>1003</v>
      </c>
      <c r="B1005" s="107" t="s">
        <v>298</v>
      </c>
      <c r="C1005" s="90">
        <v>43643</v>
      </c>
      <c r="D1005" s="107" t="s">
        <v>9338</v>
      </c>
      <c r="E1005" s="107" t="s">
        <v>1709</v>
      </c>
      <c r="F1005" s="126">
        <v>508.49</v>
      </c>
      <c r="G1005" s="107" t="str">
        <f t="shared" si="15"/>
        <v>SH19-06345</v>
      </c>
      <c r="H1005" s="318"/>
      <c r="I1005" s="126"/>
      <c r="J1005" s="110"/>
      <c r="K1005" s="108"/>
      <c r="L1005" s="107"/>
      <c r="M1005" s="319"/>
      <c r="N1005" s="107"/>
    </row>
    <row r="1006" spans="1:14" ht="18" customHeight="1">
      <c r="A1006" s="107">
        <v>1004</v>
      </c>
      <c r="B1006" s="107" t="s">
        <v>53</v>
      </c>
      <c r="C1006" s="90">
        <v>43643</v>
      </c>
      <c r="D1006" s="107" t="s">
        <v>9339</v>
      </c>
      <c r="E1006" s="107" t="s">
        <v>1709</v>
      </c>
      <c r="F1006" s="126">
        <v>2558.5500000000002</v>
      </c>
      <c r="G1006" s="107" t="str">
        <f t="shared" si="15"/>
        <v>SH19-06346</v>
      </c>
      <c r="H1006" s="318"/>
      <c r="I1006" s="126"/>
      <c r="J1006" s="110"/>
      <c r="K1006" s="108"/>
      <c r="L1006" s="107"/>
      <c r="M1006" s="319"/>
      <c r="N1006" s="107"/>
    </row>
    <row r="1007" spans="1:14" ht="18" customHeight="1">
      <c r="A1007" s="107">
        <v>1005</v>
      </c>
      <c r="B1007" s="107" t="s">
        <v>329</v>
      </c>
      <c r="C1007" s="90">
        <v>43643</v>
      </c>
      <c r="D1007" s="107" t="s">
        <v>9340</v>
      </c>
      <c r="E1007" s="107" t="s">
        <v>1709</v>
      </c>
      <c r="F1007" s="126">
        <v>6798.47</v>
      </c>
      <c r="G1007" s="107" t="str">
        <f t="shared" si="15"/>
        <v>SH19-06347</v>
      </c>
      <c r="H1007" s="318"/>
      <c r="I1007" s="126"/>
      <c r="J1007" s="110"/>
      <c r="K1007" s="108"/>
      <c r="L1007" s="107"/>
      <c r="M1007" s="319"/>
      <c r="N1007" s="107"/>
    </row>
    <row r="1008" spans="1:14" ht="18" customHeight="1">
      <c r="A1008" s="107">
        <v>1006</v>
      </c>
      <c r="B1008" s="107" t="s">
        <v>49</v>
      </c>
      <c r="C1008" s="90">
        <v>43643</v>
      </c>
      <c r="D1008" s="107" t="s">
        <v>9341</v>
      </c>
      <c r="E1008" s="107" t="s">
        <v>1709</v>
      </c>
      <c r="F1008" s="126">
        <v>14242.8</v>
      </c>
      <c r="G1008" s="107" t="str">
        <f t="shared" si="15"/>
        <v>SH19-06348</v>
      </c>
      <c r="H1008" s="318"/>
      <c r="I1008" s="126"/>
      <c r="J1008" s="110"/>
      <c r="K1008" s="108"/>
      <c r="L1008" s="107"/>
      <c r="M1008" s="319"/>
      <c r="N1008" s="107"/>
    </row>
    <row r="1009" spans="1:14" ht="18" customHeight="1">
      <c r="A1009" s="107">
        <v>1007</v>
      </c>
      <c r="B1009" s="107" t="s">
        <v>142</v>
      </c>
      <c r="C1009" s="90">
        <v>43643</v>
      </c>
      <c r="D1009" s="107" t="s">
        <v>9342</v>
      </c>
      <c r="E1009" s="107" t="s">
        <v>1709</v>
      </c>
      <c r="F1009" s="126">
        <v>1984.41</v>
      </c>
      <c r="G1009" s="107" t="str">
        <f t="shared" si="15"/>
        <v>SH19-06349</v>
      </c>
      <c r="H1009" s="318"/>
      <c r="I1009" s="126"/>
      <c r="J1009" s="110"/>
      <c r="K1009" s="108"/>
      <c r="L1009" s="107"/>
      <c r="M1009" s="319"/>
      <c r="N1009" s="107"/>
    </row>
    <row r="1010" spans="1:14" ht="18" customHeight="1">
      <c r="A1010" s="107">
        <v>1008</v>
      </c>
      <c r="B1010" s="107" t="s">
        <v>142</v>
      </c>
      <c r="C1010" s="90">
        <v>43643</v>
      </c>
      <c r="D1010" s="107" t="s">
        <v>9343</v>
      </c>
      <c r="E1010" s="107" t="s">
        <v>1709</v>
      </c>
      <c r="F1010" s="126">
        <v>366.5</v>
      </c>
      <c r="G1010" s="107" t="str">
        <f t="shared" si="15"/>
        <v>SH19-06350</v>
      </c>
      <c r="H1010" s="318"/>
      <c r="I1010" s="126"/>
      <c r="J1010" s="110"/>
      <c r="K1010" s="108"/>
      <c r="L1010" s="107"/>
      <c r="M1010" s="319"/>
      <c r="N1010" s="107"/>
    </row>
    <row r="1011" spans="1:14" ht="18" customHeight="1">
      <c r="A1011" s="107">
        <v>1009</v>
      </c>
      <c r="B1011" s="107" t="s">
        <v>1746</v>
      </c>
      <c r="D1011" s="327" t="s">
        <v>9344</v>
      </c>
      <c r="E1011" s="107" t="s">
        <v>1709</v>
      </c>
      <c r="F1011" s="126">
        <v>0</v>
      </c>
      <c r="G1011" s="107" t="str">
        <f t="shared" si="15"/>
        <v>SH19-06351</v>
      </c>
      <c r="H1011" s="318"/>
      <c r="I1011" s="126"/>
      <c r="J1011" s="110"/>
      <c r="K1011" s="108"/>
      <c r="L1011" s="107"/>
      <c r="M1011" s="319"/>
      <c r="N1011" s="107"/>
    </row>
    <row r="1012" spans="1:14" ht="18" customHeight="1">
      <c r="A1012" s="107">
        <v>1010</v>
      </c>
      <c r="B1012" s="107" t="s">
        <v>1727</v>
      </c>
      <c r="C1012" s="90">
        <v>43643</v>
      </c>
      <c r="D1012" s="107" t="s">
        <v>9345</v>
      </c>
      <c r="E1012" s="107" t="s">
        <v>1709</v>
      </c>
      <c r="F1012" s="126">
        <v>194.37</v>
      </c>
      <c r="G1012" s="107" t="str">
        <f t="shared" si="15"/>
        <v>SH19-06352</v>
      </c>
      <c r="H1012" s="318"/>
      <c r="I1012" s="126"/>
      <c r="J1012" s="110"/>
      <c r="K1012" s="108"/>
      <c r="L1012" s="107"/>
      <c r="M1012" s="319"/>
      <c r="N1012" s="107"/>
    </row>
    <row r="1013" spans="1:14" ht="18" customHeight="1">
      <c r="A1013" s="107">
        <v>1011</v>
      </c>
      <c r="B1013" s="107" t="s">
        <v>223</v>
      </c>
      <c r="C1013" s="90">
        <v>43643</v>
      </c>
      <c r="D1013" s="107" t="s">
        <v>9346</v>
      </c>
      <c r="E1013" s="107" t="s">
        <v>1709</v>
      </c>
      <c r="F1013" s="126">
        <v>1682.8</v>
      </c>
      <c r="G1013" s="107" t="str">
        <f t="shared" si="15"/>
        <v>SH19-06353</v>
      </c>
      <c r="H1013" s="318"/>
      <c r="I1013" s="126"/>
      <c r="J1013" s="110"/>
      <c r="K1013" s="108"/>
      <c r="L1013" s="107"/>
      <c r="M1013" s="319"/>
      <c r="N1013" s="107"/>
    </row>
    <row r="1014" spans="1:14" ht="18" customHeight="1">
      <c r="A1014" s="107">
        <v>1012</v>
      </c>
      <c r="B1014" s="107" t="s">
        <v>42</v>
      </c>
      <c r="C1014" s="90">
        <v>43644</v>
      </c>
      <c r="D1014" s="107" t="s">
        <v>9347</v>
      </c>
      <c r="E1014" s="107" t="s">
        <v>9434</v>
      </c>
      <c r="F1014" s="126">
        <v>13591.97</v>
      </c>
      <c r="G1014" s="107" t="str">
        <f t="shared" si="15"/>
        <v>SH19-06354</v>
      </c>
      <c r="H1014" s="318"/>
      <c r="I1014" s="126"/>
      <c r="J1014" s="110"/>
      <c r="K1014" s="108"/>
      <c r="L1014" s="107"/>
      <c r="M1014" s="319"/>
      <c r="N1014" s="107"/>
    </row>
    <row r="1015" spans="1:14" ht="18" customHeight="1">
      <c r="A1015" s="107">
        <v>1013</v>
      </c>
      <c r="B1015" s="107" t="s">
        <v>42</v>
      </c>
      <c r="C1015" s="90">
        <v>43644</v>
      </c>
      <c r="D1015" s="107" t="s">
        <v>9348</v>
      </c>
      <c r="E1015" s="107" t="s">
        <v>9434</v>
      </c>
      <c r="F1015" s="126">
        <v>4656.04</v>
      </c>
      <c r="G1015" s="107" t="str">
        <f t="shared" si="15"/>
        <v>SH19-06355</v>
      </c>
      <c r="H1015" s="318"/>
      <c r="I1015" s="126"/>
      <c r="J1015" s="110"/>
      <c r="K1015" s="108"/>
      <c r="L1015" s="107"/>
      <c r="M1015" s="319"/>
      <c r="N1015" s="107"/>
    </row>
    <row r="1016" spans="1:14" ht="18" customHeight="1">
      <c r="A1016" s="107">
        <v>1014</v>
      </c>
      <c r="B1016" s="107" t="s">
        <v>42</v>
      </c>
      <c r="C1016" s="90">
        <v>43644</v>
      </c>
      <c r="D1016" s="107" t="s">
        <v>9349</v>
      </c>
      <c r="E1016" s="107" t="s">
        <v>9434</v>
      </c>
      <c r="F1016" s="126">
        <v>716.61</v>
      </c>
      <c r="G1016" s="107" t="str">
        <f t="shared" si="15"/>
        <v>SH19-06356</v>
      </c>
      <c r="H1016" s="318"/>
      <c r="I1016" s="126"/>
      <c r="J1016" s="110"/>
      <c r="K1016" s="108"/>
      <c r="L1016" s="107"/>
      <c r="M1016" s="319"/>
      <c r="N1016" s="107"/>
    </row>
    <row r="1017" spans="1:14" ht="18" customHeight="1">
      <c r="A1017" s="107">
        <v>1015</v>
      </c>
      <c r="B1017" s="107" t="s">
        <v>42</v>
      </c>
      <c r="C1017" s="90">
        <v>43644</v>
      </c>
      <c r="D1017" s="107" t="s">
        <v>9350</v>
      </c>
      <c r="E1017" s="107" t="s">
        <v>9434</v>
      </c>
      <c r="F1017" s="126">
        <v>5590.4</v>
      </c>
      <c r="G1017" s="107" t="str">
        <f t="shared" si="15"/>
        <v>SH19-06357</v>
      </c>
      <c r="H1017" s="318"/>
      <c r="I1017" s="126"/>
      <c r="J1017" s="110"/>
      <c r="K1017" s="108"/>
      <c r="L1017" s="107"/>
      <c r="M1017" s="319"/>
      <c r="N1017" s="107"/>
    </row>
    <row r="1018" spans="1:14" ht="18" customHeight="1">
      <c r="A1018" s="107">
        <v>1016</v>
      </c>
      <c r="B1018" s="107" t="s">
        <v>42</v>
      </c>
      <c r="C1018" s="90">
        <v>43644</v>
      </c>
      <c r="D1018" s="107" t="s">
        <v>9351</v>
      </c>
      <c r="E1018" s="107" t="s">
        <v>9434</v>
      </c>
      <c r="F1018" s="126">
        <v>1407.59</v>
      </c>
      <c r="G1018" s="107" t="str">
        <f t="shared" si="15"/>
        <v>SH19-06358</v>
      </c>
      <c r="H1018" s="318"/>
      <c r="I1018" s="126"/>
      <c r="J1018" s="110"/>
      <c r="K1018" s="108"/>
      <c r="L1018" s="107"/>
      <c r="M1018" s="319"/>
      <c r="N1018" s="107"/>
    </row>
    <row r="1019" spans="1:14" ht="18" customHeight="1">
      <c r="A1019" s="107">
        <v>1017</v>
      </c>
      <c r="B1019" s="107" t="s">
        <v>50</v>
      </c>
      <c r="C1019" s="90">
        <v>43643</v>
      </c>
      <c r="D1019" s="107" t="s">
        <v>9352</v>
      </c>
      <c r="E1019" s="107" t="s">
        <v>1709</v>
      </c>
      <c r="F1019" s="126">
        <v>4883.3999999999996</v>
      </c>
      <c r="G1019" s="107" t="str">
        <f t="shared" si="15"/>
        <v>SH19-06359</v>
      </c>
      <c r="H1019" s="318"/>
      <c r="I1019" s="126"/>
      <c r="J1019" s="110"/>
      <c r="K1019" s="108"/>
      <c r="L1019" s="107"/>
      <c r="M1019" s="319"/>
      <c r="N1019" s="107"/>
    </row>
    <row r="1020" spans="1:14" ht="18" customHeight="1">
      <c r="A1020" s="107">
        <v>1018</v>
      </c>
      <c r="B1020" s="107" t="s">
        <v>42</v>
      </c>
      <c r="C1020" s="90">
        <v>43643</v>
      </c>
      <c r="D1020" s="107" t="s">
        <v>9353</v>
      </c>
      <c r="E1020" s="107" t="s">
        <v>9435</v>
      </c>
      <c r="F1020" s="126">
        <v>20.79</v>
      </c>
      <c r="G1020" s="107" t="str">
        <f t="shared" si="15"/>
        <v>SH19-06360</v>
      </c>
      <c r="H1020" s="318"/>
      <c r="I1020" s="126"/>
      <c r="J1020" s="110"/>
      <c r="K1020" s="108"/>
      <c r="L1020" s="107"/>
      <c r="M1020" s="319"/>
      <c r="N1020" s="107"/>
    </row>
    <row r="1021" spans="1:14" ht="18" customHeight="1">
      <c r="A1021" s="107">
        <v>1019</v>
      </c>
      <c r="B1021" s="107" t="s">
        <v>1727</v>
      </c>
      <c r="C1021" s="90">
        <v>43643</v>
      </c>
      <c r="D1021" s="107" t="s">
        <v>9354</v>
      </c>
      <c r="E1021" s="107" t="s">
        <v>1709</v>
      </c>
      <c r="F1021" s="126">
        <v>1387.2</v>
      </c>
      <c r="G1021" s="107" t="str">
        <f t="shared" si="15"/>
        <v>SH19-06361</v>
      </c>
      <c r="H1021" s="318"/>
      <c r="I1021" s="126"/>
      <c r="J1021" s="110"/>
      <c r="K1021" s="108"/>
      <c r="L1021" s="107"/>
      <c r="M1021" s="319"/>
      <c r="N1021" s="107"/>
    </row>
    <row r="1022" spans="1:14" ht="18" customHeight="1">
      <c r="A1022" s="107">
        <v>1020</v>
      </c>
      <c r="B1022" s="107" t="s">
        <v>1727</v>
      </c>
      <c r="C1022" s="90">
        <v>43643</v>
      </c>
      <c r="D1022" s="107" t="s">
        <v>9355</v>
      </c>
      <c r="E1022" s="107" t="s">
        <v>1709</v>
      </c>
      <c r="F1022" s="126">
        <v>1316.1</v>
      </c>
      <c r="G1022" s="107" t="str">
        <f t="shared" si="15"/>
        <v>SH19-06362</v>
      </c>
      <c r="H1022" s="318"/>
      <c r="I1022" s="126"/>
      <c r="J1022" s="110"/>
      <c r="K1022" s="108"/>
      <c r="L1022" s="107"/>
      <c r="M1022" s="319"/>
      <c r="N1022" s="107"/>
    </row>
    <row r="1023" spans="1:14" ht="18" customHeight="1">
      <c r="A1023" s="107">
        <v>1021</v>
      </c>
      <c r="B1023" s="107" t="s">
        <v>1727</v>
      </c>
      <c r="C1023" s="90">
        <v>43643</v>
      </c>
      <c r="D1023" s="107" t="s">
        <v>9356</v>
      </c>
      <c r="E1023" s="107" t="s">
        <v>1709</v>
      </c>
      <c r="F1023" s="126">
        <v>1060.2</v>
      </c>
      <c r="G1023" s="107" t="str">
        <f t="shared" si="15"/>
        <v>SH19-06363</v>
      </c>
      <c r="H1023" s="318"/>
      <c r="I1023" s="126"/>
      <c r="J1023" s="110"/>
      <c r="K1023" s="108"/>
      <c r="L1023" s="107"/>
      <c r="M1023" s="319"/>
      <c r="N1023" s="107"/>
    </row>
    <row r="1024" spans="1:14" ht="18" customHeight="1">
      <c r="A1024" s="107">
        <v>1022</v>
      </c>
      <c r="B1024" s="107" t="s">
        <v>43</v>
      </c>
      <c r="C1024" s="90">
        <v>43643</v>
      </c>
      <c r="D1024" s="107" t="s">
        <v>9357</v>
      </c>
      <c r="E1024" s="107" t="s">
        <v>1709</v>
      </c>
      <c r="F1024" s="126">
        <v>3096.55</v>
      </c>
      <c r="G1024" s="107" t="str">
        <f t="shared" si="15"/>
        <v>SH19-06364</v>
      </c>
      <c r="H1024" s="318"/>
      <c r="I1024" s="126"/>
      <c r="J1024" s="110"/>
      <c r="K1024" s="108"/>
      <c r="L1024" s="107"/>
      <c r="M1024" s="319"/>
      <c r="N1024" s="107"/>
    </row>
    <row r="1025" spans="1:14" ht="18" customHeight="1">
      <c r="A1025" s="107">
        <v>1023</v>
      </c>
      <c r="B1025" s="107" t="s">
        <v>1746</v>
      </c>
      <c r="D1025" s="327" t="s">
        <v>9358</v>
      </c>
      <c r="E1025" s="107" t="s">
        <v>1709</v>
      </c>
      <c r="F1025" s="126">
        <v>0</v>
      </c>
      <c r="G1025" s="107" t="str">
        <f t="shared" si="15"/>
        <v>SH19-06365</v>
      </c>
      <c r="H1025" s="318"/>
      <c r="I1025" s="126"/>
      <c r="J1025" s="110"/>
      <c r="K1025" s="108"/>
      <c r="L1025" s="107"/>
      <c r="M1025" s="319"/>
      <c r="N1025" s="107"/>
    </row>
    <row r="1026" spans="1:14" ht="18" customHeight="1">
      <c r="A1026" s="107">
        <v>1024</v>
      </c>
      <c r="B1026" s="107" t="s">
        <v>55</v>
      </c>
      <c r="C1026" s="90">
        <v>43643</v>
      </c>
      <c r="D1026" s="107" t="s">
        <v>9359</v>
      </c>
      <c r="E1026" s="107" t="s">
        <v>1709</v>
      </c>
      <c r="F1026" s="126">
        <v>3289.68</v>
      </c>
      <c r="G1026" s="107" t="str">
        <f t="shared" si="15"/>
        <v>SH19-06366</v>
      </c>
      <c r="H1026" s="318"/>
      <c r="I1026" s="126"/>
      <c r="J1026" s="110"/>
      <c r="K1026" s="108"/>
      <c r="L1026" s="107"/>
      <c r="M1026" s="319"/>
      <c r="N1026" s="107"/>
    </row>
    <row r="1027" spans="1:14" ht="18" customHeight="1">
      <c r="A1027" s="107">
        <v>1025</v>
      </c>
      <c r="B1027" s="107" t="s">
        <v>55</v>
      </c>
      <c r="C1027" s="90">
        <v>43643</v>
      </c>
      <c r="D1027" s="107" t="s">
        <v>9360</v>
      </c>
      <c r="E1027" s="107" t="s">
        <v>1709</v>
      </c>
      <c r="F1027" s="126">
        <v>3005.64</v>
      </c>
      <c r="G1027" s="107" t="str">
        <f t="shared" si="15"/>
        <v>SH19-06367</v>
      </c>
      <c r="H1027" s="318"/>
      <c r="I1027" s="126"/>
      <c r="J1027" s="110"/>
      <c r="K1027" s="108"/>
      <c r="L1027" s="107"/>
      <c r="M1027" s="319"/>
      <c r="N1027" s="107"/>
    </row>
    <row r="1028" spans="1:14" ht="18" customHeight="1">
      <c r="A1028" s="107">
        <v>1026</v>
      </c>
      <c r="B1028" s="107" t="s">
        <v>55</v>
      </c>
      <c r="C1028" s="90">
        <v>43643</v>
      </c>
      <c r="D1028" s="107" t="s">
        <v>9361</v>
      </c>
      <c r="E1028" s="107" t="s">
        <v>1709</v>
      </c>
      <c r="F1028" s="126">
        <v>1447.74</v>
      </c>
      <c r="G1028" s="107" t="str">
        <f t="shared" si="15"/>
        <v>SH19-06368</v>
      </c>
      <c r="H1028" s="318"/>
      <c r="I1028" s="126"/>
      <c r="J1028" s="110"/>
      <c r="K1028" s="108"/>
      <c r="L1028" s="107"/>
      <c r="M1028" s="319"/>
      <c r="N1028" s="107"/>
    </row>
    <row r="1029" spans="1:14" ht="18" customHeight="1">
      <c r="A1029" s="107">
        <v>1027</v>
      </c>
      <c r="B1029" s="107" t="s">
        <v>42</v>
      </c>
      <c r="C1029" s="90">
        <v>43647</v>
      </c>
      <c r="D1029" s="328" t="s">
        <v>9362</v>
      </c>
      <c r="E1029" s="107" t="s">
        <v>9457</v>
      </c>
      <c r="F1029" s="126">
        <v>15381.05</v>
      </c>
      <c r="G1029" s="107" t="str">
        <f t="shared" ref="G1029:G1091" si="16">D1029</f>
        <v>SH19-06369</v>
      </c>
      <c r="H1029" s="318"/>
      <c r="I1029" s="126"/>
      <c r="J1029" s="110"/>
      <c r="K1029" s="108"/>
      <c r="L1029" s="107"/>
      <c r="M1029" s="319"/>
      <c r="N1029" s="107"/>
    </row>
    <row r="1030" spans="1:14" ht="18" customHeight="1">
      <c r="A1030" s="107">
        <v>1028</v>
      </c>
      <c r="B1030" s="107" t="s">
        <v>42</v>
      </c>
      <c r="C1030" s="90">
        <v>43647</v>
      </c>
      <c r="D1030" s="328" t="s">
        <v>9363</v>
      </c>
      <c r="E1030" s="107" t="s">
        <v>9457</v>
      </c>
      <c r="F1030" s="126">
        <v>4297.72</v>
      </c>
      <c r="G1030" s="107" t="str">
        <f t="shared" si="16"/>
        <v>SH19-06370</v>
      </c>
      <c r="H1030" s="318"/>
      <c r="I1030" s="126"/>
      <c r="J1030" s="110"/>
      <c r="K1030" s="108"/>
      <c r="L1030" s="107"/>
      <c r="M1030" s="319"/>
      <c r="N1030" s="107"/>
    </row>
    <row r="1031" spans="1:14" ht="18" customHeight="1">
      <c r="A1031" s="107">
        <v>1029</v>
      </c>
      <c r="B1031" s="107" t="s">
        <v>139</v>
      </c>
      <c r="C1031" s="90">
        <v>43644</v>
      </c>
      <c r="D1031" s="107" t="s">
        <v>9364</v>
      </c>
      <c r="E1031" s="107" t="s">
        <v>1709</v>
      </c>
      <c r="F1031" s="126">
        <v>3930</v>
      </c>
      <c r="G1031" s="107" t="str">
        <f t="shared" si="16"/>
        <v>SH19-06371</v>
      </c>
      <c r="H1031" s="318"/>
      <c r="I1031" s="126"/>
      <c r="J1031" s="110"/>
      <c r="K1031" s="108"/>
      <c r="L1031" s="107"/>
      <c r="M1031" s="319"/>
      <c r="N1031" s="107"/>
    </row>
    <row r="1032" spans="1:14" ht="18" customHeight="1">
      <c r="A1032" s="107">
        <v>1030</v>
      </c>
      <c r="B1032" s="107" t="s">
        <v>142</v>
      </c>
      <c r="C1032" s="90">
        <v>43644</v>
      </c>
      <c r="D1032" s="107" t="s">
        <v>9365</v>
      </c>
      <c r="E1032" s="107" t="s">
        <v>1709</v>
      </c>
      <c r="F1032" s="126">
        <v>358</v>
      </c>
      <c r="G1032" s="107" t="str">
        <f t="shared" si="16"/>
        <v>SH19-06372</v>
      </c>
      <c r="H1032" s="318"/>
      <c r="I1032" s="126"/>
      <c r="J1032" s="110"/>
      <c r="K1032" s="108"/>
      <c r="L1032" s="107"/>
      <c r="M1032" s="319"/>
      <c r="N1032" s="107"/>
    </row>
    <row r="1033" spans="1:14" ht="18" customHeight="1">
      <c r="A1033" s="107">
        <v>1031</v>
      </c>
      <c r="B1033" s="107" t="s">
        <v>54</v>
      </c>
      <c r="C1033" s="90">
        <v>43644</v>
      </c>
      <c r="D1033" s="107" t="s">
        <v>9366</v>
      </c>
      <c r="E1033" s="107" t="s">
        <v>1709</v>
      </c>
      <c r="F1033" s="126">
        <f>286.5+268.5+133.68+892.8</f>
        <v>1581.48</v>
      </c>
      <c r="G1033" s="107" t="str">
        <f t="shared" si="16"/>
        <v>SH19-06373</v>
      </c>
      <c r="H1033" s="318"/>
      <c r="I1033" s="126"/>
      <c r="J1033" s="110"/>
      <c r="K1033" s="108"/>
      <c r="L1033" s="107"/>
      <c r="M1033" s="319"/>
      <c r="N1033" s="107"/>
    </row>
    <row r="1034" spans="1:14" ht="18" customHeight="1">
      <c r="A1034" s="107">
        <v>1032</v>
      </c>
      <c r="B1034" s="107" t="s">
        <v>42</v>
      </c>
      <c r="C1034" s="90">
        <v>43647</v>
      </c>
      <c r="D1034" s="328" t="s">
        <v>9367</v>
      </c>
      <c r="E1034" s="107" t="s">
        <v>9457</v>
      </c>
      <c r="F1034" s="126">
        <v>14220.9</v>
      </c>
      <c r="G1034" s="107" t="str">
        <f t="shared" si="16"/>
        <v>SH19-06374</v>
      </c>
      <c r="H1034" s="318"/>
      <c r="I1034" s="126"/>
      <c r="J1034" s="110"/>
      <c r="K1034" s="108"/>
      <c r="L1034" s="107"/>
      <c r="M1034" s="319"/>
      <c r="N1034" s="107"/>
    </row>
    <row r="1035" spans="1:14" ht="18" customHeight="1">
      <c r="A1035" s="107">
        <v>1033</v>
      </c>
      <c r="B1035" s="107" t="s">
        <v>42</v>
      </c>
      <c r="C1035" s="90">
        <v>43647</v>
      </c>
      <c r="D1035" s="328" t="s">
        <v>9368</v>
      </c>
      <c r="E1035" s="107" t="s">
        <v>9457</v>
      </c>
      <c r="F1035" s="126">
        <v>4458.7700000000004</v>
      </c>
      <c r="G1035" s="107" t="str">
        <f t="shared" si="16"/>
        <v>SH19-06375</v>
      </c>
      <c r="H1035" s="318"/>
      <c r="I1035" s="126"/>
      <c r="J1035" s="110"/>
      <c r="K1035" s="108"/>
      <c r="L1035" s="107"/>
      <c r="M1035" s="319"/>
      <c r="N1035" s="107"/>
    </row>
    <row r="1036" spans="1:14" ht="18" customHeight="1">
      <c r="A1036" s="107">
        <v>1034</v>
      </c>
      <c r="B1036" s="107" t="s">
        <v>42</v>
      </c>
      <c r="C1036" s="90">
        <v>43647</v>
      </c>
      <c r="D1036" s="328" t="s">
        <v>9369</v>
      </c>
      <c r="E1036" s="107" t="s">
        <v>9457</v>
      </c>
      <c r="F1036" s="126">
        <v>4617.76</v>
      </c>
      <c r="G1036" s="107" t="str">
        <f t="shared" si="16"/>
        <v>SH19-06376</v>
      </c>
      <c r="H1036" s="318"/>
      <c r="I1036" s="126"/>
      <c r="J1036" s="110"/>
      <c r="K1036" s="108"/>
      <c r="L1036" s="107"/>
      <c r="M1036" s="319"/>
      <c r="N1036" s="107"/>
    </row>
    <row r="1037" spans="1:14" ht="18" customHeight="1">
      <c r="A1037" s="107">
        <v>1035</v>
      </c>
      <c r="B1037" s="107" t="s">
        <v>42</v>
      </c>
      <c r="C1037" s="90">
        <v>43647</v>
      </c>
      <c r="D1037" s="328" t="s">
        <v>9370</v>
      </c>
      <c r="E1037" s="107" t="s">
        <v>9457</v>
      </c>
      <c r="F1037" s="126">
        <v>10630.97</v>
      </c>
      <c r="G1037" s="107" t="str">
        <f t="shared" si="16"/>
        <v>SH19-06377</v>
      </c>
      <c r="H1037" s="318"/>
      <c r="I1037" s="126"/>
      <c r="J1037" s="110"/>
      <c r="K1037" s="108"/>
      <c r="L1037" s="107"/>
      <c r="M1037" s="319"/>
      <c r="N1037" s="107"/>
    </row>
    <row r="1038" spans="1:14" ht="18" customHeight="1">
      <c r="A1038" s="107">
        <v>1036</v>
      </c>
      <c r="B1038" s="107" t="s">
        <v>42</v>
      </c>
      <c r="C1038" s="90">
        <v>43647</v>
      </c>
      <c r="D1038" s="328" t="s">
        <v>9371</v>
      </c>
      <c r="E1038" s="107" t="s">
        <v>9457</v>
      </c>
      <c r="F1038" s="126">
        <v>4223.4799999999996</v>
      </c>
      <c r="G1038" s="107" t="str">
        <f t="shared" si="16"/>
        <v>SH19-06378</v>
      </c>
      <c r="H1038" s="318"/>
      <c r="I1038" s="126"/>
      <c r="J1038" s="110"/>
      <c r="K1038" s="108"/>
      <c r="L1038" s="107"/>
      <c r="M1038" s="319"/>
      <c r="N1038" s="107"/>
    </row>
    <row r="1039" spans="1:14" ht="18" customHeight="1">
      <c r="A1039" s="107">
        <v>1037</v>
      </c>
      <c r="B1039" s="107" t="s">
        <v>42</v>
      </c>
      <c r="C1039" s="90">
        <v>43647</v>
      </c>
      <c r="D1039" s="328" t="s">
        <v>9372</v>
      </c>
      <c r="E1039" s="107" t="s">
        <v>9457</v>
      </c>
      <c r="F1039" s="126">
        <v>10503.03</v>
      </c>
      <c r="G1039" s="107" t="str">
        <f t="shared" si="16"/>
        <v>SH19-06379</v>
      </c>
      <c r="H1039" s="318"/>
      <c r="I1039" s="126"/>
      <c r="J1039" s="110"/>
      <c r="K1039" s="108"/>
      <c r="L1039" s="107"/>
      <c r="M1039" s="319"/>
      <c r="N1039" s="107"/>
    </row>
    <row r="1040" spans="1:14" ht="18" customHeight="1">
      <c r="A1040" s="107">
        <v>1038</v>
      </c>
      <c r="B1040" s="107" t="s">
        <v>42</v>
      </c>
      <c r="C1040" s="90">
        <v>43647</v>
      </c>
      <c r="D1040" s="328" t="s">
        <v>9373</v>
      </c>
      <c r="E1040" s="107" t="s">
        <v>9457</v>
      </c>
      <c r="F1040" s="126">
        <v>4048.48</v>
      </c>
      <c r="G1040" s="107" t="str">
        <f t="shared" si="16"/>
        <v>SH19-06380</v>
      </c>
      <c r="H1040" s="318"/>
      <c r="I1040" s="126"/>
      <c r="J1040" s="110"/>
      <c r="K1040" s="108"/>
      <c r="L1040" s="107"/>
      <c r="M1040" s="319"/>
      <c r="N1040" s="107"/>
    </row>
    <row r="1041" spans="1:14" ht="18" customHeight="1">
      <c r="A1041" s="107">
        <v>1039</v>
      </c>
      <c r="B1041" s="107" t="s">
        <v>42</v>
      </c>
      <c r="C1041" s="90">
        <v>43647</v>
      </c>
      <c r="D1041" s="328" t="s">
        <v>9374</v>
      </c>
      <c r="E1041" s="107" t="s">
        <v>9457</v>
      </c>
      <c r="F1041" s="126">
        <v>1263.3599999999999</v>
      </c>
      <c r="G1041" s="107" t="str">
        <f t="shared" si="16"/>
        <v>SH19-06381</v>
      </c>
      <c r="H1041" s="318"/>
      <c r="I1041" s="126"/>
      <c r="J1041" s="110"/>
      <c r="K1041" s="108"/>
      <c r="L1041" s="107"/>
      <c r="M1041" s="319"/>
      <c r="N1041" s="107"/>
    </row>
    <row r="1042" spans="1:14" ht="18" customHeight="1">
      <c r="A1042" s="107">
        <v>1040</v>
      </c>
      <c r="B1042" s="107" t="s">
        <v>53</v>
      </c>
      <c r="C1042" s="90">
        <v>43644</v>
      </c>
      <c r="D1042" s="107" t="s">
        <v>9375</v>
      </c>
      <c r="E1042" s="107" t="s">
        <v>1709</v>
      </c>
      <c r="F1042" s="126">
        <v>1940.51</v>
      </c>
      <c r="G1042" s="107" t="str">
        <f t="shared" si="16"/>
        <v>SH19-06382</v>
      </c>
      <c r="H1042" s="318"/>
      <c r="I1042" s="126"/>
      <c r="J1042" s="110"/>
      <c r="K1042" s="108"/>
      <c r="L1042" s="107"/>
      <c r="M1042" s="319"/>
      <c r="N1042" s="107"/>
    </row>
    <row r="1043" spans="1:14" ht="18" customHeight="1">
      <c r="A1043" s="107">
        <v>1041</v>
      </c>
      <c r="B1043" s="107" t="s">
        <v>1746</v>
      </c>
      <c r="D1043" s="327" t="s">
        <v>9376</v>
      </c>
      <c r="E1043" s="107" t="s">
        <v>1709</v>
      </c>
      <c r="F1043" s="126">
        <v>0</v>
      </c>
      <c r="G1043" s="107" t="str">
        <f t="shared" si="16"/>
        <v>SH19-06383</v>
      </c>
      <c r="H1043" s="318"/>
      <c r="I1043" s="126"/>
      <c r="J1043" s="110"/>
      <c r="K1043" s="108"/>
      <c r="L1043" s="107"/>
      <c r="M1043" s="319"/>
      <c r="N1043" s="107"/>
    </row>
    <row r="1044" spans="1:14" ht="18" customHeight="1">
      <c r="A1044" s="107">
        <v>1042</v>
      </c>
      <c r="B1044" s="107" t="s">
        <v>47</v>
      </c>
      <c r="C1044" s="90">
        <v>43644</v>
      </c>
      <c r="D1044" s="107" t="s">
        <v>9377</v>
      </c>
      <c r="E1044" s="107" t="s">
        <v>1709</v>
      </c>
      <c r="F1044" s="126">
        <v>6923.76</v>
      </c>
      <c r="G1044" s="107" t="str">
        <f t="shared" si="16"/>
        <v>SH19-06384</v>
      </c>
      <c r="H1044" s="318"/>
      <c r="I1044" s="126"/>
      <c r="J1044" s="110"/>
      <c r="K1044" s="108"/>
      <c r="L1044" s="107"/>
      <c r="M1044" s="319"/>
      <c r="N1044" s="107"/>
    </row>
    <row r="1045" spans="1:14" ht="18" customHeight="1">
      <c r="A1045" s="107">
        <v>1043</v>
      </c>
      <c r="B1045" s="107" t="s">
        <v>43</v>
      </c>
      <c r="C1045" s="90">
        <v>43644</v>
      </c>
      <c r="D1045" s="107" t="s">
        <v>9378</v>
      </c>
      <c r="E1045" s="107" t="s">
        <v>1709</v>
      </c>
      <c r="F1045" s="126">
        <v>4438.26</v>
      </c>
      <c r="G1045" s="107" t="str">
        <f t="shared" si="16"/>
        <v>SH19-06385</v>
      </c>
      <c r="H1045" s="318"/>
      <c r="I1045" s="126"/>
      <c r="J1045" s="110"/>
      <c r="K1045" s="108"/>
      <c r="L1045" s="107"/>
      <c r="M1045" s="319"/>
      <c r="N1045" s="107"/>
    </row>
    <row r="1046" spans="1:14" ht="18" customHeight="1">
      <c r="A1046" s="107">
        <v>1044</v>
      </c>
      <c r="B1046" s="107" t="s">
        <v>42</v>
      </c>
      <c r="C1046" s="90">
        <v>43644</v>
      </c>
      <c r="D1046" s="107" t="s">
        <v>9379</v>
      </c>
      <c r="E1046" s="107" t="s">
        <v>9434</v>
      </c>
      <c r="F1046" s="126">
        <v>8.4</v>
      </c>
      <c r="G1046" s="107" t="str">
        <f t="shared" si="16"/>
        <v>SH19-06387</v>
      </c>
      <c r="H1046" s="318"/>
      <c r="I1046" s="126"/>
      <c r="J1046" s="110"/>
      <c r="K1046" s="108"/>
      <c r="L1046" s="107"/>
      <c r="M1046" s="319"/>
      <c r="N1046" s="107"/>
    </row>
    <row r="1047" spans="1:14" ht="18" customHeight="1">
      <c r="A1047" s="107">
        <v>1045</v>
      </c>
      <c r="B1047" s="107" t="s">
        <v>1727</v>
      </c>
      <c r="C1047" s="90">
        <v>43644</v>
      </c>
      <c r="D1047" s="107" t="s">
        <v>9380</v>
      </c>
      <c r="E1047" s="107" t="s">
        <v>1709</v>
      </c>
      <c r="F1047" s="126">
        <v>2013.9</v>
      </c>
      <c r="G1047" s="107" t="str">
        <f t="shared" si="16"/>
        <v>SH19-06388</v>
      </c>
      <c r="H1047" s="318"/>
      <c r="I1047" s="126"/>
      <c r="J1047" s="110"/>
      <c r="K1047" s="108"/>
      <c r="L1047" s="107"/>
      <c r="M1047" s="319"/>
      <c r="N1047" s="107"/>
    </row>
    <row r="1048" spans="1:14" ht="18" customHeight="1">
      <c r="A1048" s="107">
        <v>1046</v>
      </c>
      <c r="B1048" s="107" t="s">
        <v>42</v>
      </c>
      <c r="C1048" s="90">
        <v>43647</v>
      </c>
      <c r="D1048" s="328" t="s">
        <v>9381</v>
      </c>
      <c r="E1048" s="107" t="s">
        <v>9457</v>
      </c>
      <c r="F1048" s="126">
        <v>9093.2199999999993</v>
      </c>
      <c r="G1048" s="107" t="str">
        <f t="shared" si="16"/>
        <v>SH19-06389</v>
      </c>
      <c r="H1048" s="318"/>
      <c r="I1048" s="126"/>
      <c r="J1048" s="110"/>
      <c r="K1048" s="108"/>
      <c r="L1048" s="107"/>
      <c r="M1048" s="319"/>
      <c r="N1048" s="107"/>
    </row>
    <row r="1049" spans="1:14" ht="18" customHeight="1">
      <c r="A1049" s="107">
        <v>1047</v>
      </c>
      <c r="B1049" s="107" t="s">
        <v>42</v>
      </c>
      <c r="C1049" s="90">
        <v>43647</v>
      </c>
      <c r="D1049" s="328" t="s">
        <v>9382</v>
      </c>
      <c r="E1049" s="107" t="s">
        <v>9457</v>
      </c>
      <c r="F1049" s="126">
        <v>3335.91</v>
      </c>
      <c r="G1049" s="107" t="str">
        <f t="shared" si="16"/>
        <v>SH19-06390</v>
      </c>
      <c r="H1049" s="318"/>
      <c r="I1049" s="126"/>
      <c r="J1049" s="110"/>
      <c r="K1049" s="108"/>
      <c r="L1049" s="107"/>
      <c r="M1049" s="319"/>
      <c r="N1049" s="107"/>
    </row>
    <row r="1050" spans="1:14" ht="18" customHeight="1">
      <c r="A1050" s="107">
        <v>1048</v>
      </c>
      <c r="B1050" s="107" t="s">
        <v>42</v>
      </c>
      <c r="C1050" s="90">
        <v>43647</v>
      </c>
      <c r="D1050" s="328" t="s">
        <v>9383</v>
      </c>
      <c r="E1050" s="107" t="s">
        <v>9457</v>
      </c>
      <c r="F1050" s="126">
        <v>2206.4299999999998</v>
      </c>
      <c r="G1050" s="107" t="str">
        <f t="shared" si="16"/>
        <v>SH19-06391</v>
      </c>
      <c r="H1050" s="318"/>
      <c r="I1050" s="126"/>
      <c r="J1050" s="110"/>
      <c r="K1050" s="108"/>
      <c r="L1050" s="107"/>
      <c r="M1050" s="319"/>
      <c r="N1050" s="107"/>
    </row>
    <row r="1051" spans="1:14" ht="18" customHeight="1">
      <c r="A1051" s="107">
        <v>1049</v>
      </c>
      <c r="B1051" s="107" t="s">
        <v>42</v>
      </c>
      <c r="C1051" s="90">
        <v>43647</v>
      </c>
      <c r="D1051" s="328" t="s">
        <v>9384</v>
      </c>
      <c r="E1051" s="107" t="s">
        <v>9457</v>
      </c>
      <c r="F1051" s="126">
        <v>9253.48</v>
      </c>
      <c r="G1051" s="107" t="str">
        <f t="shared" si="16"/>
        <v>SH19-06392</v>
      </c>
      <c r="H1051" s="318"/>
      <c r="I1051" s="126"/>
      <c r="J1051" s="110"/>
      <c r="K1051" s="108"/>
      <c r="L1051" s="107"/>
      <c r="M1051" s="319"/>
      <c r="N1051" s="107"/>
    </row>
    <row r="1052" spans="1:14" ht="18" customHeight="1">
      <c r="A1052" s="107">
        <v>1050</v>
      </c>
      <c r="B1052" s="107" t="s">
        <v>42</v>
      </c>
      <c r="C1052" s="90">
        <v>43647</v>
      </c>
      <c r="D1052" s="328" t="s">
        <v>9385</v>
      </c>
      <c r="E1052" s="107" t="s">
        <v>9457</v>
      </c>
      <c r="F1052" s="126">
        <v>6975.47</v>
      </c>
      <c r="G1052" s="107" t="str">
        <f t="shared" si="16"/>
        <v>SH19-06393</v>
      </c>
      <c r="H1052" s="318"/>
      <c r="I1052" s="126"/>
      <c r="J1052" s="110"/>
      <c r="K1052" s="108"/>
      <c r="L1052" s="107"/>
      <c r="M1052" s="319"/>
      <c r="N1052" s="107"/>
    </row>
    <row r="1053" spans="1:14" ht="18" customHeight="1">
      <c r="A1053" s="107">
        <v>1051</v>
      </c>
      <c r="B1053" s="107" t="s">
        <v>141</v>
      </c>
      <c r="C1053" s="90">
        <v>43644</v>
      </c>
      <c r="D1053" s="107" t="s">
        <v>9386</v>
      </c>
      <c r="E1053" s="107" t="s">
        <v>1709</v>
      </c>
      <c r="F1053" s="126">
        <v>3028.61</v>
      </c>
      <c r="G1053" s="107" t="str">
        <f t="shared" si="16"/>
        <v>SH19-06394</v>
      </c>
      <c r="H1053" s="318"/>
      <c r="I1053" s="126"/>
      <c r="J1053" s="110"/>
      <c r="K1053" s="108"/>
      <c r="L1053" s="107"/>
      <c r="M1053" s="319"/>
      <c r="N1053" s="107"/>
    </row>
    <row r="1054" spans="1:14" ht="18" customHeight="1">
      <c r="A1054" s="107">
        <v>1052</v>
      </c>
      <c r="B1054" s="107" t="s">
        <v>329</v>
      </c>
      <c r="C1054" s="90">
        <v>43644</v>
      </c>
      <c r="D1054" s="107" t="s">
        <v>9387</v>
      </c>
      <c r="E1054" s="107" t="s">
        <v>1709</v>
      </c>
      <c r="F1054" s="126">
        <v>8757.9</v>
      </c>
      <c r="G1054" s="107" t="str">
        <f t="shared" si="16"/>
        <v>SH19-06395</v>
      </c>
      <c r="H1054" s="318"/>
      <c r="I1054" s="126"/>
      <c r="J1054" s="110"/>
      <c r="K1054" s="108"/>
      <c r="L1054" s="107"/>
      <c r="M1054" s="319"/>
      <c r="N1054" s="107"/>
    </row>
    <row r="1055" spans="1:14" ht="18" customHeight="1">
      <c r="A1055" s="107">
        <v>1053</v>
      </c>
      <c r="B1055" s="107" t="s">
        <v>1746</v>
      </c>
      <c r="D1055" s="327" t="s">
        <v>9388</v>
      </c>
      <c r="E1055" s="107" t="s">
        <v>1709</v>
      </c>
      <c r="F1055" s="126">
        <v>0</v>
      </c>
      <c r="G1055" s="107" t="str">
        <f t="shared" si="16"/>
        <v>SH19-06396</v>
      </c>
      <c r="H1055" s="318"/>
      <c r="I1055" s="126"/>
      <c r="J1055" s="110"/>
      <c r="K1055" s="108"/>
      <c r="L1055" s="107"/>
      <c r="M1055" s="319"/>
      <c r="N1055" s="107"/>
    </row>
    <row r="1056" spans="1:14" ht="18" customHeight="1">
      <c r="A1056" s="107">
        <v>1054</v>
      </c>
      <c r="B1056" s="107" t="s">
        <v>142</v>
      </c>
      <c r="C1056" s="90">
        <v>43644</v>
      </c>
      <c r="D1056" s="107" t="s">
        <v>9389</v>
      </c>
      <c r="E1056" s="107" t="s">
        <v>1709</v>
      </c>
      <c r="F1056" s="126">
        <v>3012.88</v>
      </c>
      <c r="G1056" s="107" t="str">
        <f t="shared" si="16"/>
        <v>SH19-06397</v>
      </c>
      <c r="H1056" s="318"/>
      <c r="I1056" s="126"/>
      <c r="J1056" s="110"/>
      <c r="K1056" s="108"/>
      <c r="L1056" s="107"/>
      <c r="M1056" s="319"/>
      <c r="N1056" s="107"/>
    </row>
    <row r="1057" spans="1:14" ht="18" customHeight="1">
      <c r="A1057" s="107">
        <v>1055</v>
      </c>
      <c r="B1057" s="107" t="s">
        <v>142</v>
      </c>
      <c r="C1057" s="90">
        <v>43644</v>
      </c>
      <c r="D1057" s="107" t="s">
        <v>9390</v>
      </c>
      <c r="E1057" s="107" t="s">
        <v>1709</v>
      </c>
      <c r="F1057" s="126">
        <v>926.89</v>
      </c>
      <c r="G1057" s="107" t="str">
        <f t="shared" si="16"/>
        <v>SH19-06398</v>
      </c>
      <c r="H1057" s="318"/>
      <c r="I1057" s="126"/>
      <c r="J1057" s="110"/>
      <c r="K1057" s="108"/>
      <c r="L1057" s="107"/>
      <c r="M1057" s="319"/>
      <c r="N1057" s="107"/>
    </row>
    <row r="1058" spans="1:14" ht="18" customHeight="1">
      <c r="A1058" s="107">
        <v>1056</v>
      </c>
      <c r="B1058" s="107" t="s">
        <v>42</v>
      </c>
      <c r="C1058" s="90">
        <v>43647</v>
      </c>
      <c r="D1058" s="328" t="s">
        <v>9391</v>
      </c>
      <c r="E1058" s="107" t="s">
        <v>9457</v>
      </c>
      <c r="F1058" s="126">
        <v>7425.42</v>
      </c>
      <c r="G1058" s="107" t="str">
        <f t="shared" si="16"/>
        <v>SH19-06399</v>
      </c>
      <c r="H1058" s="318"/>
      <c r="I1058" s="126"/>
      <c r="J1058" s="110"/>
      <c r="K1058" s="108"/>
      <c r="L1058" s="107"/>
      <c r="M1058" s="319"/>
      <c r="N1058" s="107"/>
    </row>
    <row r="1059" spans="1:14" ht="18" customHeight="1">
      <c r="A1059" s="107">
        <v>1057</v>
      </c>
      <c r="B1059" s="107" t="s">
        <v>42</v>
      </c>
      <c r="C1059" s="90">
        <v>43647</v>
      </c>
      <c r="D1059" s="328" t="s">
        <v>9392</v>
      </c>
      <c r="E1059" s="107" t="s">
        <v>9457</v>
      </c>
      <c r="F1059" s="126">
        <v>9752.19</v>
      </c>
      <c r="G1059" s="107" t="str">
        <f t="shared" si="16"/>
        <v>SH19-06400</v>
      </c>
      <c r="H1059" s="318"/>
      <c r="I1059" s="126"/>
      <c r="J1059" s="110"/>
      <c r="K1059" s="108"/>
      <c r="L1059" s="107"/>
      <c r="M1059" s="319"/>
      <c r="N1059" s="107"/>
    </row>
    <row r="1060" spans="1:14" ht="18" customHeight="1">
      <c r="A1060" s="107">
        <v>1058</v>
      </c>
      <c r="B1060" s="107" t="s">
        <v>42</v>
      </c>
      <c r="C1060" s="90">
        <v>43647</v>
      </c>
      <c r="D1060" s="328" t="s">
        <v>9393</v>
      </c>
      <c r="E1060" s="107" t="s">
        <v>9457</v>
      </c>
      <c r="F1060" s="126">
        <v>3618.26</v>
      </c>
      <c r="G1060" s="107" t="str">
        <f t="shared" si="16"/>
        <v>SH19-06401</v>
      </c>
      <c r="H1060" s="318"/>
      <c r="I1060" s="126"/>
      <c r="J1060" s="110"/>
      <c r="K1060" s="108"/>
      <c r="L1060" s="107"/>
      <c r="M1060" s="319"/>
      <c r="N1060" s="107"/>
    </row>
    <row r="1061" spans="1:14" ht="18" customHeight="1">
      <c r="A1061" s="107">
        <v>1059</v>
      </c>
      <c r="B1061" s="107" t="s">
        <v>42</v>
      </c>
      <c r="C1061" s="90">
        <v>43647</v>
      </c>
      <c r="D1061" s="328" t="s">
        <v>9394</v>
      </c>
      <c r="E1061" s="107" t="s">
        <v>9457</v>
      </c>
      <c r="F1061" s="126">
        <v>2264.84</v>
      </c>
      <c r="G1061" s="107" t="str">
        <f t="shared" si="16"/>
        <v>SH19-06402</v>
      </c>
      <c r="H1061" s="318"/>
      <c r="I1061" s="126"/>
      <c r="J1061" s="110"/>
      <c r="K1061" s="108"/>
      <c r="L1061" s="107"/>
      <c r="M1061" s="319"/>
      <c r="N1061" s="107"/>
    </row>
    <row r="1062" spans="1:14" ht="18" customHeight="1">
      <c r="A1062" s="107">
        <v>1060</v>
      </c>
      <c r="B1062" s="107" t="s">
        <v>1727</v>
      </c>
      <c r="C1062" s="90">
        <v>43644</v>
      </c>
      <c r="D1062" s="107" t="s">
        <v>9395</v>
      </c>
      <c r="E1062" s="107" t="s">
        <v>1709</v>
      </c>
      <c r="F1062" s="126">
        <v>1511.4</v>
      </c>
      <c r="G1062" s="107" t="str">
        <f t="shared" si="16"/>
        <v>SH19-06403</v>
      </c>
      <c r="H1062" s="318"/>
      <c r="I1062" s="126"/>
      <c r="J1062" s="110"/>
      <c r="K1062" s="108"/>
      <c r="L1062" s="107"/>
      <c r="M1062" s="319"/>
      <c r="N1062" s="107"/>
    </row>
    <row r="1063" spans="1:14" ht="18" customHeight="1">
      <c r="A1063" s="107">
        <v>1061</v>
      </c>
      <c r="B1063" s="107" t="s">
        <v>1746</v>
      </c>
      <c r="D1063" s="327" t="s">
        <v>9396</v>
      </c>
      <c r="E1063" s="107" t="s">
        <v>1709</v>
      </c>
      <c r="F1063" s="126">
        <v>0</v>
      </c>
      <c r="G1063" s="107" t="str">
        <f t="shared" si="16"/>
        <v>SH19-06404</v>
      </c>
      <c r="H1063" s="318"/>
      <c r="I1063" s="126"/>
      <c r="J1063" s="110"/>
      <c r="K1063" s="108"/>
      <c r="L1063" s="107"/>
      <c r="M1063" s="319"/>
      <c r="N1063" s="107"/>
    </row>
    <row r="1064" spans="1:14" ht="18" customHeight="1">
      <c r="A1064" s="107">
        <v>1062</v>
      </c>
      <c r="B1064" s="107" t="s">
        <v>42</v>
      </c>
      <c r="C1064" s="90">
        <v>43648</v>
      </c>
      <c r="D1064" s="328" t="s">
        <v>9397</v>
      </c>
      <c r="E1064" s="107" t="s">
        <v>9458</v>
      </c>
      <c r="F1064" s="126">
        <v>6062.07</v>
      </c>
      <c r="G1064" s="107" t="str">
        <f t="shared" si="16"/>
        <v>SH19-06405</v>
      </c>
      <c r="H1064" s="318"/>
      <c r="I1064" s="126"/>
      <c r="J1064" s="110"/>
      <c r="K1064" s="108"/>
      <c r="L1064" s="107"/>
      <c r="M1064" s="319"/>
      <c r="N1064" s="107"/>
    </row>
    <row r="1065" spans="1:14" ht="18" customHeight="1">
      <c r="A1065" s="107">
        <v>1063</v>
      </c>
      <c r="B1065" s="107" t="s">
        <v>42</v>
      </c>
      <c r="C1065" s="90">
        <v>43648</v>
      </c>
      <c r="D1065" s="328" t="s">
        <v>9398</v>
      </c>
      <c r="E1065" s="107" t="s">
        <v>9458</v>
      </c>
      <c r="F1065" s="126">
        <v>4690.9399999999996</v>
      </c>
      <c r="G1065" s="107" t="str">
        <f t="shared" si="16"/>
        <v>SH19-06406</v>
      </c>
      <c r="H1065" s="318"/>
      <c r="I1065" s="126"/>
      <c r="J1065" s="110"/>
      <c r="K1065" s="108"/>
      <c r="L1065" s="107"/>
      <c r="M1065" s="319"/>
      <c r="N1065" s="107"/>
    </row>
    <row r="1066" spans="1:14" ht="18" customHeight="1">
      <c r="A1066" s="107">
        <v>1064</v>
      </c>
      <c r="B1066" s="107" t="s">
        <v>42</v>
      </c>
      <c r="C1066" s="90">
        <v>43648</v>
      </c>
      <c r="D1066" s="328" t="s">
        <v>9399</v>
      </c>
      <c r="E1066" s="107" t="s">
        <v>9458</v>
      </c>
      <c r="F1066" s="126">
        <v>479.62</v>
      </c>
      <c r="G1066" s="107" t="str">
        <f t="shared" si="16"/>
        <v>SH19-06407</v>
      </c>
      <c r="H1066" s="318"/>
      <c r="I1066" s="126"/>
      <c r="J1066" s="110"/>
      <c r="K1066" s="108"/>
      <c r="L1066" s="107"/>
      <c r="M1066" s="319"/>
      <c r="N1066" s="107"/>
    </row>
    <row r="1067" spans="1:14" ht="18" customHeight="1">
      <c r="A1067" s="107">
        <v>1065</v>
      </c>
      <c r="B1067" s="107" t="s">
        <v>42</v>
      </c>
      <c r="C1067" s="90">
        <v>43648</v>
      </c>
      <c r="D1067" s="328" t="s">
        <v>9400</v>
      </c>
      <c r="E1067" s="107" t="s">
        <v>9458</v>
      </c>
      <c r="F1067" s="126">
        <v>13067.72</v>
      </c>
      <c r="G1067" s="107" t="str">
        <f t="shared" si="16"/>
        <v>SH19-06408</v>
      </c>
      <c r="H1067" s="318"/>
      <c r="I1067" s="126"/>
      <c r="J1067" s="110"/>
      <c r="K1067" s="108"/>
      <c r="L1067" s="107"/>
      <c r="M1067" s="319"/>
      <c r="N1067" s="107"/>
    </row>
    <row r="1068" spans="1:14" ht="18" customHeight="1">
      <c r="A1068" s="107">
        <v>1066</v>
      </c>
      <c r="B1068" s="107" t="s">
        <v>42</v>
      </c>
      <c r="C1068" s="90">
        <v>43648</v>
      </c>
      <c r="D1068" s="328" t="s">
        <v>9401</v>
      </c>
      <c r="E1068" s="107" t="s">
        <v>9458</v>
      </c>
      <c r="F1068" s="126">
        <v>6806.27</v>
      </c>
      <c r="G1068" s="107" t="str">
        <f t="shared" si="16"/>
        <v>SH19-06409</v>
      </c>
      <c r="H1068" s="318"/>
      <c r="I1068" s="126"/>
      <c r="J1068" s="110"/>
      <c r="K1068" s="108"/>
      <c r="L1068" s="107"/>
      <c r="M1068" s="319"/>
      <c r="N1068" s="107"/>
    </row>
    <row r="1069" spans="1:14" ht="18" customHeight="1">
      <c r="A1069" s="107">
        <v>1067</v>
      </c>
      <c r="B1069" s="107" t="s">
        <v>42</v>
      </c>
      <c r="C1069" s="90">
        <v>43648</v>
      </c>
      <c r="D1069" s="328" t="s">
        <v>9402</v>
      </c>
      <c r="E1069" s="107" t="s">
        <v>9458</v>
      </c>
      <c r="F1069" s="126">
        <v>8805.86</v>
      </c>
      <c r="G1069" s="107" t="str">
        <f t="shared" si="16"/>
        <v>SH19-06410</v>
      </c>
      <c r="H1069" s="318"/>
      <c r="I1069" s="126"/>
      <c r="J1069" s="110"/>
      <c r="K1069" s="108"/>
      <c r="L1069" s="107"/>
      <c r="M1069" s="319"/>
      <c r="N1069" s="107"/>
    </row>
    <row r="1070" spans="1:14" ht="18" customHeight="1">
      <c r="A1070" s="107">
        <v>1068</v>
      </c>
      <c r="B1070" s="107" t="s">
        <v>42</v>
      </c>
      <c r="C1070" s="90">
        <v>43648</v>
      </c>
      <c r="D1070" s="328" t="s">
        <v>9403</v>
      </c>
      <c r="E1070" s="107" t="s">
        <v>9458</v>
      </c>
      <c r="F1070" s="126">
        <v>8570.0499999999993</v>
      </c>
      <c r="G1070" s="107" t="str">
        <f t="shared" si="16"/>
        <v>SH19-06411</v>
      </c>
      <c r="H1070" s="318"/>
      <c r="I1070" s="126"/>
      <c r="J1070" s="110"/>
      <c r="K1070" s="108"/>
      <c r="L1070" s="107"/>
      <c r="M1070" s="319"/>
      <c r="N1070" s="107"/>
    </row>
    <row r="1071" spans="1:14" ht="18" customHeight="1">
      <c r="A1071" s="107">
        <v>1069</v>
      </c>
      <c r="B1071" s="107" t="s">
        <v>42</v>
      </c>
      <c r="C1071" s="90">
        <v>43648</v>
      </c>
      <c r="D1071" s="328" t="s">
        <v>9404</v>
      </c>
      <c r="E1071" s="107" t="s">
        <v>9458</v>
      </c>
      <c r="F1071" s="126">
        <v>737.41</v>
      </c>
      <c r="G1071" s="107" t="str">
        <f t="shared" si="16"/>
        <v>SH19-06412</v>
      </c>
      <c r="H1071" s="318"/>
      <c r="I1071" s="126"/>
      <c r="J1071" s="110"/>
      <c r="K1071" s="108"/>
      <c r="L1071" s="107"/>
      <c r="M1071" s="319"/>
      <c r="N1071" s="107"/>
    </row>
    <row r="1072" spans="1:14" ht="18" customHeight="1">
      <c r="A1072" s="107">
        <v>1070</v>
      </c>
      <c r="B1072" s="107" t="s">
        <v>42</v>
      </c>
      <c r="C1072" s="90">
        <v>43648</v>
      </c>
      <c r="D1072" s="328" t="s">
        <v>9405</v>
      </c>
      <c r="E1072" s="107" t="s">
        <v>9458</v>
      </c>
      <c r="F1072" s="126">
        <v>11618.48</v>
      </c>
      <c r="G1072" s="107" t="str">
        <f t="shared" si="16"/>
        <v>SH19-06413</v>
      </c>
      <c r="H1072" s="318"/>
      <c r="I1072" s="126"/>
      <c r="J1072" s="110"/>
      <c r="K1072" s="108"/>
      <c r="L1072" s="107"/>
      <c r="M1072" s="319"/>
      <c r="N1072" s="107"/>
    </row>
    <row r="1073" spans="1:14" ht="18" customHeight="1">
      <c r="A1073" s="107">
        <v>1071</v>
      </c>
      <c r="B1073" s="107" t="s">
        <v>42</v>
      </c>
      <c r="C1073" s="90">
        <v>43648</v>
      </c>
      <c r="D1073" s="328" t="s">
        <v>9406</v>
      </c>
      <c r="E1073" s="107" t="s">
        <v>9458</v>
      </c>
      <c r="F1073" s="126">
        <v>7228.69</v>
      </c>
      <c r="G1073" s="107" t="str">
        <f t="shared" si="16"/>
        <v>SH19-06414</v>
      </c>
      <c r="H1073" s="318"/>
      <c r="I1073" s="126"/>
      <c r="J1073" s="110"/>
      <c r="K1073" s="108"/>
      <c r="L1073" s="107"/>
      <c r="M1073" s="319"/>
      <c r="N1073" s="107"/>
    </row>
    <row r="1074" spans="1:14" ht="18" customHeight="1">
      <c r="A1074" s="107">
        <v>1072</v>
      </c>
      <c r="B1074" s="107" t="s">
        <v>42</v>
      </c>
      <c r="C1074" s="90">
        <v>43648</v>
      </c>
      <c r="D1074" s="328" t="s">
        <v>9407</v>
      </c>
      <c r="E1074" s="107" t="s">
        <v>9458</v>
      </c>
      <c r="F1074" s="126">
        <v>8906.77</v>
      </c>
      <c r="G1074" s="107" t="str">
        <f t="shared" si="16"/>
        <v>SH19-06415</v>
      </c>
      <c r="H1074" s="318"/>
      <c r="I1074" s="126"/>
      <c r="J1074" s="110"/>
      <c r="K1074" s="108"/>
      <c r="L1074" s="107"/>
      <c r="M1074" s="319"/>
      <c r="N1074" s="107"/>
    </row>
    <row r="1075" spans="1:14" ht="18" customHeight="1">
      <c r="A1075" s="107">
        <v>1073</v>
      </c>
      <c r="B1075" s="107" t="s">
        <v>42</v>
      </c>
      <c r="C1075" s="90">
        <v>43648</v>
      </c>
      <c r="D1075" s="328" t="s">
        <v>9408</v>
      </c>
      <c r="E1075" s="107" t="s">
        <v>9458</v>
      </c>
      <c r="F1075" s="126">
        <v>3138.32</v>
      </c>
      <c r="G1075" s="107" t="str">
        <f t="shared" si="16"/>
        <v>SH19-06416</v>
      </c>
      <c r="H1075" s="318"/>
      <c r="I1075" s="126"/>
      <c r="J1075" s="110"/>
      <c r="K1075" s="108"/>
      <c r="L1075" s="107"/>
      <c r="M1075" s="319"/>
      <c r="N1075" s="107"/>
    </row>
    <row r="1076" spans="1:14" ht="18" customHeight="1">
      <c r="A1076" s="107">
        <v>1074</v>
      </c>
      <c r="B1076" s="107" t="s">
        <v>42</v>
      </c>
      <c r="C1076" s="90">
        <v>43648</v>
      </c>
      <c r="D1076" s="328" t="s">
        <v>9409</v>
      </c>
      <c r="E1076" s="107" t="s">
        <v>9458</v>
      </c>
      <c r="F1076" s="126">
        <v>9850.26</v>
      </c>
      <c r="G1076" s="107" t="str">
        <f t="shared" si="16"/>
        <v>SH19-06417</v>
      </c>
      <c r="H1076" s="318"/>
      <c r="I1076" s="126"/>
      <c r="J1076" s="110"/>
      <c r="K1076" s="108"/>
      <c r="L1076" s="107"/>
      <c r="M1076" s="319"/>
      <c r="N1076" s="107"/>
    </row>
    <row r="1077" spans="1:14" ht="18" customHeight="1">
      <c r="A1077" s="107">
        <v>1075</v>
      </c>
      <c r="B1077" s="107" t="s">
        <v>42</v>
      </c>
      <c r="C1077" s="90">
        <v>43648</v>
      </c>
      <c r="D1077" s="328" t="s">
        <v>9410</v>
      </c>
      <c r="E1077" s="107" t="s">
        <v>9458</v>
      </c>
      <c r="F1077" s="126">
        <v>7262.92</v>
      </c>
      <c r="G1077" s="107" t="str">
        <f t="shared" si="16"/>
        <v>SH19-06418</v>
      </c>
      <c r="H1077" s="318"/>
      <c r="I1077" s="126"/>
      <c r="J1077" s="110"/>
      <c r="K1077" s="108"/>
      <c r="L1077" s="107"/>
      <c r="M1077" s="319"/>
      <c r="N1077" s="107"/>
    </row>
    <row r="1078" spans="1:14" ht="18" customHeight="1">
      <c r="A1078" s="107">
        <v>1076</v>
      </c>
      <c r="B1078" s="107" t="s">
        <v>42</v>
      </c>
      <c r="C1078" s="90">
        <v>43648</v>
      </c>
      <c r="D1078" s="328" t="s">
        <v>9411</v>
      </c>
      <c r="E1078" s="107" t="s">
        <v>9458</v>
      </c>
      <c r="F1078" s="126">
        <v>7366.68</v>
      </c>
      <c r="G1078" s="107" t="str">
        <f t="shared" si="16"/>
        <v>SH19-06419</v>
      </c>
      <c r="H1078" s="318"/>
      <c r="I1078" s="126"/>
      <c r="J1078" s="110"/>
      <c r="K1078" s="108"/>
      <c r="L1078" s="107"/>
      <c r="M1078" s="319"/>
      <c r="N1078" s="107"/>
    </row>
    <row r="1079" spans="1:14" ht="18" customHeight="1">
      <c r="A1079" s="107">
        <v>1077</v>
      </c>
      <c r="B1079" s="107" t="s">
        <v>42</v>
      </c>
      <c r="C1079" s="90">
        <v>43648</v>
      </c>
      <c r="D1079" s="328" t="s">
        <v>9412</v>
      </c>
      <c r="E1079" s="107" t="s">
        <v>9458</v>
      </c>
      <c r="F1079" s="126">
        <v>3071.69</v>
      </c>
      <c r="G1079" s="107" t="str">
        <f t="shared" si="16"/>
        <v>SH19-06420</v>
      </c>
      <c r="H1079" s="318"/>
      <c r="I1079" s="126"/>
      <c r="J1079" s="110"/>
      <c r="K1079" s="108"/>
      <c r="L1079" s="107"/>
      <c r="M1079" s="319"/>
      <c r="N1079" s="107"/>
    </row>
    <row r="1080" spans="1:14" ht="18" customHeight="1">
      <c r="A1080" s="107">
        <v>1078</v>
      </c>
      <c r="B1080" s="107" t="s">
        <v>42</v>
      </c>
      <c r="C1080" s="90">
        <v>43648</v>
      </c>
      <c r="D1080" s="328" t="s">
        <v>9413</v>
      </c>
      <c r="E1080" s="107" t="s">
        <v>9458</v>
      </c>
      <c r="F1080" s="126">
        <v>273.98</v>
      </c>
      <c r="G1080" s="107" t="str">
        <f t="shared" si="16"/>
        <v>SH19-06421</v>
      </c>
      <c r="H1080" s="318"/>
      <c r="I1080" s="126"/>
      <c r="J1080" s="110"/>
      <c r="K1080" s="108"/>
      <c r="L1080" s="107"/>
      <c r="M1080" s="319"/>
      <c r="N1080" s="107"/>
    </row>
    <row r="1081" spans="1:14" ht="18" customHeight="1">
      <c r="A1081" s="107">
        <v>1079</v>
      </c>
      <c r="B1081" s="107" t="s">
        <v>42</v>
      </c>
      <c r="C1081" s="90">
        <v>43648</v>
      </c>
      <c r="D1081" s="328" t="s">
        <v>9414</v>
      </c>
      <c r="E1081" s="107" t="s">
        <v>9458</v>
      </c>
      <c r="F1081" s="126">
        <v>1339.62</v>
      </c>
      <c r="G1081" s="107" t="str">
        <f t="shared" si="16"/>
        <v>SH19-06422</v>
      </c>
      <c r="H1081" s="318"/>
      <c r="I1081" s="126"/>
      <c r="J1081" s="110"/>
      <c r="K1081" s="108"/>
      <c r="L1081" s="107"/>
      <c r="M1081" s="319"/>
      <c r="N1081" s="107"/>
    </row>
    <row r="1082" spans="1:14" ht="18" customHeight="1">
      <c r="A1082" s="107">
        <v>1080</v>
      </c>
      <c r="B1082" s="107" t="s">
        <v>42</v>
      </c>
      <c r="C1082" s="90">
        <v>43648</v>
      </c>
      <c r="D1082" s="328" t="s">
        <v>9415</v>
      </c>
      <c r="E1082" s="107" t="s">
        <v>9458</v>
      </c>
      <c r="F1082" s="126">
        <v>3572.2</v>
      </c>
      <c r="G1082" s="107" t="str">
        <f t="shared" si="16"/>
        <v>SH19-06423</v>
      </c>
      <c r="H1082" s="318"/>
      <c r="I1082" s="126"/>
      <c r="J1082" s="110"/>
      <c r="K1082" s="108"/>
      <c r="L1082" s="107"/>
      <c r="M1082" s="319"/>
      <c r="N1082" s="107"/>
    </row>
    <row r="1083" spans="1:14" ht="18" customHeight="1">
      <c r="A1083" s="107">
        <v>1081</v>
      </c>
      <c r="B1083" s="107" t="s">
        <v>42</v>
      </c>
      <c r="C1083" s="90">
        <v>43648</v>
      </c>
      <c r="D1083" s="328" t="s">
        <v>9416</v>
      </c>
      <c r="E1083" s="107" t="s">
        <v>9458</v>
      </c>
      <c r="F1083" s="126">
        <v>5392.44</v>
      </c>
      <c r="G1083" s="107" t="str">
        <f t="shared" si="16"/>
        <v>SH19-06424</v>
      </c>
      <c r="H1083" s="318"/>
      <c r="I1083" s="126"/>
      <c r="J1083" s="110"/>
      <c r="K1083" s="108"/>
      <c r="L1083" s="107"/>
      <c r="M1083" s="319"/>
      <c r="N1083" s="107"/>
    </row>
    <row r="1084" spans="1:14" ht="18" customHeight="1">
      <c r="A1084" s="107">
        <v>1082</v>
      </c>
      <c r="B1084" s="107" t="s">
        <v>42</v>
      </c>
      <c r="C1084" s="90">
        <v>43648</v>
      </c>
      <c r="D1084" s="328" t="s">
        <v>9417</v>
      </c>
      <c r="E1084" s="107" t="s">
        <v>9458</v>
      </c>
      <c r="F1084" s="126">
        <v>4800.8599999999997</v>
      </c>
      <c r="G1084" s="107" t="str">
        <f t="shared" si="16"/>
        <v>SH19-06425</v>
      </c>
      <c r="H1084" s="318"/>
      <c r="I1084" s="126"/>
      <c r="J1084" s="110"/>
      <c r="K1084" s="108"/>
      <c r="L1084" s="107"/>
      <c r="M1084" s="319"/>
      <c r="N1084" s="107"/>
    </row>
    <row r="1085" spans="1:14" ht="18" customHeight="1">
      <c r="A1085" s="107">
        <v>1083</v>
      </c>
      <c r="B1085" s="107" t="s">
        <v>1746</v>
      </c>
      <c r="D1085" s="327" t="s">
        <v>9418</v>
      </c>
      <c r="E1085" s="107" t="s">
        <v>1709</v>
      </c>
      <c r="F1085" s="126">
        <v>0</v>
      </c>
      <c r="G1085" s="107" t="str">
        <f t="shared" si="16"/>
        <v>SH19-06426</v>
      </c>
      <c r="H1085" s="318"/>
      <c r="I1085" s="126"/>
      <c r="J1085" s="110"/>
      <c r="K1085" s="108"/>
      <c r="L1085" s="107"/>
      <c r="M1085" s="319"/>
      <c r="N1085" s="107"/>
    </row>
    <row r="1086" spans="1:14" ht="18" customHeight="1">
      <c r="A1086" s="107">
        <v>1084</v>
      </c>
      <c r="B1086" s="107" t="s">
        <v>43</v>
      </c>
      <c r="C1086" s="90">
        <v>43644</v>
      </c>
      <c r="D1086" s="107" t="s">
        <v>9419</v>
      </c>
      <c r="E1086" s="107" t="s">
        <v>1709</v>
      </c>
      <c r="F1086" s="126">
        <v>1561.73</v>
      </c>
      <c r="G1086" s="107" t="str">
        <f t="shared" si="16"/>
        <v>SH19-06427</v>
      </c>
      <c r="H1086" s="318"/>
      <c r="I1086" s="126"/>
      <c r="J1086" s="110"/>
      <c r="K1086" s="108"/>
      <c r="L1086" s="107"/>
      <c r="M1086" s="319"/>
      <c r="N1086" s="107"/>
    </row>
    <row r="1087" spans="1:14" ht="18" customHeight="1">
      <c r="A1087" s="107">
        <v>1085</v>
      </c>
      <c r="B1087" s="107" t="s">
        <v>214</v>
      </c>
      <c r="C1087" s="90">
        <v>43644</v>
      </c>
      <c r="D1087" s="107" t="s">
        <v>9420</v>
      </c>
      <c r="E1087" s="107" t="s">
        <v>1709</v>
      </c>
      <c r="F1087" s="212">
        <v>672</v>
      </c>
      <c r="G1087" s="107" t="str">
        <f t="shared" si="16"/>
        <v>SH19-06428</v>
      </c>
      <c r="H1087" s="318"/>
      <c r="I1087" s="126"/>
      <c r="J1087" s="110"/>
      <c r="K1087" s="108"/>
      <c r="L1087" s="107"/>
      <c r="M1087" s="319"/>
      <c r="N1087" s="107"/>
    </row>
    <row r="1088" spans="1:14" ht="18" customHeight="1">
      <c r="A1088" s="107">
        <v>1086</v>
      </c>
      <c r="B1088" s="107" t="s">
        <v>55</v>
      </c>
      <c r="C1088" s="90">
        <v>43644</v>
      </c>
      <c r="D1088" s="107" t="s">
        <v>9421</v>
      </c>
      <c r="E1088" s="107" t="s">
        <v>1709</v>
      </c>
      <c r="F1088" s="126">
        <v>3289.68</v>
      </c>
      <c r="G1088" s="107" t="str">
        <f t="shared" si="16"/>
        <v>SH19-06429</v>
      </c>
      <c r="H1088" s="318"/>
      <c r="I1088" s="126"/>
      <c r="J1088" s="110"/>
      <c r="K1088" s="108"/>
      <c r="L1088" s="107"/>
      <c r="M1088" s="319"/>
      <c r="N1088" s="107"/>
    </row>
    <row r="1089" spans="1:15" ht="18" customHeight="1">
      <c r="A1089" s="107">
        <v>1087</v>
      </c>
      <c r="B1089" s="107" t="s">
        <v>55</v>
      </c>
      <c r="C1089" s="90">
        <v>43644</v>
      </c>
      <c r="D1089" s="107" t="s">
        <v>9422</v>
      </c>
      <c r="E1089" s="107" t="s">
        <v>1709</v>
      </c>
      <c r="F1089" s="126">
        <v>1658.7</v>
      </c>
      <c r="G1089" s="107" t="str">
        <f t="shared" si="16"/>
        <v>SH19-06430</v>
      </c>
      <c r="H1089" s="318"/>
      <c r="I1089" s="126"/>
      <c r="J1089" s="110"/>
      <c r="K1089" s="108"/>
      <c r="L1089" s="107"/>
      <c r="M1089" s="319"/>
      <c r="N1089" s="107"/>
    </row>
    <row r="1090" spans="1:15" ht="18" customHeight="1">
      <c r="A1090" s="107">
        <v>1088</v>
      </c>
      <c r="B1090" s="107" t="s">
        <v>55</v>
      </c>
      <c r="C1090" s="90">
        <v>43644</v>
      </c>
      <c r="D1090" s="107" t="s">
        <v>9423</v>
      </c>
      <c r="E1090" s="107" t="s">
        <v>1709</v>
      </c>
      <c r="F1090" s="126">
        <v>3005.64</v>
      </c>
      <c r="G1090" s="107" t="str">
        <f t="shared" si="16"/>
        <v>SH19-06431</v>
      </c>
      <c r="H1090" s="318"/>
      <c r="I1090" s="126"/>
      <c r="J1090" s="110"/>
      <c r="K1090" s="108"/>
      <c r="L1090" s="107"/>
      <c r="M1090" s="319"/>
      <c r="N1090" s="107"/>
    </row>
    <row r="1091" spans="1:15" ht="18" customHeight="1">
      <c r="A1091" s="107">
        <v>1089</v>
      </c>
      <c r="B1091" s="107" t="s">
        <v>142</v>
      </c>
      <c r="C1091" s="90">
        <v>43645</v>
      </c>
      <c r="D1091" s="107" t="s">
        <v>9424</v>
      </c>
      <c r="E1091" s="107" t="s">
        <v>1709</v>
      </c>
      <c r="F1091" s="126">
        <v>1346.75</v>
      </c>
      <c r="G1091" s="107" t="str">
        <f t="shared" si="16"/>
        <v>SH19-06432</v>
      </c>
      <c r="H1091" s="318"/>
      <c r="I1091" s="126"/>
      <c r="J1091" s="110"/>
      <c r="K1091" s="108"/>
      <c r="L1091" s="107"/>
      <c r="M1091" s="319"/>
      <c r="N1091" s="107"/>
    </row>
    <row r="1092" spans="1:15" ht="18" customHeight="1">
      <c r="A1092" s="107">
        <v>1090</v>
      </c>
      <c r="B1092" s="107" t="s">
        <v>142</v>
      </c>
      <c r="C1092" s="90">
        <v>43645</v>
      </c>
      <c r="D1092" s="107" t="s">
        <v>9425</v>
      </c>
      <c r="E1092" s="107" t="s">
        <v>1709</v>
      </c>
      <c r="F1092" s="126">
        <v>501.75</v>
      </c>
      <c r="G1092" s="107" t="str">
        <f>D1092</f>
        <v>SH19-06433</v>
      </c>
      <c r="H1092" s="318"/>
      <c r="I1092" s="126"/>
      <c r="J1092" s="110"/>
      <c r="K1092" s="108"/>
      <c r="L1092" s="107"/>
      <c r="M1092" s="319"/>
      <c r="N1092" s="107"/>
    </row>
    <row r="1093" spans="1:15" ht="18" customHeight="1">
      <c r="A1093" s="107">
        <v>1091</v>
      </c>
      <c r="B1093" s="107" t="s">
        <v>43</v>
      </c>
      <c r="C1093" s="90">
        <v>43645</v>
      </c>
      <c r="D1093" s="107" t="s">
        <v>9426</v>
      </c>
      <c r="E1093" s="107" t="s">
        <v>1709</v>
      </c>
      <c r="F1093" s="126">
        <v>3574.75</v>
      </c>
      <c r="G1093" s="107" t="str">
        <f>D1093</f>
        <v>SH19-06434</v>
      </c>
      <c r="H1093" s="318"/>
      <c r="I1093" s="126"/>
      <c r="J1093" s="110"/>
      <c r="K1093" s="108"/>
      <c r="L1093" s="107"/>
      <c r="M1093" s="319"/>
      <c r="N1093" s="107"/>
    </row>
    <row r="1094" spans="1:15" ht="18" customHeight="1">
      <c r="A1094" s="107">
        <v>1092</v>
      </c>
      <c r="B1094" s="107" t="s">
        <v>1746</v>
      </c>
      <c r="D1094" s="327" t="s">
        <v>9427</v>
      </c>
      <c r="E1094" s="107" t="s">
        <v>1709</v>
      </c>
      <c r="F1094" s="126">
        <v>0</v>
      </c>
      <c r="G1094" s="107" t="str">
        <f>D1094</f>
        <v>SH19-06435</v>
      </c>
      <c r="H1094" s="318"/>
      <c r="I1094" s="126"/>
      <c r="J1094" s="110"/>
      <c r="K1094" s="108"/>
      <c r="L1094" s="107"/>
      <c r="M1094" s="319"/>
      <c r="N1094" s="107"/>
    </row>
    <row r="1095" spans="1:15" ht="18" customHeight="1">
      <c r="A1095" s="107">
        <v>1093</v>
      </c>
      <c r="B1095" s="107" t="s">
        <v>1746</v>
      </c>
      <c r="D1095" s="327" t="s">
        <v>9428</v>
      </c>
      <c r="E1095" s="107" t="s">
        <v>1709</v>
      </c>
      <c r="F1095" s="126">
        <v>0</v>
      </c>
      <c r="G1095" s="107" t="str">
        <f>D1095</f>
        <v>SH19-06436</v>
      </c>
      <c r="H1095" s="318"/>
      <c r="I1095" s="126"/>
      <c r="J1095" s="110"/>
      <c r="K1095" s="108"/>
      <c r="L1095" s="107"/>
      <c r="M1095" s="319"/>
      <c r="N1095" s="107"/>
    </row>
    <row r="1096" spans="1:15" ht="18" customHeight="1" thickBot="1">
      <c r="A1096" s="107">
        <v>1094</v>
      </c>
      <c r="B1096" s="107" t="s">
        <v>206</v>
      </c>
      <c r="C1096" s="90">
        <v>43647</v>
      </c>
      <c r="D1096" s="328" t="s">
        <v>9429</v>
      </c>
      <c r="E1096" s="107" t="s">
        <v>1709</v>
      </c>
      <c r="F1096" s="126">
        <v>6608.7</v>
      </c>
      <c r="G1096" s="107" t="str">
        <f>D1096</f>
        <v>SH19-06437</v>
      </c>
      <c r="H1096" s="318"/>
      <c r="I1096" s="126"/>
      <c r="J1096" s="110"/>
      <c r="K1096" s="108"/>
      <c r="L1096" s="107"/>
      <c r="M1096" s="319"/>
      <c r="N1096" s="107"/>
    </row>
    <row r="1097" spans="1:15" s="117" customFormat="1" ht="20.25" customHeight="1" thickTop="1" thickBot="1">
      <c r="A1097" s="496" t="s">
        <v>16</v>
      </c>
      <c r="B1097" s="497"/>
      <c r="C1097" s="497"/>
      <c r="D1097" s="498"/>
      <c r="E1097" s="127"/>
      <c r="F1097" s="128">
        <f>SUM(F7:F1096)</f>
        <v>4502452.9480000008</v>
      </c>
      <c r="G1097" s="128"/>
      <c r="H1097" s="112"/>
      <c r="I1097" s="128" t="e">
        <f>SUM(#REF!)</f>
        <v>#REF!</v>
      </c>
      <c r="J1097" s="128">
        <f>SUM(J7:J1096)</f>
        <v>0</v>
      </c>
      <c r="K1097" s="114"/>
      <c r="L1097" s="115"/>
      <c r="M1097" s="116"/>
      <c r="N1097" s="113"/>
    </row>
    <row r="1098" spans="1:15" ht="18" customHeight="1" thickTop="1">
      <c r="C1098" s="118"/>
      <c r="D1098" s="119"/>
      <c r="F1098" s="128">
        <f>+F1097+owsh06!E77+vboard06!E57+'SG06'!E88</f>
        <v>5439429.3425789485</v>
      </c>
      <c r="J1098" s="213">
        <f>F1098-I1098</f>
        <v>5439429.3425789485</v>
      </c>
    </row>
    <row r="1099" spans="1:15" ht="18" customHeight="1">
      <c r="H1099" s="90"/>
    </row>
    <row r="1100" spans="1:15" ht="18" customHeight="1">
      <c r="H1100" s="90"/>
    </row>
    <row r="1101" spans="1:15" ht="18" customHeight="1">
      <c r="H1101" s="90"/>
    </row>
    <row r="1102" spans="1:15" ht="18" customHeight="1">
      <c r="H1102" s="90"/>
    </row>
    <row r="1104" spans="1:15" ht="18" customHeight="1">
      <c r="O1104" s="350"/>
    </row>
    <row r="1105" spans="6:6" ht="18" customHeight="1">
      <c r="F1105" s="121" t="s">
        <v>3189</v>
      </c>
    </row>
  </sheetData>
  <autoFilter ref="A6:N1099" xr:uid="{00000000-0009-0000-0000-000015000000}"/>
  <mergeCells count="3">
    <mergeCell ref="A5:G5"/>
    <mergeCell ref="H5:M5"/>
    <mergeCell ref="A1097:D1097"/>
  </mergeCells>
  <phoneticPr fontId="34" type="noConversion"/>
  <pageMargins left="0.55118110236220497" right="0.35433070866141703" top="0.39370078740157499" bottom="0.39370078740157499" header="0.511811023622047" footer="0.511811023622047"/>
  <pageSetup scale="1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81"/>
  <sheetViews>
    <sheetView showGridLines="0" zoomScale="80" zoomScaleNormal="80" workbookViewId="0">
      <pane xSplit="2" ySplit="6" topLeftCell="C67" activePane="bottomRight" state="frozen"/>
      <selection activeCell="F1098" sqref="F1098"/>
      <selection pane="topRight" activeCell="F1098" sqref="F1098"/>
      <selection pane="bottomLeft" activeCell="F1098" sqref="F1098"/>
      <selection pane="bottomRight" activeCell="B8" sqref="B1:B1048576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195" t="s">
        <v>488</v>
      </c>
      <c r="E1" s="197"/>
      <c r="F1" s="195"/>
    </row>
    <row r="3" spans="1:10" ht="23.25" customHeight="1">
      <c r="A3" s="134" t="s">
        <v>9517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142</v>
      </c>
      <c r="C7" s="348">
        <v>43617</v>
      </c>
      <c r="D7" s="169" t="s">
        <v>8249</v>
      </c>
      <c r="E7" s="209">
        <v>1576.55</v>
      </c>
      <c r="F7" s="209" t="str">
        <f t="shared" ref="F7:F46" si="0">D7</f>
        <v>OWSH19-0366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346</v>
      </c>
      <c r="C8" s="348">
        <v>43619</v>
      </c>
      <c r="D8" s="169" t="s">
        <v>8250</v>
      </c>
      <c r="E8" s="209">
        <v>3168</v>
      </c>
      <c r="F8" s="209" t="str">
        <f t="shared" si="0"/>
        <v>OWSH19-0367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141</v>
      </c>
      <c r="C9" s="348">
        <v>43619</v>
      </c>
      <c r="D9" s="169" t="s">
        <v>8251</v>
      </c>
      <c r="E9" s="209">
        <v>4435.2</v>
      </c>
      <c r="F9" s="209" t="str">
        <f t="shared" si="0"/>
        <v>OWSH19-0368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43619</v>
      </c>
      <c r="D10" s="169" t="s">
        <v>8252</v>
      </c>
      <c r="E10" s="209">
        <v>3830.23</v>
      </c>
      <c r="F10" s="209" t="str">
        <f t="shared" si="0"/>
        <v>OWSH19-0369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142</v>
      </c>
      <c r="C11" s="348">
        <v>43620</v>
      </c>
      <c r="D11" s="169" t="s">
        <v>8253</v>
      </c>
      <c r="E11" s="209">
        <v>1140.03</v>
      </c>
      <c r="F11" s="209" t="str">
        <f t="shared" si="0"/>
        <v>OWSH19-0370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43620</v>
      </c>
      <c r="D12" s="169" t="s">
        <v>8254</v>
      </c>
      <c r="E12" s="209">
        <v>2164.5700000000002</v>
      </c>
      <c r="F12" s="209" t="str">
        <f t="shared" si="0"/>
        <v>OWSH19-0371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142</v>
      </c>
      <c r="C13" s="348">
        <v>43621</v>
      </c>
      <c r="D13" s="169" t="s">
        <v>8255</v>
      </c>
      <c r="E13" s="209">
        <v>548</v>
      </c>
      <c r="F13" s="209" t="str">
        <f t="shared" si="0"/>
        <v>OWSH19-0372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232</v>
      </c>
      <c r="C14" s="348">
        <v>43621</v>
      </c>
      <c r="D14" s="169" t="s">
        <v>8256</v>
      </c>
      <c r="E14" s="209">
        <v>1939.5</v>
      </c>
      <c r="F14" s="209" t="str">
        <f t="shared" si="0"/>
        <v>OWSH19-0373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346</v>
      </c>
      <c r="C15" s="348">
        <v>43621</v>
      </c>
      <c r="D15" s="169" t="s">
        <v>8257</v>
      </c>
      <c r="E15" s="209">
        <v>3168</v>
      </c>
      <c r="F15" s="209" t="str">
        <f t="shared" si="0"/>
        <v>OWSH19-0374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141</v>
      </c>
      <c r="C16" s="348">
        <v>43621</v>
      </c>
      <c r="D16" s="169" t="s">
        <v>8258</v>
      </c>
      <c r="E16" s="209">
        <v>893.2</v>
      </c>
      <c r="F16" s="209" t="str">
        <f t="shared" si="0"/>
        <v>OWSH19-0375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224</v>
      </c>
      <c r="C17" s="348">
        <v>43621</v>
      </c>
      <c r="D17" s="169" t="s">
        <v>8259</v>
      </c>
      <c r="E17" s="209">
        <v>635.58000000000004</v>
      </c>
      <c r="F17" s="209" t="str">
        <f t="shared" si="0"/>
        <v>OWSH19-0376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142</v>
      </c>
      <c r="C18" s="348">
        <v>43621</v>
      </c>
      <c r="D18" s="169" t="s">
        <v>8260</v>
      </c>
      <c r="E18" s="209">
        <v>2586.36</v>
      </c>
      <c r="F18" s="209" t="str">
        <f t="shared" si="0"/>
        <v>OWSH19-0377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142</v>
      </c>
      <c r="C19" s="348">
        <v>43622</v>
      </c>
      <c r="D19" s="169" t="s">
        <v>8261</v>
      </c>
      <c r="E19" s="209">
        <v>1119.8699999999999</v>
      </c>
      <c r="F19" s="209" t="str">
        <f t="shared" si="0"/>
        <v>OWSH19-0378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142</v>
      </c>
      <c r="C20" s="348">
        <v>43623</v>
      </c>
      <c r="D20" s="169" t="s">
        <v>8262</v>
      </c>
      <c r="E20" s="209">
        <v>1348.8</v>
      </c>
      <c r="F20" s="209" t="str">
        <f t="shared" si="0"/>
        <v>OWSH19-0379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142</v>
      </c>
      <c r="C21" s="348">
        <v>43623</v>
      </c>
      <c r="D21" s="169" t="s">
        <v>8263</v>
      </c>
      <c r="E21" s="209">
        <v>432.53</v>
      </c>
      <c r="F21" s="209" t="str">
        <f t="shared" si="0"/>
        <v>OWSH19-0380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142</v>
      </c>
      <c r="C22" s="348">
        <v>43624</v>
      </c>
      <c r="D22" s="169" t="s">
        <v>8264</v>
      </c>
      <c r="E22" s="209">
        <v>3966.6</v>
      </c>
      <c r="F22" s="209" t="str">
        <f t="shared" si="0"/>
        <v>OWSH19-0381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141</v>
      </c>
      <c r="C23" s="348">
        <v>43626</v>
      </c>
      <c r="D23" s="169" t="s">
        <v>8265</v>
      </c>
      <c r="E23" s="209">
        <v>2064</v>
      </c>
      <c r="F23" s="209" t="str">
        <f t="shared" si="0"/>
        <v>OWSH19-0382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142</v>
      </c>
      <c r="C24" s="348">
        <v>43626</v>
      </c>
      <c r="D24" s="169" t="s">
        <v>8266</v>
      </c>
      <c r="E24" s="209">
        <v>4746.16</v>
      </c>
      <c r="F24" s="209" t="str">
        <f t="shared" si="0"/>
        <v>OWSH19-0383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142</v>
      </c>
      <c r="C25" s="348">
        <v>43627</v>
      </c>
      <c r="D25" s="169" t="s">
        <v>8267</v>
      </c>
      <c r="E25" s="209">
        <v>998.8</v>
      </c>
      <c r="F25" s="209" t="str">
        <f t="shared" si="0"/>
        <v>OWSH19-0384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298</v>
      </c>
      <c r="C26" s="348">
        <v>43627</v>
      </c>
      <c r="D26" s="169" t="s">
        <v>8268</v>
      </c>
      <c r="E26" s="209">
        <v>5775.84</v>
      </c>
      <c r="F26" s="209" t="str">
        <f t="shared" si="0"/>
        <v>OWSH19-0385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43627</v>
      </c>
      <c r="D27" s="169" t="s">
        <v>8269</v>
      </c>
      <c r="E27" s="209">
        <v>2730.27</v>
      </c>
      <c r="F27" s="209" t="str">
        <f t="shared" si="0"/>
        <v>OWSH19-0386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141</v>
      </c>
      <c r="C28" s="348">
        <v>43627</v>
      </c>
      <c r="D28" s="169" t="s">
        <v>8270</v>
      </c>
      <c r="E28" s="209">
        <v>5650.48</v>
      </c>
      <c r="F28" s="209" t="str">
        <f t="shared" si="0"/>
        <v>OWSH19-0387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224</v>
      </c>
      <c r="C29" s="348">
        <v>43627</v>
      </c>
      <c r="D29" s="169" t="s">
        <v>8271</v>
      </c>
      <c r="E29" s="209">
        <v>606.67999999999995</v>
      </c>
      <c r="F29" s="209" t="str">
        <f t="shared" si="0"/>
        <v>OWSH19-0388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142</v>
      </c>
      <c r="C30" s="348">
        <v>43628</v>
      </c>
      <c r="D30" s="169" t="s">
        <v>8272</v>
      </c>
      <c r="E30" s="209">
        <v>1281.5999999999999</v>
      </c>
      <c r="F30" s="209" t="str">
        <f t="shared" si="0"/>
        <v>OWSH19-0389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142</v>
      </c>
      <c r="C31" s="348">
        <v>43628</v>
      </c>
      <c r="D31" s="169" t="s">
        <v>8273</v>
      </c>
      <c r="E31" s="209">
        <v>1189</v>
      </c>
      <c r="F31" s="209" t="str">
        <f t="shared" si="0"/>
        <v>OWSH19-0390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142</v>
      </c>
      <c r="C32" s="348">
        <v>43628</v>
      </c>
      <c r="D32" s="169" t="s">
        <v>8274</v>
      </c>
      <c r="E32" s="209">
        <v>7030.05</v>
      </c>
      <c r="F32" s="209" t="str">
        <f t="shared" si="0"/>
        <v>OWSH19-0391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142</v>
      </c>
      <c r="C33" s="348">
        <v>43629</v>
      </c>
      <c r="D33" s="169" t="s">
        <v>8275</v>
      </c>
      <c r="E33" s="209">
        <v>155.49</v>
      </c>
      <c r="F33" s="209" t="str">
        <f t="shared" si="0"/>
        <v>OWSH19-0392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224</v>
      </c>
      <c r="C34" s="348">
        <v>43629</v>
      </c>
      <c r="D34" s="169" t="s">
        <v>8276</v>
      </c>
      <c r="E34" s="209">
        <v>2030.82</v>
      </c>
      <c r="F34" s="209" t="str">
        <f t="shared" si="0"/>
        <v>OWSH19-0393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142</v>
      </c>
      <c r="C35" s="348">
        <v>43629</v>
      </c>
      <c r="D35" s="169" t="s">
        <v>8277</v>
      </c>
      <c r="E35" s="209">
        <v>6357.88</v>
      </c>
      <c r="F35" s="209" t="str">
        <f t="shared" si="0"/>
        <v>OWSH19-0394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142</v>
      </c>
      <c r="C36" s="348">
        <v>43629</v>
      </c>
      <c r="D36" s="169" t="s">
        <v>8278</v>
      </c>
      <c r="E36" s="209">
        <v>1189</v>
      </c>
      <c r="F36" s="209" t="str">
        <f t="shared" si="0"/>
        <v>OWSH19-0395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43630</v>
      </c>
      <c r="D37" s="169" t="s">
        <v>8279</v>
      </c>
      <c r="E37" s="209">
        <v>525.6</v>
      </c>
      <c r="F37" s="209" t="str">
        <f t="shared" si="0"/>
        <v>OWSH19-0396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142</v>
      </c>
      <c r="C38" s="348">
        <v>43630</v>
      </c>
      <c r="D38" s="169" t="s">
        <v>8280</v>
      </c>
      <c r="E38" s="209">
        <v>6190.54</v>
      </c>
      <c r="F38" s="209" t="str">
        <f t="shared" si="0"/>
        <v>OWSH19-0397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43630</v>
      </c>
      <c r="D39" s="169" t="s">
        <v>8281</v>
      </c>
      <c r="E39" s="209">
        <v>1189</v>
      </c>
      <c r="F39" s="209" t="str">
        <f t="shared" si="0"/>
        <v>OWSH19-0398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142</v>
      </c>
      <c r="C40" s="348">
        <v>43631</v>
      </c>
      <c r="D40" s="169" t="s">
        <v>8282</v>
      </c>
      <c r="E40" s="209">
        <v>6787.6</v>
      </c>
      <c r="F40" s="209" t="str">
        <f t="shared" si="0"/>
        <v>OWSH19-0399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141</v>
      </c>
      <c r="C41" s="348">
        <v>43633</v>
      </c>
      <c r="D41" s="169" t="s">
        <v>8283</v>
      </c>
      <c r="E41" s="209">
        <v>3994.4</v>
      </c>
      <c r="F41" s="209" t="str">
        <f t="shared" si="0"/>
        <v>OWSH19-0400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346</v>
      </c>
      <c r="C42" s="348">
        <v>43633</v>
      </c>
      <c r="D42" s="169" t="s">
        <v>8284</v>
      </c>
      <c r="E42" s="209">
        <v>3487.2</v>
      </c>
      <c r="F42" s="209" t="str">
        <f t="shared" si="0"/>
        <v>OWSH19-0401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142</v>
      </c>
      <c r="C43" s="348">
        <v>43633</v>
      </c>
      <c r="D43" s="169" t="s">
        <v>8285</v>
      </c>
      <c r="E43" s="209">
        <v>1801.79</v>
      </c>
      <c r="F43" s="209" t="str">
        <f t="shared" si="0"/>
        <v>OWSH19-0402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142</v>
      </c>
      <c r="C44" s="348">
        <v>43634</v>
      </c>
      <c r="D44" s="169" t="s">
        <v>8286</v>
      </c>
      <c r="E44" s="209">
        <v>1312.8</v>
      </c>
      <c r="F44" s="209" t="str">
        <f t="shared" si="0"/>
        <v>OWSH19-0403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232</v>
      </c>
      <c r="C45" s="348">
        <v>43634</v>
      </c>
      <c r="D45" s="169" t="s">
        <v>8287</v>
      </c>
      <c r="E45" s="209">
        <v>3643.65</v>
      </c>
      <c r="F45" s="209" t="str">
        <f t="shared" si="0"/>
        <v>OWSH19-0404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141</v>
      </c>
      <c r="C46" s="348">
        <v>43634</v>
      </c>
      <c r="D46" s="169" t="s">
        <v>8288</v>
      </c>
      <c r="E46" s="209">
        <v>1478.4</v>
      </c>
      <c r="F46" s="209" t="str">
        <f t="shared" si="0"/>
        <v>OWSH19-0405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142</v>
      </c>
      <c r="C47" s="348">
        <v>43634</v>
      </c>
      <c r="D47" s="169" t="s">
        <v>8698</v>
      </c>
      <c r="E47" s="209">
        <v>3998.46</v>
      </c>
      <c r="F47" s="209" t="str">
        <f t="shared" ref="F47:F61" si="1">D47</f>
        <v>OWSH19-0406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142</v>
      </c>
      <c r="C48" s="348">
        <v>43634</v>
      </c>
      <c r="D48" s="169" t="s">
        <v>8699</v>
      </c>
      <c r="E48" s="209">
        <v>622</v>
      </c>
      <c r="F48" s="209" t="str">
        <f t="shared" si="1"/>
        <v>OWSH19-0407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142</v>
      </c>
      <c r="C49" s="348">
        <v>43635</v>
      </c>
      <c r="D49" s="169" t="s">
        <v>8700</v>
      </c>
      <c r="E49" s="209">
        <v>561.6</v>
      </c>
      <c r="F49" s="209" t="str">
        <f t="shared" si="1"/>
        <v>OWSH19-0408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298</v>
      </c>
      <c r="C50" s="348">
        <v>43635</v>
      </c>
      <c r="D50" s="169" t="s">
        <v>8701</v>
      </c>
      <c r="E50" s="209">
        <v>496.48</v>
      </c>
      <c r="F50" s="209" t="str">
        <f t="shared" si="1"/>
        <v>OWSH19-0409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142</v>
      </c>
      <c r="C51" s="348">
        <v>43635</v>
      </c>
      <c r="D51" s="169" t="s">
        <v>8702</v>
      </c>
      <c r="E51" s="209">
        <v>6354</v>
      </c>
      <c r="F51" s="209" t="str">
        <f t="shared" si="1"/>
        <v>OWSH19-0410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142</v>
      </c>
      <c r="C52" s="348">
        <v>43636</v>
      </c>
      <c r="D52" s="169" t="s">
        <v>8703</v>
      </c>
      <c r="E52" s="209">
        <v>2844.32</v>
      </c>
      <c r="F52" s="209" t="str">
        <f t="shared" si="1"/>
        <v>OWSH19-0411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346</v>
      </c>
      <c r="C53" s="348">
        <v>43637</v>
      </c>
      <c r="D53" s="169" t="s">
        <v>8704</v>
      </c>
      <c r="E53" s="209">
        <v>5115.6000000000004</v>
      </c>
      <c r="F53" s="209" t="str">
        <f t="shared" si="1"/>
        <v>OWSH19-0412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142</v>
      </c>
      <c r="C54" s="348">
        <v>43637</v>
      </c>
      <c r="D54" s="169" t="s">
        <v>8705</v>
      </c>
      <c r="E54" s="209">
        <v>525.6</v>
      </c>
      <c r="F54" s="209" t="str">
        <f t="shared" si="1"/>
        <v>OWSH19-0413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141</v>
      </c>
      <c r="C55" s="348">
        <v>43637</v>
      </c>
      <c r="D55" s="169" t="s">
        <v>8706</v>
      </c>
      <c r="E55" s="209">
        <v>3774</v>
      </c>
      <c r="F55" s="209" t="str">
        <f t="shared" si="1"/>
        <v>OWSH19-0414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142</v>
      </c>
      <c r="C56" s="348">
        <v>43637</v>
      </c>
      <c r="D56" s="169" t="s">
        <v>8707</v>
      </c>
      <c r="E56" s="209">
        <v>6787.37</v>
      </c>
      <c r="F56" s="209" t="str">
        <f t="shared" si="1"/>
        <v>OWSH19-0415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142</v>
      </c>
      <c r="C57" s="348">
        <v>43638</v>
      </c>
      <c r="D57" s="169" t="s">
        <v>8708</v>
      </c>
      <c r="E57" s="209">
        <v>1051.2</v>
      </c>
      <c r="F57" s="209" t="str">
        <f t="shared" si="1"/>
        <v>OWSH19-0416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142</v>
      </c>
      <c r="C58" s="348">
        <v>43640</v>
      </c>
      <c r="D58" s="169" t="s">
        <v>8709</v>
      </c>
      <c r="E58" s="209">
        <v>1545.64</v>
      </c>
      <c r="F58" s="209" t="str">
        <f t="shared" si="1"/>
        <v>OWSH19-0417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142</v>
      </c>
      <c r="C59" s="348">
        <v>43640</v>
      </c>
      <c r="D59" s="169" t="s">
        <v>8710</v>
      </c>
      <c r="E59" s="209">
        <v>1595.56</v>
      </c>
      <c r="F59" s="209" t="str">
        <f t="shared" si="1"/>
        <v>OWSH19-0418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141</v>
      </c>
      <c r="C60" s="348">
        <v>43640</v>
      </c>
      <c r="D60" s="169" t="s">
        <v>8711</v>
      </c>
      <c r="E60" s="209">
        <v>516</v>
      </c>
      <c r="F60" s="209" t="str">
        <f t="shared" si="1"/>
        <v>OWSH19-0419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142</v>
      </c>
      <c r="C61" s="348">
        <v>43640</v>
      </c>
      <c r="D61" s="169" t="s">
        <v>8712</v>
      </c>
      <c r="E61" s="209">
        <v>916.48</v>
      </c>
      <c r="F61" s="209" t="str">
        <f t="shared" si="1"/>
        <v>OWSH19-0420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B62" s="215" t="s">
        <v>142</v>
      </c>
      <c r="C62" s="348">
        <v>43641</v>
      </c>
      <c r="D62" s="169" t="s">
        <v>8713</v>
      </c>
      <c r="E62" s="209">
        <v>1493.2</v>
      </c>
      <c r="F62" s="209" t="str">
        <f t="shared" ref="F62:F75" si="2">D62</f>
        <v>OWSH19-0421</v>
      </c>
      <c r="G62" s="349"/>
      <c r="H62" s="209"/>
      <c r="I62" s="220"/>
      <c r="J62" s="249"/>
    </row>
    <row r="63" spans="1:10" s="215" customFormat="1" ht="18" customHeight="1">
      <c r="A63" s="169">
        <v>57</v>
      </c>
      <c r="B63" s="215" t="s">
        <v>142</v>
      </c>
      <c r="C63" s="348">
        <v>43641</v>
      </c>
      <c r="D63" s="169" t="s">
        <v>8714</v>
      </c>
      <c r="E63" s="209">
        <v>4632.5</v>
      </c>
      <c r="F63" s="209" t="str">
        <f t="shared" si="2"/>
        <v>OWSH19-0422</v>
      </c>
      <c r="G63" s="349"/>
      <c r="H63" s="209"/>
      <c r="I63" s="220"/>
      <c r="J63" s="249"/>
    </row>
    <row r="64" spans="1:10" s="215" customFormat="1" ht="18" customHeight="1">
      <c r="A64" s="169">
        <v>58</v>
      </c>
      <c r="B64" s="215" t="s">
        <v>142</v>
      </c>
      <c r="C64" s="348">
        <v>43641</v>
      </c>
      <c r="D64" s="169" t="s">
        <v>8715</v>
      </c>
      <c r="E64" s="209">
        <v>1189</v>
      </c>
      <c r="F64" s="209" t="str">
        <f t="shared" si="2"/>
        <v>OWSH19-0423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142</v>
      </c>
      <c r="C65" s="348">
        <v>43642</v>
      </c>
      <c r="D65" s="169" t="s">
        <v>8716</v>
      </c>
      <c r="E65" s="209">
        <v>1469.82</v>
      </c>
      <c r="F65" s="209" t="str">
        <f t="shared" si="2"/>
        <v>OWSH19-0424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1710</v>
      </c>
      <c r="C66" s="348">
        <v>43642</v>
      </c>
      <c r="D66" s="169" t="s">
        <v>8717</v>
      </c>
      <c r="E66" s="209">
        <v>4841.25</v>
      </c>
      <c r="F66" s="209" t="str">
        <f t="shared" si="2"/>
        <v>OWSH19-0425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224</v>
      </c>
      <c r="C67" s="348">
        <v>43642</v>
      </c>
      <c r="D67" s="169" t="s">
        <v>8718</v>
      </c>
      <c r="E67" s="209">
        <v>346.68</v>
      </c>
      <c r="F67" s="209" t="str">
        <f t="shared" si="2"/>
        <v>OWSH19-0426</v>
      </c>
      <c r="G67" s="349"/>
      <c r="H67" s="209"/>
      <c r="I67" s="220"/>
      <c r="J67" s="249"/>
    </row>
    <row r="68" spans="1:10" s="215" customFormat="1" ht="18" customHeight="1">
      <c r="A68" s="169">
        <v>62</v>
      </c>
      <c r="B68" s="215" t="s">
        <v>142</v>
      </c>
      <c r="C68" s="348">
        <v>43642</v>
      </c>
      <c r="D68" s="169" t="s">
        <v>8719</v>
      </c>
      <c r="E68" s="209">
        <v>3437.92</v>
      </c>
      <c r="F68" s="209" t="str">
        <f t="shared" si="2"/>
        <v>OWSH19-0427</v>
      </c>
      <c r="G68" s="349"/>
      <c r="H68" s="209"/>
      <c r="I68" s="220"/>
      <c r="J68" s="249"/>
    </row>
    <row r="69" spans="1:10" s="215" customFormat="1" ht="18" customHeight="1">
      <c r="A69" s="169">
        <v>63</v>
      </c>
      <c r="B69" s="215" t="s">
        <v>142</v>
      </c>
      <c r="C69" s="348">
        <v>43643</v>
      </c>
      <c r="D69" s="169" t="s">
        <v>8720</v>
      </c>
      <c r="E69" s="209">
        <v>1390.35</v>
      </c>
      <c r="F69" s="209" t="str">
        <f t="shared" si="2"/>
        <v>OWSH19-0428</v>
      </c>
      <c r="G69" s="349"/>
      <c r="H69" s="209"/>
      <c r="I69" s="220"/>
      <c r="J69" s="249"/>
    </row>
    <row r="70" spans="1:10" s="215" customFormat="1" ht="18" customHeight="1">
      <c r="A70" s="169">
        <v>64</v>
      </c>
      <c r="B70" s="215" t="s">
        <v>142</v>
      </c>
      <c r="C70" s="348">
        <v>43643</v>
      </c>
      <c r="D70" s="169" t="s">
        <v>8721</v>
      </c>
      <c r="E70" s="209">
        <f>610.61+1256.96</f>
        <v>1867.5700000000002</v>
      </c>
      <c r="F70" s="209" t="str">
        <f t="shared" si="2"/>
        <v>OWSH19-0429</v>
      </c>
      <c r="G70" s="349"/>
      <c r="H70" s="209"/>
      <c r="I70" s="220"/>
      <c r="J70" s="249"/>
    </row>
    <row r="71" spans="1:10" s="215" customFormat="1" ht="18" customHeight="1">
      <c r="A71" s="169">
        <v>65</v>
      </c>
      <c r="B71" s="215" t="s">
        <v>298</v>
      </c>
      <c r="C71" s="348">
        <v>43643</v>
      </c>
      <c r="D71" s="169" t="s">
        <v>8722</v>
      </c>
      <c r="E71" s="209">
        <v>2540.16</v>
      </c>
      <c r="F71" s="209" t="str">
        <f t="shared" si="2"/>
        <v>OWSH19-0430</v>
      </c>
      <c r="G71" s="349"/>
      <c r="H71" s="209"/>
      <c r="I71" s="220"/>
      <c r="J71" s="249"/>
    </row>
    <row r="72" spans="1:10" s="215" customFormat="1" ht="18" customHeight="1">
      <c r="A72" s="169">
        <v>66</v>
      </c>
      <c r="B72" s="215" t="s">
        <v>142</v>
      </c>
      <c r="C72" s="348">
        <v>43643</v>
      </c>
      <c r="D72" s="169" t="s">
        <v>8723</v>
      </c>
      <c r="E72" s="209">
        <v>3410.0830000000001</v>
      </c>
      <c r="F72" s="209" t="str">
        <f t="shared" si="2"/>
        <v>OWSH19-0431</v>
      </c>
      <c r="G72" s="349"/>
      <c r="H72" s="209"/>
      <c r="I72" s="220"/>
      <c r="J72" s="249"/>
    </row>
    <row r="73" spans="1:10" s="215" customFormat="1" ht="18" customHeight="1">
      <c r="A73" s="169">
        <v>67</v>
      </c>
      <c r="B73" s="215" t="s">
        <v>142</v>
      </c>
      <c r="C73" s="348">
        <v>43644</v>
      </c>
      <c r="D73" s="169" t="s">
        <v>8724</v>
      </c>
      <c r="E73" s="209">
        <v>1256.1600000000001</v>
      </c>
      <c r="F73" s="209" t="str">
        <f t="shared" si="2"/>
        <v>OWSH19-0432</v>
      </c>
      <c r="G73" s="349"/>
      <c r="H73" s="209"/>
      <c r="I73" s="220"/>
      <c r="J73" s="249"/>
    </row>
    <row r="74" spans="1:10" s="215" customFormat="1" ht="18" customHeight="1">
      <c r="A74" s="169">
        <v>68</v>
      </c>
      <c r="B74" s="215" t="s">
        <v>142</v>
      </c>
      <c r="C74" s="348">
        <v>43644</v>
      </c>
      <c r="D74" s="169" t="s">
        <v>8725</v>
      </c>
      <c r="E74" s="209">
        <v>2669.74</v>
      </c>
      <c r="F74" s="209" t="str">
        <f t="shared" si="2"/>
        <v>OWSH19-0433</v>
      </c>
      <c r="G74" s="349"/>
      <c r="H74" s="209"/>
      <c r="I74" s="220"/>
      <c r="J74" s="249"/>
    </row>
    <row r="75" spans="1:10" s="215" customFormat="1" ht="18" customHeight="1" thickBot="1">
      <c r="A75" s="169">
        <v>69</v>
      </c>
      <c r="B75" s="215" t="s">
        <v>142</v>
      </c>
      <c r="C75" s="348">
        <v>43645</v>
      </c>
      <c r="D75" s="169" t="s">
        <v>8726</v>
      </c>
      <c r="E75" s="209">
        <v>4289.2</v>
      </c>
      <c r="F75" s="209" t="str">
        <f t="shared" si="2"/>
        <v>OWSH19-0434</v>
      </c>
      <c r="G75" s="349"/>
      <c r="H75" s="209"/>
      <c r="I75" s="220"/>
      <c r="J75" s="249"/>
    </row>
    <row r="76" spans="1:10" s="150" customFormat="1" ht="20.25" customHeight="1" thickTop="1">
      <c r="A76" s="489"/>
      <c r="B76" s="490"/>
      <c r="C76" s="490"/>
      <c r="D76" s="492"/>
      <c r="E76" s="148">
        <f>SUM(E7:E75)</f>
        <v>176708.01300000012</v>
      </c>
      <c r="F76" s="148"/>
      <c r="G76" s="194"/>
      <c r="H76" s="148">
        <f>SUM(H7:H75)</f>
        <v>0</v>
      </c>
      <c r="I76" s="148">
        <f>SUM(I7:I75)</f>
        <v>0</v>
      </c>
      <c r="J76" s="149"/>
    </row>
    <row r="77" spans="1:10" ht="18" customHeight="1">
      <c r="C77" s="151"/>
      <c r="D77" s="152"/>
      <c r="E77" s="133">
        <f>+E76+'osh06'!E63</f>
        <v>319923.56300000014</v>
      </c>
      <c r="G77" s="151"/>
    </row>
    <row r="81" spans="7:8" ht="18" customHeight="1">
      <c r="G81" s="132"/>
      <c r="H81" s="196"/>
    </row>
  </sheetData>
  <autoFilter ref="A6:J77" xr:uid="{00000000-0009-0000-0000-000016000000}"/>
  <mergeCells count="3">
    <mergeCell ref="A5:F5"/>
    <mergeCell ref="G5:I5"/>
    <mergeCell ref="A76:D76"/>
  </mergeCells>
  <phoneticPr fontId="34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Q158"/>
  <sheetViews>
    <sheetView showGridLines="0" topLeftCell="A58" zoomScale="80" zoomScaleNormal="80" workbookViewId="0">
      <selection activeCell="N158" sqref="N158"/>
    </sheetView>
  </sheetViews>
  <sheetFormatPr baseColWidth="10" defaultColWidth="9.140625" defaultRowHeight="18" customHeight="1"/>
  <cols>
    <col min="1" max="1" width="7.28515625" style="6" customWidth="1"/>
    <col min="2" max="2" width="30.28515625" style="6" bestFit="1" customWidth="1"/>
    <col min="3" max="3" width="15.5703125" style="3" customWidth="1"/>
    <col min="4" max="4" width="14" style="3" customWidth="1"/>
    <col min="5" max="7" width="13.85546875" style="3" customWidth="1"/>
    <col min="8" max="8" width="15.7109375" style="3" customWidth="1"/>
    <col min="9" max="11" width="13.85546875" style="3" customWidth="1"/>
    <col min="12" max="12" width="15.7109375" style="3" customWidth="1"/>
    <col min="13" max="13" width="14.28515625" style="3" customWidth="1"/>
    <col min="14" max="14" width="17.85546875" style="3" customWidth="1"/>
    <col min="15" max="15" width="17.28515625" style="3" customWidth="1"/>
    <col min="16" max="16" width="18.140625" style="6" customWidth="1"/>
    <col min="17" max="17" width="13.140625" style="6" bestFit="1" customWidth="1"/>
    <col min="18" max="16384" width="9.140625" style="6"/>
  </cols>
  <sheetData>
    <row r="1" spans="1:16" ht="18" customHeight="1">
      <c r="A1" s="1" t="s">
        <v>373</v>
      </c>
      <c r="D1" s="4"/>
      <c r="F1" s="5"/>
      <c r="G1" s="5"/>
      <c r="H1" s="5"/>
      <c r="I1" s="5"/>
      <c r="J1" s="5"/>
      <c r="K1" s="5"/>
      <c r="L1" s="5"/>
      <c r="M1" s="5"/>
      <c r="N1" s="5"/>
    </row>
    <row r="2" spans="1:16" ht="8.25" customHeight="1">
      <c r="P2" s="7"/>
    </row>
    <row r="3" spans="1:16" ht="19.5" customHeight="1">
      <c r="A3" s="8" t="s">
        <v>0</v>
      </c>
      <c r="P3" s="9">
        <f ca="1">NOW()</f>
        <v>43908.406174421296</v>
      </c>
    </row>
    <row r="4" spans="1:16" ht="23.25" customHeight="1">
      <c r="A4" s="10" t="s">
        <v>1</v>
      </c>
      <c r="B4" s="49" t="s">
        <v>2</v>
      </c>
      <c r="C4" s="4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1" t="s">
        <v>9</v>
      </c>
      <c r="I4" s="11" t="s">
        <v>10</v>
      </c>
      <c r="J4" s="11" t="s">
        <v>11</v>
      </c>
      <c r="K4" s="11" t="s">
        <v>12</v>
      </c>
      <c r="L4" s="11" t="s">
        <v>13</v>
      </c>
      <c r="M4" s="11" t="s">
        <v>14</v>
      </c>
      <c r="N4" s="11" t="s">
        <v>15</v>
      </c>
      <c r="O4" s="219" t="s">
        <v>16</v>
      </c>
      <c r="P4" s="13" t="s">
        <v>17</v>
      </c>
    </row>
    <row r="5" spans="1:16" ht="20.25" customHeight="1">
      <c r="A5" s="50">
        <v>1</v>
      </c>
      <c r="B5" s="368" t="s">
        <v>42</v>
      </c>
      <c r="C5" s="16">
        <f>SUMIF('SH1901'!$B$7:$B$1025,B5,'SH1901'!$F$7:$F$1025)</f>
        <v>2413967.9899999988</v>
      </c>
      <c r="D5" s="16">
        <f>SUMIF('SH1902'!$B$7:$B$1025,B5,'SH1902'!$F$7:$F$1025)</f>
        <v>1585900.8499999989</v>
      </c>
      <c r="E5" s="16">
        <f>SUMIF('SH1903'!$B$7:$B$1091,B5,'SH1903'!$F$7:$F$1091)</f>
        <v>2053251.9829999998</v>
      </c>
      <c r="F5" s="16">
        <f>SUMIF('SH1904'!$B$8:$B$1123,B5,'SH1904'!$F$8:$F$1123)</f>
        <v>2321687.1429999988</v>
      </c>
      <c r="G5" s="16">
        <f>SUMIF('SH1905'!$B$8:$B$1139,B5,'SH1905'!$F$8:$F$1139)</f>
        <v>2288125.7029999983</v>
      </c>
      <c r="H5" s="16">
        <f>SUMIF('SH1906'!$B$7:$B$1139,B5,'SH1906'!$F$7:$F$1139)</f>
        <v>2853960.7680000002</v>
      </c>
      <c r="I5" s="16">
        <f>SUMIF('SH1907'!$B$7:$B$1190,B5,'SH1907'!$F$7:$F$1190)</f>
        <v>2507071.2130000014</v>
      </c>
      <c r="J5" s="16">
        <f>SUMIF('SH1908'!$B$7:$B$1396,B5,'SH1908'!$F$7:$F$1396)</f>
        <v>4795394.3129999973</v>
      </c>
      <c r="K5" s="16">
        <f>SUMIF('SH1909'!$B$7:$B$1396,B5,'SH1909'!$F$7:$F$1396)</f>
        <v>3780671.3599999989</v>
      </c>
      <c r="L5" s="16">
        <f>SUMIF('SH1910'!$B$7:$B$1496,B5,'SH1910'!$F$7:$F$1496)</f>
        <v>4754096.3999999994</v>
      </c>
      <c r="M5" s="16">
        <f>SUMIF('SH1911'!$B$7:$B$1366,B5,'SH1911'!$F$7:$F$1366)</f>
        <v>3496637.36</v>
      </c>
      <c r="N5" s="16">
        <f>SUMIF('SH1912'!$B$7:$B$1366,B5,'SH1912'!$F$7:$F$1366)</f>
        <v>2040469.6500000008</v>
      </c>
      <c r="O5" s="18">
        <f>SUM(C5:N5)</f>
        <v>34891234.732999988</v>
      </c>
      <c r="P5" s="51"/>
    </row>
    <row r="6" spans="1:16" ht="20.25" customHeight="1">
      <c r="A6" s="14">
        <f>A5+1</f>
        <v>2</v>
      </c>
      <c r="B6" s="24" t="s">
        <v>142</v>
      </c>
      <c r="C6" s="16">
        <f>SUMIF('SH1901'!$B$7:$B$1025,B6,'SH1901'!$F$7:$F$1025)</f>
        <v>103734.43999999999</v>
      </c>
      <c r="D6" s="16">
        <f>SUMIF('SH1902'!$B$7:$B$1025,B6,'SH1902'!$F$7:$F$1025)</f>
        <v>115669.90000000001</v>
      </c>
      <c r="E6" s="16">
        <f>SUMIF('SH1903'!$B$7:$B$1091,B6,'SH1903'!$F$7:$F$1091)</f>
        <v>80550.250000000029</v>
      </c>
      <c r="F6" s="16">
        <f>SUMIF('SH1904'!$B$8:$B$1123,B6,'SH1904'!$F$8:$F$1123)</f>
        <v>93753.470000000016</v>
      </c>
      <c r="G6" s="16">
        <f>SUMIF('SH1905'!$B$8:$B$1139,B6,'SH1905'!$F$8:$F$1139)</f>
        <v>108570.15999999997</v>
      </c>
      <c r="H6" s="16">
        <f>SUMIF('SH1906'!$B$7:$B$1139,B6,'SH1906'!$F$7:$F$1139)</f>
        <v>87369.56</v>
      </c>
      <c r="I6" s="16">
        <f>SUMIF('SH1907'!$B$7:$B$1190,B6,'SH1907'!$F$7:$F$1190)</f>
        <v>105936.66999999998</v>
      </c>
      <c r="J6" s="16">
        <f>SUMIF('SH1908'!$B$7:$B$1396,B6,'SH1908'!$F$7:$F$1396)</f>
        <v>91310.459999999977</v>
      </c>
      <c r="K6" s="16">
        <f>SUMIF('SH1909'!$B$7:$B$1396,B6,'SH1909'!$F$7:$F$1396)</f>
        <v>85880.449999999953</v>
      </c>
      <c r="L6" s="16">
        <f>SUMIF('SH1910'!$B$7:$B$1496,B6,'SH1910'!$F$7:$F$1496)</f>
        <v>103071.95000000001</v>
      </c>
      <c r="M6" s="16">
        <f>SUMIF('SH1911'!$B$7:$B$1366,B6,'SH1911'!$F$7:$F$1366)</f>
        <v>88665.35</v>
      </c>
      <c r="N6" s="16">
        <f>SUMIF('SH1912'!$B$7:$B$1366,B6,'SH1912'!$F$7:$F$1366)</f>
        <v>86521.510000000009</v>
      </c>
      <c r="O6" s="18">
        <f t="shared" ref="O6:O69" si="0">SUM(C6:N6)</f>
        <v>1151034.17</v>
      </c>
      <c r="P6" s="14"/>
    </row>
    <row r="7" spans="1:16" ht="20.25" customHeight="1">
      <c r="A7" s="14">
        <f t="shared" ref="A7:A70" si="1">A6+1</f>
        <v>3</v>
      </c>
      <c r="B7" s="24" t="s">
        <v>43</v>
      </c>
      <c r="C7" s="16">
        <f>SUMIF('SH1901'!$B$7:$B$1025,B7,'SH1901'!$F$7:$F$1025)</f>
        <v>169586.96999999994</v>
      </c>
      <c r="D7" s="16">
        <f>SUMIF('SH1902'!$B$7:$B$1025,B7,'SH1902'!$F$7:$F$1025)</f>
        <v>184494.98300000001</v>
      </c>
      <c r="E7" s="16">
        <f>SUMIF('SH1903'!$B$7:$B$1091,B7,'SH1903'!$F$7:$F$1091)</f>
        <v>207021.59000000003</v>
      </c>
      <c r="F7" s="16">
        <f>SUMIF('SH1904'!$B$8:$B$1123,B7,'SH1904'!$F$8:$F$1123)</f>
        <v>197115.67000000007</v>
      </c>
      <c r="G7" s="16">
        <f>SUMIF('SH1905'!$B$8:$B$1139,B7,'SH1905'!$F$8:$F$1139)</f>
        <v>188480.57999999993</v>
      </c>
      <c r="H7" s="16">
        <f>SUMIF('SH1906'!$B$7:$B$1139,B7,'SH1906'!$F$7:$F$1139)</f>
        <v>174795.36</v>
      </c>
      <c r="I7" s="16">
        <f>SUMIF('SH1907'!$B$7:$B$1190,B7,'SH1907'!$F$7:$F$1190)</f>
        <v>155267.37000000005</v>
      </c>
      <c r="J7" s="16">
        <f>SUMIF('SH1908'!$B$7:$B$1396,B7,'SH1908'!$F$7:$F$1396)</f>
        <v>145939.59</v>
      </c>
      <c r="K7" s="16">
        <f>SUMIF('SH1909'!$B$7:$B$1396,B7,'SH1909'!$F$7:$F$1396)</f>
        <v>155622.44999999995</v>
      </c>
      <c r="L7" s="16">
        <f>SUMIF('SH1910'!$B$7:$B$1496,B7,'SH1910'!$F$7:$F$1496)</f>
        <v>168739.36999999997</v>
      </c>
      <c r="M7" s="16">
        <f>SUMIF('SH1911'!$B$7:$B$1366,B7,'SH1911'!$F$7:$F$1366)</f>
        <v>167622.39999999997</v>
      </c>
      <c r="N7" s="16">
        <f>SUMIF('SH1912'!$B$7:$B$1366,B7,'SH1912'!$F$7:$F$1366)</f>
        <v>193924</v>
      </c>
      <c r="O7" s="18">
        <f t="shared" si="0"/>
        <v>2108610.3329999996</v>
      </c>
      <c r="P7" s="14"/>
    </row>
    <row r="8" spans="1:16" ht="20.25" customHeight="1">
      <c r="A8" s="14">
        <f t="shared" si="1"/>
        <v>4</v>
      </c>
      <c r="B8" s="24" t="s">
        <v>336</v>
      </c>
      <c r="C8" s="16">
        <f>SUMIF('SH1901'!$B$7:$B$1025,B8,'SH1901'!$F$7:$F$1025)</f>
        <v>0</v>
      </c>
      <c r="D8" s="16">
        <f>SUMIF('SH1902'!$B$7:$B$1025,B8,'SH1902'!$F$7:$F$1025)</f>
        <v>0</v>
      </c>
      <c r="E8" s="16">
        <f>SUMIF('SH1903'!$B$7:$B$1091,B8,'SH1903'!$F$7:$F$1091)</f>
        <v>0</v>
      </c>
      <c r="F8" s="16">
        <f>SUMIF('SH1904'!$B$8:$B$1123,B8,'SH1904'!$F$8:$F$1123)</f>
        <v>0</v>
      </c>
      <c r="G8" s="16">
        <f>SUMIF('SH1905'!$B$8:$B$1139,B8,'SH1905'!$F$8:$F$1139)</f>
        <v>0</v>
      </c>
      <c r="H8" s="16">
        <f>SUMIF('SH1906'!$B$7:$B$1139,B8,'SH1906'!$F$7:$F$1139)</f>
        <v>0</v>
      </c>
      <c r="I8" s="16">
        <f>SUMIF('SH1907'!$B$7:$B$1190,B8,'SH1907'!$F$7:$F$1190)</f>
        <v>0</v>
      </c>
      <c r="J8" s="16">
        <f>SUMIF('SH1908'!$B$7:$B$1396,B8,'SH1908'!$F$7:$F$1396)</f>
        <v>0</v>
      </c>
      <c r="K8" s="16">
        <f>SUMIF('SH1909'!$B$7:$B$1396,B8,'SH1909'!$F$7:$F$1396)</f>
        <v>0</v>
      </c>
      <c r="L8" s="16">
        <f>SUMIF('SH1910'!$B$7:$B$1496,B8,'SH1910'!$F$7:$F$1496)</f>
        <v>0</v>
      </c>
      <c r="M8" s="16">
        <f>SUMIF('SH1911'!$B$7:$B$1366,B8,'SH1911'!$F$7:$F$1366)</f>
        <v>0</v>
      </c>
      <c r="N8" s="16">
        <f>SUMIF('SH1912'!$B$7:$B$1366,B8,'SH1912'!$F$7:$F$1366)</f>
        <v>0</v>
      </c>
      <c r="O8" s="18">
        <f t="shared" si="0"/>
        <v>0</v>
      </c>
      <c r="P8" s="14"/>
    </row>
    <row r="9" spans="1:16" ht="20.25" customHeight="1">
      <c r="A9" s="14">
        <f t="shared" si="1"/>
        <v>5</v>
      </c>
      <c r="B9" s="27" t="s">
        <v>329</v>
      </c>
      <c r="C9" s="16">
        <f>SUMIF('SH1901'!$B$7:$B$1025,B9,'SH1901'!$F$7:$F$1025)</f>
        <v>77119.28</v>
      </c>
      <c r="D9" s="16">
        <f>SUMIF('SH1902'!$B$7:$B$1025,B9,'SH1902'!$F$7:$F$1025)</f>
        <v>70549.090000000026</v>
      </c>
      <c r="E9" s="16">
        <f>SUMIF('SH1903'!$B$7:$B$1091,B9,'SH1903'!$F$7:$F$1091)</f>
        <v>36428.880000000005</v>
      </c>
      <c r="F9" s="16">
        <f>SUMIF('SH1904'!$B$8:$B$1123,B9,'SH1904'!$F$8:$F$1123)</f>
        <v>65249.599999999999</v>
      </c>
      <c r="G9" s="16">
        <f>SUMIF('SH1905'!$B$8:$B$1139,B9,'SH1905'!$F$8:$F$1139)</f>
        <v>82651.92</v>
      </c>
      <c r="H9" s="16">
        <f>SUMIF('SH1906'!$B$7:$B$1139,B9,'SH1906'!$F$7:$F$1139)</f>
        <v>94299.22</v>
      </c>
      <c r="I9" s="16">
        <f>SUMIF('SH1907'!$B$7:$B$1190,B9,'SH1907'!$F$7:$F$1190)</f>
        <v>122487.81</v>
      </c>
      <c r="J9" s="16">
        <f>SUMIF('SH1908'!$B$7:$B$1396,B9,'SH1908'!$F$7:$F$1396)</f>
        <v>95666.470000000016</v>
      </c>
      <c r="K9" s="16">
        <f>SUMIF('SH1909'!$B$7:$B$1396,B9,'SH1909'!$F$7:$F$1396)</f>
        <v>88831.27</v>
      </c>
      <c r="L9" s="16">
        <f>SUMIF('SH1910'!$B$7:$B$1496,B9,'SH1910'!$F$7:$F$1496)</f>
        <v>85052.07</v>
      </c>
      <c r="M9" s="16">
        <f>SUMIF('SH1911'!$B$7:$B$1366,B9,'SH1911'!$F$7:$F$1366)</f>
        <v>75045.750000000015</v>
      </c>
      <c r="N9" s="16">
        <f>SUMIF('SH1912'!$B$7:$B$1366,B9,'SH1912'!$F$7:$F$1366)</f>
        <v>100664.9</v>
      </c>
      <c r="O9" s="18">
        <f t="shared" si="0"/>
        <v>994046.26000000013</v>
      </c>
      <c r="P9" s="14"/>
    </row>
    <row r="10" spans="1:16" ht="20.25" customHeight="1">
      <c r="A10" s="14">
        <f t="shared" si="1"/>
        <v>6</v>
      </c>
      <c r="B10" s="22" t="s">
        <v>44</v>
      </c>
      <c r="C10" s="16">
        <f>SUMIF('SH1901'!$B$7:$B$1025,B10,'SH1901'!$F$7:$F$1025)</f>
        <v>0</v>
      </c>
      <c r="D10" s="16">
        <f>SUMIF('SH1902'!$B$7:$B$1025,B10,'SH1902'!$F$7:$F$1025)</f>
        <v>0</v>
      </c>
      <c r="E10" s="16">
        <f>SUMIF('SH1903'!$B$7:$B$1091,B10,'SH1903'!$F$7:$F$1091)</f>
        <v>0</v>
      </c>
      <c r="F10" s="16">
        <f>SUMIF('SH1904'!$B$8:$B$1123,B10,'SH1904'!$F$8:$F$1123)</f>
        <v>0</v>
      </c>
      <c r="G10" s="16">
        <f>SUMIF('SH1905'!$B$8:$B$1139,B10,'SH1905'!$F$8:$F$1139)</f>
        <v>0</v>
      </c>
      <c r="H10" s="16">
        <f>SUMIF('SH1906'!$B$7:$B$1139,B10,'SH1906'!$F$7:$F$1139)</f>
        <v>0</v>
      </c>
      <c r="I10" s="16">
        <f>SUMIF('SH1907'!$B$7:$B$1190,B10,'SH1907'!$F$7:$F$1190)</f>
        <v>0</v>
      </c>
      <c r="J10" s="16">
        <f>SUMIF('SH1908'!$B$7:$B$1396,B10,'SH1908'!$F$7:$F$1396)</f>
        <v>0</v>
      </c>
      <c r="K10" s="16">
        <f>SUMIF('SH1909'!$B$7:$B$1396,B10,'SH1909'!$F$7:$F$1396)</f>
        <v>0</v>
      </c>
      <c r="L10" s="16">
        <f>SUMIF('SH1910'!$B$7:$B$1496,B10,'SH1910'!$F$7:$F$1496)</f>
        <v>0</v>
      </c>
      <c r="M10" s="16">
        <f>SUMIF('SH1911'!$B$7:$B$1366,B10,'SH1911'!$F$7:$F$1366)</f>
        <v>0</v>
      </c>
      <c r="N10" s="16">
        <f>SUMIF('SH1912'!$B$7:$B$1366,B10,'SH1912'!$F$7:$F$1366)</f>
        <v>0</v>
      </c>
      <c r="O10" s="18">
        <f t="shared" si="0"/>
        <v>0</v>
      </c>
      <c r="P10" s="14"/>
    </row>
    <row r="11" spans="1:16" ht="20.25" customHeight="1">
      <c r="A11" s="14">
        <f t="shared" si="1"/>
        <v>7</v>
      </c>
      <c r="B11" s="14" t="s">
        <v>45</v>
      </c>
      <c r="C11" s="16">
        <f>SUMIF('SH1901'!$B$7:$B$1025,B11,'SH1901'!$F$7:$F$1025)</f>
        <v>9199.76</v>
      </c>
      <c r="D11" s="16">
        <f>SUMIF('SH1902'!$B$7:$B$1025,B11,'SH1902'!$F$7:$F$1025)</f>
        <v>3037.21</v>
      </c>
      <c r="E11" s="16">
        <f>SUMIF('SH1903'!$B$7:$B$1091,B11,'SH1903'!$F$7:$F$1091)</f>
        <v>0</v>
      </c>
      <c r="F11" s="16">
        <f>SUMIF('SH1904'!$B$8:$B$1123,B11,'SH1904'!$F$8:$F$1123)</f>
        <v>0</v>
      </c>
      <c r="G11" s="16">
        <f>SUMIF('SH1905'!$B$8:$B$1139,B11,'SH1905'!$F$8:$F$1139)</f>
        <v>1650</v>
      </c>
      <c r="H11" s="16">
        <f>SUMIF('SH1906'!$B$7:$B$1139,B11,'SH1906'!$F$7:$F$1139)</f>
        <v>5485.06</v>
      </c>
      <c r="I11" s="16">
        <f>SUMIF('SH1907'!$B$7:$B$1190,B11,'SH1907'!$F$7:$F$1190)</f>
        <v>8339.1</v>
      </c>
      <c r="J11" s="16">
        <f>SUMIF('SH1908'!$B$7:$B$1396,B11,'SH1908'!$F$7:$F$1396)</f>
        <v>0</v>
      </c>
      <c r="K11" s="16">
        <f>SUMIF('SH1909'!$B$7:$B$1396,B11,'SH1909'!$F$7:$F$1396)</f>
        <v>0</v>
      </c>
      <c r="L11" s="16">
        <f>SUMIF('SH1910'!$B$7:$B$1496,B11,'SH1910'!$F$7:$F$1496)</f>
        <v>5135.49</v>
      </c>
      <c r="M11" s="16">
        <f>SUMIF('SH1911'!$B$7:$B$1366,B11,'SH1911'!$F$7:$F$1366)</f>
        <v>0</v>
      </c>
      <c r="N11" s="16">
        <f>SUMIF('SH1912'!$B$7:$B$1366,B11,'SH1912'!$F$7:$F$1366)</f>
        <v>0</v>
      </c>
      <c r="O11" s="18">
        <f t="shared" si="0"/>
        <v>32846.620000000003</v>
      </c>
      <c r="P11" s="14"/>
    </row>
    <row r="12" spans="1:16" ht="20.25" customHeight="1">
      <c r="A12" s="14">
        <f t="shared" si="1"/>
        <v>8</v>
      </c>
      <c r="B12" s="14" t="s">
        <v>46</v>
      </c>
      <c r="C12" s="16">
        <f>SUMIF('SH1901'!$B$7:$B$1025,B12,'SH1901'!$F$7:$F$1025)</f>
        <v>0</v>
      </c>
      <c r="D12" s="16">
        <f>SUMIF('SH1902'!$B$7:$B$1025,B12,'SH1902'!$F$7:$F$1025)</f>
        <v>0</v>
      </c>
      <c r="E12" s="16">
        <f>SUMIF('SH1903'!$B$7:$B$1091,B12,'SH1903'!$F$7:$F$1091)</f>
        <v>0</v>
      </c>
      <c r="F12" s="16">
        <f>SUMIF('SH1904'!$B$8:$B$1123,B12,'SH1904'!$F$8:$F$1123)</f>
        <v>0</v>
      </c>
      <c r="G12" s="16">
        <f>SUMIF('SH1905'!$B$8:$B$1139,B12,'SH1905'!$F$8:$F$1139)</f>
        <v>0</v>
      </c>
      <c r="H12" s="16">
        <f>SUMIF('SH1906'!$B$7:$B$1139,B12,'SH1906'!$F$7:$F$1139)</f>
        <v>0</v>
      </c>
      <c r="I12" s="16">
        <f>SUMIF('SH1907'!$B$7:$B$1190,B12,'SH1907'!$F$7:$F$1190)</f>
        <v>0</v>
      </c>
      <c r="J12" s="16">
        <f>SUMIF('SH1908'!$B$7:$B$1396,B12,'SH1908'!$F$7:$F$1396)</f>
        <v>0</v>
      </c>
      <c r="K12" s="16">
        <f>SUMIF('SH1909'!$B$7:$B$1396,B12,'SH1909'!$F$7:$F$1396)</f>
        <v>0</v>
      </c>
      <c r="L12" s="16">
        <f>SUMIF('SH1910'!$B$7:$B$1496,B12,'SH1910'!$F$7:$F$1496)</f>
        <v>0</v>
      </c>
      <c r="M12" s="16">
        <f>SUMIF('SH1911'!$B$7:$B$1366,B12,'SH1911'!$F$7:$F$1366)</f>
        <v>0</v>
      </c>
      <c r="N12" s="16">
        <f>SUMIF('SH1912'!$B$7:$B$1366,B12,'SH1912'!$F$7:$F$1366)</f>
        <v>0</v>
      </c>
      <c r="O12" s="18">
        <f t="shared" si="0"/>
        <v>0</v>
      </c>
      <c r="P12" s="14"/>
    </row>
    <row r="13" spans="1:16" ht="20.25" customHeight="1">
      <c r="A13" s="14">
        <f t="shared" si="1"/>
        <v>9</v>
      </c>
      <c r="B13" s="24" t="s">
        <v>47</v>
      </c>
      <c r="C13" s="16">
        <f>SUMIF('SH1901'!$B$7:$B$1025,B13,'SH1901'!$F$7:$F$1025)</f>
        <v>3897.0299999999997</v>
      </c>
      <c r="D13" s="16">
        <f>SUMIF('SH1902'!$B$7:$B$1025,B13,'SH1902'!$F$7:$F$1025)</f>
        <v>53210.73</v>
      </c>
      <c r="E13" s="16">
        <f>SUMIF('SH1903'!$B$7:$B$1091,B13,'SH1903'!$F$7:$F$1091)</f>
        <v>32123.18</v>
      </c>
      <c r="F13" s="16">
        <f>SUMIF('SH1904'!$B$8:$B$1123,B13,'SH1904'!$F$8:$F$1123)</f>
        <v>0</v>
      </c>
      <c r="G13" s="16">
        <f>SUMIF('SH1905'!$B$8:$B$1139,B13,'SH1905'!$F$8:$F$1139)</f>
        <v>10458.4</v>
      </c>
      <c r="H13" s="16">
        <f>SUMIF('SH1906'!$B$7:$B$1139,B13,'SH1906'!$F$7:$F$1139)</f>
        <v>87465.279999999999</v>
      </c>
      <c r="I13" s="16">
        <f>SUMIF('SH1907'!$B$7:$B$1190,B13,'SH1907'!$F$7:$F$1190)</f>
        <v>19219.98</v>
      </c>
      <c r="J13" s="16">
        <f>SUMIF('SH1908'!$B$7:$B$1396,B13,'SH1908'!$F$7:$F$1396)</f>
        <v>56448.30999999999</v>
      </c>
      <c r="K13" s="16">
        <f>SUMIF('SH1909'!$B$7:$B$1396,B13,'SH1909'!$F$7:$F$1396)</f>
        <v>43856.060000000005</v>
      </c>
      <c r="L13" s="16">
        <f>SUMIF('SH1910'!$B$7:$B$1496,B13,'SH1910'!$F$7:$F$1496)</f>
        <v>13541.07</v>
      </c>
      <c r="M13" s="16">
        <f>SUMIF('SH1911'!$B$7:$B$1366,B13,'SH1911'!$F$7:$F$1366)</f>
        <v>12626.31</v>
      </c>
      <c r="N13" s="16">
        <f>SUMIF('SH1912'!$B$7:$B$1366,B13,'SH1912'!$F$7:$F$1366)</f>
        <v>2649.9</v>
      </c>
      <c r="O13" s="18">
        <f t="shared" si="0"/>
        <v>335496.25</v>
      </c>
      <c r="P13" s="21"/>
    </row>
    <row r="14" spans="1:16" ht="20.25" customHeight="1">
      <c r="A14" s="14">
        <f t="shared" si="1"/>
        <v>10</v>
      </c>
      <c r="B14" s="21" t="s">
        <v>48</v>
      </c>
      <c r="C14" s="16">
        <f>SUMIF('SH1901'!$B$7:$B$1025,B14,'SH1901'!$F$7:$F$1025)</f>
        <v>0</v>
      </c>
      <c r="D14" s="16">
        <f>SUMIF('SH1902'!$B$7:$B$1025,B14,'SH1902'!$F$7:$F$1025)</f>
        <v>0</v>
      </c>
      <c r="E14" s="16">
        <f>SUMIF('SH1903'!$B$7:$B$1091,B14,'SH1903'!$F$7:$F$1091)</f>
        <v>0</v>
      </c>
      <c r="F14" s="16">
        <f>SUMIF('SH1904'!$B$8:$B$1123,B14,'SH1904'!$F$8:$F$1123)</f>
        <v>0</v>
      </c>
      <c r="G14" s="16">
        <f>SUMIF('SH1905'!$B$8:$B$1139,B14,'SH1905'!$F$8:$F$1139)</f>
        <v>0</v>
      </c>
      <c r="H14" s="16">
        <f>SUMIF('SH1906'!$B$7:$B$1139,B14,'SH1906'!$F$7:$F$1139)</f>
        <v>0</v>
      </c>
      <c r="I14" s="16">
        <f>SUMIF('SH1907'!$B$7:$B$1190,B14,'SH1907'!$F$7:$F$1190)</f>
        <v>0</v>
      </c>
      <c r="J14" s="16">
        <f>SUMIF('SH1908'!$B$7:$B$1396,B14,'SH1908'!$F$7:$F$1396)</f>
        <v>0</v>
      </c>
      <c r="K14" s="16">
        <f>SUMIF('SH1909'!$B$7:$B$1396,B14,'SH1909'!$F$7:$F$1396)</f>
        <v>0</v>
      </c>
      <c r="L14" s="16">
        <f>SUMIF('SH1910'!$B$7:$B$1496,B14,'SH1910'!$F$7:$F$1496)</f>
        <v>0</v>
      </c>
      <c r="M14" s="16">
        <f>SUMIF('SH1911'!$B$7:$B$1366,B14,'SH1911'!$F$7:$F$1366)</f>
        <v>0</v>
      </c>
      <c r="N14" s="16">
        <f>SUMIF('SH1912'!$B$7:$B$1366,B14,'SH1912'!$F$7:$F$1366)</f>
        <v>0</v>
      </c>
      <c r="O14" s="18">
        <f t="shared" si="0"/>
        <v>0</v>
      </c>
      <c r="P14" s="21"/>
    </row>
    <row r="15" spans="1:16" ht="20.25" customHeight="1">
      <c r="A15" s="14">
        <f t="shared" si="1"/>
        <v>11</v>
      </c>
      <c r="B15" s="21" t="s">
        <v>222</v>
      </c>
      <c r="C15" s="16">
        <f>SUMIF('SH1901'!$B$7:$B$1025,B15,'SH1901'!$F$7:$F$1025)</f>
        <v>0</v>
      </c>
      <c r="D15" s="16">
        <f>SUMIF('SH1902'!$B$7:$B$1025,B15,'SH1902'!$F$7:$F$1025)</f>
        <v>0</v>
      </c>
      <c r="E15" s="16">
        <f>SUMIF('SH1903'!$B$7:$B$1091,B15,'SH1903'!$F$7:$F$1091)</f>
        <v>0</v>
      </c>
      <c r="F15" s="16">
        <f>SUMIF('SH1904'!$B$8:$B$1123,B15,'SH1904'!$F$8:$F$1123)</f>
        <v>0</v>
      </c>
      <c r="G15" s="16">
        <f>SUMIF('SH1905'!$B$8:$B$1139,B15,'SH1905'!$F$8:$F$1139)</f>
        <v>0</v>
      </c>
      <c r="H15" s="16">
        <f>SUMIF('SH1906'!$B$7:$B$1139,B15,'SH1906'!$F$7:$F$1139)</f>
        <v>0</v>
      </c>
      <c r="I15" s="16">
        <f>SUMIF('SH1907'!$B$7:$B$1190,B15,'SH1907'!$F$7:$F$1190)</f>
        <v>0</v>
      </c>
      <c r="J15" s="16">
        <f>SUMIF('SH1908'!$B$7:$B$1396,B15,'SH1908'!$F$7:$F$1396)</f>
        <v>0</v>
      </c>
      <c r="K15" s="16">
        <f>SUMIF('SH1909'!$B$7:$B$1396,B15,'SH1909'!$F$7:$F$1396)</f>
        <v>0</v>
      </c>
      <c r="L15" s="16">
        <f>SUMIF('SH1910'!$B$7:$B$1496,B15,'SH1910'!$F$7:$F$1496)</f>
        <v>0</v>
      </c>
      <c r="M15" s="16">
        <f>SUMIF('SH1911'!$B$7:$B$1366,B15,'SH1911'!$F$7:$F$1366)</f>
        <v>0</v>
      </c>
      <c r="N15" s="16">
        <f>SUMIF('SH1912'!$B$7:$B$1366,B15,'SH1912'!$F$7:$F$1366)</f>
        <v>0</v>
      </c>
      <c r="O15" s="18">
        <f t="shared" si="0"/>
        <v>0</v>
      </c>
      <c r="P15" s="21"/>
    </row>
    <row r="16" spans="1:16" ht="20.25" customHeight="1">
      <c r="A16" s="14">
        <f t="shared" si="1"/>
        <v>12</v>
      </c>
      <c r="B16" s="24" t="s">
        <v>141</v>
      </c>
      <c r="C16" s="16">
        <f>SUMIF('SH1901'!$B$7:$B$1025,B16,'SH1901'!$F$7:$F$1025)</f>
        <v>44555.15</v>
      </c>
      <c r="D16" s="16">
        <f>SUMIF('SH1902'!$B$7:$B$1025,B16,'SH1902'!$F$7:$F$1025)</f>
        <v>33977.67</v>
      </c>
      <c r="E16" s="16">
        <f>SUMIF('SH1903'!$B$7:$B$1091,B16,'SH1903'!$F$7:$F$1091)</f>
        <v>36428.539999999994</v>
      </c>
      <c r="F16" s="16">
        <f>SUMIF('SH1904'!$B$8:$B$1123,B16,'SH1904'!$F$8:$F$1123)</f>
        <v>31040.180000000004</v>
      </c>
      <c r="G16" s="16">
        <f>SUMIF('SH1905'!$B$8:$B$1139,B16,'SH1905'!$F$8:$F$1139)</f>
        <v>32184.100000000002</v>
      </c>
      <c r="H16" s="16">
        <f>SUMIF('SH1906'!$B$7:$B$1139,B16,'SH1906'!$F$7:$F$1139)</f>
        <v>37688.94</v>
      </c>
      <c r="I16" s="16">
        <f>SUMIF('SH1907'!$B$7:$B$1190,B16,'SH1907'!$F$7:$F$1190)</f>
        <v>23415.95</v>
      </c>
      <c r="J16" s="16">
        <f>SUMIF('SH1908'!$B$7:$B$1396,B16,'SH1908'!$F$7:$F$1396)</f>
        <v>40299.009999999995</v>
      </c>
      <c r="K16" s="16">
        <f>SUMIF('SH1909'!$B$7:$B$1396,B16,'SH1909'!$F$7:$F$1396)</f>
        <v>37548.74</v>
      </c>
      <c r="L16" s="16">
        <f>SUMIF('SH1910'!$B$7:$B$1496,B16,'SH1910'!$F$7:$F$1496)</f>
        <v>41284.21</v>
      </c>
      <c r="M16" s="16">
        <f>SUMIF('SH1911'!$B$7:$B$1366,B16,'SH1911'!$F$7:$F$1366)</f>
        <v>36710.810000000005</v>
      </c>
      <c r="N16" s="16">
        <f>SUMIF('SH1912'!$B$7:$B$1366,B16,'SH1912'!$F$7:$F$1366)</f>
        <v>24795</v>
      </c>
      <c r="O16" s="18">
        <f t="shared" si="0"/>
        <v>419928.30000000005</v>
      </c>
      <c r="P16" s="21"/>
    </row>
    <row r="17" spans="1:16" ht="20.25" customHeight="1">
      <c r="A17" s="14">
        <f t="shared" si="1"/>
        <v>13</v>
      </c>
      <c r="B17" s="27" t="s">
        <v>49</v>
      </c>
      <c r="C17" s="16">
        <f>SUMIF('SH1901'!$B$7:$B$1025,B17,'SH1901'!$F$7:$F$1025)</f>
        <v>227884.79999999993</v>
      </c>
      <c r="D17" s="16">
        <f>SUMIF('SH1902'!$B$7:$B$1025,B17,'SH1902'!$F$7:$F$1025)</f>
        <v>199399.19999999995</v>
      </c>
      <c r="E17" s="16">
        <f>SUMIF('SH1903'!$B$7:$B$1091,B17,'SH1903'!$F$7:$F$1091)</f>
        <v>227884.79999999993</v>
      </c>
      <c r="F17" s="16">
        <f>SUMIF('SH1904'!$B$8:$B$1123,B17,'SH1904'!$F$8:$F$1123)</f>
        <v>242127.59999999992</v>
      </c>
      <c r="G17" s="16">
        <f>SUMIF('SH1905'!$B$8:$B$1139,B17,'SH1905'!$F$8:$F$1139)</f>
        <v>199399.19999999995</v>
      </c>
      <c r="H17" s="16">
        <f>SUMIF('SH1906'!$B$7:$B$1139,B17,'SH1906'!$F$7:$F$1139)</f>
        <v>213641.99999999994</v>
      </c>
      <c r="I17" s="16">
        <f>SUMIF('SH1907'!$B$7:$B$1190,B17,'SH1907'!$F$7:$F$1190)</f>
        <v>170913.59999999998</v>
      </c>
      <c r="J17" s="16">
        <f>SUMIF('SH1908'!$B$7:$B$1396,B17,'SH1908'!$F$7:$F$1396)</f>
        <v>139838.39999999999</v>
      </c>
      <c r="K17" s="16">
        <f>SUMIF('SH1909'!$B$7:$B$1396,B17,'SH1909'!$F$7:$F$1396)</f>
        <v>41951.520000000004</v>
      </c>
      <c r="L17" s="16">
        <f>SUMIF('SH1910'!$B$7:$B$1496,B17,'SH1910'!$F$7:$F$1496)</f>
        <v>55935.360000000001</v>
      </c>
      <c r="M17" s="16">
        <f>SUMIF('SH1911'!$B$7:$B$1366,B17,'SH1911'!$F$7:$F$1366)</f>
        <v>111870.71999999999</v>
      </c>
      <c r="N17" s="16">
        <f>SUMIF('SH1912'!$B$7:$B$1366,B17,'SH1912'!$F$7:$F$1366)</f>
        <v>111870.71999999999</v>
      </c>
      <c r="O17" s="18">
        <f t="shared" si="0"/>
        <v>1942717.9199999997</v>
      </c>
      <c r="P17" s="21"/>
    </row>
    <row r="18" spans="1:16" ht="20.25" customHeight="1">
      <c r="A18" s="14">
        <f t="shared" si="1"/>
        <v>14</v>
      </c>
      <c r="B18" s="22" t="s">
        <v>50</v>
      </c>
      <c r="C18" s="16">
        <f>SUMIF('SH1901'!$B$7:$B$1025,B18,'SH1901'!$F$7:$F$1025)</f>
        <v>24524.639999999999</v>
      </c>
      <c r="D18" s="16">
        <f>SUMIF('SH1902'!$B$7:$B$1025,B18,'SH1902'!$F$7:$F$1025)</f>
        <v>30600.41</v>
      </c>
      <c r="E18" s="16">
        <f>SUMIF('SH1903'!$B$7:$B$1091,B18,'SH1903'!$F$7:$F$1091)</f>
        <v>19727.91</v>
      </c>
      <c r="F18" s="16">
        <f>SUMIF('SH1904'!$B$8:$B$1123,B18,'SH1904'!$F$8:$F$1123)</f>
        <v>30474.67</v>
      </c>
      <c r="G18" s="16">
        <f>SUMIF('SH1905'!$B$8:$B$1139,B18,'SH1905'!$F$8:$F$1139)</f>
        <v>38659.370000000003</v>
      </c>
      <c r="H18" s="16">
        <f>SUMIF('SH1906'!$B$7:$B$1139,B18,'SH1906'!$F$7:$F$1139)</f>
        <v>26696.620000000003</v>
      </c>
      <c r="I18" s="16">
        <f>SUMIF('SH1907'!$B$7:$B$1190,B18,'SH1907'!$F$7:$F$1190)</f>
        <v>29633.949999999997</v>
      </c>
      <c r="J18" s="16">
        <f>SUMIF('SH1908'!$B$7:$B$1396,B18,'SH1908'!$F$7:$F$1396)</f>
        <v>51426.429999999993</v>
      </c>
      <c r="K18" s="16">
        <f>SUMIF('SH1909'!$B$7:$B$1396,B18,'SH1909'!$F$7:$F$1396)</f>
        <v>37608.94</v>
      </c>
      <c r="L18" s="16">
        <f>SUMIF('SH1910'!$B$7:$B$1496,B18,'SH1910'!$F$7:$F$1496)</f>
        <v>24245.46</v>
      </c>
      <c r="M18" s="16">
        <f>SUMIF('SH1911'!$B$7:$B$1366,B18,'SH1911'!$F$7:$F$1366)</f>
        <v>26746.18</v>
      </c>
      <c r="N18" s="16">
        <f>SUMIF('SH1912'!$B$7:$B$1366,B18,'SH1912'!$F$7:$F$1366)</f>
        <v>15469.41</v>
      </c>
      <c r="O18" s="18">
        <f t="shared" si="0"/>
        <v>355813.99</v>
      </c>
      <c r="P18" s="21"/>
    </row>
    <row r="19" spans="1:16" ht="20.25" customHeight="1">
      <c r="A19" s="14">
        <f t="shared" si="1"/>
        <v>15</v>
      </c>
      <c r="B19" s="15" t="s">
        <v>225</v>
      </c>
      <c r="C19" s="16">
        <f>SUMIF('SH1901'!$B$7:$B$1025,B19,'SH1901'!$F$7:$F$1025)</f>
        <v>12881.44</v>
      </c>
      <c r="D19" s="16">
        <f>SUMIF('SH1902'!$B$7:$B$1025,B19,'SH1902'!$F$7:$F$1025)</f>
        <v>766</v>
      </c>
      <c r="E19" s="16">
        <f>SUMIF('SH1903'!$B$7:$B$1091,B19,'SH1903'!$F$7:$F$1091)</f>
        <v>9867.5499999999993</v>
      </c>
      <c r="F19" s="16">
        <f>SUMIF('SH1904'!$B$8:$B$1123,B19,'SH1904'!$F$8:$F$1123)</f>
        <v>11961.6</v>
      </c>
      <c r="G19" s="16">
        <f>SUMIF('SH1905'!$B$8:$B$1139,B19,'SH1905'!$F$8:$F$1139)</f>
        <v>4197.7800000000007</v>
      </c>
      <c r="H19" s="16">
        <f>SUMIF('SH1906'!$B$7:$B$1139,B19,'SH1906'!$F$7:$F$1139)</f>
        <v>10924.789999999999</v>
      </c>
      <c r="I19" s="16">
        <f>SUMIF('SH1907'!$B$7:$B$1190,B19,'SH1907'!$F$7:$F$1190)</f>
        <v>11435.76</v>
      </c>
      <c r="J19" s="16">
        <f>SUMIF('SH1908'!$B$7:$B$1396,B19,'SH1908'!$F$7:$F$1396)</f>
        <v>9134.7899999999991</v>
      </c>
      <c r="K19" s="16">
        <f>SUMIF('SH1909'!$B$7:$B$1396,B19,'SH1909'!$F$7:$F$1396)</f>
        <v>5862.12</v>
      </c>
      <c r="L19" s="16">
        <f>SUMIF('SH1910'!$B$7:$B$1496,B19,'SH1910'!$F$7:$F$1496)</f>
        <v>6374.88</v>
      </c>
      <c r="M19" s="16">
        <f>SUMIF('SH1911'!$B$7:$B$1366,B19,'SH1911'!$F$7:$F$1366)</f>
        <v>2917.01</v>
      </c>
      <c r="N19" s="16">
        <f>SUMIF('SH1912'!$B$7:$B$1366,B19,'SH1912'!$F$7:$F$1366)</f>
        <v>5517.51</v>
      </c>
      <c r="O19" s="18">
        <f t="shared" si="0"/>
        <v>91841.229999999981</v>
      </c>
      <c r="P19" s="21"/>
    </row>
    <row r="20" spans="1:16" ht="20.25" customHeight="1">
      <c r="A20" s="14">
        <f t="shared" si="1"/>
        <v>16</v>
      </c>
      <c r="B20" s="15" t="s">
        <v>51</v>
      </c>
      <c r="C20" s="16">
        <f>SUMIF('SH1901'!$B$7:$B$1025,B20,'SH1901'!$F$7:$F$1025)</f>
        <v>0</v>
      </c>
      <c r="D20" s="16">
        <f>SUMIF('SH1902'!$B$7:$B$1025,B20,'SH1902'!$F$7:$F$1025)</f>
        <v>870.45</v>
      </c>
      <c r="E20" s="16">
        <f>SUMIF('SH1903'!$B$7:$B$1091,B20,'SH1903'!$F$7:$F$1091)</f>
        <v>0</v>
      </c>
      <c r="F20" s="16">
        <f>SUMIF('SH1904'!$B$8:$B$1123,B20,'SH1904'!$F$8:$F$1123)</f>
        <v>5240.1499999999996</v>
      </c>
      <c r="G20" s="16">
        <f>SUMIF('SH1905'!$B$8:$B$1139,B20,'SH1905'!$F$8:$F$1139)</f>
        <v>458.08</v>
      </c>
      <c r="H20" s="16">
        <f>SUMIF('SH1906'!$B$7:$B$1139,B20,'SH1906'!$F$7:$F$1139)</f>
        <v>0</v>
      </c>
      <c r="I20" s="16">
        <f>SUMIF('SH1907'!$B$7:$B$1190,B20,'SH1907'!$F$7:$F$1190)</f>
        <v>10700</v>
      </c>
      <c r="J20" s="16">
        <f>SUMIF('SH1908'!$B$7:$B$1396,B20,'SH1908'!$F$7:$F$1396)</f>
        <v>2510.13</v>
      </c>
      <c r="K20" s="16">
        <f>SUMIF('SH1909'!$B$7:$B$1396,B20,'SH1909'!$F$7:$F$1396)</f>
        <v>0</v>
      </c>
      <c r="L20" s="16">
        <f>SUMIF('SH1910'!$B$7:$B$1496,B20,'SH1910'!$F$7:$F$1496)</f>
        <v>0</v>
      </c>
      <c r="M20" s="16">
        <f>SUMIF('SH1911'!$B$7:$B$1366,B20,'SH1911'!$F$7:$F$1366)</f>
        <v>0</v>
      </c>
      <c r="N20" s="16">
        <f>SUMIF('SH1912'!$B$7:$B$1366,B20,'SH1912'!$F$7:$F$1366)</f>
        <v>261.76</v>
      </c>
      <c r="O20" s="18">
        <f t="shared" si="0"/>
        <v>20040.57</v>
      </c>
      <c r="P20" s="21"/>
    </row>
    <row r="21" spans="1:16" ht="20.25" customHeight="1">
      <c r="A21" s="14">
        <f t="shared" si="1"/>
        <v>17</v>
      </c>
      <c r="B21" s="15" t="s">
        <v>52</v>
      </c>
      <c r="C21" s="16">
        <f>SUMIF('SH1901'!$B$7:$B$1025,B21,'SH1901'!$F$7:$F$1025)</f>
        <v>0</v>
      </c>
      <c r="D21" s="16">
        <f>SUMIF('SH1902'!$B$7:$B$1025,B21,'SH1902'!$F$7:$F$1025)</f>
        <v>0</v>
      </c>
      <c r="E21" s="16">
        <f>SUMIF('SH1903'!$B$7:$B$1091,B21,'SH1903'!$F$7:$F$1091)</f>
        <v>10008.86</v>
      </c>
      <c r="F21" s="16">
        <f>SUMIF('SH1904'!$B$8:$B$1123,B21,'SH1904'!$F$8:$F$1123)</f>
        <v>0</v>
      </c>
      <c r="G21" s="16">
        <f>SUMIF('SH1905'!$B$8:$B$1139,B21,'SH1905'!$F$8:$F$1139)</f>
        <v>0</v>
      </c>
      <c r="H21" s="16">
        <f>SUMIF('SH1906'!$B$7:$B$1139,B21,'SH1906'!$F$7:$F$1139)</f>
        <v>22984.02</v>
      </c>
      <c r="I21" s="16">
        <f>SUMIF('SH1907'!$B$7:$B$1190,B21,'SH1907'!$F$7:$F$1190)</f>
        <v>15459.45</v>
      </c>
      <c r="J21" s="16">
        <f>SUMIF('SH1908'!$B$7:$B$1396,B21,'SH1908'!$F$7:$F$1396)</f>
        <v>8927.92</v>
      </c>
      <c r="K21" s="16">
        <f>SUMIF('SH1909'!$B$7:$B$1396,B21,'SH1909'!$F$7:$F$1396)</f>
        <v>3128.3</v>
      </c>
      <c r="L21" s="16">
        <f>SUMIF('SH1910'!$B$7:$B$1496,B21,'SH1910'!$F$7:$F$1496)</f>
        <v>0</v>
      </c>
      <c r="M21" s="16">
        <f>SUMIF('SH1911'!$B$7:$B$1366,B21,'SH1911'!$F$7:$F$1366)</f>
        <v>3174.08</v>
      </c>
      <c r="N21" s="16">
        <f>SUMIF('SH1912'!$B$7:$B$1366,B21,'SH1912'!$F$7:$F$1366)</f>
        <v>0</v>
      </c>
      <c r="O21" s="18">
        <f t="shared" si="0"/>
        <v>63682.630000000005</v>
      </c>
      <c r="P21" s="21"/>
    </row>
    <row r="22" spans="1:16" ht="20.25" customHeight="1">
      <c r="A22" s="14">
        <f t="shared" si="1"/>
        <v>18</v>
      </c>
      <c r="B22" s="15" t="s">
        <v>139</v>
      </c>
      <c r="C22" s="16">
        <f>SUMIF('SH1901'!$B$7:$B$1025,B22,'SH1901'!$F$7:$F$1025)</f>
        <v>27629.75</v>
      </c>
      <c r="D22" s="16">
        <f>SUMIF('SH1902'!$B$7:$B$1025,B22,'SH1902'!$F$7:$F$1025)</f>
        <v>32269.320000000003</v>
      </c>
      <c r="E22" s="16">
        <f>SUMIF('SH1903'!$B$7:$B$1091,B22,'SH1903'!$F$7:$F$1091)</f>
        <v>31003.78</v>
      </c>
      <c r="F22" s="16">
        <f>SUMIF('SH1904'!$B$8:$B$1123,B22,'SH1904'!$F$8:$F$1123)</f>
        <v>36494.959999999999</v>
      </c>
      <c r="G22" s="16">
        <f>SUMIF('SH1905'!$B$8:$B$1139,B22,'SH1905'!$F$8:$F$1139)</f>
        <v>44306.549999999996</v>
      </c>
      <c r="H22" s="16">
        <f>SUMIF('SH1906'!$B$7:$B$1139,B22,'SH1906'!$F$7:$F$1139)</f>
        <v>36600.660000000003</v>
      </c>
      <c r="I22" s="16">
        <f>SUMIF('SH1907'!$B$7:$B$1190,B22,'SH1907'!$F$7:$F$1190)</f>
        <v>43081.75</v>
      </c>
      <c r="J22" s="16">
        <f>SUMIF('SH1908'!$B$7:$B$1396,B22,'SH1908'!$F$7:$F$1396)</f>
        <v>39272.089999999997</v>
      </c>
      <c r="K22" s="16">
        <f>SUMIF('SH1909'!$B$7:$B$1396,B22,'SH1909'!$F$7:$F$1396)</f>
        <v>36164.819999999992</v>
      </c>
      <c r="L22" s="16">
        <f>SUMIF('SH1910'!$B$7:$B$1496,B22,'SH1910'!$F$7:$F$1496)</f>
        <v>46848.000000000007</v>
      </c>
      <c r="M22" s="16">
        <f>SUMIF('SH1911'!$B$7:$B$1366,B22,'SH1911'!$F$7:$F$1366)</f>
        <v>42131.539999999994</v>
      </c>
      <c r="N22" s="16">
        <f>SUMIF('SH1912'!$B$7:$B$1366,B22,'SH1912'!$F$7:$F$1366)</f>
        <v>39427.97</v>
      </c>
      <c r="O22" s="18">
        <f t="shared" si="0"/>
        <v>455231.18999999994</v>
      </c>
      <c r="P22" s="21"/>
    </row>
    <row r="23" spans="1:16" ht="20.25" customHeight="1">
      <c r="A23" s="14">
        <f t="shared" si="1"/>
        <v>19</v>
      </c>
      <c r="B23" s="53" t="s">
        <v>123</v>
      </c>
      <c r="C23" s="16">
        <f>SUMIF('SH1901'!$B$7:$B$1025,B23,'SH1901'!$F$7:$F$1025)</f>
        <v>0</v>
      </c>
      <c r="D23" s="16">
        <f>SUMIF('SH1902'!$B$7:$B$1025,B23,'SH1902'!$F$7:$F$1025)</f>
        <v>0</v>
      </c>
      <c r="E23" s="16">
        <f>SUMIF('SH1903'!$B$7:$B$1091,B23,'SH1903'!$F$7:$F$1091)</f>
        <v>0</v>
      </c>
      <c r="F23" s="16">
        <f>SUMIF('SH1904'!$B$8:$B$1123,B23,'SH1904'!$F$8:$F$1123)</f>
        <v>0</v>
      </c>
      <c r="G23" s="16">
        <f>SUMIF('SH1905'!$B$8:$B$1139,B23,'SH1905'!$F$8:$F$1139)</f>
        <v>0</v>
      </c>
      <c r="H23" s="16">
        <f>SUMIF('SH1906'!$B$7:$B$1139,B23,'SH1906'!$F$7:$F$1139)</f>
        <v>0</v>
      </c>
      <c r="I23" s="16">
        <f>SUMIF('SH1907'!$B$7:$B$1190,B23,'SH1907'!$F$7:$F$1190)</f>
        <v>0</v>
      </c>
      <c r="J23" s="16">
        <f>SUMIF('SH1908'!$B$7:$B$1396,B23,'SH1908'!$F$7:$F$1396)</f>
        <v>0</v>
      </c>
      <c r="K23" s="16">
        <f>SUMIF('SH1909'!$B$7:$B$1396,B23,'SH1909'!$F$7:$F$1396)</f>
        <v>0</v>
      </c>
      <c r="L23" s="16">
        <f>SUMIF('SH1910'!$B$7:$B$1496,B23,'SH1910'!$F$7:$F$1496)</f>
        <v>0</v>
      </c>
      <c r="M23" s="16">
        <f>SUMIF('SH1911'!$B$7:$B$1366,B23,'SH1911'!$F$7:$F$1366)</f>
        <v>0</v>
      </c>
      <c r="N23" s="16">
        <f>SUMIF('SH1912'!$B$7:$B$1366,B23,'SH1912'!$F$7:$F$1366)</f>
        <v>0</v>
      </c>
      <c r="O23" s="18">
        <f t="shared" si="0"/>
        <v>0</v>
      </c>
      <c r="P23" s="21"/>
    </row>
    <row r="24" spans="1:16" ht="20.25" customHeight="1">
      <c r="A24" s="14">
        <f t="shared" si="1"/>
        <v>20</v>
      </c>
      <c r="B24" s="28" t="s">
        <v>335</v>
      </c>
      <c r="C24" s="16">
        <f>SUMIF('SH1901'!$B$7:$B$1025,B24,'SH1901'!$F$7:$F$1025)</f>
        <v>2118.42</v>
      </c>
      <c r="D24" s="16">
        <f>SUMIF('SH1902'!$B$7:$B$1025,B24,'SH1902'!$F$7:$F$1025)</f>
        <v>2439.75</v>
      </c>
      <c r="E24" s="16">
        <f>SUMIF('SH1903'!$B$7:$B$1091,B24,'SH1903'!$F$7:$F$1091)</f>
        <v>2459.62</v>
      </c>
      <c r="F24" s="16">
        <f>SUMIF('SH1904'!$B$8:$B$1123,B24,'SH1904'!$F$8:$F$1123)</f>
        <v>4189.24</v>
      </c>
      <c r="G24" s="16">
        <f>SUMIF('SH1905'!$B$8:$B$1139,B24,'SH1905'!$F$8:$F$1139)</f>
        <v>5875.4</v>
      </c>
      <c r="H24" s="16">
        <f>SUMIF('SH1906'!$B$7:$B$1139,B24,'SH1906'!$F$7:$F$1139)</f>
        <v>5529.4</v>
      </c>
      <c r="I24" s="16">
        <f>SUMIF('SH1907'!$B$7:$B$1190,B24,'SH1907'!$F$7:$F$1190)</f>
        <v>5971.4400000000005</v>
      </c>
      <c r="J24" s="16">
        <f>SUMIF('SH1908'!$B$7:$B$1396,B24,'SH1908'!$F$7:$F$1396)</f>
        <v>4388.2800000000007</v>
      </c>
      <c r="K24" s="16">
        <f>SUMIF('SH1909'!$B$7:$B$1396,B24,'SH1909'!$F$7:$F$1396)</f>
        <v>2915.61</v>
      </c>
      <c r="L24" s="16">
        <f>SUMIF('SH1910'!$B$7:$B$1496,B24,'SH1910'!$F$7:$F$1496)</f>
        <v>1853.61</v>
      </c>
      <c r="M24" s="16">
        <f>SUMIF('SH1911'!$B$7:$B$1366,B24,'SH1911'!$F$7:$F$1366)</f>
        <v>0</v>
      </c>
      <c r="N24" s="16">
        <f>SUMIF('SH1912'!$B$7:$B$1366,B24,'SH1912'!$F$7:$F$1366)</f>
        <v>3153.82</v>
      </c>
      <c r="O24" s="18">
        <f t="shared" si="0"/>
        <v>40894.590000000004</v>
      </c>
      <c r="P24" s="21"/>
    </row>
    <row r="25" spans="1:16" ht="20.25" customHeight="1">
      <c r="A25" s="14">
        <f t="shared" si="1"/>
        <v>21</v>
      </c>
      <c r="B25" s="53" t="s">
        <v>53</v>
      </c>
      <c r="C25" s="16">
        <f>SUMIF('SH1901'!$B$7:$B$1025,B25,'SH1901'!$F$7:$F$1025)</f>
        <v>34117.629999999997</v>
      </c>
      <c r="D25" s="16">
        <f>SUMIF('SH1902'!$B$7:$B$1025,B25,'SH1902'!$F$7:$F$1025)</f>
        <v>27779.25</v>
      </c>
      <c r="E25" s="16">
        <f>SUMIF('SH1903'!$B$7:$B$1091,B25,'SH1903'!$F$7:$F$1091)</f>
        <v>32994.399999999994</v>
      </c>
      <c r="F25" s="16">
        <f>SUMIF('SH1904'!$B$8:$B$1123,B25,'SH1904'!$F$8:$F$1123)</f>
        <v>30438.410000000003</v>
      </c>
      <c r="G25" s="16">
        <f>SUMIF('SH1905'!$B$8:$B$1139,B25,'SH1905'!$F$8:$F$1139)</f>
        <v>25970.729999999996</v>
      </c>
      <c r="H25" s="16">
        <f>SUMIF('SH1906'!$B$7:$B$1139,B25,'SH1906'!$F$7:$F$1139)</f>
        <v>25325.48</v>
      </c>
      <c r="I25" s="16">
        <f>SUMIF('SH1907'!$B$7:$B$1190,B25,'SH1907'!$F$7:$F$1190)</f>
        <v>24350.670000000002</v>
      </c>
      <c r="J25" s="16">
        <f>SUMIF('SH1908'!$B$7:$B$1396,B25,'SH1908'!$F$7:$F$1396)</f>
        <v>30979.670000000002</v>
      </c>
      <c r="K25" s="16">
        <f>SUMIF('SH1909'!$B$7:$B$1396,B25,'SH1909'!$F$7:$F$1396)</f>
        <v>26951.449999999997</v>
      </c>
      <c r="L25" s="16">
        <f>SUMIF('SH1910'!$B$7:$B$1496,B25,'SH1910'!$F$7:$F$1496)</f>
        <v>24500.850000000002</v>
      </c>
      <c r="M25" s="16">
        <f>SUMIF('SH1911'!$B$7:$B$1366,B25,'SH1911'!$F$7:$F$1366)</f>
        <v>29735.55</v>
      </c>
      <c r="N25" s="16">
        <f>SUMIF('SH1912'!$B$7:$B$1366,B25,'SH1912'!$F$7:$F$1366)</f>
        <v>22320.41</v>
      </c>
      <c r="O25" s="18">
        <f t="shared" si="0"/>
        <v>335464.49999999994</v>
      </c>
      <c r="P25" s="21"/>
    </row>
    <row r="26" spans="1:16" ht="20.25" customHeight="1">
      <c r="A26" s="14">
        <f t="shared" si="1"/>
        <v>22</v>
      </c>
      <c r="B26" s="53" t="s">
        <v>54</v>
      </c>
      <c r="C26" s="16">
        <f>SUMIF('SH1901'!$B$7:$B$1025,B26,'SH1901'!$F$7:$F$1025)</f>
        <v>5834</v>
      </c>
      <c r="D26" s="16">
        <f>SUMIF('SH1902'!$B$7:$B$1025,B26,'SH1902'!$F$7:$F$1025)</f>
        <v>3686.02</v>
      </c>
      <c r="E26" s="16">
        <f>SUMIF('SH1903'!$B$7:$B$1091,B26,'SH1903'!$F$7:$F$1091)</f>
        <v>7374.4300000000012</v>
      </c>
      <c r="F26" s="16">
        <f>SUMIF('SH1904'!$B$8:$B$1123,B26,'SH1904'!$F$8:$F$1123)</f>
        <v>7677.9</v>
      </c>
      <c r="G26" s="16">
        <f>SUMIF('SH1905'!$B$8:$B$1139,B26,'SH1905'!$F$8:$F$1139)</f>
        <v>4968.1299999999992</v>
      </c>
      <c r="H26" s="16">
        <f>SUMIF('SH1906'!$B$7:$B$1139,B26,'SH1906'!$F$7:$F$1139)</f>
        <v>6474.7199999999993</v>
      </c>
      <c r="I26" s="16">
        <f>SUMIF('SH1907'!$B$7:$B$1190,B26,'SH1907'!$F$7:$F$1190)</f>
        <v>6022.03</v>
      </c>
      <c r="J26" s="16">
        <f>SUMIF('SH1908'!$B$7:$B$1396,B26,'SH1908'!$F$7:$F$1396)</f>
        <v>9779.67</v>
      </c>
      <c r="K26" s="16">
        <f>SUMIF('SH1909'!$B$7:$B$1396,B26,'SH1909'!$F$7:$F$1396)</f>
        <v>5048.26</v>
      </c>
      <c r="L26" s="16">
        <f>SUMIF('SH1910'!$B$7:$B$1496,B26,'SH1910'!$F$7:$F$1496)</f>
        <v>10091.880000000001</v>
      </c>
      <c r="M26" s="16">
        <f>SUMIF('SH1911'!$B$7:$B$1366,B26,'SH1911'!$F$7:$F$1366)</f>
        <v>2822.5299999999997</v>
      </c>
      <c r="N26" s="16">
        <f>SUMIF('SH1912'!$B$7:$B$1366,B26,'SH1912'!$F$7:$F$1366)</f>
        <v>3355.38</v>
      </c>
      <c r="O26" s="18">
        <f t="shared" si="0"/>
        <v>73134.95</v>
      </c>
      <c r="P26" s="21"/>
    </row>
    <row r="27" spans="1:16" ht="20.25" customHeight="1">
      <c r="A27" s="14">
        <f t="shared" si="1"/>
        <v>23</v>
      </c>
      <c r="B27" s="53" t="s">
        <v>55</v>
      </c>
      <c r="C27" s="16">
        <f>SUMIF('SH1901'!$B$7:$B$1025,B27,'SH1901'!$F$7:$F$1025)</f>
        <v>109184.4499999999</v>
      </c>
      <c r="D27" s="16">
        <f>SUMIF('SH1902'!$B$7:$B$1025,B27,'SH1902'!$F$7:$F$1025)</f>
        <v>98589.019999999902</v>
      </c>
      <c r="E27" s="16">
        <f>SUMIF('SH1903'!$B$7:$B$1091,B27,'SH1903'!$F$7:$F$1091)</f>
        <v>108913.12999999995</v>
      </c>
      <c r="F27" s="16">
        <f>SUMIF('SH1904'!$B$8:$B$1123,B27,'SH1904'!$F$8:$F$1123)</f>
        <v>132755.04999999999</v>
      </c>
      <c r="G27" s="16">
        <f>SUMIF('SH1905'!$B$8:$B$1139,B27,'SH1905'!$F$8:$F$1139)</f>
        <v>134804.19</v>
      </c>
      <c r="H27" s="16">
        <f>SUMIF('SH1906'!$B$7:$B$1139,B27,'SH1906'!$F$7:$F$1139)</f>
        <v>142393.77000000002</v>
      </c>
      <c r="I27" s="16">
        <f>SUMIF('SH1907'!$B$7:$B$1190,B27,'SH1907'!$F$7:$F$1190)</f>
        <v>161179.9</v>
      </c>
      <c r="J27" s="16">
        <f>SUMIF('SH1908'!$B$7:$B$1396,B27,'SH1908'!$F$7:$F$1396)</f>
        <v>120337.55000000006</v>
      </c>
      <c r="K27" s="16">
        <f>SUMIF('SH1909'!$B$7:$B$1396,B27,'SH1909'!$F$7:$F$1396)</f>
        <v>112103.40000000001</v>
      </c>
      <c r="L27" s="16">
        <f>SUMIF('SH1910'!$B$7:$B$1496,B27,'SH1910'!$F$7:$F$1496)</f>
        <v>161167.59000000008</v>
      </c>
      <c r="M27" s="16">
        <f>SUMIF('SH1911'!$B$7:$B$1366,B27,'SH1911'!$F$7:$F$1366)</f>
        <v>135418.66000000003</v>
      </c>
      <c r="N27" s="16">
        <f>SUMIF('SH1912'!$B$7:$B$1366,B27,'SH1912'!$F$7:$F$1366)</f>
        <v>82105.10000000002</v>
      </c>
      <c r="O27" s="18">
        <f t="shared" si="0"/>
        <v>1498951.81</v>
      </c>
      <c r="P27" s="21"/>
    </row>
    <row r="28" spans="1:16" ht="20.25" customHeight="1">
      <c r="A28" s="14">
        <f t="shared" si="1"/>
        <v>24</v>
      </c>
      <c r="B28" s="53" t="s">
        <v>56</v>
      </c>
      <c r="C28" s="16">
        <f>SUMIF('SH1901'!$B$7:$B$1025,B28,'SH1901'!$F$7:$F$1025)</f>
        <v>0</v>
      </c>
      <c r="D28" s="16">
        <f>SUMIF('SH1902'!$B$7:$B$1025,B28,'SH1902'!$F$7:$F$1025)</f>
        <v>0</v>
      </c>
      <c r="E28" s="16">
        <f>SUMIF('SH1903'!$B$7:$B$1091,B28,'SH1903'!$F$7:$F$1091)</f>
        <v>0</v>
      </c>
      <c r="F28" s="16">
        <f>SUMIF('SH1904'!$B$8:$B$1123,B28,'SH1904'!$F$8:$F$1123)</f>
        <v>0</v>
      </c>
      <c r="G28" s="16">
        <f>SUMIF('SH1905'!$B$8:$B$1139,B28,'SH1905'!$F$8:$F$1139)</f>
        <v>0</v>
      </c>
      <c r="H28" s="16">
        <f>SUMIF('SH1906'!$B$7:$B$1139,B28,'SH1906'!$F$7:$F$1139)</f>
        <v>0</v>
      </c>
      <c r="I28" s="16">
        <f>SUMIF('SH1907'!$B$7:$B$1190,B28,'SH1907'!$F$7:$F$1190)</f>
        <v>0</v>
      </c>
      <c r="J28" s="16">
        <f>SUMIF('SH1908'!$B$7:$B$1396,B28,'SH1908'!$F$7:$F$1396)</f>
        <v>0</v>
      </c>
      <c r="K28" s="16">
        <f>SUMIF('SH1909'!$B$7:$B$1396,B28,'SH1909'!$F$7:$F$1396)</f>
        <v>0</v>
      </c>
      <c r="L28" s="16">
        <f>SUMIF('SH1910'!$B$7:$B$1496,B28,'SH1910'!$F$7:$F$1496)</f>
        <v>0</v>
      </c>
      <c r="M28" s="16">
        <f>SUMIF('SH1911'!$B$7:$B$1366,B28,'SH1911'!$F$7:$F$1366)</f>
        <v>0</v>
      </c>
      <c r="N28" s="16">
        <f>SUMIF('SH1912'!$B$7:$B$1366,B28,'SH1912'!$F$7:$F$1366)</f>
        <v>0</v>
      </c>
      <c r="O28" s="18">
        <f t="shared" si="0"/>
        <v>0</v>
      </c>
      <c r="P28" s="21"/>
    </row>
    <row r="29" spans="1:16" ht="20.25" customHeight="1">
      <c r="A29" s="14">
        <f t="shared" si="1"/>
        <v>25</v>
      </c>
      <c r="B29" s="28" t="s">
        <v>223</v>
      </c>
      <c r="C29" s="16">
        <f>SUMIF('SH1901'!$B$7:$B$1025,B29,'SH1901'!$F$7:$F$1025)</f>
        <v>19758.030000000002</v>
      </c>
      <c r="D29" s="16">
        <f>SUMIF('SH1902'!$B$7:$B$1025,B29,'SH1902'!$F$7:$F$1025)</f>
        <v>17080.91</v>
      </c>
      <c r="E29" s="16">
        <f>SUMIF('SH1903'!$B$7:$B$1091,B29,'SH1903'!$F$7:$F$1091)</f>
        <v>12017.939999999999</v>
      </c>
      <c r="F29" s="16">
        <f>SUMIF('SH1904'!$B$8:$B$1123,B29,'SH1904'!$F$8:$F$1123)</f>
        <v>32063.909999999996</v>
      </c>
      <c r="G29" s="16">
        <f>SUMIF('SH1905'!$B$8:$B$1139,B29,'SH1905'!$F$8:$F$1139)</f>
        <v>18690.579999999998</v>
      </c>
      <c r="H29" s="16">
        <f>SUMIF('SH1906'!$B$7:$B$1139,B29,'SH1906'!$F$7:$F$1139)</f>
        <v>15563.05</v>
      </c>
      <c r="I29" s="16">
        <f>SUMIF('SH1907'!$B$7:$B$1190,B29,'SH1907'!$F$7:$F$1190)</f>
        <v>25106.339999999997</v>
      </c>
      <c r="J29" s="16">
        <f>SUMIF('SH1908'!$B$7:$B$1396,B29,'SH1908'!$F$7:$F$1396)</f>
        <v>18618.57</v>
      </c>
      <c r="K29" s="16">
        <f>SUMIF('SH1909'!$B$7:$B$1396,B29,'SH1909'!$F$7:$F$1396)</f>
        <v>14127.710000000001</v>
      </c>
      <c r="L29" s="16">
        <f>SUMIF('SH1910'!$B$7:$B$1496,B29,'SH1910'!$F$7:$F$1496)</f>
        <v>28450.759999999995</v>
      </c>
      <c r="M29" s="16">
        <f>SUMIF('SH1911'!$B$7:$B$1366,B29,'SH1911'!$F$7:$F$1366)</f>
        <v>14198.4</v>
      </c>
      <c r="N29" s="16">
        <f>SUMIF('SH1912'!$B$7:$B$1366,B29,'SH1912'!$F$7:$F$1366)</f>
        <v>7725.7</v>
      </c>
      <c r="O29" s="18">
        <f t="shared" si="0"/>
        <v>223401.9</v>
      </c>
      <c r="P29" s="21"/>
    </row>
    <row r="30" spans="1:16" ht="20.25" customHeight="1">
      <c r="A30" s="14">
        <f t="shared" si="1"/>
        <v>26</v>
      </c>
      <c r="B30" s="29" t="s">
        <v>57</v>
      </c>
      <c r="C30" s="16">
        <f>SUMIF('SH1901'!$B$7:$B$1025,B30,'SH1901'!$F$7:$F$1025)</f>
        <v>0</v>
      </c>
      <c r="D30" s="16">
        <f>SUMIF('SH1902'!$B$7:$B$1025,B30,'SH1902'!$F$7:$F$1025)</f>
        <v>0</v>
      </c>
      <c r="E30" s="16">
        <f>SUMIF('SH1903'!$B$7:$B$1091,B30,'SH1903'!$F$7:$F$1091)</f>
        <v>0</v>
      </c>
      <c r="F30" s="16">
        <f>SUMIF('SH1904'!$B$8:$B$1123,B30,'SH1904'!$F$8:$F$1123)</f>
        <v>0</v>
      </c>
      <c r="G30" s="16">
        <f>SUMIF('SH1905'!$B$8:$B$1139,B30,'SH1905'!$F$8:$F$1139)</f>
        <v>0</v>
      </c>
      <c r="H30" s="16">
        <f>SUMIF('SH1906'!$B$7:$B$1139,B30,'SH1906'!$F$7:$F$1139)</f>
        <v>0</v>
      </c>
      <c r="I30" s="16">
        <f>SUMIF('SH1907'!$B$7:$B$1190,B30,'SH1907'!$F$7:$F$1190)</f>
        <v>0</v>
      </c>
      <c r="J30" s="16">
        <f>SUMIF('SH1908'!$B$7:$B$1396,B30,'SH1908'!$F$7:$F$1396)</f>
        <v>0</v>
      </c>
      <c r="K30" s="16">
        <f>SUMIF('SH1909'!$B$7:$B$1396,B30,'SH1909'!$F$7:$F$1396)</f>
        <v>0</v>
      </c>
      <c r="L30" s="16">
        <f>SUMIF('SH1910'!$B$7:$B$1496,B30,'SH1910'!$F$7:$F$1496)</f>
        <v>0</v>
      </c>
      <c r="M30" s="16">
        <f>SUMIF('SH1911'!$B$7:$B$1366,B30,'SH1911'!$F$7:$F$1366)</f>
        <v>0</v>
      </c>
      <c r="N30" s="16">
        <f>SUMIF('SH1912'!$B$7:$B$1366,B30,'SH1912'!$F$7:$F$1366)</f>
        <v>0</v>
      </c>
      <c r="O30" s="18">
        <f t="shared" si="0"/>
        <v>0</v>
      </c>
      <c r="P30" s="21"/>
    </row>
    <row r="31" spans="1:16" ht="20.25" customHeight="1">
      <c r="A31" s="14">
        <f t="shared" si="1"/>
        <v>27</v>
      </c>
      <c r="B31" s="29" t="s">
        <v>29</v>
      </c>
      <c r="C31" s="16">
        <f>SUMIF('SH1901'!$B$7:$B$1025,B31,'SH1901'!$F$7:$F$1025)</f>
        <v>25915.200000000001</v>
      </c>
      <c r="D31" s="16">
        <f>SUMIF('SH1902'!$B$7:$B$1025,B31,'SH1902'!$F$7:$F$1025)</f>
        <v>8956.2000000000007</v>
      </c>
      <c r="E31" s="16">
        <f>SUMIF('SH1903'!$B$7:$B$1091,B31,'SH1903'!$F$7:$F$1091)</f>
        <v>83396.62999999999</v>
      </c>
      <c r="F31" s="16">
        <f>SUMIF('SH1904'!$B$8:$B$1123,B31,'SH1904'!$F$8:$F$1123)</f>
        <v>0</v>
      </c>
      <c r="G31" s="16">
        <f>SUMIF('SH1905'!$B$8:$B$1139,B31,'SH1905'!$F$8:$F$1139)</f>
        <v>6042.8</v>
      </c>
      <c r="H31" s="16">
        <f>SUMIF('SH1906'!$B$7:$B$1139,B31,'SH1906'!$F$7:$F$1139)</f>
        <v>0</v>
      </c>
      <c r="I31" s="16">
        <f>SUMIF('SH1907'!$B$7:$B$1190,B31,'SH1907'!$F$7:$F$1190)</f>
        <v>0</v>
      </c>
      <c r="J31" s="16">
        <f>SUMIF('SH1908'!$B$7:$B$1396,B31,'SH1908'!$F$7:$F$1396)</f>
        <v>0</v>
      </c>
      <c r="K31" s="16">
        <f>SUMIF('SH1909'!$B$7:$B$1396,B31,'SH1909'!$F$7:$F$1396)</f>
        <v>0</v>
      </c>
      <c r="L31" s="16">
        <f>SUMIF('SH1910'!$B$7:$B$1496,B31,'SH1910'!$F$7:$F$1496)</f>
        <v>0</v>
      </c>
      <c r="M31" s="16">
        <f>SUMIF('SH1911'!$B$7:$B$1366,B31,'SH1911'!$F$7:$F$1366)</f>
        <v>0</v>
      </c>
      <c r="N31" s="16">
        <f>SUMIF('SH1912'!$B$7:$B$1366,B31,'SH1912'!$F$7:$F$1366)</f>
        <v>0</v>
      </c>
      <c r="O31" s="18">
        <f t="shared" si="0"/>
        <v>124310.83</v>
      </c>
      <c r="P31" s="21"/>
    </row>
    <row r="32" spans="1:16" ht="20.25" customHeight="1">
      <c r="A32" s="14">
        <f t="shared" si="1"/>
        <v>28</v>
      </c>
      <c r="B32" s="29" t="s">
        <v>58</v>
      </c>
      <c r="C32" s="16">
        <f>SUMIF('SH1901'!$B$7:$B$1025,B32,'SH1901'!$F$7:$F$1025)</f>
        <v>2904</v>
      </c>
      <c r="D32" s="16">
        <f>SUMIF('SH1902'!$B$7:$B$1025,B32,'SH1902'!$F$7:$F$1025)</f>
        <v>4840</v>
      </c>
      <c r="E32" s="16">
        <f>SUMIF('SH1903'!$B$7:$B$1091,B32,'SH1903'!$F$7:$F$1091)</f>
        <v>0</v>
      </c>
      <c r="F32" s="16">
        <f>SUMIF('SH1904'!$B$8:$B$1123,B32,'SH1904'!$F$8:$F$1123)</f>
        <v>2098.8000000000002</v>
      </c>
      <c r="G32" s="16">
        <f>SUMIF('SH1905'!$B$8:$B$1139,B32,'SH1905'!$F$8:$F$1139)</f>
        <v>2120</v>
      </c>
      <c r="H32" s="16">
        <f>SUMIF('SH1906'!$B$7:$B$1139,B32,'SH1906'!$F$7:$F$1139)</f>
        <v>0</v>
      </c>
      <c r="I32" s="16">
        <f>SUMIF('SH1907'!$B$7:$B$1190,B32,'SH1907'!$F$7:$F$1190)</f>
        <v>0</v>
      </c>
      <c r="J32" s="16">
        <f>SUMIF('SH1908'!$B$7:$B$1396,B32,'SH1908'!$F$7:$F$1396)</f>
        <v>0</v>
      </c>
      <c r="K32" s="16">
        <f>SUMIF('SH1909'!$B$7:$B$1396,B32,'SH1909'!$F$7:$F$1396)</f>
        <v>3652.76</v>
      </c>
      <c r="L32" s="16">
        <f>SUMIF('SH1910'!$B$7:$B$1496,B32,'SH1910'!$F$7:$F$1496)</f>
        <v>120.2</v>
      </c>
      <c r="M32" s="16">
        <f>SUMIF('SH1911'!$B$7:$B$1366,B32,'SH1911'!$F$7:$F$1366)</f>
        <v>0</v>
      </c>
      <c r="N32" s="16">
        <f>SUMIF('SH1912'!$B$7:$B$1366,B32,'SH1912'!$F$7:$F$1366)</f>
        <v>0</v>
      </c>
      <c r="O32" s="18">
        <f t="shared" si="0"/>
        <v>15735.76</v>
      </c>
      <c r="P32" s="21"/>
    </row>
    <row r="33" spans="1:17" ht="20.25" customHeight="1">
      <c r="A33" s="14">
        <f t="shared" si="1"/>
        <v>29</v>
      </c>
      <c r="B33" s="54" t="s">
        <v>59</v>
      </c>
      <c r="C33" s="16">
        <f>SUMIF('SH1901'!$B$7:$B$1025,B33,'SH1901'!$F$7:$F$1025)</f>
        <v>0</v>
      </c>
      <c r="D33" s="16">
        <f>SUMIF('SH1902'!$B$7:$B$1025,B33,'SH1902'!$F$7:$F$1025)</f>
        <v>0</v>
      </c>
      <c r="E33" s="16">
        <f>SUMIF('SH1903'!$B$7:$B$1091,B33,'SH1903'!$F$7:$F$1091)</f>
        <v>0</v>
      </c>
      <c r="F33" s="16">
        <f>SUMIF('SH1904'!$B$8:$B$1123,B33,'SH1904'!$F$8:$F$1123)</f>
        <v>0</v>
      </c>
      <c r="G33" s="16">
        <f>SUMIF('SH1905'!$B$8:$B$1139,B33,'SH1905'!$F$8:$F$1139)</f>
        <v>0</v>
      </c>
      <c r="H33" s="16">
        <f>SUMIF('SH1906'!$B$7:$B$1139,B33,'SH1906'!$F$7:$F$1139)</f>
        <v>0</v>
      </c>
      <c r="I33" s="16">
        <f>SUMIF('SH1907'!$B$7:$B$1190,B33,'SH1907'!$F$7:$F$1190)</f>
        <v>0</v>
      </c>
      <c r="J33" s="16">
        <f>SUMIF('SH1908'!$B$7:$B$1396,B33,'SH1908'!$F$7:$F$1396)</f>
        <v>0</v>
      </c>
      <c r="K33" s="16">
        <f>SUMIF('SH1909'!$B$7:$B$1396,B33,'SH1909'!$F$7:$F$1396)</f>
        <v>0</v>
      </c>
      <c r="L33" s="16">
        <f>SUMIF('SH1910'!$B$7:$B$1496,B33,'SH1910'!$F$7:$F$1496)</f>
        <v>0</v>
      </c>
      <c r="M33" s="16">
        <f>SUMIF('SH1911'!$B$7:$B$1366,B33,'SH1911'!$F$7:$F$1366)</f>
        <v>0</v>
      </c>
      <c r="N33" s="16">
        <f>SUMIF('SH1912'!$B$7:$B$1366,B33,'SH1912'!$F$7:$F$1366)</f>
        <v>0</v>
      </c>
      <c r="O33" s="18">
        <f t="shared" si="0"/>
        <v>0</v>
      </c>
      <c r="P33" s="218"/>
    </row>
    <row r="34" spans="1:17" ht="20.25" customHeight="1">
      <c r="A34" s="14">
        <f t="shared" si="1"/>
        <v>30</v>
      </c>
      <c r="B34" s="29" t="s">
        <v>116</v>
      </c>
      <c r="C34" s="16">
        <f>SUMIF('SH1901'!$B$7:$B$1025,B34,'SH1901'!$F$7:$F$1025)</f>
        <v>0</v>
      </c>
      <c r="D34" s="16">
        <f>SUMIF('SH1902'!$B$7:$B$1025,B34,'SH1902'!$F$7:$F$1025)</f>
        <v>0</v>
      </c>
      <c r="E34" s="16">
        <f>SUMIF('SH1903'!$B$7:$B$1091,B34,'SH1903'!$F$7:$F$1091)</f>
        <v>0</v>
      </c>
      <c r="F34" s="16">
        <f>SUMIF('SH1904'!$B$8:$B$1123,B34,'SH1904'!$F$8:$F$1123)</f>
        <v>0</v>
      </c>
      <c r="G34" s="16">
        <f>SUMIF('SH1905'!$B$8:$B$1139,B34,'SH1905'!$F$8:$F$1139)</f>
        <v>0</v>
      </c>
      <c r="H34" s="16">
        <f>SUMIF('SH1906'!$B$7:$B$1139,B34,'SH1906'!$F$7:$F$1139)</f>
        <v>0</v>
      </c>
      <c r="I34" s="16">
        <f>SUMIF('SH1907'!$B$7:$B$1190,B34,'SH1907'!$F$7:$F$1190)</f>
        <v>0</v>
      </c>
      <c r="J34" s="16">
        <f>SUMIF('SH1908'!$B$7:$B$1396,B34,'SH1908'!$F$7:$F$1396)</f>
        <v>0</v>
      </c>
      <c r="K34" s="16">
        <f>SUMIF('SH1909'!$B$7:$B$1396,B34,'SH1909'!$F$7:$F$1396)</f>
        <v>0</v>
      </c>
      <c r="L34" s="16">
        <f>SUMIF('SH1910'!$B$7:$B$1496,B34,'SH1910'!$F$7:$F$1496)</f>
        <v>0</v>
      </c>
      <c r="M34" s="16">
        <f>SUMIF('SH1911'!$B$7:$B$1366,B34,'SH1911'!$F$7:$F$1366)</f>
        <v>0</v>
      </c>
      <c r="N34" s="16">
        <f>SUMIF('SH1912'!$B$7:$B$1366,B34,'SH1912'!$F$7:$F$1366)</f>
        <v>0</v>
      </c>
      <c r="O34" s="18">
        <f t="shared" si="0"/>
        <v>0</v>
      </c>
      <c r="P34" s="17"/>
    </row>
    <row r="35" spans="1:17" ht="20.25" customHeight="1">
      <c r="A35" s="14">
        <f t="shared" si="1"/>
        <v>31</v>
      </c>
      <c r="B35" s="29" t="s">
        <v>206</v>
      </c>
      <c r="C35" s="16">
        <f>SUMIF('SH1901'!$B$7:$B$1025,B35,'SH1901'!$F$7:$F$1025)</f>
        <v>0</v>
      </c>
      <c r="D35" s="16">
        <f>SUMIF('SH1902'!$B$7:$B$1025,B35,'SH1902'!$F$7:$F$1025)</f>
        <v>0</v>
      </c>
      <c r="E35" s="16">
        <f>SUMIF('SH1903'!$B$7:$B$1091,B35,'SH1903'!$F$7:$F$1091)</f>
        <v>0</v>
      </c>
      <c r="F35" s="16">
        <f>SUMIF('SH1904'!$B$8:$B$1123,B35,'SH1904'!$F$8:$F$1123)</f>
        <v>0</v>
      </c>
      <c r="G35" s="16">
        <f>SUMIF('SH1905'!$B$8:$B$1139,B35,'SH1905'!$F$8:$F$1139)</f>
        <v>5653.1200000000008</v>
      </c>
      <c r="H35" s="16">
        <f>SUMIF('SH1906'!$B$7:$B$1139,B35,'SH1906'!$F$7:$F$1139)</f>
        <v>32166.949999999997</v>
      </c>
      <c r="I35" s="16">
        <f>SUMIF('SH1907'!$B$7:$B$1190,B35,'SH1907'!$F$7:$F$1190)</f>
        <v>34897.78</v>
      </c>
      <c r="J35" s="16">
        <f>SUMIF('SH1908'!$B$7:$B$1396,B35,'SH1908'!$F$7:$F$1396)</f>
        <v>27901.31</v>
      </c>
      <c r="K35" s="16">
        <f>SUMIF('SH1909'!$B$7:$B$1396,B35,'SH1909'!$F$7:$F$1396)</f>
        <v>16921.400000000001</v>
      </c>
      <c r="L35" s="16">
        <f>SUMIF('SH1910'!$B$7:$B$1496,B35,'SH1910'!$F$7:$F$1496)</f>
        <v>3652.99</v>
      </c>
      <c r="M35" s="16">
        <f>SUMIF('SH1911'!$B$7:$B$1366,B35,'SH1911'!$F$7:$F$1366)</f>
        <v>18156.400000000001</v>
      </c>
      <c r="N35" s="16">
        <f>SUMIF('SH1912'!$B$7:$B$1366,B35,'SH1912'!$F$7:$F$1366)</f>
        <v>24059.5</v>
      </c>
      <c r="O35" s="18">
        <f t="shared" si="0"/>
        <v>163409.45000000001</v>
      </c>
      <c r="P35" s="19"/>
    </row>
    <row r="36" spans="1:17" ht="20.25" customHeight="1">
      <c r="A36" s="14">
        <f t="shared" si="1"/>
        <v>32</v>
      </c>
      <c r="B36" s="198" t="s">
        <v>224</v>
      </c>
      <c r="C36" s="16">
        <f>SUMIF('SH1901'!$B$7:$B$1025,B36,'SH1901'!$F$7:$F$1025)</f>
        <v>57992.799999999996</v>
      </c>
      <c r="D36" s="16">
        <f>SUMIF('SH1902'!$B$7:$B$1025,B36,'SH1902'!$F$7:$F$1025)</f>
        <v>43186.04</v>
      </c>
      <c r="E36" s="16">
        <f>SUMIF('SH1903'!$B$7:$B$1091,B36,'SH1903'!$F$7:$F$1091)</f>
        <v>76136.52</v>
      </c>
      <c r="F36" s="16">
        <f>SUMIF('SH1904'!$B$8:$B$1123,B36,'SH1904'!$F$8:$F$1123)</f>
        <v>67547.98</v>
      </c>
      <c r="G36" s="16">
        <f>SUMIF('SH1905'!$B$8:$B$1139,B36,'SH1905'!$F$8:$F$1139)</f>
        <v>61631.829999999994</v>
      </c>
      <c r="H36" s="16">
        <f>SUMIF('SH1906'!$B$7:$B$1139,B36,'SH1906'!$F$7:$F$1139)</f>
        <v>79332.210000000006</v>
      </c>
      <c r="I36" s="16">
        <f>SUMIF('SH1907'!$B$7:$B$1190,B36,'SH1907'!$F$7:$F$1190)</f>
        <v>39725.74</v>
      </c>
      <c r="J36" s="16">
        <f>SUMIF('SH1908'!$B$7:$B$1396,B36,'SH1908'!$F$7:$F$1396)</f>
        <v>54670.609999999993</v>
      </c>
      <c r="K36" s="16">
        <f>SUMIF('SH1909'!$B$7:$B$1396,B36,'SH1909'!$F$7:$F$1396)</f>
        <v>66910.290000000008</v>
      </c>
      <c r="L36" s="16">
        <f>SUMIF('SH1910'!$B$7:$B$1496,B36,'SH1910'!$F$7:$F$1496)</f>
        <v>62816.45</v>
      </c>
      <c r="M36" s="16">
        <f>SUMIF('SH1911'!$B$7:$B$1366,B36,'SH1911'!$F$7:$F$1366)</f>
        <v>17925.900000000001</v>
      </c>
      <c r="N36" s="16">
        <f>SUMIF('SH1912'!$B$7:$B$1366,B36,'SH1912'!$F$7:$F$1366)</f>
        <v>5631.16</v>
      </c>
      <c r="O36" s="18">
        <f t="shared" si="0"/>
        <v>633507.53</v>
      </c>
      <c r="P36" s="19"/>
    </row>
    <row r="37" spans="1:17" ht="20.25" customHeight="1">
      <c r="A37" s="14">
        <f t="shared" si="1"/>
        <v>33</v>
      </c>
      <c r="B37" s="198" t="s">
        <v>290</v>
      </c>
      <c r="C37" s="16">
        <f>SUMIF('SH1901'!$B$7:$B$1025,B37,'SH1901'!$F$7:$F$1025)</f>
        <v>0</v>
      </c>
      <c r="D37" s="16">
        <f>SUMIF('SH1902'!$B$7:$B$1025,B37,'SH1902'!$F$7:$F$1025)</f>
        <v>0</v>
      </c>
      <c r="E37" s="16">
        <f>SUMIF('SH1903'!$B$7:$B$1091,B37,'SH1903'!$F$7:$F$1091)</f>
        <v>0</v>
      </c>
      <c r="F37" s="16">
        <f>SUMIF('SH1904'!$B$8:$B$1123,B37,'SH1904'!$F$8:$F$1123)</f>
        <v>0</v>
      </c>
      <c r="G37" s="16">
        <f>SUMIF('SH1905'!$B$8:$B$1139,B37,'SH1905'!$F$8:$F$1139)</f>
        <v>0</v>
      </c>
      <c r="H37" s="16">
        <f>SUMIF('SH1906'!$B$7:$B$1139,B37,'SH1906'!$F$7:$F$1139)</f>
        <v>0</v>
      </c>
      <c r="I37" s="16">
        <f>SUMIF('SH1907'!$B$7:$B$1190,B37,'SH1907'!$F$7:$F$1190)</f>
        <v>0</v>
      </c>
      <c r="J37" s="16">
        <f>SUMIF('SH1908'!$B$7:$B$1396,B37,'SH1908'!$F$7:$F$1396)</f>
        <v>0</v>
      </c>
      <c r="K37" s="16">
        <f>SUMIF('SH1909'!$B$7:$B$1396,B37,'SH1909'!$F$7:$F$1396)</f>
        <v>0</v>
      </c>
      <c r="L37" s="16">
        <f>SUMIF('SH1910'!$B$7:$B$1496,B37,'SH1910'!$F$7:$F$1496)</f>
        <v>16120.43</v>
      </c>
      <c r="M37" s="16">
        <f>SUMIF('SH1911'!$B$7:$B$1366,B37,'SH1911'!$F$7:$F$1366)</f>
        <v>0</v>
      </c>
      <c r="N37" s="16">
        <f>SUMIF('SH1912'!$B$7:$B$1366,B37,'SH1912'!$F$7:$F$1366)</f>
        <v>0</v>
      </c>
      <c r="O37" s="18">
        <f t="shared" si="0"/>
        <v>16120.43</v>
      </c>
      <c r="P37" s="19"/>
    </row>
    <row r="38" spans="1:17" ht="20.25" customHeight="1">
      <c r="A38" s="14">
        <f t="shared" si="1"/>
        <v>34</v>
      </c>
      <c r="B38" s="198" t="s">
        <v>129</v>
      </c>
      <c r="C38" s="16">
        <f>SUMIF('SH1901'!$B$7:$B$1025,B38,'SH1901'!$F$7:$F$1025)</f>
        <v>25490.930000000004</v>
      </c>
      <c r="D38" s="16">
        <f>SUMIF('SH1902'!$B$7:$B$1025,B38,'SH1902'!$F$7:$F$1025)</f>
        <v>6804</v>
      </c>
      <c r="E38" s="16">
        <f>SUMIF('SH1903'!$B$7:$B$1091,B38,'SH1903'!$F$7:$F$1091)</f>
        <v>14706.74</v>
      </c>
      <c r="F38" s="16">
        <f>SUMIF('SH1904'!$B$8:$B$1123,B38,'SH1904'!$F$8:$F$1123)</f>
        <v>10491.150000000001</v>
      </c>
      <c r="G38" s="16">
        <f>SUMIF('SH1905'!$B$8:$B$1139,B38,'SH1905'!$F$8:$F$1139)</f>
        <v>2542.4</v>
      </c>
      <c r="H38" s="16">
        <f>SUMIF('SH1906'!$B$7:$B$1139,B38,'SH1906'!$F$7:$F$1139)</f>
        <v>0</v>
      </c>
      <c r="I38" s="16">
        <f>SUMIF('SH1907'!$B$7:$B$1190,B38,'SH1907'!$F$7:$F$1190)</f>
        <v>6044.48</v>
      </c>
      <c r="J38" s="16">
        <f>SUMIF('SH1908'!$B$7:$B$1396,B38,'SH1908'!$F$7:$F$1396)</f>
        <v>3092.8199999999997</v>
      </c>
      <c r="K38" s="16">
        <f>SUMIF('SH1909'!$B$7:$B$1396,B38,'SH1909'!$F$7:$F$1396)</f>
        <v>6060</v>
      </c>
      <c r="L38" s="16">
        <f>SUMIF('SH1910'!$B$7:$B$1496,B38,'SH1910'!$F$7:$F$1496)</f>
        <v>0</v>
      </c>
      <c r="M38" s="16">
        <f>SUMIF('SH1911'!$B$7:$B$1366,B38,'SH1911'!$F$7:$F$1366)</f>
        <v>1512</v>
      </c>
      <c r="N38" s="16">
        <f>SUMIF('SH1912'!$B$7:$B$1366,B38,'SH1912'!$F$7:$F$1366)</f>
        <v>1220.8</v>
      </c>
      <c r="O38" s="18">
        <f t="shared" si="0"/>
        <v>77965.320000000022</v>
      </c>
      <c r="P38" s="19"/>
      <c r="Q38" s="63"/>
    </row>
    <row r="39" spans="1:17" ht="20.25" customHeight="1">
      <c r="A39" s="14">
        <f t="shared" si="1"/>
        <v>35</v>
      </c>
      <c r="B39" s="198" t="s">
        <v>132</v>
      </c>
      <c r="C39" s="16">
        <f>SUMIF('SH1901'!$B$7:$B$1025,B39,'SH1901'!$F$7:$F$1025)</f>
        <v>0</v>
      </c>
      <c r="D39" s="16">
        <f>SUMIF('SH1902'!$B$7:$B$1025,B39,'SH1902'!$F$7:$F$1025)</f>
        <v>0</v>
      </c>
      <c r="E39" s="16">
        <f>SUMIF('SH1903'!$B$7:$B$1091,B39,'SH1903'!$F$7:$F$1091)</f>
        <v>0</v>
      </c>
      <c r="F39" s="16">
        <f>SUMIF('SH1904'!$B$8:$B$1123,B39,'SH1904'!$F$8:$F$1123)</f>
        <v>0</v>
      </c>
      <c r="G39" s="16">
        <f>SUMIF('SH1905'!$B$8:$B$1139,B39,'SH1905'!$F$8:$F$1139)</f>
        <v>0</v>
      </c>
      <c r="H39" s="16">
        <f>SUMIF('SH1906'!$B$7:$B$1139,B39,'SH1906'!$F$7:$F$1139)</f>
        <v>0</v>
      </c>
      <c r="I39" s="16">
        <f>SUMIF('SH1907'!$B$7:$B$1190,B39,'SH1907'!$F$7:$F$1190)</f>
        <v>0</v>
      </c>
      <c r="J39" s="16">
        <f>SUMIF('SH1908'!$B$7:$B$1396,B39,'SH1908'!$F$7:$F$1396)</f>
        <v>0</v>
      </c>
      <c r="K39" s="16">
        <f>SUMIF('SH1909'!$B$7:$B$1396,B39,'SH1909'!$F$7:$F$1396)</f>
        <v>0</v>
      </c>
      <c r="L39" s="16">
        <f>SUMIF('SH1910'!$B$7:$B$1496,B39,'SH1910'!$F$7:$F$1496)</f>
        <v>0</v>
      </c>
      <c r="M39" s="16">
        <f>SUMIF('SH1911'!$B$7:$B$1366,B39,'SH1911'!$F$7:$F$1366)</f>
        <v>0</v>
      </c>
      <c r="N39" s="16">
        <f>SUMIF('SH1912'!$B$7:$B$1366,B39,'SH1912'!$F$7:$F$1366)</f>
        <v>0</v>
      </c>
      <c r="O39" s="18">
        <f t="shared" si="0"/>
        <v>0</v>
      </c>
      <c r="P39" s="19"/>
      <c r="Q39" s="63"/>
    </row>
    <row r="40" spans="1:17" ht="20.25" customHeight="1">
      <c r="A40" s="14">
        <f t="shared" si="1"/>
        <v>36</v>
      </c>
      <c r="B40" s="14" t="s">
        <v>126</v>
      </c>
      <c r="C40" s="16">
        <f>SUMIF('SH1901'!$B$7:$B$1025,B40,'SH1901'!$F$7:$F$1025)</f>
        <v>0</v>
      </c>
      <c r="D40" s="16">
        <f>SUMIF('SH1902'!$B$7:$B$1025,B40,'SH1902'!$F$7:$F$1025)</f>
        <v>0</v>
      </c>
      <c r="E40" s="16">
        <f>SUMIF('SH1903'!$B$7:$B$1091,B40,'SH1903'!$F$7:$F$1091)</f>
        <v>0</v>
      </c>
      <c r="F40" s="16">
        <f>SUMIF('SH1904'!$B$8:$B$1123,B40,'SH1904'!$F$8:$F$1123)</f>
        <v>0</v>
      </c>
      <c r="G40" s="16">
        <f>SUMIF('SH1905'!$B$8:$B$1139,B40,'SH1905'!$F$8:$F$1139)</f>
        <v>0</v>
      </c>
      <c r="H40" s="16">
        <f>SUMIF('SH1906'!$B$7:$B$1139,B40,'SH1906'!$F$7:$F$1139)</f>
        <v>0</v>
      </c>
      <c r="I40" s="16">
        <f>SUMIF('SH1907'!$B$7:$B$1190,B40,'SH1907'!$F$7:$F$1190)</f>
        <v>0</v>
      </c>
      <c r="J40" s="16">
        <f>SUMIF('SH1908'!$B$7:$B$1396,B40,'SH1908'!$F$7:$F$1396)</f>
        <v>0</v>
      </c>
      <c r="K40" s="16">
        <f>SUMIF('SH1909'!$B$7:$B$1396,B40,'SH1909'!$F$7:$F$1396)</f>
        <v>0</v>
      </c>
      <c r="L40" s="16">
        <f>SUMIF('SH1910'!$B$7:$B$1496,B40,'SH1910'!$F$7:$F$1496)</f>
        <v>0</v>
      </c>
      <c r="M40" s="16">
        <f>SUMIF('SH1911'!$B$7:$B$1366,B40,'SH1911'!$F$7:$F$1366)</f>
        <v>0</v>
      </c>
      <c r="N40" s="16">
        <f>SUMIF('SH1912'!$B$7:$B$1366,B40,'SH1912'!$F$7:$F$1366)</f>
        <v>0</v>
      </c>
      <c r="O40" s="18">
        <f t="shared" si="0"/>
        <v>0</v>
      </c>
      <c r="P40" s="19"/>
      <c r="Q40" s="63"/>
    </row>
    <row r="41" spans="1:17" ht="20.25" customHeight="1">
      <c r="A41" s="14">
        <f t="shared" si="1"/>
        <v>37</v>
      </c>
      <c r="B41" s="27" t="s">
        <v>194</v>
      </c>
      <c r="C41" s="16">
        <f>SUMIF('SH1901'!$B$7:$B$1025,B41,'SH1901'!$F$7:$F$1025)</f>
        <v>0</v>
      </c>
      <c r="D41" s="16">
        <f>SUMIF('SH1902'!$B$7:$B$1025,B41,'SH1902'!$F$7:$F$1025)</f>
        <v>62359.159999999989</v>
      </c>
      <c r="E41" s="16">
        <f>SUMIF('SH1903'!$B$7:$B$1091,B41,'SH1903'!$F$7:$F$1091)</f>
        <v>0</v>
      </c>
      <c r="F41" s="16">
        <f>SUMIF('SH1904'!$B$8:$B$1123,B41,'SH1904'!$F$8:$F$1123)</f>
        <v>0</v>
      </c>
      <c r="G41" s="16">
        <f>SUMIF('SH1905'!$B$8:$B$1139,B41,'SH1905'!$F$8:$F$1139)</f>
        <v>0</v>
      </c>
      <c r="H41" s="16">
        <f>SUMIF('SH1906'!$B$7:$B$1139,B41,'SH1906'!$F$7:$F$1139)</f>
        <v>0</v>
      </c>
      <c r="I41" s="16">
        <f>SUMIF('SH1907'!$B$7:$B$1190,B41,'SH1907'!$F$7:$F$1190)</f>
        <v>5757.4400000000005</v>
      </c>
      <c r="J41" s="16">
        <f>SUMIF('SH1908'!$B$7:$B$1396,B41,'SH1908'!$F$7:$F$1396)</f>
        <v>72587.650000000009</v>
      </c>
      <c r="K41" s="16">
        <f>SUMIF('SH1909'!$B$7:$B$1396,B41,'SH1909'!$F$7:$F$1396)</f>
        <v>0</v>
      </c>
      <c r="L41" s="16">
        <f>SUMIF('SH1910'!$B$7:$B$1496,B41,'SH1910'!$F$7:$F$1496)</f>
        <v>9515.9900000000016</v>
      </c>
      <c r="M41" s="16">
        <f>SUMIF('SH1911'!$B$7:$B$1366,B41,'SH1911'!$F$7:$F$1366)</f>
        <v>0</v>
      </c>
      <c r="N41" s="16">
        <f>SUMIF('SH1912'!$B$7:$B$1366,B41,'SH1912'!$F$7:$F$1366)</f>
        <v>0</v>
      </c>
      <c r="O41" s="18">
        <f t="shared" si="0"/>
        <v>150220.24</v>
      </c>
      <c r="P41" s="19"/>
      <c r="Q41" s="63"/>
    </row>
    <row r="42" spans="1:17" ht="20.25" customHeight="1">
      <c r="A42" s="14">
        <f t="shared" si="1"/>
        <v>38</v>
      </c>
      <c r="B42" s="27" t="s">
        <v>332</v>
      </c>
      <c r="C42" s="16">
        <f>SUMIF('SH1901'!$B$7:$B$1025,B42,'SH1901'!$F$7:$F$1025)</f>
        <v>1375.2</v>
      </c>
      <c r="D42" s="16">
        <f>SUMIF('SH1902'!$B$7:$B$1025,B42,'SH1902'!$F$7:$F$1025)</f>
        <v>1375.2</v>
      </c>
      <c r="E42" s="16">
        <f>SUMIF('SH1903'!$B$7:$B$1091,B42,'SH1903'!$F$7:$F$1091)</f>
        <v>9110</v>
      </c>
      <c r="F42" s="16">
        <f>SUMIF('SH1904'!$B$8:$B$1123,B42,'SH1904'!$F$8:$F$1123)</f>
        <v>0</v>
      </c>
      <c r="G42" s="16">
        <f>SUMIF('SH1905'!$B$8:$B$1139,B42,'SH1905'!$F$8:$F$1139)</f>
        <v>6177.06</v>
      </c>
      <c r="H42" s="16">
        <f>SUMIF('SH1906'!$B$7:$B$1139,B42,'SH1906'!$F$7:$F$1139)</f>
        <v>1748.25</v>
      </c>
      <c r="I42" s="16">
        <f>SUMIF('SH1907'!$B$7:$B$1190,B42,'SH1907'!$F$7:$F$1190)</f>
        <v>7575.75</v>
      </c>
      <c r="J42" s="16">
        <f>SUMIF('SH1908'!$B$7:$B$1396,B42,'SH1908'!$F$7:$F$1396)</f>
        <v>2331</v>
      </c>
      <c r="K42" s="16">
        <f>SUMIF('SH1909'!$B$7:$B$1396,B42,'SH1909'!$F$7:$F$1396)</f>
        <v>6993</v>
      </c>
      <c r="L42" s="16">
        <f>SUMIF('SH1910'!$B$7:$B$1496,B42,'SH1910'!$F$7:$F$1496)</f>
        <v>4720.2800000000007</v>
      </c>
      <c r="M42" s="16">
        <f>SUMIF('SH1911'!$B$7:$B$1366,B42,'SH1911'!$F$7:$F$1366)</f>
        <v>2331</v>
      </c>
      <c r="N42" s="16">
        <f>SUMIF('SH1912'!$B$7:$B$1366,B42,'SH1912'!$F$7:$F$1366)</f>
        <v>2331</v>
      </c>
      <c r="O42" s="18">
        <f t="shared" si="0"/>
        <v>46067.74</v>
      </c>
      <c r="P42" s="19"/>
      <c r="Q42" s="63"/>
    </row>
    <row r="43" spans="1:17" ht="20.25" customHeight="1">
      <c r="A43" s="14">
        <f t="shared" si="1"/>
        <v>39</v>
      </c>
      <c r="B43" s="27" t="s">
        <v>203</v>
      </c>
      <c r="C43" s="16">
        <f>SUMIF('SH1901'!$B$7:$B$1025,B43,'SH1901'!$F$7:$F$1025)</f>
        <v>0</v>
      </c>
      <c r="D43" s="16">
        <f>SUMIF('SH1902'!$B$7:$B$1025,B43,'SH1902'!$F$7:$F$1025)</f>
        <v>0</v>
      </c>
      <c r="E43" s="16">
        <f>SUMIF('SH1903'!$B$7:$B$1091,B43,'SH1903'!$F$7:$F$1091)</f>
        <v>0</v>
      </c>
      <c r="F43" s="16">
        <f>SUMIF('SH1904'!$B$8:$B$1123,B43,'SH1904'!$F$8:$F$1123)</f>
        <v>0</v>
      </c>
      <c r="G43" s="16">
        <f>SUMIF('SH1905'!$B$8:$B$1139,B43,'SH1905'!$F$8:$F$1139)</f>
        <v>0</v>
      </c>
      <c r="H43" s="16">
        <f>SUMIF('SH1906'!$B$7:$B$1139,B43,'SH1906'!$F$7:$F$1139)</f>
        <v>0</v>
      </c>
      <c r="I43" s="16">
        <f>SUMIF('SH1907'!$B$7:$B$1190,B43,'SH1907'!$F$7:$F$1190)</f>
        <v>0</v>
      </c>
      <c r="J43" s="16">
        <f>SUMIF('SH1908'!$B$7:$B$1396,B43,'SH1908'!$F$7:$F$1396)</f>
        <v>0</v>
      </c>
      <c r="K43" s="16">
        <f>SUMIF('SH1909'!$B$7:$B$1396,B43,'SH1909'!$F$7:$F$1396)</f>
        <v>0</v>
      </c>
      <c r="L43" s="16">
        <f>SUMIF('SH1910'!$B$7:$B$1496,B43,'SH1910'!$F$7:$F$1496)</f>
        <v>0</v>
      </c>
      <c r="M43" s="16">
        <f>SUMIF('SH1911'!$B$7:$B$1366,B43,'SH1911'!$F$7:$F$1366)</f>
        <v>0</v>
      </c>
      <c r="N43" s="16">
        <f>SUMIF('SH1912'!$B$7:$B$1366,B43,'SH1912'!$F$7:$F$1366)</f>
        <v>0</v>
      </c>
      <c r="O43" s="18">
        <f t="shared" si="0"/>
        <v>0</v>
      </c>
      <c r="P43" s="19"/>
      <c r="Q43" s="63"/>
    </row>
    <row r="44" spans="1:17" ht="20.25" customHeight="1">
      <c r="A44" s="14">
        <f t="shared" si="1"/>
        <v>40</v>
      </c>
      <c r="B44" s="27" t="s">
        <v>202</v>
      </c>
      <c r="C44" s="16">
        <f>SUMIF('SH1901'!$B$7:$B$1025,B44,'SH1901'!$F$7:$F$1025)</f>
        <v>0</v>
      </c>
      <c r="D44" s="16">
        <f>SUMIF('SH1902'!$B$7:$B$1025,B44,'SH1902'!$F$7:$F$1025)</f>
        <v>0</v>
      </c>
      <c r="E44" s="16">
        <f>SUMIF('SH1903'!$B$7:$B$1091,B44,'SH1903'!$F$7:$F$1091)</f>
        <v>0</v>
      </c>
      <c r="F44" s="16">
        <f>SUMIF('SH1904'!$B$8:$B$1123,B44,'SH1904'!$F$8:$F$1123)</f>
        <v>0</v>
      </c>
      <c r="G44" s="16">
        <f>SUMIF('SH1905'!$B$8:$B$1139,B44,'SH1905'!$F$8:$F$1139)</f>
        <v>0</v>
      </c>
      <c r="H44" s="16">
        <f>SUMIF('SH1906'!$B$7:$B$1139,B44,'SH1906'!$F$7:$F$1139)</f>
        <v>0</v>
      </c>
      <c r="I44" s="16">
        <f>SUMIF('SH1907'!$B$7:$B$1190,B44,'SH1907'!$F$7:$F$1190)</f>
        <v>0</v>
      </c>
      <c r="J44" s="16">
        <f>SUMIF('SH1908'!$B$7:$B$1396,B44,'SH1908'!$F$7:$F$1396)</f>
        <v>0</v>
      </c>
      <c r="K44" s="16">
        <f>SUMIF('SH1909'!$B$7:$B$1396,B44,'SH1909'!$F$7:$F$1396)</f>
        <v>0</v>
      </c>
      <c r="L44" s="16">
        <f>SUMIF('SH1910'!$B$7:$B$1496,B44,'SH1910'!$F$7:$F$1496)</f>
        <v>0</v>
      </c>
      <c r="M44" s="16">
        <f>SUMIF('SH1911'!$B$7:$B$1366,B44,'SH1911'!$F$7:$F$1366)</f>
        <v>0</v>
      </c>
      <c r="N44" s="16">
        <f>SUMIF('SH1912'!$B$7:$B$1366,B44,'SH1912'!$F$7:$F$1366)</f>
        <v>0</v>
      </c>
      <c r="O44" s="18">
        <f t="shared" si="0"/>
        <v>0</v>
      </c>
      <c r="P44" s="19"/>
    </row>
    <row r="45" spans="1:17" ht="20.25" customHeight="1">
      <c r="A45" s="14">
        <f t="shared" si="1"/>
        <v>41</v>
      </c>
      <c r="B45" s="27" t="s">
        <v>207</v>
      </c>
      <c r="C45" s="16">
        <f>SUMIF('SH1901'!$B$7:$B$1025,B45,'SH1901'!$F$7:$F$1025)</f>
        <v>6372.78</v>
      </c>
      <c r="D45" s="16">
        <f>SUMIF('SH1902'!$B$7:$B$1025,B45,'SH1902'!$F$7:$F$1025)</f>
        <v>15570.41</v>
      </c>
      <c r="E45" s="16">
        <f>SUMIF('SH1903'!$B$7:$B$1091,B45,'SH1903'!$F$7:$F$1091)</f>
        <v>5418.91</v>
      </c>
      <c r="F45" s="16">
        <f>SUMIF('SH1904'!$B$8:$B$1123,B45,'SH1904'!$F$8:$F$1123)</f>
        <v>0</v>
      </c>
      <c r="G45" s="16">
        <f>SUMIF('SH1905'!$B$8:$B$1139,B45,'SH1905'!$F$8:$F$1139)</f>
        <v>0</v>
      </c>
      <c r="H45" s="16">
        <f>SUMIF('SH1906'!$B$7:$B$1139,B45,'SH1906'!$F$7:$F$1139)</f>
        <v>1358.32</v>
      </c>
      <c r="I45" s="16">
        <f>SUMIF('SH1907'!$B$7:$B$1190,B45,'SH1907'!$F$7:$F$1190)</f>
        <v>0</v>
      </c>
      <c r="J45" s="16">
        <f>SUMIF('SH1908'!$B$7:$B$1396,B45,'SH1908'!$F$7:$F$1396)</f>
        <v>0</v>
      </c>
      <c r="K45" s="16">
        <f>SUMIF('SH1909'!$B$7:$B$1396,B45,'SH1909'!$F$7:$F$1396)</f>
        <v>0</v>
      </c>
      <c r="L45" s="16">
        <f>SUMIF('SH1910'!$B$7:$B$1496,B45,'SH1910'!$F$7:$F$1496)</f>
        <v>0</v>
      </c>
      <c r="M45" s="16">
        <f>SUMIF('SH1911'!$B$7:$B$1366,B45,'SH1911'!$F$7:$F$1366)</f>
        <v>1034.25</v>
      </c>
      <c r="N45" s="16">
        <f>SUMIF('SH1912'!$B$7:$B$1366,B45,'SH1912'!$F$7:$F$1366)</f>
        <v>0</v>
      </c>
      <c r="O45" s="18">
        <f t="shared" si="0"/>
        <v>29754.67</v>
      </c>
      <c r="P45" s="19"/>
      <c r="Q45" s="63"/>
    </row>
    <row r="46" spans="1:17" ht="20.25" customHeight="1">
      <c r="A46" s="14">
        <f t="shared" si="1"/>
        <v>42</v>
      </c>
      <c r="B46" s="27" t="s">
        <v>214</v>
      </c>
      <c r="C46" s="16">
        <f>SUMIF('SH1901'!$B$7:$B$1025,B46,'SH1901'!$F$7:$F$1025)</f>
        <v>0</v>
      </c>
      <c r="D46" s="16">
        <f>SUMIF('SH1902'!$B$7:$B$1025,B46,'SH1902'!$F$7:$F$1025)</f>
        <v>0</v>
      </c>
      <c r="E46" s="16">
        <f>SUMIF('SH1903'!$B$7:$B$1091,B46,'SH1903'!$F$7:$F$1091)</f>
        <v>0</v>
      </c>
      <c r="F46" s="16">
        <f>SUMIF('SH1904'!$B$8:$B$1123,B46,'SH1904'!$F$8:$F$1123)</f>
        <v>0</v>
      </c>
      <c r="G46" s="16">
        <f>SUMIF('SH1905'!$B$8:$B$1139,B46,'SH1905'!$F$8:$F$1139)</f>
        <v>0</v>
      </c>
      <c r="H46" s="16">
        <f>SUMIF('SH1906'!$B$7:$B$1139,B46,'SH1906'!$F$7:$F$1139)</f>
        <v>4032</v>
      </c>
      <c r="I46" s="16">
        <f>SUMIF('SH1907'!$B$7:$B$1190,B46,'SH1907'!$F$7:$F$1190)</f>
        <v>2688</v>
      </c>
      <c r="J46" s="16">
        <f>SUMIF('SH1908'!$B$7:$B$1396,B46,'SH1908'!$F$7:$F$1396)</f>
        <v>0</v>
      </c>
      <c r="K46" s="16">
        <f>SUMIF('SH1909'!$B$7:$B$1396,B46,'SH1909'!$F$7:$F$1396)</f>
        <v>0</v>
      </c>
      <c r="L46" s="16">
        <f>SUMIF('SH1910'!$B$7:$B$1496,B46,'SH1910'!$F$7:$F$1496)</f>
        <v>0</v>
      </c>
      <c r="M46" s="16">
        <f>SUMIF('SH1911'!$B$7:$B$1366,B46,'SH1911'!$F$7:$F$1366)</f>
        <v>0</v>
      </c>
      <c r="N46" s="16">
        <f>SUMIF('SH1912'!$B$7:$B$1366,B46,'SH1912'!$F$7:$F$1366)</f>
        <v>0</v>
      </c>
      <c r="O46" s="18">
        <f t="shared" si="0"/>
        <v>6720</v>
      </c>
      <c r="P46" s="19"/>
      <c r="Q46" s="63"/>
    </row>
    <row r="47" spans="1:17" ht="20.25" customHeight="1">
      <c r="A47" s="14">
        <f t="shared" si="1"/>
        <v>43</v>
      </c>
      <c r="B47" s="27" t="s">
        <v>218</v>
      </c>
      <c r="C47" s="16">
        <f>SUMIF('SH1901'!$B$7:$B$1025,B47,'SH1901'!$F$7:$F$1025)</f>
        <v>0</v>
      </c>
      <c r="D47" s="16">
        <f>SUMIF('SH1902'!$B$7:$B$1025,B47,'SH1902'!$F$7:$F$1025)</f>
        <v>0</v>
      </c>
      <c r="E47" s="16">
        <f>SUMIF('SH1903'!$B$7:$B$1091,B47,'SH1903'!$F$7:$F$1091)</f>
        <v>0</v>
      </c>
      <c r="F47" s="16">
        <f>SUMIF('SH1904'!$B$8:$B$1123,B47,'SH1904'!$F$8:$F$1123)</f>
        <v>0</v>
      </c>
      <c r="G47" s="16">
        <f>SUMIF('SH1905'!$B$8:$B$1139,B47,'SH1905'!$F$8:$F$1139)</f>
        <v>0</v>
      </c>
      <c r="H47" s="16">
        <f>SUMIF('SH1906'!$B$7:$B$1139,B47,'SH1906'!$F$7:$F$1139)</f>
        <v>0</v>
      </c>
      <c r="I47" s="16">
        <f>SUMIF('SH1907'!$B$7:$B$1190,B47,'SH1907'!$F$7:$F$1190)</f>
        <v>0</v>
      </c>
      <c r="J47" s="16">
        <f>SUMIF('SH1908'!$B$7:$B$1396,B47,'SH1908'!$F$7:$F$1396)</f>
        <v>0</v>
      </c>
      <c r="K47" s="16">
        <f>SUMIF('SH1909'!$B$7:$B$1396,B47,'SH1909'!$F$7:$F$1396)</f>
        <v>0</v>
      </c>
      <c r="L47" s="16">
        <f>SUMIF('SH1910'!$B$7:$B$1496,B47,'SH1910'!$F$7:$F$1496)</f>
        <v>0</v>
      </c>
      <c r="M47" s="16">
        <f>SUMIF('SH1911'!$B$7:$B$1366,B47,'SH1911'!$F$7:$F$1366)</f>
        <v>0</v>
      </c>
      <c r="N47" s="16">
        <f>SUMIF('SH1912'!$B$7:$B$1366,B47,'SH1912'!$F$7:$F$1366)</f>
        <v>0</v>
      </c>
      <c r="O47" s="18">
        <f t="shared" si="0"/>
        <v>0</v>
      </c>
      <c r="P47" s="19"/>
      <c r="Q47" s="63"/>
    </row>
    <row r="48" spans="1:17" ht="20.25" customHeight="1">
      <c r="A48" s="14">
        <f t="shared" si="1"/>
        <v>44</v>
      </c>
      <c r="B48" s="27" t="s">
        <v>226</v>
      </c>
      <c r="C48" s="16">
        <f>SUMIF('SH1901'!$B$7:$B$1025,B48,'SH1901'!$F$7:$F$1025)</f>
        <v>0</v>
      </c>
      <c r="D48" s="16">
        <f>SUMIF('SH1902'!$B$7:$B$1025,B48,'SH1902'!$F$7:$F$1025)</f>
        <v>0</v>
      </c>
      <c r="E48" s="16">
        <f>SUMIF('SH1903'!$B$7:$B$1091,B48,'SH1903'!$F$7:$F$1091)</f>
        <v>0</v>
      </c>
      <c r="F48" s="16">
        <f>SUMIF('SH1904'!$B$8:$B$1123,B48,'SH1904'!$F$8:$F$1123)</f>
        <v>0</v>
      </c>
      <c r="G48" s="16">
        <f>SUMIF('SH1905'!$B$8:$B$1139,B48,'SH1905'!$F$8:$F$1139)</f>
        <v>0</v>
      </c>
      <c r="H48" s="16">
        <f>SUMIF('SH1906'!$B$7:$B$1139,B48,'SH1906'!$F$7:$F$1139)</f>
        <v>0</v>
      </c>
      <c r="I48" s="16">
        <f>SUMIF('SH1907'!$B$7:$B$1190,B48,'SH1907'!$F$7:$F$1190)</f>
        <v>0</v>
      </c>
      <c r="J48" s="16">
        <f>SUMIF('SH1908'!$B$7:$B$1396,B48,'SH1908'!$F$7:$F$1396)</f>
        <v>0</v>
      </c>
      <c r="K48" s="16">
        <f>SUMIF('SH1909'!$B$7:$B$1396,B48,'SH1909'!$F$7:$F$1396)</f>
        <v>0</v>
      </c>
      <c r="L48" s="16">
        <f>SUMIF('SH1910'!$B$7:$B$1496,B48,'SH1910'!$F$7:$F$1496)</f>
        <v>0</v>
      </c>
      <c r="M48" s="16">
        <f>SUMIF('SH1911'!$B$7:$B$1366,B48,'SH1911'!$F$7:$F$1366)</f>
        <v>0</v>
      </c>
      <c r="N48" s="16">
        <f>SUMIF('SH1912'!$B$7:$B$1366,B48,'SH1912'!$F$7:$F$1366)</f>
        <v>0</v>
      </c>
      <c r="O48" s="18">
        <f t="shared" si="0"/>
        <v>0</v>
      </c>
      <c r="P48" s="19"/>
      <c r="Q48" s="63"/>
    </row>
    <row r="49" spans="1:17" ht="20.25" customHeight="1">
      <c r="A49" s="14">
        <f t="shared" si="1"/>
        <v>45</v>
      </c>
      <c r="B49" s="27" t="s">
        <v>231</v>
      </c>
      <c r="C49" s="16">
        <f>SUMIF('SH1901'!$B$7:$B$1025,B49,'SH1901'!$F$7:$F$1025)</f>
        <v>0</v>
      </c>
      <c r="D49" s="16">
        <f>SUMIF('SH1902'!$B$7:$B$1025,B49,'SH1902'!$F$7:$F$1025)</f>
        <v>0</v>
      </c>
      <c r="E49" s="16">
        <f>SUMIF('SH1903'!$B$7:$B$1091,B49,'SH1903'!$F$7:$F$1091)</f>
        <v>0</v>
      </c>
      <c r="F49" s="16">
        <f>SUMIF('SH1904'!$B$8:$B$1123,B49,'SH1904'!$F$8:$F$1123)</f>
        <v>0</v>
      </c>
      <c r="G49" s="16">
        <f>SUMIF('SH1905'!$B$8:$B$1139,B49,'SH1905'!$F$8:$F$1139)</f>
        <v>0</v>
      </c>
      <c r="H49" s="16">
        <f>SUMIF('SH1906'!$B$7:$B$1139,B49,'SH1906'!$F$7:$F$1139)</f>
        <v>0</v>
      </c>
      <c r="I49" s="16">
        <f>SUMIF('SH1907'!$B$7:$B$1190,B49,'SH1907'!$F$7:$F$1190)</f>
        <v>0</v>
      </c>
      <c r="J49" s="16">
        <f>SUMIF('SH1908'!$B$7:$B$1396,B49,'SH1908'!$F$7:$F$1396)</f>
        <v>0</v>
      </c>
      <c r="K49" s="16">
        <f>SUMIF('SH1909'!$B$7:$B$1396,B49,'SH1909'!$F$7:$F$1396)</f>
        <v>0</v>
      </c>
      <c r="L49" s="16">
        <f>SUMIF('SH1910'!$B$7:$B$1496,B49,'SH1910'!$F$7:$F$1496)</f>
        <v>0</v>
      </c>
      <c r="M49" s="16">
        <f>SUMIF('SH1911'!$B$7:$B$1366,B49,'SH1911'!$F$7:$F$1366)</f>
        <v>0</v>
      </c>
      <c r="N49" s="16">
        <f>SUMIF('SH1912'!$B$7:$B$1366,B49,'SH1912'!$F$7:$F$1366)</f>
        <v>0</v>
      </c>
      <c r="O49" s="18">
        <f t="shared" si="0"/>
        <v>0</v>
      </c>
      <c r="P49" s="19"/>
      <c r="Q49" s="63"/>
    </row>
    <row r="50" spans="1:17" ht="20.25" customHeight="1">
      <c r="A50" s="14">
        <f t="shared" si="1"/>
        <v>46</v>
      </c>
      <c r="B50" s="27" t="s">
        <v>220</v>
      </c>
      <c r="C50" s="16">
        <f>SUMIF('SH1901'!$B$7:$B$1025,B50,'SH1901'!$F$7:$F$1025)</f>
        <v>0</v>
      </c>
      <c r="D50" s="16">
        <f>SUMIF('SH1902'!$B$7:$B$1025,B50,'SH1902'!$F$7:$F$1025)</f>
        <v>0</v>
      </c>
      <c r="E50" s="16">
        <f>SUMIF('SH1903'!$B$7:$B$1091,B50,'SH1903'!$F$7:$F$1091)</f>
        <v>0</v>
      </c>
      <c r="F50" s="16">
        <f>SUMIF('SH1904'!$B$8:$B$1123,B50,'SH1904'!$F$8:$F$1123)</f>
        <v>0</v>
      </c>
      <c r="G50" s="16">
        <f>SUMIF('SH1905'!$B$8:$B$1139,B50,'SH1905'!$F$8:$F$1139)</f>
        <v>0</v>
      </c>
      <c r="H50" s="16">
        <f>SUMIF('SH1906'!$B$7:$B$1139,B50,'SH1906'!$F$7:$F$1139)</f>
        <v>0</v>
      </c>
      <c r="I50" s="16">
        <f>SUMIF('SH1907'!$B$7:$B$1190,B50,'SH1907'!$F$7:$F$1190)</f>
        <v>0</v>
      </c>
      <c r="J50" s="16">
        <f>SUMIF('SH1908'!$B$7:$B$1396,B50,'SH1908'!$F$7:$F$1396)</f>
        <v>0</v>
      </c>
      <c r="K50" s="16">
        <f>SUMIF('SH1909'!$B$7:$B$1396,B50,'SH1909'!$F$7:$F$1396)</f>
        <v>0</v>
      </c>
      <c r="L50" s="16">
        <f>SUMIF('SH1910'!$B$7:$B$1496,B50,'SH1910'!$F$7:$F$1496)</f>
        <v>0</v>
      </c>
      <c r="M50" s="16">
        <f>SUMIF('SH1911'!$B$7:$B$1366,B50,'SH1911'!$F$7:$F$1366)</f>
        <v>0</v>
      </c>
      <c r="N50" s="16">
        <f>SUMIF('SH1912'!$B$7:$B$1366,B50,'SH1912'!$F$7:$F$1366)</f>
        <v>0</v>
      </c>
      <c r="O50" s="18">
        <f t="shared" si="0"/>
        <v>0</v>
      </c>
      <c r="P50" s="19"/>
      <c r="Q50" s="63"/>
    </row>
    <row r="51" spans="1:17" ht="20.25" customHeight="1">
      <c r="A51" s="14">
        <f t="shared" si="1"/>
        <v>47</v>
      </c>
      <c r="B51" s="27" t="s">
        <v>197</v>
      </c>
      <c r="C51" s="16">
        <f>SUMIF('SH1901'!$B$7:$B$1025,B51,'SH1901'!$F$7:$F$1025)</f>
        <v>65719.11</v>
      </c>
      <c r="D51" s="16">
        <f>SUMIF('SH1902'!$B$7:$B$1025,B51,'SH1902'!$F$7:$F$1025)</f>
        <v>114774.86000000002</v>
      </c>
      <c r="E51" s="16">
        <f>SUMIF('SH1903'!$B$7:$B$1091,B51,'SH1903'!$F$7:$F$1091)</f>
        <v>84919.030000000013</v>
      </c>
      <c r="F51" s="16">
        <f>SUMIF('SH1904'!$B$8:$B$1123,B51,'SH1904'!$F$8:$F$1123)</f>
        <v>123975.98999999996</v>
      </c>
      <c r="G51" s="16">
        <f>SUMIF('SH1905'!$B$8:$B$1139,B51,'SH1905'!$F$8:$F$1139)</f>
        <v>87568.110000000015</v>
      </c>
      <c r="H51" s="16">
        <f>SUMIF('SH1906'!$B$7:$B$1139,B51,'SH1906'!$F$7:$F$1139)</f>
        <v>76690.960000000006</v>
      </c>
      <c r="I51" s="16">
        <f>SUMIF('SH1907'!$B$7:$B$1190,B51,'SH1907'!$F$7:$F$1190)</f>
        <v>148740.35999999999</v>
      </c>
      <c r="J51" s="16">
        <f>SUMIF('SH1908'!$B$7:$B$1396,B51,'SH1908'!$F$7:$F$1396)</f>
        <v>74655.990000000005</v>
      </c>
      <c r="K51" s="16">
        <f>SUMIF('SH1909'!$B$7:$B$1396,B51,'SH1909'!$F$7:$F$1396)</f>
        <v>43513.47</v>
      </c>
      <c r="L51" s="16">
        <f>SUMIF('SH1910'!$B$7:$B$1496,B51,'SH1910'!$F$7:$F$1496)</f>
        <v>33876.58</v>
      </c>
      <c r="M51" s="16">
        <f>SUMIF('SH1911'!$B$7:$B$1366,B51,'SH1911'!$F$7:$F$1366)</f>
        <v>60330.970000000008</v>
      </c>
      <c r="N51" s="16">
        <f>SUMIF('SH1912'!$B$7:$B$1366,B51,'SH1912'!$F$7:$F$1366)</f>
        <v>5859.91</v>
      </c>
      <c r="O51" s="18">
        <f t="shared" si="0"/>
        <v>920625.33999999985</v>
      </c>
      <c r="P51" s="19"/>
      <c r="Q51" s="63"/>
    </row>
    <row r="52" spans="1:17" ht="20.25" customHeight="1">
      <c r="A52" s="14">
        <f t="shared" si="1"/>
        <v>48</v>
      </c>
      <c r="B52" s="27" t="s">
        <v>287</v>
      </c>
      <c r="C52" s="16">
        <f>SUMIF('SH1901'!$B$7:$B$1025,B52,'SH1901'!$F$7:$F$1025)</f>
        <v>2466.9700000000003</v>
      </c>
      <c r="D52" s="16">
        <f>SUMIF('SH1902'!$B$7:$B$1025,B52,'SH1902'!$F$7:$F$1025)</f>
        <v>0</v>
      </c>
      <c r="E52" s="16">
        <f>SUMIF('SH1903'!$B$7:$B$1091,B52,'SH1903'!$F$7:$F$1091)</f>
        <v>0</v>
      </c>
      <c r="F52" s="16">
        <f>SUMIF('SH1904'!$B$8:$B$1123,B52,'SH1904'!$F$8:$F$1123)</f>
        <v>0</v>
      </c>
      <c r="G52" s="16">
        <f>SUMIF('SH1905'!$B$8:$B$1139,B52,'SH1905'!$F$8:$F$1139)</f>
        <v>0</v>
      </c>
      <c r="H52" s="16">
        <f>SUMIF('SH1906'!$B$7:$B$1139,B52,'SH1906'!$F$7:$F$1139)</f>
        <v>0</v>
      </c>
      <c r="I52" s="16">
        <f>SUMIF('SH1907'!$B$7:$B$1190,B52,'SH1907'!$F$7:$F$1190)</f>
        <v>0</v>
      </c>
      <c r="J52" s="16">
        <f>SUMIF('SH1908'!$B$7:$B$1396,B52,'SH1908'!$F$7:$F$1396)</f>
        <v>0</v>
      </c>
      <c r="K52" s="16">
        <f>SUMIF('SH1909'!$B$7:$B$1396,B52,'SH1909'!$F$7:$F$1396)</f>
        <v>0</v>
      </c>
      <c r="L52" s="16">
        <f>SUMIF('SH1910'!$B$7:$B$1496,B52,'SH1910'!$F$7:$F$1496)</f>
        <v>0</v>
      </c>
      <c r="M52" s="16">
        <f>SUMIF('SH1911'!$B$7:$B$1366,B52,'SH1911'!$F$7:$F$1366)</f>
        <v>0</v>
      </c>
      <c r="N52" s="16">
        <f>SUMIF('SH1912'!$B$7:$B$1366,B52,'SH1912'!$F$7:$F$1366)</f>
        <v>0</v>
      </c>
      <c r="O52" s="18">
        <f t="shared" si="0"/>
        <v>2466.9700000000003</v>
      </c>
      <c r="P52" s="19"/>
      <c r="Q52" s="63"/>
    </row>
    <row r="53" spans="1:17" ht="20.25" customHeight="1">
      <c r="A53" s="14">
        <f t="shared" si="1"/>
        <v>49</v>
      </c>
      <c r="B53" s="27" t="s">
        <v>291</v>
      </c>
      <c r="C53" s="16">
        <f>SUMIF('SH1901'!$B$7:$B$1025,B53,'SH1901'!$F$7:$F$1025)</f>
        <v>106597.09000000001</v>
      </c>
      <c r="D53" s="16">
        <f>SUMIF('SH1902'!$B$7:$B$1025,B53,'SH1902'!$F$7:$F$1025)</f>
        <v>68126.19</v>
      </c>
      <c r="E53" s="16">
        <f>SUMIF('SH1903'!$B$7:$B$1091,B53,'SH1903'!$F$7:$F$1091)</f>
        <v>48301.120000000003</v>
      </c>
      <c r="F53" s="16">
        <f>SUMIF('SH1904'!$B$8:$B$1123,B53,'SH1904'!$F$8:$F$1123)</f>
        <v>52262.890000000007</v>
      </c>
      <c r="G53" s="16">
        <f>SUMIF('SH1905'!$B$8:$B$1139,B53,'SH1905'!$F$8:$F$1139)</f>
        <v>63112.62</v>
      </c>
      <c r="H53" s="16">
        <f>SUMIF('SH1906'!$B$7:$B$1139,B53,'SH1906'!$F$7:$F$1139)</f>
        <v>100031.96</v>
      </c>
      <c r="I53" s="16">
        <f>SUMIF('SH1907'!$B$7:$B$1190,B53,'SH1907'!$F$7:$F$1190)</f>
        <v>74958.289999999994</v>
      </c>
      <c r="J53" s="16">
        <f>SUMIF('SH1908'!$B$7:$B$1396,B53,'SH1908'!$F$7:$F$1396)</f>
        <v>126609.75999999995</v>
      </c>
      <c r="K53" s="16">
        <f>SUMIF('SH1909'!$B$7:$B$1396,B53,'SH1909'!$F$7:$F$1396)</f>
        <v>152797</v>
      </c>
      <c r="L53" s="16">
        <f>SUMIF('SH1910'!$B$7:$B$1496,B53,'SH1910'!$F$7:$F$1496)</f>
        <v>159905.68999999997</v>
      </c>
      <c r="M53" s="16">
        <f>SUMIF('SH1911'!$B$7:$B$1366,B53,'SH1911'!$F$7:$F$1366)</f>
        <v>131141.45999999996</v>
      </c>
      <c r="N53" s="16">
        <f>SUMIF('SH1912'!$B$7:$B$1366,B53,'SH1912'!$F$7:$F$1366)</f>
        <v>61013.2</v>
      </c>
      <c r="O53" s="18">
        <f t="shared" si="0"/>
        <v>1144857.2699999998</v>
      </c>
      <c r="P53" s="19"/>
      <c r="Q53" s="63"/>
    </row>
    <row r="54" spans="1:17" ht="20.25" customHeight="1">
      <c r="A54" s="14">
        <f t="shared" si="1"/>
        <v>50</v>
      </c>
      <c r="B54" s="27" t="s">
        <v>288</v>
      </c>
      <c r="C54" s="16">
        <f>SUMIF('SH1901'!$B$7:$B$1025,B54,'SH1901'!$F$7:$F$1025)</f>
        <v>47311.3</v>
      </c>
      <c r="D54" s="16">
        <f>SUMIF('SH1902'!$B$7:$B$1025,B54,'SH1902'!$F$7:$F$1025)</f>
        <v>108775.96999999999</v>
      </c>
      <c r="E54" s="16">
        <f>SUMIF('SH1903'!$B$7:$B$1091,B54,'SH1903'!$F$7:$F$1091)</f>
        <v>71638.710000000006</v>
      </c>
      <c r="F54" s="16">
        <f>SUMIF('SH1904'!$B$8:$B$1123,B54,'SH1904'!$F$8:$F$1123)</f>
        <v>94414.069999999992</v>
      </c>
      <c r="G54" s="16">
        <f>SUMIF('SH1905'!$B$8:$B$1139,B54,'SH1905'!$F$8:$F$1139)</f>
        <v>69480.67</v>
      </c>
      <c r="H54" s="16">
        <f>SUMIF('SH1906'!$B$7:$B$1139,B54,'SH1906'!$F$7:$F$1139)</f>
        <v>78779.589999999982</v>
      </c>
      <c r="I54" s="16">
        <f>SUMIF('SH1907'!$B$7:$B$1190,B54,'SH1907'!$F$7:$F$1190)</f>
        <v>28776.02</v>
      </c>
      <c r="J54" s="16">
        <f>SUMIF('SH1908'!$B$7:$B$1396,B54,'SH1908'!$F$7:$F$1396)</f>
        <v>32116.55</v>
      </c>
      <c r="K54" s="16">
        <f>SUMIF('SH1909'!$B$7:$B$1396,B54,'SH1909'!$F$7:$F$1396)</f>
        <v>24948.959999999999</v>
      </c>
      <c r="L54" s="16">
        <f>SUMIF('SH1910'!$B$7:$B$1496,B54,'SH1910'!$F$7:$F$1496)</f>
        <v>33870.820000000007</v>
      </c>
      <c r="M54" s="16">
        <f>SUMIF('SH1911'!$B$7:$B$1366,B54,'SH1911'!$F$7:$F$1366)</f>
        <v>78435.049999999974</v>
      </c>
      <c r="N54" s="16">
        <f>SUMIF('SH1912'!$B$7:$B$1366,B54,'SH1912'!$F$7:$F$1366)</f>
        <v>34272.57</v>
      </c>
      <c r="O54" s="18">
        <f t="shared" si="0"/>
        <v>702820.2799999998</v>
      </c>
      <c r="P54" s="19"/>
      <c r="Q54" s="63"/>
    </row>
    <row r="55" spans="1:17" ht="20.25" customHeight="1">
      <c r="A55" s="14">
        <f t="shared" si="1"/>
        <v>51</v>
      </c>
      <c r="B55" s="27" t="s">
        <v>237</v>
      </c>
      <c r="C55" s="16">
        <f>SUMIF('SH1901'!$B$7:$B$1025,B55,'SH1901'!$F$7:$F$1025)</f>
        <v>30596.46</v>
      </c>
      <c r="D55" s="16">
        <f>SUMIF('SH1902'!$B$7:$B$1025,B55,'SH1902'!$F$7:$F$1025)</f>
        <v>30500.22</v>
      </c>
      <c r="E55" s="16">
        <f>SUMIF('SH1903'!$B$7:$B$1091,B55,'SH1903'!$F$7:$F$1091)</f>
        <v>59583.219999999994</v>
      </c>
      <c r="F55" s="16">
        <f>SUMIF('SH1904'!$B$8:$B$1123,B55,'SH1904'!$F$8:$F$1123)</f>
        <v>56997.020000000004</v>
      </c>
      <c r="G55" s="16">
        <f>SUMIF('SH1905'!$B$8:$B$1139,B55,'SH1905'!$F$8:$F$1139)</f>
        <v>66075.48</v>
      </c>
      <c r="H55" s="16">
        <f>SUMIF('SH1906'!$B$7:$B$1139,B55,'SH1906'!$F$7:$F$1139)</f>
        <v>54431.979999999996</v>
      </c>
      <c r="I55" s="16">
        <f>SUMIF('SH1907'!$B$7:$B$1190,B55,'SH1907'!$F$7:$F$1190)</f>
        <v>57242.7</v>
      </c>
      <c r="J55" s="16">
        <f>SUMIF('SH1908'!$B$7:$B$1396,B55,'SH1908'!$F$7:$F$1396)</f>
        <v>64159.649999999994</v>
      </c>
      <c r="K55" s="16">
        <f>SUMIF('SH1909'!$B$7:$B$1396,B55,'SH1909'!$F$7:$F$1396)</f>
        <v>45866.529999999992</v>
      </c>
      <c r="L55" s="16">
        <f>SUMIF('SH1910'!$B$7:$B$1496,B55,'SH1910'!$F$7:$F$1496)</f>
        <v>108158.32000000002</v>
      </c>
      <c r="M55" s="16">
        <f>SUMIF('SH1911'!$B$7:$B$1366,B55,'SH1911'!$F$7:$F$1366)</f>
        <v>61964.010000000009</v>
      </c>
      <c r="N55" s="16">
        <f>SUMIF('SH1912'!$B$7:$B$1366,B55,'SH1912'!$F$7:$F$1366)</f>
        <v>38002.65</v>
      </c>
      <c r="O55" s="18">
        <f t="shared" si="0"/>
        <v>673578.24</v>
      </c>
      <c r="P55" s="19"/>
      <c r="Q55" s="63"/>
    </row>
    <row r="56" spans="1:17" ht="20.25" customHeight="1">
      <c r="A56" s="14">
        <f t="shared" si="1"/>
        <v>52</v>
      </c>
      <c r="B56" s="27" t="s">
        <v>292</v>
      </c>
      <c r="C56" s="16">
        <f>SUMIF('SH1901'!$B$7:$B$1025,B56,'SH1901'!$F$7:$F$1025)</f>
        <v>0</v>
      </c>
      <c r="D56" s="16">
        <f>SUMIF('SH1902'!$B$7:$B$1025,B56,'SH1902'!$F$7:$F$1025)</f>
        <v>0</v>
      </c>
      <c r="E56" s="16">
        <f>SUMIF('SH1903'!$B$7:$B$1091,B56,'SH1903'!$F$7:$F$1091)</f>
        <v>0</v>
      </c>
      <c r="F56" s="16">
        <f>SUMIF('SH1904'!$B$8:$B$1123,B56,'SH1904'!$F$8:$F$1123)</f>
        <v>0</v>
      </c>
      <c r="G56" s="16">
        <f>SUMIF('SH1905'!$B$8:$B$1139,B56,'SH1905'!$F$8:$F$1139)</f>
        <v>0</v>
      </c>
      <c r="H56" s="16">
        <f>SUMIF('SH1906'!$B$7:$B$1139,B56,'SH1906'!$F$7:$F$1139)</f>
        <v>0</v>
      </c>
      <c r="I56" s="16">
        <f>SUMIF('SH1907'!$B$7:$B$1190,B56,'SH1907'!$F$7:$F$1190)</f>
        <v>0</v>
      </c>
      <c r="J56" s="16">
        <f>SUMIF('SH1908'!$B$7:$B$1396,B56,'SH1908'!$F$7:$F$1396)</f>
        <v>0</v>
      </c>
      <c r="K56" s="16">
        <f>SUMIF('SH1909'!$B$7:$B$1396,B56,'SH1909'!$F$7:$F$1396)</f>
        <v>0</v>
      </c>
      <c r="L56" s="16">
        <f>SUMIF('SH1910'!$B$7:$B$1496,B56,'SH1910'!$F$7:$F$1496)</f>
        <v>0</v>
      </c>
      <c r="M56" s="16">
        <f>SUMIF('SH1911'!$B$7:$B$1366,B56,'SH1911'!$F$7:$F$1366)</f>
        <v>0</v>
      </c>
      <c r="N56" s="16">
        <f>SUMIF('SH1912'!$B$7:$B$1366,B56,'SH1912'!$F$7:$F$1366)</f>
        <v>0</v>
      </c>
      <c r="O56" s="18">
        <f t="shared" si="0"/>
        <v>0</v>
      </c>
      <c r="P56" s="19"/>
      <c r="Q56" s="63"/>
    </row>
    <row r="57" spans="1:17" ht="20.25" customHeight="1">
      <c r="A57" s="14">
        <f t="shared" si="1"/>
        <v>53</v>
      </c>
      <c r="B57" s="27" t="s">
        <v>289</v>
      </c>
      <c r="C57" s="16">
        <f>SUMIF('SH1901'!$B$7:$B$1025,B57,'SH1901'!$F$7:$F$1025)</f>
        <v>0</v>
      </c>
      <c r="D57" s="16">
        <f>SUMIF('SH1902'!$B$7:$B$1025,B57,'SH1902'!$F$7:$F$1025)</f>
        <v>0</v>
      </c>
      <c r="E57" s="16">
        <f>SUMIF('SH1903'!$B$7:$B$1091,B57,'SH1903'!$F$7:$F$1091)</f>
        <v>0</v>
      </c>
      <c r="F57" s="16">
        <f>SUMIF('SH1904'!$B$8:$B$1123,B57,'SH1904'!$F$8:$F$1123)</f>
        <v>0</v>
      </c>
      <c r="G57" s="16">
        <f>SUMIF('SH1905'!$B$8:$B$1139,B57,'SH1905'!$F$8:$F$1139)</f>
        <v>0</v>
      </c>
      <c r="H57" s="16">
        <f>SUMIF('SH1906'!$B$7:$B$1139,B57,'SH1906'!$F$7:$F$1139)</f>
        <v>0</v>
      </c>
      <c r="I57" s="16">
        <f>SUMIF('SH1907'!$B$7:$B$1190,B57,'SH1907'!$F$7:$F$1190)</f>
        <v>0</v>
      </c>
      <c r="J57" s="16">
        <f>SUMIF('SH1908'!$B$7:$B$1396,B57,'SH1908'!$F$7:$F$1396)</f>
        <v>0</v>
      </c>
      <c r="K57" s="16">
        <f>SUMIF('SH1909'!$B$7:$B$1396,B57,'SH1909'!$F$7:$F$1396)</f>
        <v>0</v>
      </c>
      <c r="L57" s="16">
        <f>SUMIF('SH1910'!$B$7:$B$1496,B57,'SH1910'!$F$7:$F$1496)</f>
        <v>0</v>
      </c>
      <c r="M57" s="16">
        <f>SUMIF('SH1911'!$B$7:$B$1366,B57,'SH1911'!$F$7:$F$1366)</f>
        <v>0</v>
      </c>
      <c r="N57" s="16">
        <f>SUMIF('SH1912'!$B$7:$B$1366,B57,'SH1912'!$F$7:$F$1366)</f>
        <v>0</v>
      </c>
      <c r="O57" s="18">
        <f t="shared" si="0"/>
        <v>0</v>
      </c>
      <c r="P57" s="19"/>
      <c r="Q57" s="63"/>
    </row>
    <row r="58" spans="1:17" ht="20.25" customHeight="1">
      <c r="A58" s="14">
        <f t="shared" si="1"/>
        <v>54</v>
      </c>
      <c r="B58" s="27" t="s">
        <v>238</v>
      </c>
      <c r="C58" s="16">
        <f>SUMIF('SH1901'!$B$7:$B$1025,B58,'SH1901'!$F$7:$F$1025)</f>
        <v>61079.520000000011</v>
      </c>
      <c r="D58" s="16">
        <f>SUMIF('SH1902'!$B$7:$B$1025,B58,'SH1902'!$F$7:$F$1025)</f>
        <v>39621.960000000006</v>
      </c>
      <c r="E58" s="16">
        <f>SUMIF('SH1903'!$B$7:$B$1091,B58,'SH1903'!$F$7:$F$1091)</f>
        <v>33440.629999999997</v>
      </c>
      <c r="F58" s="16">
        <f>SUMIF('SH1904'!$B$8:$B$1123,B58,'SH1904'!$F$8:$F$1123)</f>
        <v>36235.75</v>
      </c>
      <c r="G58" s="16">
        <f>SUMIF('SH1905'!$B$8:$B$1139,B58,'SH1905'!$F$8:$F$1139)</f>
        <v>33513.380000000005</v>
      </c>
      <c r="H58" s="16">
        <f>SUMIF('SH1906'!$B$7:$B$1139,B58,'SH1906'!$F$7:$F$1139)</f>
        <v>48352.9</v>
      </c>
      <c r="I58" s="16">
        <f>SUMIF('SH1907'!$B$7:$B$1190,B58,'SH1907'!$F$7:$F$1190)</f>
        <v>38949.129999999997</v>
      </c>
      <c r="J58" s="16">
        <f>SUMIF('SH1908'!$B$7:$B$1396,B58,'SH1908'!$F$7:$F$1396)</f>
        <v>117164.87000000001</v>
      </c>
      <c r="K58" s="16">
        <f>SUMIF('SH1909'!$B$7:$B$1396,B58,'SH1909'!$F$7:$F$1396)</f>
        <v>167783.78</v>
      </c>
      <c r="L58" s="16">
        <f>SUMIF('SH1910'!$B$7:$B$1496,B58,'SH1910'!$F$7:$F$1496)</f>
        <v>114893.79999999999</v>
      </c>
      <c r="M58" s="16">
        <f>SUMIF('SH1911'!$B$7:$B$1366,B58,'SH1911'!$F$7:$F$1366)</f>
        <v>68218.92</v>
      </c>
      <c r="N58" s="16">
        <f>SUMIF('SH1912'!$B$7:$B$1366,B58,'SH1912'!$F$7:$F$1366)</f>
        <v>81962.359999999986</v>
      </c>
      <c r="O58" s="18">
        <f t="shared" si="0"/>
        <v>841217</v>
      </c>
      <c r="P58" s="19"/>
      <c r="Q58" s="63"/>
    </row>
    <row r="59" spans="1:17" ht="20.25" customHeight="1">
      <c r="A59" s="14">
        <f t="shared" si="1"/>
        <v>55</v>
      </c>
      <c r="B59" s="27" t="s">
        <v>294</v>
      </c>
      <c r="C59" s="16">
        <f>SUMIF('SH1901'!$B$7:$B$1025,B59,'SH1901'!$F$7:$F$1025)</f>
        <v>0</v>
      </c>
      <c r="D59" s="16">
        <f>SUMIF('SH1902'!$B$7:$B$1025,B59,'SH1902'!$F$7:$F$1025)</f>
        <v>0</v>
      </c>
      <c r="E59" s="16">
        <f>SUMIF('SH1903'!$B$7:$B$1091,B59,'SH1903'!$F$7:$F$1091)</f>
        <v>0</v>
      </c>
      <c r="F59" s="16">
        <f>SUMIF('SH1904'!$B$8:$B$1123,B59,'SH1904'!$F$8:$F$1123)</f>
        <v>0</v>
      </c>
      <c r="G59" s="16">
        <f>SUMIF('SH1905'!$B$8:$B$1139,B59,'SH1905'!$F$8:$F$1139)</f>
        <v>0</v>
      </c>
      <c r="H59" s="16">
        <f>SUMIF('SH1906'!$B$7:$B$1139,B59,'SH1906'!$F$7:$F$1139)</f>
        <v>0</v>
      </c>
      <c r="I59" s="16">
        <f>SUMIF('SH1907'!$B$7:$B$1190,B59,'SH1907'!$F$7:$F$1190)</f>
        <v>0</v>
      </c>
      <c r="J59" s="16">
        <f>SUMIF('SH1908'!$B$7:$B$1396,B59,'SH1908'!$F$7:$F$1396)</f>
        <v>0</v>
      </c>
      <c r="K59" s="16">
        <f>SUMIF('SH1909'!$B$7:$B$1396,B59,'SH1909'!$F$7:$F$1396)</f>
        <v>0</v>
      </c>
      <c r="L59" s="16">
        <f>SUMIF('SH1910'!$B$7:$B$1496,B59,'SH1910'!$F$7:$F$1496)</f>
        <v>0</v>
      </c>
      <c r="M59" s="16">
        <f>SUMIF('SH1911'!$B$7:$B$1366,B59,'SH1911'!$F$7:$F$1366)</f>
        <v>0</v>
      </c>
      <c r="N59" s="16">
        <f>SUMIF('SH1912'!$B$7:$B$1366,B59,'SH1912'!$F$7:$F$1366)</f>
        <v>0</v>
      </c>
      <c r="O59" s="18">
        <f t="shared" si="0"/>
        <v>0</v>
      </c>
      <c r="P59" s="19"/>
      <c r="Q59" s="63"/>
    </row>
    <row r="60" spans="1:17" ht="20.25" customHeight="1">
      <c r="A60" s="14">
        <f t="shared" si="1"/>
        <v>56</v>
      </c>
      <c r="B60" s="27" t="s">
        <v>298</v>
      </c>
      <c r="C60" s="16">
        <f>SUMIF('SH1901'!$B$7:$B$1025,B60,'SH1901'!$F$7:$F$1025)</f>
        <v>4691.3600000000006</v>
      </c>
      <c r="D60" s="16">
        <f>SUMIF('SH1902'!$B$7:$B$1025,B60,'SH1902'!$F$7:$F$1025)</f>
        <v>5343.28</v>
      </c>
      <c r="E60" s="16">
        <f>SUMIF('SH1903'!$B$7:$B$1091,B60,'SH1903'!$F$7:$F$1091)</f>
        <v>2796.2200000000003</v>
      </c>
      <c r="F60" s="16">
        <f>SUMIF('SH1904'!$B$8:$B$1123,B60,'SH1904'!$F$8:$F$1123)</f>
        <v>5512.6100000000006</v>
      </c>
      <c r="G60" s="16">
        <f>SUMIF('SH1905'!$B$8:$B$1139,B60,'SH1905'!$F$8:$F$1139)</f>
        <v>1885.3300000000002</v>
      </c>
      <c r="H60" s="16">
        <f>SUMIF('SH1906'!$B$7:$B$1139,B60,'SH1906'!$F$7:$F$1139)</f>
        <v>1995</v>
      </c>
      <c r="I60" s="16">
        <f>SUMIF('SH1907'!$B$7:$B$1190,B60,'SH1907'!$F$7:$F$1190)</f>
        <v>2169.4300000000003</v>
      </c>
      <c r="J60" s="16">
        <f>SUMIF('SH1908'!$B$7:$B$1396,B60,'SH1908'!$F$7:$F$1396)</f>
        <v>1495.85</v>
      </c>
      <c r="K60" s="16">
        <f>SUMIF('SH1909'!$B$7:$B$1396,B60,'SH1909'!$F$7:$F$1396)</f>
        <v>1930.9</v>
      </c>
      <c r="L60" s="16">
        <f>SUMIF('SH1910'!$B$7:$B$1496,B60,'SH1910'!$F$7:$F$1496)</f>
        <v>559.79999999999995</v>
      </c>
      <c r="M60" s="16">
        <f>SUMIF('SH1911'!$B$7:$B$1366,B60,'SH1911'!$F$7:$F$1366)</f>
        <v>2539.4499999999998</v>
      </c>
      <c r="N60" s="16">
        <f>SUMIF('SH1912'!$B$7:$B$1366,B60,'SH1912'!$F$7:$F$1366)</f>
        <v>2469.59</v>
      </c>
      <c r="O60" s="18">
        <f t="shared" si="0"/>
        <v>33388.820000000007</v>
      </c>
      <c r="P60" s="19"/>
      <c r="Q60" s="63"/>
    </row>
    <row r="61" spans="1:17" ht="20.25" customHeight="1">
      <c r="A61" s="14">
        <f t="shared" si="1"/>
        <v>57</v>
      </c>
      <c r="B61" s="27" t="s">
        <v>297</v>
      </c>
      <c r="C61" s="16">
        <f>SUMIF('SH1901'!$B$7:$B$1025,B61,'SH1901'!$F$7:$F$1025)</f>
        <v>0</v>
      </c>
      <c r="D61" s="16">
        <f>SUMIF('SH1902'!$B$7:$B$1025,B61,'SH1902'!$F$7:$F$1025)</f>
        <v>0</v>
      </c>
      <c r="E61" s="16">
        <f>SUMIF('SH1903'!$B$7:$B$1091,B61,'SH1903'!$F$7:$F$1091)</f>
        <v>0</v>
      </c>
      <c r="F61" s="16">
        <f>SUMIF('SH1904'!$B$8:$B$1123,B61,'SH1904'!$F$8:$F$1123)</f>
        <v>0</v>
      </c>
      <c r="G61" s="16">
        <f>SUMIF('SH1905'!$B$8:$B$1139,B61,'SH1905'!$F$8:$F$1139)</f>
        <v>0</v>
      </c>
      <c r="H61" s="16">
        <f>SUMIF('SH1906'!$B$7:$B$1139,B61,'SH1906'!$F$7:$F$1139)</f>
        <v>0</v>
      </c>
      <c r="I61" s="16">
        <f>SUMIF('SH1907'!$B$7:$B$1190,B61,'SH1907'!$F$7:$F$1190)</f>
        <v>0</v>
      </c>
      <c r="J61" s="16">
        <f>SUMIF('SH1908'!$B$7:$B$1396,B61,'SH1908'!$F$7:$F$1396)</f>
        <v>0</v>
      </c>
      <c r="K61" s="16">
        <f>SUMIF('SH1909'!$B$7:$B$1396,B61,'SH1909'!$F$7:$F$1396)</f>
        <v>0</v>
      </c>
      <c r="L61" s="16">
        <f>SUMIF('SH1910'!$B$7:$B$1496,B61,'SH1910'!$F$7:$F$1496)</f>
        <v>0</v>
      </c>
      <c r="M61" s="16">
        <f>SUMIF('SH1911'!$B$7:$B$1366,B61,'SH1911'!$F$7:$F$1366)</f>
        <v>0</v>
      </c>
      <c r="N61" s="16">
        <f>SUMIF('SH1912'!$B$7:$B$1366,B61,'SH1912'!$F$7:$F$1366)</f>
        <v>0</v>
      </c>
      <c r="O61" s="18">
        <f t="shared" si="0"/>
        <v>0</v>
      </c>
      <c r="P61" s="19"/>
      <c r="Q61" s="63"/>
    </row>
    <row r="62" spans="1:17" ht="20.25" customHeight="1">
      <c r="A62" s="14">
        <f t="shared" si="1"/>
        <v>58</v>
      </c>
      <c r="B62" s="27" t="s">
        <v>199</v>
      </c>
      <c r="C62" s="16">
        <f>SUMIF('SH1901'!$B$7:$B$1025,B62,'SH1901'!$F$7:$F$1025)</f>
        <v>0</v>
      </c>
      <c r="D62" s="16">
        <f>SUMIF('SH1902'!$B$7:$B$1025,B62,'SH1902'!$F$7:$F$1025)</f>
        <v>6720</v>
      </c>
      <c r="E62" s="16">
        <f>SUMIF('SH1903'!$B$7:$B$1091,B62,'SH1903'!$F$7:$F$1091)</f>
        <v>6041.7000000000007</v>
      </c>
      <c r="F62" s="16">
        <f>SUMIF('SH1904'!$B$8:$B$1123,B62,'SH1904'!$F$8:$F$1123)</f>
        <v>22511.440000000002</v>
      </c>
      <c r="G62" s="16">
        <f>SUMIF('SH1905'!$B$8:$B$1139,B62,'SH1905'!$F$8:$F$1139)</f>
        <v>11469.55</v>
      </c>
      <c r="H62" s="16">
        <f>SUMIF('SH1906'!$B$7:$B$1139,B62,'SH1906'!$F$7:$F$1139)</f>
        <v>13618.179999999998</v>
      </c>
      <c r="I62" s="16">
        <f>SUMIF('SH1907'!$B$7:$B$1190,B62,'SH1907'!$F$7:$F$1190)</f>
        <v>1581.73</v>
      </c>
      <c r="J62" s="16">
        <f>SUMIF('SH1908'!$B$7:$B$1396,B62,'SH1908'!$F$7:$F$1396)</f>
        <v>474.26</v>
      </c>
      <c r="K62" s="16">
        <f>SUMIF('SH1909'!$B$7:$B$1396,B62,'SH1909'!$F$7:$F$1396)</f>
        <v>0</v>
      </c>
      <c r="L62" s="16">
        <f>SUMIF('SH1910'!$B$7:$B$1496,B62,'SH1910'!$F$7:$F$1496)</f>
        <v>1633.83</v>
      </c>
      <c r="M62" s="16">
        <f>SUMIF('SH1911'!$B$7:$B$1366,B62,'SH1911'!$F$7:$F$1366)</f>
        <v>1183</v>
      </c>
      <c r="N62" s="16">
        <f>SUMIF('SH1912'!$B$7:$B$1366,B62,'SH1912'!$F$7:$F$1366)</f>
        <v>7332.49</v>
      </c>
      <c r="O62" s="18">
        <f t="shared" si="0"/>
        <v>72566.180000000008</v>
      </c>
      <c r="P62" s="19"/>
      <c r="Q62" s="63"/>
    </row>
    <row r="63" spans="1:17" ht="20.25" customHeight="1">
      <c r="A63" s="14">
        <f t="shared" si="1"/>
        <v>59</v>
      </c>
      <c r="B63" s="27" t="s">
        <v>232</v>
      </c>
      <c r="C63" s="16">
        <f>SUMIF('SH1901'!$B$7:$B$1025,B63,'SH1901'!$F$7:$F$1025)</f>
        <v>0</v>
      </c>
      <c r="D63" s="16">
        <f>SUMIF('SH1902'!$B$7:$B$1025,B63,'SH1902'!$F$7:$F$1025)</f>
        <v>0</v>
      </c>
      <c r="E63" s="16">
        <f>SUMIF('SH1903'!$B$7:$B$1091,B63,'SH1903'!$F$7:$F$1091)</f>
        <v>0</v>
      </c>
      <c r="F63" s="16">
        <f>SUMIF('SH1904'!$B$8:$B$1123,B63,'SH1904'!$F$8:$F$1123)</f>
        <v>0</v>
      </c>
      <c r="G63" s="16">
        <f>SUMIF('SH1905'!$B$8:$B$1139,B63,'SH1905'!$F$8:$F$1139)</f>
        <v>0</v>
      </c>
      <c r="H63" s="16">
        <f>SUMIF('SH1906'!$B$7:$B$1139,B63,'SH1906'!$F$7:$F$1139)</f>
        <v>0</v>
      </c>
      <c r="I63" s="16">
        <f>SUMIF('SH1907'!$B$7:$B$1190,B63,'SH1907'!$F$7:$F$1190)</f>
        <v>0</v>
      </c>
      <c r="J63" s="16">
        <f>SUMIF('SH1908'!$B$7:$B$1396,B63,'SH1908'!$F$7:$F$1396)</f>
        <v>0</v>
      </c>
      <c r="K63" s="16">
        <f>SUMIF('SH1909'!$B$7:$B$1396,B63,'SH1909'!$F$7:$F$1396)</f>
        <v>0</v>
      </c>
      <c r="L63" s="16">
        <f>SUMIF('SH1910'!$B$7:$B$1496,B63,'SH1910'!$F$7:$F$1496)</f>
        <v>0</v>
      </c>
      <c r="M63" s="16">
        <f>SUMIF('SH1911'!$B$7:$B$1366,B63,'SH1911'!$F$7:$F$1366)</f>
        <v>0</v>
      </c>
      <c r="N63" s="16">
        <f>SUMIF('SH1912'!$B$7:$B$1366,B63,'SH1912'!$F$7:$F$1366)</f>
        <v>0</v>
      </c>
      <c r="O63" s="18">
        <f t="shared" si="0"/>
        <v>0</v>
      </c>
      <c r="P63" s="19"/>
      <c r="Q63" s="63"/>
    </row>
    <row r="64" spans="1:17" ht="20.25" customHeight="1">
      <c r="A64" s="14">
        <f t="shared" si="1"/>
        <v>60</v>
      </c>
      <c r="B64" s="27" t="s">
        <v>125</v>
      </c>
      <c r="C64" s="16">
        <f>SUMIF('SH1901'!$B$7:$B$1025,B64,'SH1901'!$F$7:$F$1025)</f>
        <v>0</v>
      </c>
      <c r="D64" s="16">
        <f>SUMIF('SH1902'!$B$7:$B$1025,B64,'SH1902'!$F$7:$F$1025)</f>
        <v>0</v>
      </c>
      <c r="E64" s="16">
        <f>SUMIF('SH1903'!$B$7:$B$1091,B64,'SH1903'!$F$7:$F$1091)</f>
        <v>0</v>
      </c>
      <c r="F64" s="16">
        <f>SUMIF('SH1904'!$B$8:$B$1123,B64,'SH1904'!$F$8:$F$1123)</f>
        <v>0</v>
      </c>
      <c r="G64" s="16">
        <f>SUMIF('SH1905'!$B$8:$B$1139,B64,'SH1905'!$F$8:$F$1139)</f>
        <v>0</v>
      </c>
      <c r="H64" s="16">
        <f>SUMIF('SH1906'!$B$7:$B$1139,B64,'SH1906'!$F$7:$F$1139)</f>
        <v>0</v>
      </c>
      <c r="I64" s="16">
        <f>SUMIF('SH1907'!$B$7:$B$1190,B64,'SH1907'!$F$7:$F$1190)</f>
        <v>0</v>
      </c>
      <c r="J64" s="16">
        <f>SUMIF('SH1908'!$B$7:$B$1396,B64,'SH1908'!$F$7:$F$1396)</f>
        <v>0</v>
      </c>
      <c r="K64" s="16">
        <f>SUMIF('SH1909'!$B$7:$B$1396,B64,'SH1909'!$F$7:$F$1396)</f>
        <v>0</v>
      </c>
      <c r="L64" s="16">
        <f>SUMIF('SH1910'!$B$7:$B$1496,B64,'SH1910'!$F$7:$F$1496)</f>
        <v>0</v>
      </c>
      <c r="M64" s="16">
        <f>SUMIF('SH1911'!$B$7:$B$1366,B64,'SH1911'!$F$7:$F$1366)</f>
        <v>0</v>
      </c>
      <c r="N64" s="16">
        <f>SUMIF('SH1912'!$B$7:$B$1366,B64,'SH1912'!$F$7:$F$1366)</f>
        <v>0</v>
      </c>
      <c r="O64" s="18">
        <f t="shared" si="0"/>
        <v>0</v>
      </c>
      <c r="P64" s="19"/>
      <c r="Q64" s="63"/>
    </row>
    <row r="65" spans="1:17" ht="20.25" customHeight="1">
      <c r="A65" s="14">
        <f t="shared" si="1"/>
        <v>61</v>
      </c>
      <c r="B65" s="27" t="s">
        <v>324</v>
      </c>
      <c r="C65" s="16">
        <f>SUMIF('SH1901'!$B$7:$B$1025,B65,'SH1901'!$F$7:$F$1025)</f>
        <v>0</v>
      </c>
      <c r="D65" s="16">
        <f>SUMIF('SH1902'!$B$7:$B$1025,B65,'SH1902'!$F$7:$F$1025)</f>
        <v>0</v>
      </c>
      <c r="E65" s="16">
        <f>SUMIF('SH1903'!$B$7:$B$1091,B65,'SH1903'!$F$7:$F$1091)</f>
        <v>0</v>
      </c>
      <c r="F65" s="16">
        <f>SUMIF('SH1904'!$B$8:$B$1123,B65,'SH1904'!$F$8:$F$1123)</f>
        <v>0</v>
      </c>
      <c r="G65" s="16">
        <f>SUMIF('SH1905'!$B$8:$B$1139,B65,'SH1905'!$F$8:$F$1139)</f>
        <v>0</v>
      </c>
      <c r="H65" s="16">
        <f>SUMIF('SH1906'!$B$7:$B$1139,B65,'SH1906'!$F$7:$F$1139)</f>
        <v>0</v>
      </c>
      <c r="I65" s="16">
        <f>SUMIF('SH1907'!$B$7:$B$1190,B65,'SH1907'!$F$7:$F$1190)</f>
        <v>0</v>
      </c>
      <c r="J65" s="16">
        <f>SUMIF('SH1908'!$B$7:$B$1396,B65,'SH1908'!$F$7:$F$1396)</f>
        <v>0</v>
      </c>
      <c r="K65" s="16">
        <f>SUMIF('SH1909'!$B$7:$B$1396,B65,'SH1909'!$F$7:$F$1396)</f>
        <v>0</v>
      </c>
      <c r="L65" s="16">
        <f>SUMIF('SH1910'!$B$7:$B$1496,B65,'SH1910'!$F$7:$F$1496)</f>
        <v>0</v>
      </c>
      <c r="M65" s="16">
        <f>SUMIF('SH1911'!$B$7:$B$1366,B65,'SH1911'!$F$7:$F$1366)</f>
        <v>0</v>
      </c>
      <c r="N65" s="16">
        <f>SUMIF('SH1912'!$B$7:$B$1366,B65,'SH1912'!$F$7:$F$1366)</f>
        <v>0</v>
      </c>
      <c r="O65" s="18">
        <f t="shared" si="0"/>
        <v>0</v>
      </c>
      <c r="P65" s="19"/>
      <c r="Q65" s="63"/>
    </row>
    <row r="66" spans="1:17" ht="20.25" customHeight="1">
      <c r="A66" s="14">
        <f t="shared" si="1"/>
        <v>62</v>
      </c>
      <c r="B66" s="27" t="s">
        <v>355</v>
      </c>
      <c r="C66" s="16">
        <f>SUMIF('SH1901'!$B$7:$B$1025,B66,'SH1901'!$F$7:$F$1025)</f>
        <v>0</v>
      </c>
      <c r="D66" s="16">
        <f>SUMIF('SH1902'!$B$7:$B$1025,B66,'SH1902'!$F$7:$F$1025)</f>
        <v>14894.619999999999</v>
      </c>
      <c r="E66" s="16">
        <f>SUMIF('SH1903'!$B$7:$B$1091,B66,'SH1903'!$F$7:$F$1091)</f>
        <v>9430</v>
      </c>
      <c r="F66" s="16">
        <f>SUMIF('SH1904'!$B$8:$B$1123,B66,'SH1904'!$F$8:$F$1123)</f>
        <v>2261.6999999999998</v>
      </c>
      <c r="G66" s="16">
        <f>SUMIF('SH1905'!$B$8:$B$1139,B66,'SH1905'!$F$8:$F$1139)</f>
        <v>0</v>
      </c>
      <c r="H66" s="16">
        <f>SUMIF('SH1906'!$B$7:$B$1139,B66,'SH1906'!$F$7:$F$1139)</f>
        <v>13544.79</v>
      </c>
      <c r="I66" s="16">
        <f>SUMIF('SH1907'!$B$7:$B$1190,B66,'SH1907'!$F$7:$F$1190)</f>
        <v>8675.869999999999</v>
      </c>
      <c r="J66" s="16">
        <f>SUMIF('SH1908'!$B$7:$B$1396,B66,'SH1908'!$F$7:$F$1396)</f>
        <v>12263.72</v>
      </c>
      <c r="K66" s="16">
        <f>SUMIF('SH1909'!$B$7:$B$1396,B66,'SH1909'!$F$7:$F$1396)</f>
        <v>10683.880000000001</v>
      </c>
      <c r="L66" s="16">
        <f>SUMIF('SH1910'!$B$7:$B$1496,B66,'SH1910'!$F$7:$F$1496)</f>
        <v>10107.15</v>
      </c>
      <c r="M66" s="16">
        <f>SUMIF('SH1911'!$B$7:$B$1366,B66,'SH1911'!$F$7:$F$1366)</f>
        <v>7921.2</v>
      </c>
      <c r="N66" s="16">
        <f>SUMIF('SH1912'!$B$7:$B$1366,B66,'SH1912'!$F$7:$F$1366)</f>
        <v>6729.25</v>
      </c>
      <c r="O66" s="18">
        <f t="shared" si="0"/>
        <v>96512.18</v>
      </c>
      <c r="P66" s="19"/>
      <c r="Q66" s="63"/>
    </row>
    <row r="67" spans="1:17" ht="20.25" customHeight="1">
      <c r="A67" s="14">
        <f t="shared" si="1"/>
        <v>63</v>
      </c>
      <c r="B67" s="27" t="s">
        <v>326</v>
      </c>
      <c r="C67" s="16">
        <f>SUMIF('SH1901'!$B$7:$B$1025,B67,'SH1901'!$F$7:$F$1025)</f>
        <v>0</v>
      </c>
      <c r="D67" s="16">
        <f>SUMIF('SH1902'!$B$7:$B$1025,B67,'SH1902'!$F$7:$F$1025)</f>
        <v>0</v>
      </c>
      <c r="E67" s="16">
        <f>SUMIF('SH1903'!$B$7:$B$1091,B67,'SH1903'!$F$7:$F$1091)</f>
        <v>0</v>
      </c>
      <c r="F67" s="16">
        <f>SUMIF('SH1904'!$B$8:$B$1123,B67,'SH1904'!$F$8:$F$1123)</f>
        <v>0</v>
      </c>
      <c r="G67" s="16">
        <f>SUMIF('SH1905'!$B$8:$B$1139,B67,'SH1905'!$F$8:$F$1139)</f>
        <v>0</v>
      </c>
      <c r="H67" s="16">
        <f>SUMIF('SH1906'!$B$7:$B$1139,B67,'SH1906'!$F$7:$F$1139)</f>
        <v>0</v>
      </c>
      <c r="I67" s="16">
        <f>SUMIF('SH1907'!$B$7:$B$1190,B67,'SH1907'!$F$7:$F$1190)</f>
        <v>0</v>
      </c>
      <c r="J67" s="16">
        <f>SUMIF('SH1908'!$B$7:$B$1396,B67,'SH1908'!$F$7:$F$1396)</f>
        <v>0</v>
      </c>
      <c r="K67" s="16">
        <f>SUMIF('SH1909'!$B$7:$B$1396,B67,'SH1909'!$F$7:$F$1396)</f>
        <v>0</v>
      </c>
      <c r="L67" s="16">
        <f>SUMIF('SH1910'!$B$7:$B$1496,B67,'SH1910'!$F$7:$F$1496)</f>
        <v>0</v>
      </c>
      <c r="M67" s="16">
        <f>SUMIF('SH1911'!$B$7:$B$1366,B67,'SH1911'!$F$7:$F$1366)</f>
        <v>0</v>
      </c>
      <c r="N67" s="16">
        <f>SUMIF('SH1912'!$B$7:$B$1366,B67,'SH1912'!$F$7:$F$1366)</f>
        <v>0</v>
      </c>
      <c r="O67" s="18">
        <f t="shared" si="0"/>
        <v>0</v>
      </c>
      <c r="P67" s="19"/>
      <c r="Q67" s="63"/>
    </row>
    <row r="68" spans="1:17" ht="20.25" customHeight="1">
      <c r="A68" s="14">
        <f t="shared" si="1"/>
        <v>64</v>
      </c>
      <c r="B68" s="27" t="s">
        <v>333</v>
      </c>
      <c r="C68" s="16">
        <f>SUMIF('SH1901'!$B$7:$B$1025,B68,'SH1901'!$F$7:$F$1025)</f>
        <v>0</v>
      </c>
      <c r="D68" s="16">
        <f>SUMIF('SH1902'!$B$7:$B$1025,B68,'SH1902'!$F$7:$F$1025)</f>
        <v>0</v>
      </c>
      <c r="E68" s="16">
        <f>SUMIF('SH1903'!$B$7:$B$1091,B68,'SH1903'!$F$7:$F$1091)</f>
        <v>0</v>
      </c>
      <c r="F68" s="16">
        <f>SUMIF('SH1904'!$B$8:$B$1123,B68,'SH1904'!$F$8:$F$1123)</f>
        <v>0</v>
      </c>
      <c r="G68" s="16">
        <f>SUMIF('SH1905'!$B$8:$B$1139,B68,'SH1905'!$F$8:$F$1139)</f>
        <v>8321.69</v>
      </c>
      <c r="H68" s="16">
        <f>SUMIF('SH1906'!$B$7:$B$1139,B68,'SH1906'!$F$7:$F$1139)</f>
        <v>0</v>
      </c>
      <c r="I68" s="16">
        <f>SUMIF('SH1907'!$B$7:$B$1190,B68,'SH1907'!$F$7:$F$1190)</f>
        <v>7915.69</v>
      </c>
      <c r="J68" s="16">
        <f>SUMIF('SH1908'!$B$7:$B$1396,B68,'SH1908'!$F$7:$F$1396)</f>
        <v>0</v>
      </c>
      <c r="K68" s="16">
        <f>SUMIF('SH1909'!$B$7:$B$1396,B68,'SH1909'!$F$7:$F$1396)</f>
        <v>0</v>
      </c>
      <c r="L68" s="16">
        <f>SUMIF('SH1910'!$B$7:$B$1496,B68,'SH1910'!$F$7:$F$1496)</f>
        <v>0</v>
      </c>
      <c r="M68" s="16">
        <f>SUMIF('SH1911'!$B$7:$B$1366,B68,'SH1911'!$F$7:$F$1366)</f>
        <v>0</v>
      </c>
      <c r="N68" s="16">
        <f>SUMIF('SH1912'!$B$7:$B$1366,B68,'SH1912'!$F$7:$F$1366)</f>
        <v>0</v>
      </c>
      <c r="O68" s="18">
        <f t="shared" si="0"/>
        <v>16237.380000000001</v>
      </c>
      <c r="P68" s="19"/>
      <c r="Q68" s="63"/>
    </row>
    <row r="69" spans="1:17" ht="20.25" customHeight="1">
      <c r="A69" s="14">
        <f t="shared" si="1"/>
        <v>65</v>
      </c>
      <c r="B69" s="27" t="s">
        <v>337</v>
      </c>
      <c r="C69" s="16">
        <f>SUMIF('SH1901'!$B$7:$B$1025,B69,'SH1901'!$F$7:$F$1025)</f>
        <v>10864.9</v>
      </c>
      <c r="D69" s="16">
        <f>SUMIF('SH1902'!$B$7:$B$1025,B69,'SH1902'!$F$7:$F$1025)</f>
        <v>49317.68</v>
      </c>
      <c r="E69" s="16">
        <f>SUMIF('SH1903'!$B$7:$B$1091,B69,'SH1903'!$F$7:$F$1091)</f>
        <v>100194.17000000003</v>
      </c>
      <c r="F69" s="16">
        <f>SUMIF('SH1904'!$B$8:$B$1123,B69,'SH1904'!$F$8:$F$1123)</f>
        <v>28202.75</v>
      </c>
      <c r="G69" s="16">
        <f>SUMIF('SH1905'!$B$8:$B$1139,B69,'SH1905'!$F$8:$F$1139)</f>
        <v>38983.450000000004</v>
      </c>
      <c r="H69" s="16">
        <f>SUMIF('SH1906'!$B$7:$B$1139,B69,'SH1906'!$F$7:$F$1139)</f>
        <v>53363.360000000008</v>
      </c>
      <c r="I69" s="16">
        <f>SUMIF('SH1907'!$B$7:$B$1190,B69,'SH1907'!$F$7:$F$1190)</f>
        <v>38359.950000000004</v>
      </c>
      <c r="J69" s="16">
        <f>SUMIF('SH1908'!$B$7:$B$1396,B69,'SH1908'!$F$7:$F$1396)</f>
        <v>0</v>
      </c>
      <c r="K69" s="16">
        <f>SUMIF('SH1909'!$B$7:$B$1396,B69,'SH1909'!$F$7:$F$1396)</f>
        <v>34245.449999999997</v>
      </c>
      <c r="L69" s="16">
        <f>SUMIF('SH1910'!$B$7:$B$1496,B69,'SH1910'!$F$7:$F$1496)</f>
        <v>26922.18</v>
      </c>
      <c r="M69" s="16">
        <f>SUMIF('SH1911'!$B$7:$B$1366,B69,'SH1911'!$F$7:$F$1366)</f>
        <v>13591.65</v>
      </c>
      <c r="N69" s="16">
        <f>SUMIF('SH1912'!$B$7:$B$1366,B69,'SH1912'!$F$7:$F$1366)</f>
        <v>0</v>
      </c>
      <c r="O69" s="18">
        <f t="shared" si="0"/>
        <v>394045.5400000001</v>
      </c>
      <c r="P69" s="19"/>
      <c r="Q69" s="63"/>
    </row>
    <row r="70" spans="1:17" ht="20.25" customHeight="1">
      <c r="A70" s="14">
        <f t="shared" si="1"/>
        <v>66</v>
      </c>
      <c r="B70" s="27" t="s">
        <v>330</v>
      </c>
      <c r="C70" s="16">
        <f>SUMIF('SH1901'!$B$7:$B$1025,B70,'SH1901'!$F$7:$F$1025)</f>
        <v>12266.26</v>
      </c>
      <c r="D70" s="16">
        <f>SUMIF('SH1902'!$B$7:$B$1025,B70,'SH1902'!$F$7:$F$1025)</f>
        <v>0</v>
      </c>
      <c r="E70" s="16">
        <f>SUMIF('SH1903'!$B$7:$B$1091,B70,'SH1903'!$F$7:$F$1091)</f>
        <v>514.65</v>
      </c>
      <c r="F70" s="16">
        <f>SUMIF('SH1904'!$B$8:$B$1123,B70,'SH1904'!$F$8:$F$1123)</f>
        <v>0</v>
      </c>
      <c r="G70" s="16">
        <f>SUMIF('SH1905'!$B$8:$B$1139,B70,'SH1905'!$F$8:$F$1139)</f>
        <v>2632.3199999999997</v>
      </c>
      <c r="H70" s="16">
        <f>SUMIF('SH1906'!$B$7:$B$1139,B70,'SH1906'!$F$7:$F$1139)</f>
        <v>7056.54</v>
      </c>
      <c r="I70" s="16">
        <f>SUMIF('SH1907'!$B$7:$B$1190,B70,'SH1907'!$F$7:$F$1190)</f>
        <v>13111.009999999998</v>
      </c>
      <c r="J70" s="16">
        <f>SUMIF('SH1908'!$B$7:$B$1396,B70,'SH1908'!$F$7:$F$1396)</f>
        <v>15452.82</v>
      </c>
      <c r="K70" s="16">
        <f>SUMIF('SH1909'!$B$7:$B$1396,B70,'SH1909'!$F$7:$F$1396)</f>
        <v>16396.25</v>
      </c>
      <c r="L70" s="16">
        <f>SUMIF('SH1910'!$B$7:$B$1496,B70,'SH1910'!$F$7:$F$1496)</f>
        <v>14809.73</v>
      </c>
      <c r="M70" s="16">
        <f>SUMIF('SH1911'!$B$7:$B$1366,B70,'SH1911'!$F$7:$F$1366)</f>
        <v>11788.61</v>
      </c>
      <c r="N70" s="16">
        <f>SUMIF('SH1912'!$B$7:$B$1366,B70,'SH1912'!$F$7:$F$1366)</f>
        <v>7011.87</v>
      </c>
      <c r="O70" s="18">
        <f t="shared" ref="O70:O133" si="2">SUM(C70:N70)</f>
        <v>101040.06</v>
      </c>
      <c r="P70" s="19"/>
      <c r="Q70" s="63"/>
    </row>
    <row r="71" spans="1:17" ht="20.25" customHeight="1">
      <c r="A71" s="14">
        <f t="shared" ref="A71:A151" si="3">A70+1</f>
        <v>67</v>
      </c>
      <c r="B71" s="27" t="s">
        <v>340</v>
      </c>
      <c r="C71" s="16">
        <f>SUMIF('SH1901'!$B$7:$B$1025,B71,'SH1901'!$F$7:$F$1025)</f>
        <v>0</v>
      </c>
      <c r="D71" s="16">
        <f>SUMIF('SH1902'!$B$7:$B$1025,B71,'SH1902'!$F$7:$F$1025)</f>
        <v>0</v>
      </c>
      <c r="E71" s="16">
        <f>SUMIF('SH1903'!$B$7:$B$1091,B71,'SH1903'!$F$7:$F$1091)</f>
        <v>0</v>
      </c>
      <c r="F71" s="16">
        <f>SUMIF('SH1904'!$B$8:$B$1123,B71,'SH1904'!$F$8:$F$1123)</f>
        <v>0</v>
      </c>
      <c r="G71" s="16">
        <f>SUMIF('SH1905'!$B$8:$B$1139,B71,'SH1905'!$F$8:$F$1139)</f>
        <v>0</v>
      </c>
      <c r="H71" s="16">
        <f>SUMIF('SH1906'!$B$7:$B$1139,B71,'SH1906'!$F$7:$F$1139)</f>
        <v>0</v>
      </c>
      <c r="I71" s="16">
        <f>SUMIF('SH1907'!$B$7:$B$1190,B71,'SH1907'!$F$7:$F$1190)</f>
        <v>0</v>
      </c>
      <c r="J71" s="16">
        <f>SUMIF('SH1908'!$B$7:$B$1396,B71,'SH1908'!$F$7:$F$1396)</f>
        <v>0</v>
      </c>
      <c r="K71" s="16">
        <f>SUMIF('SH1909'!$B$7:$B$1396,B71,'SH1909'!$F$7:$F$1396)</f>
        <v>0</v>
      </c>
      <c r="L71" s="16">
        <f>SUMIF('SH1910'!$B$7:$B$1496,B71,'SH1910'!$F$7:$F$1496)</f>
        <v>0</v>
      </c>
      <c r="M71" s="16">
        <f>SUMIF('SH1911'!$B$7:$B$1366,B71,'SH1911'!$F$7:$F$1366)</f>
        <v>0</v>
      </c>
      <c r="N71" s="16">
        <f>SUMIF('SH1912'!$B$7:$B$1366,B71,'SH1912'!$F$7:$F$1366)</f>
        <v>0</v>
      </c>
      <c r="O71" s="18">
        <f t="shared" si="2"/>
        <v>0</v>
      </c>
      <c r="P71" s="19"/>
      <c r="Q71" s="63"/>
    </row>
    <row r="72" spans="1:17" ht="20.25" customHeight="1">
      <c r="A72" s="14">
        <f t="shared" si="3"/>
        <v>68</v>
      </c>
      <c r="B72" s="27" t="s">
        <v>341</v>
      </c>
      <c r="C72" s="16">
        <f>SUMIF('SH1901'!$B$7:$B$1025,B72,'SH1901'!$F$7:$F$1025)</f>
        <v>5712.8</v>
      </c>
      <c r="D72" s="16">
        <f>SUMIF('SH1902'!$B$7:$B$1025,B72,'SH1902'!$F$7:$F$1025)</f>
        <v>0</v>
      </c>
      <c r="E72" s="16">
        <f>SUMIF('SH1903'!$B$7:$B$1091,B72,'SH1903'!$F$7:$F$1091)</f>
        <v>0</v>
      </c>
      <c r="F72" s="16">
        <f>SUMIF('SH1904'!$B$8:$B$1123,B72,'SH1904'!$F$8:$F$1123)</f>
        <v>5543.2</v>
      </c>
      <c r="G72" s="16">
        <f>SUMIF('SH1905'!$B$8:$B$1139,B72,'SH1905'!$F$8:$F$1139)</f>
        <v>2246.88</v>
      </c>
      <c r="H72" s="16">
        <f>SUMIF('SH1906'!$B$7:$B$1139,B72,'SH1906'!$F$7:$F$1139)</f>
        <v>10176.27</v>
      </c>
      <c r="I72" s="16">
        <f>SUMIF('SH1907'!$B$7:$B$1190,B72,'SH1907'!$F$7:$F$1190)</f>
        <v>0</v>
      </c>
      <c r="J72" s="16">
        <f>SUMIF('SH1908'!$B$7:$B$1396,B72,'SH1908'!$F$7:$F$1396)</f>
        <v>0</v>
      </c>
      <c r="K72" s="16">
        <f>SUMIF('SH1909'!$B$7:$B$1396,B72,'SH1909'!$F$7:$F$1396)</f>
        <v>0</v>
      </c>
      <c r="L72" s="16">
        <f>SUMIF('SH1910'!$B$7:$B$1496,B72,'SH1910'!$F$7:$F$1496)</f>
        <v>0</v>
      </c>
      <c r="M72" s="16">
        <f>SUMIF('SH1911'!$B$7:$B$1366,B72,'SH1911'!$F$7:$F$1366)</f>
        <v>0</v>
      </c>
      <c r="N72" s="16">
        <f>SUMIF('SH1912'!$B$7:$B$1366,B72,'SH1912'!$F$7:$F$1366)</f>
        <v>0</v>
      </c>
      <c r="O72" s="18">
        <f t="shared" si="2"/>
        <v>23679.15</v>
      </c>
      <c r="P72" s="19"/>
      <c r="Q72" s="63"/>
    </row>
    <row r="73" spans="1:17" ht="20.25" customHeight="1">
      <c r="A73" s="14">
        <f t="shared" si="3"/>
        <v>69</v>
      </c>
      <c r="B73" s="27" t="s">
        <v>346</v>
      </c>
      <c r="C73" s="16">
        <f>SUMIF('SH1901'!$B$7:$B$1025,B73,'SH1901'!$F$7:$F$1025)</f>
        <v>6931.2</v>
      </c>
      <c r="D73" s="16">
        <f>SUMIF('SH1902'!$B$7:$B$1025,B73,'SH1902'!$F$7:$F$1025)</f>
        <v>6840</v>
      </c>
      <c r="E73" s="16">
        <f>SUMIF('SH1903'!$B$7:$B$1091,B73,'SH1903'!$F$7:$F$1091)</f>
        <v>7776</v>
      </c>
      <c r="F73" s="16">
        <f>SUMIF('SH1904'!$B$8:$B$1123,B73,'SH1904'!$F$8:$F$1123)</f>
        <v>3348.8</v>
      </c>
      <c r="G73" s="16">
        <f>SUMIF('SH1905'!$B$8:$B$1139,B73,'SH1905'!$F$8:$F$1139)</f>
        <v>5881.3</v>
      </c>
      <c r="H73" s="16">
        <f>SUMIF('SH1906'!$B$7:$B$1139,B73,'SH1906'!$F$7:$F$1139)</f>
        <v>5617.3</v>
      </c>
      <c r="I73" s="16">
        <f>SUMIF('SH1907'!$B$7:$B$1190,B73,'SH1907'!$F$7:$F$1190)</f>
        <v>1232</v>
      </c>
      <c r="J73" s="16">
        <f>SUMIF('SH1908'!$B$7:$B$1396,B73,'SH1908'!$F$7:$F$1396)</f>
        <v>7453.6</v>
      </c>
      <c r="K73" s="16">
        <f>SUMIF('SH1909'!$B$7:$B$1396,B73,'SH1909'!$F$7:$F$1396)</f>
        <v>2684</v>
      </c>
      <c r="L73" s="16">
        <f>SUMIF('SH1910'!$B$7:$B$1496,B73,'SH1910'!$F$7:$F$1496)</f>
        <v>12136</v>
      </c>
      <c r="M73" s="16">
        <f>SUMIF('SH1911'!$B$7:$B$1366,B73,'SH1911'!$F$7:$F$1366)</f>
        <v>19672.5</v>
      </c>
      <c r="N73" s="16">
        <f>SUMIF('SH1912'!$B$7:$B$1366,B73,'SH1912'!$F$7:$F$1366)</f>
        <v>43038</v>
      </c>
      <c r="O73" s="18">
        <f t="shared" si="2"/>
        <v>122610.7</v>
      </c>
      <c r="P73" s="19"/>
      <c r="Q73" s="63"/>
    </row>
    <row r="74" spans="1:17" ht="20.25" customHeight="1">
      <c r="A74" s="14">
        <f t="shared" si="3"/>
        <v>70</v>
      </c>
      <c r="B74" s="27" t="s">
        <v>349</v>
      </c>
      <c r="C74" s="16">
        <f>SUMIF('SH1901'!$B$7:$B$1025,B74,'SH1901'!$F$7:$F$1025)</f>
        <v>1732.5</v>
      </c>
      <c r="D74" s="16">
        <f>SUMIF('SH1902'!$B$7:$B$1025,B74,'SH1902'!$F$7:$F$1025)</f>
        <v>1732.5</v>
      </c>
      <c r="E74" s="16">
        <f>SUMIF('SH1903'!$B$7:$B$1091,B74,'SH1903'!$F$7:$F$1091)</f>
        <v>1573.5</v>
      </c>
      <c r="F74" s="16">
        <f>SUMIF('SH1904'!$B$8:$B$1123,B74,'SH1904'!$F$8:$F$1123)</f>
        <v>1400</v>
      </c>
      <c r="G74" s="16">
        <f>SUMIF('SH1905'!$B$8:$B$1139,B74,'SH1905'!$F$8:$F$1139)</f>
        <v>906</v>
      </c>
      <c r="H74" s="16">
        <f>SUMIF('SH1906'!$B$7:$B$1139,B74,'SH1906'!$F$7:$F$1139)</f>
        <v>1142.51</v>
      </c>
      <c r="I74" s="16">
        <f>SUMIF('SH1907'!$B$7:$B$1190,B74,'SH1907'!$F$7:$F$1190)</f>
        <v>1075.4000000000001</v>
      </c>
      <c r="J74" s="16">
        <f>SUMIF('SH1908'!$B$7:$B$1396,B74,'SH1908'!$F$7:$F$1396)</f>
        <v>795</v>
      </c>
      <c r="K74" s="16">
        <f>SUMIF('SH1909'!$B$7:$B$1396,B74,'SH1909'!$F$7:$F$1396)</f>
        <v>0</v>
      </c>
      <c r="L74" s="16">
        <f>SUMIF('SH1910'!$B$7:$B$1496,B74,'SH1910'!$F$7:$F$1496)</f>
        <v>1768.99</v>
      </c>
      <c r="M74" s="16">
        <f>SUMIF('SH1911'!$B$7:$B$1366,B74,'SH1911'!$F$7:$F$1366)</f>
        <v>0</v>
      </c>
      <c r="N74" s="16">
        <f>SUMIF('SH1912'!$B$7:$B$1366,B74,'SH1912'!$F$7:$F$1366)</f>
        <v>2143.5</v>
      </c>
      <c r="O74" s="18">
        <f t="shared" si="2"/>
        <v>14269.9</v>
      </c>
      <c r="P74" s="19"/>
      <c r="Q74" s="63"/>
    </row>
    <row r="75" spans="1:17" ht="20.25" customHeight="1">
      <c r="A75" s="14">
        <f t="shared" si="3"/>
        <v>71</v>
      </c>
      <c r="B75" s="27" t="s">
        <v>350</v>
      </c>
      <c r="C75" s="16">
        <f>SUMIF('SH1901'!$B$7:$B$1025,B75,'SH1901'!$F$7:$F$1025)</f>
        <v>0</v>
      </c>
      <c r="D75" s="16">
        <f>SUMIF('SH1902'!$B$7:$B$1025,B75,'SH1902'!$F$7:$F$1025)</f>
        <v>0</v>
      </c>
      <c r="E75" s="16">
        <f>SUMIF('SH1903'!$B$7:$B$1091,B75,'SH1903'!$F$7:$F$1091)</f>
        <v>0</v>
      </c>
      <c r="F75" s="16">
        <f>SUMIF('SH1904'!$B$8:$B$1123,B75,'SH1904'!$F$8:$F$1123)</f>
        <v>0</v>
      </c>
      <c r="G75" s="16">
        <f>SUMIF('SH1905'!$B$8:$B$1139,B75,'SH1905'!$F$8:$F$1139)</f>
        <v>0</v>
      </c>
      <c r="H75" s="16">
        <f>SUMIF('SH1906'!$B$7:$B$1139,B75,'SH1906'!$F$7:$F$1139)</f>
        <v>0</v>
      </c>
      <c r="I75" s="16">
        <f>SUMIF('SH1907'!$B$7:$B$1190,B75,'SH1907'!$F$7:$F$1190)</f>
        <v>0</v>
      </c>
      <c r="J75" s="16">
        <f>SUMIF('SH1908'!$B$7:$B$1396,B75,'SH1908'!$F$7:$F$1396)</f>
        <v>0</v>
      </c>
      <c r="K75" s="16">
        <f>SUMIF('SH1909'!$B$7:$B$1396,B75,'SH1909'!$F$7:$F$1396)</f>
        <v>0</v>
      </c>
      <c r="L75" s="16">
        <f>SUMIF('SH1910'!$B$7:$B$1496,B75,'SH1910'!$F$7:$F$1496)</f>
        <v>0</v>
      </c>
      <c r="M75" s="16">
        <f>SUMIF('SH1911'!$B$7:$B$1366,B75,'SH1911'!$F$7:$F$1366)</f>
        <v>0</v>
      </c>
      <c r="N75" s="16">
        <f>SUMIF('SH1912'!$B$7:$B$1366,B75,'SH1912'!$F$7:$F$1366)</f>
        <v>0</v>
      </c>
      <c r="O75" s="18">
        <f t="shared" si="2"/>
        <v>0</v>
      </c>
      <c r="P75" s="19"/>
      <c r="Q75" s="63"/>
    </row>
    <row r="76" spans="1:17" ht="20.25" customHeight="1">
      <c r="A76" s="14">
        <f t="shared" si="3"/>
        <v>72</v>
      </c>
      <c r="B76" s="22" t="s">
        <v>351</v>
      </c>
      <c r="C76" s="16">
        <f>SUMIF('SH1901'!$B$7:$B$1025,B76,'SH1901'!$F$7:$F$1025)</f>
        <v>0</v>
      </c>
      <c r="D76" s="16">
        <f>SUMIF('SH1902'!$B$7:$B$1025,B76,'SH1902'!$F$7:$F$1025)</f>
        <v>0</v>
      </c>
      <c r="E76" s="16">
        <f>SUMIF('SH1903'!$B$7:$B$1091,B76,'SH1903'!$F$7:$F$1091)</f>
        <v>0</v>
      </c>
      <c r="F76" s="16">
        <f>SUMIF('SH1904'!$B$8:$B$1123,B76,'SH1904'!$F$8:$F$1123)</f>
        <v>0</v>
      </c>
      <c r="G76" s="16">
        <f>SUMIF('SH1905'!$B$8:$B$1139,B76,'SH1905'!$F$8:$F$1139)</f>
        <v>0</v>
      </c>
      <c r="H76" s="16">
        <f>SUMIF('SH1906'!$B$7:$B$1139,B76,'SH1906'!$F$7:$F$1139)</f>
        <v>0</v>
      </c>
      <c r="I76" s="16">
        <f>SUMIF('SH1907'!$B$7:$B$1190,B76,'SH1907'!$F$7:$F$1190)</f>
        <v>0</v>
      </c>
      <c r="J76" s="16">
        <f>SUMIF('SH1908'!$B$7:$B$1396,B76,'SH1908'!$F$7:$F$1396)</f>
        <v>0</v>
      </c>
      <c r="K76" s="16">
        <f>SUMIF('SH1909'!$B$7:$B$1396,B76,'SH1909'!$F$7:$F$1396)</f>
        <v>0</v>
      </c>
      <c r="L76" s="16">
        <f>SUMIF('SH1910'!$B$7:$B$1496,B76,'SH1910'!$F$7:$F$1496)</f>
        <v>0</v>
      </c>
      <c r="M76" s="16">
        <f>SUMIF('SH1911'!$B$7:$B$1366,B76,'SH1911'!$F$7:$F$1366)</f>
        <v>0</v>
      </c>
      <c r="N76" s="16">
        <f>SUMIF('SH1912'!$B$7:$B$1366,B76,'SH1912'!$F$7:$F$1366)</f>
        <v>0</v>
      </c>
      <c r="O76" s="18">
        <f t="shared" si="2"/>
        <v>0</v>
      </c>
      <c r="P76" s="19"/>
      <c r="Q76" s="63"/>
    </row>
    <row r="77" spans="1:17" ht="20.25" customHeight="1">
      <c r="A77" s="14">
        <f t="shared" si="3"/>
        <v>73</v>
      </c>
      <c r="B77" s="22" t="s">
        <v>352</v>
      </c>
      <c r="C77" s="16">
        <f>SUMIF('SH1901'!$B$7:$B$1025,B77,'SH1901'!$F$7:$F$1025)</f>
        <v>0</v>
      </c>
      <c r="D77" s="16">
        <f>SUMIF('SH1902'!$B$7:$B$1025,B77,'SH1902'!$F$7:$F$1025)</f>
        <v>0</v>
      </c>
      <c r="E77" s="16">
        <f>SUMIF('SH1903'!$B$7:$B$1091,B77,'SH1903'!$F$7:$F$1091)</f>
        <v>0</v>
      </c>
      <c r="F77" s="16">
        <f>SUMIF('SH1904'!$B$8:$B$1123,B77,'SH1904'!$F$8:$F$1123)</f>
        <v>0</v>
      </c>
      <c r="G77" s="16">
        <f>SUMIF('SH1905'!$B$8:$B$1139,B77,'SH1905'!$F$8:$F$1139)</f>
        <v>0</v>
      </c>
      <c r="H77" s="16">
        <f>SUMIF('SH1906'!$B$7:$B$1139,B77,'SH1906'!$F$7:$F$1139)</f>
        <v>0</v>
      </c>
      <c r="I77" s="16">
        <f>SUMIF('SH1907'!$B$7:$B$1190,B77,'SH1907'!$F$7:$F$1190)</f>
        <v>37493.310000000005</v>
      </c>
      <c r="J77" s="16">
        <f>SUMIF('SH1908'!$B$7:$B$1396,B77,'SH1908'!$F$7:$F$1396)</f>
        <v>12247.619999999999</v>
      </c>
      <c r="K77" s="16">
        <f>SUMIF('SH1909'!$B$7:$B$1396,B77,'SH1909'!$F$7:$F$1396)</f>
        <v>0</v>
      </c>
      <c r="L77" s="16">
        <f>SUMIF('SH1910'!$B$7:$B$1496,B77,'SH1910'!$F$7:$F$1496)</f>
        <v>0</v>
      </c>
      <c r="M77" s="16">
        <f>SUMIF('SH1911'!$B$7:$B$1366,B77,'SH1911'!$F$7:$F$1366)</f>
        <v>0</v>
      </c>
      <c r="N77" s="16">
        <f>SUMIF('SH1912'!$B$7:$B$1366,B77,'SH1912'!$F$7:$F$1366)</f>
        <v>0</v>
      </c>
      <c r="O77" s="18">
        <f t="shared" si="2"/>
        <v>49740.930000000008</v>
      </c>
      <c r="P77" s="19"/>
      <c r="Q77" s="63"/>
    </row>
    <row r="78" spans="1:17" ht="20.25" customHeight="1">
      <c r="A78" s="14">
        <f t="shared" si="3"/>
        <v>74</v>
      </c>
      <c r="B78" s="22" t="s">
        <v>366</v>
      </c>
      <c r="C78" s="16">
        <f>SUMIF('SH1901'!$B$7:$B$1025,B78,'SH1901'!$F$7:$F$1025)</f>
        <v>940.5</v>
      </c>
      <c r="D78" s="16">
        <f>SUMIF('SH1902'!$B$7:$B$1025,B78,'SH1902'!$F$7:$F$1025)</f>
        <v>0</v>
      </c>
      <c r="E78" s="16">
        <f>SUMIF('SH1903'!$B$7:$B$1091,B78,'SH1903'!$F$7:$F$1091)</f>
        <v>0</v>
      </c>
      <c r="F78" s="16">
        <f>SUMIF('SH1904'!$B$8:$B$1123,B78,'SH1904'!$F$8:$F$1123)</f>
        <v>1316.7</v>
      </c>
      <c r="G78" s="16">
        <f>SUMIF('SH1905'!$B$8:$B$1139,B78,'SH1905'!$F$8:$F$1139)</f>
        <v>0</v>
      </c>
      <c r="H78" s="16">
        <f>SUMIF('SH1906'!$B$7:$B$1139,B78,'SH1906'!$F$7:$F$1139)</f>
        <v>0</v>
      </c>
      <c r="I78" s="16">
        <f>SUMIF('SH1907'!$B$7:$B$1190,B78,'SH1907'!$F$7:$F$1190)</f>
        <v>2420.09</v>
      </c>
      <c r="J78" s="16">
        <f>SUMIF('SH1908'!$B$7:$B$1396,B78,'SH1908'!$F$7:$F$1396)</f>
        <v>0</v>
      </c>
      <c r="K78" s="16">
        <f>SUMIF('SH1909'!$B$7:$B$1396,B78,'SH1909'!$F$7:$F$1396)</f>
        <v>0</v>
      </c>
      <c r="L78" s="16">
        <f>SUMIF('SH1910'!$B$7:$B$1496,B78,'SH1910'!$F$7:$F$1496)</f>
        <v>1254</v>
      </c>
      <c r="M78" s="16">
        <f>SUMIF('SH1911'!$B$7:$B$1366,B78,'SH1911'!$F$7:$F$1366)</f>
        <v>0</v>
      </c>
      <c r="N78" s="16">
        <f>SUMIF('SH1912'!$B$7:$B$1366,B78,'SH1912'!$F$7:$F$1366)</f>
        <v>1476.47</v>
      </c>
      <c r="O78" s="18">
        <f t="shared" si="2"/>
        <v>7407.76</v>
      </c>
      <c r="P78" s="19"/>
      <c r="Q78" s="63"/>
    </row>
    <row r="79" spans="1:17" ht="20.25" customHeight="1">
      <c r="A79" s="14">
        <f t="shared" si="3"/>
        <v>75</v>
      </c>
      <c r="B79" s="22" t="s">
        <v>357</v>
      </c>
      <c r="C79" s="16">
        <f>SUMIF('SH1901'!$B$7:$B$1025,B79,'SH1901'!$F$7:$F$1025)</f>
        <v>0</v>
      </c>
      <c r="D79" s="16">
        <f>SUMIF('SH1902'!$B$7:$B$1025,B79,'SH1902'!$F$7:$F$1025)</f>
        <v>0</v>
      </c>
      <c r="E79" s="16">
        <f>SUMIF('SH1903'!$B$7:$B$1091,B79,'SH1903'!$F$7:$F$1091)</f>
        <v>0</v>
      </c>
      <c r="F79" s="16">
        <f>SUMIF('SH1904'!$B$8:$B$1123,B79,'SH1904'!$F$8:$F$1123)</f>
        <v>0</v>
      </c>
      <c r="G79" s="16">
        <f>SUMIF('SH1905'!$B$8:$B$1139,B79,'SH1905'!$F$8:$F$1139)</f>
        <v>0</v>
      </c>
      <c r="H79" s="16">
        <f>SUMIF('SH1906'!$B$7:$B$1139,B79,'SH1906'!$F$7:$F$1139)</f>
        <v>0</v>
      </c>
      <c r="I79" s="16">
        <f>SUMIF('SH1907'!$B$7:$B$1190,B79,'SH1907'!$F$7:$F$1190)</f>
        <v>0</v>
      </c>
      <c r="J79" s="16">
        <f>SUMIF('SH1908'!$B$7:$B$1396,B79,'SH1908'!$F$7:$F$1396)</f>
        <v>0</v>
      </c>
      <c r="K79" s="16">
        <f>SUMIF('SH1909'!$B$7:$B$1396,B79,'SH1909'!$F$7:$F$1396)</f>
        <v>0</v>
      </c>
      <c r="L79" s="16">
        <f>SUMIF('SH1910'!$B$7:$B$1496,B79,'SH1910'!$F$7:$F$1496)</f>
        <v>0</v>
      </c>
      <c r="M79" s="16">
        <f>SUMIF('SH1911'!$B$7:$B$1366,B79,'SH1911'!$F$7:$F$1366)</f>
        <v>0</v>
      </c>
      <c r="N79" s="16">
        <f>SUMIF('SH1912'!$B$7:$B$1366,B79,'SH1912'!$F$7:$F$1366)</f>
        <v>0</v>
      </c>
      <c r="O79" s="18">
        <f t="shared" si="2"/>
        <v>0</v>
      </c>
      <c r="P79" s="19"/>
      <c r="Q79" s="63"/>
    </row>
    <row r="80" spans="1:17" ht="20.25" customHeight="1">
      <c r="A80" s="14">
        <f t="shared" si="3"/>
        <v>76</v>
      </c>
      <c r="B80" s="22" t="s">
        <v>212</v>
      </c>
      <c r="C80" s="16">
        <f>SUMIF('SH1901'!$B$7:$B$1025,B80,'SH1901'!$F$7:$F$1025)</f>
        <v>10168.049999999999</v>
      </c>
      <c r="D80" s="16">
        <f>SUMIF('SH1902'!$B$7:$B$1025,B80,'SH1902'!$F$7:$F$1025)</f>
        <v>0</v>
      </c>
      <c r="E80" s="16">
        <f>SUMIF('SH1903'!$B$7:$B$1091,B80,'SH1903'!$F$7:$F$1091)</f>
        <v>0</v>
      </c>
      <c r="F80" s="16">
        <f>SUMIF('SH1904'!$B$8:$B$1123,B80,'SH1904'!$F$8:$F$1123)</f>
        <v>0</v>
      </c>
      <c r="G80" s="16">
        <f>SUMIF('SH1905'!$B$8:$B$1139,B80,'SH1905'!$F$8:$F$1139)</f>
        <v>0</v>
      </c>
      <c r="H80" s="16">
        <f>SUMIF('SH1906'!$B$7:$B$1139,B80,'SH1906'!$F$7:$F$1139)</f>
        <v>0</v>
      </c>
      <c r="I80" s="16">
        <f>SUMIF('SH1907'!$B$7:$B$1190,B80,'SH1907'!$F$7:$F$1190)</f>
        <v>0</v>
      </c>
      <c r="J80" s="16">
        <f>SUMIF('SH1908'!$B$7:$B$1396,B80,'SH1908'!$F$7:$F$1396)</f>
        <v>0</v>
      </c>
      <c r="K80" s="16">
        <f>SUMIF('SH1909'!$B$7:$B$1396,B80,'SH1909'!$F$7:$F$1396)</f>
        <v>0</v>
      </c>
      <c r="L80" s="16">
        <f>SUMIF('SH1910'!$B$7:$B$1496,B80,'SH1910'!$F$7:$F$1496)</f>
        <v>0</v>
      </c>
      <c r="M80" s="16">
        <f>SUMIF('SH1911'!$B$7:$B$1366,B80,'SH1911'!$F$7:$F$1366)</f>
        <v>0</v>
      </c>
      <c r="N80" s="16">
        <f>SUMIF('SH1912'!$B$7:$B$1366,B80,'SH1912'!$F$7:$F$1366)</f>
        <v>0</v>
      </c>
      <c r="O80" s="18">
        <f t="shared" si="2"/>
        <v>10168.049999999999</v>
      </c>
      <c r="P80" s="19"/>
      <c r="Q80" s="63"/>
    </row>
    <row r="81" spans="1:17" ht="20.25" customHeight="1">
      <c r="A81" s="14">
        <f t="shared" si="3"/>
        <v>77</v>
      </c>
      <c r="B81" s="22" t="s">
        <v>358</v>
      </c>
      <c r="C81" s="16">
        <f>SUMIF('SH1901'!$B$7:$B$1025,B81,'SH1901'!$F$7:$F$1025)</f>
        <v>0</v>
      </c>
      <c r="D81" s="16">
        <f>SUMIF('SH1902'!$B$7:$B$1025,B81,'SH1902'!$F$7:$F$1025)</f>
        <v>0</v>
      </c>
      <c r="E81" s="16">
        <f>SUMIF('SH1903'!$B$7:$B$1091,B81,'SH1903'!$F$7:$F$1091)</f>
        <v>0</v>
      </c>
      <c r="F81" s="16">
        <f>SUMIF('SH1904'!$B$8:$B$1123,B81,'SH1904'!$F$8:$F$1123)</f>
        <v>0</v>
      </c>
      <c r="G81" s="16">
        <f>SUMIF('SH1905'!$B$8:$B$1139,B81,'SH1905'!$F$8:$F$1139)</f>
        <v>0</v>
      </c>
      <c r="H81" s="16">
        <f>SUMIF('SH1906'!$B$7:$B$1139,B81,'SH1906'!$F$7:$F$1139)</f>
        <v>0</v>
      </c>
      <c r="I81" s="16">
        <f>SUMIF('SH1907'!$B$7:$B$1190,B81,'SH1907'!$F$7:$F$1190)</f>
        <v>0</v>
      </c>
      <c r="J81" s="16">
        <f>SUMIF('SH1908'!$B$7:$B$1396,B81,'SH1908'!$F$7:$F$1396)</f>
        <v>0</v>
      </c>
      <c r="K81" s="16">
        <f>SUMIF('SH1909'!$B$7:$B$1396,B81,'SH1909'!$F$7:$F$1396)</f>
        <v>0</v>
      </c>
      <c r="L81" s="16">
        <f>SUMIF('SH1910'!$B$7:$B$1496,B81,'SH1910'!$F$7:$F$1496)</f>
        <v>0</v>
      </c>
      <c r="M81" s="16">
        <f>SUMIF('SH1911'!$B$7:$B$1366,B81,'SH1911'!$F$7:$F$1366)</f>
        <v>0</v>
      </c>
      <c r="N81" s="16">
        <f>SUMIF('SH1912'!$B$7:$B$1366,B81,'SH1912'!$F$7:$F$1366)</f>
        <v>0</v>
      </c>
      <c r="O81" s="18">
        <f t="shared" si="2"/>
        <v>0</v>
      </c>
      <c r="P81" s="19"/>
      <c r="Q81" s="63"/>
    </row>
    <row r="82" spans="1:17" ht="20.25" customHeight="1">
      <c r="A82" s="14">
        <f t="shared" si="3"/>
        <v>78</v>
      </c>
      <c r="B82" s="22" t="s">
        <v>356</v>
      </c>
      <c r="C82" s="16">
        <f>SUMIF('SH1901'!$B$7:$B$1025,B82,'SH1901'!$F$7:$F$1025)</f>
        <v>0</v>
      </c>
      <c r="D82" s="16">
        <f>SUMIF('SH1902'!$B$7:$B$1025,B82,'SH1902'!$F$7:$F$1025)</f>
        <v>0</v>
      </c>
      <c r="E82" s="16">
        <f>SUMIF('SH1903'!$B$7:$B$1091,B82,'SH1903'!$F$7:$F$1091)</f>
        <v>0</v>
      </c>
      <c r="F82" s="16">
        <f>SUMIF('SH1904'!$B$8:$B$1123,B82,'SH1904'!$F$8:$F$1123)</f>
        <v>0</v>
      </c>
      <c r="G82" s="16">
        <f>SUMIF('SH1905'!$B$8:$B$1139,B82,'SH1905'!$F$8:$F$1139)</f>
        <v>0</v>
      </c>
      <c r="H82" s="16">
        <f>SUMIF('SH1906'!$B$7:$B$1139,B82,'SH1906'!$F$7:$F$1139)</f>
        <v>0</v>
      </c>
      <c r="I82" s="16">
        <f>SUMIF('SH1907'!$B$7:$B$1190,B82,'SH1907'!$F$7:$F$1190)</f>
        <v>0</v>
      </c>
      <c r="J82" s="16">
        <f>SUMIF('SH1908'!$B$7:$B$1396,B82,'SH1908'!$F$7:$F$1396)</f>
        <v>0</v>
      </c>
      <c r="K82" s="16">
        <f>SUMIF('SH1909'!$B$7:$B$1396,B82,'SH1909'!$F$7:$F$1396)</f>
        <v>0</v>
      </c>
      <c r="L82" s="16">
        <f>SUMIF('SH1910'!$B$7:$B$1496,B82,'SH1910'!$F$7:$F$1496)</f>
        <v>0</v>
      </c>
      <c r="M82" s="16">
        <f>SUMIF('SH1911'!$B$7:$B$1366,B82,'SH1911'!$F$7:$F$1366)</f>
        <v>0</v>
      </c>
      <c r="N82" s="16">
        <f>SUMIF('SH1912'!$B$7:$B$1366,B82,'SH1912'!$F$7:$F$1366)</f>
        <v>0</v>
      </c>
      <c r="O82" s="18">
        <f t="shared" si="2"/>
        <v>0</v>
      </c>
      <c r="P82" s="19"/>
      <c r="Q82" s="63"/>
    </row>
    <row r="83" spans="1:17" ht="20.25" customHeight="1">
      <c r="A83" s="14">
        <f t="shared" si="3"/>
        <v>79</v>
      </c>
      <c r="B83" s="22" t="s">
        <v>360</v>
      </c>
      <c r="C83" s="16">
        <f>SUMIF('SH1901'!$B$7:$B$1025,B83,'SH1901'!$F$7:$F$1025)</f>
        <v>0</v>
      </c>
      <c r="D83" s="16">
        <f>SUMIF('SH1902'!$B$7:$B$1025,B83,'SH1902'!$F$7:$F$1025)</f>
        <v>0</v>
      </c>
      <c r="E83" s="16">
        <f>SUMIF('SH1903'!$B$7:$B$1091,B83,'SH1903'!$F$7:$F$1091)</f>
        <v>1143</v>
      </c>
      <c r="F83" s="16">
        <f>SUMIF('SH1904'!$B$8:$B$1123,B83,'SH1904'!$F$8:$F$1123)</f>
        <v>2286</v>
      </c>
      <c r="G83" s="16">
        <f>SUMIF('SH1905'!$B$8:$B$1139,B83,'SH1905'!$F$8:$F$1139)</f>
        <v>3917.13</v>
      </c>
      <c r="H83" s="16">
        <f>SUMIF('SH1906'!$B$7:$B$1139,B83,'SH1906'!$F$7:$F$1139)</f>
        <v>4918.3999999999996</v>
      </c>
      <c r="I83" s="16">
        <f>SUMIF('SH1907'!$B$7:$B$1190,B83,'SH1907'!$F$7:$F$1190)</f>
        <v>0</v>
      </c>
      <c r="J83" s="16">
        <f>SUMIF('SH1908'!$B$7:$B$1396,B83,'SH1908'!$F$7:$F$1396)</f>
        <v>0</v>
      </c>
      <c r="K83" s="16">
        <f>SUMIF('SH1909'!$B$7:$B$1396,B83,'SH1909'!$F$7:$F$1396)</f>
        <v>3995.7200000000003</v>
      </c>
      <c r="L83" s="16">
        <f>SUMIF('SH1910'!$B$7:$B$1496,B83,'SH1910'!$F$7:$F$1496)</f>
        <v>2952.66</v>
      </c>
      <c r="M83" s="16">
        <f>SUMIF('SH1911'!$B$7:$B$1366,B83,'SH1911'!$F$7:$F$1366)</f>
        <v>2750.1</v>
      </c>
      <c r="N83" s="16">
        <f>SUMIF('SH1912'!$B$7:$B$1366,B83,'SH1912'!$F$7:$F$1366)</f>
        <v>1976</v>
      </c>
      <c r="O83" s="18">
        <f t="shared" si="2"/>
        <v>23939.01</v>
      </c>
      <c r="P83" s="19"/>
      <c r="Q83" s="63"/>
    </row>
    <row r="84" spans="1:17" ht="20.25" customHeight="1">
      <c r="A84" s="14">
        <f t="shared" si="3"/>
        <v>80</v>
      </c>
      <c r="B84" s="22" t="s">
        <v>1727</v>
      </c>
      <c r="C84" s="16">
        <f>SUMIF('SH1901'!$B$7:$B$1025,B84,'SH1901'!$F$7:$F$1025)</f>
        <v>10160.130000000001</v>
      </c>
      <c r="D84" s="16">
        <f>SUMIF('SH1902'!$B$7:$B$1025,B84,'SH1902'!$F$7:$F$1025)</f>
        <v>35613.57</v>
      </c>
      <c r="E84" s="16">
        <f>SUMIF('SH1903'!$B$7:$B$1091,B84,'SH1903'!$F$7:$F$1091)</f>
        <v>52808.409999999996</v>
      </c>
      <c r="F84" s="16">
        <f>SUMIF('SH1904'!$B$8:$B$1123,B84,'SH1904'!$F$8:$F$1123)</f>
        <v>47516.5</v>
      </c>
      <c r="G84" s="16">
        <f>SUMIF('SH1905'!$B$8:$B$1139,B84,'SH1905'!$F$8:$F$1139)</f>
        <v>69213.14</v>
      </c>
      <c r="H84" s="16">
        <f>SUMIF('SH1906'!$B$7:$B$1139,B84,'SH1906'!$F$7:$F$1139)</f>
        <v>54728.639999999999</v>
      </c>
      <c r="I84" s="16">
        <f>SUMIF('SH1907'!$B$7:$B$1190,B84,'SH1907'!$F$7:$F$1190)</f>
        <v>88094.639999999985</v>
      </c>
      <c r="J84" s="16">
        <f>SUMIF('SH1908'!$B$7:$B$1396,B84,'SH1908'!$F$7:$F$1396)</f>
        <v>89933.599999999991</v>
      </c>
      <c r="K84" s="16">
        <f>SUMIF('SH1909'!$B$7:$B$1396,B84,'SH1909'!$F$7:$F$1396)</f>
        <v>119134.96999999997</v>
      </c>
      <c r="L84" s="16">
        <f>SUMIF('SH1910'!$B$7:$B$1496,B84,'SH1910'!$F$7:$F$1496)</f>
        <v>122460.73000000003</v>
      </c>
      <c r="M84" s="16">
        <f>SUMIF('SH1911'!$B$7:$B$1366,B84,'SH1911'!$F$7:$F$1366)</f>
        <v>122940.29</v>
      </c>
      <c r="N84" s="16">
        <f>SUMIF('SH1912'!$B$7:$B$1366,B84,'SH1912'!$F$7:$F$1366)</f>
        <v>27783.870000000003</v>
      </c>
      <c r="O84" s="18">
        <f t="shared" si="2"/>
        <v>840388.49</v>
      </c>
      <c r="P84" s="19"/>
      <c r="Q84" s="63"/>
    </row>
    <row r="85" spans="1:17" ht="20.25" customHeight="1">
      <c r="A85" s="14">
        <f t="shared" si="3"/>
        <v>81</v>
      </c>
      <c r="B85" s="22" t="s">
        <v>1754</v>
      </c>
      <c r="C85" s="16">
        <f>SUMIF('SH1901'!$B$7:$B$1025,B85,'SH1901'!$F$7:$F$1025)</f>
        <v>3483.3</v>
      </c>
      <c r="D85" s="16">
        <f>SUMIF('SH1902'!$B$7:$B$1025,B85,'SH1902'!$F$7:$F$1025)</f>
        <v>4665.57</v>
      </c>
      <c r="E85" s="16">
        <f>SUMIF('SH1903'!$B$7:$B$1091,B85,'SH1903'!$F$7:$F$1091)</f>
        <v>341.5</v>
      </c>
      <c r="F85" s="16">
        <f>SUMIF('SH1904'!$B$8:$B$1123,B85,'SH1904'!$F$8:$F$1123)</f>
        <v>0</v>
      </c>
      <c r="G85" s="16">
        <f>SUMIF('SH1905'!$B$8:$B$1139,B85,'SH1905'!$F$8:$F$1139)</f>
        <v>2444.5300000000002</v>
      </c>
      <c r="H85" s="16">
        <f>SUMIF('SH1906'!$B$7:$B$1139,B85,'SH1906'!$F$7:$F$1139)</f>
        <v>0</v>
      </c>
      <c r="I85" s="16">
        <f>SUMIF('SH1907'!$B$7:$B$1190,B85,'SH1907'!$F$7:$F$1190)</f>
        <v>12066.769999999999</v>
      </c>
      <c r="J85" s="16">
        <f>SUMIF('SH1908'!$B$7:$B$1396,B85,'SH1908'!$F$7:$F$1396)</f>
        <v>34879.199999999997</v>
      </c>
      <c r="K85" s="16">
        <f>SUMIF('SH1909'!$B$7:$B$1396,B85,'SH1909'!$F$7:$F$1396)</f>
        <v>38589.060000000005</v>
      </c>
      <c r="L85" s="16">
        <f>SUMIF('SH1910'!$B$7:$B$1496,B85,'SH1910'!$F$7:$F$1496)</f>
        <v>35023.579999999994</v>
      </c>
      <c r="M85" s="16">
        <f>SUMIF('SH1911'!$B$7:$B$1366,B85,'SH1911'!$F$7:$F$1366)</f>
        <v>40195.14</v>
      </c>
      <c r="N85" s="16">
        <f>SUMIF('SH1912'!$B$7:$B$1366,B85,'SH1912'!$F$7:$F$1366)</f>
        <v>33089.67</v>
      </c>
      <c r="O85" s="18">
        <f t="shared" si="2"/>
        <v>204778.31999999995</v>
      </c>
      <c r="P85" s="19"/>
      <c r="Q85" s="63"/>
    </row>
    <row r="86" spans="1:17" ht="20.25" customHeight="1">
      <c r="A86" s="14">
        <f t="shared" si="3"/>
        <v>82</v>
      </c>
      <c r="B86" s="22" t="s">
        <v>1755</v>
      </c>
      <c r="C86" s="16">
        <f>SUMIF('SH1901'!$B$7:$B$1025,B86,'SH1901'!$F$7:$F$1025)</f>
        <v>6977</v>
      </c>
      <c r="D86" s="16">
        <f>SUMIF('SH1902'!$B$7:$B$1025,B86,'SH1902'!$F$7:$F$1025)</f>
        <v>3650</v>
      </c>
      <c r="E86" s="16">
        <f>SUMIF('SH1903'!$B$7:$B$1091,B86,'SH1903'!$F$7:$F$1091)</f>
        <v>8120</v>
      </c>
      <c r="F86" s="16">
        <f>SUMIF('SH1904'!$B$8:$B$1123,B86,'SH1904'!$F$8:$F$1123)</f>
        <v>7893</v>
      </c>
      <c r="G86" s="16">
        <f>SUMIF('SH1905'!$B$8:$B$1139,B86,'SH1905'!$F$8:$F$1139)</f>
        <v>5555</v>
      </c>
      <c r="H86" s="16">
        <f>SUMIF('SH1906'!$B$7:$B$1139,B86,'SH1906'!$F$7:$F$1139)</f>
        <v>9410</v>
      </c>
      <c r="I86" s="16">
        <f>SUMIF('SH1907'!$B$7:$B$1190,B86,'SH1907'!$F$7:$F$1190)</f>
        <v>4176</v>
      </c>
      <c r="J86" s="16">
        <f>SUMIF('SH1908'!$B$7:$B$1396,B86,'SH1908'!$F$7:$F$1396)</f>
        <v>3473</v>
      </c>
      <c r="K86" s="16">
        <f>SUMIF('SH1909'!$B$7:$B$1396,B86,'SH1909'!$F$7:$F$1396)</f>
        <v>5998.62</v>
      </c>
      <c r="L86" s="16">
        <f>SUMIF('SH1910'!$B$7:$B$1496,B86,'SH1910'!$F$7:$F$1496)</f>
        <v>7374.8</v>
      </c>
      <c r="M86" s="16">
        <f>SUMIF('SH1911'!$B$7:$B$1366,B86,'SH1911'!$F$7:$F$1366)</f>
        <v>5612</v>
      </c>
      <c r="N86" s="16">
        <f>SUMIF('SH1912'!$B$7:$B$1366,B86,'SH1912'!$F$7:$F$1366)</f>
        <v>6583</v>
      </c>
      <c r="O86" s="18">
        <f t="shared" si="2"/>
        <v>74822.420000000013</v>
      </c>
      <c r="P86" s="19"/>
      <c r="Q86" s="63"/>
    </row>
    <row r="87" spans="1:17" ht="20.25" customHeight="1">
      <c r="A87" s="14">
        <f t="shared" si="3"/>
        <v>83</v>
      </c>
      <c r="B87" s="22" t="s">
        <v>2758</v>
      </c>
      <c r="C87" s="16">
        <f>SUMIF('SH1901'!$B$7:$B$1025,B87,'SH1901'!$F$7:$F$1025)</f>
        <v>0</v>
      </c>
      <c r="D87" s="16">
        <f>SUMIF('SH1902'!$B$7:$B$1025,B87,'SH1902'!$F$7:$F$1025)</f>
        <v>1695.76</v>
      </c>
      <c r="E87" s="16">
        <f>SUMIF('SH1903'!$B$7:$B$1091,B87,'SH1903'!$F$7:$F$1091)</f>
        <v>3391.52</v>
      </c>
      <c r="F87" s="16">
        <f>SUMIF('SH1904'!$B$8:$B$1123,B87,'SH1904'!$F$8:$F$1123)</f>
        <v>0</v>
      </c>
      <c r="G87" s="16">
        <f>SUMIF('SH1905'!$B$8:$B$1139,B87,'SH1905'!$F$8:$F$1139)</f>
        <v>0</v>
      </c>
      <c r="H87" s="16">
        <f>SUMIF('SH1906'!$B$7:$B$1139,B87,'SH1906'!$F$7:$F$1139)</f>
        <v>2210.64</v>
      </c>
      <c r="I87" s="16">
        <f>SUMIF('SH1907'!$B$7:$B$1190,B87,'SH1907'!$F$7:$F$1190)</f>
        <v>2020.81</v>
      </c>
      <c r="J87" s="16">
        <f>SUMIF('SH1908'!$B$7:$B$1396,B87,'SH1908'!$F$7:$F$1396)</f>
        <v>0</v>
      </c>
      <c r="K87" s="16">
        <f>SUMIF('SH1909'!$B$7:$B$1396,B87,'SH1909'!$F$7:$F$1396)</f>
        <v>0</v>
      </c>
      <c r="L87" s="16">
        <f>SUMIF('SH1910'!$B$7:$B$1496,B87,'SH1910'!$F$7:$F$1496)</f>
        <v>0</v>
      </c>
      <c r="M87" s="16">
        <f>SUMIF('SH1911'!$B$7:$B$1366,B87,'SH1911'!$F$7:$F$1366)</f>
        <v>0</v>
      </c>
      <c r="N87" s="16">
        <f>SUMIF('SH1912'!$B$7:$B$1366,B87,'SH1912'!$F$7:$F$1366)</f>
        <v>0</v>
      </c>
      <c r="O87" s="18">
        <f t="shared" si="2"/>
        <v>9318.73</v>
      </c>
      <c r="P87" s="19"/>
      <c r="Q87" s="63"/>
    </row>
    <row r="88" spans="1:17" ht="20.25" customHeight="1">
      <c r="A88" s="14">
        <f t="shared" si="3"/>
        <v>84</v>
      </c>
      <c r="B88" s="22" t="s">
        <v>6130</v>
      </c>
      <c r="C88" s="16">
        <f>SUMIF('SH1901'!$B$7:$B$1025,B88,'SH1901'!$F$7:$F$1025)</f>
        <v>0</v>
      </c>
      <c r="D88" s="16">
        <f>SUMIF('SH1902'!$B$7:$B$1025,B88,'SH1902'!$F$7:$F$1025)</f>
        <v>0</v>
      </c>
      <c r="E88" s="16">
        <f>SUMIF('SH1903'!$B$7:$B$1091,B88,'SH1903'!$F$7:$F$1091)</f>
        <v>0</v>
      </c>
      <c r="F88" s="16">
        <f>SUMIF('SH1904'!$B$8:$B$1123,B88,'SH1904'!$F$8:$F$1123)</f>
        <v>0</v>
      </c>
      <c r="G88" s="16">
        <f>SUMIF('SH1905'!$B$8:$B$1139,B88,'SH1905'!$F$8:$F$1139)</f>
        <v>57375.78</v>
      </c>
      <c r="H88" s="16">
        <f>SUMIF('SH1906'!$B$7:$B$1139,B88,'SH1906'!$F$7:$F$1139)</f>
        <v>0</v>
      </c>
      <c r="I88" s="16">
        <f>SUMIF('SH1907'!$B$7:$B$1190,B88,'SH1907'!$F$7:$F$1190)</f>
        <v>0</v>
      </c>
      <c r="J88" s="16">
        <f>SUMIF('SH1908'!$B$7:$B$1396,B88,'SH1908'!$F$7:$F$1396)</f>
        <v>0</v>
      </c>
      <c r="K88" s="16">
        <f>SUMIF('SH1909'!$B$7:$B$1396,B88,'SH1909'!$F$7:$F$1396)</f>
        <v>0</v>
      </c>
      <c r="L88" s="16">
        <f>SUMIF('SH1910'!$B$7:$B$1496,B88,'SH1910'!$F$7:$F$1496)</f>
        <v>0</v>
      </c>
      <c r="M88" s="16">
        <f>SUMIF('SH1911'!$B$7:$B$1366,B88,'SH1911'!$F$7:$F$1366)</f>
        <v>0</v>
      </c>
      <c r="N88" s="16">
        <f>SUMIF('SH1912'!$B$7:$B$1366,B88,'SH1912'!$F$7:$F$1366)</f>
        <v>0</v>
      </c>
      <c r="O88" s="18">
        <f t="shared" si="2"/>
        <v>57375.78</v>
      </c>
      <c r="P88" s="19"/>
      <c r="Q88" s="63"/>
    </row>
    <row r="89" spans="1:17" ht="20.25" customHeight="1">
      <c r="A89" s="14">
        <f t="shared" si="3"/>
        <v>85</v>
      </c>
      <c r="B89" s="22" t="s">
        <v>7777</v>
      </c>
      <c r="C89" s="16">
        <f>SUMIF('SH1901'!$B$7:$B$1025,B89,'SH1901'!$F$7:$F$1025)</f>
        <v>0</v>
      </c>
      <c r="D89" s="16">
        <f>SUMIF('SH1902'!$B$7:$B$1025,B89,'SH1902'!$F$7:$F$1025)</f>
        <v>0</v>
      </c>
      <c r="E89" s="16">
        <f>SUMIF('SH1903'!$B$7:$B$1091,B89,'SH1903'!$F$7:$F$1091)</f>
        <v>0</v>
      </c>
      <c r="F89" s="16">
        <f>SUMIF('SH1904'!$B$8:$B$1123,B89,'SH1904'!$F$8:$F$1123)</f>
        <v>0</v>
      </c>
      <c r="G89" s="16">
        <f>SUMIF('SH1905'!$B$8:$B$1139,B89,'SH1905'!$F$8:$F$1139)</f>
        <v>7689.130000000001</v>
      </c>
      <c r="H89" s="16">
        <f>SUMIF('SH1906'!$B$7:$B$1139,B89,'SH1906'!$F$7:$F$1139)</f>
        <v>0</v>
      </c>
      <c r="I89" s="16">
        <f>SUMIF('SH1907'!$B$7:$B$1190,B89,'SH1907'!$F$7:$F$1190)</f>
        <v>15789.18</v>
      </c>
      <c r="J89" s="16">
        <f>SUMIF('SH1908'!$B$7:$B$1396,B89,'SH1908'!$F$7:$F$1396)</f>
        <v>17174.080000000002</v>
      </c>
      <c r="K89" s="16">
        <f>SUMIF('SH1909'!$B$7:$B$1396,B89,'SH1909'!$F$7:$F$1396)</f>
        <v>8481.76</v>
      </c>
      <c r="L89" s="16">
        <f>SUMIF('SH1910'!$B$7:$B$1496,B89,'SH1910'!$F$7:$F$1496)</f>
        <v>46677.71</v>
      </c>
      <c r="M89" s="16">
        <f>SUMIF('SH1911'!$B$7:$B$1366,B89,'SH1911'!$F$7:$F$1366)</f>
        <v>51800.790000000008</v>
      </c>
      <c r="N89" s="16">
        <f>SUMIF('SH1912'!$B$7:$B$1366,B89,'SH1912'!$F$7:$F$1366)</f>
        <v>29584.95</v>
      </c>
      <c r="O89" s="18">
        <f t="shared" si="2"/>
        <v>177197.60000000003</v>
      </c>
      <c r="P89" s="19"/>
      <c r="Q89" s="63"/>
    </row>
    <row r="90" spans="1:17" ht="20.25" customHeight="1">
      <c r="A90" s="14">
        <f t="shared" si="3"/>
        <v>86</v>
      </c>
      <c r="B90" s="22" t="s">
        <v>7778</v>
      </c>
      <c r="C90" s="16">
        <f>SUMIF('SH1901'!$B$7:$B$1025,B90,'SH1901'!$F$7:$F$1025)</f>
        <v>0</v>
      </c>
      <c r="D90" s="16">
        <f>SUMIF('SH1902'!$B$7:$B$1025,B90,'SH1902'!$F$7:$F$1025)</f>
        <v>0</v>
      </c>
      <c r="E90" s="16">
        <f>SUMIF('SH1903'!$B$7:$B$1091,B90,'SH1903'!$F$7:$F$1091)</f>
        <v>0</v>
      </c>
      <c r="F90" s="16">
        <f>SUMIF('SH1904'!$B$8:$B$1123,B90,'SH1904'!$F$8:$F$1123)</f>
        <v>0</v>
      </c>
      <c r="G90" s="16">
        <f>SUMIF('SH1905'!$B$8:$B$1139,B90,'SH1905'!$F$8:$F$1139)</f>
        <v>2146.203</v>
      </c>
      <c r="H90" s="16">
        <f>SUMIF('SH1906'!$B$7:$B$1139,B90,'SH1906'!$F$7:$F$1139)</f>
        <v>547.5</v>
      </c>
      <c r="I90" s="16">
        <f>SUMIF('SH1907'!$B$7:$B$1190,B90,'SH1907'!$F$7:$F$1190)</f>
        <v>0</v>
      </c>
      <c r="J90" s="16">
        <f>SUMIF('SH1908'!$B$7:$B$1396,B90,'SH1908'!$F$7:$F$1396)</f>
        <v>0</v>
      </c>
      <c r="K90" s="16">
        <f>SUMIF('SH1909'!$B$7:$B$1396,B90,'SH1909'!$F$7:$F$1396)</f>
        <v>0</v>
      </c>
      <c r="L90" s="16">
        <f>SUMIF('SH1910'!$B$7:$B$1496,B90,'SH1910'!$F$7:$F$1496)</f>
        <v>0</v>
      </c>
      <c r="M90" s="16">
        <f>SUMIF('SH1911'!$B$7:$B$1366,B90,'SH1911'!$F$7:$F$1366)</f>
        <v>0</v>
      </c>
      <c r="N90" s="16">
        <f>SUMIF('SH1912'!$B$7:$B$1366,B90,'SH1912'!$F$7:$F$1366)</f>
        <v>9700.5</v>
      </c>
      <c r="O90" s="18">
        <f t="shared" si="2"/>
        <v>12394.203</v>
      </c>
      <c r="P90" s="19"/>
      <c r="Q90" s="63"/>
    </row>
    <row r="91" spans="1:17" ht="20.25" customHeight="1">
      <c r="A91" s="14">
        <f t="shared" si="3"/>
        <v>87</v>
      </c>
      <c r="B91" s="22" t="s">
        <v>10817</v>
      </c>
      <c r="C91" s="16">
        <f>SUMIF('SH1901'!$B$7:$B$1025,B91,'SH1901'!$F$7:$F$1025)</f>
        <v>0</v>
      </c>
      <c r="D91" s="16">
        <f>SUMIF('SH1902'!$B$7:$B$1025,B91,'SH1902'!$F$7:$F$1025)</f>
        <v>0</v>
      </c>
      <c r="E91" s="16">
        <f>SUMIF('SH1903'!$B$7:$B$1091,B91,'SH1903'!$F$7:$F$1091)</f>
        <v>0</v>
      </c>
      <c r="F91" s="16">
        <f>SUMIF('SH1904'!$B$8:$B$1123,B91,'SH1904'!$F$8:$F$1123)</f>
        <v>0</v>
      </c>
      <c r="G91" s="16">
        <f>SUMIF('SH1905'!$B$8:$B$1139,B91,'SH1905'!$F$8:$F$1139)</f>
        <v>0</v>
      </c>
      <c r="H91" s="16">
        <f>SUMIF('SH1906'!$B$7:$B$1139,B91,'SH1906'!$F$7:$F$1139)</f>
        <v>0</v>
      </c>
      <c r="I91" s="16">
        <f>SUMIF('SH1907'!$B$7:$B$1190,B91,'SH1907'!$F$7:$F$1190)</f>
        <v>74100.459999999992</v>
      </c>
      <c r="J91" s="16">
        <f>SUMIF('SH1908'!$B$7:$B$1396,B91,'SH1908'!$F$7:$F$1396)</f>
        <v>0</v>
      </c>
      <c r="K91" s="16">
        <f>SUMIF('SH1909'!$B$7:$B$1396,B91,'SH1909'!$F$7:$F$1396)</f>
        <v>0</v>
      </c>
      <c r="L91" s="16">
        <f>SUMIF('SH1910'!$B$7:$B$1496,B91,'SH1910'!$F$7:$F$1496)</f>
        <v>0</v>
      </c>
      <c r="M91" s="16">
        <f>SUMIF('SH1911'!$B$7:$B$1366,B91,'SH1911'!$F$7:$F$1366)</f>
        <v>0</v>
      </c>
      <c r="N91" s="16">
        <f>SUMIF('SH1912'!$B$7:$B$1366,B91,'SH1912'!$F$7:$F$1366)</f>
        <v>0</v>
      </c>
      <c r="O91" s="18">
        <f t="shared" si="2"/>
        <v>74100.459999999992</v>
      </c>
      <c r="P91" s="19"/>
      <c r="Q91" s="63"/>
    </row>
    <row r="92" spans="1:17" ht="20.25" customHeight="1">
      <c r="A92" s="14">
        <f t="shared" si="3"/>
        <v>88</v>
      </c>
      <c r="B92" s="22" t="s">
        <v>12961</v>
      </c>
      <c r="C92" s="16">
        <f>SUMIF('SH1901'!$B$7:$B$1025,B92,'SH1901'!$F$7:$F$1025)</f>
        <v>0</v>
      </c>
      <c r="D92" s="16">
        <f>SUMIF('SH1902'!$B$7:$B$1025,B92,'SH1902'!$F$7:$F$1025)</f>
        <v>0</v>
      </c>
      <c r="E92" s="16">
        <f>SUMIF('SH1903'!$B$7:$B$1091,B92,'SH1903'!$F$7:$F$1091)</f>
        <v>0</v>
      </c>
      <c r="F92" s="16">
        <f>SUMIF('SH1904'!$B$8:$B$1123,B92,'SH1904'!$F$8:$F$1123)</f>
        <v>0</v>
      </c>
      <c r="G92" s="16">
        <f>SUMIF('SH1905'!$B$8:$B$1139,B92,'SH1905'!$F$8:$F$1139)</f>
        <v>0</v>
      </c>
      <c r="H92" s="16">
        <f>SUMIF('SH1906'!$B$7:$B$1139,B92,'SH1906'!$F$7:$F$1139)</f>
        <v>0</v>
      </c>
      <c r="I92" s="16">
        <f>SUMIF('SH1907'!$B$7:$B$1190,B92,'SH1907'!$F$7:$F$1190)</f>
        <v>0</v>
      </c>
      <c r="J92" s="16">
        <f>SUMIF('SH1908'!$B$7:$B$1396,B92,'SH1908'!$F$7:$F$1396)</f>
        <v>3816.09</v>
      </c>
      <c r="K92" s="16">
        <f>SUMIF('SH1909'!$B$7:$B$1396,B92,'SH1909'!$F$7:$F$1396)</f>
        <v>0</v>
      </c>
      <c r="L92" s="16">
        <f>SUMIF('SH1910'!$B$7:$B$1496,B92,'SH1910'!$F$7:$F$1496)</f>
        <v>2714</v>
      </c>
      <c r="M92" s="16">
        <f>SUMIF('SH1911'!$B$7:$B$1366,B92,'SH1911'!$F$7:$F$1366)</f>
        <v>0</v>
      </c>
      <c r="N92" s="16">
        <f>SUMIF('SH1912'!$B$7:$B$1366,B92,'SH1912'!$F$7:$F$1366)</f>
        <v>0</v>
      </c>
      <c r="O92" s="18">
        <f t="shared" si="2"/>
        <v>6530.09</v>
      </c>
      <c r="P92" s="19"/>
      <c r="Q92" s="63"/>
    </row>
    <row r="93" spans="1:17" ht="20.25" customHeight="1">
      <c r="A93" s="14">
        <f t="shared" si="3"/>
        <v>89</v>
      </c>
      <c r="B93" s="22" t="s">
        <v>12962</v>
      </c>
      <c r="C93" s="16">
        <f>SUMIF('SH1901'!$B$7:$B$1025,B93,'SH1901'!$F$7:$F$1025)</f>
        <v>0</v>
      </c>
      <c r="D93" s="16">
        <f>SUMIF('SH1902'!$B$7:$B$1025,B93,'SH1902'!$F$7:$F$1025)</f>
        <v>0</v>
      </c>
      <c r="E93" s="16">
        <f>SUMIF('SH1903'!$B$7:$B$1091,B93,'SH1903'!$F$7:$F$1091)</f>
        <v>0</v>
      </c>
      <c r="F93" s="16">
        <f>SUMIF('SH1904'!$B$8:$B$1123,B93,'SH1904'!$F$8:$F$1123)</f>
        <v>0</v>
      </c>
      <c r="G93" s="16">
        <f>SUMIF('SH1905'!$B$8:$B$1139,B93,'SH1905'!$F$8:$F$1139)</f>
        <v>0</v>
      </c>
      <c r="H93" s="16">
        <f>SUMIF('SH1906'!$B$7:$B$1139,B93,'SH1906'!$F$7:$F$1139)</f>
        <v>0</v>
      </c>
      <c r="I93" s="16">
        <f>SUMIF('SH1907'!$B$7:$B$1190,B93,'SH1907'!$F$7:$F$1190)</f>
        <v>0</v>
      </c>
      <c r="J93" s="16">
        <f>SUMIF('SH1908'!$B$7:$B$1396,B93,'SH1908'!$F$7:$F$1396)</f>
        <v>1809.9</v>
      </c>
      <c r="K93" s="16">
        <f>SUMIF('SH1909'!$B$7:$B$1396,B93,'SH1909'!$F$7:$F$1396)</f>
        <v>10583.169999999998</v>
      </c>
      <c r="L93" s="16">
        <f>SUMIF('SH1910'!$B$7:$B$1496,B93,'SH1910'!$F$7:$F$1496)</f>
        <v>3739.95</v>
      </c>
      <c r="M93" s="16">
        <f>SUMIF('SH1911'!$B$7:$B$1366,B93,'SH1911'!$F$7:$F$1366)</f>
        <v>1236.48</v>
      </c>
      <c r="N93" s="16">
        <f>SUMIF('SH1912'!$B$7:$B$1366,B93,'SH1912'!$F$7:$F$1366)</f>
        <v>1568.88</v>
      </c>
      <c r="O93" s="18">
        <f t="shared" si="2"/>
        <v>18938.379999999997</v>
      </c>
      <c r="P93" s="19"/>
      <c r="Q93" s="63"/>
    </row>
    <row r="94" spans="1:17" ht="20.25" customHeight="1">
      <c r="A94" s="14">
        <f t="shared" si="3"/>
        <v>90</v>
      </c>
      <c r="B94" s="22" t="s">
        <v>16413</v>
      </c>
      <c r="C94" s="16">
        <f>SUMIF('SH1901'!$B$7:$B$1025,B94,'SH1901'!$F$7:$F$1025)</f>
        <v>0</v>
      </c>
      <c r="D94" s="16">
        <f>SUMIF('SH1901'!$B$7:$B$1025,C94,'SH1901'!$F$7:$F$1025)</f>
        <v>0</v>
      </c>
      <c r="E94" s="16">
        <f>SUMIF('SH1901'!$B$7:$B$1025,D94,'SH1901'!$F$7:$F$1025)</f>
        <v>0</v>
      </c>
      <c r="F94" s="16">
        <f>SUMIF('SH1901'!$B$7:$B$1025,E94,'SH1901'!$F$7:$F$1025)</f>
        <v>0</v>
      </c>
      <c r="G94" s="16">
        <f>SUMIF('SH1901'!$B$7:$B$1025,F94,'SH1901'!$F$7:$F$1025)</f>
        <v>0</v>
      </c>
      <c r="H94" s="16">
        <f>SUMIF('SH1901'!$B$7:$B$1025,G94,'SH1901'!$F$7:$F$1025)</f>
        <v>0</v>
      </c>
      <c r="I94" s="16">
        <f>SUMIF('SH1901'!$B$7:$B$1025,H94,'SH1901'!$F$7:$F$1025)</f>
        <v>0</v>
      </c>
      <c r="J94" s="16">
        <f>SUMIF('SH1901'!$B$7:$B$1025,I94,'SH1901'!$F$7:$F$1025)</f>
        <v>0</v>
      </c>
      <c r="K94" s="16">
        <f>SUMIF('SH1901'!$B$7:$B$1025,J94,'SH1901'!$F$7:$F$1025)</f>
        <v>0</v>
      </c>
      <c r="L94" s="16">
        <f>SUMIF('SH1910'!$B$7:$B$1496,B94,'SH1910'!$F$7:$F$1496)</f>
        <v>3245</v>
      </c>
      <c r="M94" s="16">
        <f>SUMIF('SH1911'!$B$7:$B$1366,B94,'SH1911'!$F$7:$F$1366)</f>
        <v>3339.92</v>
      </c>
      <c r="N94" s="16">
        <f>SUMIF('SH1912'!$B$7:$B$1366,B94,'SH1912'!$F$7:$F$1366)</f>
        <v>3495</v>
      </c>
      <c r="O94" s="18">
        <f t="shared" si="2"/>
        <v>10079.92</v>
      </c>
      <c r="P94" s="19"/>
      <c r="Q94" s="63"/>
    </row>
    <row r="95" spans="1:17" ht="20.25" customHeight="1">
      <c r="A95" s="14"/>
      <c r="B95" s="22" t="s">
        <v>18203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f>SUMIF('SH1911'!$B$7:$B$1366,B95,'SH1911'!$F$7:$F$1366)</f>
        <v>0</v>
      </c>
      <c r="N95" s="16">
        <f>SUMIF('SH1912'!$B$7:$B$1366,B95,'SH1912'!$F$7:$F$1366)</f>
        <v>0</v>
      </c>
      <c r="O95" s="18">
        <f t="shared" si="2"/>
        <v>0</v>
      </c>
      <c r="P95" s="19"/>
      <c r="Q95" s="63"/>
    </row>
    <row r="96" spans="1:17" ht="20.25" customHeight="1">
      <c r="A96" s="14">
        <f>A94+1</f>
        <v>91</v>
      </c>
      <c r="B96" s="31" t="s">
        <v>367</v>
      </c>
      <c r="C96" s="16">
        <f>SUMIF('SH1901'!$B$7:$B$1025,B96,'SH1901'!$F$7:$F$1025)</f>
        <v>0</v>
      </c>
      <c r="D96" s="16">
        <f>SUMIF('SH1902'!$B$7:$B$1025,B96,'SH1902'!$F$7:$F$1025)</f>
        <v>0</v>
      </c>
      <c r="E96" s="16">
        <f>SUMIF(owsh03!B$7:B$80,"Litoformas",owsh03!E$7:E$80)+SUMIF('osh03'!B$7:B$34,"Litoformas",'osh03'!E$7:E$34)</f>
        <v>0</v>
      </c>
      <c r="F96" s="16">
        <f>SUMIF(owsh03!C$7:C$80,"Litoformas",owsh03!F$7:F$80)+SUMIF('osh03'!C$7:C$34,"Litoformas",'osh03'!F$7:F$34)</f>
        <v>0</v>
      </c>
      <c r="G96" s="16">
        <f>SUMIF(owsh03!D$7:D$80,"Litoformas",owsh03!G$7:G$80)+SUMIF('osh03'!D$7:D$34,"Litoformas",'osh03'!G$7:G$34)</f>
        <v>0</v>
      </c>
      <c r="H96" s="16">
        <f>SUMIF(owsh03!E$7:E$80,"Litoformas",owsh03!H$7:H$80)+SUMIF('osh03'!E$7:E$34,"Litoformas",'osh03'!H$7:H$34)</f>
        <v>0</v>
      </c>
      <c r="I96" s="16">
        <f>SUMIF('SH1907'!$B$7:$B$1190,B96,'SH1907'!$F$7:$F$1190)</f>
        <v>0</v>
      </c>
      <c r="J96" s="16">
        <v>0</v>
      </c>
      <c r="K96" s="16">
        <f>SUMIF('SH1908'!$B$7:$B$1396,B96,'SH1908'!$F$7:$F$1396)</f>
        <v>0</v>
      </c>
      <c r="L96" s="16">
        <v>0</v>
      </c>
      <c r="M96" s="16">
        <v>0</v>
      </c>
      <c r="N96" s="16">
        <v>0</v>
      </c>
      <c r="O96" s="18">
        <f t="shared" si="2"/>
        <v>0</v>
      </c>
      <c r="P96" s="24" t="s">
        <v>60</v>
      </c>
      <c r="Q96" s="63"/>
    </row>
    <row r="97" spans="1:17" ht="20.25" customHeight="1">
      <c r="A97" s="14">
        <f t="shared" si="3"/>
        <v>92</v>
      </c>
      <c r="B97" s="31" t="s">
        <v>368</v>
      </c>
      <c r="C97" s="16">
        <f>SUMIF(owsh01!B$7:B$85,"Stephen Gould",owsh01!E$7:E$85)+SUMIF('osh01'!B$7:B$34,"Stephen Gould",'osh01'!E$7:E$34)</f>
        <v>163895.35</v>
      </c>
      <c r="D97" s="16">
        <f>SUMIF(owsh02!B$7:B$85,"Stephen Gould",owsh02!E$7:E$85)+SUMIF('osh02'!B$7:B$34,"Stephen Gould",'osh02'!E$7:E$34)</f>
        <v>162149.81000000003</v>
      </c>
      <c r="E97" s="16">
        <f>SUMIF(owsh03!B$7:B$80,"Stephen Gould",owsh03!E$7:E$80)+SUMIF('osh03'!B$7:B$77,"Stephen Gould",'osh03'!E$7:E$77)</f>
        <v>148239.46000000002</v>
      </c>
      <c r="F97" s="16">
        <f>SUMIF(owsh04!B$7:B$100,"Stephen Gould",owsh04!E$7:E$100)+SUMIF('osh04'!B$7:B$77,"Stephen Gould",'osh04'!E$7:E$77)</f>
        <v>155086.02999999997</v>
      </c>
      <c r="G97" s="16">
        <f>SUMIF(owsh05!B$7:B$100,"Stephen Gould",owsh05!E$7:E$100)+SUMIF('osh05'!B$7:B$77,"Stephen Gould",'osh05'!E$7:E$77)</f>
        <v>197052.66</v>
      </c>
      <c r="H97" s="16">
        <f>SUMIF(owsh06!B$7:B$100,"Stephen Gould",owsh06!E$7:E$100)+SUMIF('osh06'!B$7:B$77,"Stephen Gould",'osh06'!E$7:E$77)</f>
        <v>144306.19300000003</v>
      </c>
      <c r="I97" s="16">
        <f>SUMIF(owsh07!B$7:B$100,"Stephen Gould",owsh07!E$7:E$100)+SUMIF('osh07'!B$7:B$77,"Stephen Gould",'osh07'!E$7:E$77)</f>
        <v>171929.78999999992</v>
      </c>
      <c r="J97" s="16">
        <f>SUMIF(owsh08!B$7:B$100,"Stephen Gould",owsh08!E$7:E$100)+SUMIF('osh08'!B$7:B$80,"Stephen Gould",'osh08'!E$7:E$80)</f>
        <v>158381.34999999995</v>
      </c>
      <c r="K97" s="16">
        <f>SUMIF(owsh09!B$7:B$100,"Stephen Gould",owsh09!E$7:E$100)+SUMIF('osh09'!B$7:B$80,"Stephen Gould",'osh09'!E$7:E$80)</f>
        <v>164835.05999999997</v>
      </c>
      <c r="L97" s="16">
        <f ca="1">SUMIF(owsh10!B$7:B$200,"Stephen Gould",owsh10!E$7:E$100)+SUMIF('osh10'!B$7:B$100,"Stephen Gould",'osh10'!E$7:E$100)</f>
        <v>175629.25</v>
      </c>
      <c r="M97" s="16">
        <f ca="1">SUMIF(owsh11!B$7:B$194,"Stephen Gould",owsh11!E$7:E$94)+SUMIF('osh11'!B$7:B$100,"Stephen Gould",'osh11'!E$7:E$100)</f>
        <v>142573.11000000004</v>
      </c>
      <c r="N97" s="16">
        <f ca="1">SUMIF(owsh12!B$7:B$194,"Stephen Gould",owsh12!E$7:E$94)+SUMIF('osh12'!B$7:B$100,"Stephen Gould",'osh12'!E$7:E$100)</f>
        <v>112178.84</v>
      </c>
      <c r="O97" s="18">
        <f t="shared" ca="1" si="2"/>
        <v>1896256.9030000002</v>
      </c>
      <c r="P97" s="24" t="s">
        <v>60</v>
      </c>
    </row>
    <row r="98" spans="1:17" ht="20.25" customHeight="1">
      <c r="A98" s="14">
        <f t="shared" si="3"/>
        <v>93</v>
      </c>
      <c r="B98" s="31" t="s">
        <v>61</v>
      </c>
      <c r="C98" s="16">
        <f>SUMIF(owsh01!B$7:B$84,"Dorco",owsh01!E$7:E$84)+SUMIF('osh01'!B$7:B$33,"Dorco",'osh01'!E$7:E$33)</f>
        <v>47241.180000000008</v>
      </c>
      <c r="D98" s="16">
        <f>SUMIF(owsh02!B$7:B$84,"Dorco",owsh02!E$7:E$84)+SUMIF('osh02'!B$7:B$33,"Dorco",'osh02'!E$7:E$33)</f>
        <v>42734.559999999998</v>
      </c>
      <c r="E98" s="16">
        <f>SUMIF(owsh03!B$7:B$79,"Dorco",owsh03!E$7:E$79)+SUMIF('osh03'!B$7:B$77,"Dorco",'osh03'!E$7:E$77)</f>
        <v>36911.89</v>
      </c>
      <c r="F98" s="16">
        <f>SUMIF(owsh04!B$7:B$100,"Dorco ",owsh04!E$7:E$100)+SUMIF('osh04'!B$7:B$77,"Dorco ",'osh04'!E$7:E$77)</f>
        <v>26859.110000000004</v>
      </c>
      <c r="G98" s="16">
        <f>SUMIF(owsh05!B$7:B$100,"Dorco",owsh05!E$7:E$100)+SUMIF('osh05'!B$7:B$77,"Dorco",'osh05'!E$7:E$77)</f>
        <v>17677.84</v>
      </c>
      <c r="H98" s="16">
        <f>SUMIF(owsh06!B$7:B$100,"Dorco",owsh06!E$7:E$100)+SUMIF('osh06'!B$7:B$77,"Dorco",'osh06'!E$7:E$77)</f>
        <v>28512.03</v>
      </c>
      <c r="I98" s="16">
        <f>SUMIF(owsh07!B$7:B$100,"Dorco",owsh07!E$7:E$100)+SUMIF('osh07'!B$7:B$77,"Dorco",'osh07'!E$7:E$77)</f>
        <v>27155.75</v>
      </c>
      <c r="J98" s="16">
        <f>SUMIF(owsh08!B$7:B$100,"Dorco",owsh08!E$7:E$100)+SUMIF('osh08'!B$7:B$80,"Dorco",'osh08'!E$7:E$80)</f>
        <v>43901.279999999999</v>
      </c>
      <c r="K98" s="16">
        <f>SUMIF(owsh09!B$7:B$100,"Dorco",owsh09!E$7:E$100)+SUMIF('osh09'!B$7:B$80,"Dorco",'osh09'!E$7:E$80)</f>
        <v>32420.400000000001</v>
      </c>
      <c r="L98" s="16">
        <f ca="1">SUMIF(owsh10!B$7:B$200,"Dorco",owsh10!E$7:E$100)+SUMIF('osh10'!B$7:B$100,"Dorco",'osh10'!E$7:E$100)</f>
        <v>36616.880000000005</v>
      </c>
      <c r="M98" s="16">
        <f ca="1">SUMIF(owsh11!B$7:B$194,"Dorco",owsh11!E$7:E$94)+SUMIF('osh11'!B$7:B$100,"Dorco",'osh11'!E$7:E$100)</f>
        <v>32287.279999999999</v>
      </c>
      <c r="N98" s="16">
        <f ca="1">SUMIF(owsh12!B$7:B$194,"Dorco",owsh12!E$7:E$94)+SUMIF('osh12'!B$7:B$100,"Dorco",'osh12'!E$7:E$100)</f>
        <v>12831.84</v>
      </c>
      <c r="O98" s="18">
        <f t="shared" ca="1" si="2"/>
        <v>385150.0400000001</v>
      </c>
      <c r="P98" s="24" t="s">
        <v>60</v>
      </c>
    </row>
    <row r="99" spans="1:17" ht="20.25" customHeight="1">
      <c r="A99" s="14">
        <f t="shared" si="3"/>
        <v>94</v>
      </c>
      <c r="B99" s="31" t="s">
        <v>62</v>
      </c>
      <c r="C99" s="16">
        <f ca="1">SUMIF(owsh01!B$7:B$85,"Nypro Health Care",owsh01!E$7:E$84)+SUMIF('osh01'!B$7:B$33,"Nypro Health Care",'osh01'!E$7:E$33)</f>
        <v>0</v>
      </c>
      <c r="D99" s="16">
        <f ca="1">SUMIF(owsh02!B$7:B$85,"Nypro Health Care",owsh02!E$7:E$84)+SUMIF('osh02'!B$7:B$33,"Nypro Health Care",'osh02'!E$7:E$33)</f>
        <v>0</v>
      </c>
      <c r="E99" s="16">
        <f ca="1">SUMIF(owsh03!B$7:B$80,"Nypro Health Care",owsh03!E$7:E$79)+SUMIF('osh03'!B$7:B$33,"Nypro Health Care",'osh03'!E$7:E$33)</f>
        <v>0</v>
      </c>
      <c r="F99" s="16">
        <f ca="1">SUMIF(owsh03!C$7:C$80,"Nypro Health Care",owsh03!F$7:F$79)+SUMIF('osh03'!C$7:C$33,"Nypro Health Care",'osh03'!F$7:F$33)</f>
        <v>0</v>
      </c>
      <c r="G99" s="16">
        <f>SUMIF(owsh05!B$7:B$100,"Nypro Health Care",owsh05!E$7:E$100)+SUMIF('osh05'!B$7:B$77,"Nypro Health Care",'osh05'!E$7:E$77)</f>
        <v>12600</v>
      </c>
      <c r="H99" s="16">
        <f>SUMIF(owsh05!C$7:C$100,"Nypro Health Care",owsh05!F$7:F$100)+SUMIF('osh05'!C$7:C$77,"Nypro Health Care",'osh05'!F$7:F$77)</f>
        <v>0</v>
      </c>
      <c r="I99" s="16">
        <f>SUMIF(owsh07!B$7:B$100,"Nypro Health Care",owsh07!E$7:E$100)+SUMIF('osh07'!B$7:B$77,"Nypro Health Care",'osh07'!E$7:E$77)</f>
        <v>23257.7</v>
      </c>
      <c r="J99" s="16">
        <v>0</v>
      </c>
      <c r="K99" s="16">
        <v>0</v>
      </c>
      <c r="L99" s="16">
        <v>0</v>
      </c>
      <c r="M99" s="16">
        <v>0</v>
      </c>
      <c r="N99" s="16">
        <f ca="1">SUMIF(owsh12!B$7:B$194,"Nypro Health Care",owsh12!E$7:E$94)+SUMIF('osh12'!B$7:B$100,"Nypro Health Care",'osh12'!E$7:E$100)</f>
        <v>3258</v>
      </c>
      <c r="O99" s="18">
        <f t="shared" ca="1" si="2"/>
        <v>39115.699999999997</v>
      </c>
      <c r="P99" s="24" t="s">
        <v>60</v>
      </c>
    </row>
    <row r="100" spans="1:17" ht="20.25" customHeight="1">
      <c r="A100" s="14">
        <f t="shared" si="3"/>
        <v>95</v>
      </c>
      <c r="B100" s="31" t="s">
        <v>115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8">
        <f t="shared" si="2"/>
        <v>0</v>
      </c>
      <c r="P100" s="24" t="s">
        <v>60</v>
      </c>
    </row>
    <row r="101" spans="1:17" ht="20.25" customHeight="1">
      <c r="A101" s="14">
        <f t="shared" si="3"/>
        <v>96</v>
      </c>
      <c r="B101" s="31" t="s">
        <v>124</v>
      </c>
      <c r="C101" s="16">
        <f>SUMIF(owsh01!B$7:B$84,"Nong Shim",owsh01!E$7:E$84)+SUMIF('osh01'!B$7:B$33,"Nong Shim",'osh01'!E$7:E$33)</f>
        <v>0</v>
      </c>
      <c r="D101" s="16">
        <f>SUMIF(owsh01!C$7:C$84,"Nong Shim",owsh01!F$7:F$84)+SUMIF('osh01'!C$7:C$33,"Nong Shim",'osh01'!F$7:F$33)</f>
        <v>0</v>
      </c>
      <c r="E101" s="16">
        <f>SUMIF(owsh01!D$7:D$84,"Nong Shim",owsh01!G$7:G$84)+SUMIF('osh01'!D$7:D$33,"Nong Shim",'osh01'!G$7:G$33)</f>
        <v>0</v>
      </c>
      <c r="F101" s="16">
        <f>SUMIF(owsh01!E$7:E$84,"Nong Shim",owsh01!H$7:H$84)+SUMIF('osh01'!E$7:E$33,"Nong Shim",'osh01'!H$7:H$33)</f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f>SUMIF(owsh09!B$7:B$100,"Nong Shim",owsh09!E$7:E$100)+SUMIF('osh09'!B$7:B$80,"Nong Shim",'osh09'!E$7:E$80)</f>
        <v>75648</v>
      </c>
      <c r="L101" s="16">
        <f ca="1">SUMIF(owsh10!B$7:B$200,"Nong Shim",owsh10!E$7:E$100)+SUMIF('osh10'!B$7:B$100,"Nong Shim",'osh10'!E$7:E$100)</f>
        <v>25958.400000000001</v>
      </c>
      <c r="M101" s="16">
        <v>0</v>
      </c>
      <c r="N101" s="16">
        <f ca="1">SUMIF(owsh12!B$7:B$194,"Nong Shim",owsh12!E$7:E$94)+SUMIF('osh12'!B$7:B$100,"Nong Shim",'osh12'!E$7:E$100)</f>
        <v>26956.799999999999</v>
      </c>
      <c r="O101" s="18">
        <f t="shared" ca="1" si="2"/>
        <v>128563.2</v>
      </c>
      <c r="P101" s="24" t="s">
        <v>60</v>
      </c>
    </row>
    <row r="102" spans="1:17" ht="20.25" customHeight="1">
      <c r="A102" s="14">
        <f t="shared" si="3"/>
        <v>97</v>
      </c>
      <c r="B102" s="31" t="s">
        <v>117</v>
      </c>
      <c r="C102" s="16">
        <f>SUMIF(owsh01!B$7:B$85,"RM Manufacturing",owsh01!E$7:E$85)+SUMIF('osh01'!B$7:B$35,"RM Manufacturing",'osh01'!E$7:E$35)</f>
        <v>3190</v>
      </c>
      <c r="D102" s="16">
        <f>SUMIF(owsh01!C$7:C$85,"RM Manufacturing",owsh01!F$7:F$85)+SUMIF('osh01'!C$7:C$35,"RM Manufacturing",'osh01'!F$7:F$35)</f>
        <v>0</v>
      </c>
      <c r="E102" s="16">
        <f>SUMIF(owsh03!B$7:B$80,"RM Manufacturing",owsh03!E$7:E$80)+SUMIF('osh03'!B$7:B$77,"RM Manufacturing",'osh03'!E$7:E$77)</f>
        <v>3190</v>
      </c>
      <c r="F102" s="16">
        <f>SUMIF(owsh04!B$7:B$100,"RM Manufacturing",owsh04!E$7:E$100)+SUMIF('osh04'!B$7:B$77,"RM Manufacturing",'osh04'!E$7:E$77)</f>
        <v>3190</v>
      </c>
      <c r="G102" s="16">
        <f>SUMIF(owsh05!B$7:B$100,"RM Manufacturing",owsh05!E$7:E$100)+SUMIF('osh05'!B$7:B$77,"RM Manufacturing",'osh05'!E$7:E$77)</f>
        <v>6380</v>
      </c>
      <c r="H102" s="16">
        <f>SUMIF(owsh06!B$7:B$100,"RM Manufacturing",owsh06!E$7:E$100)+SUMIF('osh06'!B$7:B$77,"RM Manufacturing",'osh06'!E$7:E$77)</f>
        <v>9354.68</v>
      </c>
      <c r="I102" s="16">
        <f>SUMIF(owsh06!C$7:C$100,"RM Manufacturing",owsh06!F$7:F$100)+SUMIF('osh06'!C$7:C$77,"RM Manufacturing",'osh06'!F$7:F$77)</f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8">
        <f t="shared" si="2"/>
        <v>25304.68</v>
      </c>
      <c r="P102" s="24" t="s">
        <v>60</v>
      </c>
    </row>
    <row r="103" spans="1:17" ht="20.25" customHeight="1">
      <c r="A103" s="14">
        <f t="shared" si="3"/>
        <v>98</v>
      </c>
      <c r="B103" s="31" t="s">
        <v>63</v>
      </c>
      <c r="C103" s="16">
        <f>SUMIF(owsh01!B10:B87,"DDCAM",owsh01!E10:E87)+SUMIF('osh01'!B10:B36,"DDCAM",'osh01'!E10:E36)</f>
        <v>0</v>
      </c>
      <c r="D103" s="16">
        <f>SUMIF(owsh01!C10:C87,"DDCAM",owsh01!F10:F87)+SUMIF('osh01'!C10:C36,"DDCAM",'osh01'!F10:F36)</f>
        <v>0</v>
      </c>
      <c r="E103" s="16">
        <f>SUMIF(owsh01!D10:D87,"DDCAM",owsh01!G10:G87)+SUMIF('osh01'!D10:D36,"DDCAM",'osh01'!G10:G36)</f>
        <v>0</v>
      </c>
      <c r="F103" s="16">
        <f>SUMIF(owsh01!E10:E87,"DDCAM",owsh01!H10:H87)+SUMIF('osh01'!E10:E36,"DDCAM",'osh01'!H10:H36)</f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8">
        <f t="shared" si="2"/>
        <v>0</v>
      </c>
      <c r="P103" s="24" t="s">
        <v>60</v>
      </c>
    </row>
    <row r="104" spans="1:17" ht="20.25" customHeight="1">
      <c r="A104" s="14">
        <f t="shared" si="3"/>
        <v>99</v>
      </c>
      <c r="B104" s="31" t="s">
        <v>213</v>
      </c>
      <c r="C104" s="16">
        <f>SUMIF(owsh01!B$7:B$85,"Trimek",owsh01!E$7:E$85)+SUMIF('osh01'!B$7:B$34,"Trimek",'osh01'!E$7:E$34)</f>
        <v>0</v>
      </c>
      <c r="D104" s="16">
        <f>SUMIF(owsh01!C$7:C$85,"Trimek",owsh01!F$7:F$85)+SUMIF('osh01'!C$7:C$34,"Trimek",'osh01'!F$7:F$34)</f>
        <v>0</v>
      </c>
      <c r="E104" s="16">
        <f>SUMIF(owsh01!D$7:D$85,"Trimek",owsh01!G$7:G$85)+SUMIF('osh01'!D$7:D$34,"Trimek",'osh01'!G$7:G$34)</f>
        <v>0</v>
      </c>
      <c r="F104" s="16">
        <f>SUMIF(owsh01!E$7:E$85,"Trimek",owsh01!H$7:H$85)+SUMIF('osh01'!E$7:E$34,"Trimek",'osh01'!H$7:H$34)</f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8">
        <f t="shared" si="2"/>
        <v>0</v>
      </c>
      <c r="P104" s="24" t="s">
        <v>60</v>
      </c>
    </row>
    <row r="105" spans="1:17" ht="20.25" customHeight="1">
      <c r="A105" s="14">
        <f t="shared" si="3"/>
        <v>100</v>
      </c>
      <c r="B105" s="31" t="s">
        <v>65</v>
      </c>
      <c r="C105" s="16">
        <f>SUMIF(owsh01!B7:B84,"Plantronics",owsh01!E7:E84)+SUMIF('osh01'!B7:B33,"Plantronics",'osh01'!E7:E33)</f>
        <v>0</v>
      </c>
      <c r="D105" s="16">
        <f>SUMIF(owsh01!C7:C84,"Plantronics",owsh01!F7:F84)+SUMIF('osh01'!C7:C33,"Plantronics",'osh01'!F7:F33)</f>
        <v>0</v>
      </c>
      <c r="E105" s="16">
        <f>SUMIF(owsh01!D7:D84,"Plantronics",owsh01!G7:G84)+SUMIF('osh01'!D7:D33,"Plantronics",'osh01'!G7:G33)</f>
        <v>0</v>
      </c>
      <c r="F105" s="16">
        <f>SUMIF(owsh01!E7:E84,"Plantronics",owsh01!H7:H84)+SUMIF('osh01'!E7:E33,"Plantronics",'osh01'!H7:H33)</f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8">
        <f t="shared" si="2"/>
        <v>0</v>
      </c>
      <c r="P105" s="24" t="s">
        <v>60</v>
      </c>
    </row>
    <row r="106" spans="1:17" ht="20.25" customHeight="1">
      <c r="A106" s="14">
        <f t="shared" si="3"/>
        <v>101</v>
      </c>
      <c r="B106" s="31" t="s">
        <v>361</v>
      </c>
      <c r="C106" s="16">
        <f>SUMIF(owsh01!B$7:B$85,"Avery Products",owsh01!E$7:E$85)+SUMIF('osh01'!B$7:B$35,"Avery Products",'osh01'!E$7:E$35)</f>
        <v>7396.49</v>
      </c>
      <c r="D106" s="16">
        <f>SUMIF(owsh01!C$7:C$85,"Avery Products",owsh01!F$7:F$85)+SUMIF('osh01'!C$7:C$35,"Avery Products",'osh01'!F$7:F$35)</f>
        <v>0</v>
      </c>
      <c r="E106" s="16">
        <f>SUMIF(owsh03!B$7:B$80,"Avery Products",owsh03!E$7:E$80)+SUMIF('osh03'!B$7:B$77,"Avery Products",'osh03'!E$7:E$77)</f>
        <v>11520.71</v>
      </c>
      <c r="F106" s="16">
        <f>SUMIF(owsh04!B$7:B$100,"Avery Products",owsh04!E$7:E$100)+SUMIF('osh04'!B$7:B$77,"Avery Products",'osh04'!E$7:E$77)</f>
        <v>16284.4</v>
      </c>
      <c r="G106" s="16">
        <v>0</v>
      </c>
      <c r="H106" s="16">
        <f>SUMIF(owsh06!B$7:B$100,"Avery Products",owsh06!E$7:E$100)+SUMIF('osh06'!B$7:B$77,"Avery Products",'osh06'!E$7:E$77)</f>
        <v>12133.6</v>
      </c>
      <c r="I106" s="16">
        <f>SUMIF(owsh07!B$7:B$100,"Avery Products",owsh07!E$7:E$100)+SUMIF('osh07'!B$7:B$77,"Avery Products",'osh07'!E$7:E$77)</f>
        <v>13173.320000000002</v>
      </c>
      <c r="J106" s="16">
        <f>SUMIF(owsh08!B$7:B$100,"Avery Products",owsh08!E$7:E$100)+SUMIF('osh08'!B$7:B$80,"Avery Products",'osh08'!E$7:E$80)</f>
        <v>5625.2</v>
      </c>
      <c r="K106" s="16">
        <f>SUMIF(owsh09!B$7:B$100,"Avery Products",owsh09!E$7:E$100)+SUMIF('osh09'!B$7:B$80,"Avery Products",'osh09'!E$7:E$80)</f>
        <v>10827.45</v>
      </c>
      <c r="L106" s="16">
        <f ca="1">SUMIF(owsh10!B$7:B$200,"Avery Products",owsh10!E$7:E$100)+SUMIF('osh10'!B$7:B$100,"Avery Products",'osh10'!E$7:E$100)</f>
        <v>1532.25</v>
      </c>
      <c r="M106" s="16">
        <f ca="1">SUMIF(owsh11!B$7:B$194,"Avery Products",owsh11!E$7:E$94)+SUMIF('osh11'!B$7:B$100,"Avery Products",'osh11'!E$7:E$100)</f>
        <v>1545.12</v>
      </c>
      <c r="N106" s="16">
        <f ca="1">SUMIF(owsh12!B$7:B$194,"Avery Products",owsh12!E$7:E$94)+SUMIF('osh12'!B$7:B$100,"Avery Products",'osh12'!E$7:E$100)</f>
        <v>6196.8</v>
      </c>
      <c r="O106" s="18">
        <f t="shared" ca="1" si="2"/>
        <v>86235.34</v>
      </c>
      <c r="P106" s="24" t="s">
        <v>60</v>
      </c>
    </row>
    <row r="107" spans="1:17" ht="20.25" customHeight="1">
      <c r="A107" s="14">
        <f t="shared" si="3"/>
        <v>102</v>
      </c>
      <c r="B107" s="31" t="s">
        <v>66</v>
      </c>
      <c r="C107" s="16">
        <f>SUMIF(owsh01!B7:B85,"Bose",owsh01!E7:E85)+SUMIF('osh01'!B7:B34,"Bose",'osh01'!E7:E34)</f>
        <v>0</v>
      </c>
      <c r="D107" s="16">
        <f>SUMIF(owsh01!C7:C85,"Bose",owsh01!F7:F85)+SUMIF('osh01'!C7:C34,"Bose",'osh01'!F7:F34)</f>
        <v>0</v>
      </c>
      <c r="E107" s="16">
        <f>SUMIF(owsh03!B7:B80,"Bose",owsh03!E7:E80)+SUMIF('osh03'!B7:B82,"Bose",'osh03'!E7:E82)</f>
        <v>3658</v>
      </c>
      <c r="F107" s="16">
        <f>SUMIF(owsh03!C7:C80,"Bose",owsh03!F7:F80)+SUMIF('osh03'!C7:C82,"Bose",'osh03'!F7:F82)</f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f ca="1">SUMIF(owsh10!B$7:B$200,"Bose",owsh10!E$7:E$100)+SUMIF('osh10'!B$7:B$100,"Bose",'osh10'!E$7:E$100)</f>
        <v>139.84</v>
      </c>
      <c r="M107" s="16">
        <f ca="1">SUMIF(owsh11!B$7:B$194,"Bose",owsh11!E$7:E$94)+SUMIF('osh11'!B$7:B$100,"Bose",'osh11'!E$7:E$100)</f>
        <v>3658</v>
      </c>
      <c r="N107" s="16">
        <f ca="1">SUMIF(owsh12!B$7:B$194,"Bose",owsh12!E$7:E$94)+SUMIF('osh12'!B$7:B$100,"Bose",'osh12'!E$7:E$100)</f>
        <v>76.5</v>
      </c>
      <c r="O107" s="18">
        <f t="shared" ca="1" si="2"/>
        <v>7532.34</v>
      </c>
      <c r="P107" s="24" t="s">
        <v>60</v>
      </c>
    </row>
    <row r="108" spans="1:17" ht="20.25" customHeight="1">
      <c r="A108" s="14">
        <f t="shared" si="3"/>
        <v>103</v>
      </c>
      <c r="B108" s="31" t="s">
        <v>1951</v>
      </c>
      <c r="C108" s="16">
        <f>SUMIF(owsh01!B$7:B$85,"Foam Pro",owsh01!E$7:E$85)+SUMIF('osh01'!B$7:B$35,"Foam Pro",'osh01'!E$7:E$35)</f>
        <v>939</v>
      </c>
      <c r="D108" s="16">
        <f>SUMIF(owsh01!C$7:C$85,"Foam Pro",owsh01!F$7:F$85)+SUMIF('osh01'!C$7:C$35,"Foam Pro",'osh01'!F$7:F$35)</f>
        <v>0</v>
      </c>
      <c r="E108" s="16">
        <f>SUMIF(owsh01!D$7:D$85,"Foam Pro",owsh01!G$7:G$85)+SUMIF('osh01'!D$7:D$35,"Foam Pro",'osh01'!G$7:G$35)</f>
        <v>0</v>
      </c>
      <c r="F108" s="16">
        <f>SUMIF(owsh01!E$7:E$85,"Foam Pro",owsh01!H$7:H$85)+SUMIF('osh01'!E$7:E$35,"Foam Pro",'osh01'!H$7:H$35)</f>
        <v>0</v>
      </c>
      <c r="G108" s="16">
        <f>SUMIF(owsh05!B$7:B$100,"Foam Prog",owsh05!E$7:E$100)+SUMIF('osh05'!B$7:B$77,"Foam Pro",'osh05'!E$7:E$77)</f>
        <v>939</v>
      </c>
      <c r="H108" s="16">
        <f>SUMIF(owsh05!C$7:C$100,"Foam Prog",owsh05!F$7:F$100)+SUMIF('osh05'!C$7:C$77,"Foam Pro",'osh05'!F$7:F$77)</f>
        <v>0</v>
      </c>
      <c r="I108" s="16">
        <f>SUMIF(owsh07!B$7:B$100,"Foam Pro",owsh07!E$7:E$100)+SUMIF('osh07'!B$7:B$77,"Foam Pro",'osh07'!E$7:E$77)</f>
        <v>1509</v>
      </c>
      <c r="J108" s="16">
        <v>0</v>
      </c>
      <c r="K108" s="16">
        <f>SUMIF(owsh09!B$7:B$100,"Foam Pro",owsh09!E$7:E$100)+SUMIF('osh09'!B$7:B$80,"Foam Pro",'osh09'!E$7:E$80)</f>
        <v>1064.2</v>
      </c>
      <c r="L108" s="16">
        <f>SUMIF(owsh09!C$7:C$100,"Foam Pro",owsh09!F$7:F$100)+SUMIF('osh09'!C$7:C$80,"Foam Pro",'osh09'!F$7:F$80)</f>
        <v>0</v>
      </c>
      <c r="M108" s="16">
        <v>0</v>
      </c>
      <c r="N108" s="16">
        <v>0</v>
      </c>
      <c r="O108" s="18">
        <f t="shared" si="2"/>
        <v>4451.2</v>
      </c>
      <c r="P108" s="24" t="s">
        <v>60</v>
      </c>
    </row>
    <row r="109" spans="1:17" ht="20.25" customHeight="1">
      <c r="A109" s="14">
        <f t="shared" si="3"/>
        <v>104</v>
      </c>
      <c r="B109" s="31" t="s">
        <v>144</v>
      </c>
      <c r="C109" s="16">
        <f>SUMIF(owsh01!B18:B95,"SSD",owsh01!E18:E95)+SUMIF('osh01'!B15:B44,"SSD",'osh01'!E15:E44)</f>
        <v>0</v>
      </c>
      <c r="D109" s="16">
        <f>SUMIF(owsh01!C18:C95,"SSD",owsh01!F18:F95)+SUMIF('osh01'!C15:C44,"SSD",'osh01'!F15:F44)</f>
        <v>0</v>
      </c>
      <c r="E109" s="16">
        <f>SUMIF(owsh01!D18:D95,"SSD",owsh01!G18:G95)+SUMIF('osh01'!D15:D44,"SSD",'osh01'!G15:G44)</f>
        <v>0</v>
      </c>
      <c r="F109" s="16">
        <f>SUMIF(owsh01!E18:E95,"SSD",owsh01!H18:H95)+SUMIF('osh01'!E15:E44,"SSD",'osh01'!H15:H44)</f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8">
        <f t="shared" si="2"/>
        <v>0</v>
      </c>
      <c r="P109" s="24" t="s">
        <v>60</v>
      </c>
    </row>
    <row r="110" spans="1:17" ht="20.25" customHeight="1">
      <c r="A110" s="14">
        <f t="shared" si="3"/>
        <v>105</v>
      </c>
      <c r="B110" s="31" t="s">
        <v>135</v>
      </c>
      <c r="C110" s="16">
        <f>SUMIF(owsh01!B$7:B$85,"Cecso",owsh01!E$7:E$85)+SUMIF('osh01'!B$7:B$34,"Cecso",'osh01'!E$7:E$34)</f>
        <v>0</v>
      </c>
      <c r="D110" s="16">
        <f>SUMIF(owsh01!C$7:C$85,"Cecso",owsh01!F$7:F$85)+SUMIF('osh01'!C$7:C$34,"Cecso",'osh01'!F$7:F$34)</f>
        <v>0</v>
      </c>
      <c r="E110" s="16">
        <f>SUMIF(owsh01!D$7:D$85,"Cecso",owsh01!G$7:G$85)+SUMIF('osh01'!D$7:D$34,"Cecso",'osh01'!G$7:G$34)</f>
        <v>0</v>
      </c>
      <c r="F110" s="16">
        <f>SUMIF(owsh04!B$7:B$100,"Cecso",owsh04!E$7:E$100)+SUMIF('osh04'!B$7:B$77,"Cecso",'osh04'!E$7:E$77)</f>
        <v>74030.260000000009</v>
      </c>
      <c r="G110" s="16">
        <f>SUMIF(owsh05!B$7:B$100,"Cecso",owsh05!E$7:E$100)+SUMIF('osh05'!B$7:B$77,"Cecso",'osh05'!E$7:E$77)</f>
        <v>0</v>
      </c>
      <c r="H110" s="16">
        <f>SUMIF(owsh05!C$7:C$100,"Cecso",owsh05!F$7:F$100)+SUMIF('osh05'!C$7:C$77,"Cecso",'osh05'!F$7:F$77)</f>
        <v>0</v>
      </c>
      <c r="I110" s="16">
        <f>SUMIF(owsh05!D$7:D$100,"Cecso",owsh05!G$7:G$100)+SUMIF('osh05'!D$7:D$77,"Cecso",'osh05'!G$7:G$77)</f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8">
        <f t="shared" si="2"/>
        <v>74030.260000000009</v>
      </c>
      <c r="P110" s="24" t="s">
        <v>60</v>
      </c>
    </row>
    <row r="111" spans="1:17" ht="20.25" customHeight="1">
      <c r="A111" s="14">
        <f t="shared" si="3"/>
        <v>106</v>
      </c>
      <c r="B111" s="31" t="s">
        <v>127</v>
      </c>
      <c r="C111" s="16">
        <f ca="1">SUMIF(owsh01!B$7:C$85,"Woori",owsh01!E$7:E$84)+SUMIF('osh01'!B$7:B$33,"Woori",'osh01'!E$7:E$33)</f>
        <v>0</v>
      </c>
      <c r="D111" s="16">
        <f ca="1">SUMIF(owsh01!C$7:D$85,"Woori",owsh01!F$7:F$84)+SUMIF('osh01'!C$7:C$33,"Woori",'osh01'!F$7:F$33)</f>
        <v>0</v>
      </c>
      <c r="E111" s="16">
        <f ca="1">SUMIF(owsh01!D$7:E$85,"Woori",owsh01!G$7:G$84)+SUMIF('osh01'!D$7:D$33,"Woori",'osh01'!G$7:G$33)</f>
        <v>0</v>
      </c>
      <c r="F111" s="16">
        <f ca="1">SUMIF(owsh01!E$7:F$85,"Woori",owsh01!H$7:H$84)+SUMIF('osh01'!E$7:E$33,"Woori",'osh01'!H$7:H$33)</f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8">
        <f t="shared" ca="1" si="2"/>
        <v>0</v>
      </c>
      <c r="P111" s="24" t="s">
        <v>60</v>
      </c>
      <c r="Q111" s="63"/>
    </row>
    <row r="112" spans="1:17" ht="20.25" customHeight="1">
      <c r="A112" s="14">
        <f t="shared" si="3"/>
        <v>107</v>
      </c>
      <c r="B112" s="31" t="s">
        <v>134</v>
      </c>
      <c r="C112" s="16">
        <f>SUMIF(owsh01!B22:B99,"Samsung",owsh01!E22:E99)+SUMIF('osh01'!B19:B48,"Samsung",'osh01'!E19:E48)</f>
        <v>0</v>
      </c>
      <c r="D112" s="16">
        <f>SUMIF(owsh01!C22:C99,"Samsung",owsh01!F22:F99)+SUMIF('osh01'!C19:C48,"Samsung",'osh01'!F19:F48)</f>
        <v>0</v>
      </c>
      <c r="E112" s="16">
        <f>SUMIF(owsh01!D22:D99,"Samsung",owsh01!G22:G99)+SUMIF('osh01'!D19:D48,"Samsung",'osh01'!G19:G48)</f>
        <v>0</v>
      </c>
      <c r="F112" s="16">
        <f>SUMIF(owsh01!E22:E99,"Samsung",owsh01!H22:H99)+SUMIF('osh01'!E19:E48,"Samsung",'osh01'!H19:H48)</f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8">
        <f t="shared" si="2"/>
        <v>0</v>
      </c>
      <c r="P112" s="24" t="s">
        <v>60</v>
      </c>
      <c r="Q112" s="63"/>
    </row>
    <row r="113" spans="1:17" ht="20.25" customHeight="1">
      <c r="A113" s="14">
        <f t="shared" si="3"/>
        <v>108</v>
      </c>
      <c r="B113" s="31" t="s">
        <v>136</v>
      </c>
      <c r="C113" s="16">
        <f>SUMIF(owsh01!B23:B100,"DJO",owsh01!E23:E100)+SUMIF('osh01'!B20:B49,"DJO",'osh01'!E20:E49)</f>
        <v>0</v>
      </c>
      <c r="D113" s="16">
        <f>SUMIF(owsh02!B23:B100,"DJO",owsh02!E23:E100)+SUMIF('osh02'!B20:B49,"DJO",'osh02'!E20:E49)</f>
        <v>797.2</v>
      </c>
      <c r="E113" s="16">
        <f>SUMIF(owsh03!B23:B95,"DJO",owsh03!E23:E95)+SUMIF('osh03'!B20:B77,"DJO",'osh03'!E20:E77)</f>
        <v>622.78</v>
      </c>
      <c r="F113" s="16">
        <f>SUMIF(owsh03!C23:C95,"DJO",owsh03!F23:F95)+SUMIF('osh03'!C20:C77,"DJO",'osh03'!F20:F77)</f>
        <v>0</v>
      </c>
      <c r="G113" s="16">
        <v>0</v>
      </c>
      <c r="H113" s="16">
        <v>0</v>
      </c>
      <c r="I113" s="16">
        <v>0</v>
      </c>
      <c r="J113" s="16">
        <f>SUMIF(owsh08!B$7:B$100,"DJO",owsh08!E$7:E$100)+SUMIF('osh08'!B$7:B$80,"DJO",'osh08'!E$7:E$80)</f>
        <v>838</v>
      </c>
      <c r="K113" s="16">
        <f>SUMIF(owsh09!B$7:B$100,"DJO",owsh09!E$7:E$100)+SUMIF('osh09'!B$7:B$80,"DJO",'osh09'!E$7:E$80)</f>
        <v>1694.02</v>
      </c>
      <c r="L113" s="16">
        <f ca="1">SUMIF(owsh10!B$7:B$200,"DJO",owsh10!E$7:E$100)+SUMIF('osh10'!B$7:B$100,"DJO",'osh10'!E$7:E$100)</f>
        <v>838</v>
      </c>
      <c r="M113" s="16">
        <f ca="1">SUMIF(owsh11!B$7:B$194,"DJO",owsh11!E$7:E$94)+SUMIF('osh11'!B$7:B$100,"DJO",'osh11'!E$7:E$100)</f>
        <v>1300.58</v>
      </c>
      <c r="N113" s="16">
        <v>0</v>
      </c>
      <c r="O113" s="18">
        <f t="shared" ca="1" si="2"/>
        <v>6090.58</v>
      </c>
      <c r="P113" s="24" t="s">
        <v>60</v>
      </c>
      <c r="Q113" s="63"/>
    </row>
    <row r="114" spans="1:17" ht="20.25" customHeight="1">
      <c r="A114" s="14">
        <f t="shared" si="3"/>
        <v>109</v>
      </c>
      <c r="B114" s="31" t="s">
        <v>138</v>
      </c>
      <c r="C114" s="16">
        <f ca="1">SUMIF(owsh01!B$7:C$85,"CM Partner",owsh01!E$7:E$84)+SUMIF('osh01'!B$7:B$33,"CM Partner",'osh01'!E$7:E$33)</f>
        <v>0</v>
      </c>
      <c r="D114" s="16">
        <f ca="1">SUMIF(owsh01!C$7:D$85,"CM Partner",owsh01!F$7:F$84)+SUMIF('osh01'!C$7:C$33,"CM Partner",'osh01'!F$7:F$33)</f>
        <v>0</v>
      </c>
      <c r="E114" s="16">
        <f ca="1">SUMIF(owsh01!D$7:E$85,"CM Partner",owsh01!G$7:G$84)+SUMIF('osh01'!D$7:D$33,"CM Partner",'osh01'!G$7:G$33)</f>
        <v>0</v>
      </c>
      <c r="F114" s="16">
        <f ca="1">SUMIF(owsh01!E$7:F$85,"CM Partner",owsh01!H$7:H$84)+SUMIF('osh01'!E$7:E$33,"CM Partner",'osh01'!H$7:H$33)</f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8">
        <f t="shared" ca="1" si="2"/>
        <v>0</v>
      </c>
      <c r="P114" s="24" t="s">
        <v>60</v>
      </c>
      <c r="Q114" s="63"/>
    </row>
    <row r="115" spans="1:17" ht="20.25" customHeight="1">
      <c r="A115" s="14">
        <f t="shared" si="3"/>
        <v>110</v>
      </c>
      <c r="B115" s="31" t="s">
        <v>304</v>
      </c>
      <c r="C115" s="16">
        <f ca="1">SUMIF(owsh01!B$7:B$85,"Unique Services",owsh01!E$7:E$84)+SUMIF('osh01'!B$7:B$33,"Unique Services",'osh01'!E$7:E$33)</f>
        <v>0</v>
      </c>
      <c r="D115" s="16">
        <f ca="1">SUMIF(owsh01!C$7:C$85,"Unique Services",owsh01!F$7:F$84)+SUMIF('osh01'!C$7:C$33,"Unique Services",'osh01'!F$7:F$33)</f>
        <v>0</v>
      </c>
      <c r="E115" s="16">
        <f ca="1">SUMIF(owsh03!B$7:B$80,"Unique Services",owsh03!E$7:E$79)+SUMIF('osh03'!B$7:B$77,"Unique Services",'osh03'!E$7:E$77)</f>
        <v>3074</v>
      </c>
      <c r="F115" s="16">
        <f>SUMIF(owsh04!B$7:B$100,"Unique Services",owsh04!E$7:E$100)+SUMIF('osh04'!B$7:B$77,"Unique Services",'osh04'!E$7:E$77)</f>
        <v>11504.25</v>
      </c>
      <c r="G115" s="16">
        <f>SUMIF(owsh05!B$7:B$100,"Unique Services",owsh05!E$7:E$100)+SUMIF('osh05'!B$7:B$77,"Unique Services",'osh05'!E$7:E$77)</f>
        <v>2599.5</v>
      </c>
      <c r="H115" s="16">
        <f>SUMIF(owsh05!C$7:C$100,"Unique Services",owsh05!F$7:F$100)+SUMIF('osh05'!C$7:C$77,"Unique Services",'osh05'!F$7:F$77)</f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8">
        <f t="shared" ca="1" si="2"/>
        <v>17177.75</v>
      </c>
      <c r="P115" s="24" t="s">
        <v>60</v>
      </c>
      <c r="Q115" s="63"/>
    </row>
    <row r="116" spans="1:17" ht="20.25" customHeight="1">
      <c r="A116" s="14">
        <f t="shared" si="3"/>
        <v>111</v>
      </c>
      <c r="B116" s="31" t="s">
        <v>204</v>
      </c>
      <c r="C116" s="26">
        <v>0</v>
      </c>
      <c r="D116" s="26">
        <v>0</v>
      </c>
      <c r="E116" s="26">
        <v>0</v>
      </c>
      <c r="F116" s="2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8">
        <f t="shared" si="2"/>
        <v>0</v>
      </c>
      <c r="P116" s="24" t="s">
        <v>60</v>
      </c>
      <c r="Q116" s="63"/>
    </row>
    <row r="117" spans="1:17" ht="20.25" customHeight="1">
      <c r="A117" s="14">
        <f t="shared" si="3"/>
        <v>112</v>
      </c>
      <c r="B117" s="31" t="s">
        <v>365</v>
      </c>
      <c r="C117" s="16">
        <f ca="1">SUMIF(owsh01!B$7:B$85,B117,owsh01!E$7:E$84)+SUMIF('osh01'!B$7:B$33,B117,'osh01'!E$7:E$33)</f>
        <v>0</v>
      </c>
      <c r="D117" s="16">
        <f ca="1">SUMIF(owsh01!C$7:C$85,C117,owsh01!F$7:F$84)+SUMIF('osh01'!C$7:C$33,C117,'osh01'!F$7:F$33)</f>
        <v>0</v>
      </c>
      <c r="E117" s="16">
        <f ca="1">SUMIF(owsh01!D$7:D$85,D117,owsh01!G$7:G$84)+SUMIF('osh01'!D$7:D$33,D117,'osh01'!G$7:G$33)</f>
        <v>0</v>
      </c>
      <c r="F117" s="16">
        <f ca="1">SUMIF(owsh01!E$7:E$85,E117,owsh01!H$7:H$84)+SUMIF('osh01'!E$7:E$33,E117,'osh01'!H$7:H$33)</f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8">
        <f t="shared" ca="1" si="2"/>
        <v>0</v>
      </c>
      <c r="P117" s="24" t="s">
        <v>60</v>
      </c>
      <c r="Q117" s="63"/>
    </row>
    <row r="118" spans="1:17" ht="20.25" customHeight="1">
      <c r="A118" s="14">
        <f t="shared" si="3"/>
        <v>113</v>
      </c>
      <c r="B118" s="31" t="s">
        <v>216</v>
      </c>
      <c r="C118" s="16">
        <f ca="1">SUMIF(owsh01!B$7:C$85,B118,owsh01!E$7:E$84)+SUMIF('osh01'!B$7:B$33,B118,'osh01'!E$7:E$33)</f>
        <v>0</v>
      </c>
      <c r="D118" s="16">
        <f ca="1">SUMIF(owsh01!C$7:D$85,C118,owsh01!F$7:F$84)+SUMIF('osh01'!C$7:C$33,C118,'osh01'!F$7:F$33)</f>
        <v>0</v>
      </c>
      <c r="E118" s="16">
        <f ca="1">SUMIF(owsh01!D$7:E$85,D118,owsh01!G$7:G$84)+SUMIF('osh01'!D$7:D$33,D118,'osh01'!G$7:G$33)</f>
        <v>0</v>
      </c>
      <c r="F118" s="16">
        <f ca="1">SUMIF(owsh01!E$7:F$85,E118,owsh01!H$7:H$84)+SUMIF('osh01'!E$7:E$33,E118,'osh01'!H$7:H$33)</f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8">
        <f t="shared" ca="1" si="2"/>
        <v>0</v>
      </c>
      <c r="P118" s="24" t="s">
        <v>60</v>
      </c>
      <c r="Q118" s="63"/>
    </row>
    <row r="119" spans="1:17" ht="20.25" customHeight="1">
      <c r="A119" s="14">
        <f t="shared" si="3"/>
        <v>114</v>
      </c>
      <c r="B119" s="31" t="s">
        <v>233</v>
      </c>
      <c r="C119" s="16">
        <f ca="1">SUMIF(owsh01!B$7:C$85,"Ana Global",owsh01!E$7:E$84)+SUMIF('osh01'!B$7:B$33,"Ana Global",'osh01'!E$7:E$33)</f>
        <v>0</v>
      </c>
      <c r="D119" s="16">
        <f ca="1">SUMIF(owsh01!C$7:D$85,"Ana Global",owsh01!F$7:F$84)+SUMIF('osh01'!C$7:C$33,"Ana Global",'osh01'!F$7:F$33)</f>
        <v>0</v>
      </c>
      <c r="E119" s="16">
        <f ca="1">SUMIF(owsh01!D$7:E$85,"Ana Global",owsh01!G$7:G$84)+SUMIF('osh01'!D$7:D$33,"Ana Global",'osh01'!G$7:G$33)</f>
        <v>0</v>
      </c>
      <c r="F119" s="16">
        <f ca="1">SUMIF(owsh01!E$7:F$85,"Ana Global",owsh01!H$7:H$84)+SUMIF('osh01'!E$7:E$33,"Ana Global",'osh01'!H$7:H$33)</f>
        <v>0</v>
      </c>
      <c r="G119" s="16">
        <v>0</v>
      </c>
      <c r="H119" s="16">
        <v>0</v>
      </c>
      <c r="I119" s="16">
        <v>0</v>
      </c>
      <c r="J119" s="16">
        <v>0</v>
      </c>
      <c r="K119" s="16"/>
      <c r="L119" s="16"/>
      <c r="M119" s="16">
        <v>0</v>
      </c>
      <c r="N119" s="16">
        <v>0</v>
      </c>
      <c r="O119" s="18">
        <f t="shared" ca="1" si="2"/>
        <v>0</v>
      </c>
      <c r="P119" s="24" t="s">
        <v>60</v>
      </c>
      <c r="Q119" s="63"/>
    </row>
    <row r="120" spans="1:17" ht="20.25" customHeight="1">
      <c r="A120" s="14">
        <f t="shared" si="3"/>
        <v>115</v>
      </c>
      <c r="B120" s="31" t="s">
        <v>345</v>
      </c>
      <c r="C120" s="16">
        <f ca="1">SUMIF(owsh01!B$7:C$85,B120,owsh01!E$7:E$84)+SUMIF('osh01'!B$7:B$33,B120,'osh01'!E$7:E$33)</f>
        <v>0</v>
      </c>
      <c r="D120" s="16">
        <f ca="1">SUMIF(owsh01!C$7:D$85,C120,owsh01!F$7:F$84)+SUMIF('osh01'!C$7:C$33,C120,'osh01'!F$7:F$33)</f>
        <v>0</v>
      </c>
      <c r="E120" s="16">
        <f ca="1">SUMIF(owsh01!D$7:E$85,D120,owsh01!G$7:G$84)+SUMIF('osh01'!D$7:D$33,D120,'osh01'!G$7:G$33)</f>
        <v>0</v>
      </c>
      <c r="F120" s="16">
        <f ca="1">SUMIF(owsh01!E$7:F$85,E120,owsh01!H$7:H$84)+SUMIF('osh01'!E$7:E$33,E120,'osh01'!H$7:H$33)</f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8">
        <f t="shared" ca="1" si="2"/>
        <v>0</v>
      </c>
      <c r="P120" s="24" t="s">
        <v>60</v>
      </c>
      <c r="Q120" s="63"/>
    </row>
    <row r="121" spans="1:17" ht="20.25" customHeight="1">
      <c r="A121" s="14">
        <f t="shared" si="3"/>
        <v>116</v>
      </c>
      <c r="B121" s="31" t="s">
        <v>305</v>
      </c>
      <c r="C121" s="16">
        <f ca="1">SUMIF(owsh01!B$7:B$85,"Brady",owsh01!E$7:E$84)+SUMIF('osh01'!B$7:B$33,"Brady",'osh01'!E$7:E$33)</f>
        <v>3043.74</v>
      </c>
      <c r="D121" s="16">
        <f ca="1">SUMIF(owsh02!B$7:B$85,"Brady",owsh02!E$7:E$84)+SUMIF('osh02'!B$7:B$33,"Brady",'osh02'!E$7:E$33)</f>
        <v>0</v>
      </c>
      <c r="E121" s="16">
        <f ca="1">SUMIF(owsh03!B$7:B$80,"Brady",owsh03!E$7:E$79)+SUMIF('osh03'!B$7:B$77,"Brady",'osh03'!E$7:E$77)</f>
        <v>719.8</v>
      </c>
      <c r="F121" s="16">
        <f>SUMIF(owsh04!B$7:B$100,"Brady",owsh04!E$7:E$100)+SUMIF('osh04'!B$7:B$77,"Brady",'osh04'!E$7:E$77)</f>
        <v>2145.2800000000002</v>
      </c>
      <c r="G121" s="16">
        <f>SUMIF(owsh05!B$7:B$100,"Brady",owsh05!E$7:E$100)+SUMIF('osh05'!B$7:B$77,"Brady",'osh05'!E$7:E$77)</f>
        <v>3631.5</v>
      </c>
      <c r="H121" s="16">
        <f>SUMIF(owsh06!B$7:B$100,"Brady",owsh06!E$7:E$100)+SUMIF('osh06'!B$7:B$77,"Brady",'osh06'!E$7:E$77)</f>
        <v>5583.15</v>
      </c>
      <c r="I121" s="16">
        <v>0</v>
      </c>
      <c r="J121" s="16">
        <v>0</v>
      </c>
      <c r="K121" s="16">
        <f>SUMIF(owsh09!B$7:B$100,"Brady",owsh09!E$7:E$100)+SUMIF('osh09'!B$7:B$80,"Brady",'osh09'!E$7:E$80)</f>
        <v>11144.439999999999</v>
      </c>
      <c r="L121" s="16">
        <f ca="1">SUMIF(owsh10!B$7:B$200,"Brady",owsh10!E$7:E$100)+SUMIF('osh10'!B$7:B$100,"Brady",'osh10'!E$7:E$100)</f>
        <v>5568.3</v>
      </c>
      <c r="M121" s="16">
        <f ca="1">SUMIF(owsh11!B$7:B$194,"Brady",owsh11!E$7:E$94)+SUMIF('osh11'!B$7:B$100,"Brady",'osh11'!E$7:E$100)</f>
        <v>4979.66</v>
      </c>
      <c r="N121" s="16">
        <f ca="1">SUMIF(owsh12!B$7:B$194,"Brady",owsh12!E$7:E$94)+SUMIF('osh12'!B$7:B$100,"Brady",'osh12'!E$7:E$100)</f>
        <v>7964.21</v>
      </c>
      <c r="O121" s="18">
        <f t="shared" ca="1" si="2"/>
        <v>44780.079999999994</v>
      </c>
      <c r="P121" s="24" t="s">
        <v>60</v>
      </c>
      <c r="Q121" s="63"/>
    </row>
    <row r="122" spans="1:17" ht="20.25" customHeight="1">
      <c r="A122" s="14">
        <f t="shared" si="3"/>
        <v>117</v>
      </c>
      <c r="B122" s="31" t="s">
        <v>236</v>
      </c>
      <c r="C122" s="16">
        <f ca="1">SUMIF(owsh01!B$7:C$85,B122,owsh01!E$7:E$84)+SUMIF('osh01'!B$7:B$33,B122,'osh01'!E$7:E$33)</f>
        <v>0</v>
      </c>
      <c r="D122" s="16">
        <f ca="1">SUMIF(owsh01!C$7:D$85,C122,owsh01!F$7:F$84)+SUMIF('osh01'!C$7:C$33,C122,'osh01'!F$7:F$33)</f>
        <v>0</v>
      </c>
      <c r="E122" s="16">
        <f ca="1">SUMIF(owsh01!D$7:E$85,D122,owsh01!G$7:G$84)+SUMIF('osh01'!D$7:D$33,D122,'osh01'!G$7:G$33)</f>
        <v>0</v>
      </c>
      <c r="F122" s="16">
        <f ca="1">SUMIF(owsh01!E$7:F$85,E122,owsh01!H$7:H$84)+SUMIF('osh01'!E$7:E$33,E122,'osh01'!H$7:H$33)</f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8">
        <f t="shared" ca="1" si="2"/>
        <v>0</v>
      </c>
      <c r="P122" s="24" t="s">
        <v>60</v>
      </c>
      <c r="Q122" s="63"/>
    </row>
    <row r="123" spans="1:17" ht="20.25" customHeight="1">
      <c r="A123" s="14">
        <f t="shared" si="3"/>
        <v>118</v>
      </c>
      <c r="B123" s="31" t="s">
        <v>331</v>
      </c>
      <c r="C123" s="16">
        <f ca="1">SUMIF(owsh01!B$7:C$85,B123,owsh01!E$7:E$84)+SUMIF('osh01'!B$7:B$33,B123,'osh01'!E$7:E$33)</f>
        <v>0</v>
      </c>
      <c r="D123" s="16">
        <f ca="1">SUMIF(owsh01!C$7:D$85,C123,owsh01!F$7:F$84)+SUMIF('osh01'!C$7:C$33,C123,'osh01'!F$7:F$33)</f>
        <v>0</v>
      </c>
      <c r="E123" s="16">
        <f ca="1">SUMIF(owsh01!D$7:E$85,D123,owsh01!G$7:G$84)+SUMIF('osh01'!D$7:D$33,D123,'osh01'!G$7:G$33)</f>
        <v>0</v>
      </c>
      <c r="F123" s="16">
        <f ca="1">SUMIF(owsh01!E$7:F$85,E123,owsh01!H$7:H$84)+SUMIF('osh01'!E$7:E$33,E123,'osh01'!H$7:H$33)</f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8">
        <f t="shared" ca="1" si="2"/>
        <v>0</v>
      </c>
      <c r="P123" s="24" t="s">
        <v>60</v>
      </c>
      <c r="Q123" s="63"/>
    </row>
    <row r="124" spans="1:17" ht="20.25" customHeight="1">
      <c r="A124" s="14">
        <f t="shared" si="3"/>
        <v>119</v>
      </c>
      <c r="B124" s="31" t="s">
        <v>293</v>
      </c>
      <c r="C124" s="16">
        <f ca="1">SUMIF(owsh01!B$7:B$85,"Flextronics",owsh01!E$7:E$84)+SUMIF('osh01'!B$7:B$33,"Flextronics",'osh01'!E$7:E$33)</f>
        <v>312</v>
      </c>
      <c r="D124" s="16">
        <f ca="1">SUMIF(owsh02!B$7:B$85,"Flextronics",owsh02!E$7:E$84)+SUMIF('osh02'!B$7:B$33,"Flextronics",'osh02'!E$7:E$33)</f>
        <v>486</v>
      </c>
      <c r="E124" s="16">
        <f ca="1">SUMIF(owsh02!C$7:C$85,"Flextronics",owsh02!F$7:F$84)+SUMIF('osh02'!C$7:C$33,"Flextronics",'osh02'!F$7:F$33)</f>
        <v>0</v>
      </c>
      <c r="F124" s="16">
        <f ca="1">SUMIF(owsh02!D$7:D$85,"Flextronics",owsh02!G$7:G$84)+SUMIF('osh02'!D$7:D$33,"Flextronics",'osh02'!G$7:G$33)</f>
        <v>0</v>
      </c>
      <c r="G124" s="16">
        <f>SUMIF(owsh05!B$7:B$100,"Flextronics",owsh05!E$7:E$100)+SUMIF('osh05'!B$7:B$77,"Flextronics",'osh05'!E$7:E$77)</f>
        <v>2232.04</v>
      </c>
      <c r="H124" s="16">
        <f>SUMIF(owsh06!B$7:B$100,"Flextronics",owsh06!E$7:E$100)+SUMIF('osh06'!B$7:B$77,"Flextronics",'osh06'!E$7:E$77)</f>
        <v>3619.7599999999998</v>
      </c>
      <c r="I124" s="16">
        <f>SUMIF(owsh07!B$7:B$100,"Flextronics",owsh07!E$7:E$100)+SUMIF('osh07'!B$7:B$77,"Flextronics",'osh07'!E$7:E$77)</f>
        <v>486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8">
        <f t="shared" ca="1" si="2"/>
        <v>7135.7999999999993</v>
      </c>
      <c r="P124" s="24" t="s">
        <v>60</v>
      </c>
      <c r="Q124" s="63"/>
    </row>
    <row r="125" spans="1:17" ht="20.25" customHeight="1">
      <c r="A125" s="14">
        <f t="shared" si="3"/>
        <v>120</v>
      </c>
      <c r="B125" s="31" t="s">
        <v>295</v>
      </c>
      <c r="C125" s="16">
        <f ca="1">SUMIF(owsh01!B$7:B$85,"J&amp;S Packaging",owsh01!E$7:E$84)+SUMIF('osh01'!B$7:B$33,"J&amp;S Packaging",'osh01'!E$7:E$33)</f>
        <v>1944</v>
      </c>
      <c r="D125" s="16">
        <f ca="1">SUMIF(owsh01!C$7:C$85,"J&amp;S Packaging",owsh01!F$7:F$84)+SUMIF('osh01'!C$7:C$33,"J&amp;S Packaging",'osh01'!F$7:F$33)</f>
        <v>0</v>
      </c>
      <c r="E125" s="16">
        <f ca="1">SUMIF(owsh03!B$7:B$80,"J&amp;S Packaging",owsh03!E$7:E$79)+SUMIF('osh03'!B$7:B$33,"J&amp;S Packaging",'osh03'!E$7:E$33)</f>
        <v>3564</v>
      </c>
      <c r="F125" s="16">
        <f>SUMIF(owsh04!B$7:B$100,"J&amp;S Packaging",owsh04!E$7:E$100)+SUMIF('osh04'!B$7:B$100,"J&amp;S Packaging",'osh04'!E$7:E$100)</f>
        <v>2108.92</v>
      </c>
      <c r="G125" s="16">
        <v>0</v>
      </c>
      <c r="H125" s="16">
        <f>SUMIF(owsh06!B$7:B$100,"J&amp;S Packaging",owsh06!E$7:E$100)+SUMIF('osh06'!B$7:B$100,"J&amp;S Packaging",'osh06'!E$7:E$100)</f>
        <v>1620</v>
      </c>
      <c r="I125" s="16">
        <f>SUMIF(owsh06!C$7:C$100,"J&amp;S Packaging",owsh06!F$7:F$100)+SUMIF('osh06'!C$7:C$100,"J&amp;S Packaging",'osh06'!F$7:F$100)</f>
        <v>0</v>
      </c>
      <c r="J125" s="16">
        <v>0</v>
      </c>
      <c r="K125" s="16">
        <f>SUMIF(owsh09!B$7:B$100,"J&amp;S Packaging",owsh09!E$7:E$100)+SUMIF('osh09'!B$7:B$80,"J&amp;S Packaging",'osh09'!E$7:E$80)</f>
        <v>4507.8099999999995</v>
      </c>
      <c r="L125" s="16">
        <f ca="1">SUMIF(owsh10!B$7:B$200,"J&amp;S Packaging",owsh10!E$7:E$100)+SUMIF('osh10'!B$7:B$100,"J&amp;S Packaging",'osh10'!E$7:E$100)</f>
        <v>5359.29</v>
      </c>
      <c r="M125" s="16">
        <f ca="1">SUMIF(owsh11!B$7:B$194,"J&amp;S Packaging",owsh11!E$7:E$94)+SUMIF('osh11'!B$7:B$100,"J&amp;S Packaging",'osh11'!E$7:E$100)</f>
        <v>3859.16</v>
      </c>
      <c r="N125" s="16">
        <v>0</v>
      </c>
      <c r="O125" s="18">
        <f t="shared" ca="1" si="2"/>
        <v>22963.18</v>
      </c>
      <c r="P125" s="24" t="s">
        <v>60</v>
      </c>
      <c r="Q125" s="63"/>
    </row>
    <row r="126" spans="1:17" ht="20.25" customHeight="1">
      <c r="A126" s="14">
        <f t="shared" si="3"/>
        <v>121</v>
      </c>
      <c r="B126" s="31" t="s">
        <v>314</v>
      </c>
      <c r="C126" s="16">
        <f ca="1">SUMIF(owsh01!B$7:B$85,"Artissimo",owsh01!E$7:E$84)+SUMIF('osh01'!B$7:B$33,"Artissimo",'osh01'!E$7:E$33)</f>
        <v>28262.799999999999</v>
      </c>
      <c r="D126" s="16">
        <f ca="1">SUMIF(owsh02!B$7:B$85,"Artissimo",owsh02!E$7:E$84)+SUMIF('osh02'!B$7:B$33,"Artissimo",'osh02'!E$7:E$33)</f>
        <v>30424.93</v>
      </c>
      <c r="E126" s="16">
        <f>SUMIF(owsh03!B$7:B$80,"Artissimo",owsh03!E$7:E$80)+SUMIF('osh03'!B$7:B$77,"Artissimo",'osh03'!E$7:E$77)</f>
        <v>31838.09</v>
      </c>
      <c r="F126" s="16">
        <f>SUMIF(owsh04!B$7:B$100,"Artissimo",owsh04!E$7:E$100)+SUMIF('osh04'!B$7:B$77,"Artissimo",'osh04'!E$7:E$77)</f>
        <v>44709.289999999994</v>
      </c>
      <c r="G126" s="16">
        <f>SUMIF(owsh05!B$7:B$100,"Artissimo",owsh05!E$7:E$100)+SUMIF('osh05'!B$7:B$77,"Artissimo",'osh05'!E$7:E$77)</f>
        <v>26169.83</v>
      </c>
      <c r="H126" s="16">
        <f>SUMIF(owsh06!B$7:B$100,"Artissimo",owsh06!E$7:E$100)+SUMIF('osh06'!B$7:B$77,"Artissimo",'osh06'!E$7:E$77)</f>
        <v>50049.820000000007</v>
      </c>
      <c r="I126" s="16">
        <f>SUMIF(owsh07!B$7:B$100,"Artissimo",owsh07!E$7:E$100)+SUMIF('osh07'!B$7:B$77,"Artissimo",'osh07'!E$7:E$77)</f>
        <v>24514.129999999997</v>
      </c>
      <c r="J126" s="16">
        <f>SUMIF(owsh08!B$7:B$100,"Artissimo",owsh08!E$7:E$100)+SUMIF('osh08'!B$7:B$80,"Artissimo",'osh08'!E$7:E$80)</f>
        <v>15134.08</v>
      </c>
      <c r="K126" s="16">
        <f>SUMIF(owsh09!B$7:B$100,"Artissimo",owsh09!E$7:E$100)+SUMIF('osh09'!B$7:B$80,"Artissimo",'osh09'!E$7:E$80)</f>
        <v>24331.200000000001</v>
      </c>
      <c r="L126" s="16">
        <f ca="1">SUMIF(owsh10!B$7:B$200,"Artissimo",owsh10!E$7:E$100)+SUMIF('osh10'!B$7:B$100,"Artissimo",'osh10'!E$7:E$100)</f>
        <v>29398.389999999996</v>
      </c>
      <c r="M126" s="16">
        <f ca="1">SUMIF(owsh11!B$7:B$194,"Artissimo",owsh11!E$7:E$94)+SUMIF('osh11'!B$7:B$100,"Artissimo",'osh11'!E$7:E$100)</f>
        <v>43336.62</v>
      </c>
      <c r="N126" s="16">
        <f ca="1">SUMIF(owsh12!B$7:B$194,"Artissimo",owsh12!E$7:E$94)+SUMIF('osh12'!B$7:B$100,"Artissimo",'osh12'!E$7:E$100)</f>
        <v>12080.04</v>
      </c>
      <c r="O126" s="18">
        <f t="shared" ca="1" si="2"/>
        <v>360249.22</v>
      </c>
      <c r="P126" s="24" t="s">
        <v>60</v>
      </c>
      <c r="Q126" s="63"/>
    </row>
    <row r="127" spans="1:17" ht="20.25" customHeight="1">
      <c r="A127" s="14">
        <f t="shared" si="3"/>
        <v>122</v>
      </c>
      <c r="B127" s="31" t="s">
        <v>323</v>
      </c>
      <c r="C127" s="16">
        <f ca="1">SUMIF(owsh01!B$7:B$85,B127,owsh01!E$7:E$84)+SUMIF('osh01'!B$7:B$33,B127,'osh01'!E$7:E$33)</f>
        <v>0</v>
      </c>
      <c r="D127" s="16">
        <f ca="1">SUMIF(owsh01!C$7:C$85,C127,owsh01!F$7:F$84)+SUMIF('osh01'!C$7:C$33,C127,'osh01'!F$7:F$33)</f>
        <v>0</v>
      </c>
      <c r="E127" s="16">
        <f ca="1">SUMIF(owsh01!D$7:D$85,D127,owsh01!G$7:G$84)+SUMIF('osh01'!D$7:D$33,D127,'osh01'!G$7:G$33)</f>
        <v>0</v>
      </c>
      <c r="F127" s="16">
        <f ca="1">SUMIF(owsh01!E$7:E$85,E127,owsh01!H$7:H$84)+SUMIF('osh01'!E$7:E$33,E127,'osh01'!H$7:H$33)</f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8">
        <f t="shared" ca="1" si="2"/>
        <v>0</v>
      </c>
      <c r="P127" s="24" t="s">
        <v>60</v>
      </c>
      <c r="Q127" s="63"/>
    </row>
    <row r="128" spans="1:17" ht="20.25" customHeight="1">
      <c r="A128" s="14">
        <f t="shared" si="3"/>
        <v>123</v>
      </c>
      <c r="B128" s="31" t="s">
        <v>362</v>
      </c>
      <c r="C128" s="16">
        <f ca="1">SUMIF(owsh01!B$7:B$85,"Y&amp;K Packaging",owsh01!E$7:E$84)+SUMIF('osh01'!B$7:B$33,"Y&amp;K Packaging",'osh01'!E$7:E$33)</f>
        <v>17121.36</v>
      </c>
      <c r="D128" s="16">
        <f ca="1">SUMIF(owsh02!B$7:B$85,"Y&amp;K Packaging",owsh02!E$7:E$84)+SUMIF('osh02'!B$7:B$33,"Y&amp;K Packaging",'osh02'!E$7:E$33)</f>
        <v>12621</v>
      </c>
      <c r="E128" s="16">
        <f ca="1">SUMIF(owsh03!B$7:B$80,"Y&amp;K Packaging ",owsh03!E$7:E$79)+SUMIF('osh03'!B$7:B$77,"Y&amp;K Packaging ",'osh03'!E$7:E$77)</f>
        <v>23874.6</v>
      </c>
      <c r="F128" s="16">
        <f ca="1">SUMIF(owsh03!C$7:C$80,"Y&amp;K Packaging ",owsh03!F$7:F$79)+SUMIF('osh03'!C$7:C$77,"Y&amp;K Packaging ",'osh03'!F$7:F$77)</f>
        <v>0</v>
      </c>
      <c r="G128" s="16">
        <f>SUMIF(owsh05!B$7:B$100,"Y&amp;K Packaging",owsh05!E$7:E$100)+SUMIF('osh05'!B$7:B$77,"Y&amp;K Packaging",'osh05'!E$7:E$77)</f>
        <v>4821.22</v>
      </c>
      <c r="H128" s="16">
        <f>SUMIF(owsh06!B$7:B$100,"Y&amp;K Packaging",owsh06!E$7:E$100)+SUMIF('osh06'!B$7:B$77,"Y&amp;K Packaging",'osh06'!E$7:E$77)</f>
        <v>17701</v>
      </c>
      <c r="I128" s="16">
        <f>SUMIF(owsh07!B$7:B$100,"Y&amp;K Packaging",owsh07!E$7:E$100)+SUMIF('osh07'!B$7:B$77,"Y&amp;K Packaging",'osh07'!E$7:E$77)</f>
        <v>7745</v>
      </c>
      <c r="J128" s="16">
        <f>SUMIF(owsh08!B$7:B$100,"Y&amp;K Packaging",owsh08!E$7:E$100)+SUMIF('osh08'!B$7:B$80,"Y&amp;K Packaging",'osh08'!E$7:E$80)</f>
        <v>16863.8</v>
      </c>
      <c r="K128" s="16">
        <f>SUMIF(owsh09!B$7:B$100,"Y&amp;K Packaging",owsh09!E$7:E$100)+SUMIF('osh09'!B$7:B$80,"Y&amp;K Packaging",'osh09'!E$7:E$80)</f>
        <v>24711.7</v>
      </c>
      <c r="L128" s="16">
        <f ca="1">SUMIF(owsh10!B$7:B$200,"Y&amp;K Packaging",owsh10!E$7:E$100)+SUMIF('osh10'!B$7:B$100,"Y&amp;K Packaging",'osh10'!E$7:E$100)</f>
        <v>9925</v>
      </c>
      <c r="M128" s="16">
        <v>0</v>
      </c>
      <c r="N128" s="16">
        <f ca="1">SUMIF(owsh12!B$7:B$194,"Y&amp;K Packaging",owsh12!E$7:E$94)+SUMIF('osh12'!B$7:B$100,"Y&amp;K Packaging",'osh12'!E$7:E$100)</f>
        <v>3234</v>
      </c>
      <c r="O128" s="18">
        <f t="shared" ca="1" si="2"/>
        <v>138618.68</v>
      </c>
      <c r="P128" s="24" t="s">
        <v>60</v>
      </c>
      <c r="Q128" s="63"/>
    </row>
    <row r="129" spans="1:17" ht="20.25" customHeight="1">
      <c r="A129" s="14">
        <f t="shared" si="3"/>
        <v>124</v>
      </c>
      <c r="B129" s="31" t="s">
        <v>327</v>
      </c>
      <c r="C129" s="16">
        <f ca="1">SUMIF(owsh01!B$7:C$85,B129,owsh01!E$7:E$84)+SUMIF('osh01'!B$7:B$33,B129,'osh01'!E$7:E$33)</f>
        <v>0</v>
      </c>
      <c r="D129" s="16">
        <f ca="1">SUMIF(owsh02!B$7:B$85,"MCR Printing",owsh02!E$7:E$84)+SUMIF('osh02'!B$7:B$33,"MCR Printing",'osh02'!E$7:E$33)</f>
        <v>1815.1</v>
      </c>
      <c r="E129" s="16">
        <f ca="1">SUMIF(owsh03!B$7:B$80,"MCR Printing",owsh03!E$7:E$79)+SUMIF('osh03'!B$7:B$77,"MCR Printing",'osh03'!E$7:E$77)</f>
        <v>1575</v>
      </c>
      <c r="F129" s="16">
        <f ca="1">SUMIF(owsh03!C$7:C$80,"MCR Printing",owsh03!F$7:F$79)+SUMIF('osh03'!C$7:C$77,"MCR Printing",'osh03'!F$7:F$77)</f>
        <v>0</v>
      </c>
      <c r="G129" s="16">
        <v>0</v>
      </c>
      <c r="H129" s="16">
        <f ca="1">SUMIF(owsh03!B$7:B$100,"MCR Printing",owsh06!E$7:E$100)+SUMIF('osh06'!B$7:B$100,"MCR Printing",'osh06'!E$7:E$77)</f>
        <v>575.1</v>
      </c>
      <c r="I129" s="16">
        <f ca="1">SUMIF(owsh03!C$7:C$100,"MCR Printing",owsh06!F$7:F$100)+SUMIF('osh06'!C$7:C$100,"MCR Printing",'osh06'!F$7:F$77)</f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8">
        <f t="shared" ca="1" si="2"/>
        <v>3965.2</v>
      </c>
      <c r="P129" s="24" t="s">
        <v>60</v>
      </c>
      <c r="Q129" s="63"/>
    </row>
    <row r="130" spans="1:17" ht="20.25" customHeight="1">
      <c r="A130" s="14">
        <f t="shared" si="3"/>
        <v>125</v>
      </c>
      <c r="B130" s="31" t="s">
        <v>348</v>
      </c>
      <c r="C130" s="26">
        <v>0</v>
      </c>
      <c r="D130" s="26">
        <v>0</v>
      </c>
      <c r="E130" s="26">
        <v>0</v>
      </c>
      <c r="F130" s="2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20">
        <v>0</v>
      </c>
      <c r="O130" s="18">
        <f t="shared" si="2"/>
        <v>0</v>
      </c>
      <c r="P130" s="24" t="s">
        <v>60</v>
      </c>
      <c r="Q130" s="63"/>
    </row>
    <row r="131" spans="1:17" ht="20.25" customHeight="1">
      <c r="A131" s="14">
        <f t="shared" si="3"/>
        <v>126</v>
      </c>
      <c r="B131" s="31" t="s">
        <v>359</v>
      </c>
      <c r="C131" s="16">
        <f ca="1">SUMIF(owsh01!B$7:B$85,"Teleflex",owsh01!E$7:E$84)+SUMIF('osh01'!B$7:B$33,"Teleflex",'osh01'!E$7:E$33)</f>
        <v>681</v>
      </c>
      <c r="D131" s="16">
        <f ca="1">SUMIF(owsh02!B$7:B$85,"Teleflex",owsh02!E$7:E$84)+SUMIF('osh02'!B$7:B$33,"Teleflex",'osh02'!E$7:E$33)</f>
        <v>322.5</v>
      </c>
      <c r="E131" s="16">
        <f ca="1">SUMIF(owsh03!B$7:B$80,"Teleflex",owsh03!E$7:E$79)+SUMIF('osh03'!B$7:B$77,"Teleflex",'osh03'!E$7:E$77)</f>
        <v>3102.78</v>
      </c>
      <c r="F131" s="16">
        <f>SUMIF(owsh04!B$7:B$100,"Teleflex",owsh04!E$7:E$100)+SUMIF('osh04'!B$7:B$77,"Teleflex",'osh04'!E$7:E$77)</f>
        <v>11906.95</v>
      </c>
      <c r="G131" s="16">
        <f>SUMIF(owsh05!B$7:B$100,"Teleflex",owsh05!E$7:E$100)+SUMIF('osh05'!B$7:B$77,"Teleflex",'osh05'!E$7:E$77)</f>
        <v>31215.62</v>
      </c>
      <c r="H131" s="16">
        <f>SUMIF(owsh06!E$7:E$100,"Teleflex",owsh06!E$7:E$100)+SUMIF('osh06'!B$7:B$77,"Teleflex",'osh06'!E$7:E$77)</f>
        <v>24815.03</v>
      </c>
      <c r="I131" s="16">
        <f>SUMIF(owsh07!B$7:B$100,"Teleflex",owsh07!E$7:E$100)+SUMIF('osh07'!B$7:B$77,"Teleflex",'osh07'!E$7:E$77)</f>
        <v>25006.9</v>
      </c>
      <c r="J131" s="16">
        <f>SUMIF(owsh08!B$7:B$100,"Teleflex",owsh08!E$7:E$100)+SUMIF('osh08'!B$7:B$80,"Teleflex",'osh08'!E$7:E$80)</f>
        <v>29583.96</v>
      </c>
      <c r="K131" s="16">
        <f>SUMIF(owsh09!B$7:B$100,"Teleflex",owsh09!E$7:E$100)+SUMIF('osh09'!B$7:B$80,"Teleflex",'osh09'!E$7:E$80)</f>
        <v>31705.879999999997</v>
      </c>
      <c r="L131" s="16">
        <f ca="1">SUMIF(owsh10!B$7:B$200,"Teleflex",owsh10!E$7:E$100)+SUMIF('osh10'!B$7:B$100,"Teleflex",'osh10'!E$7:E$100)</f>
        <v>45577.619999999995</v>
      </c>
      <c r="M131" s="16">
        <f ca="1">SUMIF(owsh11!B$7:B$194,"Teleflex",owsh11!E$7:E$94)+SUMIF('osh11'!B$7:B$100,"Teleflex",'osh11'!E$7:E$100)</f>
        <v>25482.21</v>
      </c>
      <c r="N131" s="16">
        <f ca="1">SUMIF(owsh12!B$7:B$194,"Teleflex",owsh12!E$7:E$94)+SUMIF('osh12'!B$7:B$100,"Teleflex",'osh12'!E$7:E$100)</f>
        <v>14280.89</v>
      </c>
      <c r="O131" s="18">
        <f t="shared" ca="1" si="2"/>
        <v>243681.33999999997</v>
      </c>
      <c r="P131" s="24" t="s">
        <v>60</v>
      </c>
      <c r="Q131" s="63"/>
    </row>
    <row r="132" spans="1:17" ht="20.25" customHeight="1">
      <c r="A132" s="14">
        <f t="shared" si="3"/>
        <v>127</v>
      </c>
      <c r="B132" s="31" t="s">
        <v>347</v>
      </c>
      <c r="C132" s="16">
        <f ca="1">SUMIF(owsh01!B$7:B$85,"Hanil",owsh01!E$7:E$84)+SUMIF('osh01'!B$7:B$33,"Hanil",'osh01'!E$7:E$33)</f>
        <v>18734.59</v>
      </c>
      <c r="D132" s="16">
        <f ca="1">SUMIF(owsh02!B$7:B$85,"Hanil",owsh02!E$7:E$84)+SUMIF('osh02'!B$7:B$33,"Hanil",'osh02'!E$7:E$33)</f>
        <v>17482.7</v>
      </c>
      <c r="E132" s="16">
        <f>SUMIF(owsh03!B$7:B$80,"Hanil",owsh03!E$7:E$80)+SUMIF('osh03'!B$7:B$77,"Hanil",'osh03'!E$7:E$77)</f>
        <v>19924.400000000001</v>
      </c>
      <c r="F132" s="16">
        <f>SUMIF(owsh04!B$7:B$100,"Hanil",owsh04!E$7:E$100)+SUMIF('osh04'!B$7:B$77,"Hanil",'osh04'!E$7:E$77)</f>
        <v>9219.52</v>
      </c>
      <c r="G132" s="16">
        <f>SUMIF(owsh05!B$7:B$100,"Hanil",owsh05!E$7:E$100)+SUMIF('osh05'!B$7:B$77,"Hanil",'osh05'!E$7:E$77)</f>
        <v>17207.8</v>
      </c>
      <c r="H132" s="16">
        <f>SUMIF(owsh06!B$7:B$100,"Hanil",owsh06!E$7:E$100)+SUMIF('osh06'!B$7:B$77,"Hanil",'osh06'!E$7:E$77)</f>
        <v>21653.200000000001</v>
      </c>
      <c r="I132" s="16">
        <f>SUMIF(owsh07!B$7:B$100,"Hanil",owsh07!E$7:E$100)+SUMIF('osh07'!B$7:B$77,"Hanil",'osh07'!E$7:E$77)</f>
        <v>9524.94</v>
      </c>
      <c r="J132" s="16">
        <f>SUMIF(owsh08!B$7:B$100,"Hanil",owsh08!E$7:E$100)+SUMIF('osh08'!B$7:B$80,"Hanil",'osh08'!E$7:E$80)</f>
        <v>20264.199999999997</v>
      </c>
      <c r="K132" s="16">
        <f>SUMIF(owsh09!B$7:B$100,"Hanil",owsh09!E$7:E$100)+SUMIF('osh09'!B$7:B$80,"Hanil",'osh09'!E$7:E$80)</f>
        <v>14502.4</v>
      </c>
      <c r="L132" s="16">
        <f ca="1">SUMIF(owsh10!B$7:B$200,"Hanil",owsh10!E$7:E$100)+SUMIF('osh10'!B$7:B$100,"Hanil",'osh10'!E$7:E$100)</f>
        <v>47590.879999999997</v>
      </c>
      <c r="M132" s="16">
        <f ca="1">SUMIF(owsh11!B$7:B$194,"Hanil",owsh11!E$7:E$94)+SUMIF('osh11'!B$7:B$100,"Hanil",'osh11'!E$7:E$100)</f>
        <v>64743.14</v>
      </c>
      <c r="N132" s="16">
        <f ca="1">SUMIF(owsh12!B$7:B$194,"Hanil",owsh12!E$7:E$94)+SUMIF('osh12'!B$7:B$100,"Hanil",'osh12'!E$7:E$100)</f>
        <v>108554.51</v>
      </c>
      <c r="O132" s="18">
        <f t="shared" ca="1" si="2"/>
        <v>369402.28</v>
      </c>
      <c r="P132" s="24" t="s">
        <v>60</v>
      </c>
      <c r="Q132" s="63"/>
    </row>
    <row r="133" spans="1:17" ht="20.25" customHeight="1">
      <c r="A133" s="14">
        <f t="shared" si="3"/>
        <v>128</v>
      </c>
      <c r="B133" s="31" t="s">
        <v>363</v>
      </c>
      <c r="C133" s="26">
        <v>0</v>
      </c>
      <c r="D133" s="26">
        <v>0</v>
      </c>
      <c r="E133" s="26">
        <v>0</v>
      </c>
      <c r="F133" s="26">
        <v>0</v>
      </c>
      <c r="G133" s="16">
        <v>0</v>
      </c>
      <c r="H133" s="16">
        <v>0</v>
      </c>
      <c r="I133" s="16">
        <f>SUMIF(owsh07!B$7:B$100,"PDC",owsh07!E$7:E$100)+SUMIF('osh07'!B$7:B$77,"PDC",'osh07'!E$7:E$77)</f>
        <v>5120</v>
      </c>
      <c r="J133" s="16">
        <f>SUMIF(owsh08!B$7:B$100,"PDC",owsh08!E$7:E$100)+SUMIF('osh08'!B$7:B$80,"PDC",'osh08'!E$7:E$80)</f>
        <v>5568.04</v>
      </c>
      <c r="K133" s="16">
        <v>0</v>
      </c>
      <c r="L133" s="16">
        <v>0</v>
      </c>
      <c r="M133" s="16">
        <v>0</v>
      </c>
      <c r="N133" s="16">
        <v>0</v>
      </c>
      <c r="O133" s="18">
        <f t="shared" si="2"/>
        <v>10688.04</v>
      </c>
      <c r="P133" s="24" t="s">
        <v>60</v>
      </c>
      <c r="Q133" s="63"/>
    </row>
    <row r="134" spans="1:17" ht="20.25" customHeight="1">
      <c r="A134" s="14">
        <f t="shared" si="3"/>
        <v>129</v>
      </c>
      <c r="B134" s="31" t="s">
        <v>12965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16">
        <f>SUMIF(owsh08!B$7:B$100,"ECMM PRECISION",owsh08!E$7:E$100)+SUMIF('osh08'!B$7:B$80,"ECMM PRECISION",'osh08'!E$7:E$80)</f>
        <v>387.52</v>
      </c>
      <c r="K134" s="16">
        <v>0</v>
      </c>
      <c r="L134" s="16">
        <v>0</v>
      </c>
      <c r="M134" s="16">
        <v>0</v>
      </c>
      <c r="N134" s="20">
        <v>0</v>
      </c>
      <c r="O134" s="18">
        <f t="shared" ref="O134:O156" si="4">SUM(C134:N134)</f>
        <v>387.52</v>
      </c>
      <c r="P134" s="24" t="s">
        <v>60</v>
      </c>
      <c r="Q134" s="63"/>
    </row>
    <row r="135" spans="1:17" ht="20.25" customHeight="1">
      <c r="A135" s="14">
        <f t="shared" si="3"/>
        <v>130</v>
      </c>
      <c r="B135" s="31" t="s">
        <v>16592</v>
      </c>
      <c r="C135" s="26">
        <v>0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16">
        <v>0</v>
      </c>
      <c r="K135" s="16">
        <v>0</v>
      </c>
      <c r="L135" s="16">
        <f ca="1">SUMIF(owsh10!B$7:B$200,"Hisense",owsh10!E$7:E$100)+SUMIF('osh10'!B$7:B$100,"Hisense",'osh10'!E$7:E$100)</f>
        <v>2340.09</v>
      </c>
      <c r="M135" s="16">
        <f ca="1">SUMIF(owsh11!B$7:B$194,"Hisense",owsh11!E$7:E$94)+SUMIF('osh11'!B$7:B$100,"Hisense",'osh11'!E$7:E$100)</f>
        <v>5995.08</v>
      </c>
      <c r="N135" s="16">
        <f ca="1">SUMIF(owsh12!B$7:B$194,"Hisense",owsh12!E$7:E$94)+SUMIF('osh12'!B$7:B$100,"Hisense",'osh12'!E$7:E$100)</f>
        <v>14470.34</v>
      </c>
      <c r="O135" s="18">
        <f t="shared" ca="1" si="4"/>
        <v>22805.510000000002</v>
      </c>
      <c r="P135" s="24" t="s">
        <v>60</v>
      </c>
      <c r="Q135" s="63"/>
    </row>
    <row r="136" spans="1:17" ht="20.25" customHeight="1">
      <c r="A136" s="14">
        <f t="shared" si="3"/>
        <v>131</v>
      </c>
      <c r="B136" s="31" t="s">
        <v>16593</v>
      </c>
      <c r="C136" s="26">
        <v>0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16">
        <v>0</v>
      </c>
      <c r="K136" s="16">
        <v>0</v>
      </c>
      <c r="L136" s="16">
        <f ca="1">SUMIF(owsh10!B$7:B$200,"UACJ Metal",owsh10!E$7:E$100)+SUMIF('osh10'!B$7:B$100,"UACJ Metal",'osh10'!E$7:E$100)</f>
        <v>434.24</v>
      </c>
      <c r="M136" s="16">
        <v>0</v>
      </c>
      <c r="N136" s="20">
        <v>0</v>
      </c>
      <c r="O136" s="18">
        <f t="shared" ca="1" si="4"/>
        <v>434.24</v>
      </c>
      <c r="P136" s="24" t="s">
        <v>60</v>
      </c>
      <c r="Q136" s="63"/>
    </row>
    <row r="137" spans="1:17" ht="20.25" customHeight="1">
      <c r="A137" s="14">
        <f t="shared" si="3"/>
        <v>132</v>
      </c>
      <c r="B137" s="31" t="s">
        <v>18218</v>
      </c>
      <c r="C137" s="26">
        <v>0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16">
        <f ca="1">SUMIF(owsh11!B$7:B$194,"Copanoro",owsh11!E$7:E$94)+SUMIF('osh11'!B$7:B$100,"Copanoro",'osh11'!E$7:E$100)</f>
        <v>7400</v>
      </c>
      <c r="N137" s="16">
        <f ca="1">SUMIF(owsh12!B$7:B$194,"Copanoro",owsh12!E$7:E$94)+SUMIF('osh12'!B$7:B$100,"Copanoro",'osh12'!E$7:E$100)</f>
        <v>7400</v>
      </c>
      <c r="O137" s="18">
        <f t="shared" ca="1" si="4"/>
        <v>14800</v>
      </c>
      <c r="P137" s="24" t="s">
        <v>60</v>
      </c>
      <c r="Q137" s="63"/>
    </row>
    <row r="138" spans="1:17" ht="20.25" customHeight="1">
      <c r="A138" s="14">
        <f t="shared" si="3"/>
        <v>133</v>
      </c>
      <c r="B138" s="31" t="s">
        <v>18219</v>
      </c>
      <c r="C138" s="26">
        <v>0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16">
        <f ca="1">SUMIF(owsh11!B$7:B$194,"Kyung In Printing",owsh11!E$7:E$94)+SUMIF('osh11'!B$7:B$100,"Kyung In Printing",'osh11'!E$7:E$100)</f>
        <v>198.5</v>
      </c>
      <c r="N138" s="16">
        <f ca="1">SUMIF(owsh12!B$7:B$194,"Kyung In Printing",owsh12!E$7:E$94)+SUMIF('osh12'!B$7:B$100,"Kyung In Printing",'osh12'!E$7:E$100)</f>
        <v>238.2</v>
      </c>
      <c r="O138" s="18">
        <f t="shared" ca="1" si="4"/>
        <v>436.7</v>
      </c>
      <c r="P138" s="24" t="s">
        <v>60</v>
      </c>
      <c r="Q138" s="63"/>
    </row>
    <row r="139" spans="1:17" ht="20.25" customHeight="1">
      <c r="A139" s="14">
        <f t="shared" si="3"/>
        <v>134</v>
      </c>
      <c r="B139" s="55" t="s">
        <v>122</v>
      </c>
      <c r="C139" s="26">
        <f>SUMIF(vboard01!$B$7:$B$59,"RM Manufacturing",vboard01!$E$7:$E$59)</f>
        <v>0</v>
      </c>
      <c r="D139" s="26">
        <f>SUMIF(vboard01!$B$7:$B$59,"RM Manufacturing",vboard01!$E$7:$E$59)</f>
        <v>0</v>
      </c>
      <c r="E139" s="26">
        <f>SUMIF(vboard01!$B$7:$B$59,"RM Manufacturing",vboard01!$E$7:$E$59)</f>
        <v>0</v>
      </c>
      <c r="F139" s="26">
        <f>SUMIF(vboard01!$B$7:$B$59,"RM Manufacturing",vboard01!$E$7:$E$59)</f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9">
        <v>0</v>
      </c>
      <c r="O139" s="18">
        <f t="shared" si="4"/>
        <v>0</v>
      </c>
      <c r="P139" s="24"/>
    </row>
    <row r="140" spans="1:17" ht="20.25" customHeight="1">
      <c r="A140" s="14">
        <f t="shared" si="3"/>
        <v>135</v>
      </c>
      <c r="B140" s="55" t="s">
        <v>339</v>
      </c>
      <c r="C140" s="26">
        <v>0</v>
      </c>
      <c r="D140" s="26">
        <v>0</v>
      </c>
      <c r="E140" s="26">
        <f>SUMIF(vboard03!$B$7:$B$65,"Kaizen",vboard03!$E$7:$E$65)</f>
        <v>2300</v>
      </c>
      <c r="F140" s="26">
        <f>SUMIF(vboard04!$B$7:$B$65,"Kaizen",vboard04!$E$7:$E$65)</f>
        <v>0</v>
      </c>
      <c r="G140" s="26">
        <f>SUMIF(vboard05!$B$7:$B$65,"Kaizen",vboard05!$E$7:$E$65)</f>
        <v>2300</v>
      </c>
      <c r="H140" s="26">
        <f>SUMIF(vboard06!$B$7:$B$65,"Kaizen",vboard06!$E$7:$E$65)</f>
        <v>2300</v>
      </c>
      <c r="I140" s="16">
        <v>0</v>
      </c>
      <c r="J140" s="26">
        <f>SUMIF(vboard08!$B$7:$B$200,"Kaizen",vboard08!$E$7:$E$200)</f>
        <v>1352.4</v>
      </c>
      <c r="K140" s="26">
        <v>0</v>
      </c>
      <c r="L140" s="26">
        <v>0</v>
      </c>
      <c r="M140" s="26">
        <v>0</v>
      </c>
      <c r="N140" s="19">
        <v>0</v>
      </c>
      <c r="O140" s="18">
        <f t="shared" si="4"/>
        <v>8252.4</v>
      </c>
      <c r="P140" s="27"/>
    </row>
    <row r="141" spans="1:17" ht="20.25" customHeight="1">
      <c r="A141" s="14">
        <f t="shared" si="3"/>
        <v>136</v>
      </c>
      <c r="B141" s="216" t="s">
        <v>128</v>
      </c>
      <c r="C141" s="26">
        <v>0</v>
      </c>
      <c r="D141" s="26">
        <v>0</v>
      </c>
      <c r="E141" s="26">
        <v>0</v>
      </c>
      <c r="F141" s="26">
        <v>0</v>
      </c>
      <c r="G141" s="16">
        <v>0</v>
      </c>
      <c r="H141" s="16">
        <v>0</v>
      </c>
      <c r="I141" s="16">
        <v>0</v>
      </c>
      <c r="J141" s="26">
        <v>0</v>
      </c>
      <c r="K141" s="16">
        <v>0</v>
      </c>
      <c r="L141" s="16">
        <v>0</v>
      </c>
      <c r="M141" s="16">
        <v>0</v>
      </c>
      <c r="N141" s="17">
        <v>0</v>
      </c>
      <c r="O141" s="18">
        <f t="shared" si="4"/>
        <v>0</v>
      </c>
      <c r="P141" s="27"/>
      <c r="Q141" s="63"/>
    </row>
    <row r="142" spans="1:17" ht="20.25" customHeight="1">
      <c r="A142" s="14">
        <f t="shared" si="3"/>
        <v>137</v>
      </c>
      <c r="B142" s="61" t="s">
        <v>131</v>
      </c>
      <c r="C142" s="26">
        <f>SUMIF(vboard01!$B$7:$B$60,"Samsung",vboard01!$E$7:$E$60)</f>
        <v>65684.19</v>
      </c>
      <c r="D142" s="26">
        <f>SUMIF(vboard02!$B$7:$B$65,"Samsung",vboard02!$E$7:$E$65)</f>
        <v>55838.709999999992</v>
      </c>
      <c r="E142" s="26">
        <f>SUMIF(vboard03!$B$7:$B$65,"Samsung",vboard03!$E$7:$E$65)</f>
        <v>68524.779999999984</v>
      </c>
      <c r="F142" s="26">
        <f>SUMIF(vboard04!$B$7:$B$100,"Samsung",vboard04!$E$7:$E$100)</f>
        <v>64011.959999999992</v>
      </c>
      <c r="G142" s="26">
        <f>SUMIF(vboard05!$B$7:$B$100,"Samsung",vboard05!$E$7:$E$100)</f>
        <v>62240.26999999999</v>
      </c>
      <c r="H142" s="26">
        <f>SUMIF(vboard06!$B$7:$B$100,"Samsung",vboard06!$E$7:$E$100)</f>
        <v>172738.71000000002</v>
      </c>
      <c r="I142" s="26">
        <f>SUMIF(vboard07!$B$7:$B$100,"Samsung",vboard07!$E$7:$E$100)</f>
        <v>70880.279999999984</v>
      </c>
      <c r="J142" s="26">
        <f>SUMIF(vboard08!$B$7:$B$200,"Samsung",vboard08!$E$7:$E$200)</f>
        <v>128433.22</v>
      </c>
      <c r="K142" s="26">
        <f>SUMIF(vboard09!$B$7:$B$200,"Samsung",vboard09!$E$7:$E$200)</f>
        <v>125056.99999999999</v>
      </c>
      <c r="L142" s="26">
        <f>SUMIF(vboard10!$B$7:$B$200,"Samsung",vboard10!$E$7:$E$200)</f>
        <v>155838.67999999993</v>
      </c>
      <c r="M142" s="26">
        <f>SUMIF(vboard11!$B$7:$B$200,"Samsung",vboard11!$E$7:$E$200)</f>
        <v>109229.94000000002</v>
      </c>
      <c r="N142" s="26">
        <f>SUMIF(vboard12!$B$7:$B$200,"Samsung",vboard12!$E$7:$E$200)</f>
        <v>49788.950000000012</v>
      </c>
      <c r="O142" s="18">
        <f t="shared" si="4"/>
        <v>1128266.69</v>
      </c>
      <c r="P142" s="27"/>
      <c r="Q142" s="63"/>
    </row>
    <row r="143" spans="1:17" ht="20.25" customHeight="1">
      <c r="A143" s="14">
        <f t="shared" si="3"/>
        <v>138</v>
      </c>
      <c r="B143" s="55" t="s">
        <v>219</v>
      </c>
      <c r="C143" s="26">
        <f>SUMIF(vboard01!$B$7:$B$59,"Megatech",vboard01!$E$7:$E$59)</f>
        <v>0</v>
      </c>
      <c r="D143" s="26">
        <f>SUMIF(vboard01!$B$7:$B$59,"Megatech",vboard01!$E$7:$E$59)</f>
        <v>0</v>
      </c>
      <c r="E143" s="26">
        <f>SUMIF(vboard01!$B$7:$B$59,"Megatech",vboard01!$E$7:$E$59)</f>
        <v>0</v>
      </c>
      <c r="F143" s="26">
        <f>SUMIF(vboard01!$B$7:$B$59,"Megatech",vboard01!$E$7:$E$59)</f>
        <v>0</v>
      </c>
      <c r="G143" s="26">
        <v>0</v>
      </c>
      <c r="H143" s="26">
        <v>0</v>
      </c>
      <c r="I143" s="1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18">
        <f t="shared" si="4"/>
        <v>0</v>
      </c>
      <c r="P143" s="27"/>
      <c r="Q143" s="63"/>
    </row>
    <row r="144" spans="1:17" ht="20.25" customHeight="1">
      <c r="A144" s="14">
        <f t="shared" si="3"/>
        <v>139</v>
      </c>
      <c r="B144" s="55" t="s">
        <v>137</v>
      </c>
      <c r="C144" s="26">
        <f>SUMIF(vboard01!$B$7:$B$60,"SSD",vboard01!$E$7:$E$60)</f>
        <v>0</v>
      </c>
      <c r="D144" s="26">
        <f>SUMIF(vboard01!$B$7:$B$60,"SSD",vboard01!$E$7:$E$60)</f>
        <v>0</v>
      </c>
      <c r="E144" s="26">
        <f>SUMIF(vboard01!$B$7:$B$60,"SSD",vboard01!$E$7:$E$60)</f>
        <v>0</v>
      </c>
      <c r="F144" s="26">
        <f>SUMIF(vboard01!$B$7:$B$60,"SSD",vboard01!$E$7:$E$60)</f>
        <v>0</v>
      </c>
      <c r="G144" s="26">
        <v>0</v>
      </c>
      <c r="H144" s="26">
        <v>0</v>
      </c>
      <c r="I144" s="1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18">
        <f t="shared" si="4"/>
        <v>0</v>
      </c>
      <c r="P144" s="27"/>
      <c r="Q144" s="63"/>
    </row>
    <row r="145" spans="1:17" ht="20.25" customHeight="1">
      <c r="A145" s="14">
        <f t="shared" si="3"/>
        <v>140</v>
      </c>
      <c r="B145" s="55" t="s">
        <v>143</v>
      </c>
      <c r="C145" s="26">
        <f>SUMIF(vboard01!$B$7:$B$59,"Dynapack",vboard01!$E$7:$E$59)</f>
        <v>0</v>
      </c>
      <c r="D145" s="26">
        <f>SUMIF(vboard01!$B$7:$B$59,"Dynapack",vboard01!$E$7:$E$59)</f>
        <v>0</v>
      </c>
      <c r="E145" s="26">
        <f>SUMIF(vboard01!$B$7:$B$59,"Dynapack",vboard01!$E$7:$E$59)</f>
        <v>0</v>
      </c>
      <c r="F145" s="26">
        <f>SUMIF(vboard01!$B$7:$B$59,"Dynapack",vboard01!$E$7:$E$59)</f>
        <v>0</v>
      </c>
      <c r="G145" s="26">
        <v>0</v>
      </c>
      <c r="H145" s="26">
        <v>0</v>
      </c>
      <c r="I145" s="26">
        <f>SUMIF(vboard07!$B$7:$B$100,"Dynapack",vboard07!$E$7:$E$100)</f>
        <v>2890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O145" s="18">
        <f t="shared" si="4"/>
        <v>2890</v>
      </c>
      <c r="P145" s="27"/>
      <c r="Q145" s="63"/>
    </row>
    <row r="146" spans="1:17" ht="20.25" customHeight="1">
      <c r="A146" s="14">
        <f t="shared" si="3"/>
        <v>141</v>
      </c>
      <c r="B146" s="55" t="s">
        <v>227</v>
      </c>
      <c r="C146" s="26">
        <f>SUMIF(vboard01!$B$7:$B$60,"Hisense",vboard01!$E$7:$E$60)</f>
        <v>2045</v>
      </c>
      <c r="D146" s="26">
        <f>SUMIF(vboard02!$B$7:$B$60,"Hisense",vboard02!$E$7:$E$60)</f>
        <v>5698</v>
      </c>
      <c r="E146" s="26">
        <f>SUMIF(vboard03!$B$7:$B$60,"Hisense",vboard03!$E$7:$E$60)</f>
        <v>0</v>
      </c>
      <c r="F146" s="26">
        <f>SUMIF(vboard03!$B$7:$B$60,"Hisense",vboard03!$E$7:$E$60)</f>
        <v>0</v>
      </c>
      <c r="G146" s="26">
        <f>SUMIF(vboard05!$B$7:$B$60,"Hisense",vboard05!$E$7:$E$60)</f>
        <v>909</v>
      </c>
      <c r="H146" s="26">
        <f>SUMIF(vboard06!$B$7:$B$60,"Hisense",vboard06!$E$7:$E$60)</f>
        <v>5139</v>
      </c>
      <c r="I146" s="26">
        <f>SUMIF(vboard07!$B$7:$B$60,"Hisense",vboard07!$E$7:$E$60)</f>
        <v>3522</v>
      </c>
      <c r="J146" s="26">
        <v>0</v>
      </c>
      <c r="K146" s="26">
        <v>0</v>
      </c>
      <c r="L146" s="26">
        <v>0</v>
      </c>
      <c r="M146" s="26">
        <f>SUMIF(vboard11!$B$7:$B$200,"Dynapack",vboard11!$E$7:$E$200)</f>
        <v>2890</v>
      </c>
      <c r="N146" s="26">
        <v>0</v>
      </c>
      <c r="O146" s="18">
        <f t="shared" si="4"/>
        <v>20203</v>
      </c>
      <c r="P146" s="27"/>
      <c r="Q146" s="63"/>
    </row>
    <row r="147" spans="1:17" ht="20.25" customHeight="1">
      <c r="A147" s="14">
        <f t="shared" si="3"/>
        <v>142</v>
      </c>
      <c r="B147" s="55" t="s">
        <v>208</v>
      </c>
      <c r="C147" s="26">
        <f>SUMIF(vboard01!$B$7:$B$59,"C&amp;J Tech",vboard01!$E$7:$E$59)</f>
        <v>0</v>
      </c>
      <c r="D147" s="26">
        <f>SUMIF(vboard01!$B$7:$B$59,"C&amp;J Tech",vboard01!$E$7:$E$59)</f>
        <v>0</v>
      </c>
      <c r="E147" s="26">
        <f>SUMIF(vboard01!$B$7:$B$59,"C&amp;J Tech",vboard01!$E$7:$E$59)</f>
        <v>0</v>
      </c>
      <c r="F147" s="26">
        <f>SUMIF(vboard01!$B$7:$B$59,"C&amp;J Tech",vboard01!$E$7:$E$59)</f>
        <v>0</v>
      </c>
      <c r="G147" s="26">
        <v>0</v>
      </c>
      <c r="H147" s="26">
        <v>0</v>
      </c>
      <c r="I147" s="16">
        <v>0</v>
      </c>
      <c r="J147" s="26">
        <v>0</v>
      </c>
      <c r="K147" s="26">
        <v>0</v>
      </c>
      <c r="L147" s="26">
        <v>0</v>
      </c>
      <c r="M147" s="26">
        <v>0</v>
      </c>
      <c r="N147" s="26">
        <v>0</v>
      </c>
      <c r="O147" s="18">
        <f t="shared" si="4"/>
        <v>0</v>
      </c>
      <c r="P147" s="27"/>
      <c r="Q147" s="63"/>
    </row>
    <row r="148" spans="1:17" ht="20.25" customHeight="1">
      <c r="A148" s="14">
        <f t="shared" si="3"/>
        <v>143</v>
      </c>
      <c r="B148" s="55" t="s">
        <v>215</v>
      </c>
      <c r="C148" s="26">
        <f>SUMIF(vboard01!$B$7:$B$59,"Trimek",vboard01!$E$7:$E$59)</f>
        <v>0</v>
      </c>
      <c r="D148" s="26">
        <f>SUMIF(vboard01!$B$7:$B$59,"Trimek",vboard01!$E$7:$E$59)</f>
        <v>0</v>
      </c>
      <c r="E148" s="26">
        <f>SUMIF(vboard01!$B$7:$B$59,"Trimek",vboard01!$E$7:$E$59)</f>
        <v>0</v>
      </c>
      <c r="F148" s="26">
        <f>SUMIF(vboard01!$B$7:$B$59,"Trimek",vboard01!$E$7:$E$59)</f>
        <v>0</v>
      </c>
      <c r="G148" s="26">
        <v>0</v>
      </c>
      <c r="H148" s="26">
        <v>0</v>
      </c>
      <c r="I148" s="16">
        <v>0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18">
        <f t="shared" si="4"/>
        <v>0</v>
      </c>
      <c r="P148" s="27"/>
      <c r="Q148" s="63"/>
    </row>
    <row r="149" spans="1:17" ht="21" customHeight="1">
      <c r="A149" s="14">
        <f t="shared" si="3"/>
        <v>144</v>
      </c>
      <c r="B149" s="55" t="s">
        <v>301</v>
      </c>
      <c r="C149" s="26">
        <f>SUMIF(vboard01!$B$7:$B$60,"Sohnen",vboard01!$E$7:$E$60)</f>
        <v>15269.3</v>
      </c>
      <c r="D149" s="26">
        <f>SUMIF(vboard02!$B$7:$B$60,"Sohnen",vboard02!$E$7:$E$60)</f>
        <v>29910</v>
      </c>
      <c r="E149" s="26">
        <f>SUMIF(vboard03!$B$7:$B$60,"Sohnen",vboard03!$E$7:$E$60)</f>
        <v>9538.9</v>
      </c>
      <c r="F149" s="26">
        <f>SUMIF(vboard04!$B$7:$B$60,"Sohnen",vboard04!$E$7:$E$60)</f>
        <v>25460.499999999996</v>
      </c>
      <c r="G149" s="26">
        <f>SUMIF(vboard05!$B$7:$B$60,"Sohnen",vboard05!$E$7:$E$60)</f>
        <v>26643.05</v>
      </c>
      <c r="H149" s="26">
        <f>SUMIF(vboard06!$B$7:$B$60,"Sohnen",vboard06!$E$7:$E$60)</f>
        <v>19540</v>
      </c>
      <c r="I149" s="26">
        <f>SUMIF(vboard07!$B$7:$B$60,"Sohnen",vboard07!$E$7:$E$60)</f>
        <v>11652.5</v>
      </c>
      <c r="J149" s="26">
        <f>SUMIF(vboard08!$B$7:$B$200,"Sohnen",vboard08!$E$7:$E$200)</f>
        <v>24935.64</v>
      </c>
      <c r="K149" s="26">
        <f>SUMIF(vboard09!$B$7:$B$200,"Sohnen",vboard09!$E$7:$E$200)</f>
        <v>20564.900000000001</v>
      </c>
      <c r="L149" s="26">
        <f>SUMIF(vboard10!$B$7:$B$200,"Sohnen",vboard10!$E$7:$E$200)</f>
        <v>24147.200000000001</v>
      </c>
      <c r="M149" s="26">
        <f>SUMIF(vboard11!$B$7:$B$200,"Sohnen",vboard11!$E$7:$E$200)</f>
        <v>7979.8400000000011</v>
      </c>
      <c r="N149" s="26">
        <f>SUMIF(vboard12!$B$7:$B$200,"Sohnen",vboard12!$E$7:$E$200)</f>
        <v>11902.1</v>
      </c>
      <c r="O149" s="18">
        <f t="shared" si="4"/>
        <v>227543.93000000002</v>
      </c>
      <c r="P149" s="27"/>
      <c r="Q149" s="63"/>
    </row>
    <row r="150" spans="1:17" ht="21" customHeight="1">
      <c r="A150" s="14">
        <f t="shared" si="3"/>
        <v>145</v>
      </c>
      <c r="B150" s="55" t="s">
        <v>325</v>
      </c>
      <c r="C150" s="26">
        <f>SUMIF(vboard01!$B$7:$B$60,"Inzi",vboard01!$E$7:$E$60)</f>
        <v>0</v>
      </c>
      <c r="D150" s="26">
        <f>SUMIF(vboard01!$B$7:$B$60,"Inzi",vboard01!$E$7:$E$60)</f>
        <v>0</v>
      </c>
      <c r="E150" s="26">
        <f>SUMIF(vboard01!$B$7:$B$60,"Inzi",vboard01!$E$7:$E$60)</f>
        <v>0</v>
      </c>
      <c r="F150" s="26">
        <f>SUMIF(vboard01!$B$7:$B$60,"Inzi",vboard01!$E$7:$E$60)</f>
        <v>0</v>
      </c>
      <c r="G150" s="26">
        <v>0</v>
      </c>
      <c r="H150" s="26">
        <v>0</v>
      </c>
      <c r="I150" s="16">
        <v>0</v>
      </c>
      <c r="J150" s="26">
        <v>0</v>
      </c>
      <c r="K150" s="16">
        <v>0</v>
      </c>
      <c r="L150" s="16">
        <v>0</v>
      </c>
      <c r="M150" s="26">
        <v>0</v>
      </c>
      <c r="N150" s="26">
        <v>0</v>
      </c>
      <c r="O150" s="18">
        <f t="shared" si="4"/>
        <v>0</v>
      </c>
      <c r="P150" s="27"/>
      <c r="Q150" s="63"/>
    </row>
    <row r="151" spans="1:17" ht="21" customHeight="1">
      <c r="A151" s="14">
        <f t="shared" si="3"/>
        <v>146</v>
      </c>
      <c r="B151" s="55" t="s">
        <v>353</v>
      </c>
      <c r="C151" s="26"/>
      <c r="D151" s="26"/>
      <c r="E151" s="26"/>
      <c r="F151" s="26">
        <v>0</v>
      </c>
      <c r="G151" s="26">
        <v>0</v>
      </c>
      <c r="H151" s="26">
        <v>0</v>
      </c>
      <c r="I151" s="1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18">
        <f t="shared" si="4"/>
        <v>0</v>
      </c>
      <c r="P151" s="27"/>
      <c r="Q151" s="63"/>
    </row>
    <row r="152" spans="1:17" ht="21" customHeight="1">
      <c r="A152" s="14">
        <f>A151+1</f>
        <v>147</v>
      </c>
      <c r="B152" s="55" t="s">
        <v>338</v>
      </c>
      <c r="C152" s="26">
        <f>SUMIF(vboard01!$B$7:$B$60,"LG",vboard01!$E$7:$E$60)</f>
        <v>19548</v>
      </c>
      <c r="D152" s="26">
        <f>SUMIF(vboard02!$B$7:$B$60,"LG",vboard02!$E$7:$E$60)</f>
        <v>12408</v>
      </c>
      <c r="E152" s="26">
        <f>SUMIF(vboard03!$B$7:$B$60,"LG",vboard03!$E$7:$E$60)</f>
        <v>11232</v>
      </c>
      <c r="F152" s="26">
        <f>SUMIF(vboard04!$B$7:$B$60,"LG",vboard04!$E$7:$E$60)</f>
        <v>19896</v>
      </c>
      <c r="G152" s="26">
        <f>SUMIF(vboard05!$B$7:$B$60,"LG",vboard05!$E$7:$E$60)</f>
        <v>17602.400000000001</v>
      </c>
      <c r="H152" s="26">
        <f>SUMIF(vboard06!$B$7:$B$60,"LG",vboard06!$E$7:$E$60)</f>
        <v>12281.439999999999</v>
      </c>
      <c r="I152" s="26">
        <f>SUMIF(vboard07!$B$7:$B$60,"LG",vboard07!$E$7:$E$60)</f>
        <v>11934.720000000001</v>
      </c>
      <c r="J152" s="26">
        <f>SUMIF(vboard08!$B$7:$B$200,"LG",vboard08!$E$7:$E$200)</f>
        <v>19536.66</v>
      </c>
      <c r="K152" s="26">
        <f>SUMIF(vboard09!$B$7:$B$200,"LG",vboard09!$E$7:$E$200)</f>
        <v>23259.599999999999</v>
      </c>
      <c r="L152" s="26">
        <f>SUMIF(vboard10!$B$7:$B$200,"LG",vboard10!$E$7:$E$200)</f>
        <v>19281.600000000002</v>
      </c>
      <c r="M152" s="26">
        <f>SUMIF(vboard11!$B$7:$B$200,"LG",vboard11!$E$7:$E$200)</f>
        <v>14181.12</v>
      </c>
      <c r="N152" s="26">
        <f>SUMIF(vboard12!$B$7:$B$200,"LG",vboard12!$E$7:$E$200)</f>
        <v>5356.8</v>
      </c>
      <c r="O152" s="18">
        <f t="shared" si="4"/>
        <v>186518.34</v>
      </c>
      <c r="P152" s="27"/>
      <c r="Q152" s="63"/>
    </row>
    <row r="153" spans="1:17" ht="21" customHeight="1">
      <c r="A153" s="14">
        <f>A152+1</f>
        <v>148</v>
      </c>
      <c r="B153" s="55" t="s">
        <v>1949</v>
      </c>
      <c r="C153" s="26">
        <f>SUMIF(vboard01!$B$7:$B$60,"BJ Bumjin",vboard01!$E$7:$E$60)</f>
        <v>147.47999999999999</v>
      </c>
      <c r="D153" s="26">
        <f>SUMIF(vboard02!$B$7:$B$60,"BJ Bumjin",vboard02!$E$7:$E$60)</f>
        <v>790.24</v>
      </c>
      <c r="E153" s="26">
        <f>SUMIF(vboard03!$B$7:$B$60,"BJ Bumjin",vboard03!$E$7:$E$60)</f>
        <v>0</v>
      </c>
      <c r="F153" s="26">
        <f>SUMIF(vboard03!$B$7:$B$60,"BJ Bumjin",vboard03!$E$7:$E$60)</f>
        <v>0</v>
      </c>
      <c r="G153" s="26">
        <v>0</v>
      </c>
      <c r="H153" s="26">
        <v>0</v>
      </c>
      <c r="I153" s="1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18">
        <f t="shared" si="4"/>
        <v>937.72</v>
      </c>
      <c r="P153" s="27"/>
      <c r="Q153" s="63"/>
    </row>
    <row r="154" spans="1:17" ht="21" customHeight="1">
      <c r="A154" s="14">
        <f>A153+1</f>
        <v>149</v>
      </c>
      <c r="B154" s="55" t="s">
        <v>1950</v>
      </c>
      <c r="C154" s="26">
        <f>SUMIF(vboard01!$B$7:$B$60,"Unique Services",vboard01!$E$7:$E$60)</f>
        <v>696.96</v>
      </c>
      <c r="D154" s="26">
        <f>SUMIF(vboard02!$B$7:$B$60,"Unique Services",vboard02!$E$7:$E$60)</f>
        <v>3183.84</v>
      </c>
      <c r="E154" s="26">
        <f>SUMIF(vboard03!$B$7:$B$60,"Unique Services",vboard03!$E$7:$E$60)</f>
        <v>0</v>
      </c>
      <c r="F154" s="26">
        <f>SUMIF(vboard03!$B$7:$B$60,"Unique Services",vboard03!$E$7:$E$60)</f>
        <v>0</v>
      </c>
      <c r="G154" s="26">
        <v>0</v>
      </c>
      <c r="H154" s="26">
        <f>SUMIF(vboard06!$B$7:$B$60,"Unique Services",vboard06!$E$7:$E$60)</f>
        <v>3920.8</v>
      </c>
      <c r="I154" s="26">
        <f>SUMIF(vboard07!$B$7:$B$60,"Unique Services",vboard07!$E$7:$E$60)</f>
        <v>6320</v>
      </c>
      <c r="J154" s="26">
        <v>0</v>
      </c>
      <c r="K154" s="26">
        <v>0</v>
      </c>
      <c r="L154" s="26">
        <v>0</v>
      </c>
      <c r="M154" s="26">
        <f>SUMIF(vboard11!$B$7:$B$200,"Unique Services",vboard11!$E$7:$E$200)</f>
        <v>12020</v>
      </c>
      <c r="N154" s="26">
        <v>0</v>
      </c>
      <c r="O154" s="18">
        <f t="shared" si="4"/>
        <v>26141.599999999999</v>
      </c>
      <c r="P154" s="27"/>
      <c r="Q154" s="63"/>
    </row>
    <row r="155" spans="1:17" ht="21" customHeight="1">
      <c r="A155" s="14">
        <f>A154+1</f>
        <v>150</v>
      </c>
      <c r="B155" s="55" t="s">
        <v>342</v>
      </c>
      <c r="C155" s="26">
        <f>SUMIF(vboard01!$B$7:$B$60,"Funai",vboard01!$E$7:$E$60)</f>
        <v>6657</v>
      </c>
      <c r="D155" s="26">
        <f>SUMIF(vboard02!$B$7:$B$60,"Funai",vboard02!$E$7:$E$60)</f>
        <v>0</v>
      </c>
      <c r="E155" s="26">
        <f>SUMIF(vboard03!$B$7:$B$60,"Funai",vboard03!$E$7:$E$60)</f>
        <v>5594.2</v>
      </c>
      <c r="F155" s="26">
        <f>SUMIF(vboard04!$B$7:$B$60,"Funai",vboard04!$E$7:$E$60)</f>
        <v>0</v>
      </c>
      <c r="G155" s="26">
        <v>0</v>
      </c>
      <c r="H155" s="26">
        <v>0</v>
      </c>
      <c r="I155" s="1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18">
        <f t="shared" si="4"/>
        <v>12251.2</v>
      </c>
      <c r="P155" s="27"/>
      <c r="Q155" s="63"/>
    </row>
    <row r="156" spans="1:17" ht="21" customHeight="1" thickBot="1">
      <c r="A156" s="14">
        <f>A155+1</f>
        <v>151</v>
      </c>
      <c r="B156" s="216" t="s">
        <v>11073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26">
        <f>SUMIF(vboard07!$B$7:$B$60,"Samil",vboard07!$E$7:$E$60)</f>
        <v>1561</v>
      </c>
      <c r="J156" s="26">
        <f>SUMIF(vboard08!$B$7:$B$200,"Samil",vboard08!$E$7:$E$200)</f>
        <v>1989</v>
      </c>
      <c r="K156" s="26">
        <f>SUMIF(vboard09!$B$7:$B$200,"Samil",vboard09!$E$7:$E$200)</f>
        <v>2977</v>
      </c>
      <c r="L156" s="26">
        <v>0</v>
      </c>
      <c r="M156" s="66">
        <v>0</v>
      </c>
      <c r="N156" s="66">
        <v>0</v>
      </c>
      <c r="O156" s="18">
        <f t="shared" si="4"/>
        <v>6527</v>
      </c>
      <c r="P156" s="70"/>
      <c r="Q156" s="63"/>
    </row>
    <row r="157" spans="1:17" ht="23.25" customHeight="1" thickTop="1">
      <c r="A157" s="32"/>
      <c r="B157" s="35" t="s">
        <v>16</v>
      </c>
      <c r="C157" s="34">
        <f ca="1">SUM(C5:C155)</f>
        <v>4196552.5799999963</v>
      </c>
      <c r="D157" s="34">
        <f ca="1">SUM(D5:D155)</f>
        <v>3472346.5430000001</v>
      </c>
      <c r="E157" s="34">
        <f ca="1">SUM(E5:E155)</f>
        <v>3977844.4129999992</v>
      </c>
      <c r="F157" s="34">
        <f ca="1">SUM(F5:F155)</f>
        <v>4280498.3729999987</v>
      </c>
      <c r="G157" s="34">
        <f t="shared" ref="G157:L157" si="5">SUM(G5:G156)</f>
        <v>4246257.5059999973</v>
      </c>
      <c r="H157" s="34">
        <f t="shared" ca="1" si="5"/>
        <v>5038296.4610000001</v>
      </c>
      <c r="I157" s="34">
        <f t="shared" ca="1" si="5"/>
        <v>4619414.0430000033</v>
      </c>
      <c r="J157" s="34">
        <f t="shared" si="5"/>
        <v>6909624.952999996</v>
      </c>
      <c r="K157" s="34">
        <f t="shared" si="5"/>
        <v>5835694.4900000002</v>
      </c>
      <c r="L157" s="34">
        <f t="shared" ca="1" si="5"/>
        <v>6957596.5200000023</v>
      </c>
      <c r="M157" s="34">
        <f ca="1">SUM(M5:M156)</f>
        <v>5455603.1000000024</v>
      </c>
      <c r="N157" s="34">
        <f ca="1">SUM(N5:N156)</f>
        <v>3575337.7500000009</v>
      </c>
      <c r="O157" s="34">
        <f ca="1">SUM(O5:O156)</f>
        <v>58565066.732000031</v>
      </c>
      <c r="P157" s="35"/>
      <c r="Q157" s="63"/>
    </row>
    <row r="158" spans="1:17" ht="23.25" customHeight="1">
      <c r="B158" s="38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8"/>
    </row>
  </sheetData>
  <autoFilter ref="B4:P159" xr:uid="{00000000-0009-0000-0000-000003000000}"/>
  <pageMargins left="0.55118110236220497" right="0.35433070866141703" top="0.484251969" bottom="0.484251969" header="0.511811023622047" footer="0.511811023622047"/>
  <pageSetup scale="5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68"/>
  <sheetViews>
    <sheetView showGridLines="0" zoomScale="80" zoomScaleNormal="80" workbookViewId="0">
      <pane xSplit="2" ySplit="6" topLeftCell="C42" activePane="bottomRight" state="frozen"/>
      <selection activeCell="F1098" sqref="F1098"/>
      <selection pane="topRight" activeCell="F1098" sqref="F1098"/>
      <selection pane="bottomLeft" activeCell="F1098" sqref="F1098"/>
      <selection pane="bottomRight" activeCell="E51" sqref="E51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91"/>
    </row>
    <row r="3" spans="1:10" ht="23.25" customHeight="1">
      <c r="A3" s="94" t="s">
        <v>9518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142</v>
      </c>
      <c r="C7" s="90">
        <v>43617</v>
      </c>
      <c r="D7" s="125" t="s">
        <v>8195</v>
      </c>
      <c r="E7" s="109">
        <v>456</v>
      </c>
      <c r="F7" s="107" t="str">
        <f t="shared" ref="F7:F60" si="0">D7</f>
        <v>OSH19-0209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326</v>
      </c>
      <c r="C8" s="90">
        <v>43617</v>
      </c>
      <c r="D8" s="125" t="s">
        <v>8196</v>
      </c>
      <c r="E8" s="109">
        <v>575.1</v>
      </c>
      <c r="F8" s="107" t="str">
        <f t="shared" si="0"/>
        <v>OSH19-0210</v>
      </c>
      <c r="G8" s="318"/>
      <c r="H8" s="109"/>
      <c r="I8" s="110"/>
      <c r="J8" s="107"/>
    </row>
    <row r="9" spans="1:10" ht="18" customHeight="1">
      <c r="A9" s="324">
        <v>3</v>
      </c>
      <c r="B9" s="200" t="s">
        <v>298</v>
      </c>
      <c r="C9" s="90">
        <v>43619</v>
      </c>
      <c r="D9" s="125" t="s">
        <v>8197</v>
      </c>
      <c r="E9" s="109">
        <v>8469.02</v>
      </c>
      <c r="F9" s="107" t="str">
        <f t="shared" si="0"/>
        <v>OSH19-0211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358</v>
      </c>
      <c r="C10" s="90">
        <v>43629</v>
      </c>
      <c r="D10" s="125" t="s">
        <v>8198</v>
      </c>
      <c r="E10" s="109">
        <v>9698.9</v>
      </c>
      <c r="F10" s="107" t="str">
        <f t="shared" si="0"/>
        <v>OSH19-0212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142</v>
      </c>
      <c r="C11" s="90">
        <v>43619</v>
      </c>
      <c r="D11" s="125" t="s">
        <v>8199</v>
      </c>
      <c r="E11" s="109">
        <v>525.6</v>
      </c>
      <c r="F11" s="107" t="str">
        <f t="shared" si="0"/>
        <v>OSH19-0213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142</v>
      </c>
      <c r="C12" s="90">
        <v>43620</v>
      </c>
      <c r="D12" s="125" t="s">
        <v>8200</v>
      </c>
      <c r="E12" s="109">
        <v>525.6</v>
      </c>
      <c r="F12" s="107" t="str">
        <f t="shared" si="0"/>
        <v>OSH19-0214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142</v>
      </c>
      <c r="C13" s="90">
        <v>43620</v>
      </c>
      <c r="D13" s="125" t="s">
        <v>8201</v>
      </c>
      <c r="E13" s="109">
        <v>525.6</v>
      </c>
      <c r="F13" s="107" t="str">
        <f t="shared" si="0"/>
        <v>OSH19-0215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358</v>
      </c>
      <c r="C14" s="90">
        <v>43620</v>
      </c>
      <c r="D14" s="125" t="s">
        <v>8202</v>
      </c>
      <c r="E14" s="109">
        <v>8.18</v>
      </c>
      <c r="F14" s="107" t="str">
        <f t="shared" si="0"/>
        <v>OSH19-0216</v>
      </c>
      <c r="G14" s="318"/>
      <c r="H14" s="109"/>
      <c r="I14" s="110"/>
      <c r="J14" s="107"/>
    </row>
    <row r="15" spans="1:10" ht="18" customHeight="1">
      <c r="A15" s="324">
        <v>9</v>
      </c>
      <c r="B15" s="200" t="s">
        <v>142</v>
      </c>
      <c r="C15" s="90">
        <v>43621</v>
      </c>
      <c r="D15" s="125" t="s">
        <v>8203</v>
      </c>
      <c r="E15" s="109">
        <v>525.6</v>
      </c>
      <c r="F15" s="107" t="str">
        <f t="shared" si="0"/>
        <v>OSH19-0217</v>
      </c>
      <c r="G15" s="318"/>
      <c r="H15" s="109"/>
      <c r="I15" s="110"/>
      <c r="J15" s="107"/>
    </row>
    <row r="16" spans="1:10" ht="18" customHeight="1">
      <c r="A16" s="324">
        <v>10</v>
      </c>
      <c r="B16" s="200" t="s">
        <v>355</v>
      </c>
      <c r="C16" s="90">
        <v>43621</v>
      </c>
      <c r="D16" s="125" t="s">
        <v>8204</v>
      </c>
      <c r="E16" s="109">
        <v>1764</v>
      </c>
      <c r="F16" s="107" t="str">
        <f t="shared" si="0"/>
        <v>OSH19-0218</v>
      </c>
      <c r="G16" s="318"/>
      <c r="H16" s="109"/>
      <c r="I16" s="110"/>
      <c r="J16" s="107"/>
    </row>
    <row r="17" spans="1:10" ht="18" customHeight="1">
      <c r="A17" s="324">
        <v>11</v>
      </c>
      <c r="B17" s="200" t="s">
        <v>142</v>
      </c>
      <c r="C17" s="90">
        <v>43622</v>
      </c>
      <c r="D17" s="125" t="s">
        <v>8205</v>
      </c>
      <c r="E17" s="109">
        <v>1117.8</v>
      </c>
      <c r="F17" s="107" t="str">
        <f t="shared" si="0"/>
        <v>OSH19-0219</v>
      </c>
      <c r="G17" s="318"/>
      <c r="H17" s="109"/>
      <c r="I17" s="110"/>
      <c r="J17" s="107"/>
    </row>
    <row r="18" spans="1:10" ht="18" customHeight="1">
      <c r="A18" s="324">
        <v>12</v>
      </c>
      <c r="B18" s="200" t="s">
        <v>58</v>
      </c>
      <c r="C18" s="90">
        <v>43622</v>
      </c>
      <c r="D18" s="125" t="s">
        <v>8206</v>
      </c>
      <c r="E18" s="109">
        <v>4785</v>
      </c>
      <c r="F18" s="107" t="str">
        <f t="shared" si="0"/>
        <v>OSH19-0220</v>
      </c>
      <c r="G18" s="318"/>
      <c r="H18" s="109"/>
      <c r="I18" s="110"/>
      <c r="J18" s="107"/>
    </row>
    <row r="19" spans="1:10" ht="18" customHeight="1">
      <c r="A19" s="324">
        <v>13</v>
      </c>
      <c r="B19" s="200" t="s">
        <v>355</v>
      </c>
      <c r="C19" s="90">
        <v>43622</v>
      </c>
      <c r="D19" s="125" t="s">
        <v>8207</v>
      </c>
      <c r="E19" s="109">
        <v>8956</v>
      </c>
      <c r="F19" s="107" t="str">
        <f t="shared" si="0"/>
        <v>OSH19-0221</v>
      </c>
      <c r="G19" s="318"/>
      <c r="H19" s="109"/>
      <c r="I19" s="110"/>
      <c r="J19" s="107"/>
    </row>
    <row r="20" spans="1:10" ht="18" customHeight="1">
      <c r="A20" s="324">
        <v>14</v>
      </c>
      <c r="B20" s="200" t="s">
        <v>142</v>
      </c>
      <c r="C20" s="90">
        <v>43622</v>
      </c>
      <c r="D20" s="125" t="s">
        <v>8208</v>
      </c>
      <c r="E20" s="109">
        <v>808</v>
      </c>
      <c r="F20" s="107" t="str">
        <f t="shared" si="0"/>
        <v>OSH19-0222</v>
      </c>
      <c r="G20" s="318"/>
      <c r="H20" s="109"/>
      <c r="I20" s="110"/>
      <c r="J20" s="107"/>
    </row>
    <row r="21" spans="1:10" ht="18" customHeight="1">
      <c r="A21" s="324">
        <v>15</v>
      </c>
      <c r="B21" s="200" t="s">
        <v>142</v>
      </c>
      <c r="C21" s="90">
        <v>43623</v>
      </c>
      <c r="D21" s="125" t="s">
        <v>8209</v>
      </c>
      <c r="E21" s="109">
        <v>404</v>
      </c>
      <c r="F21" s="107" t="str">
        <f t="shared" si="0"/>
        <v>OSH19-0223</v>
      </c>
      <c r="G21" s="318"/>
      <c r="H21" s="109"/>
      <c r="I21" s="110"/>
      <c r="J21" s="107"/>
    </row>
    <row r="22" spans="1:10" ht="18" customHeight="1">
      <c r="A22" s="324">
        <v>16</v>
      </c>
      <c r="B22" s="200" t="s">
        <v>142</v>
      </c>
      <c r="C22" s="90">
        <v>43624</v>
      </c>
      <c r="D22" s="125" t="s">
        <v>8210</v>
      </c>
      <c r="E22" s="109">
        <v>547.92999999999995</v>
      </c>
      <c r="F22" s="107" t="str">
        <f t="shared" si="0"/>
        <v>OSH19-0224</v>
      </c>
      <c r="G22" s="318"/>
      <c r="H22" s="109"/>
      <c r="I22" s="110"/>
      <c r="J22" s="107"/>
    </row>
    <row r="23" spans="1:10" ht="18" customHeight="1">
      <c r="A23" s="324">
        <v>17</v>
      </c>
      <c r="B23" s="200" t="s">
        <v>355</v>
      </c>
      <c r="C23" s="90">
        <v>43626</v>
      </c>
      <c r="D23" s="125" t="s">
        <v>8211</v>
      </c>
      <c r="E23" s="109">
        <v>0</v>
      </c>
      <c r="F23" s="107" t="str">
        <f t="shared" si="0"/>
        <v>OSH19-0225</v>
      </c>
      <c r="G23" s="318"/>
      <c r="H23" s="109"/>
      <c r="I23" s="110"/>
      <c r="J23" s="107" t="s">
        <v>1753</v>
      </c>
    </row>
    <row r="24" spans="1:10" ht="18" customHeight="1">
      <c r="A24" s="324">
        <v>18</v>
      </c>
      <c r="B24" s="200" t="s">
        <v>141</v>
      </c>
      <c r="C24" s="90">
        <v>43626</v>
      </c>
      <c r="D24" s="125" t="s">
        <v>8212</v>
      </c>
      <c r="E24" s="109">
        <v>3096</v>
      </c>
      <c r="F24" s="107" t="str">
        <f t="shared" si="0"/>
        <v>OSH19-0226</v>
      </c>
      <c r="G24" s="318"/>
      <c r="H24" s="109"/>
      <c r="I24" s="110"/>
      <c r="J24" s="107"/>
    </row>
    <row r="25" spans="1:10" ht="18" customHeight="1">
      <c r="A25" s="324">
        <v>19</v>
      </c>
      <c r="B25" s="200" t="s">
        <v>142</v>
      </c>
      <c r="C25" s="90">
        <v>43626</v>
      </c>
      <c r="D25" s="125" t="s">
        <v>8213</v>
      </c>
      <c r="E25" s="109">
        <v>1733.72</v>
      </c>
      <c r="F25" s="107" t="str">
        <f t="shared" si="0"/>
        <v>OSH19-0227</v>
      </c>
      <c r="G25" s="318"/>
      <c r="H25" s="109"/>
      <c r="I25" s="110"/>
      <c r="J25" s="107"/>
    </row>
    <row r="26" spans="1:10" ht="18" customHeight="1">
      <c r="A26" s="324">
        <v>20</v>
      </c>
      <c r="B26" s="200" t="s">
        <v>346</v>
      </c>
      <c r="C26" s="90">
        <v>43627</v>
      </c>
      <c r="D26" s="125" t="s">
        <v>8214</v>
      </c>
      <c r="E26" s="109">
        <v>3427.6</v>
      </c>
      <c r="F26" s="107" t="str">
        <f t="shared" si="0"/>
        <v>OSH19-0228</v>
      </c>
      <c r="G26" s="318"/>
      <c r="H26" s="109"/>
      <c r="I26" s="110"/>
      <c r="J26" s="107"/>
    </row>
    <row r="27" spans="1:10" ht="18" customHeight="1">
      <c r="A27" s="324">
        <v>21</v>
      </c>
      <c r="B27" s="200" t="s">
        <v>358</v>
      </c>
      <c r="C27" s="90">
        <v>43627</v>
      </c>
      <c r="D27" s="125" t="s">
        <v>8215</v>
      </c>
      <c r="E27" s="109">
        <v>6304.48</v>
      </c>
      <c r="F27" s="107" t="str">
        <f t="shared" si="0"/>
        <v>OSH19-0229</v>
      </c>
      <c r="G27" s="318"/>
      <c r="H27" s="109"/>
      <c r="I27" s="110"/>
      <c r="J27" s="107"/>
    </row>
    <row r="28" spans="1:10" ht="18" customHeight="1">
      <c r="A28" s="324">
        <v>22</v>
      </c>
      <c r="B28" s="200" t="s">
        <v>298</v>
      </c>
      <c r="C28" s="90">
        <v>43627</v>
      </c>
      <c r="D28" s="125" t="s">
        <v>8216</v>
      </c>
      <c r="E28" s="109">
        <v>1390</v>
      </c>
      <c r="F28" s="107" t="str">
        <f t="shared" si="0"/>
        <v>OSH19-0230</v>
      </c>
      <c r="G28" s="318"/>
      <c r="H28" s="109"/>
      <c r="I28" s="110"/>
      <c r="J28" s="107"/>
    </row>
    <row r="29" spans="1:10" ht="18" customHeight="1">
      <c r="A29" s="324">
        <v>23</v>
      </c>
      <c r="B29" s="200" t="s">
        <v>142</v>
      </c>
      <c r="C29" s="90">
        <v>43627</v>
      </c>
      <c r="D29" s="125" t="s">
        <v>8217</v>
      </c>
      <c r="E29" s="109">
        <v>561.6</v>
      </c>
      <c r="F29" s="107" t="str">
        <f t="shared" si="0"/>
        <v>OSH19-0231</v>
      </c>
      <c r="G29" s="318"/>
      <c r="H29" s="109"/>
      <c r="I29" s="110"/>
      <c r="J29" s="107"/>
    </row>
    <row r="30" spans="1:10" ht="18" customHeight="1">
      <c r="A30" s="324">
        <v>24</v>
      </c>
      <c r="B30" s="200" t="s">
        <v>142</v>
      </c>
      <c r="C30" s="90">
        <v>43628</v>
      </c>
      <c r="D30" s="125" t="s">
        <v>8218</v>
      </c>
      <c r="E30" s="109">
        <v>1587.6</v>
      </c>
      <c r="F30" s="107" t="str">
        <f t="shared" si="0"/>
        <v>OSH19-0232</v>
      </c>
      <c r="G30" s="318"/>
      <c r="H30" s="109"/>
      <c r="I30" s="110"/>
      <c r="J30" s="107"/>
    </row>
    <row r="31" spans="1:10" ht="18" customHeight="1">
      <c r="A31" s="324">
        <v>26</v>
      </c>
      <c r="B31" s="200" t="s">
        <v>142</v>
      </c>
      <c r="C31" s="90">
        <v>43628</v>
      </c>
      <c r="D31" s="125" t="s">
        <v>8219</v>
      </c>
      <c r="E31" s="109">
        <v>429.66</v>
      </c>
      <c r="F31" s="107" t="str">
        <f t="shared" si="0"/>
        <v>OSH19-0234</v>
      </c>
      <c r="G31" s="318"/>
      <c r="H31" s="109"/>
      <c r="I31" s="110"/>
      <c r="J31" s="107"/>
    </row>
    <row r="32" spans="1:10" ht="18" customHeight="1">
      <c r="A32" s="324">
        <v>27</v>
      </c>
      <c r="B32" s="200" t="s">
        <v>298</v>
      </c>
      <c r="C32" s="90">
        <v>43628</v>
      </c>
      <c r="D32" s="125" t="s">
        <v>8220</v>
      </c>
      <c r="E32" s="109">
        <v>9933.84</v>
      </c>
      <c r="F32" s="107" t="str">
        <f t="shared" si="0"/>
        <v>OSH19-0235</v>
      </c>
      <c r="G32" s="318"/>
      <c r="H32" s="109"/>
      <c r="I32" s="110"/>
      <c r="J32" s="107"/>
    </row>
    <row r="33" spans="1:10" ht="18" customHeight="1">
      <c r="A33" s="324">
        <v>28</v>
      </c>
      <c r="B33" s="200" t="s">
        <v>58</v>
      </c>
      <c r="C33" s="90">
        <v>43629</v>
      </c>
      <c r="D33" s="125" t="s">
        <v>8221</v>
      </c>
      <c r="E33" s="109">
        <v>4569.68</v>
      </c>
      <c r="F33" s="107" t="str">
        <f t="shared" si="0"/>
        <v>OSH19-0236</v>
      </c>
      <c r="G33" s="318"/>
      <c r="H33" s="109"/>
      <c r="I33" s="110"/>
      <c r="J33" s="107"/>
    </row>
    <row r="34" spans="1:10" ht="18" customHeight="1">
      <c r="A34" s="324">
        <v>29</v>
      </c>
      <c r="B34" s="200" t="s">
        <v>142</v>
      </c>
      <c r="C34" s="90">
        <v>43629</v>
      </c>
      <c r="D34" s="125" t="s">
        <v>8222</v>
      </c>
      <c r="E34" s="109">
        <v>808</v>
      </c>
      <c r="F34" s="107" t="str">
        <f t="shared" si="0"/>
        <v>OSH19-0237</v>
      </c>
      <c r="G34" s="318"/>
      <c r="H34" s="109"/>
      <c r="I34" s="110"/>
      <c r="J34" s="107"/>
    </row>
    <row r="35" spans="1:10" ht="18" customHeight="1">
      <c r="A35" s="324">
        <v>30</v>
      </c>
      <c r="B35" s="200" t="s">
        <v>142</v>
      </c>
      <c r="C35" s="90">
        <v>43629</v>
      </c>
      <c r="D35" s="125" t="s">
        <v>8223</v>
      </c>
      <c r="E35" s="109">
        <v>404</v>
      </c>
      <c r="F35" s="107" t="str">
        <f t="shared" si="0"/>
        <v>OSH19-0238</v>
      </c>
      <c r="G35" s="318"/>
      <c r="H35" s="109"/>
      <c r="I35" s="110"/>
      <c r="J35" s="107"/>
    </row>
    <row r="36" spans="1:10" ht="18" customHeight="1">
      <c r="A36" s="324">
        <v>31</v>
      </c>
      <c r="B36" s="200" t="s">
        <v>142</v>
      </c>
      <c r="C36" s="90">
        <v>43630</v>
      </c>
      <c r="D36" s="125" t="s">
        <v>8224</v>
      </c>
      <c r="E36" s="109">
        <v>404</v>
      </c>
      <c r="F36" s="107" t="str">
        <f t="shared" si="0"/>
        <v>OSH19-0239</v>
      </c>
      <c r="G36" s="318"/>
      <c r="H36" s="109"/>
      <c r="I36" s="110"/>
      <c r="J36" s="107"/>
    </row>
    <row r="37" spans="1:10" ht="18" customHeight="1">
      <c r="A37" s="324">
        <v>32</v>
      </c>
      <c r="B37" s="200" t="s">
        <v>142</v>
      </c>
      <c r="C37" s="90">
        <v>43631</v>
      </c>
      <c r="D37" s="125" t="s">
        <v>8225</v>
      </c>
      <c r="E37" s="109">
        <v>647.36</v>
      </c>
      <c r="F37" s="107" t="str">
        <f t="shared" si="0"/>
        <v>OSH19-0240</v>
      </c>
      <c r="G37" s="318"/>
      <c r="H37" s="109"/>
      <c r="I37" s="110"/>
      <c r="J37" s="107"/>
    </row>
    <row r="38" spans="1:10" ht="18" customHeight="1">
      <c r="A38" s="324">
        <v>33</v>
      </c>
      <c r="B38" s="200" t="s">
        <v>346</v>
      </c>
      <c r="C38" s="90">
        <v>43633</v>
      </c>
      <c r="D38" s="125" t="s">
        <v>8226</v>
      </c>
      <c r="E38" s="109">
        <v>3286.8</v>
      </c>
      <c r="F38" s="107" t="str">
        <f t="shared" si="0"/>
        <v>OSH19-0241</v>
      </c>
      <c r="G38" s="318"/>
      <c r="H38" s="109"/>
      <c r="I38" s="110"/>
      <c r="J38" s="107"/>
    </row>
    <row r="39" spans="1:10" ht="18" customHeight="1">
      <c r="A39" s="324">
        <v>34</v>
      </c>
      <c r="B39" s="200" t="s">
        <v>142</v>
      </c>
      <c r="C39" s="90">
        <v>43633</v>
      </c>
      <c r="D39" s="125" t="s">
        <v>8227</v>
      </c>
      <c r="E39" s="109">
        <v>1430.88</v>
      </c>
      <c r="F39" s="107" t="str">
        <f t="shared" si="0"/>
        <v>OSH19-0242</v>
      </c>
      <c r="G39" s="318"/>
      <c r="H39" s="109"/>
      <c r="I39" s="110"/>
      <c r="J39" s="107"/>
    </row>
    <row r="40" spans="1:10" ht="18" customHeight="1">
      <c r="A40" s="324">
        <v>35</v>
      </c>
      <c r="B40" s="200" t="s">
        <v>298</v>
      </c>
      <c r="C40" s="90">
        <v>43633</v>
      </c>
      <c r="D40" s="125" t="s">
        <v>8228</v>
      </c>
      <c r="E40" s="109">
        <v>10700</v>
      </c>
      <c r="F40" s="107" t="str">
        <f t="shared" si="0"/>
        <v>OSH19-0243</v>
      </c>
      <c r="G40" s="318"/>
      <c r="H40" s="109"/>
      <c r="I40" s="110"/>
      <c r="J40" s="107"/>
    </row>
    <row r="41" spans="1:10" ht="18" customHeight="1">
      <c r="A41" s="324">
        <v>36</v>
      </c>
      <c r="B41" s="200" t="s">
        <v>142</v>
      </c>
      <c r="C41" s="90">
        <v>43634</v>
      </c>
      <c r="D41" s="125" t="s">
        <v>8229</v>
      </c>
      <c r="E41" s="109">
        <v>525.6</v>
      </c>
      <c r="F41" s="107" t="str">
        <f t="shared" si="0"/>
        <v>OSH19-0244</v>
      </c>
      <c r="G41" s="318"/>
      <c r="H41" s="109"/>
      <c r="I41" s="110"/>
      <c r="J41" s="107"/>
    </row>
    <row r="42" spans="1:10" ht="18" customHeight="1">
      <c r="A42" s="324">
        <v>37</v>
      </c>
      <c r="B42" s="200" t="s">
        <v>142</v>
      </c>
      <c r="C42" s="90">
        <v>43634</v>
      </c>
      <c r="D42" s="125" t="s">
        <v>8230</v>
      </c>
      <c r="E42" s="109">
        <v>512.04999999999995</v>
      </c>
      <c r="F42" s="107" t="str">
        <f t="shared" si="0"/>
        <v>OSH19-0245</v>
      </c>
      <c r="G42" s="318"/>
      <c r="H42" s="109"/>
      <c r="I42" s="110"/>
      <c r="J42" s="107"/>
    </row>
    <row r="43" spans="1:10" ht="18" customHeight="1">
      <c r="A43" s="324">
        <v>38</v>
      </c>
      <c r="B43" s="200" t="s">
        <v>1710</v>
      </c>
      <c r="C43" s="90">
        <v>43634</v>
      </c>
      <c r="D43" s="125" t="s">
        <v>8231</v>
      </c>
      <c r="E43" s="109">
        <v>1805.6</v>
      </c>
      <c r="F43" s="107" t="str">
        <f t="shared" si="0"/>
        <v>OSH19-0246</v>
      </c>
      <c r="G43" s="318"/>
      <c r="H43" s="109"/>
      <c r="I43" s="110"/>
      <c r="J43" s="107"/>
    </row>
    <row r="44" spans="1:10" ht="18" customHeight="1">
      <c r="A44" s="324">
        <v>39</v>
      </c>
      <c r="B44" s="200" t="s">
        <v>142</v>
      </c>
      <c r="C44" s="90">
        <v>43634</v>
      </c>
      <c r="D44" s="125" t="s">
        <v>8232</v>
      </c>
      <c r="E44" s="109">
        <v>525.6</v>
      </c>
      <c r="F44" s="107" t="str">
        <f t="shared" si="0"/>
        <v>OSH19-0247</v>
      </c>
      <c r="G44" s="318"/>
      <c r="H44" s="109"/>
      <c r="I44" s="110"/>
      <c r="J44" s="107"/>
    </row>
    <row r="45" spans="1:10" ht="18" customHeight="1">
      <c r="A45" s="324">
        <v>40</v>
      </c>
      <c r="B45" s="200" t="s">
        <v>298</v>
      </c>
      <c r="C45" s="90">
        <v>43635</v>
      </c>
      <c r="D45" s="125" t="s">
        <v>8233</v>
      </c>
      <c r="E45" s="109">
        <v>5576.8</v>
      </c>
      <c r="F45" s="107" t="str">
        <f t="shared" si="0"/>
        <v>OSH19-0248</v>
      </c>
      <c r="G45" s="318"/>
      <c r="H45" s="109"/>
      <c r="I45" s="110"/>
      <c r="J45" s="107"/>
    </row>
    <row r="46" spans="1:10" ht="18" customHeight="1">
      <c r="A46" s="324">
        <v>41</v>
      </c>
      <c r="B46" s="200" t="s">
        <v>358</v>
      </c>
      <c r="C46" s="90">
        <v>43635</v>
      </c>
      <c r="D46" s="125" t="s">
        <v>8234</v>
      </c>
      <c r="E46" s="109">
        <v>5206.6499999999996</v>
      </c>
      <c r="F46" s="107" t="str">
        <f t="shared" si="0"/>
        <v>OSH19-0249</v>
      </c>
      <c r="G46" s="318"/>
      <c r="H46" s="109"/>
      <c r="I46" s="110"/>
      <c r="J46" s="107"/>
    </row>
    <row r="47" spans="1:10" ht="18" customHeight="1">
      <c r="A47" s="324">
        <v>42</v>
      </c>
      <c r="B47" s="200" t="s">
        <v>142</v>
      </c>
      <c r="C47" s="90">
        <v>43635</v>
      </c>
      <c r="D47" s="125" t="s">
        <v>8235</v>
      </c>
      <c r="E47" s="109">
        <v>525.6</v>
      </c>
      <c r="F47" s="107" t="str">
        <f t="shared" si="0"/>
        <v>OSH19-0250</v>
      </c>
      <c r="G47" s="318"/>
      <c r="H47" s="109"/>
      <c r="I47" s="110"/>
      <c r="J47" s="107"/>
    </row>
    <row r="48" spans="1:10" ht="18" customHeight="1">
      <c r="A48" s="324">
        <v>43</v>
      </c>
      <c r="B48" s="200" t="s">
        <v>141</v>
      </c>
      <c r="C48" s="90">
        <v>43637</v>
      </c>
      <c r="D48" s="125" t="s">
        <v>8236</v>
      </c>
      <c r="E48" s="109">
        <v>2610.35</v>
      </c>
      <c r="F48" s="107" t="str">
        <f t="shared" si="0"/>
        <v>OSH19-0251</v>
      </c>
      <c r="G48" s="318"/>
      <c r="H48" s="109"/>
      <c r="I48" s="110"/>
      <c r="J48" s="107"/>
    </row>
    <row r="49" spans="1:10" ht="18" customHeight="1">
      <c r="A49" s="324">
        <v>44</v>
      </c>
      <c r="B49" s="370" t="s">
        <v>142</v>
      </c>
      <c r="C49" s="371">
        <v>43637</v>
      </c>
      <c r="D49" s="372" t="s">
        <v>8237</v>
      </c>
      <c r="E49" s="373">
        <v>1831.2</v>
      </c>
      <c r="F49" s="107" t="str">
        <f t="shared" si="0"/>
        <v>OSH19-0252</v>
      </c>
      <c r="G49" s="318"/>
      <c r="H49" s="109"/>
      <c r="I49" s="110"/>
      <c r="J49" s="107"/>
    </row>
    <row r="50" spans="1:10" ht="18" customHeight="1">
      <c r="A50" s="324">
        <v>45</v>
      </c>
      <c r="B50" s="200" t="s">
        <v>355</v>
      </c>
      <c r="C50" s="90">
        <v>43640</v>
      </c>
      <c r="D50" s="125" t="s">
        <v>8238</v>
      </c>
      <c r="E50" s="109">
        <v>6981</v>
      </c>
      <c r="F50" s="107" t="str">
        <f t="shared" si="0"/>
        <v>OSH19-0253</v>
      </c>
      <c r="G50" s="318"/>
      <c r="H50" s="109"/>
      <c r="I50" s="110"/>
      <c r="J50" s="107"/>
    </row>
    <row r="51" spans="1:10" ht="18" customHeight="1">
      <c r="A51" s="324">
        <v>46</v>
      </c>
      <c r="B51" s="370" t="s">
        <v>142</v>
      </c>
      <c r="C51" s="371">
        <v>43638</v>
      </c>
      <c r="D51" s="372" t="s">
        <v>8239</v>
      </c>
      <c r="E51" s="373">
        <v>348.16</v>
      </c>
      <c r="F51" s="107" t="str">
        <f t="shared" si="0"/>
        <v>OSH19-0254</v>
      </c>
      <c r="G51" s="318"/>
      <c r="H51" s="109"/>
      <c r="I51" s="110"/>
      <c r="J51" s="107"/>
    </row>
    <row r="52" spans="1:10" ht="18" customHeight="1">
      <c r="A52" s="324">
        <v>47</v>
      </c>
      <c r="B52" s="200" t="s">
        <v>142</v>
      </c>
      <c r="C52" s="90">
        <v>43641</v>
      </c>
      <c r="D52" s="125" t="s">
        <v>8240</v>
      </c>
      <c r="E52" s="109">
        <v>525.6</v>
      </c>
      <c r="F52" s="107" t="str">
        <f t="shared" si="0"/>
        <v>OSH19-0255</v>
      </c>
      <c r="G52" s="318"/>
      <c r="H52" s="109"/>
      <c r="I52" s="110"/>
      <c r="J52" s="107"/>
    </row>
    <row r="53" spans="1:10" ht="18" customHeight="1">
      <c r="A53" s="324">
        <v>48</v>
      </c>
      <c r="B53" s="200" t="s">
        <v>358</v>
      </c>
      <c r="C53" s="90">
        <v>43641</v>
      </c>
      <c r="D53" s="125" t="s">
        <v>8241</v>
      </c>
      <c r="E53" s="109">
        <v>3596.82</v>
      </c>
      <c r="F53" s="107" t="str">
        <f t="shared" si="0"/>
        <v>OSH19-0256</v>
      </c>
      <c r="G53" s="318"/>
      <c r="H53" s="109"/>
      <c r="I53" s="110"/>
      <c r="J53" s="107"/>
    </row>
    <row r="54" spans="1:10" ht="18" customHeight="1">
      <c r="A54" s="324">
        <v>49</v>
      </c>
      <c r="B54" s="200" t="s">
        <v>142</v>
      </c>
      <c r="C54" s="90">
        <v>43642</v>
      </c>
      <c r="D54" s="125" t="s">
        <v>8242</v>
      </c>
      <c r="E54" s="109">
        <v>1051.2</v>
      </c>
      <c r="F54" s="107" t="str">
        <f t="shared" si="0"/>
        <v>OSH19-0257</v>
      </c>
      <c r="G54" s="318"/>
      <c r="H54" s="109"/>
      <c r="I54" s="110"/>
      <c r="J54" s="107"/>
    </row>
    <row r="55" spans="1:10" ht="18" customHeight="1">
      <c r="A55" s="324">
        <v>50</v>
      </c>
      <c r="B55" s="200" t="s">
        <v>1710</v>
      </c>
      <c r="C55" s="90">
        <v>43642</v>
      </c>
      <c r="D55" s="125" t="s">
        <v>8243</v>
      </c>
      <c r="E55" s="109">
        <v>5486.75</v>
      </c>
      <c r="F55" s="107" t="str">
        <f t="shared" si="0"/>
        <v>OSH19-0258</v>
      </c>
      <c r="G55" s="318"/>
      <c r="H55" s="109"/>
      <c r="I55" s="110"/>
      <c r="J55" s="107"/>
    </row>
    <row r="56" spans="1:10" ht="18" customHeight="1">
      <c r="A56" s="324">
        <v>51</v>
      </c>
      <c r="B56" s="200" t="s">
        <v>142</v>
      </c>
      <c r="C56" s="90">
        <v>43642</v>
      </c>
      <c r="D56" s="125" t="s">
        <v>8244</v>
      </c>
      <c r="E56" s="109">
        <v>2791.83</v>
      </c>
      <c r="F56" s="107" t="str">
        <f t="shared" si="0"/>
        <v>OSH19-0259</v>
      </c>
      <c r="G56" s="318"/>
      <c r="H56" s="109"/>
      <c r="I56" s="110"/>
      <c r="J56" s="107"/>
    </row>
    <row r="57" spans="1:10" ht="18" customHeight="1">
      <c r="A57" s="324">
        <v>52</v>
      </c>
      <c r="B57" s="200" t="s">
        <v>142</v>
      </c>
      <c r="C57" s="90">
        <v>43642</v>
      </c>
      <c r="D57" s="125" t="s">
        <v>8245</v>
      </c>
      <c r="E57" s="109">
        <v>1756</v>
      </c>
      <c r="F57" s="107" t="str">
        <f t="shared" si="0"/>
        <v>OSH19-0260</v>
      </c>
      <c r="G57" s="318"/>
      <c r="H57" s="109"/>
      <c r="I57" s="110"/>
      <c r="J57" s="107"/>
    </row>
    <row r="58" spans="1:10" ht="18" customHeight="1">
      <c r="A58" s="324">
        <v>53</v>
      </c>
      <c r="B58" s="200" t="s">
        <v>47</v>
      </c>
      <c r="C58" s="90">
        <v>43643</v>
      </c>
      <c r="D58" s="125" t="s">
        <v>8246</v>
      </c>
      <c r="E58" s="109">
        <v>1620</v>
      </c>
      <c r="F58" s="107" t="str">
        <f t="shared" si="0"/>
        <v>OSH19-0261</v>
      </c>
      <c r="G58" s="318"/>
      <c r="H58" s="109"/>
      <c r="I58" s="110"/>
      <c r="J58" s="107"/>
    </row>
    <row r="59" spans="1:10" ht="18" customHeight="1">
      <c r="A59" s="324">
        <v>54</v>
      </c>
      <c r="B59" s="200" t="s">
        <v>142</v>
      </c>
      <c r="C59" s="90">
        <v>43643</v>
      </c>
      <c r="D59" s="125" t="s">
        <v>8247</v>
      </c>
      <c r="E59" s="109">
        <v>622</v>
      </c>
      <c r="F59" s="107" t="str">
        <f t="shared" si="0"/>
        <v>OSH19-0262</v>
      </c>
      <c r="G59" s="318"/>
      <c r="H59" s="109"/>
      <c r="I59" s="110"/>
      <c r="J59" s="107"/>
    </row>
    <row r="60" spans="1:10" ht="18" customHeight="1">
      <c r="A60" s="324">
        <v>55</v>
      </c>
      <c r="B60" s="200" t="s">
        <v>298</v>
      </c>
      <c r="C60" s="90">
        <v>43644</v>
      </c>
      <c r="D60" s="125" t="s">
        <v>8248</v>
      </c>
      <c r="E60" s="109">
        <v>5167.68</v>
      </c>
      <c r="F60" s="107" t="str">
        <f t="shared" si="0"/>
        <v>OSH19-0263</v>
      </c>
      <c r="G60" s="318"/>
      <c r="H60" s="109"/>
      <c r="I60" s="110"/>
      <c r="J60" s="107"/>
    </row>
    <row r="61" spans="1:10" ht="18" customHeight="1">
      <c r="A61" s="324">
        <v>56</v>
      </c>
      <c r="B61" s="200" t="s">
        <v>142</v>
      </c>
      <c r="C61" s="90">
        <v>43645</v>
      </c>
      <c r="D61" s="125" t="s">
        <v>8696</v>
      </c>
      <c r="E61" s="109">
        <v>3196.71</v>
      </c>
      <c r="F61" s="107" t="str">
        <f>D61</f>
        <v>OSH19-0264</v>
      </c>
      <c r="G61" s="318"/>
      <c r="H61" s="109"/>
      <c r="I61" s="110"/>
      <c r="J61" s="107"/>
    </row>
    <row r="62" spans="1:10" ht="18" customHeight="1" thickBot="1">
      <c r="A62" s="324">
        <v>57</v>
      </c>
      <c r="B62" s="200" t="s">
        <v>142</v>
      </c>
      <c r="C62" s="90">
        <v>43645</v>
      </c>
      <c r="D62" s="125" t="s">
        <v>8697</v>
      </c>
      <c r="E62" s="109">
        <v>544.79999999999995</v>
      </c>
      <c r="F62" s="107" t="str">
        <f>D62</f>
        <v>OSH19-0265</v>
      </c>
      <c r="G62" s="318"/>
      <c r="H62" s="109"/>
      <c r="I62" s="110"/>
      <c r="J62" s="107"/>
    </row>
    <row r="63" spans="1:10" s="117" customFormat="1" ht="20.25" customHeight="1" thickTop="1">
      <c r="A63" s="111"/>
      <c r="B63" s="111"/>
      <c r="C63" s="111"/>
      <c r="D63" s="111"/>
      <c r="E63" s="111">
        <f>SUM(E7:E62)</f>
        <v>143215.55000000002</v>
      </c>
      <c r="F63" s="111"/>
      <c r="G63" s="112"/>
      <c r="H63" s="111">
        <f>SUM(H7:H62)</f>
        <v>0</v>
      </c>
      <c r="I63" s="111">
        <f>SUM(I7:I62)</f>
        <v>0</v>
      </c>
      <c r="J63" s="113"/>
    </row>
    <row r="64" spans="1:10" ht="18" customHeight="1">
      <c r="A64" s="119"/>
      <c r="C64" s="118"/>
      <c r="D64" s="119"/>
      <c r="G64" s="108"/>
    </row>
    <row r="68" spans="7:7" ht="18" customHeight="1">
      <c r="G68" s="90"/>
    </row>
  </sheetData>
  <autoFilter ref="A6:J64" xr:uid="{00000000-0009-0000-0000-000017000000}"/>
  <mergeCells count="3">
    <mergeCell ref="C1:E1"/>
    <mergeCell ref="A5:F5"/>
    <mergeCell ref="G5:I5"/>
  </mergeCells>
  <phoneticPr fontId="34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62"/>
  <sheetViews>
    <sheetView showGridLines="0" zoomScale="70" zoomScaleNormal="70" workbookViewId="0">
      <pane xSplit="2" ySplit="6" topLeftCell="C43" activePane="bottomRight" state="frozen"/>
      <selection activeCell="F1098" sqref="F1098"/>
      <selection pane="topRight" activeCell="F1098" sqref="F1098"/>
      <selection pane="bottomLeft" activeCell="F1098" sqref="F1098"/>
      <selection pane="bottomRight" activeCell="B18" sqref="B1:B1048576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195"/>
    </row>
    <row r="3" spans="1:10" ht="23.25" customHeight="1">
      <c r="A3" s="134" t="s">
        <v>9519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288</v>
      </c>
      <c r="C7" s="132">
        <v>43619</v>
      </c>
      <c r="D7" s="54" t="s">
        <v>8162</v>
      </c>
      <c r="E7" s="146">
        <v>6831.5</v>
      </c>
      <c r="F7" s="54" t="str">
        <f t="shared" ref="F7:F40" si="0">D7</f>
        <v>SHV19-0243</v>
      </c>
      <c r="G7" s="145">
        <f t="shared" ref="G7:G40" si="1">C7+60</f>
        <v>43679</v>
      </c>
      <c r="H7" s="146"/>
      <c r="I7" s="147"/>
      <c r="J7" s="54"/>
    </row>
    <row r="8" spans="1:10" ht="18" customHeight="1">
      <c r="A8" s="54">
        <v>2</v>
      </c>
      <c r="B8" s="131" t="s">
        <v>288</v>
      </c>
      <c r="C8" s="132">
        <v>43619</v>
      </c>
      <c r="D8" s="54" t="s">
        <v>8163</v>
      </c>
      <c r="E8" s="146">
        <v>1508</v>
      </c>
      <c r="F8" s="54" t="str">
        <f t="shared" si="0"/>
        <v>SHV19-0244</v>
      </c>
      <c r="G8" s="145">
        <f t="shared" si="1"/>
        <v>43679</v>
      </c>
      <c r="H8" s="146"/>
      <c r="I8" s="147"/>
      <c r="J8" s="54"/>
    </row>
    <row r="9" spans="1:10" ht="18" customHeight="1">
      <c r="A9" s="54">
        <v>3</v>
      </c>
      <c r="B9" s="131" t="s">
        <v>42</v>
      </c>
      <c r="C9" s="132">
        <v>43619</v>
      </c>
      <c r="D9" s="54" t="s">
        <v>8164</v>
      </c>
      <c r="E9" s="146">
        <v>3501.8</v>
      </c>
      <c r="F9" s="54" t="str">
        <f t="shared" si="0"/>
        <v>SHV19-0245</v>
      </c>
      <c r="G9" s="145">
        <f t="shared" si="1"/>
        <v>43679</v>
      </c>
      <c r="H9" s="146"/>
      <c r="I9" s="147"/>
      <c r="J9" s="54"/>
    </row>
    <row r="10" spans="1:10" ht="18" customHeight="1">
      <c r="A10" s="54">
        <v>4</v>
      </c>
      <c r="B10" s="131" t="s">
        <v>42</v>
      </c>
      <c r="C10" s="132">
        <v>43619</v>
      </c>
      <c r="D10" s="54" t="s">
        <v>8165</v>
      </c>
      <c r="E10" s="146">
        <v>1352.4</v>
      </c>
      <c r="F10" s="54" t="str">
        <f t="shared" si="0"/>
        <v>SHV19-0246</v>
      </c>
      <c r="G10" s="145">
        <f t="shared" si="1"/>
        <v>43679</v>
      </c>
      <c r="H10" s="146"/>
      <c r="I10" s="147"/>
      <c r="J10" s="54"/>
    </row>
    <row r="11" spans="1:10" ht="18" customHeight="1">
      <c r="A11" s="54">
        <v>5</v>
      </c>
      <c r="B11" s="131" t="s">
        <v>42</v>
      </c>
      <c r="C11" s="132">
        <v>43620</v>
      </c>
      <c r="D11" s="54" t="s">
        <v>8166</v>
      </c>
      <c r="E11" s="146">
        <v>937.77</v>
      </c>
      <c r="F11" s="54" t="str">
        <f t="shared" si="0"/>
        <v>SHV19-0247</v>
      </c>
      <c r="G11" s="145">
        <f t="shared" si="1"/>
        <v>43680</v>
      </c>
      <c r="H11" s="146"/>
      <c r="I11" s="147"/>
      <c r="J11" s="54"/>
    </row>
    <row r="12" spans="1:10" ht="18" customHeight="1">
      <c r="A12" s="54">
        <v>6</v>
      </c>
      <c r="B12" s="131" t="s">
        <v>42</v>
      </c>
      <c r="C12" s="132">
        <v>43620</v>
      </c>
      <c r="D12" s="54" t="s">
        <v>8167</v>
      </c>
      <c r="E12" s="146">
        <v>3085.15</v>
      </c>
      <c r="F12" s="54" t="str">
        <f t="shared" si="0"/>
        <v>SHV19-0248</v>
      </c>
      <c r="G12" s="145">
        <f t="shared" si="1"/>
        <v>43680</v>
      </c>
      <c r="H12" s="146"/>
      <c r="I12" s="147"/>
      <c r="J12" s="54"/>
    </row>
    <row r="13" spans="1:10" ht="18" customHeight="1">
      <c r="A13" s="54">
        <v>7</v>
      </c>
      <c r="B13" s="131" t="s">
        <v>42</v>
      </c>
      <c r="C13" s="132">
        <v>43621</v>
      </c>
      <c r="D13" s="54" t="s">
        <v>8168</v>
      </c>
      <c r="E13" s="146">
        <v>2005.42</v>
      </c>
      <c r="F13" s="54" t="str">
        <f t="shared" si="0"/>
        <v>SHV19-0249</v>
      </c>
      <c r="G13" s="145">
        <f t="shared" si="1"/>
        <v>43681</v>
      </c>
      <c r="H13" s="146"/>
      <c r="I13" s="147"/>
      <c r="J13" s="54"/>
    </row>
    <row r="14" spans="1:10" ht="18" customHeight="1">
      <c r="A14" s="54">
        <v>8</v>
      </c>
      <c r="B14" s="131" t="s">
        <v>42</v>
      </c>
      <c r="C14" s="132">
        <v>43621</v>
      </c>
      <c r="D14" s="54" t="s">
        <v>8169</v>
      </c>
      <c r="E14" s="146">
        <v>1092</v>
      </c>
      <c r="F14" s="54" t="str">
        <f t="shared" si="0"/>
        <v>SHV19-0250</v>
      </c>
      <c r="G14" s="145">
        <f t="shared" si="1"/>
        <v>43681</v>
      </c>
      <c r="H14" s="146"/>
      <c r="I14" s="147"/>
      <c r="J14" s="54"/>
    </row>
    <row r="15" spans="1:10" ht="18" customHeight="1">
      <c r="A15" s="54">
        <v>9</v>
      </c>
      <c r="B15" s="131" t="s">
        <v>42</v>
      </c>
      <c r="C15" s="132">
        <v>43622</v>
      </c>
      <c r="D15" s="54" t="s">
        <v>8170</v>
      </c>
      <c r="E15" s="146">
        <v>997.58</v>
      </c>
      <c r="F15" s="54" t="str">
        <f t="shared" si="0"/>
        <v>SHV19-0251</v>
      </c>
      <c r="G15" s="145">
        <f t="shared" si="1"/>
        <v>43682</v>
      </c>
      <c r="H15" s="146"/>
      <c r="I15" s="147"/>
      <c r="J15" s="54"/>
    </row>
    <row r="16" spans="1:10" ht="18" customHeight="1">
      <c r="A16" s="54">
        <v>10</v>
      </c>
      <c r="B16" s="131" t="s">
        <v>42</v>
      </c>
      <c r="C16" s="132">
        <v>43622</v>
      </c>
      <c r="D16" s="54" t="s">
        <v>8171</v>
      </c>
      <c r="E16" s="146">
        <v>1329.22</v>
      </c>
      <c r="F16" s="54" t="str">
        <f t="shared" si="0"/>
        <v>SHV19-0252</v>
      </c>
      <c r="G16" s="145">
        <f t="shared" si="1"/>
        <v>43682</v>
      </c>
      <c r="H16" s="146"/>
      <c r="I16" s="147"/>
      <c r="J16" s="54"/>
    </row>
    <row r="17" spans="1:10" ht="18" customHeight="1">
      <c r="A17" s="54">
        <v>11</v>
      </c>
      <c r="B17" s="131" t="s">
        <v>42</v>
      </c>
      <c r="C17" s="132">
        <v>43622</v>
      </c>
      <c r="D17" s="54" t="s">
        <v>8172</v>
      </c>
      <c r="E17" s="146">
        <v>653.02</v>
      </c>
      <c r="F17" s="54" t="str">
        <f t="shared" si="0"/>
        <v>SHV19-0253</v>
      </c>
      <c r="G17" s="145">
        <f t="shared" si="1"/>
        <v>43682</v>
      </c>
      <c r="H17" s="146"/>
      <c r="I17" s="147"/>
      <c r="J17" s="54"/>
    </row>
    <row r="18" spans="1:10" ht="18" customHeight="1">
      <c r="A18" s="54">
        <v>12</v>
      </c>
      <c r="B18" s="131" t="s">
        <v>194</v>
      </c>
      <c r="C18" s="132">
        <v>43623</v>
      </c>
      <c r="D18" s="54" t="s">
        <v>8173</v>
      </c>
      <c r="E18" s="146">
        <v>5139</v>
      </c>
      <c r="F18" s="54" t="str">
        <f t="shared" si="0"/>
        <v>SHV19-0254</v>
      </c>
      <c r="G18" s="145">
        <f t="shared" si="1"/>
        <v>43683</v>
      </c>
      <c r="H18" s="146"/>
      <c r="I18" s="147"/>
      <c r="J18" s="54"/>
    </row>
    <row r="19" spans="1:10" ht="18" customHeight="1">
      <c r="A19" s="54">
        <v>13</v>
      </c>
      <c r="B19" s="131" t="s">
        <v>42</v>
      </c>
      <c r="C19" s="132">
        <v>43623</v>
      </c>
      <c r="D19" s="54" t="s">
        <v>8174</v>
      </c>
      <c r="E19" s="146">
        <v>3157.22</v>
      </c>
      <c r="F19" s="54" t="str">
        <f t="shared" si="0"/>
        <v>SHV19-0255</v>
      </c>
      <c r="G19" s="145">
        <f t="shared" si="1"/>
        <v>43683</v>
      </c>
      <c r="H19" s="146"/>
      <c r="I19" s="147"/>
      <c r="J19" s="54"/>
    </row>
    <row r="20" spans="1:10" ht="18" customHeight="1">
      <c r="A20" s="54">
        <v>14</v>
      </c>
      <c r="B20" s="131" t="s">
        <v>42</v>
      </c>
      <c r="C20" s="132">
        <v>43623</v>
      </c>
      <c r="D20" s="54" t="s">
        <v>8175</v>
      </c>
      <c r="E20" s="146">
        <v>1590.79</v>
      </c>
      <c r="F20" s="54" t="str">
        <f t="shared" si="0"/>
        <v>SHV19-0256</v>
      </c>
      <c r="G20" s="145">
        <f t="shared" si="1"/>
        <v>43683</v>
      </c>
      <c r="H20" s="146"/>
      <c r="I20" s="147"/>
      <c r="J20" s="54"/>
    </row>
    <row r="21" spans="1:10" ht="18" customHeight="1">
      <c r="A21" s="54">
        <v>15</v>
      </c>
      <c r="B21" s="131" t="s">
        <v>199</v>
      </c>
      <c r="C21" s="132">
        <v>43624</v>
      </c>
      <c r="D21" s="54" t="s">
        <v>8176</v>
      </c>
      <c r="E21" s="146">
        <v>700</v>
      </c>
      <c r="F21" s="54" t="str">
        <f t="shared" si="0"/>
        <v>SHV19-0257</v>
      </c>
      <c r="G21" s="145">
        <f t="shared" si="1"/>
        <v>43684</v>
      </c>
      <c r="H21" s="146"/>
      <c r="I21" s="147"/>
      <c r="J21" s="54"/>
    </row>
    <row r="22" spans="1:10" ht="18" customHeight="1">
      <c r="A22" s="54">
        <v>16</v>
      </c>
      <c r="B22" s="131" t="s">
        <v>42</v>
      </c>
      <c r="C22" s="132">
        <v>43626</v>
      </c>
      <c r="D22" s="54" t="s">
        <v>8177</v>
      </c>
      <c r="E22" s="146">
        <v>2658.43</v>
      </c>
      <c r="F22" s="54" t="str">
        <f t="shared" si="0"/>
        <v>SHV19-0258</v>
      </c>
      <c r="G22" s="145">
        <f t="shared" si="1"/>
        <v>43686</v>
      </c>
      <c r="H22" s="146"/>
      <c r="I22" s="147"/>
      <c r="J22" s="54"/>
    </row>
    <row r="23" spans="1:10" ht="18" customHeight="1">
      <c r="A23" s="54">
        <v>17</v>
      </c>
      <c r="B23" s="131" t="s">
        <v>42</v>
      </c>
      <c r="C23" s="132">
        <v>43627</v>
      </c>
      <c r="D23" s="54" t="s">
        <v>8178</v>
      </c>
      <c r="E23" s="146">
        <v>1329.22</v>
      </c>
      <c r="F23" s="54" t="str">
        <f t="shared" si="0"/>
        <v>SHV19-0259</v>
      </c>
      <c r="G23" s="145">
        <f t="shared" si="1"/>
        <v>43687</v>
      </c>
      <c r="H23" s="146"/>
      <c r="I23" s="147"/>
      <c r="J23" s="54"/>
    </row>
    <row r="24" spans="1:10" ht="18" customHeight="1">
      <c r="A24" s="54">
        <v>18</v>
      </c>
      <c r="B24" s="131" t="s">
        <v>42</v>
      </c>
      <c r="C24" s="132">
        <v>43627</v>
      </c>
      <c r="D24" s="54" t="s">
        <v>8179</v>
      </c>
      <c r="E24" s="146">
        <v>653.02</v>
      </c>
      <c r="F24" s="54" t="str">
        <f t="shared" si="0"/>
        <v>SHV19-0260</v>
      </c>
      <c r="G24" s="145">
        <f t="shared" si="1"/>
        <v>43687</v>
      </c>
      <c r="H24" s="146"/>
      <c r="I24" s="147"/>
      <c r="J24" s="54"/>
    </row>
    <row r="25" spans="1:10" ht="18" customHeight="1">
      <c r="A25" s="54">
        <v>19</v>
      </c>
      <c r="B25" s="131" t="s">
        <v>42</v>
      </c>
      <c r="C25" s="132">
        <v>43627</v>
      </c>
      <c r="D25" s="54" t="s">
        <v>8180</v>
      </c>
      <c r="E25" s="146">
        <v>676.2</v>
      </c>
      <c r="F25" s="54" t="str">
        <f t="shared" si="0"/>
        <v>SHV19-0261</v>
      </c>
      <c r="G25" s="145">
        <f t="shared" si="1"/>
        <v>43687</v>
      </c>
      <c r="H25" s="146"/>
      <c r="I25" s="147"/>
      <c r="J25" s="54"/>
    </row>
    <row r="26" spans="1:10" ht="18" customHeight="1">
      <c r="A26" s="54">
        <v>20</v>
      </c>
      <c r="B26" s="131" t="s">
        <v>42</v>
      </c>
      <c r="C26" s="132">
        <v>43628</v>
      </c>
      <c r="D26" s="54" t="s">
        <v>8181</v>
      </c>
      <c r="E26" s="146">
        <v>1982.23</v>
      </c>
      <c r="F26" s="54" t="str">
        <f t="shared" si="0"/>
        <v>SHV19-0262</v>
      </c>
      <c r="G26" s="145">
        <f t="shared" si="1"/>
        <v>43688</v>
      </c>
      <c r="H26" s="146"/>
      <c r="I26" s="147"/>
      <c r="J26" s="54"/>
    </row>
    <row r="27" spans="1:10" ht="18" customHeight="1">
      <c r="A27" s="54">
        <v>21</v>
      </c>
      <c r="B27" s="131" t="s">
        <v>42</v>
      </c>
      <c r="C27" s="132">
        <v>43628</v>
      </c>
      <c r="D27" s="54" t="s">
        <v>8182</v>
      </c>
      <c r="E27" s="146">
        <v>2813.33</v>
      </c>
      <c r="F27" s="54" t="str">
        <f t="shared" si="0"/>
        <v>SHV19-0263</v>
      </c>
      <c r="G27" s="145">
        <f t="shared" si="1"/>
        <v>43688</v>
      </c>
      <c r="H27" s="146"/>
      <c r="I27" s="147"/>
      <c r="J27" s="54"/>
    </row>
    <row r="28" spans="1:10" ht="18" customHeight="1">
      <c r="A28" s="54">
        <v>22</v>
      </c>
      <c r="B28" s="131" t="s">
        <v>42</v>
      </c>
      <c r="C28" s="132">
        <v>43628</v>
      </c>
      <c r="D28" s="54" t="s">
        <v>8183</v>
      </c>
      <c r="E28" s="146">
        <v>676.2</v>
      </c>
      <c r="F28" s="54" t="str">
        <f t="shared" si="0"/>
        <v>SHV19-0264</v>
      </c>
      <c r="G28" s="145">
        <f t="shared" si="1"/>
        <v>43688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43629</v>
      </c>
      <c r="D29" s="54" t="s">
        <v>8184</v>
      </c>
      <c r="E29" s="146">
        <v>1329.22</v>
      </c>
      <c r="F29" s="54" t="str">
        <f t="shared" si="0"/>
        <v>SHV19-0265</v>
      </c>
      <c r="G29" s="145">
        <f t="shared" si="1"/>
        <v>43689</v>
      </c>
      <c r="H29" s="146"/>
      <c r="I29" s="147"/>
      <c r="J29" s="54"/>
    </row>
    <row r="30" spans="1:10" ht="18" customHeight="1">
      <c r="A30" s="54">
        <v>24</v>
      </c>
      <c r="B30" s="131" t="s">
        <v>42</v>
      </c>
      <c r="C30" s="132">
        <v>43630</v>
      </c>
      <c r="D30" s="54" t="s">
        <v>8185</v>
      </c>
      <c r="E30" s="146">
        <v>2658.43</v>
      </c>
      <c r="F30" s="54" t="str">
        <f t="shared" si="0"/>
        <v>SHV19-0266</v>
      </c>
      <c r="G30" s="145">
        <f t="shared" si="1"/>
        <v>43690</v>
      </c>
      <c r="H30" s="146"/>
      <c r="I30" s="147"/>
      <c r="J30" s="54"/>
    </row>
    <row r="31" spans="1:10" ht="18" customHeight="1">
      <c r="A31" s="54">
        <v>25</v>
      </c>
      <c r="B31" s="131" t="s">
        <v>199</v>
      </c>
      <c r="C31" s="132">
        <v>43630</v>
      </c>
      <c r="D31" s="54" t="s">
        <v>8186</v>
      </c>
      <c r="E31" s="146">
        <v>792</v>
      </c>
      <c r="F31" s="54" t="str">
        <f t="shared" si="0"/>
        <v>SHV19-0267</v>
      </c>
      <c r="G31" s="145">
        <f t="shared" si="1"/>
        <v>43690</v>
      </c>
      <c r="H31" s="146"/>
      <c r="I31" s="147"/>
      <c r="J31" s="54"/>
    </row>
    <row r="32" spans="1:10" ht="18" customHeight="1">
      <c r="A32" s="54">
        <v>26</v>
      </c>
      <c r="B32" s="131" t="s">
        <v>1746</v>
      </c>
      <c r="D32" s="355" t="s">
        <v>8187</v>
      </c>
      <c r="E32" s="146">
        <v>0</v>
      </c>
      <c r="F32" s="54" t="str">
        <f t="shared" si="0"/>
        <v>SHV19-0268</v>
      </c>
      <c r="G32" s="145">
        <f t="shared" si="1"/>
        <v>60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43633</v>
      </c>
      <c r="D33" s="54" t="s">
        <v>8188</v>
      </c>
      <c r="E33" s="146">
        <v>104888.89</v>
      </c>
      <c r="F33" s="54" t="str">
        <f t="shared" si="0"/>
        <v>SHV19-0269</v>
      </c>
      <c r="G33" s="145">
        <f t="shared" si="1"/>
        <v>43693</v>
      </c>
      <c r="H33" s="146"/>
      <c r="I33" s="147"/>
      <c r="J33" s="54"/>
    </row>
    <row r="34" spans="1:10" ht="18" customHeight="1">
      <c r="A34" s="54">
        <v>28</v>
      </c>
      <c r="B34" s="131" t="s">
        <v>42</v>
      </c>
      <c r="C34" s="132">
        <v>43634</v>
      </c>
      <c r="D34" s="54" t="s">
        <v>8189</v>
      </c>
      <c r="E34" s="146">
        <v>2825.59</v>
      </c>
      <c r="F34" s="54" t="str">
        <f t="shared" si="0"/>
        <v>SHV19-0270</v>
      </c>
      <c r="G34" s="145">
        <f t="shared" si="1"/>
        <v>43694</v>
      </c>
      <c r="H34" s="146"/>
      <c r="I34" s="147"/>
      <c r="J34" s="54"/>
    </row>
    <row r="35" spans="1:10" ht="18" customHeight="1">
      <c r="A35" s="54">
        <v>29</v>
      </c>
      <c r="B35" s="131" t="s">
        <v>42</v>
      </c>
      <c r="C35" s="132">
        <v>43634</v>
      </c>
      <c r="D35" s="54" t="s">
        <v>8190</v>
      </c>
      <c r="E35" s="146">
        <v>877.97</v>
      </c>
      <c r="F35" s="54" t="str">
        <f t="shared" si="0"/>
        <v>SHV19-0271</v>
      </c>
      <c r="G35" s="145">
        <f t="shared" si="1"/>
        <v>43694</v>
      </c>
      <c r="H35" s="146"/>
      <c r="I35" s="147"/>
      <c r="J35" s="54"/>
    </row>
    <row r="36" spans="1:10" ht="18" customHeight="1">
      <c r="A36" s="54">
        <v>30</v>
      </c>
      <c r="B36" s="131" t="s">
        <v>330</v>
      </c>
      <c r="C36" s="132">
        <v>43635</v>
      </c>
      <c r="D36" s="54" t="s">
        <v>8191</v>
      </c>
      <c r="E36" s="146">
        <v>6556</v>
      </c>
      <c r="F36" s="54" t="str">
        <f t="shared" si="0"/>
        <v>SHV19-0272</v>
      </c>
      <c r="G36" s="145">
        <f t="shared" si="1"/>
        <v>43695</v>
      </c>
      <c r="H36" s="146"/>
      <c r="I36" s="147"/>
      <c r="J36" s="54"/>
    </row>
    <row r="37" spans="1:10" ht="18" customHeight="1">
      <c r="A37" s="54"/>
      <c r="B37" s="131" t="s">
        <v>330</v>
      </c>
      <c r="C37" s="132">
        <v>43644</v>
      </c>
      <c r="D37" s="54" t="s">
        <v>8192</v>
      </c>
      <c r="E37" s="146">
        <v>5725.44</v>
      </c>
      <c r="F37" s="54" t="str">
        <f t="shared" si="0"/>
        <v>SHV19-0273</v>
      </c>
      <c r="G37" s="145">
        <f t="shared" si="1"/>
        <v>43704</v>
      </c>
      <c r="H37" s="146"/>
      <c r="I37" s="147"/>
      <c r="J37" s="369" t="s">
        <v>9456</v>
      </c>
    </row>
    <row r="38" spans="1:10" ht="18" customHeight="1">
      <c r="A38" s="54">
        <v>31</v>
      </c>
      <c r="B38" s="131" t="s">
        <v>42</v>
      </c>
      <c r="C38" s="132">
        <v>43635</v>
      </c>
      <c r="D38" s="54" t="s">
        <v>8192</v>
      </c>
      <c r="E38" s="146">
        <v>997.58</v>
      </c>
      <c r="F38" s="54" t="str">
        <f t="shared" si="0"/>
        <v>SHV19-0273</v>
      </c>
      <c r="G38" s="145">
        <f t="shared" si="1"/>
        <v>43695</v>
      </c>
      <c r="H38" s="146"/>
      <c r="I38" s="147"/>
      <c r="J38" s="54"/>
    </row>
    <row r="39" spans="1:10" ht="18" customHeight="1">
      <c r="A39" s="54">
        <v>32</v>
      </c>
      <c r="B39" s="131" t="s">
        <v>42</v>
      </c>
      <c r="C39" s="132">
        <v>43635</v>
      </c>
      <c r="D39" s="54" t="s">
        <v>8193</v>
      </c>
      <c r="E39" s="146">
        <v>676.2</v>
      </c>
      <c r="F39" s="54" t="str">
        <f t="shared" si="0"/>
        <v>SHV19-0274</v>
      </c>
      <c r="G39" s="145">
        <f t="shared" si="1"/>
        <v>43695</v>
      </c>
      <c r="H39" s="146"/>
      <c r="I39" s="147"/>
      <c r="J39" s="54"/>
    </row>
    <row r="40" spans="1:10" ht="18" customHeight="1">
      <c r="A40" s="54">
        <v>33</v>
      </c>
      <c r="B40" s="131" t="s">
        <v>42</v>
      </c>
      <c r="C40" s="132">
        <v>43635</v>
      </c>
      <c r="D40" s="54" t="s">
        <v>8194</v>
      </c>
      <c r="E40" s="146">
        <v>498.79</v>
      </c>
      <c r="F40" s="54" t="str">
        <f t="shared" si="0"/>
        <v>SHV19-0275</v>
      </c>
      <c r="G40" s="145">
        <f t="shared" si="1"/>
        <v>43695</v>
      </c>
      <c r="H40" s="146"/>
      <c r="I40" s="147"/>
      <c r="J40" s="54"/>
    </row>
    <row r="41" spans="1:10" ht="18" customHeight="1">
      <c r="A41" s="54">
        <v>34</v>
      </c>
      <c r="B41" s="131" t="s">
        <v>288</v>
      </c>
      <c r="C41" s="132">
        <v>43636</v>
      </c>
      <c r="D41" s="54" t="s">
        <v>8680</v>
      </c>
      <c r="E41" s="146">
        <v>11200.5</v>
      </c>
      <c r="F41" s="54" t="str">
        <f t="shared" ref="F41:F56" si="2">D41</f>
        <v>SHV19-0276</v>
      </c>
      <c r="G41" s="145">
        <f t="shared" ref="G41:G56" si="3">C41+60</f>
        <v>43696</v>
      </c>
      <c r="H41" s="146"/>
      <c r="I41" s="147"/>
      <c r="J41" s="54"/>
    </row>
    <row r="42" spans="1:10" ht="18" customHeight="1">
      <c r="A42" s="54">
        <v>35</v>
      </c>
      <c r="B42" s="131" t="s">
        <v>42</v>
      </c>
      <c r="C42" s="132">
        <v>43636</v>
      </c>
      <c r="D42" s="54" t="s">
        <v>8681</v>
      </c>
      <c r="E42" s="146">
        <v>3666.1</v>
      </c>
      <c r="F42" s="54" t="str">
        <f t="shared" si="2"/>
        <v>SHV19-0277</v>
      </c>
      <c r="G42" s="145">
        <f t="shared" si="3"/>
        <v>43696</v>
      </c>
      <c r="H42" s="146"/>
      <c r="I42" s="147"/>
      <c r="J42" s="54"/>
    </row>
    <row r="43" spans="1:10" ht="18" customHeight="1">
      <c r="A43" s="54">
        <v>36</v>
      </c>
      <c r="B43" s="131" t="s">
        <v>42</v>
      </c>
      <c r="C43" s="132">
        <v>43637</v>
      </c>
      <c r="D43" s="54" t="s">
        <v>8682</v>
      </c>
      <c r="E43" s="146">
        <v>1329.22</v>
      </c>
      <c r="F43" s="54" t="str">
        <f t="shared" si="2"/>
        <v>SHV19-0278</v>
      </c>
      <c r="G43" s="145">
        <f t="shared" si="3"/>
        <v>43697</v>
      </c>
      <c r="H43" s="146"/>
      <c r="I43" s="147"/>
      <c r="J43" s="54"/>
    </row>
    <row r="44" spans="1:10" ht="18" customHeight="1">
      <c r="A44" s="54">
        <v>37</v>
      </c>
      <c r="B44" s="131" t="s">
        <v>42</v>
      </c>
      <c r="C44" s="132">
        <v>43640</v>
      </c>
      <c r="D44" s="54" t="s">
        <v>8683</v>
      </c>
      <c r="E44" s="146">
        <v>2586.36</v>
      </c>
      <c r="F44" s="54" t="str">
        <f t="shared" si="2"/>
        <v>SHV19-0279</v>
      </c>
      <c r="G44" s="145">
        <f t="shared" si="3"/>
        <v>43700</v>
      </c>
      <c r="H44" s="146"/>
      <c r="I44" s="147"/>
      <c r="J44" s="54"/>
    </row>
    <row r="45" spans="1:10" ht="18" customHeight="1">
      <c r="A45" s="54">
        <v>38</v>
      </c>
      <c r="B45" s="131" t="s">
        <v>42</v>
      </c>
      <c r="C45" s="132">
        <v>43640</v>
      </c>
      <c r="D45" s="54" t="s">
        <v>8684</v>
      </c>
      <c r="E45" s="146">
        <v>580.95000000000005</v>
      </c>
      <c r="F45" s="54" t="str">
        <f t="shared" si="2"/>
        <v>SHV19-0280</v>
      </c>
      <c r="G45" s="145">
        <f t="shared" si="3"/>
        <v>43700</v>
      </c>
      <c r="H45" s="146"/>
      <c r="I45" s="147"/>
      <c r="J45" s="54"/>
    </row>
    <row r="46" spans="1:10" ht="18" customHeight="1">
      <c r="A46" s="54">
        <v>39</v>
      </c>
      <c r="B46" s="131" t="s">
        <v>1746</v>
      </c>
      <c r="D46" s="355" t="s">
        <v>8685</v>
      </c>
      <c r="E46" s="146">
        <v>0</v>
      </c>
      <c r="F46" s="54" t="str">
        <f t="shared" si="2"/>
        <v>SHV19-0281</v>
      </c>
      <c r="G46" s="145">
        <f t="shared" si="3"/>
        <v>60</v>
      </c>
      <c r="H46" s="146"/>
      <c r="I46" s="147"/>
      <c r="J46" s="54"/>
    </row>
    <row r="47" spans="1:10" ht="18" customHeight="1">
      <c r="A47" s="54">
        <v>40</v>
      </c>
      <c r="B47" s="131" t="s">
        <v>42</v>
      </c>
      <c r="C47" s="132">
        <v>43642</v>
      </c>
      <c r="D47" s="54" t="s">
        <v>8686</v>
      </c>
      <c r="E47" s="146">
        <v>4496.51</v>
      </c>
      <c r="F47" s="54" t="str">
        <f t="shared" si="2"/>
        <v>SHV19-0282</v>
      </c>
      <c r="G47" s="145">
        <f t="shared" si="3"/>
        <v>43702</v>
      </c>
      <c r="H47" s="146"/>
      <c r="I47" s="147"/>
      <c r="J47" s="54"/>
    </row>
    <row r="48" spans="1:10" ht="18" customHeight="1">
      <c r="A48" s="54">
        <v>41</v>
      </c>
      <c r="B48" s="131" t="s">
        <v>42</v>
      </c>
      <c r="C48" s="132">
        <v>43642</v>
      </c>
      <c r="D48" s="54" t="s">
        <v>8687</v>
      </c>
      <c r="E48" s="146">
        <v>1329.22</v>
      </c>
      <c r="F48" s="54" t="str">
        <f t="shared" si="2"/>
        <v>SHV19-0283</v>
      </c>
      <c r="G48" s="145">
        <f t="shared" si="3"/>
        <v>43702</v>
      </c>
      <c r="H48" s="146"/>
      <c r="I48" s="147"/>
      <c r="J48" s="54"/>
    </row>
    <row r="49" spans="1:10" ht="18" customHeight="1">
      <c r="A49" s="54">
        <v>42</v>
      </c>
      <c r="B49" s="131" t="s">
        <v>199</v>
      </c>
      <c r="C49" s="132">
        <v>43642</v>
      </c>
      <c r="D49" s="54" t="s">
        <v>8688</v>
      </c>
      <c r="E49" s="146">
        <v>2428.8000000000002</v>
      </c>
      <c r="F49" s="54" t="str">
        <f t="shared" si="2"/>
        <v>SHV19-0284</v>
      </c>
      <c r="G49" s="145">
        <f t="shared" si="3"/>
        <v>43702</v>
      </c>
      <c r="H49" s="146"/>
      <c r="I49" s="147"/>
      <c r="J49" s="54"/>
    </row>
    <row r="50" spans="1:10" ht="18" customHeight="1">
      <c r="A50" s="54">
        <v>43</v>
      </c>
      <c r="B50" s="131" t="s">
        <v>4210</v>
      </c>
      <c r="C50" s="132">
        <v>43643</v>
      </c>
      <c r="D50" s="169" t="s">
        <v>8689</v>
      </c>
      <c r="E50" s="146">
        <v>2300</v>
      </c>
      <c r="F50" s="54" t="str">
        <f t="shared" si="2"/>
        <v>SHV19-0285</v>
      </c>
      <c r="G50" s="145">
        <f t="shared" si="3"/>
        <v>43703</v>
      </c>
      <c r="H50" s="146"/>
      <c r="I50" s="147"/>
      <c r="J50" s="54"/>
    </row>
    <row r="51" spans="1:10" ht="18" customHeight="1">
      <c r="A51" s="54">
        <v>44</v>
      </c>
      <c r="B51" s="131" t="s">
        <v>42</v>
      </c>
      <c r="C51" s="132">
        <v>43643</v>
      </c>
      <c r="D51" s="54" t="s">
        <v>8690</v>
      </c>
      <c r="E51" s="146">
        <v>4332.21</v>
      </c>
      <c r="F51" s="54" t="str">
        <f t="shared" si="2"/>
        <v>SHV19-0286</v>
      </c>
      <c r="G51" s="145">
        <f t="shared" si="3"/>
        <v>43703</v>
      </c>
      <c r="H51" s="146"/>
      <c r="I51" s="147"/>
      <c r="J51" s="54"/>
    </row>
    <row r="52" spans="1:10" ht="18" customHeight="1">
      <c r="A52" s="54">
        <v>45</v>
      </c>
      <c r="B52" s="131" t="s">
        <v>42</v>
      </c>
      <c r="C52" s="132">
        <v>43643</v>
      </c>
      <c r="D52" s="54" t="s">
        <v>8691</v>
      </c>
      <c r="E52" s="146">
        <v>1590.78</v>
      </c>
      <c r="F52" s="54" t="str">
        <f t="shared" si="2"/>
        <v>SHV19-0287</v>
      </c>
      <c r="G52" s="145">
        <f t="shared" si="3"/>
        <v>43703</v>
      </c>
      <c r="H52" s="146"/>
      <c r="I52" s="147"/>
      <c r="J52" s="54"/>
    </row>
    <row r="53" spans="1:10" ht="18" customHeight="1">
      <c r="A53" s="54">
        <v>46</v>
      </c>
      <c r="B53" s="131" t="s">
        <v>1746</v>
      </c>
      <c r="D53" s="355" t="s">
        <v>8692</v>
      </c>
      <c r="E53" s="146">
        <v>0</v>
      </c>
      <c r="F53" s="54" t="str">
        <f t="shared" si="2"/>
        <v>SHV19-0288</v>
      </c>
      <c r="G53" s="145">
        <f t="shared" si="3"/>
        <v>60</v>
      </c>
      <c r="H53" s="146"/>
      <c r="I53" s="147"/>
      <c r="J53" s="54"/>
    </row>
    <row r="54" spans="1:10" ht="18" customHeight="1">
      <c r="A54" s="54">
        <v>47</v>
      </c>
      <c r="B54" s="131" t="s">
        <v>42</v>
      </c>
      <c r="C54" s="132">
        <v>43644</v>
      </c>
      <c r="D54" s="54" t="s">
        <v>8693</v>
      </c>
      <c r="E54" s="146">
        <v>3085.16</v>
      </c>
      <c r="F54" s="54" t="str">
        <f t="shared" si="2"/>
        <v>SHV19-0289</v>
      </c>
      <c r="G54" s="145">
        <f t="shared" si="3"/>
        <v>43704</v>
      </c>
      <c r="H54" s="146"/>
      <c r="I54" s="147"/>
      <c r="J54" s="54"/>
    </row>
    <row r="55" spans="1:10" ht="18" customHeight="1">
      <c r="A55" s="54">
        <v>48</v>
      </c>
      <c r="B55" s="131" t="s">
        <v>42</v>
      </c>
      <c r="C55" s="132">
        <v>43644</v>
      </c>
      <c r="D55" s="54" t="s">
        <v>8694</v>
      </c>
      <c r="E55" s="146">
        <v>1875.55</v>
      </c>
      <c r="F55" s="54" t="str">
        <f t="shared" si="2"/>
        <v>SHV19-0290</v>
      </c>
      <c r="G55" s="145">
        <f t="shared" si="3"/>
        <v>43704</v>
      </c>
      <c r="H55" s="146"/>
      <c r="I55" s="147"/>
      <c r="J55" s="54"/>
    </row>
    <row r="56" spans="1:10" ht="18" customHeight="1" thickBot="1">
      <c r="A56" s="54">
        <v>49</v>
      </c>
      <c r="B56" s="131" t="s">
        <v>42</v>
      </c>
      <c r="C56" s="132">
        <v>43644</v>
      </c>
      <c r="D56" s="54" t="s">
        <v>8695</v>
      </c>
      <c r="E56" s="146">
        <v>2622.98</v>
      </c>
      <c r="F56" s="54" t="str">
        <f t="shared" si="2"/>
        <v>SHV19-0291</v>
      </c>
      <c r="G56" s="145">
        <f t="shared" si="3"/>
        <v>43704</v>
      </c>
      <c r="H56" s="146"/>
      <c r="I56" s="147"/>
      <c r="J56" s="54"/>
    </row>
    <row r="57" spans="1:10" s="150" customFormat="1" ht="20.25" customHeight="1" thickTop="1">
      <c r="A57" s="489"/>
      <c r="B57" s="490"/>
      <c r="C57" s="490"/>
      <c r="D57" s="492"/>
      <c r="E57" s="148">
        <f>SUM(E7:E56)</f>
        <v>215919.95</v>
      </c>
      <c r="F57" s="148"/>
      <c r="G57" s="194"/>
      <c r="H57" s="148">
        <f>SUM(H7:H56)</f>
        <v>0</v>
      </c>
      <c r="I57" s="148">
        <f>SUM(I7:I56)</f>
        <v>0</v>
      </c>
      <c r="J57" s="149"/>
    </row>
    <row r="58" spans="1:10" ht="18" customHeight="1">
      <c r="C58" s="151"/>
      <c r="D58" s="152"/>
    </row>
    <row r="62" spans="1:10" s="133" customFormat="1" ht="18" customHeight="1">
      <c r="A62" s="131"/>
      <c r="B62" s="131"/>
      <c r="C62" s="132"/>
      <c r="D62" s="131"/>
      <c r="G62" s="132"/>
      <c r="I62" s="131"/>
      <c r="J62" s="131"/>
    </row>
  </sheetData>
  <autoFilter ref="A6:J57" xr:uid="{00000000-0009-0000-0000-000018000000}"/>
  <mergeCells count="4">
    <mergeCell ref="C1:E1"/>
    <mergeCell ref="A5:F5"/>
    <mergeCell ref="G5:I5"/>
    <mergeCell ref="A57:D57"/>
  </mergeCells>
  <phoneticPr fontId="34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filterMode="1">
    <tabColor rgb="FF00B050"/>
  </sheetPr>
  <dimension ref="A1:XFB136"/>
  <sheetViews>
    <sheetView showGridLines="0" zoomScale="80" zoomScaleNormal="80" workbookViewId="0">
      <pane ySplit="6" topLeftCell="A7" activePane="bottomLeft" state="frozen"/>
      <selection pane="bottomLeft" activeCell="M136" sqref="M136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195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7785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329" t="s">
        <v>1758</v>
      </c>
      <c r="N5" s="138" t="s">
        <v>17</v>
      </c>
    </row>
    <row r="6" spans="1:17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hidden="1" customHeight="1">
      <c r="A7" s="54">
        <v>1</v>
      </c>
      <c r="B7" s="131" t="s">
        <v>333</v>
      </c>
      <c r="C7" s="145">
        <v>43598</v>
      </c>
      <c r="D7" s="54" t="s">
        <v>7786</v>
      </c>
      <c r="E7" s="146">
        <v>1284.44</v>
      </c>
      <c r="F7" s="310"/>
      <c r="G7" s="54"/>
      <c r="H7" s="131"/>
      <c r="J7" s="131"/>
      <c r="L7" s="131"/>
      <c r="M7" s="131" t="s">
        <v>7787</v>
      </c>
      <c r="N7" s="335" t="s">
        <v>7788</v>
      </c>
    </row>
    <row r="8" spans="1:17 16378:16382" ht="18" hidden="1" customHeight="1">
      <c r="A8" s="54">
        <v>2</v>
      </c>
      <c r="B8" s="131" t="s">
        <v>192</v>
      </c>
      <c r="C8" s="145">
        <v>43598</v>
      </c>
      <c r="D8" s="54" t="s">
        <v>7789</v>
      </c>
      <c r="E8" s="146">
        <v>851.9</v>
      </c>
      <c r="F8" s="131"/>
      <c r="H8" s="131"/>
      <c r="J8" s="131"/>
      <c r="L8" s="131"/>
      <c r="M8" s="131" t="s">
        <v>7790</v>
      </c>
      <c r="N8" s="54" t="s">
        <v>7791</v>
      </c>
      <c r="XEX8" s="54"/>
      <c r="XEZ8" s="145"/>
      <c r="XFA8" s="54"/>
      <c r="XFB8" s="146"/>
    </row>
    <row r="9" spans="1:17 16378:16382" ht="18" hidden="1" customHeight="1">
      <c r="A9" s="54">
        <v>3</v>
      </c>
      <c r="B9" s="131" t="s">
        <v>333</v>
      </c>
      <c r="C9" s="145">
        <v>43598</v>
      </c>
      <c r="D9" s="54" t="s">
        <v>7792</v>
      </c>
      <c r="E9" s="146">
        <v>6980</v>
      </c>
      <c r="F9" s="54"/>
      <c r="G9" s="336"/>
      <c r="H9" s="146"/>
      <c r="I9" s="147"/>
      <c r="J9" s="145"/>
      <c r="K9" s="54"/>
      <c r="L9" s="310"/>
      <c r="M9" s="54" t="s">
        <v>7793</v>
      </c>
      <c r="N9" s="54" t="s">
        <v>7794</v>
      </c>
      <c r="XEX9" s="54"/>
      <c r="XEZ9" s="145"/>
      <c r="XFA9" s="54"/>
      <c r="XFB9" s="146"/>
    </row>
    <row r="10" spans="1:17 16378:16382" ht="18" hidden="1" customHeight="1">
      <c r="A10" s="54">
        <v>4</v>
      </c>
      <c r="B10" s="131" t="s">
        <v>6440</v>
      </c>
      <c r="C10" s="145">
        <v>43600</v>
      </c>
      <c r="D10" s="54" t="s">
        <v>7795</v>
      </c>
      <c r="E10" s="146">
        <v>226.1</v>
      </c>
      <c r="F10" s="54"/>
      <c r="G10" s="336"/>
      <c r="H10" s="146"/>
      <c r="I10" s="147"/>
      <c r="J10" s="145"/>
      <c r="K10" s="54"/>
      <c r="L10" s="310"/>
      <c r="M10" s="54" t="s">
        <v>7796</v>
      </c>
      <c r="N10" s="54" t="s">
        <v>7797</v>
      </c>
    </row>
    <row r="11" spans="1:17 16378:16382" ht="18" hidden="1" customHeight="1">
      <c r="A11" s="54">
        <v>5</v>
      </c>
      <c r="B11" s="131" t="s">
        <v>33</v>
      </c>
      <c r="C11" s="145">
        <v>43598</v>
      </c>
      <c r="D11" s="54" t="s">
        <v>7798</v>
      </c>
      <c r="E11" s="146">
        <v>4093.39</v>
      </c>
      <c r="F11" s="54"/>
      <c r="G11" s="336"/>
      <c r="H11" s="146"/>
      <c r="I11" s="147"/>
      <c r="J11" s="145"/>
      <c r="K11" s="54"/>
      <c r="L11" s="310"/>
      <c r="M11" s="54" t="s">
        <v>7799</v>
      </c>
      <c r="N11" s="54" t="s">
        <v>7800</v>
      </c>
    </row>
    <row r="12" spans="1:17 16378:16382" ht="18" hidden="1" customHeight="1">
      <c r="A12" s="54">
        <v>6</v>
      </c>
      <c r="B12" s="131" t="s">
        <v>333</v>
      </c>
      <c r="C12" s="145">
        <v>43598</v>
      </c>
      <c r="D12" s="54" t="s">
        <v>7801</v>
      </c>
      <c r="E12" s="146">
        <v>6980</v>
      </c>
      <c r="F12" s="54"/>
      <c r="G12" s="336"/>
      <c r="H12" s="146"/>
      <c r="I12" s="147"/>
      <c r="J12" s="145"/>
      <c r="K12" s="54"/>
      <c r="L12" s="310"/>
      <c r="M12" s="54" t="s">
        <v>7802</v>
      </c>
      <c r="N12" s="54" t="s">
        <v>7803</v>
      </c>
    </row>
    <row r="13" spans="1:17 16378:16382" ht="18" hidden="1" customHeight="1">
      <c r="A13" s="54">
        <v>7</v>
      </c>
      <c r="B13" s="131" t="s">
        <v>189</v>
      </c>
      <c r="C13" s="145">
        <v>43598</v>
      </c>
      <c r="D13" s="54" t="s">
        <v>7804</v>
      </c>
      <c r="E13" s="146">
        <v>7808.69</v>
      </c>
      <c r="F13" s="54"/>
      <c r="G13" s="336"/>
      <c r="H13" s="146"/>
      <c r="I13" s="147"/>
      <c r="J13" s="145"/>
      <c r="K13" s="54"/>
      <c r="L13" s="310"/>
      <c r="M13" s="54" t="s">
        <v>7805</v>
      </c>
      <c r="N13" s="54" t="s">
        <v>7806</v>
      </c>
    </row>
    <row r="14" spans="1:17 16378:16382" ht="18" hidden="1" customHeight="1">
      <c r="A14" s="54">
        <v>8</v>
      </c>
      <c r="B14" s="131" t="s">
        <v>39</v>
      </c>
      <c r="C14" s="145">
        <v>43598</v>
      </c>
      <c r="D14" s="54" t="s">
        <v>7807</v>
      </c>
      <c r="E14" s="146">
        <v>1296</v>
      </c>
      <c r="F14" s="54"/>
      <c r="G14" s="336"/>
      <c r="H14" s="146"/>
      <c r="I14" s="147"/>
      <c r="J14" s="145"/>
      <c r="K14" s="54"/>
      <c r="L14" s="310"/>
      <c r="M14" s="54" t="s">
        <v>7808</v>
      </c>
      <c r="N14" s="54" t="s">
        <v>7809</v>
      </c>
    </row>
    <row r="15" spans="1:17 16378:16382" ht="18" hidden="1" customHeight="1">
      <c r="A15" s="54">
        <v>9</v>
      </c>
      <c r="B15" s="131" t="s">
        <v>148</v>
      </c>
      <c r="C15" s="145">
        <v>43613</v>
      </c>
      <c r="D15" s="54" t="s">
        <v>7810</v>
      </c>
      <c r="E15" s="146">
        <v>8559</v>
      </c>
      <c r="F15" s="54"/>
      <c r="G15" s="336"/>
      <c r="H15" s="146"/>
      <c r="I15" s="147"/>
      <c r="J15" s="145"/>
      <c r="K15" s="54"/>
      <c r="L15" s="310"/>
      <c r="M15" s="54" t="s">
        <v>7811</v>
      </c>
      <c r="N15" s="54" t="s">
        <v>7812</v>
      </c>
    </row>
    <row r="16" spans="1:17 16378:16382" ht="18" hidden="1" customHeight="1">
      <c r="A16" s="54">
        <v>10</v>
      </c>
      <c r="B16" s="131" t="s">
        <v>189</v>
      </c>
      <c r="C16" s="145">
        <v>43598</v>
      </c>
      <c r="D16" s="54" t="s">
        <v>7813</v>
      </c>
      <c r="E16" s="146">
        <v>4198.3500000000004</v>
      </c>
      <c r="F16" s="54"/>
      <c r="G16" s="336"/>
      <c r="H16" s="146"/>
      <c r="I16" s="147"/>
      <c r="J16" s="145"/>
      <c r="K16" s="54"/>
      <c r="L16" s="310"/>
      <c r="M16" s="54" t="s">
        <v>7814</v>
      </c>
      <c r="N16" s="54" t="s">
        <v>7815</v>
      </c>
    </row>
    <row r="17" spans="1:14" ht="18" hidden="1" customHeight="1">
      <c r="A17" s="54">
        <v>11</v>
      </c>
      <c r="B17" s="131" t="s">
        <v>333</v>
      </c>
      <c r="C17" s="145">
        <v>43598</v>
      </c>
      <c r="D17" s="54" t="s">
        <v>7816</v>
      </c>
      <c r="E17" s="146">
        <v>1186</v>
      </c>
      <c r="F17" s="54"/>
      <c r="G17" s="336"/>
      <c r="H17" s="146"/>
      <c r="I17" s="147"/>
      <c r="J17" s="145"/>
      <c r="K17" s="54"/>
      <c r="L17" s="310"/>
      <c r="M17" s="54" t="s">
        <v>7817</v>
      </c>
      <c r="N17" s="54" t="s">
        <v>7818</v>
      </c>
    </row>
    <row r="18" spans="1:14" ht="18" hidden="1" customHeight="1">
      <c r="A18" s="54">
        <v>12</v>
      </c>
      <c r="B18" s="131" t="s">
        <v>39</v>
      </c>
      <c r="C18" s="145">
        <v>43598</v>
      </c>
      <c r="D18" s="54" t="s">
        <v>7819</v>
      </c>
      <c r="E18" s="146">
        <v>7104.78</v>
      </c>
      <c r="F18" s="54"/>
      <c r="G18" s="336"/>
      <c r="H18" s="146"/>
      <c r="I18" s="147"/>
      <c r="J18" s="145"/>
      <c r="K18" s="54"/>
      <c r="L18" s="310"/>
      <c r="M18" s="54" t="s">
        <v>7820</v>
      </c>
      <c r="N18" s="54" t="s">
        <v>7821</v>
      </c>
    </row>
    <row r="19" spans="1:14" ht="18" hidden="1" customHeight="1">
      <c r="A19" s="54">
        <v>13</v>
      </c>
      <c r="B19" s="131" t="s">
        <v>22</v>
      </c>
      <c r="C19" s="145">
        <v>43598</v>
      </c>
      <c r="D19" s="54" t="s">
        <v>7822</v>
      </c>
      <c r="E19" s="146">
        <v>8769.6</v>
      </c>
      <c r="F19" s="54"/>
      <c r="G19" s="336"/>
      <c r="H19" s="146"/>
      <c r="I19" s="147"/>
      <c r="J19" s="145"/>
      <c r="K19" s="54"/>
      <c r="L19" s="310"/>
      <c r="M19" s="54" t="s">
        <v>7823</v>
      </c>
      <c r="N19" s="54" t="s">
        <v>7824</v>
      </c>
    </row>
    <row r="20" spans="1:14" ht="18" hidden="1" customHeight="1">
      <c r="A20" s="54">
        <v>14</v>
      </c>
      <c r="B20" s="131" t="s">
        <v>22</v>
      </c>
      <c r="C20" s="145">
        <v>43599</v>
      </c>
      <c r="D20" s="54" t="s">
        <v>7825</v>
      </c>
      <c r="E20" s="146">
        <v>1161</v>
      </c>
      <c r="F20" s="54"/>
      <c r="G20" s="336"/>
      <c r="H20" s="146"/>
      <c r="I20" s="147"/>
      <c r="J20" s="145"/>
      <c r="K20" s="54"/>
      <c r="L20" s="310"/>
      <c r="M20" s="54" t="s">
        <v>7826</v>
      </c>
      <c r="N20" s="54" t="s">
        <v>7827</v>
      </c>
    </row>
    <row r="21" spans="1:14" ht="18" hidden="1" customHeight="1">
      <c r="A21" s="54">
        <v>15</v>
      </c>
      <c r="B21" s="131" t="s">
        <v>37</v>
      </c>
      <c r="C21" s="145">
        <v>43599</v>
      </c>
      <c r="D21" s="54" t="s">
        <v>7828</v>
      </c>
      <c r="E21" s="146">
        <v>9616.64</v>
      </c>
      <c r="F21" s="54"/>
      <c r="G21" s="336"/>
      <c r="H21" s="146"/>
      <c r="I21" s="147"/>
      <c r="J21" s="145"/>
      <c r="K21" s="54"/>
      <c r="L21" s="310"/>
      <c r="M21" s="54" t="s">
        <v>7829</v>
      </c>
      <c r="N21" s="54" t="s">
        <v>7830</v>
      </c>
    </row>
    <row r="22" spans="1:14" ht="18" hidden="1" customHeight="1">
      <c r="A22" s="54">
        <v>16</v>
      </c>
      <c r="B22" s="131" t="s">
        <v>189</v>
      </c>
      <c r="C22" s="145">
        <v>43599</v>
      </c>
      <c r="D22" s="54" t="s">
        <v>7831</v>
      </c>
      <c r="E22" s="146">
        <v>4212.2299999999996</v>
      </c>
      <c r="F22" s="54"/>
      <c r="G22" s="336"/>
      <c r="H22" s="146"/>
      <c r="I22" s="147"/>
      <c r="J22" s="145"/>
      <c r="K22" s="54"/>
      <c r="L22" s="310"/>
      <c r="M22" s="54" t="s">
        <v>7832</v>
      </c>
      <c r="N22" s="54" t="s">
        <v>7833</v>
      </c>
    </row>
    <row r="23" spans="1:14" ht="18" hidden="1" customHeight="1">
      <c r="A23" s="54">
        <v>17</v>
      </c>
      <c r="B23" s="131" t="s">
        <v>37</v>
      </c>
      <c r="C23" s="145">
        <v>43599</v>
      </c>
      <c r="D23" s="54" t="s">
        <v>7834</v>
      </c>
      <c r="E23" s="146">
        <v>10750.1</v>
      </c>
      <c r="F23" s="54"/>
      <c r="G23" s="336"/>
      <c r="H23" s="146"/>
      <c r="I23" s="147"/>
      <c r="J23" s="145"/>
      <c r="K23" s="54"/>
      <c r="L23" s="310"/>
      <c r="M23" s="54" t="s">
        <v>7835</v>
      </c>
      <c r="N23" s="54" t="s">
        <v>7836</v>
      </c>
    </row>
    <row r="24" spans="1:14" ht="18" hidden="1" customHeight="1">
      <c r="A24" s="54">
        <v>18</v>
      </c>
      <c r="B24" s="131" t="s">
        <v>37</v>
      </c>
      <c r="C24" s="145">
        <v>43599</v>
      </c>
      <c r="D24" s="54" t="s">
        <v>7837</v>
      </c>
      <c r="E24" s="146">
        <v>4371.2</v>
      </c>
      <c r="F24" s="54"/>
      <c r="G24" s="336"/>
      <c r="H24" s="146"/>
      <c r="I24" s="147"/>
      <c r="J24" s="145"/>
      <c r="K24" s="54"/>
      <c r="L24" s="310"/>
      <c r="M24" s="54" t="s">
        <v>7838</v>
      </c>
      <c r="N24" s="54" t="s">
        <v>7839</v>
      </c>
    </row>
    <row r="25" spans="1:14" ht="18" hidden="1" customHeight="1">
      <c r="A25" s="54">
        <v>19</v>
      </c>
      <c r="B25" s="131" t="s">
        <v>189</v>
      </c>
      <c r="C25" s="145">
        <v>43599</v>
      </c>
      <c r="D25" s="54" t="s">
        <v>7840</v>
      </c>
      <c r="E25" s="146">
        <v>2555.94</v>
      </c>
      <c r="F25" s="54"/>
      <c r="G25" s="336"/>
      <c r="H25" s="146"/>
      <c r="I25" s="147"/>
      <c r="J25" s="145"/>
      <c r="K25" s="54"/>
      <c r="L25" s="310"/>
      <c r="M25" s="54" t="s">
        <v>7841</v>
      </c>
      <c r="N25" s="54" t="s">
        <v>7842</v>
      </c>
    </row>
    <row r="26" spans="1:14" ht="18" hidden="1" customHeight="1">
      <c r="A26" s="54">
        <v>20</v>
      </c>
      <c r="B26" s="131" t="s">
        <v>37</v>
      </c>
      <c r="C26" s="145">
        <v>43599</v>
      </c>
      <c r="D26" s="54" t="s">
        <v>7843</v>
      </c>
      <c r="E26" s="146">
        <v>8995.2000000000007</v>
      </c>
      <c r="F26" s="54"/>
      <c r="G26" s="336"/>
      <c r="H26" s="146"/>
      <c r="I26" s="147"/>
      <c r="J26" s="145"/>
      <c r="K26" s="54"/>
      <c r="L26" s="310"/>
      <c r="M26" s="54" t="s">
        <v>7844</v>
      </c>
      <c r="N26" s="54" t="s">
        <v>7845</v>
      </c>
    </row>
    <row r="27" spans="1:14" ht="18" hidden="1" customHeight="1">
      <c r="A27" s="54">
        <v>21</v>
      </c>
      <c r="B27" s="131" t="s">
        <v>33</v>
      </c>
      <c r="C27" s="145">
        <v>43599</v>
      </c>
      <c r="D27" s="54" t="s">
        <v>7846</v>
      </c>
      <c r="E27" s="146">
        <v>2916.77</v>
      </c>
      <c r="F27" s="54"/>
      <c r="G27" s="336"/>
      <c r="H27" s="146"/>
      <c r="I27" s="147"/>
      <c r="J27" s="145"/>
      <c r="K27" s="54"/>
      <c r="L27" s="310"/>
      <c r="M27" s="54" t="s">
        <v>7847</v>
      </c>
      <c r="N27" s="54" t="s">
        <v>7848</v>
      </c>
    </row>
    <row r="28" spans="1:14" ht="18" hidden="1" customHeight="1">
      <c r="A28" s="54">
        <v>22</v>
      </c>
      <c r="B28" s="131" t="s">
        <v>37</v>
      </c>
      <c r="C28" s="145">
        <v>43599</v>
      </c>
      <c r="D28" s="54" t="s">
        <v>7849</v>
      </c>
      <c r="E28" s="146">
        <v>7786.47</v>
      </c>
      <c r="F28" s="54"/>
      <c r="G28" s="336"/>
      <c r="H28" s="146"/>
      <c r="I28" s="147"/>
      <c r="J28" s="145"/>
      <c r="K28" s="54"/>
      <c r="L28" s="310"/>
      <c r="M28" s="54" t="s">
        <v>7850</v>
      </c>
      <c r="N28" s="54" t="s">
        <v>7851</v>
      </c>
    </row>
    <row r="29" spans="1:14" ht="18" hidden="1" customHeight="1">
      <c r="A29" s="54">
        <v>23</v>
      </c>
      <c r="B29" s="131" t="s">
        <v>39</v>
      </c>
      <c r="C29" s="145">
        <v>43599</v>
      </c>
      <c r="D29" s="54" t="s">
        <v>7852</v>
      </c>
      <c r="E29" s="146">
        <v>3035</v>
      </c>
      <c r="F29" s="54"/>
      <c r="G29" s="336"/>
      <c r="H29" s="146"/>
      <c r="I29" s="147"/>
      <c r="J29" s="145"/>
      <c r="K29" s="54"/>
      <c r="L29" s="310"/>
      <c r="M29" s="54" t="s">
        <v>7853</v>
      </c>
      <c r="N29" s="54" t="s">
        <v>7854</v>
      </c>
    </row>
    <row r="30" spans="1:14" ht="18" hidden="1" customHeight="1">
      <c r="A30" s="54">
        <v>24</v>
      </c>
      <c r="B30" s="131" t="s">
        <v>189</v>
      </c>
      <c r="C30" s="145">
        <v>43599</v>
      </c>
      <c r="D30" s="54" t="s">
        <v>7855</v>
      </c>
      <c r="E30" s="146">
        <v>3356.9</v>
      </c>
      <c r="F30" s="54"/>
      <c r="G30" s="336"/>
      <c r="H30" s="146"/>
      <c r="I30" s="147"/>
      <c r="J30" s="145"/>
      <c r="K30" s="54"/>
      <c r="L30" s="310"/>
      <c r="M30" s="54" t="s">
        <v>7856</v>
      </c>
      <c r="N30" s="54" t="s">
        <v>7857</v>
      </c>
    </row>
    <row r="31" spans="1:14" ht="18" hidden="1" customHeight="1">
      <c r="A31" s="54">
        <v>25</v>
      </c>
      <c r="B31" s="131" t="s">
        <v>22</v>
      </c>
      <c r="C31" s="145">
        <v>43599</v>
      </c>
      <c r="D31" s="54" t="s">
        <v>7858</v>
      </c>
      <c r="E31" s="146">
        <v>8317.35</v>
      </c>
      <c r="F31" s="54"/>
      <c r="G31" s="336"/>
      <c r="H31" s="146"/>
      <c r="I31" s="147"/>
      <c r="J31" s="145"/>
      <c r="K31" s="54"/>
      <c r="L31" s="310"/>
      <c r="M31" s="54" t="s">
        <v>7859</v>
      </c>
      <c r="N31" s="54" t="s">
        <v>7860</v>
      </c>
    </row>
    <row r="32" spans="1:14" ht="18" hidden="1" customHeight="1">
      <c r="A32" s="54">
        <v>26</v>
      </c>
      <c r="B32" s="131" t="s">
        <v>148</v>
      </c>
      <c r="C32" s="145">
        <v>43599</v>
      </c>
      <c r="D32" s="54" t="s">
        <v>7861</v>
      </c>
      <c r="E32" s="146">
        <v>3588</v>
      </c>
      <c r="F32" s="54"/>
      <c r="G32" s="336"/>
      <c r="H32" s="146"/>
      <c r="I32" s="147"/>
      <c r="J32" s="145"/>
      <c r="K32" s="54"/>
      <c r="L32" s="310"/>
      <c r="M32" s="54" t="s">
        <v>7862</v>
      </c>
      <c r="N32" s="54" t="s">
        <v>7863</v>
      </c>
    </row>
    <row r="33" spans="1:14" ht="18" hidden="1" customHeight="1">
      <c r="A33" s="54">
        <v>27</v>
      </c>
      <c r="B33" s="131" t="s">
        <v>189</v>
      </c>
      <c r="C33" s="145">
        <v>43600</v>
      </c>
      <c r="D33" s="54" t="s">
        <v>7864</v>
      </c>
      <c r="E33" s="146">
        <v>6931.32</v>
      </c>
      <c r="F33" s="54"/>
      <c r="G33" s="336"/>
      <c r="H33" s="146"/>
      <c r="I33" s="147"/>
      <c r="J33" s="145"/>
      <c r="K33" s="54"/>
      <c r="L33" s="310"/>
      <c r="M33" s="54" t="s">
        <v>7865</v>
      </c>
      <c r="N33" s="54" t="s">
        <v>7866</v>
      </c>
    </row>
    <row r="34" spans="1:14" ht="18" hidden="1" customHeight="1">
      <c r="A34" s="54">
        <v>28</v>
      </c>
      <c r="B34" s="131" t="s">
        <v>189</v>
      </c>
      <c r="C34" s="145">
        <v>43599</v>
      </c>
      <c r="D34" s="54" t="s">
        <v>7867</v>
      </c>
      <c r="E34" s="146">
        <v>4063.86</v>
      </c>
      <c r="F34" s="54"/>
      <c r="G34" s="336"/>
      <c r="H34" s="146"/>
      <c r="I34" s="147"/>
      <c r="J34" s="145"/>
      <c r="K34" s="54"/>
      <c r="L34" s="310"/>
      <c r="M34" s="54" t="s">
        <v>7868</v>
      </c>
      <c r="N34" s="54" t="s">
        <v>7869</v>
      </c>
    </row>
    <row r="35" spans="1:14" ht="18" hidden="1" customHeight="1">
      <c r="A35" s="54">
        <v>29</v>
      </c>
      <c r="B35" s="131" t="s">
        <v>189</v>
      </c>
      <c r="C35" s="145">
        <v>43600</v>
      </c>
      <c r="D35" s="54" t="s">
        <v>7870</v>
      </c>
      <c r="E35" s="146">
        <v>3901.39</v>
      </c>
      <c r="F35" s="54"/>
      <c r="G35" s="336"/>
      <c r="H35" s="146"/>
      <c r="I35" s="147"/>
      <c r="J35" s="145"/>
      <c r="K35" s="54"/>
      <c r="L35" s="310"/>
      <c r="M35" s="54" t="s">
        <v>7871</v>
      </c>
      <c r="N35" s="54" t="s">
        <v>7872</v>
      </c>
    </row>
    <row r="36" spans="1:14" ht="18" hidden="1" customHeight="1">
      <c r="A36" s="357">
        <v>30</v>
      </c>
      <c r="B36" s="358" t="s">
        <v>6352</v>
      </c>
      <c r="C36" s="359"/>
      <c r="D36" s="357" t="s">
        <v>7873</v>
      </c>
      <c r="E36" s="360"/>
      <c r="F36" s="54"/>
      <c r="G36" s="336"/>
      <c r="H36" s="146"/>
      <c r="I36" s="147"/>
      <c r="J36" s="145"/>
      <c r="K36" s="54"/>
      <c r="L36" s="310"/>
      <c r="M36" s="357"/>
      <c r="N36" s="357" t="s">
        <v>6352</v>
      </c>
    </row>
    <row r="37" spans="1:14" ht="18" hidden="1" customHeight="1">
      <c r="A37" s="54">
        <v>31</v>
      </c>
      <c r="B37" s="131" t="s">
        <v>148</v>
      </c>
      <c r="C37" s="145">
        <v>43628</v>
      </c>
      <c r="D37" s="54" t="s">
        <v>7874</v>
      </c>
      <c r="E37" s="146">
        <v>5830.5</v>
      </c>
      <c r="F37" s="54"/>
      <c r="G37" s="336"/>
      <c r="H37" s="146"/>
      <c r="I37" s="147"/>
      <c r="J37" s="145"/>
      <c r="K37" s="54"/>
      <c r="L37" s="310"/>
      <c r="M37" s="54" t="s">
        <v>7875</v>
      </c>
      <c r="N37" s="54" t="s">
        <v>7876</v>
      </c>
    </row>
    <row r="38" spans="1:14" ht="18" hidden="1" customHeight="1">
      <c r="A38" s="54">
        <v>32</v>
      </c>
      <c r="B38" s="131" t="s">
        <v>189</v>
      </c>
      <c r="C38" s="145">
        <v>43628</v>
      </c>
      <c r="D38" s="54" t="s">
        <v>7877</v>
      </c>
      <c r="E38" s="146">
        <v>4179.46</v>
      </c>
      <c r="F38" s="54"/>
      <c r="G38" s="336"/>
      <c r="H38" s="146"/>
      <c r="I38" s="147"/>
      <c r="J38" s="145"/>
      <c r="K38" s="54"/>
      <c r="L38" s="310"/>
      <c r="M38" s="54" t="s">
        <v>7878</v>
      </c>
      <c r="N38" s="54" t="s">
        <v>7879</v>
      </c>
    </row>
    <row r="39" spans="1:14" ht="18" hidden="1" customHeight="1">
      <c r="A39" s="54">
        <v>33</v>
      </c>
      <c r="B39" s="131" t="s">
        <v>189</v>
      </c>
      <c r="C39" s="145">
        <v>43628</v>
      </c>
      <c r="D39" s="54" t="s">
        <v>7880</v>
      </c>
      <c r="E39" s="146">
        <v>1901.03</v>
      </c>
      <c r="F39" s="54"/>
      <c r="G39" s="336"/>
      <c r="H39" s="146"/>
      <c r="I39" s="147"/>
      <c r="J39" s="145"/>
      <c r="K39" s="54"/>
      <c r="L39" s="310"/>
      <c r="M39" s="54" t="s">
        <v>7881</v>
      </c>
      <c r="N39" s="54" t="s">
        <v>7882</v>
      </c>
    </row>
    <row r="40" spans="1:14" ht="18" hidden="1" customHeight="1">
      <c r="A40" s="54">
        <v>34</v>
      </c>
      <c r="B40" s="131" t="s">
        <v>39</v>
      </c>
      <c r="C40" s="145">
        <v>43613</v>
      </c>
      <c r="D40" s="54" t="s">
        <v>7883</v>
      </c>
      <c r="E40" s="146">
        <v>7128</v>
      </c>
      <c r="F40" s="54"/>
      <c r="G40" s="336"/>
      <c r="H40" s="146"/>
      <c r="I40" s="147"/>
      <c r="J40" s="145"/>
      <c r="K40" s="54"/>
      <c r="L40" s="310"/>
      <c r="M40" s="54" t="s">
        <v>7884</v>
      </c>
      <c r="N40" s="54" t="s">
        <v>7885</v>
      </c>
    </row>
    <row r="41" spans="1:14" ht="18" hidden="1" customHeight="1">
      <c r="A41" s="54">
        <v>35</v>
      </c>
      <c r="B41" s="131" t="s">
        <v>36</v>
      </c>
      <c r="C41" s="145">
        <v>43628</v>
      </c>
      <c r="D41" s="54" t="s">
        <v>7886</v>
      </c>
      <c r="E41" s="146">
        <f>168817.72/19</f>
        <v>8885.1431578947377</v>
      </c>
      <c r="F41" s="54"/>
      <c r="G41" s="336"/>
      <c r="H41" s="146"/>
      <c r="I41" s="147"/>
      <c r="J41" s="145"/>
      <c r="K41" s="54"/>
      <c r="L41" s="310"/>
      <c r="M41" s="54" t="s">
        <v>7887</v>
      </c>
      <c r="N41" s="54" t="s">
        <v>7888</v>
      </c>
    </row>
    <row r="42" spans="1:14" ht="18" hidden="1" customHeight="1">
      <c r="A42" s="54">
        <v>36</v>
      </c>
      <c r="B42" s="131" t="s">
        <v>37</v>
      </c>
      <c r="C42" s="145">
        <v>43613</v>
      </c>
      <c r="D42" s="54" t="s">
        <v>7889</v>
      </c>
      <c r="E42" s="146">
        <v>10832.4</v>
      </c>
      <c r="F42" s="54"/>
      <c r="G42" s="336"/>
      <c r="H42" s="146"/>
      <c r="I42" s="147"/>
      <c r="J42" s="145"/>
      <c r="K42" s="54"/>
      <c r="L42" s="310"/>
      <c r="M42" s="54" t="s">
        <v>7890</v>
      </c>
      <c r="N42" s="54" t="s">
        <v>7891</v>
      </c>
    </row>
    <row r="43" spans="1:14" ht="18" hidden="1" customHeight="1">
      <c r="A43" s="54">
        <v>37</v>
      </c>
      <c r="B43" s="131" t="s">
        <v>189</v>
      </c>
      <c r="C43" s="145">
        <v>43613</v>
      </c>
      <c r="D43" s="54" t="s">
        <v>7892</v>
      </c>
      <c r="E43" s="146">
        <v>5133.82</v>
      </c>
      <c r="F43" s="54"/>
      <c r="G43" s="336"/>
      <c r="H43" s="146"/>
      <c r="I43" s="147"/>
      <c r="J43" s="145"/>
      <c r="K43" s="54"/>
      <c r="L43" s="310"/>
      <c r="M43" s="54" t="s">
        <v>7893</v>
      </c>
      <c r="N43" s="54" t="s">
        <v>7894</v>
      </c>
    </row>
    <row r="44" spans="1:14" ht="18" hidden="1" customHeight="1">
      <c r="A44" s="54">
        <v>38</v>
      </c>
      <c r="B44" s="131" t="s">
        <v>28</v>
      </c>
      <c r="C44" s="145">
        <v>43613</v>
      </c>
      <c r="D44" s="54" t="s">
        <v>7895</v>
      </c>
      <c r="E44" s="146">
        <v>1920.15</v>
      </c>
      <c r="F44" s="54"/>
      <c r="G44" s="336"/>
      <c r="H44" s="146"/>
      <c r="I44" s="147"/>
      <c r="J44" s="145"/>
      <c r="K44" s="54"/>
      <c r="L44" s="310"/>
      <c r="M44" s="54" t="s">
        <v>7896</v>
      </c>
      <c r="N44" s="54" t="s">
        <v>7897</v>
      </c>
    </row>
    <row r="45" spans="1:14" ht="18" hidden="1" customHeight="1">
      <c r="A45" s="54">
        <v>39</v>
      </c>
      <c r="B45" s="131" t="s">
        <v>20</v>
      </c>
      <c r="C45" s="145">
        <v>43613</v>
      </c>
      <c r="D45" s="54" t="s">
        <v>7898</v>
      </c>
      <c r="E45" s="146">
        <v>7822.5</v>
      </c>
      <c r="F45" s="54"/>
      <c r="G45" s="336"/>
      <c r="H45" s="146"/>
      <c r="I45" s="147"/>
      <c r="J45" s="145"/>
      <c r="K45" s="54"/>
      <c r="L45" s="310"/>
      <c r="M45" s="54" t="s">
        <v>7899</v>
      </c>
      <c r="N45" s="54" t="s">
        <v>7900</v>
      </c>
    </row>
    <row r="46" spans="1:14" ht="18" hidden="1" customHeight="1">
      <c r="A46" s="54">
        <v>40</v>
      </c>
      <c r="B46" s="131" t="s">
        <v>148</v>
      </c>
      <c r="C46" s="145">
        <v>43636</v>
      </c>
      <c r="D46" s="54" t="s">
        <v>7901</v>
      </c>
      <c r="E46" s="146">
        <v>11802.65</v>
      </c>
      <c r="F46" s="54"/>
      <c r="G46" s="336"/>
      <c r="H46" s="146"/>
      <c r="I46" s="147"/>
      <c r="J46" s="145"/>
      <c r="K46" s="54"/>
      <c r="L46" s="310"/>
      <c r="M46" s="54" t="s">
        <v>8670</v>
      </c>
      <c r="N46" s="54" t="s">
        <v>8671</v>
      </c>
    </row>
    <row r="47" spans="1:14" ht="18" hidden="1" customHeight="1">
      <c r="A47" s="54">
        <v>41</v>
      </c>
      <c r="B47" s="131" t="s">
        <v>189</v>
      </c>
      <c r="C47" s="145">
        <v>43613</v>
      </c>
      <c r="D47" s="54" t="s">
        <v>7902</v>
      </c>
      <c r="E47" s="146">
        <v>3580.94</v>
      </c>
      <c r="F47" s="54"/>
      <c r="G47" s="336"/>
      <c r="H47" s="146"/>
      <c r="I47" s="147"/>
      <c r="J47" s="145"/>
      <c r="K47" s="54"/>
      <c r="L47" s="310"/>
      <c r="M47" s="54" t="s">
        <v>7903</v>
      </c>
      <c r="N47" s="54" t="s">
        <v>7904</v>
      </c>
    </row>
    <row r="48" spans="1:14" ht="18" hidden="1" customHeight="1">
      <c r="A48" s="54">
        <v>42</v>
      </c>
      <c r="B48" s="131" t="s">
        <v>36</v>
      </c>
      <c r="C48" s="145">
        <v>43613</v>
      </c>
      <c r="D48" s="54" t="s">
        <v>7905</v>
      </c>
      <c r="E48" s="146">
        <f>47868.75/19</f>
        <v>2519.4078947368421</v>
      </c>
      <c r="F48" s="54"/>
      <c r="G48" s="336"/>
      <c r="H48" s="146"/>
      <c r="I48" s="147"/>
      <c r="J48" s="145"/>
      <c r="K48" s="54"/>
      <c r="L48" s="310"/>
      <c r="M48" s="54" t="s">
        <v>7906</v>
      </c>
      <c r="N48" s="54" t="s">
        <v>7907</v>
      </c>
    </row>
    <row r="49" spans="1:14" ht="18" hidden="1" customHeight="1">
      <c r="A49" s="54">
        <v>43</v>
      </c>
      <c r="B49" s="131" t="s">
        <v>39</v>
      </c>
      <c r="C49" s="145">
        <v>43613</v>
      </c>
      <c r="D49" s="54" t="s">
        <v>7908</v>
      </c>
      <c r="E49" s="146">
        <v>7104</v>
      </c>
      <c r="F49" s="54"/>
      <c r="G49" s="336"/>
      <c r="H49" s="146"/>
      <c r="I49" s="147"/>
      <c r="J49" s="145"/>
      <c r="K49" s="54"/>
      <c r="L49" s="310"/>
      <c r="M49" s="54" t="s">
        <v>7909</v>
      </c>
      <c r="N49" s="54" t="s">
        <v>7910</v>
      </c>
    </row>
    <row r="50" spans="1:14" ht="18" hidden="1" customHeight="1">
      <c r="A50" s="54">
        <v>44</v>
      </c>
      <c r="B50" s="131" t="s">
        <v>148</v>
      </c>
      <c r="C50" s="145">
        <v>43615</v>
      </c>
      <c r="D50" s="54" t="s">
        <v>7911</v>
      </c>
      <c r="E50" s="146">
        <v>11063</v>
      </c>
      <c r="F50" s="54"/>
      <c r="G50" s="336"/>
      <c r="H50" s="146"/>
      <c r="I50" s="147"/>
      <c r="J50" s="145"/>
      <c r="K50" s="54"/>
      <c r="L50" s="310"/>
      <c r="M50" s="54" t="s">
        <v>7912</v>
      </c>
      <c r="N50" s="54" t="s">
        <v>7913</v>
      </c>
    </row>
    <row r="51" spans="1:14" ht="18" hidden="1" customHeight="1">
      <c r="A51" s="54">
        <v>45</v>
      </c>
      <c r="B51" s="131" t="s">
        <v>22</v>
      </c>
      <c r="C51" s="145">
        <v>43613</v>
      </c>
      <c r="D51" s="54" t="s">
        <v>7914</v>
      </c>
      <c r="E51" s="146">
        <v>8410.5</v>
      </c>
      <c r="F51" s="54"/>
      <c r="G51" s="336"/>
      <c r="H51" s="146"/>
      <c r="I51" s="147"/>
      <c r="J51" s="145"/>
      <c r="K51" s="54"/>
      <c r="L51" s="310"/>
      <c r="M51" s="54" t="s">
        <v>7915</v>
      </c>
      <c r="N51" s="54" t="s">
        <v>7916</v>
      </c>
    </row>
    <row r="52" spans="1:14" ht="18" hidden="1" customHeight="1">
      <c r="A52" s="54">
        <v>46</v>
      </c>
      <c r="B52" s="131" t="s">
        <v>37</v>
      </c>
      <c r="C52" s="145">
        <v>43615</v>
      </c>
      <c r="D52" s="54" t="s">
        <v>7917</v>
      </c>
      <c r="E52" s="146">
        <v>3775.62</v>
      </c>
      <c r="F52" s="54"/>
      <c r="G52" s="336"/>
      <c r="H52" s="146"/>
      <c r="I52" s="147"/>
      <c r="J52" s="145"/>
      <c r="K52" s="54"/>
      <c r="L52" s="310"/>
      <c r="M52" s="54" t="s">
        <v>7918</v>
      </c>
      <c r="N52" s="54" t="s">
        <v>7919</v>
      </c>
    </row>
    <row r="53" spans="1:14" ht="18" hidden="1" customHeight="1">
      <c r="A53" s="54">
        <v>47</v>
      </c>
      <c r="B53" s="131" t="s">
        <v>148</v>
      </c>
      <c r="C53" s="145">
        <v>43615</v>
      </c>
      <c r="D53" s="54" t="s">
        <v>7920</v>
      </c>
      <c r="E53" s="146">
        <v>9568</v>
      </c>
      <c r="F53" s="54"/>
      <c r="G53" s="336"/>
      <c r="H53" s="146"/>
      <c r="I53" s="147"/>
      <c r="J53" s="145"/>
      <c r="K53" s="54"/>
      <c r="L53" s="310"/>
      <c r="M53" s="54" t="s">
        <v>7921</v>
      </c>
      <c r="N53" s="54" t="s">
        <v>7922</v>
      </c>
    </row>
    <row r="54" spans="1:14" ht="18" hidden="1" customHeight="1">
      <c r="A54" s="54">
        <v>48</v>
      </c>
      <c r="B54" s="131" t="s">
        <v>36</v>
      </c>
      <c r="C54" s="145">
        <v>43615</v>
      </c>
      <c r="D54" s="54" t="s">
        <v>7923</v>
      </c>
      <c r="E54" s="146">
        <f>70317.13/19</f>
        <v>3700.9015789473688</v>
      </c>
      <c r="F54" s="54"/>
      <c r="G54" s="336"/>
      <c r="H54" s="146"/>
      <c r="I54" s="147"/>
      <c r="J54" s="145"/>
      <c r="K54" s="54"/>
      <c r="L54" s="310"/>
      <c r="M54" s="54" t="s">
        <v>7924</v>
      </c>
      <c r="N54" s="54" t="s">
        <v>7925</v>
      </c>
    </row>
    <row r="55" spans="1:14" ht="18" hidden="1" customHeight="1">
      <c r="A55" s="54">
        <v>49</v>
      </c>
      <c r="B55" s="131" t="s">
        <v>37</v>
      </c>
      <c r="C55" s="145">
        <v>43615</v>
      </c>
      <c r="D55" s="54" t="s">
        <v>7926</v>
      </c>
      <c r="E55" s="146">
        <v>5634.98</v>
      </c>
      <c r="F55" s="54"/>
      <c r="G55" s="336"/>
      <c r="H55" s="146"/>
      <c r="I55" s="147"/>
      <c r="J55" s="145"/>
      <c r="K55" s="54"/>
      <c r="L55" s="310"/>
      <c r="M55" s="54" t="s">
        <v>7927</v>
      </c>
      <c r="N55" s="54" t="s">
        <v>7928</v>
      </c>
    </row>
    <row r="56" spans="1:14" ht="18" hidden="1" customHeight="1">
      <c r="A56" s="54">
        <v>50</v>
      </c>
      <c r="B56" s="131" t="s">
        <v>147</v>
      </c>
      <c r="C56" s="145">
        <v>43615</v>
      </c>
      <c r="D56" s="54" t="s">
        <v>7929</v>
      </c>
      <c r="E56" s="146">
        <v>4533.01</v>
      </c>
      <c r="F56" s="54"/>
      <c r="G56" s="336"/>
      <c r="H56" s="146"/>
      <c r="I56" s="147"/>
      <c r="J56" s="145"/>
      <c r="K56" s="54"/>
      <c r="L56" s="310"/>
      <c r="M56" s="54" t="s">
        <v>7930</v>
      </c>
      <c r="N56" s="54" t="s">
        <v>7931</v>
      </c>
    </row>
    <row r="57" spans="1:14" ht="18" hidden="1" customHeight="1">
      <c r="A57" s="54">
        <v>51</v>
      </c>
      <c r="B57" s="131" t="s">
        <v>189</v>
      </c>
      <c r="C57" s="145">
        <v>43615</v>
      </c>
      <c r="D57" s="54" t="s">
        <v>7932</v>
      </c>
      <c r="E57" s="146">
        <v>6965.14</v>
      </c>
      <c r="F57" s="54"/>
      <c r="G57" s="336"/>
      <c r="H57" s="146"/>
      <c r="I57" s="147"/>
      <c r="J57" s="145"/>
      <c r="K57" s="54"/>
      <c r="L57" s="310"/>
      <c r="M57" s="54" t="s">
        <v>7933</v>
      </c>
      <c r="N57" s="54" t="s">
        <v>7934</v>
      </c>
    </row>
    <row r="58" spans="1:14" ht="18" hidden="1" customHeight="1">
      <c r="A58" s="54">
        <v>52</v>
      </c>
      <c r="B58" s="131" t="s">
        <v>309</v>
      </c>
      <c r="C58" s="145">
        <v>43619</v>
      </c>
      <c r="D58" s="54" t="s">
        <v>7935</v>
      </c>
      <c r="E58" s="146">
        <v>690</v>
      </c>
      <c r="F58" s="54"/>
      <c r="G58" s="336"/>
      <c r="H58" s="146"/>
      <c r="I58" s="147"/>
      <c r="J58" s="145"/>
      <c r="K58" s="54"/>
      <c r="L58" s="310"/>
      <c r="M58" s="54" t="s">
        <v>7936</v>
      </c>
      <c r="N58" s="54" t="s">
        <v>7937</v>
      </c>
    </row>
    <row r="59" spans="1:14" ht="18" hidden="1" customHeight="1">
      <c r="A59" s="54">
        <v>53</v>
      </c>
      <c r="B59" s="131" t="s">
        <v>1858</v>
      </c>
      <c r="C59" s="145">
        <v>43615</v>
      </c>
      <c r="D59" s="54" t="s">
        <v>7938</v>
      </c>
      <c r="E59" s="146">
        <v>4590</v>
      </c>
      <c r="F59" s="54"/>
      <c r="G59" s="336"/>
      <c r="H59" s="146"/>
      <c r="I59" s="147"/>
      <c r="J59" s="145"/>
      <c r="K59" s="54"/>
      <c r="L59" s="310"/>
      <c r="M59" s="54" t="s">
        <v>7939</v>
      </c>
      <c r="N59" s="54" t="s">
        <v>7940</v>
      </c>
    </row>
    <row r="60" spans="1:14" ht="18" hidden="1" customHeight="1">
      <c r="A60" s="54">
        <v>54</v>
      </c>
      <c r="B60" s="131" t="s">
        <v>28</v>
      </c>
      <c r="C60" s="145">
        <v>43615</v>
      </c>
      <c r="D60" s="54" t="s">
        <v>7941</v>
      </c>
      <c r="E60" s="146">
        <v>2259.77</v>
      </c>
      <c r="F60" s="54"/>
      <c r="G60" s="336"/>
      <c r="H60" s="146"/>
      <c r="I60" s="147"/>
      <c r="J60" s="145"/>
      <c r="K60" s="54"/>
      <c r="L60" s="310"/>
      <c r="M60" s="54" t="s">
        <v>7942</v>
      </c>
      <c r="N60" s="54" t="s">
        <v>7943</v>
      </c>
    </row>
    <row r="61" spans="1:14" ht="18" hidden="1" customHeight="1">
      <c r="A61" s="54">
        <v>55</v>
      </c>
      <c r="B61" s="131" t="s">
        <v>189</v>
      </c>
      <c r="C61" s="145">
        <v>43615</v>
      </c>
      <c r="D61" s="54" t="s">
        <v>7944</v>
      </c>
      <c r="E61" s="146">
        <v>3372.8</v>
      </c>
      <c r="F61" s="54"/>
      <c r="G61" s="336"/>
      <c r="H61" s="146"/>
      <c r="I61" s="147"/>
      <c r="J61" s="145"/>
      <c r="K61" s="54"/>
      <c r="L61" s="310"/>
      <c r="M61" s="54" t="s">
        <v>7945</v>
      </c>
      <c r="N61" s="54" t="s">
        <v>7946</v>
      </c>
    </row>
    <row r="62" spans="1:14" ht="18" hidden="1" customHeight="1">
      <c r="A62" s="54">
        <v>56</v>
      </c>
      <c r="B62" s="131" t="s">
        <v>39</v>
      </c>
      <c r="C62" s="145">
        <v>43615</v>
      </c>
      <c r="D62" s="54" t="s">
        <v>7947</v>
      </c>
      <c r="E62" s="146">
        <v>7128</v>
      </c>
      <c r="F62" s="54"/>
      <c r="G62" s="336"/>
      <c r="H62" s="146"/>
      <c r="I62" s="147"/>
      <c r="J62" s="145"/>
      <c r="K62" s="54"/>
      <c r="L62" s="310"/>
      <c r="M62" s="54" t="s">
        <v>7948</v>
      </c>
      <c r="N62" s="54" t="s">
        <v>7949</v>
      </c>
    </row>
    <row r="63" spans="1:14" ht="18" hidden="1" customHeight="1">
      <c r="A63" s="54">
        <v>57</v>
      </c>
      <c r="B63" s="131" t="s">
        <v>189</v>
      </c>
      <c r="C63" s="145">
        <v>43615</v>
      </c>
      <c r="D63" s="54" t="s">
        <v>7950</v>
      </c>
      <c r="E63" s="146">
        <v>6405.54</v>
      </c>
      <c r="F63" s="54"/>
      <c r="G63" s="336"/>
      <c r="H63" s="146"/>
      <c r="I63" s="147"/>
      <c r="J63" s="145"/>
      <c r="K63" s="54"/>
      <c r="L63" s="310"/>
      <c r="M63" s="54" t="s">
        <v>7951</v>
      </c>
      <c r="N63" s="54" t="s">
        <v>7952</v>
      </c>
    </row>
    <row r="64" spans="1:14" ht="18" hidden="1" customHeight="1">
      <c r="A64" s="54">
        <v>58</v>
      </c>
      <c r="B64" s="131" t="s">
        <v>22</v>
      </c>
      <c r="C64" s="145">
        <v>43615</v>
      </c>
      <c r="D64" s="54" t="s">
        <v>7953</v>
      </c>
      <c r="E64" s="146">
        <v>3103.65</v>
      </c>
      <c r="F64" s="54"/>
      <c r="G64" s="336"/>
      <c r="H64" s="146"/>
      <c r="I64" s="147"/>
      <c r="J64" s="145"/>
      <c r="K64" s="54"/>
      <c r="L64" s="310"/>
      <c r="M64" s="54" t="s">
        <v>7954</v>
      </c>
      <c r="N64" s="54" t="s">
        <v>7955</v>
      </c>
    </row>
    <row r="65" spans="1:14" ht="18" hidden="1" customHeight="1">
      <c r="A65" s="54">
        <v>59</v>
      </c>
      <c r="B65" s="131" t="s">
        <v>30</v>
      </c>
      <c r="C65" s="145">
        <v>43615</v>
      </c>
      <c r="D65" s="54" t="s">
        <v>7956</v>
      </c>
      <c r="E65" s="146">
        <v>10068.5</v>
      </c>
      <c r="F65" s="54"/>
      <c r="G65" s="336"/>
      <c r="H65" s="146"/>
      <c r="I65" s="147"/>
      <c r="J65" s="145"/>
      <c r="K65" s="54"/>
      <c r="L65" s="310"/>
      <c r="M65" s="54" t="s">
        <v>7957</v>
      </c>
      <c r="N65" s="54" t="s">
        <v>7958</v>
      </c>
    </row>
    <row r="66" spans="1:14" ht="18" hidden="1" customHeight="1">
      <c r="A66" s="54">
        <v>60</v>
      </c>
      <c r="B66" s="131" t="s">
        <v>189</v>
      </c>
      <c r="C66" s="145">
        <v>43615</v>
      </c>
      <c r="D66" s="54" t="s">
        <v>7959</v>
      </c>
      <c r="E66" s="146">
        <v>9672.06</v>
      </c>
      <c r="F66" s="54"/>
      <c r="G66" s="336"/>
      <c r="H66" s="146"/>
      <c r="I66" s="147"/>
      <c r="J66" s="145"/>
      <c r="K66" s="54"/>
      <c r="L66" s="310"/>
      <c r="M66" s="54" t="s">
        <v>7960</v>
      </c>
      <c r="N66" s="54" t="s">
        <v>7961</v>
      </c>
    </row>
    <row r="67" spans="1:14" ht="18" hidden="1" customHeight="1">
      <c r="A67" s="54">
        <v>61</v>
      </c>
      <c r="B67" s="131" t="s">
        <v>33</v>
      </c>
      <c r="C67" s="145">
        <v>43615</v>
      </c>
      <c r="D67" s="54" t="s">
        <v>7962</v>
      </c>
      <c r="E67" s="146">
        <v>1881.6</v>
      </c>
      <c r="F67" s="54"/>
      <c r="G67" s="336"/>
      <c r="H67" s="146"/>
      <c r="I67" s="147"/>
      <c r="J67" s="145"/>
      <c r="K67" s="54"/>
      <c r="L67" s="310"/>
      <c r="M67" s="54" t="s">
        <v>7963</v>
      </c>
      <c r="N67" s="54" t="s">
        <v>7964</v>
      </c>
    </row>
    <row r="68" spans="1:14" ht="18" hidden="1" customHeight="1">
      <c r="A68" s="54">
        <v>62</v>
      </c>
      <c r="B68" s="131" t="s">
        <v>189</v>
      </c>
      <c r="C68" s="145">
        <v>43616</v>
      </c>
      <c r="D68" s="54" t="s">
        <v>7965</v>
      </c>
      <c r="E68" s="146">
        <v>2674.8</v>
      </c>
      <c r="F68" s="54"/>
      <c r="G68" s="336"/>
      <c r="H68" s="146"/>
      <c r="I68" s="147"/>
      <c r="J68" s="145"/>
      <c r="K68" s="54"/>
      <c r="L68" s="310"/>
      <c r="M68" s="54" t="s">
        <v>7966</v>
      </c>
      <c r="N68" s="54" t="s">
        <v>7967</v>
      </c>
    </row>
    <row r="69" spans="1:14" ht="18" hidden="1" customHeight="1">
      <c r="A69" s="54">
        <v>63</v>
      </c>
      <c r="B69" s="131" t="s">
        <v>37</v>
      </c>
      <c r="C69" s="145">
        <v>43616</v>
      </c>
      <c r="D69" s="54" t="s">
        <v>7968</v>
      </c>
      <c r="E69" s="146">
        <v>8960.9599999999991</v>
      </c>
      <c r="F69" s="54"/>
      <c r="G69" s="336"/>
      <c r="H69" s="146"/>
      <c r="I69" s="147"/>
      <c r="J69" s="145"/>
      <c r="K69" s="54"/>
      <c r="L69" s="310"/>
      <c r="M69" s="54" t="s">
        <v>7969</v>
      </c>
      <c r="N69" s="54" t="s">
        <v>7970</v>
      </c>
    </row>
    <row r="70" spans="1:14" ht="18" hidden="1" customHeight="1">
      <c r="A70" s="54">
        <v>64</v>
      </c>
      <c r="B70" s="131" t="s">
        <v>37</v>
      </c>
      <c r="C70" s="145">
        <v>43616</v>
      </c>
      <c r="D70" s="54" t="s">
        <v>7971</v>
      </c>
      <c r="E70" s="146">
        <v>8995.2000000000007</v>
      </c>
      <c r="F70" s="54"/>
      <c r="G70" s="336"/>
      <c r="H70" s="146"/>
      <c r="I70" s="147"/>
      <c r="J70" s="145"/>
      <c r="K70" s="54"/>
      <c r="L70" s="310"/>
      <c r="M70" s="54" t="s">
        <v>7972</v>
      </c>
      <c r="N70" s="54" t="s">
        <v>7973</v>
      </c>
    </row>
    <row r="71" spans="1:14" ht="18" hidden="1" customHeight="1">
      <c r="A71" s="54">
        <v>65</v>
      </c>
      <c r="B71" s="131" t="s">
        <v>189</v>
      </c>
      <c r="C71" s="145">
        <v>43616</v>
      </c>
      <c r="D71" s="54" t="s">
        <v>7974</v>
      </c>
      <c r="E71" s="146">
        <v>5108.72</v>
      </c>
      <c r="F71" s="54"/>
      <c r="G71" s="336"/>
      <c r="H71" s="146"/>
      <c r="I71" s="147"/>
      <c r="J71" s="145"/>
      <c r="K71" s="54"/>
      <c r="L71" s="310"/>
      <c r="M71" s="54" t="s">
        <v>7975</v>
      </c>
      <c r="N71" s="54" t="s">
        <v>7976</v>
      </c>
    </row>
    <row r="72" spans="1:14" ht="18" hidden="1" customHeight="1">
      <c r="A72" s="54">
        <v>66</v>
      </c>
      <c r="B72" s="131" t="s">
        <v>37</v>
      </c>
      <c r="C72" s="145">
        <v>43616</v>
      </c>
      <c r="D72" s="54" t="s">
        <v>7977</v>
      </c>
      <c r="E72" s="146">
        <v>4814.3999999999996</v>
      </c>
      <c r="F72" s="54"/>
      <c r="G72" s="336"/>
      <c r="H72" s="146"/>
      <c r="I72" s="147"/>
      <c r="J72" s="145"/>
      <c r="K72" s="54"/>
      <c r="L72" s="310"/>
      <c r="M72" s="54" t="s">
        <v>7978</v>
      </c>
      <c r="N72" s="54" t="s">
        <v>7979</v>
      </c>
    </row>
    <row r="73" spans="1:14" ht="18" hidden="1" customHeight="1">
      <c r="A73" s="54">
        <v>67</v>
      </c>
      <c r="B73" s="131" t="s">
        <v>37</v>
      </c>
      <c r="C73" s="145">
        <v>43616</v>
      </c>
      <c r="D73" s="54" t="s">
        <v>7980</v>
      </c>
      <c r="E73" s="146">
        <v>4497.6000000000004</v>
      </c>
      <c r="F73" s="54"/>
      <c r="G73" s="336"/>
      <c r="H73" s="146"/>
      <c r="I73" s="147"/>
      <c r="J73" s="145"/>
      <c r="K73" s="54"/>
      <c r="L73" s="310"/>
      <c r="M73" s="54" t="s">
        <v>7981</v>
      </c>
      <c r="N73" s="54" t="s">
        <v>7982</v>
      </c>
    </row>
    <row r="74" spans="1:14" ht="18" hidden="1" customHeight="1">
      <c r="A74" s="54">
        <v>68</v>
      </c>
      <c r="B74" s="131" t="s">
        <v>189</v>
      </c>
      <c r="C74" s="145">
        <v>43619</v>
      </c>
      <c r="D74" s="54" t="s">
        <v>7983</v>
      </c>
      <c r="E74" s="146">
        <v>2903.25</v>
      </c>
      <c r="F74" s="54"/>
      <c r="G74" s="336"/>
      <c r="H74" s="146"/>
      <c r="I74" s="147"/>
      <c r="J74" s="145"/>
      <c r="K74" s="54"/>
      <c r="L74" s="310"/>
      <c r="M74" s="54" t="s">
        <v>7984</v>
      </c>
      <c r="N74" s="54" t="s">
        <v>7985</v>
      </c>
    </row>
    <row r="75" spans="1:14" ht="18" hidden="1" customHeight="1">
      <c r="A75" s="54">
        <v>69</v>
      </c>
      <c r="B75" s="131" t="s">
        <v>189</v>
      </c>
      <c r="C75" s="145">
        <v>43619</v>
      </c>
      <c r="D75" s="54" t="s">
        <v>7986</v>
      </c>
      <c r="E75" s="146">
        <v>6436.13</v>
      </c>
      <c r="F75" s="54"/>
      <c r="G75" s="336"/>
      <c r="H75" s="146"/>
      <c r="I75" s="147"/>
      <c r="J75" s="145"/>
      <c r="K75" s="54"/>
      <c r="L75" s="310"/>
      <c r="M75" s="54" t="s">
        <v>7987</v>
      </c>
      <c r="N75" s="54" t="s">
        <v>7988</v>
      </c>
    </row>
    <row r="76" spans="1:14" ht="18" hidden="1" customHeight="1">
      <c r="A76" s="54">
        <v>70</v>
      </c>
      <c r="B76" s="131" t="s">
        <v>189</v>
      </c>
      <c r="C76" s="145">
        <v>43616</v>
      </c>
      <c r="D76" s="54" t="s">
        <v>7989</v>
      </c>
      <c r="E76" s="146">
        <v>1146.3</v>
      </c>
      <c r="F76" s="54"/>
      <c r="G76" s="336"/>
      <c r="H76" s="146"/>
      <c r="I76" s="147"/>
      <c r="J76" s="145"/>
      <c r="K76" s="54"/>
      <c r="L76" s="310"/>
      <c r="M76" s="54" t="s">
        <v>7990</v>
      </c>
      <c r="N76" s="54" t="s">
        <v>7991</v>
      </c>
    </row>
    <row r="77" spans="1:14" ht="18" hidden="1" customHeight="1">
      <c r="A77" s="54">
        <v>71</v>
      </c>
      <c r="B77" s="131" t="s">
        <v>148</v>
      </c>
      <c r="C77" s="145">
        <v>43619</v>
      </c>
      <c r="D77" s="54" t="s">
        <v>7992</v>
      </c>
      <c r="E77" s="146">
        <v>7583.4</v>
      </c>
      <c r="F77" s="54"/>
      <c r="G77" s="336"/>
      <c r="H77" s="146"/>
      <c r="I77" s="147"/>
      <c r="J77" s="145"/>
      <c r="K77" s="54"/>
      <c r="L77" s="310"/>
      <c r="M77" s="54" t="s">
        <v>7993</v>
      </c>
      <c r="N77" s="54" t="s">
        <v>7994</v>
      </c>
    </row>
    <row r="78" spans="1:14" ht="18" hidden="1" customHeight="1">
      <c r="A78" s="54">
        <v>72</v>
      </c>
      <c r="B78" s="131" t="s">
        <v>36</v>
      </c>
      <c r="C78" s="145">
        <v>43616</v>
      </c>
      <c r="D78" s="54" t="s">
        <v>7995</v>
      </c>
      <c r="E78" s="146">
        <f>45647.93/19</f>
        <v>2402.5226315789473</v>
      </c>
      <c r="F78" s="54"/>
      <c r="G78" s="336"/>
      <c r="H78" s="146"/>
      <c r="I78" s="147"/>
      <c r="J78" s="145"/>
      <c r="K78" s="54"/>
      <c r="L78" s="310"/>
      <c r="M78" s="54" t="s">
        <v>7996</v>
      </c>
      <c r="N78" s="54" t="s">
        <v>7997</v>
      </c>
    </row>
    <row r="79" spans="1:14" ht="18" hidden="1" customHeight="1">
      <c r="A79" s="54">
        <v>73</v>
      </c>
      <c r="B79" s="131" t="s">
        <v>192</v>
      </c>
      <c r="C79" s="145">
        <v>43616</v>
      </c>
      <c r="D79" s="54" t="s">
        <v>7998</v>
      </c>
      <c r="E79" s="146">
        <v>783</v>
      </c>
      <c r="F79" s="54"/>
      <c r="G79" s="336"/>
      <c r="H79" s="146"/>
      <c r="I79" s="147"/>
      <c r="J79" s="145"/>
      <c r="K79" s="54"/>
      <c r="L79" s="310"/>
      <c r="M79" s="54" t="s">
        <v>7999</v>
      </c>
      <c r="N79" s="54" t="s">
        <v>8000</v>
      </c>
    </row>
    <row r="80" spans="1:14" ht="18" hidden="1" customHeight="1">
      <c r="A80" s="54">
        <v>74</v>
      </c>
      <c r="B80" s="131" t="s">
        <v>36</v>
      </c>
      <c r="C80" s="145">
        <v>43619</v>
      </c>
      <c r="D80" s="54" t="s">
        <v>8001</v>
      </c>
      <c r="E80" s="146">
        <f>174786.82/19</f>
        <v>9199.306315789474</v>
      </c>
      <c r="F80" s="54"/>
      <c r="G80" s="336"/>
      <c r="H80" s="146"/>
      <c r="I80" s="147"/>
      <c r="J80" s="145"/>
      <c r="K80" s="54"/>
      <c r="L80" s="310"/>
      <c r="M80" s="54" t="s">
        <v>8002</v>
      </c>
      <c r="N80" s="54" t="s">
        <v>8003</v>
      </c>
    </row>
    <row r="81" spans="1:14" ht="18" hidden="1" customHeight="1">
      <c r="A81" s="54">
        <v>75</v>
      </c>
      <c r="B81" s="131" t="s">
        <v>22</v>
      </c>
      <c r="C81" s="145">
        <v>43619</v>
      </c>
      <c r="D81" s="54" t="s">
        <v>8004</v>
      </c>
      <c r="E81" s="146">
        <v>9554.2199999999993</v>
      </c>
      <c r="F81" s="54"/>
      <c r="G81" s="336"/>
      <c r="H81" s="146"/>
      <c r="I81" s="147"/>
      <c r="J81" s="145"/>
      <c r="K81" s="54"/>
      <c r="L81" s="310"/>
      <c r="M81" s="54" t="s">
        <v>8005</v>
      </c>
      <c r="N81" s="54" t="s">
        <v>8006</v>
      </c>
    </row>
    <row r="82" spans="1:14" ht="18" hidden="1" customHeight="1">
      <c r="A82" s="54">
        <v>76</v>
      </c>
      <c r="B82" s="131" t="s">
        <v>189</v>
      </c>
      <c r="C82" s="145">
        <v>43619</v>
      </c>
      <c r="D82" s="54" t="s">
        <v>8007</v>
      </c>
      <c r="E82" s="146">
        <v>3125.18</v>
      </c>
      <c r="F82" s="54"/>
      <c r="G82" s="336"/>
      <c r="H82" s="146"/>
      <c r="I82" s="147"/>
      <c r="J82" s="145"/>
      <c r="K82" s="54"/>
      <c r="L82" s="310"/>
      <c r="M82" s="54" t="s">
        <v>8008</v>
      </c>
      <c r="N82" s="54" t="s">
        <v>8009</v>
      </c>
    </row>
    <row r="83" spans="1:14" ht="18" hidden="1" customHeight="1">
      <c r="A83" s="54">
        <v>77</v>
      </c>
      <c r="B83" s="131" t="s">
        <v>148</v>
      </c>
      <c r="C83" s="145">
        <v>43619</v>
      </c>
      <c r="D83" s="54" t="s">
        <v>8010</v>
      </c>
      <c r="E83" s="146">
        <v>12160.96</v>
      </c>
      <c r="F83" s="54"/>
      <c r="G83" s="336"/>
      <c r="H83" s="146"/>
      <c r="I83" s="147"/>
      <c r="J83" s="145"/>
      <c r="K83" s="54"/>
      <c r="L83" s="310"/>
      <c r="M83" s="54" t="s">
        <v>8011</v>
      </c>
      <c r="N83" s="54" t="s">
        <v>8012</v>
      </c>
    </row>
    <row r="84" spans="1:14" ht="18" hidden="1" customHeight="1">
      <c r="A84" s="54">
        <v>78</v>
      </c>
      <c r="B84" s="131" t="s">
        <v>39</v>
      </c>
      <c r="C84" s="145">
        <v>43619</v>
      </c>
      <c r="D84" s="54" t="s">
        <v>8013</v>
      </c>
      <c r="E84" s="146">
        <v>6666.3</v>
      </c>
      <c r="F84" s="54"/>
      <c r="G84" s="336"/>
      <c r="H84" s="146"/>
      <c r="I84" s="147"/>
      <c r="J84" s="145"/>
      <c r="K84" s="54"/>
      <c r="L84" s="310"/>
      <c r="M84" s="54" t="s">
        <v>8014</v>
      </c>
      <c r="N84" s="54" t="s">
        <v>8015</v>
      </c>
    </row>
    <row r="85" spans="1:14" ht="18" hidden="1" customHeight="1">
      <c r="A85" s="54">
        <v>79</v>
      </c>
      <c r="B85" s="131" t="s">
        <v>23</v>
      </c>
      <c r="C85" s="145">
        <v>43619</v>
      </c>
      <c r="D85" s="54" t="s">
        <v>8016</v>
      </c>
      <c r="E85" s="146">
        <v>3794.48</v>
      </c>
      <c r="F85" s="54"/>
      <c r="G85" s="336"/>
      <c r="H85" s="146"/>
      <c r="I85" s="147"/>
      <c r="J85" s="145"/>
      <c r="K85" s="54"/>
      <c r="L85" s="310"/>
      <c r="M85" s="54" t="s">
        <v>8017</v>
      </c>
      <c r="N85" s="54" t="s">
        <v>8018</v>
      </c>
    </row>
    <row r="86" spans="1:14" ht="18" hidden="1" customHeight="1">
      <c r="A86" s="54">
        <v>80</v>
      </c>
      <c r="B86" s="131" t="s">
        <v>230</v>
      </c>
      <c r="C86" s="145">
        <v>43619</v>
      </c>
      <c r="D86" s="54" t="s">
        <v>8019</v>
      </c>
      <c r="E86" s="146">
        <v>2479.25</v>
      </c>
      <c r="F86" s="54"/>
      <c r="G86" s="336"/>
      <c r="H86" s="146"/>
      <c r="I86" s="147"/>
      <c r="J86" s="145"/>
      <c r="K86" s="54"/>
      <c r="L86" s="310"/>
      <c r="M86" s="54" t="s">
        <v>8020</v>
      </c>
      <c r="N86" s="54" t="s">
        <v>8021</v>
      </c>
    </row>
    <row r="87" spans="1:14" ht="18" hidden="1" customHeight="1">
      <c r="A87" s="54">
        <v>81</v>
      </c>
      <c r="B87" s="131" t="s">
        <v>23</v>
      </c>
      <c r="C87" s="145">
        <v>43619</v>
      </c>
      <c r="D87" s="54" t="s">
        <v>8022</v>
      </c>
      <c r="E87" s="146">
        <v>3513.15</v>
      </c>
      <c r="F87" s="54"/>
      <c r="G87" s="336"/>
      <c r="H87" s="146"/>
      <c r="I87" s="147"/>
      <c r="J87" s="145"/>
      <c r="K87" s="54"/>
      <c r="L87" s="310"/>
      <c r="M87" s="54" t="s">
        <v>8023</v>
      </c>
      <c r="N87" s="54" t="s">
        <v>8024</v>
      </c>
    </row>
    <row r="88" spans="1:14" ht="18" hidden="1" customHeight="1">
      <c r="A88" s="54">
        <v>82</v>
      </c>
      <c r="B88" s="131" t="s">
        <v>28</v>
      </c>
      <c r="C88" s="145">
        <v>43619</v>
      </c>
      <c r="D88" s="54" t="s">
        <v>8025</v>
      </c>
      <c r="E88" s="146">
        <v>970.95</v>
      </c>
      <c r="F88" s="54"/>
      <c r="G88" s="336"/>
      <c r="H88" s="146"/>
      <c r="I88" s="147"/>
      <c r="J88" s="145"/>
      <c r="K88" s="54"/>
      <c r="L88" s="310"/>
      <c r="M88" s="54" t="s">
        <v>8026</v>
      </c>
      <c r="N88" s="54" t="s">
        <v>8027</v>
      </c>
    </row>
    <row r="89" spans="1:14" ht="18" hidden="1" customHeight="1">
      <c r="A89" s="54">
        <v>83</v>
      </c>
      <c r="B89" s="131" t="s">
        <v>189</v>
      </c>
      <c r="C89" s="145">
        <v>43620</v>
      </c>
      <c r="D89" s="54" t="s">
        <v>8028</v>
      </c>
      <c r="E89" s="146">
        <v>7337.52</v>
      </c>
      <c r="F89" s="54"/>
      <c r="G89" s="336"/>
      <c r="H89" s="146"/>
      <c r="I89" s="147"/>
      <c r="J89" s="145"/>
      <c r="K89" s="54"/>
      <c r="L89" s="310"/>
      <c r="M89" s="54" t="s">
        <v>8029</v>
      </c>
      <c r="N89" s="54" t="s">
        <v>8030</v>
      </c>
    </row>
    <row r="90" spans="1:14" ht="18" hidden="1" customHeight="1">
      <c r="A90" s="54">
        <v>84</v>
      </c>
      <c r="B90" s="131" t="s">
        <v>22</v>
      </c>
      <c r="C90" s="145">
        <v>43620</v>
      </c>
      <c r="D90" s="54" t="s">
        <v>8031</v>
      </c>
      <c r="E90" s="146">
        <v>10384.379999999999</v>
      </c>
      <c r="F90" s="54"/>
      <c r="G90" s="336"/>
      <c r="H90" s="146"/>
      <c r="I90" s="147"/>
      <c r="J90" s="145"/>
      <c r="K90" s="54"/>
      <c r="L90" s="310"/>
      <c r="M90" s="54" t="s">
        <v>8032</v>
      </c>
      <c r="N90" s="54" t="s">
        <v>8033</v>
      </c>
    </row>
    <row r="91" spans="1:14" ht="18" hidden="1" customHeight="1">
      <c r="A91" s="54">
        <v>85</v>
      </c>
      <c r="B91" s="131" t="s">
        <v>1898</v>
      </c>
      <c r="C91" s="145">
        <v>43606</v>
      </c>
      <c r="D91" s="54" t="s">
        <v>8034</v>
      </c>
      <c r="E91" s="146">
        <v>2860</v>
      </c>
      <c r="F91" s="54"/>
      <c r="G91" s="336"/>
      <c r="H91" s="146"/>
      <c r="I91" s="147"/>
      <c r="J91" s="145"/>
      <c r="K91" s="54"/>
      <c r="L91" s="310"/>
      <c r="M91" s="54" t="s">
        <v>8035</v>
      </c>
      <c r="N91" s="54" t="s">
        <v>8036</v>
      </c>
    </row>
    <row r="92" spans="1:14" ht="18" hidden="1" customHeight="1">
      <c r="A92" s="54">
        <v>86</v>
      </c>
      <c r="B92" s="131" t="s">
        <v>189</v>
      </c>
      <c r="C92" s="145">
        <v>43620</v>
      </c>
      <c r="D92" s="54" t="s">
        <v>8037</v>
      </c>
      <c r="E92" s="146">
        <v>5818.89</v>
      </c>
      <c r="F92" s="54"/>
      <c r="G92" s="336"/>
      <c r="H92" s="146"/>
      <c r="I92" s="147"/>
      <c r="J92" s="145"/>
      <c r="K92" s="54"/>
      <c r="L92" s="310"/>
      <c r="M92" s="54" t="s">
        <v>8038</v>
      </c>
      <c r="N92" s="54" t="s">
        <v>8039</v>
      </c>
    </row>
    <row r="93" spans="1:14" ht="18" hidden="1" customHeight="1">
      <c r="A93" s="54">
        <v>87</v>
      </c>
      <c r="B93" s="131" t="s">
        <v>28</v>
      </c>
      <c r="C93" s="145">
        <v>43620</v>
      </c>
      <c r="D93" s="54" t="s">
        <v>8040</v>
      </c>
      <c r="E93" s="146">
        <v>1026.9000000000001</v>
      </c>
      <c r="F93" s="54"/>
      <c r="G93" s="336"/>
      <c r="H93" s="146"/>
      <c r="I93" s="147"/>
      <c r="J93" s="145"/>
      <c r="K93" s="54"/>
      <c r="L93" s="310"/>
      <c r="M93" s="54" t="s">
        <v>8041</v>
      </c>
      <c r="N93" s="54" t="s">
        <v>8042</v>
      </c>
    </row>
    <row r="94" spans="1:14" ht="18" hidden="1" customHeight="1">
      <c r="A94" s="54">
        <v>88</v>
      </c>
      <c r="B94" s="131" t="s">
        <v>189</v>
      </c>
      <c r="C94" s="145">
        <v>43620</v>
      </c>
      <c r="D94" s="54" t="s">
        <v>8043</v>
      </c>
      <c r="E94" s="146">
        <v>4915.2</v>
      </c>
      <c r="F94" s="54"/>
      <c r="G94" s="336"/>
      <c r="H94" s="146"/>
      <c r="I94" s="147"/>
      <c r="J94" s="145"/>
      <c r="K94" s="54"/>
      <c r="L94" s="310"/>
      <c r="M94" s="54" t="s">
        <v>8044</v>
      </c>
      <c r="N94" s="54" t="s">
        <v>8045</v>
      </c>
    </row>
    <row r="95" spans="1:14" ht="18" hidden="1" customHeight="1">
      <c r="A95" s="313">
        <v>89</v>
      </c>
      <c r="B95" s="54" t="s">
        <v>1858</v>
      </c>
      <c r="C95" s="145">
        <v>43620</v>
      </c>
      <c r="D95" s="54" t="s">
        <v>8046</v>
      </c>
      <c r="E95" s="146">
        <v>3682.75</v>
      </c>
      <c r="F95" s="54"/>
      <c r="G95" s="336"/>
      <c r="H95" s="146"/>
      <c r="I95" s="147"/>
      <c r="J95" s="145"/>
      <c r="K95" s="54"/>
      <c r="L95" s="310"/>
      <c r="M95" s="54" t="s">
        <v>8047</v>
      </c>
      <c r="N95" s="54" t="s">
        <v>8048</v>
      </c>
    </row>
    <row r="96" spans="1:14" ht="18" hidden="1" customHeight="1">
      <c r="A96" s="313">
        <v>90</v>
      </c>
      <c r="B96" s="54" t="s">
        <v>189</v>
      </c>
      <c r="C96" s="145">
        <v>43620</v>
      </c>
      <c r="D96" s="54" t="s">
        <v>8049</v>
      </c>
      <c r="E96" s="146">
        <v>2678.78</v>
      </c>
      <c r="F96" s="54"/>
      <c r="G96" s="336"/>
      <c r="H96" s="146"/>
      <c r="I96" s="147"/>
      <c r="J96" s="145"/>
      <c r="K96" s="54"/>
      <c r="L96" s="310"/>
      <c r="M96" s="54" t="s">
        <v>8050</v>
      </c>
      <c r="N96" s="54" t="s">
        <v>8051</v>
      </c>
    </row>
    <row r="97" spans="1:14" ht="18" hidden="1" customHeight="1">
      <c r="A97" s="313">
        <v>91</v>
      </c>
      <c r="B97" s="54" t="s">
        <v>36</v>
      </c>
      <c r="C97" s="145">
        <v>43619</v>
      </c>
      <c r="D97" s="54" t="s">
        <v>8052</v>
      </c>
      <c r="E97" s="146">
        <f>157342.67/19</f>
        <v>8281.1931578947369</v>
      </c>
      <c r="F97" s="54"/>
      <c r="G97" s="336"/>
      <c r="H97" s="146"/>
      <c r="I97" s="147"/>
      <c r="J97" s="145"/>
      <c r="K97" s="54"/>
      <c r="L97" s="310"/>
      <c r="M97" s="54" t="s">
        <v>8053</v>
      </c>
      <c r="N97" s="54" t="s">
        <v>8054</v>
      </c>
    </row>
    <row r="98" spans="1:14" ht="18" hidden="1" customHeight="1">
      <c r="A98" s="313">
        <v>92</v>
      </c>
      <c r="B98" s="54" t="s">
        <v>37</v>
      </c>
      <c r="C98" s="145">
        <v>43620</v>
      </c>
      <c r="D98" s="54" t="s">
        <v>8055</v>
      </c>
      <c r="E98" s="146">
        <v>10272.32</v>
      </c>
      <c r="F98" s="54"/>
      <c r="G98" s="336"/>
      <c r="H98" s="146"/>
      <c r="I98" s="147"/>
      <c r="J98" s="145"/>
      <c r="K98" s="54"/>
      <c r="L98" s="310"/>
      <c r="M98" s="54" t="s">
        <v>8056</v>
      </c>
      <c r="N98" s="54" t="s">
        <v>8057</v>
      </c>
    </row>
    <row r="99" spans="1:14" ht="18" hidden="1" customHeight="1">
      <c r="A99" s="313">
        <v>93</v>
      </c>
      <c r="B99" s="54" t="s">
        <v>189</v>
      </c>
      <c r="C99" s="145">
        <v>43620</v>
      </c>
      <c r="D99" s="54" t="s">
        <v>8058</v>
      </c>
      <c r="E99" s="146">
        <v>3889.95</v>
      </c>
      <c r="F99" s="54"/>
      <c r="G99" s="336"/>
      <c r="H99" s="146"/>
      <c r="I99" s="147"/>
      <c r="J99" s="145"/>
      <c r="K99" s="54"/>
      <c r="L99" s="310"/>
      <c r="M99" s="54" t="s">
        <v>8059</v>
      </c>
      <c r="N99" s="54" t="s">
        <v>8060</v>
      </c>
    </row>
    <row r="100" spans="1:14" ht="18" hidden="1" customHeight="1">
      <c r="A100" s="313">
        <v>94</v>
      </c>
      <c r="B100" s="54" t="s">
        <v>189</v>
      </c>
      <c r="C100" s="145">
        <v>43620</v>
      </c>
      <c r="D100" s="54" t="s">
        <v>8061</v>
      </c>
      <c r="E100" s="146">
        <v>9518.82</v>
      </c>
      <c r="F100" s="54"/>
      <c r="G100" s="336"/>
      <c r="H100" s="146"/>
      <c r="I100" s="147"/>
      <c r="J100" s="145"/>
      <c r="K100" s="54"/>
      <c r="L100" s="310"/>
      <c r="M100" s="54" t="s">
        <v>8062</v>
      </c>
      <c r="N100" s="54" t="s">
        <v>8063</v>
      </c>
    </row>
    <row r="101" spans="1:14" ht="18" hidden="1" customHeight="1">
      <c r="A101" s="313">
        <v>95</v>
      </c>
      <c r="B101" s="54" t="s">
        <v>189</v>
      </c>
      <c r="C101" s="145">
        <v>43620</v>
      </c>
      <c r="D101" s="54" t="s">
        <v>8064</v>
      </c>
      <c r="E101" s="146">
        <v>5080.5</v>
      </c>
      <c r="F101" s="54"/>
      <c r="G101" s="336"/>
      <c r="H101" s="146"/>
      <c r="I101" s="147"/>
      <c r="J101" s="145"/>
      <c r="K101" s="54"/>
      <c r="L101" s="310"/>
      <c r="M101" s="54" t="s">
        <v>8065</v>
      </c>
      <c r="N101" s="54" t="s">
        <v>8066</v>
      </c>
    </row>
    <row r="102" spans="1:14" ht="18" hidden="1" customHeight="1">
      <c r="A102" s="313">
        <v>96</v>
      </c>
      <c r="B102" s="54" t="s">
        <v>189</v>
      </c>
      <c r="C102" s="145">
        <v>43620</v>
      </c>
      <c r="D102" s="54" t="s">
        <v>8067</v>
      </c>
      <c r="E102" s="146">
        <v>553.99</v>
      </c>
      <c r="F102" s="54"/>
      <c r="G102" s="336"/>
      <c r="H102" s="146"/>
      <c r="I102" s="147"/>
      <c r="J102" s="145"/>
      <c r="K102" s="54"/>
      <c r="L102" s="310"/>
      <c r="M102" s="54" t="s">
        <v>8068</v>
      </c>
      <c r="N102" s="54" t="s">
        <v>8069</v>
      </c>
    </row>
    <row r="103" spans="1:14" ht="18" hidden="1" customHeight="1">
      <c r="A103" s="313">
        <v>97</v>
      </c>
      <c r="B103" s="54" t="s">
        <v>309</v>
      </c>
      <c r="C103" s="145">
        <v>43620</v>
      </c>
      <c r="D103" s="54" t="s">
        <v>8070</v>
      </c>
      <c r="E103" s="146">
        <v>690</v>
      </c>
      <c r="F103" s="54"/>
      <c r="G103" s="336"/>
      <c r="H103" s="146"/>
      <c r="I103" s="147"/>
      <c r="J103" s="145"/>
      <c r="K103" s="54"/>
      <c r="L103" s="310"/>
      <c r="M103" s="54" t="s">
        <v>8071</v>
      </c>
      <c r="N103" s="54" t="s">
        <v>8072</v>
      </c>
    </row>
    <row r="104" spans="1:14" ht="18" hidden="1" customHeight="1">
      <c r="A104" s="313">
        <v>98</v>
      </c>
      <c r="B104" s="54" t="s">
        <v>37</v>
      </c>
      <c r="C104" s="145">
        <v>43620</v>
      </c>
      <c r="D104" s="54" t="s">
        <v>8073</v>
      </c>
      <c r="E104" s="146">
        <v>7527.4</v>
      </c>
      <c r="F104" s="54"/>
      <c r="G104" s="336"/>
      <c r="H104" s="146"/>
      <c r="I104" s="147"/>
      <c r="J104" s="145"/>
      <c r="K104" s="54"/>
      <c r="L104" s="310"/>
      <c r="M104" s="54" t="s">
        <v>8074</v>
      </c>
      <c r="N104" s="54" t="s">
        <v>8075</v>
      </c>
    </row>
    <row r="105" spans="1:14" ht="18" hidden="1" customHeight="1">
      <c r="A105" s="313">
        <v>99</v>
      </c>
      <c r="B105" s="54" t="s">
        <v>37</v>
      </c>
      <c r="C105" s="145">
        <v>43620</v>
      </c>
      <c r="D105" s="54" t="s">
        <v>8076</v>
      </c>
      <c r="E105" s="146">
        <v>4970.24</v>
      </c>
      <c r="F105" s="54"/>
      <c r="G105" s="336"/>
      <c r="H105" s="146"/>
      <c r="I105" s="147"/>
      <c r="J105" s="145"/>
      <c r="K105" s="54"/>
      <c r="L105" s="310"/>
      <c r="M105" s="54" t="s">
        <v>8077</v>
      </c>
      <c r="N105" s="54" t="s">
        <v>8078</v>
      </c>
    </row>
    <row r="106" spans="1:14" ht="18" hidden="1" customHeight="1">
      <c r="A106" s="313">
        <v>100</v>
      </c>
      <c r="B106" s="54" t="s">
        <v>22</v>
      </c>
      <c r="C106" s="145">
        <v>43628</v>
      </c>
      <c r="D106" s="54" t="s">
        <v>8079</v>
      </c>
      <c r="E106" s="146">
        <v>10220.85</v>
      </c>
      <c r="F106" s="54"/>
      <c r="G106" s="336"/>
      <c r="H106" s="146"/>
      <c r="I106" s="147"/>
      <c r="J106" s="145"/>
      <c r="K106" s="54"/>
      <c r="L106" s="310"/>
      <c r="M106" s="54" t="s">
        <v>8080</v>
      </c>
      <c r="N106" s="54" t="s">
        <v>8081</v>
      </c>
    </row>
    <row r="107" spans="1:14" ht="18" hidden="1" customHeight="1">
      <c r="A107" s="313">
        <v>101</v>
      </c>
      <c r="B107" s="54" t="s">
        <v>189</v>
      </c>
      <c r="C107" s="361">
        <v>43620</v>
      </c>
      <c r="D107" s="54" t="s">
        <v>8082</v>
      </c>
      <c r="E107" s="146">
        <v>4319.37</v>
      </c>
      <c r="F107" s="54"/>
      <c r="G107" s="336"/>
      <c r="H107" s="146"/>
      <c r="I107" s="147"/>
      <c r="J107" s="145"/>
      <c r="K107" s="54"/>
      <c r="L107" s="310"/>
      <c r="M107" s="54" t="s">
        <v>8083</v>
      </c>
      <c r="N107" s="54" t="s">
        <v>8084</v>
      </c>
    </row>
    <row r="108" spans="1:14" ht="18" hidden="1" customHeight="1">
      <c r="A108" s="313">
        <v>102</v>
      </c>
      <c r="B108" s="54" t="s">
        <v>189</v>
      </c>
      <c r="C108" s="361">
        <v>43628</v>
      </c>
      <c r="D108" s="54" t="s">
        <v>8085</v>
      </c>
      <c r="E108" s="146">
        <v>9039.4</v>
      </c>
      <c r="F108" s="54"/>
      <c r="G108" s="336"/>
      <c r="H108" s="146"/>
      <c r="I108" s="147"/>
      <c r="J108" s="145"/>
      <c r="K108" s="54"/>
      <c r="L108" s="310"/>
      <c r="M108" s="54" t="s">
        <v>8086</v>
      </c>
      <c r="N108" s="54" t="s">
        <v>8087</v>
      </c>
    </row>
    <row r="109" spans="1:14" ht="18" hidden="1" customHeight="1">
      <c r="A109" s="313">
        <v>103</v>
      </c>
      <c r="B109" s="54" t="s">
        <v>39</v>
      </c>
      <c r="C109" s="132">
        <v>43619</v>
      </c>
      <c r="D109" s="54" t="s">
        <v>8088</v>
      </c>
      <c r="E109" s="146">
        <v>7128</v>
      </c>
      <c r="F109" s="54"/>
      <c r="G109" s="336"/>
      <c r="H109" s="146"/>
      <c r="I109" s="147"/>
      <c r="J109" s="145"/>
      <c r="K109" s="54"/>
      <c r="L109" s="310"/>
      <c r="M109" s="54" t="s">
        <v>8089</v>
      </c>
      <c r="N109" s="54" t="s">
        <v>8090</v>
      </c>
    </row>
    <row r="110" spans="1:14" ht="18" hidden="1" customHeight="1">
      <c r="A110" s="313">
        <v>104</v>
      </c>
      <c r="B110" s="54" t="s">
        <v>20</v>
      </c>
      <c r="C110" s="145">
        <v>43619</v>
      </c>
      <c r="D110" s="341" t="s">
        <v>8091</v>
      </c>
      <c r="E110" s="146">
        <v>7329.6</v>
      </c>
      <c r="F110" s="54"/>
      <c r="G110" s="336"/>
      <c r="H110" s="146"/>
      <c r="I110" s="147"/>
      <c r="J110" s="145"/>
      <c r="K110" s="54"/>
      <c r="L110" s="310"/>
      <c r="M110" s="54" t="s">
        <v>8092</v>
      </c>
      <c r="N110" s="54" t="s">
        <v>8093</v>
      </c>
    </row>
    <row r="111" spans="1:14" ht="18" hidden="1" customHeight="1">
      <c r="A111" s="313">
        <v>105</v>
      </c>
      <c r="B111" s="54" t="s">
        <v>20</v>
      </c>
      <c r="C111" s="145">
        <v>43619</v>
      </c>
      <c r="D111" s="341" t="s">
        <v>8094</v>
      </c>
      <c r="E111" s="146">
        <v>2680</v>
      </c>
      <c r="F111" s="54"/>
      <c r="G111" s="336"/>
      <c r="H111" s="146"/>
      <c r="I111" s="147"/>
      <c r="J111" s="145"/>
      <c r="K111" s="54"/>
      <c r="L111" s="310"/>
      <c r="M111" s="54" t="s">
        <v>8095</v>
      </c>
      <c r="N111" s="54" t="s">
        <v>8096</v>
      </c>
    </row>
    <row r="112" spans="1:14" ht="18" hidden="1" customHeight="1">
      <c r="A112" s="313">
        <v>106</v>
      </c>
      <c r="B112" s="54" t="s">
        <v>189</v>
      </c>
      <c r="C112" s="145">
        <v>43619</v>
      </c>
      <c r="D112" s="341" t="s">
        <v>8097</v>
      </c>
      <c r="E112" s="146">
        <v>2134.25</v>
      </c>
      <c r="F112" s="54"/>
      <c r="G112" s="336"/>
      <c r="H112" s="146"/>
      <c r="I112" s="147"/>
      <c r="J112" s="145"/>
      <c r="K112" s="54"/>
      <c r="L112" s="310"/>
      <c r="M112" s="54" t="s">
        <v>8098</v>
      </c>
      <c r="N112" s="54" t="s">
        <v>8099</v>
      </c>
    </row>
    <row r="113" spans="1:14" ht="18" hidden="1" customHeight="1">
      <c r="A113" s="313">
        <v>107</v>
      </c>
      <c r="B113" s="54" t="s">
        <v>189</v>
      </c>
      <c r="C113" s="145">
        <v>43628</v>
      </c>
      <c r="D113" s="341" t="s">
        <v>8100</v>
      </c>
      <c r="E113" s="146">
        <v>2550.15</v>
      </c>
      <c r="F113" s="54"/>
      <c r="G113" s="336"/>
      <c r="H113" s="146"/>
      <c r="I113" s="147"/>
      <c r="J113" s="145"/>
      <c r="K113" s="54"/>
      <c r="L113" s="310"/>
      <c r="M113" s="54" t="s">
        <v>8101</v>
      </c>
      <c r="N113" s="54" t="s">
        <v>8102</v>
      </c>
    </row>
    <row r="114" spans="1:14" ht="18" hidden="1" customHeight="1">
      <c r="A114" s="313">
        <v>108</v>
      </c>
      <c r="B114" s="54" t="s">
        <v>189</v>
      </c>
      <c r="C114" s="145">
        <v>43628</v>
      </c>
      <c r="D114" s="341" t="s">
        <v>8103</v>
      </c>
      <c r="E114" s="146">
        <v>2100.3000000000002</v>
      </c>
      <c r="F114" s="54"/>
      <c r="G114" s="336"/>
      <c r="H114" s="146"/>
      <c r="I114" s="147"/>
      <c r="J114" s="145"/>
      <c r="K114" s="54"/>
      <c r="L114" s="310"/>
      <c r="M114" s="54" t="s">
        <v>8104</v>
      </c>
      <c r="N114" s="54" t="s">
        <v>8105</v>
      </c>
    </row>
    <row r="115" spans="1:14" ht="18" hidden="1" customHeight="1">
      <c r="A115" s="313">
        <v>109</v>
      </c>
      <c r="B115" s="54" t="s">
        <v>189</v>
      </c>
      <c r="C115" s="145">
        <v>43619</v>
      </c>
      <c r="D115" s="341" t="s">
        <v>8106</v>
      </c>
      <c r="E115" s="146">
        <v>2511.36</v>
      </c>
      <c r="F115" s="54"/>
      <c r="G115" s="336"/>
      <c r="H115" s="146"/>
      <c r="I115" s="147"/>
      <c r="J115" s="145"/>
      <c r="K115" s="54"/>
      <c r="L115" s="310"/>
      <c r="M115" s="54" t="s">
        <v>8107</v>
      </c>
      <c r="N115" s="54" t="s">
        <v>8108</v>
      </c>
    </row>
    <row r="116" spans="1:14" ht="18" hidden="1" customHeight="1">
      <c r="A116" s="313">
        <v>110</v>
      </c>
      <c r="B116" s="54" t="s">
        <v>28</v>
      </c>
      <c r="C116" s="145">
        <v>43619</v>
      </c>
      <c r="D116" s="341" t="s">
        <v>8109</v>
      </c>
      <c r="E116" s="146">
        <v>2774.1</v>
      </c>
      <c r="F116" s="54"/>
      <c r="G116" s="336"/>
      <c r="H116" s="146"/>
      <c r="I116" s="147"/>
      <c r="J116" s="145"/>
      <c r="K116" s="54"/>
      <c r="L116" s="310"/>
      <c r="M116" s="54" t="s">
        <v>8110</v>
      </c>
      <c r="N116" s="54" t="s">
        <v>8111</v>
      </c>
    </row>
    <row r="117" spans="1:14" ht="18" hidden="1" customHeight="1">
      <c r="A117" s="313">
        <v>111</v>
      </c>
      <c r="B117" s="54" t="s">
        <v>20</v>
      </c>
      <c r="C117" s="145">
        <v>43620</v>
      </c>
      <c r="D117" s="341" t="s">
        <v>8112</v>
      </c>
      <c r="E117" s="146">
        <v>7822.5</v>
      </c>
      <c r="F117" s="54"/>
      <c r="G117" s="336"/>
      <c r="H117" s="146"/>
      <c r="I117" s="147"/>
      <c r="J117" s="145"/>
      <c r="K117" s="54"/>
      <c r="L117" s="310"/>
      <c r="M117" s="54" t="s">
        <v>8113</v>
      </c>
      <c r="N117" s="54" t="s">
        <v>8114</v>
      </c>
    </row>
    <row r="118" spans="1:14" ht="18" hidden="1" customHeight="1">
      <c r="A118" s="313">
        <v>112</v>
      </c>
      <c r="B118" s="54" t="s">
        <v>8115</v>
      </c>
      <c r="C118" s="145">
        <v>43606</v>
      </c>
      <c r="D118" s="341" t="s">
        <v>8116</v>
      </c>
      <c r="E118" s="146">
        <v>1392</v>
      </c>
      <c r="F118" s="54"/>
      <c r="G118" s="336"/>
      <c r="H118" s="146"/>
      <c r="I118" s="147"/>
      <c r="J118" s="145"/>
      <c r="K118" s="54"/>
      <c r="L118" s="310"/>
      <c r="M118" s="54" t="s">
        <v>8117</v>
      </c>
      <c r="N118" s="54" t="s">
        <v>8118</v>
      </c>
    </row>
    <row r="119" spans="1:14" ht="18" hidden="1" customHeight="1">
      <c r="A119" s="313">
        <v>113</v>
      </c>
      <c r="B119" s="54" t="s">
        <v>36</v>
      </c>
      <c r="C119" s="145">
        <v>43619</v>
      </c>
      <c r="D119" s="341" t="s">
        <v>8119</v>
      </c>
      <c r="E119" s="146">
        <f>173355.76/19</f>
        <v>9123.9873684210525</v>
      </c>
      <c r="F119" s="54"/>
      <c r="G119" s="336"/>
      <c r="H119" s="146"/>
      <c r="I119" s="147"/>
      <c r="J119" s="145"/>
      <c r="K119" s="54"/>
      <c r="L119" s="310"/>
      <c r="M119" s="54" t="s">
        <v>8120</v>
      </c>
      <c r="N119" s="54" t="s">
        <v>8121</v>
      </c>
    </row>
    <row r="120" spans="1:14" ht="18" hidden="1" customHeight="1">
      <c r="A120" s="313">
        <v>114</v>
      </c>
      <c r="B120" s="54" t="s">
        <v>37</v>
      </c>
      <c r="C120" s="145">
        <v>43620</v>
      </c>
      <c r="D120" s="341" t="s">
        <v>8122</v>
      </c>
      <c r="E120" s="146">
        <v>10832.4</v>
      </c>
      <c r="F120" s="54"/>
      <c r="G120" s="336"/>
      <c r="H120" s="146"/>
      <c r="I120" s="147"/>
      <c r="J120" s="145"/>
      <c r="K120" s="54"/>
      <c r="L120" s="310"/>
      <c r="M120" s="54" t="s">
        <v>8123</v>
      </c>
      <c r="N120" s="54" t="s">
        <v>8124</v>
      </c>
    </row>
    <row r="121" spans="1:14" ht="18" hidden="1" customHeight="1">
      <c r="A121" s="313">
        <v>115</v>
      </c>
      <c r="B121" s="54" t="s">
        <v>22</v>
      </c>
      <c r="C121" s="145">
        <v>43628</v>
      </c>
      <c r="D121" s="341" t="s">
        <v>8125</v>
      </c>
      <c r="E121" s="146">
        <v>10419.299999999999</v>
      </c>
      <c r="F121" s="54"/>
      <c r="G121" s="336"/>
      <c r="H121" s="146"/>
      <c r="I121" s="147"/>
      <c r="J121" s="145"/>
      <c r="K121" s="54"/>
      <c r="L121" s="310"/>
      <c r="M121" s="54" t="s">
        <v>8126</v>
      </c>
      <c r="N121" s="54" t="s">
        <v>8127</v>
      </c>
    </row>
    <row r="122" spans="1:14" ht="18" hidden="1" customHeight="1">
      <c r="A122" s="313">
        <v>116</v>
      </c>
      <c r="B122" s="54" t="s">
        <v>33</v>
      </c>
      <c r="C122" s="145">
        <v>43628</v>
      </c>
      <c r="D122" s="341" t="s">
        <v>8128</v>
      </c>
      <c r="E122" s="146">
        <v>1689.6</v>
      </c>
      <c r="F122" s="54"/>
      <c r="G122" s="336"/>
      <c r="H122" s="146"/>
      <c r="I122" s="147"/>
      <c r="J122" s="145"/>
      <c r="K122" s="54"/>
      <c r="L122" s="310"/>
      <c r="M122" s="54" t="s">
        <v>8129</v>
      </c>
      <c r="N122" s="54" t="s">
        <v>8130</v>
      </c>
    </row>
    <row r="123" spans="1:14" ht="18" hidden="1" customHeight="1">
      <c r="A123" s="313">
        <v>117</v>
      </c>
      <c r="B123" s="54" t="s">
        <v>189</v>
      </c>
      <c r="C123" s="145">
        <v>43628</v>
      </c>
      <c r="D123" s="341" t="s">
        <v>8131</v>
      </c>
      <c r="E123" s="146">
        <v>6832.81</v>
      </c>
      <c r="F123" s="54"/>
      <c r="G123" s="336"/>
      <c r="H123" s="146"/>
      <c r="I123" s="147"/>
      <c r="J123" s="145"/>
      <c r="K123" s="54"/>
      <c r="L123" s="310"/>
      <c r="M123" s="54" t="s">
        <v>8132</v>
      </c>
      <c r="N123" s="54" t="s">
        <v>8133</v>
      </c>
    </row>
    <row r="124" spans="1:14" ht="18" hidden="1" customHeight="1">
      <c r="A124" s="313">
        <v>118</v>
      </c>
      <c r="B124" s="54" t="s">
        <v>37</v>
      </c>
      <c r="C124" s="145">
        <v>43628</v>
      </c>
      <c r="D124" s="341" t="s">
        <v>8134</v>
      </c>
      <c r="E124" s="146">
        <v>4814.3999999999996</v>
      </c>
      <c r="F124" s="54"/>
      <c r="G124" s="336"/>
      <c r="H124" s="146"/>
      <c r="I124" s="147"/>
      <c r="J124" s="145"/>
      <c r="K124" s="54"/>
      <c r="L124" s="310"/>
      <c r="M124" s="54" t="s">
        <v>8135</v>
      </c>
      <c r="N124" s="54" t="s">
        <v>8136</v>
      </c>
    </row>
    <row r="125" spans="1:14" ht="18" hidden="1" customHeight="1">
      <c r="A125" s="313">
        <v>119</v>
      </c>
      <c r="B125" s="54" t="s">
        <v>189</v>
      </c>
      <c r="C125" s="145">
        <v>43628</v>
      </c>
      <c r="D125" s="341" t="s">
        <v>8137</v>
      </c>
      <c r="E125" s="146">
        <v>6405.12</v>
      </c>
      <c r="F125" s="54"/>
      <c r="G125" s="336"/>
      <c r="H125" s="146"/>
      <c r="I125" s="147"/>
      <c r="J125" s="145"/>
      <c r="K125" s="54"/>
      <c r="L125" s="310"/>
      <c r="M125" s="54" t="s">
        <v>8138</v>
      </c>
      <c r="N125" s="54" t="s">
        <v>8139</v>
      </c>
    </row>
    <row r="126" spans="1:14" ht="18" hidden="1" customHeight="1">
      <c r="A126" s="313">
        <v>120</v>
      </c>
      <c r="B126" s="54" t="s">
        <v>189</v>
      </c>
      <c r="C126" s="145">
        <v>43628</v>
      </c>
      <c r="D126" s="341" t="s">
        <v>8140</v>
      </c>
      <c r="E126" s="146">
        <v>1570.07</v>
      </c>
      <c r="F126" s="54"/>
      <c r="G126" s="336"/>
      <c r="H126" s="146"/>
      <c r="I126" s="147"/>
      <c r="J126" s="145"/>
      <c r="K126" s="54"/>
      <c r="L126" s="310"/>
      <c r="M126" s="54" t="s">
        <v>8141</v>
      </c>
      <c r="N126" s="54" t="s">
        <v>8142</v>
      </c>
    </row>
    <row r="127" spans="1:14" ht="18" hidden="1" customHeight="1">
      <c r="A127" s="313">
        <v>121</v>
      </c>
      <c r="B127" s="54" t="s">
        <v>37</v>
      </c>
      <c r="C127" s="145">
        <v>43629</v>
      </c>
      <c r="D127" s="341" t="s">
        <v>8143</v>
      </c>
      <c r="E127" s="146">
        <v>5422.08</v>
      </c>
      <c r="F127" s="54"/>
      <c r="G127" s="336"/>
      <c r="H127" s="146"/>
      <c r="I127" s="147"/>
      <c r="J127" s="145"/>
      <c r="K127" s="54"/>
      <c r="L127" s="310"/>
      <c r="M127" s="54" t="s">
        <v>8144</v>
      </c>
      <c r="N127" s="54" t="s">
        <v>8145</v>
      </c>
    </row>
    <row r="128" spans="1:14" ht="18" hidden="1" customHeight="1">
      <c r="A128" s="313">
        <v>122</v>
      </c>
      <c r="B128" s="54" t="s">
        <v>37</v>
      </c>
      <c r="C128" s="145">
        <v>43629</v>
      </c>
      <c r="D128" s="341" t="s">
        <v>8146</v>
      </c>
      <c r="E128" s="146">
        <v>4547.0200000000004</v>
      </c>
      <c r="F128" s="54"/>
      <c r="G128" s="336"/>
      <c r="H128" s="146"/>
      <c r="I128" s="147"/>
      <c r="J128" s="145"/>
      <c r="K128" s="54"/>
      <c r="L128" s="310"/>
      <c r="M128" s="54" t="s">
        <v>8147</v>
      </c>
      <c r="N128" s="54" t="s">
        <v>8148</v>
      </c>
    </row>
    <row r="129" spans="1:14" ht="18" hidden="1" customHeight="1">
      <c r="A129" s="313">
        <v>123</v>
      </c>
      <c r="B129" s="54" t="s">
        <v>189</v>
      </c>
      <c r="C129" s="145">
        <v>43629</v>
      </c>
      <c r="D129" s="341" t="s">
        <v>8149</v>
      </c>
      <c r="E129" s="146">
        <v>3827.68</v>
      </c>
      <c r="F129" s="54"/>
      <c r="G129" s="336"/>
      <c r="H129" s="146"/>
      <c r="I129" s="147"/>
      <c r="J129" s="145"/>
      <c r="K129" s="54"/>
      <c r="L129" s="310"/>
      <c r="M129" s="54" t="s">
        <v>8150</v>
      </c>
      <c r="N129" s="54" t="s">
        <v>8151</v>
      </c>
    </row>
    <row r="130" spans="1:14" ht="18" hidden="1" customHeight="1">
      <c r="A130" s="313">
        <v>124</v>
      </c>
      <c r="B130" s="54" t="s">
        <v>189</v>
      </c>
      <c r="C130" s="145">
        <v>43635</v>
      </c>
      <c r="D130" s="341" t="s">
        <v>8152</v>
      </c>
      <c r="E130" s="146">
        <v>835.24</v>
      </c>
      <c r="F130" s="54"/>
      <c r="G130" s="336"/>
      <c r="H130" s="146"/>
      <c r="I130" s="147"/>
      <c r="J130" s="145"/>
      <c r="K130" s="54"/>
      <c r="L130" s="310"/>
      <c r="M130" s="54" t="s">
        <v>8672</v>
      </c>
      <c r="N130" s="54" t="s">
        <v>8673</v>
      </c>
    </row>
    <row r="131" spans="1:14" ht="18" hidden="1" customHeight="1" thickBot="1">
      <c r="A131" s="313">
        <v>125</v>
      </c>
      <c r="B131" s="54" t="s">
        <v>22</v>
      </c>
      <c r="C131" s="145">
        <v>43637</v>
      </c>
      <c r="D131" s="341" t="s">
        <v>8153</v>
      </c>
      <c r="E131" s="146">
        <v>5710.5</v>
      </c>
      <c r="F131" s="54"/>
      <c r="G131" s="336"/>
      <c r="H131" s="146"/>
      <c r="I131" s="147"/>
      <c r="J131" s="145"/>
      <c r="K131" s="54"/>
      <c r="L131" s="310"/>
      <c r="M131" s="54" t="s">
        <v>8678</v>
      </c>
      <c r="N131" s="54" t="s">
        <v>8679</v>
      </c>
    </row>
    <row r="132" spans="1:14" ht="18" hidden="1" customHeight="1">
      <c r="A132" s="313">
        <v>126</v>
      </c>
      <c r="B132" s="54" t="s">
        <v>147</v>
      </c>
      <c r="C132" s="145">
        <v>43629</v>
      </c>
      <c r="D132" s="341" t="s">
        <v>8154</v>
      </c>
      <c r="E132" s="146">
        <v>1707.75</v>
      </c>
      <c r="F132" s="54"/>
      <c r="G132" s="336"/>
      <c r="H132" s="146"/>
      <c r="I132" s="147"/>
      <c r="J132" s="145"/>
      <c r="K132" s="54"/>
      <c r="L132" s="310"/>
      <c r="M132" s="54" t="s">
        <v>8155</v>
      </c>
      <c r="N132" s="54" t="s">
        <v>8156</v>
      </c>
    </row>
    <row r="133" spans="1:14" ht="18" hidden="1" customHeight="1">
      <c r="A133" s="313">
        <v>127</v>
      </c>
      <c r="B133" s="54" t="s">
        <v>189</v>
      </c>
      <c r="C133" s="145">
        <v>43629</v>
      </c>
      <c r="D133" s="341" t="s">
        <v>8157</v>
      </c>
      <c r="E133" s="146">
        <v>2560.9499999999998</v>
      </c>
      <c r="F133" s="54"/>
      <c r="G133" s="336"/>
      <c r="H133" s="146"/>
      <c r="I133" s="147"/>
      <c r="J133" s="145"/>
      <c r="K133" s="54"/>
      <c r="L133" s="310"/>
      <c r="M133" s="54" t="s">
        <v>8158</v>
      </c>
      <c r="N133" s="54" t="s">
        <v>8159</v>
      </c>
    </row>
    <row r="134" spans="1:14" ht="18" hidden="1" customHeight="1">
      <c r="A134" s="313">
        <v>128</v>
      </c>
      <c r="B134" s="54" t="s">
        <v>189</v>
      </c>
      <c r="C134" s="145">
        <v>43635</v>
      </c>
      <c r="D134" s="341" t="s">
        <v>8160</v>
      </c>
      <c r="E134" s="146">
        <v>5972.26</v>
      </c>
      <c r="F134" s="54"/>
      <c r="G134" s="336"/>
      <c r="H134" s="146"/>
      <c r="I134" s="147"/>
      <c r="J134" s="145"/>
      <c r="K134" s="54"/>
      <c r="L134" s="310"/>
      <c r="M134" s="54" t="s">
        <v>8674</v>
      </c>
      <c r="N134" s="54" t="s">
        <v>8675</v>
      </c>
    </row>
    <row r="135" spans="1:14" ht="18" hidden="1" customHeight="1" thickBot="1">
      <c r="A135" s="313">
        <v>129</v>
      </c>
      <c r="B135" s="54" t="s">
        <v>189</v>
      </c>
      <c r="C135" s="342">
        <v>43635</v>
      </c>
      <c r="D135" s="341" t="s">
        <v>8161</v>
      </c>
      <c r="E135" s="146">
        <v>3082.15</v>
      </c>
      <c r="F135" s="54"/>
      <c r="G135" s="336"/>
      <c r="H135" s="146"/>
      <c r="I135" s="147"/>
      <c r="J135" s="145"/>
      <c r="K135" s="54"/>
      <c r="L135" s="310"/>
      <c r="M135" s="54" t="s">
        <v>8676</v>
      </c>
      <c r="N135" s="54" t="s">
        <v>8677</v>
      </c>
    </row>
    <row r="136" spans="1:14" ht="18" customHeight="1" thickTop="1">
      <c r="A136" s="489"/>
      <c r="B136" s="490"/>
      <c r="C136" s="491"/>
      <c r="D136" s="492"/>
      <c r="E136" s="148">
        <f>SUM(E7:E135)</f>
        <v>670974.80210526334</v>
      </c>
      <c r="F136" s="148"/>
      <c r="G136" s="194"/>
      <c r="H136" s="148">
        <f>SUM(H9:H52)</f>
        <v>0</v>
      </c>
      <c r="I136" s="148">
        <f>SUM(I9:I52)</f>
        <v>0</v>
      </c>
      <c r="J136" s="343"/>
      <c r="K136" s="344"/>
      <c r="L136" s="345"/>
      <c r="M136" s="345"/>
      <c r="N136" s="149"/>
    </row>
  </sheetData>
  <autoFilter ref="A6:N136" xr:uid="{00000000-0009-0000-0000-000019000000}">
    <filterColumn colId="13">
      <filters blank="1"/>
    </filterColumn>
  </autoFilter>
  <mergeCells count="4">
    <mergeCell ref="C1:E1"/>
    <mergeCell ref="A5:F5"/>
    <mergeCell ref="G5:L5"/>
    <mergeCell ref="A136:D136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147"/>
  <sheetViews>
    <sheetView showGridLines="0" zoomScale="110" zoomScaleNormal="110" workbookViewId="0">
      <pane ySplit="6" topLeftCell="A1126" activePane="bottomLeft" state="frozen"/>
      <selection activeCell="F1139" sqref="F1139"/>
      <selection pane="bottomLeft" activeCell="B1137" sqref="B1137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91" t="s">
        <v>488</v>
      </c>
    </row>
    <row r="3" spans="1:14" ht="18" customHeight="1">
      <c r="A3" s="94" t="s">
        <v>6461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107">
        <v>1</v>
      </c>
      <c r="B7" s="107"/>
      <c r="D7" s="347" t="s">
        <v>6462</v>
      </c>
      <c r="E7" s="107" t="s">
        <v>1709</v>
      </c>
      <c r="F7" s="126">
        <v>0</v>
      </c>
      <c r="G7" s="107" t="str">
        <f t="shared" ref="G7:G70" si="0">D7</f>
        <v>SH19-04208</v>
      </c>
      <c r="H7" s="318"/>
      <c r="I7" s="126"/>
      <c r="J7" s="110"/>
      <c r="K7" s="108"/>
      <c r="L7" s="107"/>
      <c r="M7" s="319"/>
      <c r="N7" s="107" t="s">
        <v>1942</v>
      </c>
    </row>
    <row r="8" spans="1:14" ht="18" customHeight="1">
      <c r="A8" s="107">
        <v>2</v>
      </c>
      <c r="B8" s="107" t="s">
        <v>42</v>
      </c>
      <c r="C8" s="90">
        <v>43598</v>
      </c>
      <c r="D8" s="107" t="s">
        <v>6463</v>
      </c>
      <c r="E8" s="107" t="s">
        <v>7661</v>
      </c>
      <c r="F8" s="126">
        <v>44.2</v>
      </c>
      <c r="G8" s="107" t="str">
        <f t="shared" si="0"/>
        <v>SH19-04209</v>
      </c>
      <c r="H8" s="318"/>
      <c r="I8" s="126"/>
      <c r="J8" s="110"/>
      <c r="K8" s="108"/>
      <c r="L8" s="107"/>
      <c r="M8" s="319"/>
      <c r="N8" s="107"/>
    </row>
    <row r="9" spans="1:14" ht="18" customHeight="1">
      <c r="A9" s="107">
        <v>3</v>
      </c>
      <c r="B9" s="107" t="s">
        <v>42</v>
      </c>
      <c r="C9" s="90">
        <v>43588</v>
      </c>
      <c r="D9" s="107" t="s">
        <v>6464</v>
      </c>
      <c r="E9" s="107" t="s">
        <v>7302</v>
      </c>
      <c r="F9" s="126">
        <v>8515.9500000000007</v>
      </c>
      <c r="G9" s="107" t="str">
        <f t="shared" si="0"/>
        <v>SH19-04210</v>
      </c>
      <c r="H9" s="318"/>
      <c r="I9" s="126"/>
      <c r="J9" s="110"/>
      <c r="K9" s="108"/>
      <c r="L9" s="107"/>
      <c r="M9" s="319"/>
      <c r="N9" s="107"/>
    </row>
    <row r="10" spans="1:14" ht="18" customHeight="1">
      <c r="A10" s="107">
        <v>4</v>
      </c>
      <c r="B10" s="107" t="s">
        <v>42</v>
      </c>
      <c r="C10" s="90">
        <v>43588</v>
      </c>
      <c r="D10" s="107" t="s">
        <v>6465</v>
      </c>
      <c r="E10" s="107" t="s">
        <v>7302</v>
      </c>
      <c r="F10" s="126">
        <v>2503.67</v>
      </c>
      <c r="G10" s="107" t="str">
        <f t="shared" si="0"/>
        <v>SH19-04211</v>
      </c>
      <c r="H10" s="318"/>
      <c r="I10" s="126"/>
      <c r="J10" s="110"/>
      <c r="K10" s="108"/>
      <c r="L10" s="107"/>
      <c r="M10" s="319"/>
      <c r="N10" s="107"/>
    </row>
    <row r="11" spans="1:14" ht="18" customHeight="1">
      <c r="A11" s="107">
        <v>5</v>
      </c>
      <c r="B11" s="107" t="s">
        <v>42</v>
      </c>
      <c r="C11" s="90">
        <v>43588</v>
      </c>
      <c r="D11" s="107" t="s">
        <v>6466</v>
      </c>
      <c r="E11" s="107" t="s">
        <v>7302</v>
      </c>
      <c r="F11" s="126">
        <v>11312.08</v>
      </c>
      <c r="G11" s="107" t="str">
        <f t="shared" si="0"/>
        <v>SH19-04212</v>
      </c>
      <c r="H11" s="318"/>
      <c r="I11" s="126"/>
      <c r="J11" s="110"/>
      <c r="K11" s="108"/>
      <c r="L11" s="107"/>
      <c r="M11" s="319"/>
      <c r="N11" s="107"/>
    </row>
    <row r="12" spans="1:14" ht="18" customHeight="1">
      <c r="A12" s="107">
        <v>6</v>
      </c>
      <c r="B12" s="107" t="s">
        <v>42</v>
      </c>
      <c r="C12" s="90">
        <v>43588</v>
      </c>
      <c r="D12" s="107" t="s">
        <v>6467</v>
      </c>
      <c r="E12" s="107" t="s">
        <v>7302</v>
      </c>
      <c r="F12" s="126">
        <v>8093.47</v>
      </c>
      <c r="G12" s="107" t="str">
        <f t="shared" si="0"/>
        <v>SH19-04213</v>
      </c>
      <c r="H12" s="318"/>
      <c r="I12" s="126"/>
      <c r="J12" s="110"/>
      <c r="K12" s="108"/>
      <c r="L12" s="107"/>
      <c r="M12" s="319"/>
      <c r="N12" s="107"/>
    </row>
    <row r="13" spans="1:14" ht="18" customHeight="1">
      <c r="A13" s="107">
        <v>7</v>
      </c>
      <c r="B13" s="107" t="s">
        <v>42</v>
      </c>
      <c r="C13" s="90">
        <v>43588</v>
      </c>
      <c r="D13" s="107" t="s">
        <v>6468</v>
      </c>
      <c r="E13" s="107" t="s">
        <v>7302</v>
      </c>
      <c r="F13" s="126">
        <v>8248.39</v>
      </c>
      <c r="G13" s="107" t="str">
        <f t="shared" si="0"/>
        <v>SH19-04214</v>
      </c>
      <c r="H13" s="318"/>
      <c r="I13" s="126"/>
      <c r="J13" s="110"/>
      <c r="K13" s="108"/>
      <c r="L13" s="107"/>
      <c r="M13" s="319"/>
      <c r="N13" s="107"/>
    </row>
    <row r="14" spans="1:14" ht="18" customHeight="1">
      <c r="A14" s="107">
        <v>8</v>
      </c>
      <c r="B14" s="107" t="s">
        <v>42</v>
      </c>
      <c r="C14" s="90">
        <v>43588</v>
      </c>
      <c r="D14" s="107" t="s">
        <v>6469</v>
      </c>
      <c r="E14" s="107" t="s">
        <v>7302</v>
      </c>
      <c r="F14" s="126">
        <v>7011.34</v>
      </c>
      <c r="G14" s="107" t="str">
        <f t="shared" si="0"/>
        <v>SH19-04215</v>
      </c>
      <c r="H14" s="318"/>
      <c r="I14" s="126"/>
      <c r="J14" s="110"/>
      <c r="K14" s="108"/>
      <c r="L14" s="107"/>
      <c r="M14" s="319"/>
      <c r="N14" s="107"/>
    </row>
    <row r="15" spans="1:14" ht="18" customHeight="1">
      <c r="A15" s="107">
        <v>9</v>
      </c>
      <c r="B15" s="107" t="s">
        <v>42</v>
      </c>
      <c r="C15" s="90">
        <v>43588</v>
      </c>
      <c r="D15" s="107" t="s">
        <v>6470</v>
      </c>
      <c r="E15" s="107" t="s">
        <v>7302</v>
      </c>
      <c r="F15" s="126">
        <v>10609.01</v>
      </c>
      <c r="G15" s="107" t="str">
        <f t="shared" si="0"/>
        <v>SH19-04216</v>
      </c>
      <c r="H15" s="318"/>
      <c r="I15" s="126"/>
      <c r="J15" s="110"/>
      <c r="K15" s="108"/>
      <c r="L15" s="107"/>
      <c r="M15" s="319"/>
      <c r="N15" s="107"/>
    </row>
    <row r="16" spans="1:14" ht="18" customHeight="1">
      <c r="A16" s="107">
        <v>10</v>
      </c>
      <c r="B16" s="107" t="s">
        <v>42</v>
      </c>
      <c r="C16" s="90">
        <v>43588</v>
      </c>
      <c r="D16" s="107" t="s">
        <v>6471</v>
      </c>
      <c r="E16" s="107" t="s">
        <v>7302</v>
      </c>
      <c r="F16" s="126">
        <v>9381.65</v>
      </c>
      <c r="G16" s="107" t="str">
        <f t="shared" si="0"/>
        <v>SH19-04217</v>
      </c>
      <c r="H16" s="318"/>
      <c r="I16" s="126"/>
      <c r="J16" s="110"/>
      <c r="K16" s="108"/>
      <c r="L16" s="107"/>
      <c r="M16" s="319"/>
      <c r="N16" s="107"/>
    </row>
    <row r="17" spans="1:14" ht="18" customHeight="1">
      <c r="A17" s="107">
        <v>11</v>
      </c>
      <c r="B17" s="107" t="s">
        <v>42</v>
      </c>
      <c r="C17" s="90">
        <v>43588</v>
      </c>
      <c r="D17" s="107" t="s">
        <v>6472</v>
      </c>
      <c r="E17" s="107" t="s">
        <v>7302</v>
      </c>
      <c r="F17" s="126">
        <v>5176.3100000000004</v>
      </c>
      <c r="G17" s="107" t="str">
        <f t="shared" si="0"/>
        <v>SH19-04218</v>
      </c>
      <c r="H17" s="318"/>
      <c r="I17" s="126"/>
      <c r="J17" s="110"/>
      <c r="K17" s="108"/>
      <c r="L17" s="107"/>
      <c r="M17" s="319"/>
      <c r="N17" s="107"/>
    </row>
    <row r="18" spans="1:14" ht="18" customHeight="1">
      <c r="A18" s="107">
        <v>12</v>
      </c>
      <c r="B18" s="107" t="s">
        <v>42</v>
      </c>
      <c r="C18" s="90">
        <v>43588</v>
      </c>
      <c r="D18" s="107" t="s">
        <v>6473</v>
      </c>
      <c r="E18" s="107" t="s">
        <v>7302</v>
      </c>
      <c r="F18" s="126">
        <v>8349.48</v>
      </c>
      <c r="G18" s="107" t="str">
        <f t="shared" si="0"/>
        <v>SH19-04219</v>
      </c>
      <c r="H18" s="318"/>
      <c r="I18" s="126"/>
      <c r="J18" s="110"/>
      <c r="K18" s="108"/>
      <c r="L18" s="107"/>
      <c r="M18" s="319"/>
      <c r="N18" s="107"/>
    </row>
    <row r="19" spans="1:14" ht="18" customHeight="1">
      <c r="A19" s="107">
        <v>13</v>
      </c>
      <c r="B19" s="107" t="s">
        <v>42</v>
      </c>
      <c r="C19" s="90">
        <v>43588</v>
      </c>
      <c r="D19" s="107" t="s">
        <v>6474</v>
      </c>
      <c r="E19" s="107" t="s">
        <v>7302</v>
      </c>
      <c r="F19" s="126">
        <v>7035.68</v>
      </c>
      <c r="G19" s="107" t="str">
        <f t="shared" si="0"/>
        <v>SH19-04220</v>
      </c>
      <c r="H19" s="318"/>
      <c r="I19" s="126"/>
      <c r="J19" s="110"/>
      <c r="K19" s="108"/>
      <c r="L19" s="107"/>
      <c r="M19" s="319"/>
      <c r="N19" s="107"/>
    </row>
    <row r="20" spans="1:14" ht="18" customHeight="1">
      <c r="A20" s="107">
        <v>14</v>
      </c>
      <c r="B20" s="107" t="s">
        <v>42</v>
      </c>
      <c r="C20" s="90">
        <v>43588</v>
      </c>
      <c r="D20" s="107" t="s">
        <v>6475</v>
      </c>
      <c r="E20" s="107" t="s">
        <v>7302</v>
      </c>
      <c r="F20" s="126">
        <v>5208.29</v>
      </c>
      <c r="G20" s="107" t="str">
        <f t="shared" si="0"/>
        <v>SH19-04221</v>
      </c>
      <c r="H20" s="318"/>
      <c r="I20" s="126"/>
      <c r="J20" s="110"/>
      <c r="K20" s="108"/>
      <c r="L20" s="107"/>
      <c r="M20" s="319"/>
      <c r="N20" s="107"/>
    </row>
    <row r="21" spans="1:14" ht="18" customHeight="1">
      <c r="A21" s="107">
        <v>15</v>
      </c>
      <c r="B21" s="107" t="s">
        <v>42</v>
      </c>
      <c r="C21" s="90">
        <v>43588</v>
      </c>
      <c r="D21" s="107" t="s">
        <v>6476</v>
      </c>
      <c r="E21" s="107" t="s">
        <v>7302</v>
      </c>
      <c r="F21" s="126">
        <v>6988.46</v>
      </c>
      <c r="G21" s="107" t="str">
        <f t="shared" si="0"/>
        <v>SH19-04222</v>
      </c>
      <c r="H21" s="318"/>
      <c r="I21" s="126"/>
      <c r="J21" s="110"/>
      <c r="K21" s="108"/>
      <c r="L21" s="107"/>
      <c r="M21" s="319"/>
      <c r="N21" s="107"/>
    </row>
    <row r="22" spans="1:14" ht="18" customHeight="1">
      <c r="A22" s="107">
        <v>16</v>
      </c>
      <c r="B22" s="107" t="s">
        <v>42</v>
      </c>
      <c r="C22" s="90">
        <v>43588</v>
      </c>
      <c r="D22" s="107" t="s">
        <v>6477</v>
      </c>
      <c r="E22" s="107" t="s">
        <v>7302</v>
      </c>
      <c r="F22" s="126">
        <v>2391.38</v>
      </c>
      <c r="G22" s="107" t="str">
        <f t="shared" si="0"/>
        <v>SH19-04223</v>
      </c>
      <c r="H22" s="318"/>
      <c r="I22" s="126"/>
      <c r="J22" s="110"/>
      <c r="K22" s="108"/>
      <c r="L22" s="107"/>
      <c r="M22" s="319"/>
      <c r="N22" s="107"/>
    </row>
    <row r="23" spans="1:14" ht="18" customHeight="1">
      <c r="A23" s="107">
        <v>17</v>
      </c>
      <c r="B23" s="107" t="s">
        <v>139</v>
      </c>
      <c r="C23" s="90">
        <v>43587</v>
      </c>
      <c r="D23" s="107" t="s">
        <v>6478</v>
      </c>
      <c r="E23" s="107" t="s">
        <v>1709</v>
      </c>
      <c r="F23" s="126">
        <v>2229</v>
      </c>
      <c r="G23" s="107" t="str">
        <f t="shared" si="0"/>
        <v>SH19-04224</v>
      </c>
      <c r="H23" s="318"/>
      <c r="I23" s="126"/>
      <c r="J23" s="110"/>
      <c r="K23" s="108"/>
      <c r="L23" s="107"/>
      <c r="M23" s="319"/>
      <c r="N23" s="107"/>
    </row>
    <row r="24" spans="1:14" ht="18" customHeight="1">
      <c r="A24" s="107">
        <v>18</v>
      </c>
      <c r="B24" s="107" t="s">
        <v>142</v>
      </c>
      <c r="C24" s="90">
        <v>43587</v>
      </c>
      <c r="D24" s="107" t="s">
        <v>6479</v>
      </c>
      <c r="E24" s="107" t="s">
        <v>1709</v>
      </c>
      <c r="F24" s="126">
        <v>889.25</v>
      </c>
      <c r="G24" s="107" t="str">
        <f t="shared" si="0"/>
        <v>SH19-04225</v>
      </c>
      <c r="H24" s="318"/>
      <c r="I24" s="126"/>
      <c r="J24" s="110"/>
      <c r="K24" s="108"/>
      <c r="L24" s="107"/>
      <c r="M24" s="319"/>
      <c r="N24" s="107"/>
    </row>
    <row r="25" spans="1:14" ht="18" customHeight="1">
      <c r="A25" s="107">
        <v>19</v>
      </c>
      <c r="B25" s="107" t="s">
        <v>142</v>
      </c>
      <c r="C25" s="90">
        <v>43587</v>
      </c>
      <c r="D25" s="107" t="s">
        <v>6480</v>
      </c>
      <c r="E25" s="107" t="s">
        <v>1709</v>
      </c>
      <c r="F25" s="126">
        <v>132.25</v>
      </c>
      <c r="G25" s="107" t="str">
        <f t="shared" si="0"/>
        <v>SH19-04226</v>
      </c>
      <c r="H25" s="318"/>
      <c r="I25" s="126"/>
      <c r="J25" s="110"/>
      <c r="K25" s="108"/>
      <c r="L25" s="107"/>
      <c r="M25" s="319"/>
      <c r="N25" s="107"/>
    </row>
    <row r="26" spans="1:14" ht="18" customHeight="1">
      <c r="A26" s="107">
        <v>20</v>
      </c>
      <c r="B26" s="107" t="s">
        <v>237</v>
      </c>
      <c r="C26" s="90">
        <v>43587</v>
      </c>
      <c r="D26" s="107" t="s">
        <v>6481</v>
      </c>
      <c r="E26" s="107" t="s">
        <v>1709</v>
      </c>
      <c r="F26" s="126">
        <v>3384</v>
      </c>
      <c r="G26" s="107" t="str">
        <f t="shared" si="0"/>
        <v>SH19-04227</v>
      </c>
      <c r="H26" s="318"/>
      <c r="I26" s="126"/>
      <c r="J26" s="110"/>
      <c r="K26" s="108"/>
      <c r="L26" s="107"/>
      <c r="M26" s="319"/>
      <c r="N26" s="107"/>
    </row>
    <row r="27" spans="1:14" ht="18" customHeight="1">
      <c r="A27" s="107">
        <v>21</v>
      </c>
      <c r="B27" s="107" t="s">
        <v>43</v>
      </c>
      <c r="C27" s="90">
        <v>43587</v>
      </c>
      <c r="D27" s="107" t="s">
        <v>6482</v>
      </c>
      <c r="E27" s="107" t="s">
        <v>1709</v>
      </c>
      <c r="F27" s="126">
        <v>6617.47</v>
      </c>
      <c r="G27" s="107" t="str">
        <f t="shared" si="0"/>
        <v>SH19-04228</v>
      </c>
      <c r="H27" s="318"/>
      <c r="I27" s="126"/>
      <c r="J27" s="110"/>
      <c r="K27" s="108"/>
      <c r="L27" s="107"/>
      <c r="M27" s="319"/>
      <c r="N27" s="107"/>
    </row>
    <row r="28" spans="1:14" ht="18" customHeight="1">
      <c r="A28" s="107">
        <v>22</v>
      </c>
      <c r="B28" s="107" t="s">
        <v>291</v>
      </c>
      <c r="C28" s="90">
        <v>43587</v>
      </c>
      <c r="D28" s="107" t="s">
        <v>6483</v>
      </c>
      <c r="E28" s="107" t="s">
        <v>1709</v>
      </c>
      <c r="F28" s="126">
        <v>849.69</v>
      </c>
      <c r="G28" s="107" t="str">
        <f t="shared" si="0"/>
        <v>SH19-04229</v>
      </c>
      <c r="H28" s="318"/>
      <c r="I28" s="126"/>
      <c r="J28" s="110"/>
      <c r="K28" s="108"/>
      <c r="L28" s="107"/>
      <c r="M28" s="319"/>
      <c r="N28" s="107"/>
    </row>
    <row r="29" spans="1:14" ht="18" customHeight="1">
      <c r="A29" s="107">
        <v>23</v>
      </c>
      <c r="B29" s="107" t="s">
        <v>49</v>
      </c>
      <c r="C29" s="90">
        <v>43587</v>
      </c>
      <c r="D29" s="107" t="s">
        <v>6484</v>
      </c>
      <c r="E29" s="107" t="s">
        <v>1709</v>
      </c>
      <c r="F29" s="126">
        <v>14242.8</v>
      </c>
      <c r="G29" s="107" t="str">
        <f t="shared" si="0"/>
        <v>SH19-04230</v>
      </c>
      <c r="H29" s="318"/>
      <c r="I29" s="126"/>
      <c r="J29" s="110"/>
      <c r="K29" s="108"/>
      <c r="L29" s="107"/>
      <c r="M29" s="319"/>
      <c r="N29" s="107"/>
    </row>
    <row r="30" spans="1:14" ht="18" customHeight="1">
      <c r="A30" s="107">
        <v>24</v>
      </c>
      <c r="B30" s="107" t="s">
        <v>291</v>
      </c>
      <c r="C30" s="90">
        <v>43587</v>
      </c>
      <c r="D30" s="107" t="s">
        <v>6485</v>
      </c>
      <c r="E30" s="107" t="s">
        <v>1709</v>
      </c>
      <c r="F30" s="126">
        <v>3785.28</v>
      </c>
      <c r="G30" s="107" t="str">
        <f t="shared" si="0"/>
        <v>SH19-04231</v>
      </c>
      <c r="H30" s="318"/>
      <c r="I30" s="126"/>
      <c r="J30" s="110"/>
      <c r="K30" s="108"/>
      <c r="L30" s="107"/>
      <c r="M30" s="319"/>
      <c r="N30" s="107"/>
    </row>
    <row r="31" spans="1:14" ht="18" customHeight="1">
      <c r="A31" s="107">
        <v>25</v>
      </c>
      <c r="B31" s="107" t="s">
        <v>55</v>
      </c>
      <c r="C31" s="90">
        <v>43587</v>
      </c>
      <c r="D31" s="107" t="s">
        <v>6486</v>
      </c>
      <c r="E31" s="107" t="s">
        <v>1709</v>
      </c>
      <c r="F31" s="126">
        <v>1658.7</v>
      </c>
      <c r="G31" s="107" t="str">
        <f t="shared" si="0"/>
        <v>SH19-04232</v>
      </c>
      <c r="H31" s="318"/>
      <c r="I31" s="126"/>
      <c r="J31" s="110"/>
      <c r="K31" s="108"/>
      <c r="L31" s="107"/>
      <c r="M31" s="319"/>
      <c r="N31" s="107"/>
    </row>
    <row r="32" spans="1:14" ht="18" customHeight="1">
      <c r="A32" s="107">
        <v>26</v>
      </c>
      <c r="B32" s="107" t="s">
        <v>55</v>
      </c>
      <c r="C32" s="90">
        <v>43587</v>
      </c>
      <c r="D32" s="107" t="s">
        <v>6487</v>
      </c>
      <c r="E32" s="107" t="s">
        <v>1709</v>
      </c>
      <c r="F32" s="126">
        <v>1644.84</v>
      </c>
      <c r="G32" s="107" t="str">
        <f t="shared" si="0"/>
        <v>SH19-04233</v>
      </c>
      <c r="H32" s="318"/>
      <c r="I32" s="126"/>
      <c r="J32" s="110"/>
      <c r="K32" s="108"/>
      <c r="L32" s="107"/>
      <c r="M32" s="319"/>
      <c r="N32" s="107"/>
    </row>
    <row r="33" spans="1:14" ht="18" customHeight="1">
      <c r="A33" s="107">
        <v>27</v>
      </c>
      <c r="B33" s="107" t="s">
        <v>55</v>
      </c>
      <c r="C33" s="90">
        <v>43587</v>
      </c>
      <c r="D33" s="107" t="s">
        <v>6488</v>
      </c>
      <c r="E33" s="107" t="s">
        <v>1709</v>
      </c>
      <c r="F33" s="126">
        <v>1477.74</v>
      </c>
      <c r="G33" s="107" t="str">
        <f t="shared" si="0"/>
        <v>SH19-04234</v>
      </c>
      <c r="H33" s="318"/>
      <c r="I33" s="126"/>
      <c r="J33" s="110"/>
      <c r="K33" s="108"/>
      <c r="L33" s="107"/>
      <c r="M33" s="319"/>
      <c r="N33" s="107"/>
    </row>
    <row r="34" spans="1:14" ht="18" customHeight="1">
      <c r="A34" s="107">
        <v>28</v>
      </c>
      <c r="B34" s="107" t="s">
        <v>55</v>
      </c>
      <c r="C34" s="90">
        <v>43587</v>
      </c>
      <c r="D34" s="107" t="s">
        <v>6489</v>
      </c>
      <c r="E34" s="107" t="s">
        <v>1709</v>
      </c>
      <c r="F34" s="126">
        <v>727.65</v>
      </c>
      <c r="G34" s="107" t="str">
        <f t="shared" si="0"/>
        <v>SH19-04235</v>
      </c>
      <c r="H34" s="318"/>
      <c r="I34" s="126"/>
      <c r="J34" s="110"/>
      <c r="K34" s="108"/>
      <c r="L34" s="107"/>
      <c r="M34" s="319"/>
      <c r="N34" s="107"/>
    </row>
    <row r="35" spans="1:14" ht="18" customHeight="1">
      <c r="A35" s="107">
        <v>29</v>
      </c>
      <c r="B35" s="107" t="s">
        <v>288</v>
      </c>
      <c r="C35" s="90">
        <v>43587</v>
      </c>
      <c r="D35" s="107" t="s">
        <v>6490</v>
      </c>
      <c r="E35" s="107" t="s">
        <v>1709</v>
      </c>
      <c r="F35" s="126">
        <v>6905.8</v>
      </c>
      <c r="G35" s="107" t="str">
        <f t="shared" si="0"/>
        <v>SH19-04236</v>
      </c>
      <c r="H35" s="318"/>
      <c r="I35" s="126"/>
      <c r="J35" s="110"/>
      <c r="K35" s="108"/>
      <c r="L35" s="107"/>
      <c r="M35" s="319"/>
      <c r="N35" s="107"/>
    </row>
    <row r="36" spans="1:14" ht="18" customHeight="1">
      <c r="A36" s="107">
        <v>30</v>
      </c>
      <c r="B36" s="107" t="s">
        <v>1746</v>
      </c>
      <c r="D36" s="327" t="s">
        <v>6491</v>
      </c>
      <c r="E36" s="107" t="s">
        <v>1709</v>
      </c>
      <c r="F36" s="126">
        <v>0</v>
      </c>
      <c r="G36" s="107" t="str">
        <f t="shared" si="0"/>
        <v>SH19-04237</v>
      </c>
      <c r="H36" s="318"/>
      <c r="I36" s="126"/>
      <c r="J36" s="110"/>
      <c r="K36" s="108"/>
      <c r="L36" s="107"/>
      <c r="M36" s="319"/>
      <c r="N36" s="107"/>
    </row>
    <row r="37" spans="1:14" ht="18" customHeight="1">
      <c r="A37" s="107">
        <v>31</v>
      </c>
      <c r="B37" s="107" t="s">
        <v>197</v>
      </c>
      <c r="C37" s="90">
        <v>43587</v>
      </c>
      <c r="D37" s="107" t="s">
        <v>6492</v>
      </c>
      <c r="E37" s="107" t="s">
        <v>1709</v>
      </c>
      <c r="F37" s="126">
        <v>3746.14</v>
      </c>
      <c r="G37" s="107" t="str">
        <f t="shared" si="0"/>
        <v>SH19-04238</v>
      </c>
      <c r="H37" s="318"/>
      <c r="I37" s="126"/>
      <c r="J37" s="110"/>
      <c r="K37" s="108"/>
      <c r="L37" s="107"/>
      <c r="M37" s="319"/>
      <c r="N37" s="107"/>
    </row>
    <row r="38" spans="1:14" ht="18" customHeight="1">
      <c r="A38" s="107">
        <v>32</v>
      </c>
      <c r="B38" s="107" t="s">
        <v>197</v>
      </c>
      <c r="C38" s="90">
        <v>43587</v>
      </c>
      <c r="D38" s="107" t="s">
        <v>6493</v>
      </c>
      <c r="E38" s="107" t="s">
        <v>1709</v>
      </c>
      <c r="F38" s="126">
        <v>5326.35</v>
      </c>
      <c r="G38" s="107" t="str">
        <f t="shared" si="0"/>
        <v>SH19-04239</v>
      </c>
      <c r="H38" s="318"/>
      <c r="I38" s="126"/>
      <c r="J38" s="110"/>
      <c r="K38" s="108"/>
      <c r="L38" s="107"/>
      <c r="M38" s="319"/>
      <c r="N38" s="107"/>
    </row>
    <row r="39" spans="1:14" ht="18" customHeight="1">
      <c r="A39" s="107">
        <v>33</v>
      </c>
      <c r="B39" s="107" t="s">
        <v>6130</v>
      </c>
      <c r="C39" s="90">
        <v>43587</v>
      </c>
      <c r="D39" s="107" t="s">
        <v>6494</v>
      </c>
      <c r="E39" s="107" t="s">
        <v>1709</v>
      </c>
      <c r="F39" s="126">
        <v>9739.6299999999992</v>
      </c>
      <c r="G39" s="107" t="str">
        <f t="shared" si="0"/>
        <v>SH19-04240</v>
      </c>
      <c r="H39" s="318"/>
      <c r="I39" s="126"/>
      <c r="J39" s="110"/>
      <c r="K39" s="108"/>
      <c r="L39" s="107"/>
      <c r="M39" s="319"/>
      <c r="N39" s="107"/>
    </row>
    <row r="40" spans="1:14" ht="18" customHeight="1">
      <c r="A40" s="107">
        <v>34</v>
      </c>
      <c r="B40" s="107" t="s">
        <v>6130</v>
      </c>
      <c r="C40" s="90">
        <v>43587</v>
      </c>
      <c r="D40" s="107" t="s">
        <v>6495</v>
      </c>
      <c r="E40" s="107" t="s">
        <v>1709</v>
      </c>
      <c r="F40" s="126">
        <v>2146.5</v>
      </c>
      <c r="G40" s="107" t="str">
        <f t="shared" si="0"/>
        <v>SH19-04241</v>
      </c>
      <c r="H40" s="318"/>
      <c r="I40" s="126"/>
      <c r="J40" s="110"/>
      <c r="K40" s="108"/>
      <c r="L40" s="107"/>
      <c r="M40" s="319"/>
      <c r="N40" s="107"/>
    </row>
    <row r="41" spans="1:14" ht="18" customHeight="1">
      <c r="A41" s="107">
        <v>35</v>
      </c>
      <c r="B41" s="107" t="s">
        <v>1746</v>
      </c>
      <c r="D41" s="327" t="s">
        <v>6496</v>
      </c>
      <c r="E41" s="107" t="s">
        <v>1709</v>
      </c>
      <c r="F41" s="126">
        <v>0</v>
      </c>
      <c r="G41" s="107" t="str">
        <f t="shared" si="0"/>
        <v>SH19-04242</v>
      </c>
      <c r="H41" s="318"/>
      <c r="I41" s="126"/>
      <c r="J41" s="110"/>
      <c r="K41" s="108"/>
      <c r="L41" s="107"/>
      <c r="M41" s="319"/>
      <c r="N41" s="107"/>
    </row>
    <row r="42" spans="1:14" ht="18" customHeight="1">
      <c r="A42" s="107">
        <v>36</v>
      </c>
      <c r="B42" s="107" t="s">
        <v>1746</v>
      </c>
      <c r="D42" s="327" t="s">
        <v>6497</v>
      </c>
      <c r="E42" s="107" t="s">
        <v>1709</v>
      </c>
      <c r="F42" s="126">
        <v>0</v>
      </c>
      <c r="G42" s="107" t="str">
        <f t="shared" si="0"/>
        <v>SH19-04243</v>
      </c>
      <c r="H42" s="318"/>
      <c r="I42" s="126"/>
      <c r="J42" s="110"/>
      <c r="K42" s="108"/>
      <c r="L42" s="107"/>
      <c r="M42" s="319"/>
      <c r="N42" s="107"/>
    </row>
    <row r="43" spans="1:14" ht="18" customHeight="1">
      <c r="A43" s="107">
        <v>37</v>
      </c>
      <c r="B43" s="107" t="s">
        <v>53</v>
      </c>
      <c r="C43" s="90">
        <v>43587</v>
      </c>
      <c r="D43" s="107" t="s">
        <v>6498</v>
      </c>
      <c r="E43" s="107" t="s">
        <v>1709</v>
      </c>
      <c r="F43" s="126">
        <v>2051.2600000000002</v>
      </c>
      <c r="G43" s="107" t="str">
        <f t="shared" si="0"/>
        <v>SH19-04244</v>
      </c>
      <c r="H43" s="318"/>
      <c r="I43" s="126"/>
      <c r="J43" s="110"/>
      <c r="K43" s="108"/>
      <c r="L43" s="107"/>
      <c r="M43" s="319"/>
      <c r="N43" s="107"/>
    </row>
    <row r="44" spans="1:14" ht="18" customHeight="1">
      <c r="A44" s="107">
        <v>38</v>
      </c>
      <c r="B44" s="107" t="s">
        <v>49</v>
      </c>
      <c r="C44" s="90">
        <v>43588</v>
      </c>
      <c r="D44" s="107" t="s">
        <v>6499</v>
      </c>
      <c r="E44" s="107" t="s">
        <v>1709</v>
      </c>
      <c r="F44" s="126">
        <v>14242.8</v>
      </c>
      <c r="G44" s="107" t="str">
        <f t="shared" si="0"/>
        <v>SH19-04245</v>
      </c>
      <c r="H44" s="318"/>
      <c r="I44" s="126"/>
      <c r="J44" s="110"/>
      <c r="K44" s="108"/>
      <c r="L44" s="107"/>
      <c r="M44" s="319"/>
      <c r="N44" s="107"/>
    </row>
    <row r="45" spans="1:14" ht="18" customHeight="1">
      <c r="A45" s="107">
        <v>39</v>
      </c>
      <c r="B45" s="107" t="s">
        <v>142</v>
      </c>
      <c r="C45" s="90">
        <v>43587</v>
      </c>
      <c r="D45" s="107" t="s">
        <v>6500</v>
      </c>
      <c r="E45" s="107" t="s">
        <v>1709</v>
      </c>
      <c r="F45" s="126">
        <v>2424.8000000000002</v>
      </c>
      <c r="G45" s="107" t="str">
        <f t="shared" si="0"/>
        <v>SH19-04246</v>
      </c>
      <c r="H45" s="318"/>
      <c r="I45" s="126"/>
      <c r="J45" s="110"/>
      <c r="K45" s="108"/>
      <c r="L45" s="107"/>
      <c r="M45" s="319"/>
      <c r="N45" s="107"/>
    </row>
    <row r="46" spans="1:14" ht="18" customHeight="1">
      <c r="A46" s="107">
        <v>40</v>
      </c>
      <c r="B46" s="107" t="s">
        <v>142</v>
      </c>
      <c r="C46" s="90">
        <v>43587</v>
      </c>
      <c r="D46" s="107" t="s">
        <v>6501</v>
      </c>
      <c r="E46" s="107" t="s">
        <v>1709</v>
      </c>
      <c r="F46" s="126">
        <v>386.63</v>
      </c>
      <c r="G46" s="107" t="str">
        <f t="shared" si="0"/>
        <v>SH19-04247</v>
      </c>
      <c r="H46" s="318"/>
      <c r="I46" s="126"/>
      <c r="J46" s="110"/>
      <c r="K46" s="108"/>
      <c r="L46" s="107"/>
      <c r="M46" s="319"/>
      <c r="N46" s="107"/>
    </row>
    <row r="47" spans="1:14" ht="18" customHeight="1">
      <c r="A47" s="107">
        <v>41</v>
      </c>
      <c r="B47" s="107" t="s">
        <v>42</v>
      </c>
      <c r="C47" s="90">
        <v>43587</v>
      </c>
      <c r="D47" s="107" t="s">
        <v>6502</v>
      </c>
      <c r="E47" s="107" t="s">
        <v>6132</v>
      </c>
      <c r="F47" s="126">
        <v>6.87</v>
      </c>
      <c r="G47" s="107" t="str">
        <f t="shared" si="0"/>
        <v>SH19-04248</v>
      </c>
      <c r="H47" s="318"/>
      <c r="I47" s="126"/>
      <c r="J47" s="110"/>
      <c r="K47" s="108"/>
      <c r="L47" s="107"/>
      <c r="M47" s="319"/>
      <c r="N47" s="107"/>
    </row>
    <row r="48" spans="1:14" ht="18" customHeight="1">
      <c r="A48" s="107">
        <v>42</v>
      </c>
      <c r="B48" s="107"/>
      <c r="D48" s="347" t="s">
        <v>6503</v>
      </c>
      <c r="E48" s="107" t="s">
        <v>1709</v>
      </c>
      <c r="F48" s="126">
        <v>0</v>
      </c>
      <c r="G48" s="107" t="str">
        <f t="shared" si="0"/>
        <v>SH19-04249</v>
      </c>
      <c r="H48" s="318"/>
      <c r="I48" s="126"/>
      <c r="J48" s="110"/>
      <c r="K48" s="108"/>
      <c r="L48" s="107"/>
      <c r="M48" s="319"/>
      <c r="N48" s="107" t="s">
        <v>1942</v>
      </c>
    </row>
    <row r="49" spans="1:14" ht="18" customHeight="1">
      <c r="A49" s="107">
        <v>43</v>
      </c>
      <c r="B49" s="107" t="s">
        <v>1746</v>
      </c>
      <c r="D49" s="327" t="s">
        <v>6504</v>
      </c>
      <c r="E49" s="107" t="s">
        <v>1709</v>
      </c>
      <c r="F49" s="126">
        <v>0</v>
      </c>
      <c r="G49" s="107" t="str">
        <f t="shared" si="0"/>
        <v>SH19-04250</v>
      </c>
      <c r="H49" s="318"/>
      <c r="I49" s="126"/>
      <c r="J49" s="110"/>
      <c r="K49" s="108"/>
      <c r="L49" s="107"/>
      <c r="M49" s="319"/>
      <c r="N49" s="107"/>
    </row>
    <row r="50" spans="1:14" ht="18" customHeight="1">
      <c r="A50" s="107">
        <v>44</v>
      </c>
      <c r="B50" s="107" t="s">
        <v>329</v>
      </c>
      <c r="C50" s="90">
        <v>43587</v>
      </c>
      <c r="D50" s="107" t="s">
        <v>6505</v>
      </c>
      <c r="E50" s="107" t="s">
        <v>1709</v>
      </c>
      <c r="F50" s="126">
        <v>2810.7</v>
      </c>
      <c r="G50" s="107" t="str">
        <f t="shared" si="0"/>
        <v>SH19-04251</v>
      </c>
      <c r="H50" s="318"/>
      <c r="I50" s="126"/>
      <c r="J50" s="110"/>
      <c r="K50" s="108"/>
      <c r="L50" s="107"/>
      <c r="M50" s="319"/>
      <c r="N50" s="107"/>
    </row>
    <row r="51" spans="1:14" ht="18" customHeight="1">
      <c r="A51" s="107">
        <v>45</v>
      </c>
      <c r="B51" s="107" t="s">
        <v>1746</v>
      </c>
      <c r="D51" s="327" t="s">
        <v>6506</v>
      </c>
      <c r="E51" s="107" t="s">
        <v>1709</v>
      </c>
      <c r="F51" s="126">
        <v>0</v>
      </c>
      <c r="G51" s="107" t="str">
        <f t="shared" si="0"/>
        <v>SH19-04252</v>
      </c>
      <c r="H51" s="318"/>
      <c r="I51" s="126"/>
      <c r="J51" s="110"/>
      <c r="K51" s="108"/>
      <c r="L51" s="107"/>
      <c r="M51" s="319"/>
      <c r="N51" s="107"/>
    </row>
    <row r="52" spans="1:14" ht="18" customHeight="1">
      <c r="A52" s="107">
        <v>46</v>
      </c>
      <c r="B52" s="107" t="s">
        <v>1727</v>
      </c>
      <c r="C52" s="90">
        <v>43587</v>
      </c>
      <c r="D52" s="107" t="s">
        <v>6507</v>
      </c>
      <c r="E52" s="107" t="s">
        <v>1709</v>
      </c>
      <c r="F52" s="126">
        <v>1448.4</v>
      </c>
      <c r="G52" s="107" t="str">
        <f t="shared" si="0"/>
        <v>SH19-04253</v>
      </c>
      <c r="H52" s="318"/>
      <c r="I52" s="126"/>
      <c r="J52" s="110"/>
      <c r="K52" s="108"/>
      <c r="L52" s="107"/>
      <c r="M52" s="319"/>
      <c r="N52" s="107"/>
    </row>
    <row r="53" spans="1:14" ht="18" customHeight="1">
      <c r="A53" s="107">
        <v>47</v>
      </c>
      <c r="B53" s="107" t="s">
        <v>1746</v>
      </c>
      <c r="D53" s="327" t="s">
        <v>6508</v>
      </c>
      <c r="E53" s="107" t="s">
        <v>1709</v>
      </c>
      <c r="F53" s="126">
        <v>0</v>
      </c>
      <c r="G53" s="107" t="str">
        <f t="shared" si="0"/>
        <v>SH19-04254</v>
      </c>
      <c r="H53" s="318"/>
      <c r="I53" s="126"/>
      <c r="J53" s="110"/>
      <c r="K53" s="108"/>
      <c r="L53" s="107"/>
      <c r="M53" s="319"/>
      <c r="N53" s="107"/>
    </row>
    <row r="54" spans="1:14" ht="18" customHeight="1">
      <c r="A54" s="107">
        <v>48</v>
      </c>
      <c r="B54" s="107" t="s">
        <v>55</v>
      </c>
      <c r="C54" s="90">
        <v>43587</v>
      </c>
      <c r="D54" s="107" t="s">
        <v>6509</v>
      </c>
      <c r="E54" s="107" t="s">
        <v>1709</v>
      </c>
      <c r="F54" s="126">
        <v>3289.68</v>
      </c>
      <c r="G54" s="107" t="str">
        <f t="shared" si="0"/>
        <v>SH19-04255</v>
      </c>
      <c r="H54" s="318"/>
      <c r="I54" s="126"/>
      <c r="J54" s="110"/>
      <c r="K54" s="108"/>
      <c r="L54" s="107"/>
      <c r="M54" s="319"/>
      <c r="N54" s="107"/>
    </row>
    <row r="55" spans="1:14" ht="18" customHeight="1">
      <c r="A55" s="107">
        <v>49</v>
      </c>
      <c r="B55" s="107" t="s">
        <v>55</v>
      </c>
      <c r="C55" s="90">
        <v>43587</v>
      </c>
      <c r="D55" s="107" t="s">
        <v>6510</v>
      </c>
      <c r="E55" s="107" t="s">
        <v>1709</v>
      </c>
      <c r="F55" s="126">
        <v>3005.64</v>
      </c>
      <c r="G55" s="107" t="str">
        <f t="shared" si="0"/>
        <v>SH19-04256</v>
      </c>
      <c r="H55" s="318"/>
      <c r="I55" s="126"/>
      <c r="J55" s="110"/>
      <c r="K55" s="108"/>
      <c r="L55" s="107"/>
      <c r="M55" s="319"/>
      <c r="N55" s="107"/>
    </row>
    <row r="56" spans="1:14" ht="18" customHeight="1">
      <c r="A56" s="107">
        <v>50</v>
      </c>
      <c r="B56" s="107" t="s">
        <v>238</v>
      </c>
      <c r="C56" s="90">
        <v>43587</v>
      </c>
      <c r="D56" s="107" t="s">
        <v>6511</v>
      </c>
      <c r="E56" s="107" t="s">
        <v>1709</v>
      </c>
      <c r="F56" s="126">
        <v>1298.46</v>
      </c>
      <c r="G56" s="107" t="str">
        <f t="shared" si="0"/>
        <v>SH19-04257</v>
      </c>
      <c r="H56" s="318"/>
      <c r="I56" s="126"/>
      <c r="J56" s="110"/>
      <c r="K56" s="108"/>
      <c r="L56" s="107"/>
      <c r="M56" s="319"/>
      <c r="N56" s="107"/>
    </row>
    <row r="57" spans="1:14" ht="18" customHeight="1">
      <c r="A57" s="107">
        <v>51</v>
      </c>
      <c r="B57" s="107" t="s">
        <v>42</v>
      </c>
      <c r="C57" s="90">
        <v>43587</v>
      </c>
      <c r="D57" s="107" t="s">
        <v>6512</v>
      </c>
      <c r="E57" s="107" t="s">
        <v>6132</v>
      </c>
      <c r="F57" s="126">
        <v>19.95</v>
      </c>
      <c r="G57" s="107" t="str">
        <f t="shared" si="0"/>
        <v>SH19-04258</v>
      </c>
      <c r="H57" s="318"/>
      <c r="I57" s="126"/>
      <c r="J57" s="110"/>
      <c r="K57" s="108"/>
      <c r="L57" s="107"/>
      <c r="M57" s="319"/>
      <c r="N57" s="107"/>
    </row>
    <row r="58" spans="1:14" ht="18" customHeight="1">
      <c r="A58" s="107">
        <v>52</v>
      </c>
      <c r="B58" s="107" t="s">
        <v>1746</v>
      </c>
      <c r="D58" s="327" t="s">
        <v>6513</v>
      </c>
      <c r="E58" s="107" t="s">
        <v>1709</v>
      </c>
      <c r="F58" s="126">
        <v>0</v>
      </c>
      <c r="G58" s="107" t="str">
        <f t="shared" si="0"/>
        <v>SH19-04259</v>
      </c>
      <c r="H58" s="318"/>
      <c r="I58" s="126"/>
      <c r="J58" s="110"/>
      <c r="K58" s="108"/>
      <c r="L58" s="107"/>
      <c r="M58" s="319"/>
      <c r="N58" s="107"/>
    </row>
    <row r="59" spans="1:14" ht="18" customHeight="1">
      <c r="A59" s="107">
        <v>53</v>
      </c>
      <c r="B59" s="107" t="s">
        <v>1746</v>
      </c>
      <c r="D59" s="327" t="s">
        <v>6514</v>
      </c>
      <c r="E59" s="107" t="s">
        <v>1709</v>
      </c>
      <c r="F59" s="126">
        <v>0</v>
      </c>
      <c r="G59" s="107" t="str">
        <f t="shared" si="0"/>
        <v>SH19-04260</v>
      </c>
      <c r="H59" s="318"/>
      <c r="I59" s="126"/>
      <c r="J59" s="110"/>
      <c r="K59" s="108"/>
      <c r="L59" s="107"/>
      <c r="M59" s="319"/>
      <c r="N59" s="107"/>
    </row>
    <row r="60" spans="1:14" ht="18" customHeight="1">
      <c r="A60" s="107">
        <v>54</v>
      </c>
      <c r="B60" s="107" t="s">
        <v>42</v>
      </c>
      <c r="C60" s="90">
        <v>43591</v>
      </c>
      <c r="D60" s="107" t="s">
        <v>6515</v>
      </c>
      <c r="E60" s="107" t="s">
        <v>7301</v>
      </c>
      <c r="F60" s="126">
        <v>7302.1</v>
      </c>
      <c r="G60" s="107" t="str">
        <f t="shared" si="0"/>
        <v>SH19-04261</v>
      </c>
      <c r="H60" s="318"/>
      <c r="I60" s="126"/>
      <c r="J60" s="110"/>
      <c r="K60" s="108"/>
      <c r="L60" s="107"/>
      <c r="M60" s="319"/>
      <c r="N60" s="107"/>
    </row>
    <row r="61" spans="1:14" ht="18" customHeight="1">
      <c r="A61" s="107">
        <v>55</v>
      </c>
      <c r="B61" s="107" t="s">
        <v>42</v>
      </c>
      <c r="C61" s="90">
        <v>43591</v>
      </c>
      <c r="D61" s="107" t="s">
        <v>6516</v>
      </c>
      <c r="E61" s="107" t="s">
        <v>7301</v>
      </c>
      <c r="F61" s="126">
        <v>1491.12</v>
      </c>
      <c r="G61" s="107" t="str">
        <f t="shared" si="0"/>
        <v>SH19-04262</v>
      </c>
      <c r="H61" s="318"/>
      <c r="I61" s="126"/>
      <c r="J61" s="110"/>
      <c r="K61" s="108"/>
      <c r="L61" s="107"/>
      <c r="M61" s="319"/>
      <c r="N61" s="107"/>
    </row>
    <row r="62" spans="1:14" ht="18" customHeight="1">
      <c r="A62" s="107">
        <v>56</v>
      </c>
      <c r="B62" s="107" t="s">
        <v>42</v>
      </c>
      <c r="C62" s="90">
        <v>43591</v>
      </c>
      <c r="D62" s="107" t="s">
        <v>6517</v>
      </c>
      <c r="E62" s="107" t="s">
        <v>7301</v>
      </c>
      <c r="F62" s="126">
        <v>10213.89</v>
      </c>
      <c r="G62" s="107" t="str">
        <f t="shared" si="0"/>
        <v>SH19-04263</v>
      </c>
      <c r="H62" s="318"/>
      <c r="I62" s="126"/>
      <c r="J62" s="110"/>
      <c r="K62" s="108"/>
      <c r="L62" s="107"/>
      <c r="M62" s="319"/>
      <c r="N62" s="107"/>
    </row>
    <row r="63" spans="1:14" ht="18" customHeight="1">
      <c r="A63" s="107">
        <v>57</v>
      </c>
      <c r="B63" s="107" t="s">
        <v>42</v>
      </c>
      <c r="C63" s="90">
        <v>43591</v>
      </c>
      <c r="D63" s="107" t="s">
        <v>6518</v>
      </c>
      <c r="E63" s="107" t="s">
        <v>7301</v>
      </c>
      <c r="F63" s="126">
        <v>2485.1999999999998</v>
      </c>
      <c r="G63" s="107" t="str">
        <f t="shared" si="0"/>
        <v>SH19-04264</v>
      </c>
      <c r="H63" s="318"/>
      <c r="I63" s="126"/>
      <c r="J63" s="110"/>
      <c r="K63" s="108"/>
      <c r="L63" s="107"/>
      <c r="M63" s="319"/>
      <c r="N63" s="107"/>
    </row>
    <row r="64" spans="1:14" ht="18" customHeight="1">
      <c r="A64" s="107">
        <v>58</v>
      </c>
      <c r="B64" s="107" t="s">
        <v>42</v>
      </c>
      <c r="C64" s="90">
        <v>43591</v>
      </c>
      <c r="D64" s="107" t="s">
        <v>6519</v>
      </c>
      <c r="E64" s="107" t="s">
        <v>7301</v>
      </c>
      <c r="F64" s="126">
        <v>8820.23</v>
      </c>
      <c r="G64" s="107" t="str">
        <f t="shared" si="0"/>
        <v>SH19-04265</v>
      </c>
      <c r="H64" s="318"/>
      <c r="I64" s="126"/>
      <c r="J64" s="110"/>
      <c r="K64" s="108"/>
      <c r="L64" s="107"/>
      <c r="M64" s="319"/>
      <c r="N64" s="107"/>
    </row>
    <row r="65" spans="1:14" ht="18" customHeight="1">
      <c r="A65" s="107">
        <v>59</v>
      </c>
      <c r="B65" s="107" t="s">
        <v>42</v>
      </c>
      <c r="C65" s="90">
        <v>43591</v>
      </c>
      <c r="D65" s="107" t="s">
        <v>6520</v>
      </c>
      <c r="E65" s="107" t="s">
        <v>7301</v>
      </c>
      <c r="F65" s="126">
        <v>3835.34</v>
      </c>
      <c r="G65" s="107" t="str">
        <f t="shared" si="0"/>
        <v>SH19-04266</v>
      </c>
      <c r="H65" s="318"/>
      <c r="I65" s="126"/>
      <c r="J65" s="110"/>
      <c r="K65" s="108"/>
      <c r="L65" s="107"/>
      <c r="M65" s="319"/>
      <c r="N65" s="107"/>
    </row>
    <row r="66" spans="1:14" ht="18" customHeight="1">
      <c r="A66" s="107">
        <v>60</v>
      </c>
      <c r="B66" s="107" t="s">
        <v>42</v>
      </c>
      <c r="C66" s="90">
        <v>43591</v>
      </c>
      <c r="D66" s="107" t="s">
        <v>6521</v>
      </c>
      <c r="E66" s="107" t="s">
        <v>7301</v>
      </c>
      <c r="F66" s="126">
        <v>613.57000000000005</v>
      </c>
      <c r="G66" s="107" t="str">
        <f t="shared" si="0"/>
        <v>SH19-04267</v>
      </c>
      <c r="H66" s="318"/>
      <c r="I66" s="126"/>
      <c r="J66" s="110"/>
      <c r="K66" s="108"/>
      <c r="L66" s="107"/>
      <c r="M66" s="319"/>
      <c r="N66" s="107"/>
    </row>
    <row r="67" spans="1:14" ht="18" customHeight="1">
      <c r="A67" s="107">
        <v>61</v>
      </c>
      <c r="B67" s="107" t="s">
        <v>42</v>
      </c>
      <c r="C67" s="90">
        <v>43591</v>
      </c>
      <c r="D67" s="107" t="s">
        <v>6522</v>
      </c>
      <c r="E67" s="107" t="s">
        <v>7301</v>
      </c>
      <c r="F67" s="126">
        <v>12713.87</v>
      </c>
      <c r="G67" s="107" t="str">
        <f t="shared" si="0"/>
        <v>SH19-04268</v>
      </c>
      <c r="H67" s="318"/>
      <c r="I67" s="126"/>
      <c r="J67" s="110"/>
      <c r="K67" s="108"/>
      <c r="L67" s="107"/>
      <c r="M67" s="319"/>
      <c r="N67" s="107"/>
    </row>
    <row r="68" spans="1:14" ht="18" customHeight="1">
      <c r="A68" s="107">
        <v>62</v>
      </c>
      <c r="B68" s="107" t="s">
        <v>42</v>
      </c>
      <c r="C68" s="90">
        <v>43591</v>
      </c>
      <c r="D68" s="107" t="s">
        <v>6523</v>
      </c>
      <c r="E68" s="107" t="s">
        <v>7301</v>
      </c>
      <c r="F68" s="126">
        <v>6956.69</v>
      </c>
      <c r="G68" s="107" t="str">
        <f t="shared" si="0"/>
        <v>SH19-04269</v>
      </c>
      <c r="H68" s="318"/>
      <c r="I68" s="126"/>
      <c r="J68" s="110"/>
      <c r="K68" s="108"/>
      <c r="L68" s="107"/>
      <c r="M68" s="319"/>
      <c r="N68" s="107"/>
    </row>
    <row r="69" spans="1:14" ht="18" customHeight="1">
      <c r="A69" s="107">
        <v>63</v>
      </c>
      <c r="B69" s="107" t="s">
        <v>42</v>
      </c>
      <c r="C69" s="90">
        <v>43591</v>
      </c>
      <c r="D69" s="107" t="s">
        <v>6524</v>
      </c>
      <c r="E69" s="107" t="s">
        <v>7301</v>
      </c>
      <c r="F69" s="126">
        <v>9165.2900000000009</v>
      </c>
      <c r="G69" s="107" t="str">
        <f t="shared" si="0"/>
        <v>SH19-04270</v>
      </c>
      <c r="H69" s="318"/>
      <c r="I69" s="126"/>
      <c r="J69" s="110"/>
      <c r="K69" s="108"/>
      <c r="L69" s="107"/>
      <c r="M69" s="319"/>
      <c r="N69" s="107"/>
    </row>
    <row r="70" spans="1:14" ht="18" customHeight="1">
      <c r="A70" s="107">
        <v>64</v>
      </c>
      <c r="B70" s="107" t="s">
        <v>42</v>
      </c>
      <c r="C70" s="90">
        <v>43591</v>
      </c>
      <c r="D70" s="107" t="s">
        <v>6525</v>
      </c>
      <c r="E70" s="107" t="s">
        <v>7301</v>
      </c>
      <c r="F70" s="126">
        <v>3959.75</v>
      </c>
      <c r="G70" s="107" t="str">
        <f t="shared" si="0"/>
        <v>SH19-04271</v>
      </c>
      <c r="H70" s="318"/>
      <c r="I70" s="126"/>
      <c r="J70" s="110"/>
      <c r="K70" s="108"/>
      <c r="L70" s="107"/>
      <c r="M70" s="319"/>
      <c r="N70" s="107"/>
    </row>
    <row r="71" spans="1:14" ht="18" customHeight="1">
      <c r="A71" s="107">
        <v>65</v>
      </c>
      <c r="B71" s="107" t="s">
        <v>42</v>
      </c>
      <c r="C71" s="90">
        <v>43591</v>
      </c>
      <c r="D71" s="107" t="s">
        <v>6526</v>
      </c>
      <c r="E71" s="107" t="s">
        <v>7301</v>
      </c>
      <c r="F71" s="126">
        <v>7339.17</v>
      </c>
      <c r="G71" s="107" t="str">
        <f t="shared" ref="G71:G134" si="1">D71</f>
        <v>SH19-04272</v>
      </c>
      <c r="H71" s="318"/>
      <c r="I71" s="126"/>
      <c r="J71" s="110"/>
      <c r="K71" s="108"/>
      <c r="L71" s="107"/>
      <c r="M71" s="319"/>
      <c r="N71" s="107"/>
    </row>
    <row r="72" spans="1:14" ht="18" customHeight="1">
      <c r="A72" s="107">
        <v>66</v>
      </c>
      <c r="B72" s="107" t="s">
        <v>55</v>
      </c>
      <c r="C72" s="90">
        <v>43588</v>
      </c>
      <c r="D72" s="107" t="s">
        <v>6527</v>
      </c>
      <c r="E72" s="107" t="s">
        <v>1709</v>
      </c>
      <c r="F72" s="126">
        <v>1644.84</v>
      </c>
      <c r="G72" s="107" t="str">
        <f t="shared" si="1"/>
        <v>SH19-04273</v>
      </c>
      <c r="H72" s="318"/>
      <c r="I72" s="126"/>
      <c r="J72" s="110"/>
      <c r="K72" s="108"/>
      <c r="L72" s="107"/>
      <c r="M72" s="319"/>
      <c r="N72" s="107"/>
    </row>
    <row r="73" spans="1:14" ht="18" customHeight="1">
      <c r="A73" s="107">
        <v>67</v>
      </c>
      <c r="B73" s="107" t="s">
        <v>55</v>
      </c>
      <c r="C73" s="90">
        <v>43588</v>
      </c>
      <c r="D73" s="107" t="s">
        <v>6528</v>
      </c>
      <c r="E73" s="107" t="s">
        <v>1709</v>
      </c>
      <c r="F73" s="126">
        <v>1502.82</v>
      </c>
      <c r="G73" s="107" t="str">
        <f t="shared" si="1"/>
        <v>SH19-04274</v>
      </c>
      <c r="H73" s="318"/>
      <c r="I73" s="126"/>
      <c r="J73" s="110"/>
      <c r="K73" s="108"/>
      <c r="L73" s="107"/>
      <c r="M73" s="319"/>
      <c r="N73" s="107"/>
    </row>
    <row r="74" spans="1:14" ht="18" customHeight="1">
      <c r="A74" s="107">
        <v>68</v>
      </c>
      <c r="B74" s="107" t="s">
        <v>55</v>
      </c>
      <c r="C74" s="90">
        <v>43588</v>
      </c>
      <c r="D74" s="107" t="s">
        <v>6529</v>
      </c>
      <c r="E74" s="107" t="s">
        <v>1709</v>
      </c>
      <c r="F74" s="126">
        <v>1447.74</v>
      </c>
      <c r="G74" s="107" t="str">
        <f t="shared" si="1"/>
        <v>SH19-04275</v>
      </c>
      <c r="H74" s="318"/>
      <c r="I74" s="126"/>
      <c r="J74" s="110"/>
      <c r="K74" s="108"/>
      <c r="L74" s="107"/>
      <c r="M74" s="319"/>
      <c r="N74" s="107"/>
    </row>
    <row r="75" spans="1:14" ht="18" customHeight="1">
      <c r="A75" s="107">
        <v>69</v>
      </c>
      <c r="B75" s="107" t="s">
        <v>43</v>
      </c>
      <c r="C75" s="90">
        <v>43588</v>
      </c>
      <c r="D75" s="107" t="s">
        <v>6530</v>
      </c>
      <c r="E75" s="107" t="s">
        <v>1709</v>
      </c>
      <c r="F75" s="126">
        <v>7445.53</v>
      </c>
      <c r="G75" s="107" t="str">
        <f t="shared" si="1"/>
        <v>SH19-04276</v>
      </c>
      <c r="H75" s="318"/>
      <c r="I75" s="126"/>
      <c r="J75" s="110"/>
      <c r="K75" s="108"/>
      <c r="L75" s="107"/>
      <c r="M75" s="319"/>
      <c r="N75" s="107"/>
    </row>
    <row r="76" spans="1:14" ht="18" customHeight="1">
      <c r="A76" s="107">
        <v>70</v>
      </c>
      <c r="B76" s="107" t="s">
        <v>142</v>
      </c>
      <c r="C76" s="90">
        <v>43588</v>
      </c>
      <c r="D76" s="107" t="s">
        <v>6531</v>
      </c>
      <c r="E76" s="107" t="s">
        <v>1709</v>
      </c>
      <c r="F76" s="126">
        <v>542</v>
      </c>
      <c r="G76" s="107" t="str">
        <f t="shared" si="1"/>
        <v>SH19-04277</v>
      </c>
      <c r="H76" s="318"/>
      <c r="I76" s="126"/>
      <c r="J76" s="110"/>
      <c r="K76" s="108"/>
      <c r="L76" s="107"/>
      <c r="M76" s="319"/>
      <c r="N76" s="107"/>
    </row>
    <row r="77" spans="1:14" ht="18" customHeight="1">
      <c r="A77" s="107">
        <v>71</v>
      </c>
      <c r="B77" s="107" t="s">
        <v>142</v>
      </c>
      <c r="C77" s="90">
        <v>43588</v>
      </c>
      <c r="D77" s="107" t="s">
        <v>6532</v>
      </c>
      <c r="E77" s="107" t="s">
        <v>1709</v>
      </c>
      <c r="F77" s="126">
        <v>87.38</v>
      </c>
      <c r="G77" s="107" t="str">
        <f t="shared" si="1"/>
        <v>SH19-04278</v>
      </c>
      <c r="H77" s="318"/>
      <c r="I77" s="126"/>
      <c r="J77" s="110"/>
      <c r="K77" s="108"/>
      <c r="L77" s="107"/>
      <c r="M77" s="319"/>
      <c r="N77" s="107"/>
    </row>
    <row r="78" spans="1:14" ht="18" customHeight="1">
      <c r="A78" s="107">
        <v>72</v>
      </c>
      <c r="B78" s="107" t="s">
        <v>55</v>
      </c>
      <c r="C78" s="90">
        <v>43588</v>
      </c>
      <c r="D78" s="107" t="s">
        <v>6533</v>
      </c>
      <c r="E78" s="107" t="s">
        <v>1709</v>
      </c>
      <c r="F78" s="126">
        <v>129.9</v>
      </c>
      <c r="G78" s="107" t="str">
        <f t="shared" si="1"/>
        <v>SH19-04279</v>
      </c>
      <c r="H78" s="318"/>
      <c r="I78" s="126"/>
      <c r="J78" s="110"/>
      <c r="K78" s="108"/>
      <c r="L78" s="107"/>
      <c r="M78" s="319"/>
      <c r="N78" s="107"/>
    </row>
    <row r="79" spans="1:14" ht="18" customHeight="1">
      <c r="A79" s="107">
        <v>73</v>
      </c>
      <c r="B79" s="107" t="s">
        <v>55</v>
      </c>
      <c r="C79" s="90">
        <v>43588</v>
      </c>
      <c r="D79" s="107" t="s">
        <v>6534</v>
      </c>
      <c r="E79" s="107" t="s">
        <v>1709</v>
      </c>
      <c r="F79" s="126">
        <v>295.5</v>
      </c>
      <c r="G79" s="107" t="str">
        <f t="shared" si="1"/>
        <v>SH19-04280</v>
      </c>
      <c r="H79" s="318"/>
      <c r="I79" s="126"/>
      <c r="J79" s="110"/>
      <c r="K79" s="108"/>
      <c r="L79" s="107"/>
      <c r="M79" s="319"/>
      <c r="N79" s="107"/>
    </row>
    <row r="80" spans="1:14" ht="18" customHeight="1">
      <c r="A80" s="107">
        <v>74</v>
      </c>
      <c r="B80" s="107" t="s">
        <v>55</v>
      </c>
      <c r="C80" s="90">
        <v>43588</v>
      </c>
      <c r="D80" s="107" t="s">
        <v>6535</v>
      </c>
      <c r="E80" s="107" t="s">
        <v>1709</v>
      </c>
      <c r="F80" s="126">
        <v>151.5</v>
      </c>
      <c r="G80" s="107" t="str">
        <f t="shared" si="1"/>
        <v>SH19-04281</v>
      </c>
      <c r="H80" s="318"/>
      <c r="I80" s="126"/>
      <c r="J80" s="110"/>
      <c r="K80" s="108"/>
      <c r="L80" s="107"/>
      <c r="M80" s="319"/>
      <c r="N80" s="107"/>
    </row>
    <row r="81" spans="1:14" ht="18" customHeight="1">
      <c r="A81" s="107">
        <v>75</v>
      </c>
      <c r="B81" s="107" t="s">
        <v>55</v>
      </c>
      <c r="C81" s="90">
        <v>43588</v>
      </c>
      <c r="D81" s="107" t="s">
        <v>6536</v>
      </c>
      <c r="E81" s="107" t="s">
        <v>1709</v>
      </c>
      <c r="F81" s="126">
        <v>194.5</v>
      </c>
      <c r="G81" s="107" t="str">
        <f t="shared" si="1"/>
        <v>SH19-04282</v>
      </c>
      <c r="H81" s="318"/>
      <c r="I81" s="126"/>
      <c r="J81" s="110"/>
      <c r="K81" s="108"/>
      <c r="L81" s="107"/>
      <c r="M81" s="319"/>
      <c r="N81" s="107"/>
    </row>
    <row r="82" spans="1:14" ht="18" customHeight="1">
      <c r="A82" s="107">
        <v>76</v>
      </c>
      <c r="B82" s="107" t="s">
        <v>55</v>
      </c>
      <c r="C82" s="90">
        <v>43588</v>
      </c>
      <c r="D82" s="107" t="s">
        <v>6537</v>
      </c>
      <c r="E82" s="107" t="s">
        <v>1709</v>
      </c>
      <c r="F82" s="126">
        <v>45.8</v>
      </c>
      <c r="G82" s="107" t="str">
        <f t="shared" si="1"/>
        <v>SH19-04283</v>
      </c>
      <c r="H82" s="318"/>
      <c r="I82" s="126"/>
      <c r="J82" s="110"/>
      <c r="K82" s="108"/>
      <c r="L82" s="107"/>
      <c r="M82" s="319"/>
      <c r="N82" s="107"/>
    </row>
    <row r="83" spans="1:14" ht="18" customHeight="1">
      <c r="A83" s="107">
        <v>77</v>
      </c>
      <c r="B83" s="107" t="s">
        <v>55</v>
      </c>
      <c r="C83" s="90">
        <v>43588</v>
      </c>
      <c r="D83" s="107" t="s">
        <v>6538</v>
      </c>
      <c r="E83" s="107" t="s">
        <v>1709</v>
      </c>
      <c r="F83" s="126">
        <v>173.4</v>
      </c>
      <c r="G83" s="107" t="str">
        <f t="shared" si="1"/>
        <v>SH19-04284</v>
      </c>
      <c r="H83" s="318"/>
      <c r="I83" s="126"/>
      <c r="J83" s="110"/>
      <c r="K83" s="108"/>
      <c r="L83" s="107"/>
      <c r="M83" s="319"/>
      <c r="N83" s="107"/>
    </row>
    <row r="84" spans="1:14" ht="18" customHeight="1">
      <c r="A84" s="107">
        <v>78</v>
      </c>
      <c r="B84" s="107" t="s">
        <v>55</v>
      </c>
      <c r="C84" s="90">
        <v>43588</v>
      </c>
      <c r="D84" s="107" t="s">
        <v>6539</v>
      </c>
      <c r="E84" s="107" t="s">
        <v>1709</v>
      </c>
      <c r="F84" s="126">
        <v>187.56</v>
      </c>
      <c r="G84" s="107" t="str">
        <f t="shared" si="1"/>
        <v>SH19-04285</v>
      </c>
      <c r="H84" s="318"/>
      <c r="I84" s="126"/>
      <c r="J84" s="110"/>
      <c r="K84" s="108"/>
      <c r="L84" s="107"/>
      <c r="M84" s="319"/>
      <c r="N84" s="107"/>
    </row>
    <row r="85" spans="1:14" ht="18" customHeight="1">
      <c r="A85" s="107">
        <v>79</v>
      </c>
      <c r="B85" s="107" t="s">
        <v>55</v>
      </c>
      <c r="C85" s="90">
        <v>43588</v>
      </c>
      <c r="D85" s="107" t="s">
        <v>6540</v>
      </c>
      <c r="E85" s="107" t="s">
        <v>1709</v>
      </c>
      <c r="F85" s="126">
        <v>641.79</v>
      </c>
      <c r="G85" s="107" t="str">
        <f t="shared" si="1"/>
        <v>SH19-04286</v>
      </c>
      <c r="H85" s="318"/>
      <c r="I85" s="126"/>
      <c r="J85" s="110"/>
      <c r="K85" s="108"/>
      <c r="L85" s="107"/>
      <c r="M85" s="319"/>
      <c r="N85" s="107"/>
    </row>
    <row r="86" spans="1:14" ht="18" customHeight="1">
      <c r="A86" s="107">
        <v>80</v>
      </c>
      <c r="B86" s="107" t="s">
        <v>55</v>
      </c>
      <c r="C86" s="90">
        <v>43588</v>
      </c>
      <c r="D86" s="107" t="s">
        <v>6541</v>
      </c>
      <c r="E86" s="107" t="s">
        <v>1709</v>
      </c>
      <c r="F86" s="126">
        <v>731.6</v>
      </c>
      <c r="G86" s="107" t="str">
        <f t="shared" si="1"/>
        <v>SH19-04287</v>
      </c>
      <c r="H86" s="318"/>
      <c r="I86" s="126"/>
      <c r="J86" s="110"/>
      <c r="K86" s="108"/>
      <c r="L86" s="107"/>
      <c r="M86" s="319"/>
      <c r="N86" s="107"/>
    </row>
    <row r="87" spans="1:14" ht="18" customHeight="1">
      <c r="A87" s="107">
        <v>81</v>
      </c>
      <c r="B87" s="107" t="s">
        <v>43</v>
      </c>
      <c r="C87" s="90">
        <v>43588</v>
      </c>
      <c r="D87" s="107" t="s">
        <v>6542</v>
      </c>
      <c r="E87" s="107" t="s">
        <v>1709</v>
      </c>
      <c r="F87" s="126">
        <v>285.27</v>
      </c>
      <c r="G87" s="107" t="str">
        <f t="shared" si="1"/>
        <v>SH19-04288</v>
      </c>
      <c r="H87" s="318"/>
      <c r="I87" s="126"/>
      <c r="J87" s="110"/>
      <c r="K87" s="108"/>
      <c r="L87" s="107"/>
      <c r="M87" s="319"/>
      <c r="N87" s="107"/>
    </row>
    <row r="88" spans="1:14" ht="18" customHeight="1">
      <c r="A88" s="107">
        <v>82</v>
      </c>
      <c r="B88" s="107" t="s">
        <v>238</v>
      </c>
      <c r="C88" s="90">
        <v>43588</v>
      </c>
      <c r="D88" s="107" t="s">
        <v>6543</v>
      </c>
      <c r="E88" s="107" t="s">
        <v>1709</v>
      </c>
      <c r="F88" s="126">
        <v>3014.76</v>
      </c>
      <c r="G88" s="107" t="str">
        <f t="shared" si="1"/>
        <v>SH19-04289</v>
      </c>
      <c r="H88" s="318"/>
      <c r="I88" s="126"/>
      <c r="J88" s="110"/>
      <c r="K88" s="108"/>
      <c r="L88" s="107"/>
      <c r="M88" s="319"/>
      <c r="N88" s="107"/>
    </row>
    <row r="89" spans="1:14" ht="18" customHeight="1">
      <c r="A89" s="107">
        <v>83</v>
      </c>
      <c r="B89" s="107"/>
      <c r="D89" s="347" t="s">
        <v>6544</v>
      </c>
      <c r="E89" s="107" t="s">
        <v>1709</v>
      </c>
      <c r="F89" s="126">
        <v>0</v>
      </c>
      <c r="G89" s="107" t="str">
        <f t="shared" si="1"/>
        <v>SH19-04290</v>
      </c>
      <c r="H89" s="318"/>
      <c r="I89" s="126"/>
      <c r="J89" s="110"/>
      <c r="K89" s="108"/>
      <c r="L89" s="107"/>
      <c r="M89" s="319"/>
      <c r="N89" s="107" t="s">
        <v>1942</v>
      </c>
    </row>
    <row r="90" spans="1:14" ht="18" customHeight="1">
      <c r="A90" s="107">
        <v>84</v>
      </c>
      <c r="B90" s="107"/>
      <c r="D90" s="347" t="s">
        <v>6545</v>
      </c>
      <c r="E90" s="107" t="s">
        <v>1709</v>
      </c>
      <c r="F90" s="126">
        <v>0</v>
      </c>
      <c r="G90" s="107" t="str">
        <f t="shared" si="1"/>
        <v>SH19-04291</v>
      </c>
      <c r="H90" s="318"/>
      <c r="I90" s="126"/>
      <c r="J90" s="110"/>
      <c r="K90" s="108"/>
      <c r="L90" s="107"/>
      <c r="M90" s="319"/>
      <c r="N90" s="107" t="s">
        <v>1942</v>
      </c>
    </row>
    <row r="91" spans="1:14" ht="18" customHeight="1">
      <c r="A91" s="107">
        <v>85</v>
      </c>
      <c r="B91" s="107" t="s">
        <v>237</v>
      </c>
      <c r="C91" s="90">
        <v>43588</v>
      </c>
      <c r="D91" s="107" t="s">
        <v>6546</v>
      </c>
      <c r="E91" s="107" t="s">
        <v>1709</v>
      </c>
      <c r="F91" s="126">
        <v>1911.41</v>
      </c>
      <c r="G91" s="107" t="str">
        <f t="shared" si="1"/>
        <v>SH19-04292</v>
      </c>
      <c r="H91" s="318"/>
      <c r="I91" s="126"/>
      <c r="J91" s="110"/>
      <c r="K91" s="108"/>
      <c r="L91" s="107"/>
      <c r="M91" s="319"/>
      <c r="N91" s="107"/>
    </row>
    <row r="92" spans="1:14" ht="18" customHeight="1">
      <c r="A92" s="107">
        <v>86</v>
      </c>
      <c r="B92" s="107" t="s">
        <v>335</v>
      </c>
      <c r="C92" s="90">
        <v>43588</v>
      </c>
      <c r="D92" s="107" t="s">
        <v>6547</v>
      </c>
      <c r="E92" s="107" t="s">
        <v>1709</v>
      </c>
      <c r="F92" s="126">
        <v>1487.65</v>
      </c>
      <c r="G92" s="107" t="str">
        <f t="shared" si="1"/>
        <v>SH19-04293</v>
      </c>
      <c r="H92" s="318"/>
      <c r="I92" s="126"/>
      <c r="J92" s="110"/>
      <c r="K92" s="108"/>
      <c r="L92" s="107"/>
      <c r="M92" s="319"/>
      <c r="N92" s="107"/>
    </row>
    <row r="93" spans="1:14" ht="18" customHeight="1">
      <c r="A93" s="107">
        <v>87</v>
      </c>
      <c r="B93" s="107" t="s">
        <v>346</v>
      </c>
      <c r="C93" s="90">
        <v>43588</v>
      </c>
      <c r="D93" s="107" t="s">
        <v>6548</v>
      </c>
      <c r="E93" s="107" t="s">
        <v>1709</v>
      </c>
      <c r="F93" s="126">
        <v>685.3</v>
      </c>
      <c r="G93" s="107" t="str">
        <f t="shared" si="1"/>
        <v>SH19-04294</v>
      </c>
      <c r="H93" s="318"/>
      <c r="I93" s="126"/>
      <c r="J93" s="110"/>
      <c r="K93" s="108"/>
      <c r="L93" s="107"/>
      <c r="M93" s="319"/>
      <c r="N93" s="107"/>
    </row>
    <row r="94" spans="1:14" ht="18" customHeight="1">
      <c r="A94" s="107">
        <v>88</v>
      </c>
      <c r="B94" s="107" t="s">
        <v>43</v>
      </c>
      <c r="C94" s="90">
        <v>43588</v>
      </c>
      <c r="D94" s="107" t="s">
        <v>6549</v>
      </c>
      <c r="E94" s="107" t="s">
        <v>1709</v>
      </c>
      <c r="F94" s="126">
        <v>2282.6999999999998</v>
      </c>
      <c r="G94" s="107" t="str">
        <f t="shared" si="1"/>
        <v>SH19-04295</v>
      </c>
      <c r="H94" s="318"/>
      <c r="I94" s="126"/>
      <c r="J94" s="110"/>
      <c r="K94" s="108"/>
      <c r="L94" s="107"/>
      <c r="M94" s="319"/>
      <c r="N94" s="107"/>
    </row>
    <row r="95" spans="1:14" ht="18" customHeight="1">
      <c r="A95" s="107">
        <v>89</v>
      </c>
      <c r="B95" s="107" t="s">
        <v>1727</v>
      </c>
      <c r="C95" s="90">
        <v>43588</v>
      </c>
      <c r="D95" s="107" t="s">
        <v>6550</v>
      </c>
      <c r="E95" s="107" t="s">
        <v>1709</v>
      </c>
      <c r="F95" s="126">
        <v>1417.5</v>
      </c>
      <c r="G95" s="107" t="str">
        <f t="shared" si="1"/>
        <v>SH19-04296</v>
      </c>
      <c r="H95" s="318"/>
      <c r="I95" s="126"/>
      <c r="J95" s="110"/>
      <c r="K95" s="108"/>
      <c r="L95" s="107"/>
      <c r="M95" s="319"/>
      <c r="N95" s="107"/>
    </row>
    <row r="96" spans="1:14" ht="18" customHeight="1">
      <c r="A96" s="107">
        <v>90</v>
      </c>
      <c r="B96" s="107" t="s">
        <v>42</v>
      </c>
      <c r="C96" s="90">
        <v>43591</v>
      </c>
      <c r="D96" s="107" t="s">
        <v>6551</v>
      </c>
      <c r="E96" s="107" t="s">
        <v>7301</v>
      </c>
      <c r="F96" s="126">
        <v>9.4499999999999993</v>
      </c>
      <c r="G96" s="107" t="str">
        <f t="shared" si="1"/>
        <v>SH19-04297</v>
      </c>
      <c r="H96" s="318"/>
      <c r="I96" s="126"/>
      <c r="J96" s="110"/>
      <c r="K96" s="108"/>
      <c r="L96" s="107"/>
      <c r="M96" s="319"/>
      <c r="N96" s="107"/>
    </row>
    <row r="97" spans="1:14" ht="18" customHeight="1">
      <c r="A97" s="107">
        <v>91</v>
      </c>
      <c r="B97" s="107" t="s">
        <v>142</v>
      </c>
      <c r="C97" s="90">
        <v>43588</v>
      </c>
      <c r="D97" s="107" t="s">
        <v>6552</v>
      </c>
      <c r="E97" s="107" t="s">
        <v>1709</v>
      </c>
      <c r="F97" s="126">
        <v>2428.7600000000002</v>
      </c>
      <c r="G97" s="107" t="str">
        <f t="shared" si="1"/>
        <v>SH19-04298</v>
      </c>
      <c r="H97" s="318"/>
      <c r="I97" s="126"/>
      <c r="J97" s="110"/>
      <c r="K97" s="108"/>
      <c r="L97" s="107"/>
      <c r="M97" s="319"/>
      <c r="N97" s="107"/>
    </row>
    <row r="98" spans="1:14" ht="18" customHeight="1">
      <c r="A98" s="107">
        <v>92</v>
      </c>
      <c r="B98" s="107" t="s">
        <v>142</v>
      </c>
      <c r="C98" s="90">
        <v>43588</v>
      </c>
      <c r="D98" s="107" t="s">
        <v>6553</v>
      </c>
      <c r="E98" s="107" t="s">
        <v>1709</v>
      </c>
      <c r="F98" s="126">
        <v>404.64</v>
      </c>
      <c r="G98" s="107" t="str">
        <f t="shared" si="1"/>
        <v>SH19-04299</v>
      </c>
      <c r="H98" s="318"/>
      <c r="I98" s="126"/>
      <c r="J98" s="110"/>
      <c r="K98" s="108"/>
      <c r="L98" s="107"/>
      <c r="M98" s="319"/>
      <c r="N98" s="107"/>
    </row>
    <row r="99" spans="1:14" ht="18" customHeight="1">
      <c r="A99" s="107">
        <v>93</v>
      </c>
      <c r="B99" s="107" t="s">
        <v>1727</v>
      </c>
      <c r="C99" s="90">
        <v>43588</v>
      </c>
      <c r="D99" s="107" t="s">
        <v>6554</v>
      </c>
      <c r="E99" s="107" t="s">
        <v>1709</v>
      </c>
      <c r="F99" s="126">
        <v>1238.4000000000001</v>
      </c>
      <c r="G99" s="107" t="str">
        <f t="shared" si="1"/>
        <v>SH19-04300</v>
      </c>
      <c r="H99" s="318"/>
      <c r="I99" s="126"/>
      <c r="J99" s="110"/>
      <c r="K99" s="108"/>
      <c r="L99" s="107"/>
      <c r="M99" s="319"/>
      <c r="N99" s="107"/>
    </row>
    <row r="100" spans="1:14" ht="18" customHeight="1">
      <c r="A100" s="107">
        <v>94</v>
      </c>
      <c r="B100" s="107" t="s">
        <v>1746</v>
      </c>
      <c r="D100" s="327" t="s">
        <v>6555</v>
      </c>
      <c r="E100" s="107" t="s">
        <v>1709</v>
      </c>
      <c r="F100" s="126">
        <v>0</v>
      </c>
      <c r="G100" s="107" t="str">
        <f t="shared" si="1"/>
        <v>SH19-04301</v>
      </c>
      <c r="H100" s="318"/>
      <c r="I100" s="126"/>
      <c r="J100" s="110"/>
      <c r="K100" s="108"/>
      <c r="L100" s="107"/>
      <c r="M100" s="319"/>
      <c r="N100" s="107"/>
    </row>
    <row r="101" spans="1:14" ht="18" customHeight="1">
      <c r="A101" s="107">
        <v>95</v>
      </c>
      <c r="B101" s="107" t="s">
        <v>1746</v>
      </c>
      <c r="D101" s="327" t="s">
        <v>6556</v>
      </c>
      <c r="E101" s="107" t="s">
        <v>1709</v>
      </c>
      <c r="F101" s="126">
        <v>0</v>
      </c>
      <c r="G101" s="107" t="str">
        <f t="shared" si="1"/>
        <v>SH19-04302</v>
      </c>
      <c r="H101" s="318"/>
      <c r="I101" s="126"/>
      <c r="J101" s="110"/>
      <c r="K101" s="108"/>
      <c r="L101" s="107"/>
      <c r="M101" s="319"/>
      <c r="N101" s="107"/>
    </row>
    <row r="102" spans="1:14" ht="18" customHeight="1">
      <c r="A102" s="107">
        <v>96</v>
      </c>
      <c r="B102" s="107" t="s">
        <v>42</v>
      </c>
      <c r="C102" s="90">
        <v>43591</v>
      </c>
      <c r="D102" s="107" t="s">
        <v>6557</v>
      </c>
      <c r="E102" s="107" t="s">
        <v>7301</v>
      </c>
      <c r="F102" s="126">
        <v>5600.85</v>
      </c>
      <c r="G102" s="107" t="str">
        <f t="shared" si="1"/>
        <v>SH19-04303</v>
      </c>
      <c r="H102" s="318"/>
      <c r="I102" s="126"/>
      <c r="J102" s="110"/>
      <c r="K102" s="108"/>
      <c r="L102" s="107"/>
      <c r="M102" s="319"/>
      <c r="N102" s="107"/>
    </row>
    <row r="103" spans="1:14" ht="18" customHeight="1">
      <c r="A103" s="107">
        <v>97</v>
      </c>
      <c r="B103" s="107" t="s">
        <v>42</v>
      </c>
      <c r="C103" s="90">
        <v>43591</v>
      </c>
      <c r="D103" s="107" t="s">
        <v>6558</v>
      </c>
      <c r="E103" s="107" t="s">
        <v>7301</v>
      </c>
      <c r="F103" s="126">
        <v>1099.7</v>
      </c>
      <c r="G103" s="107" t="str">
        <f t="shared" si="1"/>
        <v>SH19-04304</v>
      </c>
      <c r="H103" s="318"/>
      <c r="I103" s="126"/>
      <c r="J103" s="110"/>
      <c r="K103" s="108"/>
      <c r="L103" s="107"/>
      <c r="M103" s="319"/>
      <c r="N103" s="107"/>
    </row>
    <row r="104" spans="1:14" ht="18" customHeight="1">
      <c r="A104" s="107">
        <v>98</v>
      </c>
      <c r="B104" s="107" t="s">
        <v>42</v>
      </c>
      <c r="C104" s="90">
        <v>43591</v>
      </c>
      <c r="D104" s="107" t="s">
        <v>6559</v>
      </c>
      <c r="E104" s="107" t="s">
        <v>7301</v>
      </c>
      <c r="F104" s="126">
        <v>3860</v>
      </c>
      <c r="G104" s="107" t="str">
        <f t="shared" si="1"/>
        <v>SH19-04305</v>
      </c>
      <c r="H104" s="318"/>
      <c r="I104" s="126"/>
      <c r="J104" s="110"/>
      <c r="K104" s="108"/>
      <c r="L104" s="107"/>
      <c r="M104" s="319"/>
      <c r="N104" s="107"/>
    </row>
    <row r="105" spans="1:14" ht="18" customHeight="1">
      <c r="A105" s="107">
        <v>99</v>
      </c>
      <c r="B105" s="107" t="s">
        <v>1746</v>
      </c>
      <c r="D105" s="327" t="s">
        <v>6560</v>
      </c>
      <c r="E105" s="107" t="s">
        <v>1709</v>
      </c>
      <c r="F105" s="126">
        <v>0</v>
      </c>
      <c r="G105" s="107" t="str">
        <f t="shared" si="1"/>
        <v>SH19-04306</v>
      </c>
      <c r="H105" s="318"/>
      <c r="I105" s="126"/>
      <c r="J105" s="110"/>
      <c r="K105" s="108"/>
      <c r="L105" s="107"/>
      <c r="M105" s="319"/>
      <c r="N105" s="107"/>
    </row>
    <row r="106" spans="1:14" ht="18" customHeight="1">
      <c r="A106" s="107">
        <v>100</v>
      </c>
      <c r="B106" s="107" t="s">
        <v>1746</v>
      </c>
      <c r="D106" s="327" t="s">
        <v>6561</v>
      </c>
      <c r="E106" s="107" t="s">
        <v>1709</v>
      </c>
      <c r="F106" s="126">
        <v>0</v>
      </c>
      <c r="G106" s="107" t="str">
        <f t="shared" si="1"/>
        <v>SH19-04307</v>
      </c>
      <c r="H106" s="318"/>
      <c r="I106" s="126"/>
      <c r="J106" s="110"/>
      <c r="K106" s="108"/>
      <c r="L106" s="107"/>
      <c r="M106" s="319"/>
      <c r="N106" s="107"/>
    </row>
    <row r="107" spans="1:14" ht="18" customHeight="1">
      <c r="A107" s="107">
        <v>101</v>
      </c>
      <c r="B107" s="107" t="s">
        <v>224</v>
      </c>
      <c r="C107" s="90">
        <v>43588</v>
      </c>
      <c r="D107" s="107" t="s">
        <v>6562</v>
      </c>
      <c r="E107" s="107" t="s">
        <v>1709</v>
      </c>
      <c r="F107" s="126">
        <v>3054.93</v>
      </c>
      <c r="G107" s="107" t="str">
        <f t="shared" si="1"/>
        <v>SH19-04308</v>
      </c>
      <c r="H107" s="318"/>
      <c r="I107" s="126"/>
      <c r="J107" s="110"/>
      <c r="K107" s="108"/>
      <c r="L107" s="107"/>
      <c r="M107" s="319"/>
      <c r="N107" s="107"/>
    </row>
    <row r="108" spans="1:14" ht="18" customHeight="1">
      <c r="A108" s="107">
        <v>102</v>
      </c>
      <c r="B108" s="107" t="s">
        <v>42</v>
      </c>
      <c r="C108" s="90">
        <v>43588</v>
      </c>
      <c r="D108" s="107" t="s">
        <v>6563</v>
      </c>
      <c r="E108" s="107" t="s">
        <v>7302</v>
      </c>
      <c r="F108" s="126">
        <v>7.3</v>
      </c>
      <c r="G108" s="107" t="str">
        <f t="shared" si="1"/>
        <v>SH19-04309</v>
      </c>
      <c r="H108" s="318"/>
      <c r="I108" s="126"/>
      <c r="J108" s="110"/>
      <c r="K108" s="108"/>
      <c r="L108" s="107"/>
      <c r="M108" s="319"/>
      <c r="N108" s="107"/>
    </row>
    <row r="109" spans="1:14" ht="18" customHeight="1">
      <c r="A109" s="107">
        <v>103</v>
      </c>
      <c r="B109" s="107" t="s">
        <v>42</v>
      </c>
      <c r="C109" s="90">
        <v>43592</v>
      </c>
      <c r="D109" s="107" t="s">
        <v>6564</v>
      </c>
      <c r="E109" s="107" t="s">
        <v>7300</v>
      </c>
      <c r="F109" s="126">
        <v>4988.28</v>
      </c>
      <c r="G109" s="107" t="str">
        <f t="shared" si="1"/>
        <v>SH19-04310</v>
      </c>
      <c r="H109" s="318"/>
      <c r="I109" s="126"/>
      <c r="J109" s="110"/>
      <c r="K109" s="108"/>
      <c r="L109" s="107"/>
      <c r="M109" s="319"/>
      <c r="N109" s="107"/>
    </row>
    <row r="110" spans="1:14" ht="18" customHeight="1">
      <c r="A110" s="107">
        <v>104</v>
      </c>
      <c r="B110" s="107" t="s">
        <v>42</v>
      </c>
      <c r="C110" s="90">
        <v>43592</v>
      </c>
      <c r="D110" s="107" t="s">
        <v>6565</v>
      </c>
      <c r="E110" s="107" t="s">
        <v>7300</v>
      </c>
      <c r="F110" s="126">
        <v>3925.92</v>
      </c>
      <c r="G110" s="107" t="str">
        <f t="shared" si="1"/>
        <v>SH19-04311</v>
      </c>
      <c r="H110" s="318"/>
      <c r="I110" s="126"/>
      <c r="J110" s="110"/>
      <c r="K110" s="108"/>
      <c r="L110" s="107"/>
      <c r="M110" s="319"/>
      <c r="N110" s="107"/>
    </row>
    <row r="111" spans="1:14" ht="18" customHeight="1">
      <c r="A111" s="107">
        <v>105</v>
      </c>
      <c r="B111" s="107" t="s">
        <v>42</v>
      </c>
      <c r="C111" s="90">
        <v>43592</v>
      </c>
      <c r="D111" s="107" t="s">
        <v>6566</v>
      </c>
      <c r="E111" s="107" t="s">
        <v>7300</v>
      </c>
      <c r="F111" s="126">
        <v>719.42</v>
      </c>
      <c r="G111" s="107" t="str">
        <f t="shared" si="1"/>
        <v>SH19-04312</v>
      </c>
      <c r="H111" s="318"/>
      <c r="I111" s="126"/>
      <c r="J111" s="110"/>
      <c r="K111" s="108"/>
      <c r="L111" s="107"/>
      <c r="M111" s="319"/>
      <c r="N111" s="107"/>
    </row>
    <row r="112" spans="1:14" ht="18" customHeight="1">
      <c r="A112" s="107">
        <v>106</v>
      </c>
      <c r="B112" s="107" t="s">
        <v>42</v>
      </c>
      <c r="C112" s="90">
        <v>43592</v>
      </c>
      <c r="D112" s="107" t="s">
        <v>6567</v>
      </c>
      <c r="E112" s="107" t="s">
        <v>7300</v>
      </c>
      <c r="F112" s="126">
        <v>6036.16</v>
      </c>
      <c r="G112" s="107" t="str">
        <f t="shared" si="1"/>
        <v>SH19-04313</v>
      </c>
      <c r="H112" s="318"/>
      <c r="I112" s="126"/>
      <c r="J112" s="110"/>
      <c r="K112" s="108"/>
      <c r="L112" s="107"/>
      <c r="M112" s="319"/>
      <c r="N112" s="107"/>
    </row>
    <row r="113" spans="1:14" ht="18" customHeight="1">
      <c r="A113" s="107">
        <v>107</v>
      </c>
      <c r="B113" s="107" t="s">
        <v>42</v>
      </c>
      <c r="C113" s="90">
        <v>43592</v>
      </c>
      <c r="D113" s="107" t="s">
        <v>6568</v>
      </c>
      <c r="E113" s="107" t="s">
        <v>7300</v>
      </c>
      <c r="F113" s="126">
        <v>9694.94</v>
      </c>
      <c r="G113" s="107" t="str">
        <f t="shared" si="1"/>
        <v>SH19-04314</v>
      </c>
      <c r="H113" s="318"/>
      <c r="I113" s="126"/>
      <c r="J113" s="110"/>
      <c r="K113" s="108"/>
      <c r="L113" s="107"/>
      <c r="M113" s="319"/>
      <c r="N113" s="107"/>
    </row>
    <row r="114" spans="1:14" ht="18" customHeight="1">
      <c r="A114" s="107">
        <v>108</v>
      </c>
      <c r="B114" s="107" t="s">
        <v>42</v>
      </c>
      <c r="C114" s="90">
        <v>43592</v>
      </c>
      <c r="D114" s="107" t="s">
        <v>6569</v>
      </c>
      <c r="E114" s="107" t="s">
        <v>7300</v>
      </c>
      <c r="F114" s="126">
        <v>5735.86</v>
      </c>
      <c r="G114" s="107" t="str">
        <f t="shared" si="1"/>
        <v>SH19-04315</v>
      </c>
      <c r="H114" s="318"/>
      <c r="I114" s="126"/>
      <c r="J114" s="110"/>
      <c r="K114" s="108"/>
      <c r="L114" s="107"/>
      <c r="M114" s="319"/>
      <c r="N114" s="107"/>
    </row>
    <row r="115" spans="1:14" ht="18" customHeight="1">
      <c r="A115" s="107">
        <v>109</v>
      </c>
      <c r="B115" s="107" t="s">
        <v>42</v>
      </c>
      <c r="C115" s="90">
        <v>43592</v>
      </c>
      <c r="D115" s="107" t="s">
        <v>6570</v>
      </c>
      <c r="E115" s="107" t="s">
        <v>7300</v>
      </c>
      <c r="F115" s="126">
        <v>8925.14</v>
      </c>
      <c r="G115" s="107" t="str">
        <f t="shared" si="1"/>
        <v>SH19-04316</v>
      </c>
      <c r="H115" s="318"/>
      <c r="I115" s="126"/>
      <c r="J115" s="110"/>
      <c r="K115" s="108"/>
      <c r="L115" s="107"/>
      <c r="M115" s="319"/>
      <c r="N115" s="107"/>
    </row>
    <row r="116" spans="1:14" ht="18" customHeight="1">
      <c r="A116" s="107">
        <v>110</v>
      </c>
      <c r="B116" s="107" t="s">
        <v>42</v>
      </c>
      <c r="C116" s="90">
        <v>43592</v>
      </c>
      <c r="D116" s="107" t="s">
        <v>6571</v>
      </c>
      <c r="E116" s="107" t="s">
        <v>7300</v>
      </c>
      <c r="F116" s="126">
        <v>890.29</v>
      </c>
      <c r="G116" s="107" t="str">
        <f t="shared" si="1"/>
        <v>SH19-04317</v>
      </c>
      <c r="H116" s="318"/>
      <c r="I116" s="126"/>
      <c r="J116" s="110"/>
      <c r="K116" s="108"/>
      <c r="L116" s="107"/>
      <c r="M116" s="319"/>
      <c r="N116" s="107"/>
    </row>
    <row r="117" spans="1:14" ht="18" customHeight="1">
      <c r="A117" s="107">
        <v>111</v>
      </c>
      <c r="B117" s="107" t="s">
        <v>42</v>
      </c>
      <c r="C117" s="90">
        <v>43592</v>
      </c>
      <c r="D117" s="107" t="s">
        <v>6572</v>
      </c>
      <c r="E117" s="107" t="s">
        <v>7300</v>
      </c>
      <c r="F117" s="126">
        <v>10194.86</v>
      </c>
      <c r="G117" s="107" t="str">
        <f t="shared" si="1"/>
        <v>SH19-04318</v>
      </c>
      <c r="H117" s="318"/>
      <c r="I117" s="126"/>
      <c r="J117" s="110"/>
      <c r="K117" s="108"/>
      <c r="L117" s="107"/>
      <c r="M117" s="319"/>
      <c r="N117" s="107"/>
    </row>
    <row r="118" spans="1:14" ht="18" customHeight="1">
      <c r="A118" s="107">
        <v>112</v>
      </c>
      <c r="B118" s="107" t="s">
        <v>42</v>
      </c>
      <c r="C118" s="90">
        <v>43592</v>
      </c>
      <c r="D118" s="107" t="s">
        <v>6573</v>
      </c>
      <c r="E118" s="107" t="s">
        <v>7300</v>
      </c>
      <c r="F118" s="126">
        <v>4781.84</v>
      </c>
      <c r="G118" s="107" t="str">
        <f t="shared" si="1"/>
        <v>SH19-04319</v>
      </c>
      <c r="H118" s="318"/>
      <c r="I118" s="126"/>
      <c r="J118" s="110"/>
      <c r="K118" s="108"/>
      <c r="L118" s="107"/>
      <c r="M118" s="319"/>
      <c r="N118" s="107"/>
    </row>
    <row r="119" spans="1:14" ht="18" customHeight="1">
      <c r="A119" s="107">
        <v>113</v>
      </c>
      <c r="B119" s="107" t="s">
        <v>42</v>
      </c>
      <c r="C119" s="90">
        <v>43592</v>
      </c>
      <c r="D119" s="107" t="s">
        <v>6574</v>
      </c>
      <c r="E119" s="107" t="s">
        <v>7300</v>
      </c>
      <c r="F119" s="126">
        <v>8936.18</v>
      </c>
      <c r="G119" s="107" t="str">
        <f t="shared" si="1"/>
        <v>SH19-04320</v>
      </c>
      <c r="H119" s="318"/>
      <c r="I119" s="126"/>
      <c r="J119" s="110"/>
      <c r="K119" s="108"/>
      <c r="L119" s="107"/>
      <c r="M119" s="319"/>
      <c r="N119" s="107"/>
    </row>
    <row r="120" spans="1:14" ht="18" customHeight="1">
      <c r="A120" s="107">
        <v>114</v>
      </c>
      <c r="B120" s="107" t="s">
        <v>42</v>
      </c>
      <c r="C120" s="90">
        <v>43592</v>
      </c>
      <c r="D120" s="107" t="s">
        <v>6575</v>
      </c>
      <c r="E120" s="107" t="s">
        <v>7300</v>
      </c>
      <c r="F120" s="126">
        <v>4268.32</v>
      </c>
      <c r="G120" s="107" t="str">
        <f t="shared" si="1"/>
        <v>SH19-04321</v>
      </c>
      <c r="H120" s="318"/>
      <c r="I120" s="126"/>
      <c r="J120" s="110"/>
      <c r="K120" s="108"/>
      <c r="L120" s="107"/>
      <c r="M120" s="319"/>
      <c r="N120" s="107"/>
    </row>
    <row r="121" spans="1:14" ht="18" customHeight="1">
      <c r="A121" s="107">
        <v>115</v>
      </c>
      <c r="B121" s="107" t="s">
        <v>42</v>
      </c>
      <c r="C121" s="90">
        <v>43592</v>
      </c>
      <c r="D121" s="107" t="s">
        <v>6576</v>
      </c>
      <c r="E121" s="107" t="s">
        <v>7300</v>
      </c>
      <c r="F121" s="126">
        <v>7193.36</v>
      </c>
      <c r="G121" s="107" t="str">
        <f t="shared" si="1"/>
        <v>SH19-04322</v>
      </c>
      <c r="H121" s="318"/>
      <c r="I121" s="126"/>
      <c r="J121" s="110"/>
      <c r="K121" s="108"/>
      <c r="L121" s="107"/>
      <c r="M121" s="319"/>
      <c r="N121" s="107"/>
    </row>
    <row r="122" spans="1:14" ht="18" customHeight="1">
      <c r="A122" s="107">
        <v>116</v>
      </c>
      <c r="B122" s="107" t="s">
        <v>42</v>
      </c>
      <c r="C122" s="90">
        <v>43592</v>
      </c>
      <c r="D122" s="107" t="s">
        <v>6577</v>
      </c>
      <c r="E122" s="107" t="s">
        <v>7300</v>
      </c>
      <c r="F122" s="126">
        <v>3796.93</v>
      </c>
      <c r="G122" s="107" t="str">
        <f t="shared" si="1"/>
        <v>SH19-04323</v>
      </c>
      <c r="H122" s="318"/>
      <c r="I122" s="126"/>
      <c r="J122" s="110"/>
      <c r="K122" s="108"/>
      <c r="L122" s="107"/>
      <c r="M122" s="319"/>
      <c r="N122" s="107"/>
    </row>
    <row r="123" spans="1:14" ht="18" customHeight="1">
      <c r="A123" s="107">
        <v>117</v>
      </c>
      <c r="B123" s="107"/>
      <c r="D123" s="347" t="s">
        <v>6578</v>
      </c>
      <c r="E123" s="107" t="s">
        <v>1709</v>
      </c>
      <c r="F123" s="126">
        <v>0</v>
      </c>
      <c r="G123" s="107" t="str">
        <f t="shared" si="1"/>
        <v>SH19-04324</v>
      </c>
      <c r="H123" s="318"/>
      <c r="I123" s="126"/>
      <c r="J123" s="110"/>
      <c r="K123" s="108"/>
      <c r="L123" s="107"/>
      <c r="M123" s="319"/>
      <c r="N123" s="107" t="s">
        <v>1942</v>
      </c>
    </row>
    <row r="124" spans="1:14" ht="18" customHeight="1">
      <c r="A124" s="107">
        <v>118</v>
      </c>
      <c r="B124" s="107"/>
      <c r="D124" s="347" t="s">
        <v>6579</v>
      </c>
      <c r="E124" s="107" t="s">
        <v>1709</v>
      </c>
      <c r="F124" s="126">
        <v>0</v>
      </c>
      <c r="G124" s="107" t="str">
        <f t="shared" si="1"/>
        <v>SH19-04325</v>
      </c>
      <c r="H124" s="318"/>
      <c r="I124" s="126"/>
      <c r="J124" s="110"/>
      <c r="K124" s="108"/>
      <c r="L124" s="107"/>
      <c r="M124" s="319"/>
      <c r="N124" s="107" t="s">
        <v>1942</v>
      </c>
    </row>
    <row r="125" spans="1:14" ht="18" customHeight="1">
      <c r="A125" s="107">
        <v>119</v>
      </c>
      <c r="B125" s="107" t="s">
        <v>142</v>
      </c>
      <c r="C125" s="90">
        <v>43589</v>
      </c>
      <c r="D125" s="107" t="s">
        <v>6580</v>
      </c>
      <c r="E125" s="107" t="s">
        <v>1709</v>
      </c>
      <c r="F125" s="126">
        <v>1859.75</v>
      </c>
      <c r="G125" s="107" t="str">
        <f t="shared" si="1"/>
        <v>SH19-04326</v>
      </c>
      <c r="H125" s="318"/>
      <c r="I125" s="126"/>
      <c r="J125" s="110"/>
      <c r="K125" s="108"/>
      <c r="L125" s="107"/>
      <c r="M125" s="319"/>
      <c r="N125" s="107"/>
    </row>
    <row r="126" spans="1:14" ht="18" customHeight="1">
      <c r="A126" s="107">
        <v>120</v>
      </c>
      <c r="B126" s="107" t="s">
        <v>142</v>
      </c>
      <c r="C126" s="90">
        <v>43589</v>
      </c>
      <c r="D126" s="107" t="s">
        <v>6581</v>
      </c>
      <c r="E126" s="107" t="s">
        <v>1709</v>
      </c>
      <c r="F126" s="126">
        <v>951.23</v>
      </c>
      <c r="G126" s="107" t="str">
        <f t="shared" si="1"/>
        <v>SH19-04327</v>
      </c>
      <c r="H126" s="318"/>
      <c r="I126" s="126"/>
      <c r="J126" s="110"/>
      <c r="K126" s="108"/>
      <c r="L126" s="107"/>
      <c r="M126" s="319"/>
      <c r="N126" s="107"/>
    </row>
    <row r="127" spans="1:14" ht="18" customHeight="1">
      <c r="A127" s="107">
        <v>121</v>
      </c>
      <c r="B127" s="107" t="s">
        <v>43</v>
      </c>
      <c r="C127" s="90">
        <v>43589</v>
      </c>
      <c r="D127" s="107" t="s">
        <v>6582</v>
      </c>
      <c r="E127" s="107" t="s">
        <v>1709</v>
      </c>
      <c r="F127" s="126">
        <v>4067</v>
      </c>
      <c r="G127" s="107" t="str">
        <f t="shared" si="1"/>
        <v>SH19-04328</v>
      </c>
      <c r="H127" s="318"/>
      <c r="I127" s="126"/>
      <c r="J127" s="110"/>
      <c r="K127" s="108"/>
      <c r="L127" s="107"/>
      <c r="M127" s="319"/>
      <c r="N127" s="107"/>
    </row>
    <row r="128" spans="1:14" ht="18" customHeight="1">
      <c r="A128" s="107">
        <v>122</v>
      </c>
      <c r="B128" s="107" t="s">
        <v>1746</v>
      </c>
      <c r="D128" s="327" t="s">
        <v>6583</v>
      </c>
      <c r="E128" s="107" t="s">
        <v>1709</v>
      </c>
      <c r="F128" s="126">
        <v>0</v>
      </c>
      <c r="G128" s="107" t="str">
        <f t="shared" si="1"/>
        <v>SH19-04329</v>
      </c>
      <c r="H128" s="318"/>
      <c r="I128" s="126"/>
      <c r="J128" s="110"/>
      <c r="K128" s="108"/>
      <c r="L128" s="107"/>
      <c r="M128" s="319"/>
      <c r="N128" s="107"/>
    </row>
    <row r="129" spans="1:14" ht="18" customHeight="1">
      <c r="A129" s="107">
        <v>123</v>
      </c>
      <c r="B129" s="107" t="s">
        <v>42</v>
      </c>
      <c r="C129" s="90">
        <v>43591</v>
      </c>
      <c r="D129" s="107" t="s">
        <v>6584</v>
      </c>
      <c r="E129" s="107" t="s">
        <v>7301</v>
      </c>
      <c r="F129" s="126">
        <v>1627.81</v>
      </c>
      <c r="G129" s="107" t="str">
        <f t="shared" si="1"/>
        <v>SH19-04330</v>
      </c>
      <c r="H129" s="318"/>
      <c r="I129" s="126"/>
      <c r="J129" s="110"/>
      <c r="K129" s="108"/>
      <c r="L129" s="107"/>
      <c r="M129" s="319"/>
      <c r="N129" s="107"/>
    </row>
    <row r="130" spans="1:14" ht="18" customHeight="1">
      <c r="A130" s="107">
        <v>124</v>
      </c>
      <c r="B130" s="107" t="s">
        <v>1746</v>
      </c>
      <c r="D130" s="327" t="s">
        <v>6585</v>
      </c>
      <c r="E130" s="107" t="s">
        <v>1709</v>
      </c>
      <c r="F130" s="126">
        <v>0</v>
      </c>
      <c r="G130" s="107" t="str">
        <f t="shared" si="1"/>
        <v>SH19-04331</v>
      </c>
      <c r="H130" s="318"/>
      <c r="I130" s="126"/>
      <c r="J130" s="110"/>
      <c r="K130" s="108"/>
      <c r="L130" s="107"/>
      <c r="M130" s="319"/>
      <c r="N130" s="107"/>
    </row>
    <row r="131" spans="1:14" ht="18" customHeight="1">
      <c r="A131" s="107">
        <v>125</v>
      </c>
      <c r="B131" s="107" t="s">
        <v>42</v>
      </c>
      <c r="C131" s="90">
        <v>43591</v>
      </c>
      <c r="D131" s="107" t="s">
        <v>6586</v>
      </c>
      <c r="E131" s="107" t="s">
        <v>7301</v>
      </c>
      <c r="F131" s="126">
        <v>113.53</v>
      </c>
      <c r="G131" s="107" t="str">
        <f t="shared" si="1"/>
        <v>SH19-04332</v>
      </c>
      <c r="H131" s="318"/>
      <c r="I131" s="126"/>
      <c r="J131" s="110"/>
      <c r="K131" s="108"/>
      <c r="L131" s="107"/>
      <c r="M131" s="319"/>
      <c r="N131" s="107"/>
    </row>
    <row r="132" spans="1:14" ht="18" customHeight="1">
      <c r="A132" s="107">
        <v>126</v>
      </c>
      <c r="B132" s="107" t="s">
        <v>55</v>
      </c>
      <c r="C132" s="90">
        <v>43591</v>
      </c>
      <c r="D132" s="107" t="s">
        <v>6587</v>
      </c>
      <c r="E132" s="107" t="s">
        <v>1709</v>
      </c>
      <c r="F132" s="126">
        <v>1587.07</v>
      </c>
      <c r="G132" s="107" t="str">
        <f t="shared" si="1"/>
        <v>SH19-04333</v>
      </c>
      <c r="H132" s="318"/>
      <c r="I132" s="126"/>
      <c r="J132" s="110"/>
      <c r="K132" s="108"/>
      <c r="L132" s="107"/>
      <c r="M132" s="319"/>
      <c r="N132" s="107"/>
    </row>
    <row r="133" spans="1:14" ht="18" customHeight="1">
      <c r="A133" s="107">
        <v>127</v>
      </c>
      <c r="B133" s="107" t="s">
        <v>55</v>
      </c>
      <c r="C133" s="90">
        <v>43591</v>
      </c>
      <c r="D133" s="107" t="s">
        <v>6588</v>
      </c>
      <c r="E133" s="107" t="s">
        <v>1709</v>
      </c>
      <c r="F133" s="126">
        <v>727.65</v>
      </c>
      <c r="G133" s="107" t="str">
        <f t="shared" si="1"/>
        <v>SH19-04334</v>
      </c>
      <c r="H133" s="318"/>
      <c r="I133" s="126"/>
      <c r="J133" s="110"/>
      <c r="K133" s="108"/>
      <c r="L133" s="107"/>
      <c r="M133" s="319"/>
      <c r="N133" s="107"/>
    </row>
    <row r="134" spans="1:14" ht="18" customHeight="1">
      <c r="A134" s="107">
        <v>128</v>
      </c>
      <c r="B134" s="107" t="s">
        <v>55</v>
      </c>
      <c r="C134" s="90">
        <v>43591</v>
      </c>
      <c r="D134" s="107" t="s">
        <v>6589</v>
      </c>
      <c r="E134" s="107" t="s">
        <v>1709</v>
      </c>
      <c r="F134" s="126">
        <v>1502.82</v>
      </c>
      <c r="G134" s="107" t="str">
        <f t="shared" si="1"/>
        <v>SH19-04335</v>
      </c>
      <c r="H134" s="318"/>
      <c r="I134" s="126"/>
      <c r="J134" s="110"/>
      <c r="K134" s="108"/>
      <c r="L134" s="107"/>
      <c r="M134" s="319"/>
      <c r="N134" s="107"/>
    </row>
    <row r="135" spans="1:14" ht="18" customHeight="1">
      <c r="A135" s="107">
        <v>129</v>
      </c>
      <c r="B135" s="107" t="s">
        <v>55</v>
      </c>
      <c r="C135" s="90">
        <v>43591</v>
      </c>
      <c r="D135" s="107" t="s">
        <v>6590</v>
      </c>
      <c r="E135" s="107" t="s">
        <v>1709</v>
      </c>
      <c r="F135" s="126">
        <v>1644.84</v>
      </c>
      <c r="G135" s="107" t="str">
        <f t="shared" ref="G135:G198" si="2">D135</f>
        <v>SH19-04336</v>
      </c>
      <c r="H135" s="318"/>
      <c r="I135" s="126"/>
      <c r="J135" s="110"/>
      <c r="K135" s="108"/>
      <c r="L135" s="107"/>
      <c r="M135" s="319"/>
      <c r="N135" s="107"/>
    </row>
    <row r="136" spans="1:14" ht="18" customHeight="1">
      <c r="A136" s="107">
        <v>130</v>
      </c>
      <c r="B136" s="107" t="s">
        <v>329</v>
      </c>
      <c r="C136" s="90">
        <v>43591</v>
      </c>
      <c r="D136" s="107" t="s">
        <v>6591</v>
      </c>
      <c r="E136" s="107" t="s">
        <v>1709</v>
      </c>
      <c r="F136" s="126">
        <v>2842.24</v>
      </c>
      <c r="G136" s="107" t="str">
        <f t="shared" si="2"/>
        <v>SH19-04337</v>
      </c>
      <c r="H136" s="318"/>
      <c r="I136" s="126"/>
      <c r="J136" s="110"/>
      <c r="K136" s="108"/>
      <c r="L136" s="107"/>
      <c r="M136" s="319"/>
      <c r="N136" s="107"/>
    </row>
    <row r="137" spans="1:14" ht="18" customHeight="1">
      <c r="A137" s="107">
        <v>131</v>
      </c>
      <c r="B137" s="107" t="s">
        <v>1746</v>
      </c>
      <c r="D137" s="327" t="s">
        <v>6592</v>
      </c>
      <c r="E137" s="107" t="s">
        <v>1709</v>
      </c>
      <c r="F137" s="126">
        <v>0</v>
      </c>
      <c r="G137" s="107" t="str">
        <f t="shared" si="2"/>
        <v>SH19-04338</v>
      </c>
      <c r="H137" s="318"/>
      <c r="I137" s="126"/>
      <c r="J137" s="110"/>
      <c r="K137" s="108"/>
      <c r="L137" s="107"/>
      <c r="M137" s="319"/>
      <c r="N137" s="107"/>
    </row>
    <row r="138" spans="1:14" ht="18" customHeight="1">
      <c r="A138" s="107">
        <v>132</v>
      </c>
      <c r="B138" s="107" t="s">
        <v>1746</v>
      </c>
      <c r="D138" s="327" t="s">
        <v>6593</v>
      </c>
      <c r="E138" s="107" t="s">
        <v>1709</v>
      </c>
      <c r="F138" s="126">
        <v>0</v>
      </c>
      <c r="G138" s="107" t="str">
        <f t="shared" si="2"/>
        <v>SH19-04339</v>
      </c>
      <c r="H138" s="318"/>
      <c r="I138" s="126"/>
      <c r="J138" s="110"/>
      <c r="K138" s="108"/>
      <c r="L138" s="107"/>
      <c r="M138" s="319"/>
      <c r="N138" s="107"/>
    </row>
    <row r="139" spans="1:14" ht="18" customHeight="1">
      <c r="A139" s="107">
        <v>133</v>
      </c>
      <c r="B139" s="107" t="s">
        <v>223</v>
      </c>
      <c r="C139" s="90">
        <v>43591</v>
      </c>
      <c r="D139" s="107" t="s">
        <v>6594</v>
      </c>
      <c r="E139" s="107" t="s">
        <v>1709</v>
      </c>
      <c r="F139" s="126">
        <v>2341.8000000000002</v>
      </c>
      <c r="G139" s="107" t="str">
        <f t="shared" si="2"/>
        <v>SH19-04340</v>
      </c>
      <c r="H139" s="318"/>
      <c r="I139" s="126"/>
      <c r="J139" s="110"/>
      <c r="K139" s="108"/>
      <c r="L139" s="107"/>
      <c r="M139" s="319"/>
      <c r="N139" s="107"/>
    </row>
    <row r="140" spans="1:14" ht="18" customHeight="1">
      <c r="A140" s="107">
        <v>134</v>
      </c>
      <c r="B140" s="107" t="s">
        <v>225</v>
      </c>
      <c r="C140" s="90">
        <v>43591</v>
      </c>
      <c r="D140" s="107" t="s">
        <v>6595</v>
      </c>
      <c r="E140" s="107" t="s">
        <v>1709</v>
      </c>
      <c r="F140" s="126">
        <v>1163.5</v>
      </c>
      <c r="G140" s="107" t="str">
        <f t="shared" si="2"/>
        <v>SH19-04341</v>
      </c>
      <c r="H140" s="318"/>
      <c r="I140" s="126"/>
      <c r="J140" s="110"/>
      <c r="K140" s="108"/>
      <c r="L140" s="107"/>
      <c r="M140" s="319"/>
      <c r="N140" s="107"/>
    </row>
    <row r="141" spans="1:14" ht="18" customHeight="1">
      <c r="A141" s="107">
        <v>135</v>
      </c>
      <c r="B141" s="107" t="s">
        <v>332</v>
      </c>
      <c r="C141" s="90">
        <v>43591</v>
      </c>
      <c r="D141" s="107" t="s">
        <v>6596</v>
      </c>
      <c r="E141" s="107" t="s">
        <v>1709</v>
      </c>
      <c r="F141" s="126">
        <v>2331</v>
      </c>
      <c r="G141" s="107" t="str">
        <f t="shared" si="2"/>
        <v>SH19-04342</v>
      </c>
      <c r="H141" s="318"/>
      <c r="I141" s="126"/>
      <c r="J141" s="110"/>
      <c r="K141" s="108"/>
      <c r="L141" s="107"/>
      <c r="M141" s="319"/>
      <c r="N141" s="107"/>
    </row>
    <row r="142" spans="1:14" ht="18" customHeight="1">
      <c r="A142" s="107">
        <v>136</v>
      </c>
      <c r="B142" s="107" t="s">
        <v>1746</v>
      </c>
      <c r="D142" s="327" t="s">
        <v>6597</v>
      </c>
      <c r="E142" s="107" t="s">
        <v>1709</v>
      </c>
      <c r="F142" s="126">
        <v>0</v>
      </c>
      <c r="G142" s="107" t="str">
        <f t="shared" si="2"/>
        <v>SH19-04343</v>
      </c>
      <c r="H142" s="318"/>
      <c r="I142" s="126"/>
      <c r="J142" s="110"/>
      <c r="K142" s="108"/>
      <c r="L142" s="107"/>
      <c r="M142" s="319"/>
      <c r="N142" s="107"/>
    </row>
    <row r="143" spans="1:14" ht="18" customHeight="1">
      <c r="A143" s="107">
        <v>137</v>
      </c>
      <c r="B143" s="107" t="s">
        <v>237</v>
      </c>
      <c r="C143" s="90">
        <v>43591</v>
      </c>
      <c r="D143" s="107" t="s">
        <v>6598</v>
      </c>
      <c r="E143" s="107" t="s">
        <v>1709</v>
      </c>
      <c r="F143" s="126">
        <v>5045.58</v>
      </c>
      <c r="G143" s="107" t="str">
        <f t="shared" si="2"/>
        <v>SH19-04344</v>
      </c>
      <c r="H143" s="318"/>
      <c r="I143" s="126"/>
      <c r="J143" s="110"/>
      <c r="K143" s="108"/>
      <c r="L143" s="107"/>
      <c r="M143" s="319"/>
      <c r="N143" s="107"/>
    </row>
    <row r="144" spans="1:14" ht="18" customHeight="1">
      <c r="A144" s="107">
        <v>138</v>
      </c>
      <c r="B144" s="107" t="s">
        <v>43</v>
      </c>
      <c r="C144" s="90">
        <v>43591</v>
      </c>
      <c r="D144" s="107" t="s">
        <v>6599</v>
      </c>
      <c r="E144" s="107" t="s">
        <v>1709</v>
      </c>
      <c r="F144" s="126">
        <v>4306.3999999999996</v>
      </c>
      <c r="G144" s="107" t="str">
        <f t="shared" si="2"/>
        <v>SH19-04345</v>
      </c>
      <c r="H144" s="318"/>
      <c r="I144" s="126"/>
      <c r="J144" s="110"/>
      <c r="K144" s="108"/>
      <c r="L144" s="107"/>
      <c r="M144" s="319"/>
      <c r="N144" s="107"/>
    </row>
    <row r="145" spans="1:14" ht="18" customHeight="1">
      <c r="A145" s="107">
        <v>139</v>
      </c>
      <c r="B145" s="107" t="s">
        <v>42</v>
      </c>
      <c r="C145" s="90">
        <v>43591</v>
      </c>
      <c r="D145" s="107" t="s">
        <v>6600</v>
      </c>
      <c r="E145" s="107" t="s">
        <v>7301</v>
      </c>
      <c r="F145" s="126">
        <v>44.83</v>
      </c>
      <c r="G145" s="107" t="str">
        <f t="shared" si="2"/>
        <v>SH19-04346</v>
      </c>
      <c r="H145" s="318"/>
      <c r="I145" s="126"/>
      <c r="J145" s="110"/>
      <c r="K145" s="108"/>
      <c r="L145" s="107"/>
      <c r="M145" s="319"/>
      <c r="N145" s="107"/>
    </row>
    <row r="146" spans="1:14" ht="18" customHeight="1">
      <c r="A146" s="107">
        <v>140</v>
      </c>
      <c r="B146" s="107" t="s">
        <v>6130</v>
      </c>
      <c r="C146" s="90">
        <v>43591</v>
      </c>
      <c r="D146" s="107" t="s">
        <v>6601</v>
      </c>
      <c r="E146" s="107" t="s">
        <v>1709</v>
      </c>
      <c r="F146" s="126">
        <v>16215.78</v>
      </c>
      <c r="G146" s="107" t="str">
        <f t="shared" si="2"/>
        <v>SH19-04347</v>
      </c>
      <c r="H146" s="318"/>
      <c r="I146" s="126"/>
      <c r="J146" s="110"/>
      <c r="K146" s="108"/>
      <c r="L146" s="107"/>
      <c r="M146" s="319"/>
      <c r="N146" s="107"/>
    </row>
    <row r="147" spans="1:14" ht="18" customHeight="1">
      <c r="A147" s="107">
        <v>141</v>
      </c>
      <c r="B147" s="107" t="s">
        <v>291</v>
      </c>
      <c r="C147" s="90">
        <v>43591</v>
      </c>
      <c r="D147" s="107" t="s">
        <v>6683</v>
      </c>
      <c r="E147" s="107" t="s">
        <v>1709</v>
      </c>
      <c r="F147" s="126">
        <v>6318.47</v>
      </c>
      <c r="G147" s="107" t="str">
        <f t="shared" si="2"/>
        <v>SH19-04348</v>
      </c>
      <c r="H147" s="318"/>
      <c r="I147" s="126"/>
      <c r="J147" s="110"/>
      <c r="K147" s="108"/>
      <c r="L147" s="107"/>
      <c r="M147" s="319"/>
      <c r="N147" s="107"/>
    </row>
    <row r="148" spans="1:14" ht="18" customHeight="1">
      <c r="A148" s="107">
        <v>142</v>
      </c>
      <c r="B148" s="107" t="s">
        <v>238</v>
      </c>
      <c r="C148" s="90">
        <v>43591</v>
      </c>
      <c r="D148" s="107" t="s">
        <v>6684</v>
      </c>
      <c r="E148" s="107" t="s">
        <v>1709</v>
      </c>
      <c r="F148" s="126">
        <v>5881.14</v>
      </c>
      <c r="G148" s="107" t="str">
        <f t="shared" si="2"/>
        <v>SH19-04349</v>
      </c>
      <c r="H148" s="318"/>
      <c r="I148" s="126"/>
      <c r="J148" s="110"/>
      <c r="K148" s="108"/>
      <c r="L148" s="107"/>
      <c r="M148" s="319"/>
      <c r="N148" s="107"/>
    </row>
    <row r="149" spans="1:14" ht="18" customHeight="1">
      <c r="A149" s="107">
        <v>143</v>
      </c>
      <c r="B149" s="107" t="s">
        <v>43</v>
      </c>
      <c r="C149" s="90">
        <v>43591</v>
      </c>
      <c r="D149" s="107" t="s">
        <v>6685</v>
      </c>
      <c r="E149" s="107" t="s">
        <v>1709</v>
      </c>
      <c r="F149" s="126">
        <v>259</v>
      </c>
      <c r="G149" s="107" t="str">
        <f t="shared" si="2"/>
        <v>SH19-04350</v>
      </c>
      <c r="H149" s="318"/>
      <c r="I149" s="126"/>
      <c r="J149" s="110"/>
      <c r="K149" s="108"/>
      <c r="L149" s="107"/>
      <c r="M149" s="319"/>
      <c r="N149" s="107"/>
    </row>
    <row r="150" spans="1:14" ht="18" customHeight="1">
      <c r="A150" s="107">
        <v>144</v>
      </c>
      <c r="B150" s="107" t="s">
        <v>225</v>
      </c>
      <c r="C150" s="90">
        <v>43591</v>
      </c>
      <c r="D150" s="107" t="s">
        <v>6686</v>
      </c>
      <c r="E150" s="107" t="s">
        <v>1709</v>
      </c>
      <c r="F150" s="126">
        <v>92.4</v>
      </c>
      <c r="G150" s="107" t="str">
        <f t="shared" si="2"/>
        <v>SH19-04351</v>
      </c>
      <c r="H150" s="318"/>
      <c r="I150" s="126"/>
      <c r="J150" s="110"/>
      <c r="K150" s="108"/>
      <c r="L150" s="107"/>
      <c r="M150" s="319"/>
      <c r="N150" s="107"/>
    </row>
    <row r="151" spans="1:14" ht="18" customHeight="1">
      <c r="A151" s="107">
        <v>145</v>
      </c>
      <c r="B151" s="107" t="s">
        <v>139</v>
      </c>
      <c r="C151" s="90">
        <v>43591</v>
      </c>
      <c r="D151" s="107" t="s">
        <v>6687</v>
      </c>
      <c r="E151" s="107" t="s">
        <v>1709</v>
      </c>
      <c r="F151" s="126">
        <v>1479</v>
      </c>
      <c r="G151" s="107" t="str">
        <f t="shared" si="2"/>
        <v>SH19-04352</v>
      </c>
      <c r="H151" s="318"/>
      <c r="I151" s="126"/>
      <c r="J151" s="110"/>
      <c r="K151" s="108"/>
      <c r="L151" s="107"/>
      <c r="M151" s="319"/>
      <c r="N151" s="107"/>
    </row>
    <row r="152" spans="1:14" ht="18" customHeight="1">
      <c r="A152" s="107">
        <v>146</v>
      </c>
      <c r="B152" s="107" t="s">
        <v>42</v>
      </c>
      <c r="C152" s="90">
        <v>43591</v>
      </c>
      <c r="D152" s="107" t="s">
        <v>6688</v>
      </c>
      <c r="E152" s="107" t="s">
        <v>7301</v>
      </c>
      <c r="F152" s="126">
        <v>92.98</v>
      </c>
      <c r="G152" s="107" t="str">
        <f t="shared" si="2"/>
        <v>SH19-04353</v>
      </c>
      <c r="H152" s="318"/>
      <c r="I152" s="126"/>
      <c r="J152" s="110"/>
      <c r="K152" s="108"/>
      <c r="L152" s="107"/>
      <c r="M152" s="319"/>
      <c r="N152" s="107"/>
    </row>
    <row r="153" spans="1:14" ht="18" customHeight="1">
      <c r="A153" s="107">
        <v>147</v>
      </c>
      <c r="B153" s="107" t="s">
        <v>1754</v>
      </c>
      <c r="C153" s="90">
        <v>43591</v>
      </c>
      <c r="D153" s="107" t="s">
        <v>6689</v>
      </c>
      <c r="E153" s="107" t="s">
        <v>1709</v>
      </c>
      <c r="F153" s="126">
        <v>2444.5300000000002</v>
      </c>
      <c r="G153" s="107" t="str">
        <f t="shared" si="2"/>
        <v>SH19-04354</v>
      </c>
      <c r="H153" s="318"/>
      <c r="I153" s="126"/>
      <c r="J153" s="110"/>
      <c r="K153" s="108"/>
      <c r="L153" s="107"/>
      <c r="M153" s="319"/>
      <c r="N153" s="107"/>
    </row>
    <row r="154" spans="1:14" ht="18" customHeight="1">
      <c r="A154" s="107">
        <v>148</v>
      </c>
      <c r="B154" s="107" t="s">
        <v>6130</v>
      </c>
      <c r="C154" s="90">
        <v>43591</v>
      </c>
      <c r="D154" s="107" t="s">
        <v>6690</v>
      </c>
      <c r="E154" s="107" t="s">
        <v>1709</v>
      </c>
      <c r="F154" s="126">
        <v>5434.79</v>
      </c>
      <c r="G154" s="107" t="str">
        <f t="shared" si="2"/>
        <v>SH19-04355</v>
      </c>
      <c r="H154" s="318"/>
      <c r="I154" s="126"/>
      <c r="J154" s="110"/>
      <c r="K154" s="108"/>
      <c r="L154" s="107"/>
      <c r="M154" s="319"/>
      <c r="N154" s="107"/>
    </row>
    <row r="155" spans="1:14" ht="18" customHeight="1">
      <c r="A155" s="107">
        <v>149</v>
      </c>
      <c r="B155" s="107" t="s">
        <v>1746</v>
      </c>
      <c r="D155" s="327" t="s">
        <v>6691</v>
      </c>
      <c r="E155" s="107" t="s">
        <v>1709</v>
      </c>
      <c r="F155" s="126">
        <v>0</v>
      </c>
      <c r="G155" s="107" t="str">
        <f t="shared" si="2"/>
        <v>SH19-04356</v>
      </c>
      <c r="H155" s="318"/>
      <c r="I155" s="126"/>
      <c r="J155" s="110"/>
      <c r="K155" s="108"/>
      <c r="L155" s="107"/>
      <c r="M155" s="319"/>
      <c r="N155" s="107"/>
    </row>
    <row r="156" spans="1:14" ht="18" customHeight="1">
      <c r="A156" s="107">
        <v>150</v>
      </c>
      <c r="B156" s="107" t="s">
        <v>1746</v>
      </c>
      <c r="D156" s="327" t="s">
        <v>6692</v>
      </c>
      <c r="E156" s="107" t="s">
        <v>1709</v>
      </c>
      <c r="F156" s="126">
        <v>0</v>
      </c>
      <c r="G156" s="107" t="str">
        <f t="shared" si="2"/>
        <v>SH19-04357</v>
      </c>
      <c r="H156" s="318"/>
      <c r="I156" s="126"/>
      <c r="J156" s="110"/>
      <c r="K156" s="108"/>
      <c r="L156" s="107"/>
      <c r="M156" s="319"/>
      <c r="N156" s="107"/>
    </row>
    <row r="157" spans="1:14" ht="18" customHeight="1">
      <c r="A157" s="107">
        <v>151</v>
      </c>
      <c r="B157" s="107" t="s">
        <v>329</v>
      </c>
      <c r="C157" s="90">
        <v>43591</v>
      </c>
      <c r="D157" s="107" t="s">
        <v>6693</v>
      </c>
      <c r="E157" s="107" t="s">
        <v>1709</v>
      </c>
      <c r="F157" s="126">
        <v>1809.35</v>
      </c>
      <c r="G157" s="107" t="str">
        <f t="shared" si="2"/>
        <v>SH19-04358</v>
      </c>
      <c r="H157" s="318"/>
      <c r="I157" s="126"/>
      <c r="J157" s="110"/>
      <c r="K157" s="108"/>
      <c r="L157" s="107"/>
      <c r="M157" s="319"/>
      <c r="N157" s="107"/>
    </row>
    <row r="158" spans="1:14" ht="18" customHeight="1">
      <c r="A158" s="107">
        <v>152</v>
      </c>
      <c r="B158" s="107" t="s">
        <v>1746</v>
      </c>
      <c r="D158" s="327" t="s">
        <v>6694</v>
      </c>
      <c r="E158" s="107" t="s">
        <v>1709</v>
      </c>
      <c r="F158" s="126">
        <v>0</v>
      </c>
      <c r="G158" s="107" t="str">
        <f t="shared" si="2"/>
        <v>SH19-04359</v>
      </c>
      <c r="H158" s="318"/>
      <c r="I158" s="126"/>
      <c r="J158" s="110"/>
      <c r="K158" s="108"/>
      <c r="L158" s="107"/>
      <c r="M158" s="319"/>
      <c r="N158" s="107"/>
    </row>
    <row r="159" spans="1:14" ht="18" customHeight="1">
      <c r="A159" s="107">
        <v>153</v>
      </c>
      <c r="B159" s="107" t="s">
        <v>142</v>
      </c>
      <c r="C159" s="90">
        <v>43591</v>
      </c>
      <c r="D159" s="107" t="s">
        <v>6695</v>
      </c>
      <c r="E159" s="107" t="s">
        <v>1709</v>
      </c>
      <c r="F159" s="126">
        <v>1700.27</v>
      </c>
      <c r="G159" s="107" t="str">
        <f t="shared" si="2"/>
        <v>SH19-04360</v>
      </c>
      <c r="H159" s="318"/>
      <c r="I159" s="126"/>
      <c r="J159" s="110"/>
      <c r="K159" s="108"/>
      <c r="L159" s="107"/>
      <c r="M159" s="319"/>
      <c r="N159" s="107"/>
    </row>
    <row r="160" spans="1:14" ht="18" customHeight="1">
      <c r="A160" s="107">
        <v>154</v>
      </c>
      <c r="B160" s="107" t="s">
        <v>142</v>
      </c>
      <c r="C160" s="90">
        <v>43591</v>
      </c>
      <c r="D160" s="107" t="s">
        <v>6696</v>
      </c>
      <c r="E160" s="107" t="s">
        <v>1709</v>
      </c>
      <c r="F160" s="126">
        <v>1234.08</v>
      </c>
      <c r="G160" s="107" t="str">
        <f t="shared" si="2"/>
        <v>SH19-04361</v>
      </c>
      <c r="H160" s="318"/>
      <c r="I160" s="126"/>
      <c r="J160" s="110"/>
      <c r="K160" s="108"/>
      <c r="L160" s="107"/>
      <c r="M160" s="319"/>
      <c r="N160" s="107"/>
    </row>
    <row r="161" spans="1:14" ht="18" customHeight="1">
      <c r="A161" s="107">
        <v>155</v>
      </c>
      <c r="B161" s="107" t="s">
        <v>42</v>
      </c>
      <c r="C161" s="90">
        <v>43591</v>
      </c>
      <c r="D161" s="107" t="s">
        <v>6697</v>
      </c>
      <c r="E161" s="107" t="s">
        <v>7301</v>
      </c>
      <c r="F161" s="126">
        <v>53.87</v>
      </c>
      <c r="G161" s="107" t="str">
        <f t="shared" si="2"/>
        <v>SH19-04362</v>
      </c>
      <c r="H161" s="318"/>
      <c r="I161" s="126"/>
      <c r="J161" s="110"/>
      <c r="K161" s="108"/>
      <c r="L161" s="107"/>
      <c r="M161" s="319"/>
      <c r="N161" s="107"/>
    </row>
    <row r="162" spans="1:14" ht="18" customHeight="1">
      <c r="A162" s="107">
        <v>156</v>
      </c>
      <c r="B162" s="107" t="s">
        <v>50</v>
      </c>
      <c r="C162" s="90">
        <v>43591</v>
      </c>
      <c r="D162" s="107" t="s">
        <v>6698</v>
      </c>
      <c r="E162" s="107" t="s">
        <v>1709</v>
      </c>
      <c r="F162" s="126">
        <v>3236.16</v>
      </c>
      <c r="G162" s="107" t="str">
        <f t="shared" si="2"/>
        <v>SH19-04363</v>
      </c>
      <c r="H162" s="318"/>
      <c r="I162" s="126"/>
      <c r="J162" s="110"/>
      <c r="K162" s="108"/>
      <c r="L162" s="107"/>
      <c r="M162" s="319"/>
      <c r="N162" s="107"/>
    </row>
    <row r="163" spans="1:14" ht="18" customHeight="1">
      <c r="A163" s="107">
        <v>157</v>
      </c>
      <c r="B163" s="107" t="s">
        <v>43</v>
      </c>
      <c r="C163" s="90">
        <v>43591</v>
      </c>
      <c r="D163" s="107" t="s">
        <v>6699</v>
      </c>
      <c r="E163" s="107" t="s">
        <v>1709</v>
      </c>
      <c r="F163" s="126">
        <v>1956.26</v>
      </c>
      <c r="G163" s="107" t="str">
        <f t="shared" si="2"/>
        <v>SH19-04364</v>
      </c>
      <c r="H163" s="318"/>
      <c r="I163" s="126"/>
      <c r="J163" s="110"/>
      <c r="K163" s="108"/>
      <c r="L163" s="107"/>
      <c r="M163" s="319"/>
      <c r="N163" s="107"/>
    </row>
    <row r="164" spans="1:14" ht="18" customHeight="1">
      <c r="A164" s="107">
        <v>158</v>
      </c>
      <c r="B164" s="107" t="s">
        <v>1746</v>
      </c>
      <c r="D164" s="327" t="s">
        <v>6700</v>
      </c>
      <c r="E164" s="107" t="s">
        <v>1709</v>
      </c>
      <c r="F164" s="126">
        <v>0</v>
      </c>
      <c r="G164" s="107" t="str">
        <f t="shared" si="2"/>
        <v>SH19-04365</v>
      </c>
      <c r="H164" s="318"/>
      <c r="I164" s="126"/>
      <c r="J164" s="110"/>
      <c r="K164" s="108"/>
      <c r="L164" s="107"/>
      <c r="M164" s="319"/>
      <c r="N164" s="107"/>
    </row>
    <row r="165" spans="1:14" ht="18" customHeight="1">
      <c r="A165" s="107">
        <v>159</v>
      </c>
      <c r="B165" s="107" t="s">
        <v>1746</v>
      </c>
      <c r="D165" s="327" t="s">
        <v>6701</v>
      </c>
      <c r="E165" s="107" t="s">
        <v>1709</v>
      </c>
      <c r="F165" s="126">
        <v>0</v>
      </c>
      <c r="G165" s="107" t="str">
        <f t="shared" si="2"/>
        <v>SH19-04366</v>
      </c>
      <c r="H165" s="318"/>
      <c r="I165" s="126"/>
      <c r="J165" s="110"/>
      <c r="K165" s="108"/>
      <c r="L165" s="107"/>
      <c r="M165" s="319"/>
      <c r="N165" s="107"/>
    </row>
    <row r="166" spans="1:14" ht="18" customHeight="1">
      <c r="A166" s="107">
        <v>160</v>
      </c>
      <c r="B166" s="107" t="s">
        <v>1746</v>
      </c>
      <c r="D166" s="327" t="s">
        <v>6702</v>
      </c>
      <c r="E166" s="107" t="s">
        <v>1709</v>
      </c>
      <c r="F166" s="126">
        <v>0</v>
      </c>
      <c r="G166" s="107" t="str">
        <f t="shared" si="2"/>
        <v>SH19-04367</v>
      </c>
      <c r="H166" s="318"/>
      <c r="I166" s="126"/>
      <c r="J166" s="110"/>
      <c r="K166" s="108"/>
      <c r="L166" s="107"/>
      <c r="M166" s="319"/>
      <c r="N166" s="107"/>
    </row>
    <row r="167" spans="1:14" ht="18" customHeight="1">
      <c r="A167" s="107">
        <v>161</v>
      </c>
      <c r="B167" s="107" t="s">
        <v>42</v>
      </c>
      <c r="C167" s="90">
        <v>43592</v>
      </c>
      <c r="D167" s="107" t="s">
        <v>6703</v>
      </c>
      <c r="E167" s="107" t="s">
        <v>7300</v>
      </c>
      <c r="F167" s="126">
        <v>8727.61</v>
      </c>
      <c r="G167" s="107" t="str">
        <f t="shared" si="2"/>
        <v>SH19-04368</v>
      </c>
      <c r="H167" s="318"/>
      <c r="I167" s="126"/>
      <c r="J167" s="110"/>
      <c r="K167" s="108"/>
      <c r="L167" s="107"/>
      <c r="M167" s="319"/>
      <c r="N167" s="107"/>
    </row>
    <row r="168" spans="1:14" ht="18" customHeight="1">
      <c r="A168" s="107">
        <v>162</v>
      </c>
      <c r="B168" s="107" t="s">
        <v>42</v>
      </c>
      <c r="C168" s="90">
        <v>43592</v>
      </c>
      <c r="D168" s="107" t="s">
        <v>6704</v>
      </c>
      <c r="E168" s="107" t="s">
        <v>7300</v>
      </c>
      <c r="F168" s="126">
        <v>7176.08</v>
      </c>
      <c r="G168" s="107" t="str">
        <f t="shared" si="2"/>
        <v>SH19-04369</v>
      </c>
      <c r="H168" s="318"/>
      <c r="I168" s="126"/>
      <c r="J168" s="110"/>
      <c r="K168" s="108"/>
      <c r="L168" s="107"/>
      <c r="M168" s="319"/>
      <c r="N168" s="107"/>
    </row>
    <row r="169" spans="1:14" ht="18" customHeight="1">
      <c r="A169" s="107">
        <v>163</v>
      </c>
      <c r="B169" s="107" t="s">
        <v>42</v>
      </c>
      <c r="C169" s="90">
        <v>43592</v>
      </c>
      <c r="D169" s="107" t="s">
        <v>6705</v>
      </c>
      <c r="E169" s="107" t="s">
        <v>7300</v>
      </c>
      <c r="F169" s="126">
        <v>2090.8000000000002</v>
      </c>
      <c r="G169" s="107" t="str">
        <f t="shared" si="2"/>
        <v>SH19-04370</v>
      </c>
      <c r="H169" s="318"/>
      <c r="I169" s="126"/>
      <c r="J169" s="110"/>
      <c r="K169" s="108"/>
      <c r="L169" s="107"/>
      <c r="M169" s="319"/>
      <c r="N169" s="107"/>
    </row>
    <row r="170" spans="1:14" ht="18" customHeight="1">
      <c r="A170" s="107">
        <v>164</v>
      </c>
      <c r="B170" s="107" t="s">
        <v>1727</v>
      </c>
      <c r="C170" s="90">
        <v>43591</v>
      </c>
      <c r="D170" s="107" t="s">
        <v>6706</v>
      </c>
      <c r="E170" s="107" t="s">
        <v>1709</v>
      </c>
      <c r="F170" s="126">
        <v>547.79999999999995</v>
      </c>
      <c r="G170" s="107" t="str">
        <f t="shared" si="2"/>
        <v>SH19-04371</v>
      </c>
      <c r="H170" s="318"/>
      <c r="I170" s="126"/>
      <c r="J170" s="110"/>
      <c r="K170" s="108"/>
      <c r="L170" s="107"/>
      <c r="M170" s="319"/>
      <c r="N170" s="107"/>
    </row>
    <row r="171" spans="1:14" ht="18" customHeight="1">
      <c r="A171" s="107">
        <v>165</v>
      </c>
      <c r="B171" s="107" t="s">
        <v>237</v>
      </c>
      <c r="C171" s="90">
        <v>43591</v>
      </c>
      <c r="D171" s="107" t="s">
        <v>6707</v>
      </c>
      <c r="E171" s="107" t="s">
        <v>1709</v>
      </c>
      <c r="F171" s="126">
        <v>2277.66</v>
      </c>
      <c r="G171" s="107" t="str">
        <f t="shared" si="2"/>
        <v>SH19-04372</v>
      </c>
      <c r="H171" s="318"/>
      <c r="I171" s="126"/>
      <c r="J171" s="110"/>
      <c r="K171" s="108"/>
      <c r="L171" s="107"/>
      <c r="M171" s="319"/>
      <c r="N171" s="107"/>
    </row>
    <row r="172" spans="1:14" ht="18" customHeight="1">
      <c r="A172" s="107">
        <v>166</v>
      </c>
      <c r="B172" s="107" t="s">
        <v>43</v>
      </c>
      <c r="C172" s="90">
        <v>43592</v>
      </c>
      <c r="D172" s="107" t="s">
        <v>6708</v>
      </c>
      <c r="E172" s="107" t="s">
        <v>1709</v>
      </c>
      <c r="F172" s="126">
        <v>4363.95</v>
      </c>
      <c r="G172" s="107" t="str">
        <f t="shared" si="2"/>
        <v>SH19-04373</v>
      </c>
      <c r="H172" s="318"/>
      <c r="I172" s="126"/>
      <c r="J172" s="110"/>
      <c r="K172" s="108"/>
      <c r="L172" s="107"/>
      <c r="M172" s="319"/>
      <c r="N172" s="107"/>
    </row>
    <row r="173" spans="1:14" ht="18" customHeight="1">
      <c r="A173" s="107">
        <v>167</v>
      </c>
      <c r="B173" s="107" t="s">
        <v>207</v>
      </c>
      <c r="C173" s="90">
        <v>43592</v>
      </c>
      <c r="D173" s="107" t="s">
        <v>6709</v>
      </c>
      <c r="E173" s="107" t="s">
        <v>1709</v>
      </c>
      <c r="F173" s="126">
        <v>0</v>
      </c>
      <c r="G173" s="107" t="str">
        <f t="shared" si="2"/>
        <v>SH19-04374</v>
      </c>
      <c r="H173" s="318"/>
      <c r="I173" s="126"/>
      <c r="J173" s="110"/>
      <c r="K173" s="108"/>
      <c r="L173" s="107"/>
      <c r="M173" s="319"/>
      <c r="N173" s="107" t="s">
        <v>1753</v>
      </c>
    </row>
    <row r="174" spans="1:14" ht="18" customHeight="1">
      <c r="A174" s="107">
        <v>168</v>
      </c>
      <c r="B174" s="107" t="s">
        <v>142</v>
      </c>
      <c r="C174" s="90">
        <v>43592</v>
      </c>
      <c r="D174" s="107" t="s">
        <v>6710</v>
      </c>
      <c r="E174" s="107" t="s">
        <v>1709</v>
      </c>
      <c r="F174" s="126">
        <v>813.83</v>
      </c>
      <c r="G174" s="107" t="str">
        <f t="shared" si="2"/>
        <v>SH19-04375</v>
      </c>
      <c r="H174" s="318"/>
      <c r="I174" s="126"/>
      <c r="J174" s="110"/>
      <c r="K174" s="108"/>
      <c r="L174" s="107"/>
      <c r="M174" s="319"/>
      <c r="N174" s="107"/>
    </row>
    <row r="175" spans="1:14" ht="18" customHeight="1">
      <c r="A175" s="107">
        <v>169</v>
      </c>
      <c r="B175" s="107" t="s">
        <v>42</v>
      </c>
      <c r="C175" s="90">
        <v>43593</v>
      </c>
      <c r="D175" s="107" t="s">
        <v>6711</v>
      </c>
      <c r="E175" s="107" t="s">
        <v>7299</v>
      </c>
      <c r="F175" s="126">
        <v>6870.33</v>
      </c>
      <c r="G175" s="107" t="str">
        <f t="shared" si="2"/>
        <v>SH19-04376</v>
      </c>
      <c r="H175" s="318"/>
      <c r="I175" s="126"/>
      <c r="J175" s="110"/>
      <c r="K175" s="108"/>
      <c r="L175" s="107"/>
      <c r="M175" s="319"/>
      <c r="N175" s="107"/>
    </row>
    <row r="176" spans="1:14" ht="18" customHeight="1">
      <c r="A176" s="107">
        <v>170</v>
      </c>
      <c r="B176" s="107" t="s">
        <v>42</v>
      </c>
      <c r="C176" s="90">
        <v>43593</v>
      </c>
      <c r="D176" s="107" t="s">
        <v>6712</v>
      </c>
      <c r="E176" s="107" t="s">
        <v>7299</v>
      </c>
      <c r="F176" s="126">
        <v>7399.49</v>
      </c>
      <c r="G176" s="107" t="str">
        <f t="shared" si="2"/>
        <v>SH19-04377</v>
      </c>
      <c r="H176" s="318"/>
      <c r="I176" s="126"/>
      <c r="J176" s="110"/>
      <c r="K176" s="108"/>
      <c r="L176" s="107"/>
      <c r="M176" s="319"/>
      <c r="N176" s="107"/>
    </row>
    <row r="177" spans="1:14" ht="18" customHeight="1">
      <c r="A177" s="107">
        <v>171</v>
      </c>
      <c r="B177" s="107" t="s">
        <v>42</v>
      </c>
      <c r="C177" s="90">
        <v>43593</v>
      </c>
      <c r="D177" s="107" t="s">
        <v>6713</v>
      </c>
      <c r="E177" s="107" t="s">
        <v>7299</v>
      </c>
      <c r="F177" s="126">
        <v>13513.77</v>
      </c>
      <c r="G177" s="107" t="str">
        <f t="shared" si="2"/>
        <v>SH19-04378</v>
      </c>
      <c r="H177" s="318"/>
      <c r="I177" s="126"/>
      <c r="J177" s="110"/>
      <c r="K177" s="108"/>
      <c r="L177" s="107"/>
      <c r="M177" s="319"/>
      <c r="N177" s="107"/>
    </row>
    <row r="178" spans="1:14" ht="18" customHeight="1">
      <c r="A178" s="107">
        <v>172</v>
      </c>
      <c r="B178" s="107" t="s">
        <v>42</v>
      </c>
      <c r="C178" s="90">
        <v>43593</v>
      </c>
      <c r="D178" s="107" t="s">
        <v>6714</v>
      </c>
      <c r="E178" s="107" t="s">
        <v>7299</v>
      </c>
      <c r="F178" s="126">
        <v>7676.2</v>
      </c>
      <c r="G178" s="107" t="str">
        <f t="shared" si="2"/>
        <v>SH19-04379</v>
      </c>
      <c r="H178" s="318"/>
      <c r="I178" s="126"/>
      <c r="J178" s="110"/>
      <c r="K178" s="108"/>
      <c r="L178" s="107"/>
      <c r="M178" s="319"/>
      <c r="N178" s="107"/>
    </row>
    <row r="179" spans="1:14" ht="18" customHeight="1">
      <c r="A179" s="107">
        <v>173</v>
      </c>
      <c r="B179" s="107" t="s">
        <v>42</v>
      </c>
      <c r="C179" s="90">
        <v>43593</v>
      </c>
      <c r="D179" s="107" t="s">
        <v>6715</v>
      </c>
      <c r="E179" s="107" t="s">
        <v>7299</v>
      </c>
      <c r="F179" s="126">
        <v>1156.1099999999999</v>
      </c>
      <c r="G179" s="107" t="str">
        <f t="shared" si="2"/>
        <v>SH19-04380</v>
      </c>
      <c r="H179" s="318"/>
      <c r="I179" s="126"/>
      <c r="J179" s="110"/>
      <c r="K179" s="108"/>
      <c r="L179" s="107"/>
      <c r="M179" s="319"/>
      <c r="N179" s="107"/>
    </row>
    <row r="180" spans="1:14" ht="18" customHeight="1">
      <c r="A180" s="107">
        <v>174</v>
      </c>
      <c r="B180" s="107" t="s">
        <v>42</v>
      </c>
      <c r="C180" s="90">
        <v>43593</v>
      </c>
      <c r="D180" s="107" t="s">
        <v>6716</v>
      </c>
      <c r="E180" s="107" t="s">
        <v>7299</v>
      </c>
      <c r="F180" s="126">
        <v>9593.65</v>
      </c>
      <c r="G180" s="107" t="str">
        <f t="shared" si="2"/>
        <v>SH19-04381</v>
      </c>
      <c r="H180" s="318"/>
      <c r="I180" s="126"/>
      <c r="J180" s="110"/>
      <c r="K180" s="108"/>
      <c r="L180" s="107"/>
      <c r="M180" s="319"/>
      <c r="N180" s="107"/>
    </row>
    <row r="181" spans="1:14" ht="18" customHeight="1">
      <c r="A181" s="107">
        <v>175</v>
      </c>
      <c r="B181" s="107" t="s">
        <v>42</v>
      </c>
      <c r="C181" s="90">
        <v>43593</v>
      </c>
      <c r="D181" s="107" t="s">
        <v>6717</v>
      </c>
      <c r="E181" s="107" t="s">
        <v>7299</v>
      </c>
      <c r="F181" s="126">
        <v>7337.66</v>
      </c>
      <c r="G181" s="107" t="str">
        <f t="shared" si="2"/>
        <v>SH19-04382</v>
      </c>
      <c r="H181" s="318"/>
      <c r="I181" s="126"/>
      <c r="J181" s="110"/>
      <c r="K181" s="108"/>
      <c r="L181" s="107"/>
      <c r="M181" s="319"/>
      <c r="N181" s="107"/>
    </row>
    <row r="182" spans="1:14" ht="18" customHeight="1">
      <c r="A182" s="107">
        <v>176</v>
      </c>
      <c r="B182" s="107" t="s">
        <v>42</v>
      </c>
      <c r="C182" s="90">
        <v>43594</v>
      </c>
      <c r="D182" s="107" t="s">
        <v>6718</v>
      </c>
      <c r="E182" s="107" t="s">
        <v>7298</v>
      </c>
      <c r="F182" s="126">
        <v>1112.24</v>
      </c>
      <c r="G182" s="107" t="str">
        <f t="shared" si="2"/>
        <v>SH19-04383</v>
      </c>
      <c r="H182" s="318"/>
      <c r="I182" s="126"/>
      <c r="J182" s="110"/>
      <c r="K182" s="108"/>
      <c r="L182" s="107"/>
      <c r="M182" s="319"/>
      <c r="N182" s="107"/>
    </row>
    <row r="183" spans="1:14" ht="18" customHeight="1">
      <c r="A183" s="107">
        <v>177</v>
      </c>
      <c r="B183" s="107" t="s">
        <v>42</v>
      </c>
      <c r="C183" s="90">
        <v>43594</v>
      </c>
      <c r="D183" s="107" t="s">
        <v>6719</v>
      </c>
      <c r="E183" s="107" t="s">
        <v>7298</v>
      </c>
      <c r="F183" s="126">
        <v>1314.96</v>
      </c>
      <c r="G183" s="107" t="str">
        <f t="shared" si="2"/>
        <v>SH19-04384</v>
      </c>
      <c r="H183" s="318"/>
      <c r="I183" s="126"/>
      <c r="J183" s="110"/>
      <c r="K183" s="108"/>
      <c r="L183" s="107"/>
      <c r="M183" s="319"/>
      <c r="N183" s="107"/>
    </row>
    <row r="184" spans="1:14" ht="18" customHeight="1">
      <c r="A184" s="107">
        <v>178</v>
      </c>
      <c r="B184" s="107" t="s">
        <v>42</v>
      </c>
      <c r="C184" s="90">
        <v>43593</v>
      </c>
      <c r="D184" s="107" t="s">
        <v>6720</v>
      </c>
      <c r="E184" s="107" t="s">
        <v>7299</v>
      </c>
      <c r="F184" s="126">
        <v>11024.1</v>
      </c>
      <c r="G184" s="107" t="str">
        <f t="shared" si="2"/>
        <v>SH19-04385</v>
      </c>
      <c r="H184" s="318"/>
      <c r="I184" s="126"/>
      <c r="J184" s="110"/>
      <c r="K184" s="108"/>
      <c r="L184" s="107"/>
      <c r="M184" s="319"/>
      <c r="N184" s="107"/>
    </row>
    <row r="185" spans="1:14" ht="18" customHeight="1">
      <c r="A185" s="107">
        <v>179</v>
      </c>
      <c r="B185" s="107" t="s">
        <v>42</v>
      </c>
      <c r="C185" s="90">
        <v>43593</v>
      </c>
      <c r="D185" s="107" t="s">
        <v>6721</v>
      </c>
      <c r="E185" s="107" t="s">
        <v>7299</v>
      </c>
      <c r="F185" s="126">
        <v>3394.92</v>
      </c>
      <c r="G185" s="107" t="str">
        <f t="shared" si="2"/>
        <v>SH19-04386</v>
      </c>
      <c r="H185" s="318"/>
      <c r="I185" s="126"/>
      <c r="J185" s="110"/>
      <c r="K185" s="108"/>
      <c r="L185" s="107"/>
      <c r="M185" s="319"/>
      <c r="N185" s="107"/>
    </row>
    <row r="186" spans="1:14" ht="18" customHeight="1">
      <c r="A186" s="107">
        <v>180</v>
      </c>
      <c r="B186" s="107" t="s">
        <v>42</v>
      </c>
      <c r="C186" s="90">
        <v>43594</v>
      </c>
      <c r="D186" s="107" t="s">
        <v>6722</v>
      </c>
      <c r="E186" s="107" t="s">
        <v>7298</v>
      </c>
      <c r="F186" s="126">
        <v>1969.7</v>
      </c>
      <c r="G186" s="107" t="str">
        <f t="shared" si="2"/>
        <v>SH19-04387</v>
      </c>
      <c r="H186" s="318"/>
      <c r="I186" s="126"/>
      <c r="J186" s="110"/>
      <c r="K186" s="108"/>
      <c r="L186" s="107"/>
      <c r="M186" s="319"/>
      <c r="N186" s="107"/>
    </row>
    <row r="187" spans="1:14" ht="18" customHeight="1">
      <c r="A187" s="107">
        <v>181</v>
      </c>
      <c r="B187" s="107" t="s">
        <v>42</v>
      </c>
      <c r="C187" s="90">
        <v>43593</v>
      </c>
      <c r="D187" s="107" t="s">
        <v>6723</v>
      </c>
      <c r="E187" s="107" t="s">
        <v>7299</v>
      </c>
      <c r="F187" s="126">
        <v>6426.76</v>
      </c>
      <c r="G187" s="107" t="str">
        <f t="shared" si="2"/>
        <v>SH19-04388</v>
      </c>
      <c r="H187" s="318"/>
      <c r="I187" s="126"/>
      <c r="J187" s="110"/>
      <c r="K187" s="108"/>
      <c r="L187" s="107"/>
      <c r="M187" s="319"/>
      <c r="N187" s="107"/>
    </row>
    <row r="188" spans="1:14" ht="18" customHeight="1">
      <c r="A188" s="107">
        <v>182</v>
      </c>
      <c r="B188" s="107" t="s">
        <v>42</v>
      </c>
      <c r="C188" s="90">
        <v>43593</v>
      </c>
      <c r="D188" s="107" t="s">
        <v>6724</v>
      </c>
      <c r="E188" s="107" t="s">
        <v>7299</v>
      </c>
      <c r="F188" s="126">
        <v>5916.03</v>
      </c>
      <c r="G188" s="107" t="str">
        <f t="shared" si="2"/>
        <v>SH19-04389</v>
      </c>
      <c r="H188" s="318"/>
      <c r="I188" s="126"/>
      <c r="J188" s="110"/>
      <c r="K188" s="108"/>
      <c r="L188" s="107"/>
      <c r="M188" s="319"/>
      <c r="N188" s="107"/>
    </row>
    <row r="189" spans="1:14" ht="18" customHeight="1">
      <c r="A189" s="107">
        <v>183</v>
      </c>
      <c r="B189" s="107" t="s">
        <v>42</v>
      </c>
      <c r="C189" s="90">
        <v>43594</v>
      </c>
      <c r="D189" s="107" t="s">
        <v>6725</v>
      </c>
      <c r="E189" s="107" t="s">
        <v>7298</v>
      </c>
      <c r="F189" s="126">
        <v>1753.28</v>
      </c>
      <c r="G189" s="107" t="str">
        <f t="shared" si="2"/>
        <v>SH19-04390</v>
      </c>
      <c r="H189" s="318"/>
      <c r="I189" s="126"/>
      <c r="J189" s="110"/>
      <c r="K189" s="108"/>
      <c r="L189" s="107"/>
      <c r="M189" s="319"/>
      <c r="N189" s="107"/>
    </row>
    <row r="190" spans="1:14" ht="18" customHeight="1">
      <c r="A190" s="107">
        <v>184</v>
      </c>
      <c r="B190" s="107" t="s">
        <v>42</v>
      </c>
      <c r="C190" s="90">
        <v>43593</v>
      </c>
      <c r="D190" s="107" t="s">
        <v>6726</v>
      </c>
      <c r="E190" s="107" t="s">
        <v>7299</v>
      </c>
      <c r="F190" s="126">
        <v>2335.56</v>
      </c>
      <c r="G190" s="107" t="str">
        <f t="shared" si="2"/>
        <v>SH19-04391</v>
      </c>
      <c r="H190" s="318"/>
      <c r="I190" s="126"/>
      <c r="J190" s="110"/>
      <c r="K190" s="108"/>
      <c r="L190" s="107"/>
      <c r="M190" s="319"/>
      <c r="N190" s="107"/>
    </row>
    <row r="191" spans="1:14" ht="18" customHeight="1">
      <c r="A191" s="107">
        <v>185</v>
      </c>
      <c r="B191" s="107" t="s">
        <v>42</v>
      </c>
      <c r="C191" s="90">
        <v>43593</v>
      </c>
      <c r="D191" s="107" t="s">
        <v>6727</v>
      </c>
      <c r="E191" s="107" t="s">
        <v>7299</v>
      </c>
      <c r="F191" s="126">
        <v>4290.1099999999997</v>
      </c>
      <c r="G191" s="107" t="str">
        <f t="shared" si="2"/>
        <v>SH19-04392</v>
      </c>
      <c r="H191" s="318"/>
      <c r="I191" s="126"/>
      <c r="J191" s="110"/>
      <c r="K191" s="108"/>
      <c r="L191" s="107"/>
      <c r="M191" s="319"/>
      <c r="N191" s="107"/>
    </row>
    <row r="192" spans="1:14" ht="18" customHeight="1">
      <c r="A192" s="107">
        <v>186</v>
      </c>
      <c r="B192" s="107" t="s">
        <v>42</v>
      </c>
      <c r="C192" s="90">
        <v>43594</v>
      </c>
      <c r="D192" s="107" t="s">
        <v>6728</v>
      </c>
      <c r="E192" s="107" t="s">
        <v>7298</v>
      </c>
      <c r="F192" s="126">
        <v>788.98</v>
      </c>
      <c r="G192" s="107" t="str">
        <f t="shared" si="2"/>
        <v>SH19-04393</v>
      </c>
      <c r="H192" s="318"/>
      <c r="I192" s="126"/>
      <c r="J192" s="110"/>
      <c r="K192" s="108"/>
      <c r="L192" s="107"/>
      <c r="M192" s="319"/>
      <c r="N192" s="107"/>
    </row>
    <row r="193" spans="1:14" ht="18" customHeight="1">
      <c r="A193" s="107">
        <v>187</v>
      </c>
      <c r="B193" s="107" t="s">
        <v>1746</v>
      </c>
      <c r="D193" s="327" t="s">
        <v>6729</v>
      </c>
      <c r="E193" s="107" t="s">
        <v>1709</v>
      </c>
      <c r="F193" s="126">
        <v>0</v>
      </c>
      <c r="G193" s="107" t="str">
        <f t="shared" si="2"/>
        <v>SH19-04394</v>
      </c>
      <c r="H193" s="318"/>
      <c r="I193" s="126"/>
      <c r="J193" s="110"/>
      <c r="K193" s="108"/>
      <c r="L193" s="107"/>
      <c r="M193" s="319"/>
      <c r="N193" s="107"/>
    </row>
    <row r="194" spans="1:14" ht="18" customHeight="1">
      <c r="A194" s="107">
        <v>188</v>
      </c>
      <c r="B194" s="107" t="s">
        <v>139</v>
      </c>
      <c r="C194" s="90">
        <v>43592</v>
      </c>
      <c r="D194" s="107" t="s">
        <v>6730</v>
      </c>
      <c r="E194" s="107" t="s">
        <v>1709</v>
      </c>
      <c r="F194" s="126">
        <v>1479</v>
      </c>
      <c r="G194" s="107" t="str">
        <f t="shared" si="2"/>
        <v>SH19-04395</v>
      </c>
      <c r="H194" s="318"/>
      <c r="I194" s="126"/>
      <c r="J194" s="110"/>
      <c r="K194" s="108"/>
      <c r="L194" s="107"/>
      <c r="M194" s="319"/>
      <c r="N194" s="107"/>
    </row>
    <row r="195" spans="1:14" ht="18" customHeight="1">
      <c r="A195" s="107">
        <v>189</v>
      </c>
      <c r="B195" s="107" t="s">
        <v>1746</v>
      </c>
      <c r="D195" s="327" t="s">
        <v>6731</v>
      </c>
      <c r="E195" s="107" t="s">
        <v>1709</v>
      </c>
      <c r="F195" s="126">
        <v>0</v>
      </c>
      <c r="G195" s="107" t="str">
        <f t="shared" si="2"/>
        <v>SH19-04396</v>
      </c>
      <c r="H195" s="318"/>
      <c r="I195" s="126"/>
      <c r="J195" s="110"/>
      <c r="K195" s="108"/>
      <c r="L195" s="107"/>
      <c r="M195" s="319"/>
      <c r="N195" s="107"/>
    </row>
    <row r="196" spans="1:14" ht="18" customHeight="1">
      <c r="A196" s="107">
        <v>190</v>
      </c>
      <c r="B196" s="107" t="s">
        <v>6130</v>
      </c>
      <c r="C196" s="90">
        <v>43592</v>
      </c>
      <c r="D196" s="107" t="s">
        <v>6732</v>
      </c>
      <c r="E196" s="107" t="s">
        <v>1709</v>
      </c>
      <c r="F196" s="126">
        <v>9831.7800000000007</v>
      </c>
      <c r="G196" s="107" t="str">
        <f t="shared" si="2"/>
        <v>SH19-04397</v>
      </c>
      <c r="H196" s="318"/>
      <c r="I196" s="126"/>
      <c r="J196" s="110"/>
      <c r="K196" s="108"/>
      <c r="L196" s="107"/>
      <c r="M196" s="319"/>
      <c r="N196" s="107"/>
    </row>
    <row r="197" spans="1:14" ht="18" customHeight="1">
      <c r="A197" s="107">
        <v>191</v>
      </c>
      <c r="B197" s="107" t="s">
        <v>237</v>
      </c>
      <c r="C197" s="90">
        <v>43592</v>
      </c>
      <c r="D197" s="107" t="s">
        <v>6733</v>
      </c>
      <c r="E197" s="107" t="s">
        <v>1709</v>
      </c>
      <c r="F197" s="126">
        <v>5194.1499999999996</v>
      </c>
      <c r="G197" s="107" t="str">
        <f t="shared" si="2"/>
        <v>SH19-04398</v>
      </c>
      <c r="H197" s="318"/>
      <c r="I197" s="126"/>
      <c r="J197" s="110"/>
      <c r="K197" s="108"/>
      <c r="L197" s="107"/>
      <c r="M197" s="319"/>
      <c r="N197" s="107"/>
    </row>
    <row r="198" spans="1:14" ht="18" customHeight="1">
      <c r="A198" s="107">
        <v>192</v>
      </c>
      <c r="B198" s="107" t="s">
        <v>360</v>
      </c>
      <c r="C198" s="90">
        <v>43592</v>
      </c>
      <c r="D198" s="107" t="s">
        <v>6734</v>
      </c>
      <c r="E198" s="107" t="s">
        <v>1709</v>
      </c>
      <c r="F198" s="126">
        <v>2115</v>
      </c>
      <c r="G198" s="107" t="str">
        <f t="shared" si="2"/>
        <v>SH19-04399</v>
      </c>
      <c r="H198" s="318"/>
      <c r="I198" s="126"/>
      <c r="J198" s="110"/>
      <c r="K198" s="108"/>
      <c r="L198" s="107"/>
      <c r="M198" s="319"/>
      <c r="N198" s="107"/>
    </row>
    <row r="199" spans="1:14" ht="18" customHeight="1">
      <c r="A199" s="107">
        <v>193</v>
      </c>
      <c r="B199" s="107" t="s">
        <v>49</v>
      </c>
      <c r="C199" s="90">
        <v>43593</v>
      </c>
      <c r="D199" s="107" t="s">
        <v>6735</v>
      </c>
      <c r="E199" s="107" t="s">
        <v>1709</v>
      </c>
      <c r="F199" s="126">
        <v>14242.8</v>
      </c>
      <c r="G199" s="107" t="str">
        <f t="shared" ref="G199:G209" si="3">D199</f>
        <v>SH19-04400</v>
      </c>
      <c r="H199" s="318"/>
      <c r="I199" s="126"/>
      <c r="J199" s="110"/>
      <c r="K199" s="108"/>
      <c r="L199" s="107"/>
      <c r="M199" s="319"/>
      <c r="N199" s="107"/>
    </row>
    <row r="200" spans="1:14" ht="18" customHeight="1">
      <c r="A200" s="107">
        <v>194</v>
      </c>
      <c r="B200" s="107" t="s">
        <v>53</v>
      </c>
      <c r="C200" s="90">
        <v>43592</v>
      </c>
      <c r="D200" s="107" t="s">
        <v>6736</v>
      </c>
      <c r="E200" s="107" t="s">
        <v>1709</v>
      </c>
      <c r="F200" s="126">
        <v>3400.8</v>
      </c>
      <c r="G200" s="107" t="str">
        <f t="shared" si="3"/>
        <v>SH19-04401</v>
      </c>
      <c r="H200" s="318"/>
      <c r="I200" s="126"/>
      <c r="J200" s="110"/>
      <c r="K200" s="108"/>
      <c r="L200" s="107"/>
      <c r="M200" s="319"/>
      <c r="N200" s="107"/>
    </row>
    <row r="201" spans="1:14" ht="18" customHeight="1">
      <c r="A201" s="107">
        <v>195</v>
      </c>
      <c r="B201" s="107" t="s">
        <v>42</v>
      </c>
      <c r="C201" s="90">
        <v>43592</v>
      </c>
      <c r="D201" s="107" t="s">
        <v>6737</v>
      </c>
      <c r="E201" s="107" t="s">
        <v>7300</v>
      </c>
      <c r="F201" s="126">
        <v>23.23</v>
      </c>
      <c r="G201" s="107" t="str">
        <f t="shared" si="3"/>
        <v>SH19-04402</v>
      </c>
      <c r="H201" s="318"/>
      <c r="I201" s="126"/>
      <c r="J201" s="110"/>
      <c r="K201" s="108"/>
      <c r="L201" s="107"/>
      <c r="M201" s="319"/>
      <c r="N201" s="107"/>
    </row>
    <row r="202" spans="1:14" ht="18" customHeight="1">
      <c r="A202" s="107">
        <v>196</v>
      </c>
      <c r="B202" s="107" t="s">
        <v>1727</v>
      </c>
      <c r="C202" s="90">
        <v>43592</v>
      </c>
      <c r="D202" s="107" t="s">
        <v>6738</v>
      </c>
      <c r="E202" s="107" t="s">
        <v>1709</v>
      </c>
      <c r="F202" s="126">
        <v>603.6</v>
      </c>
      <c r="G202" s="107" t="str">
        <f t="shared" si="3"/>
        <v>SH19-04403</v>
      </c>
      <c r="H202" s="318"/>
      <c r="I202" s="126"/>
      <c r="J202" s="110"/>
      <c r="K202" s="108"/>
      <c r="L202" s="107"/>
      <c r="M202" s="319"/>
      <c r="N202" s="107"/>
    </row>
    <row r="203" spans="1:14" ht="18" customHeight="1">
      <c r="A203" s="107">
        <v>197</v>
      </c>
      <c r="B203" s="107" t="s">
        <v>1746</v>
      </c>
      <c r="D203" s="327" t="s">
        <v>6739</v>
      </c>
      <c r="E203" s="107" t="s">
        <v>1709</v>
      </c>
      <c r="F203" s="126">
        <v>0</v>
      </c>
      <c r="G203" s="107" t="str">
        <f t="shared" si="3"/>
        <v>SH19-04404</v>
      </c>
      <c r="H203" s="318"/>
      <c r="I203" s="126"/>
      <c r="J203" s="110"/>
      <c r="K203" s="108"/>
      <c r="L203" s="107"/>
      <c r="M203" s="319"/>
      <c r="N203" s="107"/>
    </row>
    <row r="204" spans="1:14" ht="18" customHeight="1">
      <c r="A204" s="107">
        <v>198</v>
      </c>
      <c r="B204" s="107" t="s">
        <v>329</v>
      </c>
      <c r="C204" s="90">
        <v>43592</v>
      </c>
      <c r="D204" s="107" t="s">
        <v>6740</v>
      </c>
      <c r="E204" s="107" t="s">
        <v>1709</v>
      </c>
      <c r="F204" s="126">
        <v>3732.42</v>
      </c>
      <c r="G204" s="107" t="str">
        <f t="shared" si="3"/>
        <v>SH19-04405</v>
      </c>
      <c r="H204" s="318"/>
      <c r="I204" s="126"/>
      <c r="J204" s="110"/>
      <c r="K204" s="108"/>
      <c r="L204" s="107"/>
      <c r="M204" s="319"/>
      <c r="N204" s="107"/>
    </row>
    <row r="205" spans="1:14" ht="18" customHeight="1">
      <c r="A205" s="107">
        <v>199</v>
      </c>
      <c r="B205" s="107" t="s">
        <v>141</v>
      </c>
      <c r="C205" s="90">
        <v>43592</v>
      </c>
      <c r="D205" s="107" t="s">
        <v>6741</v>
      </c>
      <c r="E205" s="107" t="s">
        <v>1709</v>
      </c>
      <c r="F205" s="126">
        <v>5541.3</v>
      </c>
      <c r="G205" s="107" t="str">
        <f t="shared" si="3"/>
        <v>SH19-04406</v>
      </c>
      <c r="H205" s="318"/>
      <c r="I205" s="126"/>
      <c r="J205" s="110"/>
      <c r="K205" s="108"/>
      <c r="L205" s="107"/>
      <c r="M205" s="319"/>
      <c r="N205" s="107"/>
    </row>
    <row r="206" spans="1:14" ht="18" customHeight="1">
      <c r="A206" s="107">
        <v>200</v>
      </c>
      <c r="B206" s="107" t="s">
        <v>142</v>
      </c>
      <c r="C206" s="90">
        <v>43592</v>
      </c>
      <c r="D206" s="107" t="s">
        <v>6742</v>
      </c>
      <c r="E206" s="107" t="s">
        <v>1709</v>
      </c>
      <c r="F206" s="126">
        <v>2382.19</v>
      </c>
      <c r="G206" s="107" t="str">
        <f t="shared" si="3"/>
        <v>SH19-04407</v>
      </c>
      <c r="H206" s="318"/>
      <c r="I206" s="126"/>
      <c r="J206" s="110"/>
      <c r="K206" s="108"/>
      <c r="L206" s="107"/>
      <c r="M206" s="319"/>
      <c r="N206" s="107"/>
    </row>
    <row r="207" spans="1:14" ht="18" customHeight="1">
      <c r="A207" s="107">
        <v>201</v>
      </c>
      <c r="B207" s="107" t="s">
        <v>142</v>
      </c>
      <c r="C207" s="90">
        <v>43592</v>
      </c>
      <c r="D207" s="107" t="s">
        <v>6743</v>
      </c>
      <c r="E207" s="107" t="s">
        <v>1709</v>
      </c>
      <c r="F207" s="126">
        <v>298.31</v>
      </c>
      <c r="G207" s="107" t="str">
        <f t="shared" si="3"/>
        <v>SH19-04408</v>
      </c>
      <c r="H207" s="318"/>
      <c r="I207" s="126"/>
      <c r="J207" s="110"/>
      <c r="K207" s="108"/>
      <c r="L207" s="107"/>
      <c r="M207" s="319"/>
      <c r="N207" s="107"/>
    </row>
    <row r="208" spans="1:14" ht="18" customHeight="1">
      <c r="A208" s="107">
        <v>202</v>
      </c>
      <c r="B208" s="107" t="s">
        <v>54</v>
      </c>
      <c r="C208" s="90">
        <v>43592</v>
      </c>
      <c r="D208" s="107" t="s">
        <v>6744</v>
      </c>
      <c r="E208" s="107" t="s">
        <v>1709</v>
      </c>
      <c r="F208" s="126">
        <f>289.64+446.4+286.3</f>
        <v>1022.3399999999999</v>
      </c>
      <c r="G208" s="107" t="str">
        <f t="shared" si="3"/>
        <v>SH19-04409</v>
      </c>
      <c r="H208" s="318"/>
      <c r="I208" s="126"/>
      <c r="J208" s="110"/>
      <c r="K208" s="108"/>
      <c r="L208" s="107"/>
      <c r="M208" s="319"/>
      <c r="N208" s="107"/>
    </row>
    <row r="209" spans="1:14" ht="18" customHeight="1">
      <c r="A209" s="107">
        <v>203</v>
      </c>
      <c r="B209" s="107" t="s">
        <v>1746</v>
      </c>
      <c r="D209" s="327" t="s">
        <v>6745</v>
      </c>
      <c r="E209" s="107" t="s">
        <v>1709</v>
      </c>
      <c r="F209" s="126">
        <v>0</v>
      </c>
      <c r="G209" s="107" t="str">
        <f t="shared" si="3"/>
        <v>SH19-04410</v>
      </c>
      <c r="H209" s="318"/>
      <c r="I209" s="126"/>
      <c r="J209" s="110"/>
      <c r="K209" s="108"/>
      <c r="L209" s="107"/>
      <c r="M209" s="319"/>
      <c r="N209" s="107"/>
    </row>
    <row r="210" spans="1:14" ht="18" customHeight="1">
      <c r="A210" s="107">
        <v>204</v>
      </c>
      <c r="B210" s="107" t="s">
        <v>1727</v>
      </c>
      <c r="C210" s="90">
        <v>43592</v>
      </c>
      <c r="D210" s="107" t="s">
        <v>6746</v>
      </c>
      <c r="E210" s="107" t="s">
        <v>1709</v>
      </c>
      <c r="F210" s="126">
        <v>2697.6</v>
      </c>
      <c r="G210" s="107" t="str">
        <f t="shared" ref="G210:G273" si="4">D210</f>
        <v>SH19-04411</v>
      </c>
      <c r="H210" s="318"/>
      <c r="I210" s="126"/>
      <c r="J210" s="110"/>
      <c r="K210" s="108"/>
      <c r="L210" s="107"/>
      <c r="M210" s="319"/>
      <c r="N210" s="107"/>
    </row>
    <row r="211" spans="1:14" ht="18" customHeight="1">
      <c r="A211" s="107">
        <v>205</v>
      </c>
      <c r="B211" s="107" t="s">
        <v>1727</v>
      </c>
      <c r="C211" s="90">
        <v>43592</v>
      </c>
      <c r="D211" s="107" t="s">
        <v>6747</v>
      </c>
      <c r="E211" s="107" t="s">
        <v>1709</v>
      </c>
      <c r="F211" s="126">
        <v>2343</v>
      </c>
      <c r="G211" s="107" t="str">
        <f t="shared" si="4"/>
        <v>SH19-04412</v>
      </c>
      <c r="H211" s="318"/>
      <c r="I211" s="126"/>
      <c r="J211" s="110"/>
      <c r="K211" s="108"/>
      <c r="L211" s="107"/>
      <c r="M211" s="319"/>
      <c r="N211" s="107"/>
    </row>
    <row r="212" spans="1:14" ht="18" customHeight="1">
      <c r="A212" s="107">
        <v>206</v>
      </c>
      <c r="B212" s="107" t="s">
        <v>1746</v>
      </c>
      <c r="D212" s="327" t="s">
        <v>6748</v>
      </c>
      <c r="E212" s="107" t="s">
        <v>1709</v>
      </c>
      <c r="F212" s="126">
        <v>0</v>
      </c>
      <c r="G212" s="107" t="str">
        <f t="shared" si="4"/>
        <v>SH19-04413</v>
      </c>
      <c r="H212" s="318"/>
      <c r="I212" s="126"/>
      <c r="J212" s="110"/>
      <c r="K212" s="108"/>
      <c r="L212" s="107"/>
      <c r="M212" s="319"/>
      <c r="N212" s="107"/>
    </row>
    <row r="213" spans="1:14" ht="18" customHeight="1">
      <c r="A213" s="107">
        <v>207</v>
      </c>
      <c r="B213" s="107" t="s">
        <v>42</v>
      </c>
      <c r="C213" s="90">
        <v>43593</v>
      </c>
      <c r="D213" s="107" t="s">
        <v>6749</v>
      </c>
      <c r="E213" s="107" t="s">
        <v>7299</v>
      </c>
      <c r="F213" s="126">
        <v>3509.53</v>
      </c>
      <c r="G213" s="107" t="str">
        <f t="shared" si="4"/>
        <v>SH19-04414</v>
      </c>
      <c r="H213" s="318"/>
      <c r="I213" s="126"/>
      <c r="J213" s="110"/>
      <c r="K213" s="108"/>
      <c r="L213" s="107"/>
      <c r="M213" s="319"/>
      <c r="N213" s="107"/>
    </row>
    <row r="214" spans="1:14" ht="18" customHeight="1">
      <c r="A214" s="107">
        <v>208</v>
      </c>
      <c r="B214" s="107" t="s">
        <v>42</v>
      </c>
      <c r="C214" s="90">
        <v>43593</v>
      </c>
      <c r="D214" s="107" t="s">
        <v>6750</v>
      </c>
      <c r="E214" s="107" t="s">
        <v>7299</v>
      </c>
      <c r="F214" s="126">
        <v>4817.43</v>
      </c>
      <c r="G214" s="107" t="str">
        <f t="shared" si="4"/>
        <v>SH19-04415</v>
      </c>
      <c r="H214" s="318"/>
      <c r="I214" s="126"/>
      <c r="J214" s="110"/>
      <c r="K214" s="108"/>
      <c r="L214" s="107"/>
      <c r="M214" s="319"/>
      <c r="N214" s="107"/>
    </row>
    <row r="215" spans="1:14" ht="18" customHeight="1">
      <c r="A215" s="107">
        <v>209</v>
      </c>
      <c r="B215" s="107" t="s">
        <v>43</v>
      </c>
      <c r="C215" s="90">
        <v>43592</v>
      </c>
      <c r="D215" s="107" t="s">
        <v>6751</v>
      </c>
      <c r="E215" s="107" t="s">
        <v>1709</v>
      </c>
      <c r="F215" s="126">
        <v>931.7</v>
      </c>
      <c r="G215" s="107" t="str">
        <f t="shared" si="4"/>
        <v>SH19-04416</v>
      </c>
      <c r="H215" s="318"/>
      <c r="I215" s="126"/>
      <c r="J215" s="110"/>
      <c r="K215" s="108"/>
      <c r="L215" s="107"/>
      <c r="M215" s="319"/>
      <c r="N215" s="107"/>
    </row>
    <row r="216" spans="1:14" ht="18" customHeight="1">
      <c r="A216" s="107">
        <v>210</v>
      </c>
      <c r="B216" s="107" t="s">
        <v>1746</v>
      </c>
      <c r="D216" s="327" t="s">
        <v>6752</v>
      </c>
      <c r="E216" s="107" t="s">
        <v>1709</v>
      </c>
      <c r="F216" s="126">
        <v>0</v>
      </c>
      <c r="G216" s="107" t="str">
        <f t="shared" si="4"/>
        <v>SH19-04417</v>
      </c>
      <c r="H216" s="318"/>
      <c r="I216" s="126"/>
      <c r="J216" s="110"/>
      <c r="K216" s="108"/>
      <c r="L216" s="107"/>
      <c r="M216" s="319"/>
      <c r="N216" s="107"/>
    </row>
    <row r="217" spans="1:14" ht="18" customHeight="1">
      <c r="A217" s="107">
        <v>211</v>
      </c>
      <c r="B217" s="107" t="s">
        <v>42</v>
      </c>
      <c r="C217" s="90">
        <v>43593</v>
      </c>
      <c r="D217" s="107" t="s">
        <v>6753</v>
      </c>
      <c r="E217" s="107" t="s">
        <v>7299</v>
      </c>
      <c r="F217" s="126">
        <v>31.91</v>
      </c>
      <c r="G217" s="107" t="str">
        <f t="shared" si="4"/>
        <v>SH19-04418</v>
      </c>
      <c r="H217" s="318"/>
      <c r="I217" s="126"/>
      <c r="J217" s="110"/>
      <c r="K217" s="108"/>
      <c r="L217" s="107"/>
      <c r="M217" s="319"/>
      <c r="N217" s="107"/>
    </row>
    <row r="218" spans="1:14" ht="18" customHeight="1">
      <c r="A218" s="107">
        <v>212</v>
      </c>
      <c r="B218" s="107" t="s">
        <v>55</v>
      </c>
      <c r="C218" s="90">
        <v>43592</v>
      </c>
      <c r="D218" s="107" t="s">
        <v>6754</v>
      </c>
      <c r="E218" s="107" t="s">
        <v>1709</v>
      </c>
      <c r="F218" s="126">
        <v>3289.68</v>
      </c>
      <c r="G218" s="107" t="str">
        <f t="shared" si="4"/>
        <v>SH19-04419</v>
      </c>
      <c r="H218" s="318"/>
      <c r="I218" s="126"/>
      <c r="J218" s="110"/>
      <c r="K218" s="108"/>
      <c r="L218" s="107"/>
      <c r="M218" s="319"/>
      <c r="N218" s="107"/>
    </row>
    <row r="219" spans="1:14" ht="18" customHeight="1">
      <c r="A219" s="107">
        <v>213</v>
      </c>
      <c r="B219" s="107" t="s">
        <v>55</v>
      </c>
      <c r="C219" s="90">
        <v>43592</v>
      </c>
      <c r="D219" s="107" t="s">
        <v>6755</v>
      </c>
      <c r="E219" s="107" t="s">
        <v>1709</v>
      </c>
      <c r="F219" s="126">
        <v>1711.59</v>
      </c>
      <c r="G219" s="107" t="str">
        <f t="shared" si="4"/>
        <v>SH19-04420</v>
      </c>
      <c r="H219" s="318"/>
      <c r="I219" s="126"/>
      <c r="J219" s="110"/>
      <c r="K219" s="108"/>
      <c r="L219" s="107"/>
      <c r="M219" s="319"/>
      <c r="N219" s="107"/>
    </row>
    <row r="220" spans="1:14" ht="18" customHeight="1">
      <c r="A220" s="107">
        <v>214</v>
      </c>
      <c r="B220" s="107" t="s">
        <v>55</v>
      </c>
      <c r="C220" s="90">
        <v>43592</v>
      </c>
      <c r="D220" s="107" t="s">
        <v>6756</v>
      </c>
      <c r="E220" s="107" t="s">
        <v>1709</v>
      </c>
      <c r="F220" s="126">
        <v>1502.82</v>
      </c>
      <c r="G220" s="107" t="str">
        <f t="shared" si="4"/>
        <v>SH19-04421</v>
      </c>
      <c r="H220" s="318"/>
      <c r="I220" s="126"/>
      <c r="J220" s="110"/>
      <c r="K220" s="108"/>
      <c r="L220" s="107"/>
      <c r="M220" s="319"/>
      <c r="N220" s="107"/>
    </row>
    <row r="221" spans="1:14" ht="18" customHeight="1">
      <c r="A221" s="107">
        <v>215</v>
      </c>
      <c r="B221" s="107" t="s">
        <v>1755</v>
      </c>
      <c r="C221" s="90">
        <v>43592</v>
      </c>
      <c r="D221" s="107" t="s">
        <v>6757</v>
      </c>
      <c r="E221" s="107" t="s">
        <v>1709</v>
      </c>
      <c r="F221" s="126">
        <v>5555</v>
      </c>
      <c r="G221" s="107" t="str">
        <f t="shared" si="4"/>
        <v>SH19-04422</v>
      </c>
      <c r="H221" s="318"/>
      <c r="I221" s="126"/>
      <c r="J221" s="110"/>
      <c r="K221" s="108"/>
      <c r="L221" s="107"/>
      <c r="M221" s="319"/>
      <c r="N221" s="107"/>
    </row>
    <row r="222" spans="1:14" ht="18" customHeight="1">
      <c r="A222" s="107">
        <v>216</v>
      </c>
      <c r="B222" s="107" t="s">
        <v>42</v>
      </c>
      <c r="C222" s="90">
        <v>43594</v>
      </c>
      <c r="D222" s="107" t="s">
        <v>6758</v>
      </c>
      <c r="E222" s="107" t="s">
        <v>7298</v>
      </c>
      <c r="F222" s="126">
        <v>3532.29</v>
      </c>
      <c r="G222" s="107" t="str">
        <f t="shared" si="4"/>
        <v>SH19-04423</v>
      </c>
      <c r="H222" s="318"/>
      <c r="I222" s="126"/>
      <c r="J222" s="110"/>
      <c r="K222" s="108"/>
      <c r="L222" s="107"/>
      <c r="M222" s="319"/>
      <c r="N222" s="107"/>
    </row>
    <row r="223" spans="1:14" ht="18" customHeight="1">
      <c r="A223" s="107">
        <v>217</v>
      </c>
      <c r="B223" s="107" t="s">
        <v>42</v>
      </c>
      <c r="C223" s="90">
        <v>43594</v>
      </c>
      <c r="D223" s="107" t="s">
        <v>6759</v>
      </c>
      <c r="E223" s="107" t="s">
        <v>7298</v>
      </c>
      <c r="F223" s="126">
        <v>3754.84</v>
      </c>
      <c r="G223" s="107" t="str">
        <f t="shared" si="4"/>
        <v>SH19-04424</v>
      </c>
      <c r="H223" s="318"/>
      <c r="I223" s="126"/>
      <c r="J223" s="110"/>
      <c r="K223" s="108"/>
      <c r="L223" s="107"/>
      <c r="M223" s="319"/>
      <c r="N223" s="107"/>
    </row>
    <row r="224" spans="1:14" ht="18" customHeight="1">
      <c r="A224" s="107">
        <v>218</v>
      </c>
      <c r="B224" s="107" t="s">
        <v>42</v>
      </c>
      <c r="C224" s="90">
        <v>43594</v>
      </c>
      <c r="D224" s="107" t="s">
        <v>6760</v>
      </c>
      <c r="E224" s="107" t="s">
        <v>7298</v>
      </c>
      <c r="F224" s="126">
        <v>4295.37</v>
      </c>
      <c r="G224" s="107" t="str">
        <f t="shared" si="4"/>
        <v>SH19-04425</v>
      </c>
      <c r="H224" s="318"/>
      <c r="I224" s="126"/>
      <c r="J224" s="110"/>
      <c r="K224" s="108"/>
      <c r="L224" s="107"/>
      <c r="M224" s="319"/>
      <c r="N224" s="107"/>
    </row>
    <row r="225" spans="1:14" ht="18" customHeight="1">
      <c r="A225" s="107">
        <v>219</v>
      </c>
      <c r="B225" s="107" t="s">
        <v>42</v>
      </c>
      <c r="C225" s="90">
        <v>43594</v>
      </c>
      <c r="D225" s="107" t="s">
        <v>6761</v>
      </c>
      <c r="E225" s="107" t="s">
        <v>7298</v>
      </c>
      <c r="F225" s="126">
        <v>4817.43</v>
      </c>
      <c r="G225" s="107" t="str">
        <f t="shared" si="4"/>
        <v>SH19-04426</v>
      </c>
      <c r="H225" s="318"/>
      <c r="I225" s="126"/>
      <c r="J225" s="110"/>
      <c r="K225" s="108"/>
      <c r="L225" s="107"/>
      <c r="M225" s="319"/>
      <c r="N225" s="107"/>
    </row>
    <row r="226" spans="1:14" ht="18" customHeight="1">
      <c r="A226" s="107">
        <v>220</v>
      </c>
      <c r="B226" s="107" t="s">
        <v>42</v>
      </c>
      <c r="C226" s="90">
        <v>43594</v>
      </c>
      <c r="D226" s="107" t="s">
        <v>6762</v>
      </c>
      <c r="E226" s="107" t="s">
        <v>7298</v>
      </c>
      <c r="F226" s="126">
        <v>3948.37</v>
      </c>
      <c r="G226" s="107" t="str">
        <f t="shared" si="4"/>
        <v>SH19-04427</v>
      </c>
      <c r="H226" s="318"/>
      <c r="I226" s="126"/>
      <c r="J226" s="110"/>
      <c r="K226" s="108"/>
      <c r="L226" s="107"/>
      <c r="M226" s="319"/>
      <c r="N226" s="107"/>
    </row>
    <row r="227" spans="1:14" ht="18" customHeight="1">
      <c r="A227" s="107">
        <v>221</v>
      </c>
      <c r="B227" s="107" t="s">
        <v>42</v>
      </c>
      <c r="C227" s="90">
        <v>43594</v>
      </c>
      <c r="D227" s="107" t="s">
        <v>6763</v>
      </c>
      <c r="E227" s="107" t="s">
        <v>7298</v>
      </c>
      <c r="F227" s="126">
        <v>3218.99</v>
      </c>
      <c r="G227" s="107" t="str">
        <f t="shared" si="4"/>
        <v>SH19-04428</v>
      </c>
      <c r="H227" s="318"/>
      <c r="I227" s="126"/>
      <c r="J227" s="110"/>
      <c r="K227" s="108"/>
      <c r="L227" s="107"/>
      <c r="M227" s="319"/>
      <c r="N227" s="107"/>
    </row>
    <row r="228" spans="1:14" ht="18" customHeight="1">
      <c r="A228" s="107">
        <v>222</v>
      </c>
      <c r="B228" s="107" t="s">
        <v>42</v>
      </c>
      <c r="C228" s="90">
        <v>43594</v>
      </c>
      <c r="D228" s="107" t="s">
        <v>6764</v>
      </c>
      <c r="E228" s="107" t="s">
        <v>7298</v>
      </c>
      <c r="F228" s="126">
        <v>4396.74</v>
      </c>
      <c r="G228" s="107" t="str">
        <f t="shared" si="4"/>
        <v>SH19-04429</v>
      </c>
      <c r="H228" s="318"/>
      <c r="I228" s="126"/>
      <c r="J228" s="110"/>
      <c r="K228" s="108"/>
      <c r="L228" s="107"/>
      <c r="M228" s="319"/>
      <c r="N228" s="107"/>
    </row>
    <row r="229" spans="1:14" ht="18" customHeight="1">
      <c r="A229" s="107">
        <v>223</v>
      </c>
      <c r="B229" s="107" t="s">
        <v>42</v>
      </c>
      <c r="C229" s="90">
        <v>43594</v>
      </c>
      <c r="D229" s="107" t="s">
        <v>6765</v>
      </c>
      <c r="E229" s="107" t="s">
        <v>7298</v>
      </c>
      <c r="F229" s="126">
        <v>6258.99</v>
      </c>
      <c r="G229" s="107" t="str">
        <f t="shared" si="4"/>
        <v>SH19-04430</v>
      </c>
      <c r="H229" s="318"/>
      <c r="I229" s="126"/>
      <c r="J229" s="110"/>
      <c r="K229" s="108"/>
      <c r="L229" s="107"/>
      <c r="M229" s="319"/>
      <c r="N229" s="107"/>
    </row>
    <row r="230" spans="1:14" ht="18" customHeight="1">
      <c r="A230" s="107">
        <v>224</v>
      </c>
      <c r="B230" s="107" t="s">
        <v>42</v>
      </c>
      <c r="C230" s="90">
        <v>43594</v>
      </c>
      <c r="D230" s="107" t="s">
        <v>6766</v>
      </c>
      <c r="E230" s="107" t="s">
        <v>7298</v>
      </c>
      <c r="F230" s="126">
        <v>4302.45</v>
      </c>
      <c r="G230" s="107" t="str">
        <f t="shared" si="4"/>
        <v>SH19-04431</v>
      </c>
      <c r="H230" s="318"/>
      <c r="I230" s="126"/>
      <c r="J230" s="110"/>
      <c r="K230" s="108"/>
      <c r="L230" s="107"/>
      <c r="M230" s="319"/>
      <c r="N230" s="107"/>
    </row>
    <row r="231" spans="1:14" ht="18" customHeight="1">
      <c r="A231" s="107">
        <v>225</v>
      </c>
      <c r="B231" s="107" t="s">
        <v>42</v>
      </c>
      <c r="C231" s="90">
        <v>43594</v>
      </c>
      <c r="D231" s="107" t="s">
        <v>6767</v>
      </c>
      <c r="E231" s="107" t="s">
        <v>7298</v>
      </c>
      <c r="F231" s="126">
        <v>10738.44</v>
      </c>
      <c r="G231" s="107" t="str">
        <f t="shared" si="4"/>
        <v>SH19-04432</v>
      </c>
      <c r="H231" s="318"/>
      <c r="I231" s="126"/>
      <c r="J231" s="110"/>
      <c r="K231" s="108"/>
      <c r="L231" s="107"/>
      <c r="M231" s="319"/>
      <c r="N231" s="107"/>
    </row>
    <row r="232" spans="1:14" ht="18" customHeight="1">
      <c r="A232" s="107">
        <v>226</v>
      </c>
      <c r="B232" s="107" t="s">
        <v>42</v>
      </c>
      <c r="C232" s="90">
        <v>43594</v>
      </c>
      <c r="D232" s="107" t="s">
        <v>6768</v>
      </c>
      <c r="E232" s="107" t="s">
        <v>7298</v>
      </c>
      <c r="F232" s="126">
        <v>1725.5</v>
      </c>
      <c r="G232" s="107" t="str">
        <f t="shared" si="4"/>
        <v>SH19-04433</v>
      </c>
      <c r="H232" s="318"/>
      <c r="I232" s="126"/>
      <c r="J232" s="110"/>
      <c r="K232" s="108"/>
      <c r="L232" s="107"/>
      <c r="M232" s="319"/>
      <c r="N232" s="107"/>
    </row>
    <row r="233" spans="1:14" ht="18" customHeight="1">
      <c r="A233" s="107">
        <v>227</v>
      </c>
      <c r="B233" s="107" t="s">
        <v>42</v>
      </c>
      <c r="C233" s="90">
        <v>43594</v>
      </c>
      <c r="D233" s="107" t="s">
        <v>6769</v>
      </c>
      <c r="E233" s="107" t="s">
        <v>7298</v>
      </c>
      <c r="F233" s="126">
        <v>5516.1</v>
      </c>
      <c r="G233" s="107" t="str">
        <f t="shared" si="4"/>
        <v>SH19-04434</v>
      </c>
      <c r="H233" s="318"/>
      <c r="I233" s="126"/>
      <c r="J233" s="110"/>
      <c r="K233" s="108"/>
      <c r="L233" s="107"/>
      <c r="M233" s="319"/>
      <c r="N233" s="107"/>
    </row>
    <row r="234" spans="1:14" ht="18" customHeight="1">
      <c r="A234" s="107">
        <v>228</v>
      </c>
      <c r="B234" s="107" t="s">
        <v>42</v>
      </c>
      <c r="C234" s="90">
        <v>43594</v>
      </c>
      <c r="D234" s="107" t="s">
        <v>6770</v>
      </c>
      <c r="E234" s="107" t="s">
        <v>7298</v>
      </c>
      <c r="F234" s="126">
        <v>8391.6299999999992</v>
      </c>
      <c r="G234" s="107" t="str">
        <f t="shared" si="4"/>
        <v>SH19-04435</v>
      </c>
      <c r="H234" s="318"/>
      <c r="I234" s="126"/>
      <c r="J234" s="110"/>
      <c r="K234" s="108"/>
      <c r="L234" s="107"/>
      <c r="M234" s="319"/>
      <c r="N234" s="107"/>
    </row>
    <row r="235" spans="1:14" ht="18" customHeight="1">
      <c r="A235" s="107">
        <v>229</v>
      </c>
      <c r="B235" s="107" t="s">
        <v>142</v>
      </c>
      <c r="C235" s="90">
        <v>43593</v>
      </c>
      <c r="D235" s="107" t="s">
        <v>6771</v>
      </c>
      <c r="E235" s="107" t="s">
        <v>1709</v>
      </c>
      <c r="F235" s="126">
        <v>944.72</v>
      </c>
      <c r="G235" s="107" t="str">
        <f t="shared" si="4"/>
        <v>SH19-04436</v>
      </c>
      <c r="H235" s="318"/>
      <c r="I235" s="126"/>
      <c r="J235" s="110"/>
      <c r="K235" s="108"/>
      <c r="L235" s="107"/>
      <c r="M235" s="319"/>
      <c r="N235" s="107"/>
    </row>
    <row r="236" spans="1:14" ht="18" customHeight="1">
      <c r="A236" s="107">
        <v>230</v>
      </c>
      <c r="B236" s="107" t="s">
        <v>142</v>
      </c>
      <c r="C236" s="90">
        <v>43593</v>
      </c>
      <c r="D236" s="107" t="s">
        <v>6772</v>
      </c>
      <c r="E236" s="107" t="s">
        <v>1709</v>
      </c>
      <c r="F236" s="126">
        <v>157.68</v>
      </c>
      <c r="G236" s="107" t="str">
        <f t="shared" si="4"/>
        <v>SH19-04437</v>
      </c>
      <c r="H236" s="318"/>
      <c r="I236" s="126"/>
      <c r="J236" s="110"/>
      <c r="K236" s="108"/>
      <c r="L236" s="107"/>
      <c r="M236" s="319"/>
      <c r="N236" s="107"/>
    </row>
    <row r="237" spans="1:14" ht="18" customHeight="1">
      <c r="A237" s="107">
        <v>231</v>
      </c>
      <c r="B237" s="107" t="s">
        <v>139</v>
      </c>
      <c r="C237" s="90">
        <v>43593</v>
      </c>
      <c r="D237" s="107" t="s">
        <v>6773</v>
      </c>
      <c r="E237" s="107" t="s">
        <v>1709</v>
      </c>
      <c r="F237" s="126">
        <v>1479</v>
      </c>
      <c r="G237" s="107" t="str">
        <f t="shared" si="4"/>
        <v>SH19-04438</v>
      </c>
      <c r="H237" s="318"/>
      <c r="I237" s="126"/>
      <c r="J237" s="110"/>
      <c r="K237" s="108"/>
      <c r="L237" s="107"/>
      <c r="M237" s="319"/>
      <c r="N237" s="107"/>
    </row>
    <row r="238" spans="1:14" ht="18" customHeight="1">
      <c r="A238" s="107">
        <v>232</v>
      </c>
      <c r="B238" s="107" t="s">
        <v>237</v>
      </c>
      <c r="C238" s="90">
        <v>43593</v>
      </c>
      <c r="D238" s="107" t="s">
        <v>6774</v>
      </c>
      <c r="E238" s="107" t="s">
        <v>1709</v>
      </c>
      <c r="F238" s="126">
        <v>7014.12</v>
      </c>
      <c r="G238" s="107" t="str">
        <f t="shared" si="4"/>
        <v>SH19-04439</v>
      </c>
      <c r="H238" s="318"/>
      <c r="I238" s="126"/>
      <c r="J238" s="110"/>
      <c r="K238" s="108"/>
      <c r="L238" s="107"/>
      <c r="M238" s="319"/>
      <c r="N238" s="107"/>
    </row>
    <row r="239" spans="1:14" ht="18" customHeight="1">
      <c r="A239" s="107">
        <v>233</v>
      </c>
      <c r="B239" s="107" t="s">
        <v>1746</v>
      </c>
      <c r="D239" s="327" t="s">
        <v>6775</v>
      </c>
      <c r="E239" s="107" t="s">
        <v>1709</v>
      </c>
      <c r="F239" s="126">
        <v>0</v>
      </c>
      <c r="G239" s="107" t="str">
        <f t="shared" si="4"/>
        <v>SH19-04440</v>
      </c>
      <c r="H239" s="318"/>
      <c r="I239" s="126"/>
      <c r="J239" s="110"/>
      <c r="K239" s="108"/>
      <c r="L239" s="107"/>
      <c r="M239" s="319"/>
      <c r="N239" s="107"/>
    </row>
    <row r="240" spans="1:14" ht="18" customHeight="1">
      <c r="A240" s="107">
        <v>234</v>
      </c>
      <c r="B240" s="107" t="s">
        <v>47</v>
      </c>
      <c r="C240" s="90">
        <v>43593</v>
      </c>
      <c r="D240" s="107" t="s">
        <v>6776</v>
      </c>
      <c r="E240" s="107" t="s">
        <v>1709</v>
      </c>
      <c r="F240" s="126">
        <v>6410.63</v>
      </c>
      <c r="G240" s="107" t="str">
        <f t="shared" si="4"/>
        <v>SH19-04441</v>
      </c>
      <c r="H240" s="318"/>
      <c r="I240" s="126"/>
      <c r="J240" s="110"/>
      <c r="K240" s="108"/>
      <c r="L240" s="107"/>
      <c r="M240" s="319"/>
      <c r="N240" s="107"/>
    </row>
    <row r="241" spans="1:14" ht="18" customHeight="1">
      <c r="A241" s="107">
        <v>235</v>
      </c>
      <c r="B241" s="107" t="s">
        <v>43</v>
      </c>
      <c r="C241" s="90">
        <v>43593</v>
      </c>
      <c r="D241" s="107" t="s">
        <v>6777</v>
      </c>
      <c r="E241" s="107" t="s">
        <v>1709</v>
      </c>
      <c r="F241" s="126">
        <v>3910.5</v>
      </c>
      <c r="G241" s="107" t="str">
        <f t="shared" si="4"/>
        <v>SH19-04442</v>
      </c>
      <c r="H241" s="318"/>
      <c r="I241" s="126"/>
      <c r="J241" s="110"/>
      <c r="K241" s="108"/>
      <c r="L241" s="107"/>
      <c r="M241" s="319"/>
      <c r="N241" s="107"/>
    </row>
    <row r="242" spans="1:14" ht="18" customHeight="1">
      <c r="A242" s="107">
        <v>236</v>
      </c>
      <c r="B242" s="107" t="s">
        <v>1746</v>
      </c>
      <c r="D242" s="327" t="s">
        <v>6778</v>
      </c>
      <c r="E242" s="107" t="s">
        <v>1709</v>
      </c>
      <c r="F242" s="126">
        <v>0</v>
      </c>
      <c r="G242" s="107" t="str">
        <f t="shared" si="4"/>
        <v>SH19-04443</v>
      </c>
      <c r="H242" s="318"/>
      <c r="I242" s="126"/>
      <c r="J242" s="110"/>
      <c r="K242" s="108"/>
      <c r="L242" s="107"/>
      <c r="M242" s="319"/>
      <c r="N242" s="107"/>
    </row>
    <row r="243" spans="1:14" ht="18" customHeight="1">
      <c r="A243" s="107">
        <v>237</v>
      </c>
      <c r="B243" s="107" t="s">
        <v>1746</v>
      </c>
      <c r="D243" s="327" t="s">
        <v>6805</v>
      </c>
      <c r="E243" s="107" t="s">
        <v>1709</v>
      </c>
      <c r="F243" s="126">
        <v>0</v>
      </c>
      <c r="G243" s="107" t="str">
        <f t="shared" si="4"/>
        <v>SH19-04444</v>
      </c>
      <c r="H243" s="318"/>
      <c r="I243" s="126"/>
      <c r="J243" s="110"/>
      <c r="K243" s="108"/>
      <c r="L243" s="107"/>
      <c r="M243" s="319"/>
      <c r="N243" s="107"/>
    </row>
    <row r="244" spans="1:14" ht="18" customHeight="1">
      <c r="A244" s="107">
        <v>238</v>
      </c>
      <c r="B244" s="107" t="s">
        <v>288</v>
      </c>
      <c r="C244" s="90">
        <v>43593</v>
      </c>
      <c r="D244" s="107" t="s">
        <v>6806</v>
      </c>
      <c r="E244" s="107" t="s">
        <v>1709</v>
      </c>
      <c r="F244" s="126">
        <v>12642.25</v>
      </c>
      <c r="G244" s="107" t="str">
        <f t="shared" si="4"/>
        <v>SH19-04445</v>
      </c>
      <c r="H244" s="318"/>
      <c r="I244" s="126"/>
      <c r="J244" s="110"/>
      <c r="K244" s="108"/>
      <c r="L244" s="107"/>
      <c r="M244" s="319"/>
      <c r="N244" s="107"/>
    </row>
    <row r="245" spans="1:14" ht="18" customHeight="1">
      <c r="A245" s="107">
        <v>239</v>
      </c>
      <c r="B245" s="107" t="s">
        <v>346</v>
      </c>
      <c r="C245" s="90">
        <v>43593</v>
      </c>
      <c r="D245" s="107" t="s">
        <v>6807</v>
      </c>
      <c r="E245" s="107" t="s">
        <v>1709</v>
      </c>
      <c r="F245" s="126">
        <v>704</v>
      </c>
      <c r="G245" s="107" t="str">
        <f t="shared" si="4"/>
        <v>SH19-04446</v>
      </c>
      <c r="H245" s="318"/>
      <c r="I245" s="126"/>
      <c r="J245" s="110"/>
      <c r="K245" s="108"/>
      <c r="L245" s="107"/>
      <c r="M245" s="319"/>
      <c r="N245" s="107"/>
    </row>
    <row r="246" spans="1:14" ht="18" customHeight="1">
      <c r="A246" s="107">
        <v>240</v>
      </c>
      <c r="B246" s="107" t="s">
        <v>1746</v>
      </c>
      <c r="D246" s="327" t="s">
        <v>6808</v>
      </c>
      <c r="E246" s="107" t="s">
        <v>1709</v>
      </c>
      <c r="F246" s="126">
        <v>0</v>
      </c>
      <c r="G246" s="107" t="str">
        <f t="shared" si="4"/>
        <v>SH19-04447</v>
      </c>
      <c r="H246" s="318"/>
      <c r="I246" s="126"/>
      <c r="J246" s="110"/>
      <c r="K246" s="108"/>
      <c r="L246" s="107"/>
      <c r="M246" s="319"/>
      <c r="N246" s="107"/>
    </row>
    <row r="247" spans="1:14" ht="18" customHeight="1">
      <c r="A247" s="107">
        <v>241</v>
      </c>
      <c r="B247" s="107" t="s">
        <v>237</v>
      </c>
      <c r="C247" s="90">
        <v>43593</v>
      </c>
      <c r="D247" s="107" t="s">
        <v>6809</v>
      </c>
      <c r="E247" s="107" t="s">
        <v>1709</v>
      </c>
      <c r="F247" s="126">
        <v>2031.63</v>
      </c>
      <c r="G247" s="107" t="str">
        <f t="shared" si="4"/>
        <v>SH19-04448</v>
      </c>
      <c r="H247" s="318"/>
      <c r="I247" s="126"/>
      <c r="J247" s="110"/>
      <c r="K247" s="108"/>
      <c r="L247" s="107"/>
      <c r="M247" s="319"/>
      <c r="N247" s="107"/>
    </row>
    <row r="248" spans="1:14" ht="18" customHeight="1">
      <c r="A248" s="107">
        <v>242</v>
      </c>
      <c r="B248" s="107"/>
      <c r="D248" s="347" t="s">
        <v>6810</v>
      </c>
      <c r="E248" s="107" t="s">
        <v>1709</v>
      </c>
      <c r="F248" s="126">
        <v>0</v>
      </c>
      <c r="G248" s="107" t="str">
        <f t="shared" si="4"/>
        <v>SH19-04449</v>
      </c>
      <c r="H248" s="318"/>
      <c r="I248" s="126"/>
      <c r="J248" s="110"/>
      <c r="K248" s="108"/>
      <c r="L248" s="107"/>
      <c r="M248" s="319"/>
      <c r="N248" s="107" t="s">
        <v>1942</v>
      </c>
    </row>
    <row r="249" spans="1:14" ht="18" customHeight="1">
      <c r="A249" s="107">
        <v>243</v>
      </c>
      <c r="B249" s="107" t="s">
        <v>141</v>
      </c>
      <c r="C249" s="90">
        <v>43593</v>
      </c>
      <c r="D249" s="107" t="s">
        <v>6811</v>
      </c>
      <c r="E249" s="107" t="s">
        <v>1709</v>
      </c>
      <c r="F249" s="126">
        <v>3083.4</v>
      </c>
      <c r="G249" s="107" t="str">
        <f t="shared" si="4"/>
        <v>SH19-04450</v>
      </c>
      <c r="H249" s="318"/>
      <c r="I249" s="126"/>
      <c r="J249" s="110"/>
      <c r="K249" s="108"/>
      <c r="L249" s="107"/>
      <c r="M249" s="319"/>
      <c r="N249" s="107"/>
    </row>
    <row r="250" spans="1:14" ht="18" customHeight="1">
      <c r="A250" s="107">
        <v>244</v>
      </c>
      <c r="B250" s="107" t="s">
        <v>42</v>
      </c>
      <c r="C250" s="90">
        <v>43594</v>
      </c>
      <c r="D250" s="107" t="s">
        <v>6812</v>
      </c>
      <c r="E250" s="107" t="s">
        <v>7298</v>
      </c>
      <c r="F250" s="126">
        <v>6570.99</v>
      </c>
      <c r="G250" s="107" t="str">
        <f t="shared" si="4"/>
        <v>SH19-04451</v>
      </c>
      <c r="H250" s="318"/>
      <c r="I250" s="126"/>
      <c r="J250" s="110"/>
      <c r="K250" s="108"/>
      <c r="L250" s="107"/>
      <c r="M250" s="319"/>
      <c r="N250" s="107"/>
    </row>
    <row r="251" spans="1:14" ht="18" customHeight="1">
      <c r="A251" s="107">
        <v>245</v>
      </c>
      <c r="B251" s="107" t="s">
        <v>42</v>
      </c>
      <c r="C251" s="90">
        <v>43594</v>
      </c>
      <c r="D251" s="107" t="s">
        <v>6813</v>
      </c>
      <c r="E251" s="107" t="s">
        <v>7298</v>
      </c>
      <c r="F251" s="126">
        <v>5789.93</v>
      </c>
      <c r="G251" s="107" t="str">
        <f t="shared" si="4"/>
        <v>SH19-04452</v>
      </c>
      <c r="H251" s="318"/>
      <c r="I251" s="126"/>
      <c r="J251" s="110"/>
      <c r="K251" s="108"/>
      <c r="L251" s="107"/>
      <c r="M251" s="319"/>
      <c r="N251" s="107"/>
    </row>
    <row r="252" spans="1:14" ht="18" customHeight="1">
      <c r="A252" s="107">
        <v>246</v>
      </c>
      <c r="B252" s="107" t="s">
        <v>42</v>
      </c>
      <c r="C252" s="90">
        <v>43595</v>
      </c>
      <c r="D252" s="107" t="s">
        <v>6814</v>
      </c>
      <c r="E252" s="107" t="s">
        <v>7296</v>
      </c>
      <c r="F252" s="126">
        <v>3998.31</v>
      </c>
      <c r="G252" s="107" t="str">
        <f t="shared" si="4"/>
        <v>SH19-04453</v>
      </c>
      <c r="H252" s="318"/>
      <c r="I252" s="126"/>
      <c r="J252" s="110"/>
      <c r="K252" s="108"/>
      <c r="L252" s="107"/>
      <c r="M252" s="319"/>
      <c r="N252" s="107"/>
    </row>
    <row r="253" spans="1:14" ht="18" customHeight="1">
      <c r="A253" s="107">
        <v>247</v>
      </c>
      <c r="B253" s="107" t="s">
        <v>42</v>
      </c>
      <c r="C253" s="90">
        <v>43595</v>
      </c>
      <c r="D253" s="107" t="s">
        <v>6815</v>
      </c>
      <c r="E253" s="107" t="s">
        <v>7296</v>
      </c>
      <c r="F253" s="126">
        <v>4902.2700000000004</v>
      </c>
      <c r="G253" s="107" t="str">
        <f t="shared" si="4"/>
        <v>SH19-04454</v>
      </c>
      <c r="H253" s="318"/>
      <c r="I253" s="126"/>
      <c r="J253" s="110"/>
      <c r="K253" s="108"/>
      <c r="L253" s="107"/>
      <c r="M253" s="319"/>
      <c r="N253" s="107"/>
    </row>
    <row r="254" spans="1:14" ht="18" customHeight="1">
      <c r="A254" s="107">
        <v>248</v>
      </c>
      <c r="B254" s="107" t="s">
        <v>42</v>
      </c>
      <c r="C254" s="90">
        <v>43595</v>
      </c>
      <c r="D254" s="107" t="s">
        <v>6816</v>
      </c>
      <c r="E254" s="107" t="s">
        <v>7296</v>
      </c>
      <c r="F254" s="126">
        <v>4029.79</v>
      </c>
      <c r="G254" s="107" t="str">
        <f t="shared" si="4"/>
        <v>SH19-04455</v>
      </c>
      <c r="H254" s="318"/>
      <c r="I254" s="126"/>
      <c r="J254" s="110"/>
      <c r="K254" s="108"/>
      <c r="L254" s="107"/>
      <c r="M254" s="319"/>
      <c r="N254" s="107"/>
    </row>
    <row r="255" spans="1:14" ht="18" customHeight="1">
      <c r="A255" s="107">
        <v>249</v>
      </c>
      <c r="B255" s="107" t="s">
        <v>42</v>
      </c>
      <c r="C255" s="90">
        <v>43595</v>
      </c>
      <c r="D255" s="107" t="s">
        <v>6817</v>
      </c>
      <c r="E255" s="107" t="s">
        <v>7296</v>
      </c>
      <c r="F255" s="126">
        <v>4084.65</v>
      </c>
      <c r="G255" s="107" t="str">
        <f t="shared" si="4"/>
        <v>SH19-04456</v>
      </c>
      <c r="H255" s="318"/>
      <c r="I255" s="126"/>
      <c r="J255" s="110"/>
      <c r="K255" s="108"/>
      <c r="L255" s="107"/>
      <c r="M255" s="319"/>
      <c r="N255" s="107"/>
    </row>
    <row r="256" spans="1:14" ht="18" customHeight="1">
      <c r="A256" s="107">
        <v>250</v>
      </c>
      <c r="B256" s="107" t="s">
        <v>42</v>
      </c>
      <c r="C256" s="90">
        <v>43595</v>
      </c>
      <c r="D256" s="107" t="s">
        <v>6818</v>
      </c>
      <c r="E256" s="107" t="s">
        <v>7296</v>
      </c>
      <c r="F256" s="126">
        <v>1082.52</v>
      </c>
      <c r="G256" s="107" t="str">
        <f t="shared" si="4"/>
        <v>SH19-04457</v>
      </c>
      <c r="H256" s="318"/>
      <c r="I256" s="126"/>
      <c r="J256" s="110"/>
      <c r="K256" s="108"/>
      <c r="L256" s="107"/>
      <c r="M256" s="319"/>
      <c r="N256" s="107"/>
    </row>
    <row r="257" spans="1:14" ht="18" customHeight="1">
      <c r="A257" s="107">
        <v>251</v>
      </c>
      <c r="B257" s="107" t="s">
        <v>42</v>
      </c>
      <c r="C257" s="90">
        <v>43595</v>
      </c>
      <c r="D257" s="107" t="s">
        <v>6819</v>
      </c>
      <c r="E257" s="107" t="s">
        <v>7296</v>
      </c>
      <c r="F257" s="126">
        <v>4336.46</v>
      </c>
      <c r="G257" s="107" t="str">
        <f t="shared" si="4"/>
        <v>SH19-04458</v>
      </c>
      <c r="H257" s="318"/>
      <c r="I257" s="126"/>
      <c r="J257" s="110"/>
      <c r="K257" s="108"/>
      <c r="L257" s="107"/>
      <c r="M257" s="319"/>
      <c r="N257" s="107"/>
    </row>
    <row r="258" spans="1:14" ht="18" customHeight="1">
      <c r="A258" s="107">
        <v>252</v>
      </c>
      <c r="B258" s="107" t="s">
        <v>42</v>
      </c>
      <c r="C258" s="90">
        <v>43595</v>
      </c>
      <c r="D258" s="107" t="s">
        <v>6820</v>
      </c>
      <c r="E258" s="107" t="s">
        <v>7296</v>
      </c>
      <c r="F258" s="126">
        <v>1797.41</v>
      </c>
      <c r="G258" s="107" t="str">
        <f t="shared" si="4"/>
        <v>SH19-04459</v>
      </c>
      <c r="H258" s="318"/>
      <c r="I258" s="126"/>
      <c r="J258" s="110"/>
      <c r="K258" s="108"/>
      <c r="L258" s="107"/>
      <c r="M258" s="319"/>
      <c r="N258" s="107"/>
    </row>
    <row r="259" spans="1:14" ht="18" customHeight="1">
      <c r="A259" s="107">
        <v>253</v>
      </c>
      <c r="B259" s="107" t="s">
        <v>42</v>
      </c>
      <c r="C259" s="90">
        <v>43595</v>
      </c>
      <c r="D259" s="107" t="s">
        <v>6821</v>
      </c>
      <c r="E259" s="107" t="s">
        <v>7296</v>
      </c>
      <c r="F259" s="126">
        <v>4709.87</v>
      </c>
      <c r="G259" s="107" t="str">
        <f t="shared" si="4"/>
        <v>SH19-04460</v>
      </c>
      <c r="H259" s="318"/>
      <c r="I259" s="126"/>
      <c r="J259" s="110"/>
      <c r="K259" s="108"/>
      <c r="L259" s="107"/>
      <c r="M259" s="319"/>
      <c r="N259" s="107"/>
    </row>
    <row r="260" spans="1:14" ht="18" customHeight="1">
      <c r="A260" s="107">
        <v>254</v>
      </c>
      <c r="B260" s="107" t="s">
        <v>42</v>
      </c>
      <c r="C260" s="90">
        <v>43595</v>
      </c>
      <c r="D260" s="107" t="s">
        <v>6822</v>
      </c>
      <c r="E260" s="107" t="s">
        <v>7296</v>
      </c>
      <c r="F260" s="126">
        <v>1314.57</v>
      </c>
      <c r="G260" s="107" t="str">
        <f t="shared" si="4"/>
        <v>SH19-04461</v>
      </c>
      <c r="H260" s="318"/>
      <c r="I260" s="126"/>
      <c r="J260" s="110"/>
      <c r="K260" s="108"/>
      <c r="L260" s="107"/>
      <c r="M260" s="319"/>
      <c r="N260" s="107"/>
    </row>
    <row r="261" spans="1:14" ht="18" customHeight="1">
      <c r="A261" s="107">
        <v>255</v>
      </c>
      <c r="B261" s="107" t="s">
        <v>42</v>
      </c>
      <c r="C261" s="90">
        <v>43595</v>
      </c>
      <c r="D261" s="107" t="s">
        <v>6823</v>
      </c>
      <c r="E261" s="107" t="s">
        <v>7296</v>
      </c>
      <c r="F261" s="126">
        <v>5144.87</v>
      </c>
      <c r="G261" s="107" t="str">
        <f t="shared" si="4"/>
        <v>SH19-04462</v>
      </c>
      <c r="H261" s="318"/>
      <c r="I261" s="126"/>
      <c r="J261" s="110"/>
      <c r="K261" s="108"/>
      <c r="L261" s="107"/>
      <c r="M261" s="319"/>
      <c r="N261" s="107"/>
    </row>
    <row r="262" spans="1:14" ht="18" customHeight="1">
      <c r="A262" s="107">
        <v>256</v>
      </c>
      <c r="B262" s="107" t="s">
        <v>42</v>
      </c>
      <c r="C262" s="90">
        <v>43595</v>
      </c>
      <c r="D262" s="107" t="s">
        <v>6824</v>
      </c>
      <c r="E262" s="107" t="s">
        <v>7296</v>
      </c>
      <c r="F262" s="126">
        <v>5614.28</v>
      </c>
      <c r="G262" s="107" t="str">
        <f t="shared" si="4"/>
        <v>SH19-04463</v>
      </c>
      <c r="H262" s="318"/>
      <c r="I262" s="126"/>
      <c r="J262" s="110"/>
      <c r="K262" s="108"/>
      <c r="L262" s="107"/>
      <c r="M262" s="319"/>
      <c r="N262" s="107"/>
    </row>
    <row r="263" spans="1:14" ht="18" customHeight="1">
      <c r="A263" s="107">
        <v>257</v>
      </c>
      <c r="B263" s="107" t="s">
        <v>42</v>
      </c>
      <c r="C263" s="90">
        <v>43595</v>
      </c>
      <c r="D263" s="107" t="s">
        <v>6825</v>
      </c>
      <c r="E263" s="107" t="s">
        <v>7296</v>
      </c>
      <c r="F263" s="126">
        <v>5282.1</v>
      </c>
      <c r="G263" s="107" t="str">
        <f t="shared" si="4"/>
        <v>SH19-04464</v>
      </c>
      <c r="H263" s="318"/>
      <c r="I263" s="126"/>
      <c r="J263" s="110"/>
      <c r="K263" s="108"/>
      <c r="L263" s="107"/>
      <c r="M263" s="319"/>
      <c r="N263" s="107"/>
    </row>
    <row r="264" spans="1:14" ht="18" customHeight="1">
      <c r="A264" s="107">
        <v>258</v>
      </c>
      <c r="B264" s="107" t="s">
        <v>42</v>
      </c>
      <c r="C264" s="90">
        <v>43595</v>
      </c>
      <c r="D264" s="107" t="s">
        <v>6826</v>
      </c>
      <c r="E264" s="107" t="s">
        <v>7296</v>
      </c>
      <c r="F264" s="126">
        <v>5451.67</v>
      </c>
      <c r="G264" s="107" t="str">
        <f t="shared" si="4"/>
        <v>SH19-04465</v>
      </c>
      <c r="H264" s="318"/>
      <c r="I264" s="126"/>
      <c r="J264" s="110"/>
      <c r="K264" s="108"/>
      <c r="L264" s="107"/>
      <c r="M264" s="319"/>
      <c r="N264" s="107"/>
    </row>
    <row r="265" spans="1:14" ht="18" customHeight="1">
      <c r="A265" s="107">
        <v>259</v>
      </c>
      <c r="B265" s="107" t="s">
        <v>42</v>
      </c>
      <c r="C265" s="90">
        <v>43595</v>
      </c>
      <c r="D265" s="107" t="s">
        <v>6827</v>
      </c>
      <c r="E265" s="107" t="s">
        <v>7296</v>
      </c>
      <c r="F265" s="126">
        <v>1847.25</v>
      </c>
      <c r="G265" s="107" t="str">
        <f t="shared" si="4"/>
        <v>SH19-04466</v>
      </c>
      <c r="H265" s="318"/>
      <c r="I265" s="126"/>
      <c r="J265" s="110"/>
      <c r="K265" s="108"/>
      <c r="L265" s="107"/>
      <c r="M265" s="319"/>
      <c r="N265" s="107"/>
    </row>
    <row r="266" spans="1:14" ht="18" customHeight="1">
      <c r="A266" s="107">
        <v>260</v>
      </c>
      <c r="B266" s="107" t="s">
        <v>49</v>
      </c>
      <c r="C266" s="90">
        <v>43593</v>
      </c>
      <c r="D266" s="107" t="s">
        <v>6828</v>
      </c>
      <c r="E266" s="107" t="s">
        <v>1709</v>
      </c>
      <c r="F266" s="126">
        <v>14242.8</v>
      </c>
      <c r="G266" s="107" t="str">
        <f t="shared" si="4"/>
        <v>SH19-04467</v>
      </c>
      <c r="H266" s="318"/>
      <c r="I266" s="126"/>
      <c r="J266" s="110"/>
      <c r="K266" s="108"/>
      <c r="L266" s="107"/>
      <c r="M266" s="319"/>
      <c r="N266" s="107"/>
    </row>
    <row r="267" spans="1:14" ht="18" customHeight="1">
      <c r="A267" s="107">
        <v>261</v>
      </c>
      <c r="B267" s="107" t="s">
        <v>288</v>
      </c>
      <c r="C267" s="90">
        <v>43593</v>
      </c>
      <c r="D267" s="107" t="s">
        <v>6829</v>
      </c>
      <c r="E267" s="107" t="s">
        <v>1709</v>
      </c>
      <c r="F267" s="126">
        <v>5557.79</v>
      </c>
      <c r="G267" s="107" t="str">
        <f t="shared" si="4"/>
        <v>SH19-04468</v>
      </c>
      <c r="H267" s="318"/>
      <c r="I267" s="126"/>
      <c r="J267" s="110"/>
      <c r="K267" s="108"/>
      <c r="L267" s="107"/>
      <c r="M267" s="319"/>
      <c r="N267" s="107"/>
    </row>
    <row r="268" spans="1:14" ht="18" customHeight="1">
      <c r="A268" s="107">
        <v>262</v>
      </c>
      <c r="B268" s="107" t="s">
        <v>329</v>
      </c>
      <c r="C268" s="90">
        <v>43593</v>
      </c>
      <c r="D268" s="107" t="s">
        <v>6830</v>
      </c>
      <c r="E268" s="107" t="s">
        <v>1709</v>
      </c>
      <c r="F268" s="126">
        <v>2135.61</v>
      </c>
      <c r="G268" s="107" t="str">
        <f t="shared" si="4"/>
        <v>SH19-04469</v>
      </c>
      <c r="H268" s="318"/>
      <c r="I268" s="126"/>
      <c r="J268" s="110"/>
      <c r="K268" s="108"/>
      <c r="L268" s="107"/>
      <c r="M268" s="319"/>
      <c r="N268" s="107"/>
    </row>
    <row r="269" spans="1:14" ht="18" customHeight="1">
      <c r="A269" s="107">
        <v>263</v>
      </c>
      <c r="B269" s="107" t="s">
        <v>1727</v>
      </c>
      <c r="C269" s="90">
        <v>43593</v>
      </c>
      <c r="D269" s="107" t="s">
        <v>6831</v>
      </c>
      <c r="E269" s="107" t="s">
        <v>1709</v>
      </c>
      <c r="F269" s="126">
        <v>714</v>
      </c>
      <c r="G269" s="107" t="str">
        <f t="shared" si="4"/>
        <v>SH19-04470</v>
      </c>
      <c r="H269" s="318"/>
      <c r="I269" s="126"/>
      <c r="J269" s="110"/>
      <c r="K269" s="108"/>
      <c r="L269" s="107"/>
      <c r="M269" s="319"/>
      <c r="N269" s="107"/>
    </row>
    <row r="270" spans="1:14" ht="18" customHeight="1">
      <c r="A270" s="107">
        <v>264</v>
      </c>
      <c r="B270" s="107" t="s">
        <v>330</v>
      </c>
      <c r="C270" s="90">
        <v>43626</v>
      </c>
      <c r="D270" s="328" t="s">
        <v>6832</v>
      </c>
      <c r="E270" s="107" t="s">
        <v>1709</v>
      </c>
      <c r="F270" s="126">
        <f>608.72+2023.6</f>
        <v>2632.3199999999997</v>
      </c>
      <c r="G270" s="107" t="str">
        <f t="shared" si="4"/>
        <v>SH19-04471</v>
      </c>
      <c r="H270" s="318"/>
      <c r="I270" s="126"/>
      <c r="J270" s="110"/>
      <c r="K270" s="108"/>
      <c r="L270" s="107"/>
      <c r="M270" s="319"/>
      <c r="N270" s="107"/>
    </row>
    <row r="271" spans="1:14" ht="18" customHeight="1">
      <c r="A271" s="107">
        <v>265</v>
      </c>
      <c r="B271" s="107" t="s">
        <v>42</v>
      </c>
      <c r="C271" s="90">
        <v>43594</v>
      </c>
      <c r="D271" s="107" t="s">
        <v>6833</v>
      </c>
      <c r="E271" s="107" t="s">
        <v>7298</v>
      </c>
      <c r="F271" s="126">
        <v>4095.52</v>
      </c>
      <c r="G271" s="107" t="str">
        <f t="shared" si="4"/>
        <v>SH19-04472</v>
      </c>
      <c r="H271" s="318"/>
      <c r="I271" s="126"/>
      <c r="J271" s="110"/>
      <c r="K271" s="108"/>
      <c r="L271" s="107"/>
      <c r="M271" s="319"/>
      <c r="N271" s="107"/>
    </row>
    <row r="272" spans="1:14" ht="18" customHeight="1">
      <c r="A272" s="107">
        <v>266</v>
      </c>
      <c r="B272" s="107" t="s">
        <v>1746</v>
      </c>
      <c r="D272" s="327" t="s">
        <v>6834</v>
      </c>
      <c r="E272" s="107" t="s">
        <v>1709</v>
      </c>
      <c r="F272" s="126">
        <v>0</v>
      </c>
      <c r="G272" s="107" t="str">
        <f t="shared" si="4"/>
        <v>SH19-04473</v>
      </c>
      <c r="H272" s="318"/>
      <c r="I272" s="126"/>
      <c r="J272" s="110"/>
      <c r="K272" s="108"/>
      <c r="L272" s="107"/>
      <c r="M272" s="319"/>
      <c r="N272" s="107"/>
    </row>
    <row r="273" spans="1:14" ht="18" customHeight="1">
      <c r="A273" s="107">
        <v>267</v>
      </c>
      <c r="B273" s="107" t="s">
        <v>42</v>
      </c>
      <c r="C273" s="90">
        <v>43595</v>
      </c>
      <c r="D273" s="107" t="s">
        <v>6835</v>
      </c>
      <c r="E273" s="107" t="s">
        <v>7296</v>
      </c>
      <c r="F273" s="126">
        <v>887.29</v>
      </c>
      <c r="G273" s="107" t="str">
        <f t="shared" si="4"/>
        <v>SH19-04474</v>
      </c>
      <c r="H273" s="318"/>
      <c r="I273" s="126"/>
      <c r="J273" s="110"/>
      <c r="K273" s="108"/>
      <c r="L273" s="107"/>
      <c r="M273" s="319"/>
      <c r="N273" s="107"/>
    </row>
    <row r="274" spans="1:14" ht="18" customHeight="1">
      <c r="A274" s="107">
        <v>268</v>
      </c>
      <c r="B274" s="107" t="s">
        <v>42</v>
      </c>
      <c r="C274" s="90">
        <v>43595</v>
      </c>
      <c r="D274" s="107" t="s">
        <v>6836</v>
      </c>
      <c r="E274" s="107" t="s">
        <v>7296</v>
      </c>
      <c r="F274" s="126">
        <v>1730.17</v>
      </c>
      <c r="G274" s="107" t="str">
        <f t="shared" ref="G274:G338" si="5">D274</f>
        <v>SH19-04475</v>
      </c>
      <c r="H274" s="318"/>
      <c r="I274" s="126"/>
      <c r="J274" s="110"/>
      <c r="K274" s="108"/>
      <c r="L274" s="107"/>
      <c r="M274" s="319"/>
      <c r="N274" s="107"/>
    </row>
    <row r="275" spans="1:14" ht="18" customHeight="1">
      <c r="A275" s="107">
        <v>269</v>
      </c>
      <c r="B275" s="107" t="s">
        <v>142</v>
      </c>
      <c r="C275" s="90">
        <v>43593</v>
      </c>
      <c r="D275" s="107" t="s">
        <v>6837</v>
      </c>
      <c r="E275" s="107" t="s">
        <v>1709</v>
      </c>
      <c r="F275" s="126">
        <v>3600.41</v>
      </c>
      <c r="G275" s="107" t="str">
        <f t="shared" si="5"/>
        <v>SH19-04476</v>
      </c>
      <c r="H275" s="318"/>
      <c r="I275" s="126"/>
      <c r="J275" s="110"/>
      <c r="K275" s="108"/>
      <c r="L275" s="107"/>
      <c r="M275" s="319"/>
      <c r="N275" s="107"/>
    </row>
    <row r="276" spans="1:14" ht="18" customHeight="1">
      <c r="A276" s="107">
        <v>270</v>
      </c>
      <c r="B276" s="107" t="s">
        <v>142</v>
      </c>
      <c r="C276" s="90">
        <v>43593</v>
      </c>
      <c r="D276" s="107" t="s">
        <v>6838</v>
      </c>
      <c r="E276" s="107" t="s">
        <v>1709</v>
      </c>
      <c r="F276" s="126">
        <v>548.86</v>
      </c>
      <c r="G276" s="107" t="str">
        <f t="shared" si="5"/>
        <v>SH19-04477</v>
      </c>
      <c r="H276" s="318"/>
      <c r="I276" s="126"/>
      <c r="J276" s="110"/>
      <c r="K276" s="108"/>
      <c r="L276" s="107"/>
      <c r="M276" s="319"/>
      <c r="N276" s="107"/>
    </row>
    <row r="277" spans="1:14" ht="18" customHeight="1">
      <c r="A277" s="107">
        <v>271</v>
      </c>
      <c r="B277" s="107" t="s">
        <v>42</v>
      </c>
      <c r="C277" s="90">
        <v>43593</v>
      </c>
      <c r="D277" s="107" t="s">
        <v>6839</v>
      </c>
      <c r="E277" s="107" t="s">
        <v>7299</v>
      </c>
      <c r="F277" s="126">
        <v>3.24</v>
      </c>
      <c r="G277" s="107" t="str">
        <f t="shared" si="5"/>
        <v>SH19-04478</v>
      </c>
      <c r="H277" s="318"/>
      <c r="I277" s="126"/>
      <c r="J277" s="110"/>
      <c r="K277" s="108"/>
      <c r="L277" s="107"/>
      <c r="M277" s="319"/>
      <c r="N277" s="107"/>
    </row>
    <row r="278" spans="1:14" ht="18" customHeight="1">
      <c r="A278" s="107">
        <v>272</v>
      </c>
      <c r="B278" s="107" t="s">
        <v>43</v>
      </c>
      <c r="C278" s="90">
        <v>43593</v>
      </c>
      <c r="D278" s="107" t="s">
        <v>6840</v>
      </c>
      <c r="E278" s="107" t="s">
        <v>1709</v>
      </c>
      <c r="F278" s="126">
        <v>2165.1999999999998</v>
      </c>
      <c r="G278" s="107" t="str">
        <f t="shared" si="5"/>
        <v>SH19-04479</v>
      </c>
      <c r="H278" s="318"/>
      <c r="I278" s="126"/>
      <c r="J278" s="110"/>
      <c r="K278" s="108"/>
      <c r="L278" s="107"/>
      <c r="M278" s="319"/>
      <c r="N278" s="107"/>
    </row>
    <row r="279" spans="1:14" ht="18" customHeight="1">
      <c r="A279" s="107">
        <v>273</v>
      </c>
      <c r="B279" s="107" t="s">
        <v>43</v>
      </c>
      <c r="C279" s="90">
        <v>43593</v>
      </c>
      <c r="D279" s="107" t="s">
        <v>6841</v>
      </c>
      <c r="E279" s="107" t="s">
        <v>1709</v>
      </c>
      <c r="F279" s="126">
        <v>900</v>
      </c>
      <c r="G279" s="107" t="str">
        <f t="shared" si="5"/>
        <v>SH19-04480</v>
      </c>
      <c r="H279" s="318"/>
      <c r="I279" s="126"/>
      <c r="J279" s="110"/>
      <c r="K279" s="108"/>
      <c r="L279" s="107"/>
      <c r="M279" s="319"/>
      <c r="N279" s="107"/>
    </row>
    <row r="280" spans="1:14" ht="18" customHeight="1">
      <c r="A280" s="107">
        <v>274</v>
      </c>
      <c r="B280" s="107" t="s">
        <v>1727</v>
      </c>
      <c r="C280" s="90">
        <v>43593</v>
      </c>
      <c r="D280" s="107" t="s">
        <v>6842</v>
      </c>
      <c r="E280" s="107" t="s">
        <v>1709</v>
      </c>
      <c r="F280" s="126">
        <v>1275.5999999999999</v>
      </c>
      <c r="G280" s="107" t="str">
        <f t="shared" si="5"/>
        <v>SH19-04481</v>
      </c>
      <c r="H280" s="318"/>
      <c r="I280" s="126"/>
      <c r="J280" s="110"/>
      <c r="K280" s="108"/>
      <c r="L280" s="107"/>
      <c r="M280" s="319"/>
      <c r="N280" s="107"/>
    </row>
    <row r="281" spans="1:14" ht="18" customHeight="1">
      <c r="A281" s="107">
        <v>275</v>
      </c>
      <c r="B281" s="107" t="s">
        <v>139</v>
      </c>
      <c r="C281" s="90">
        <v>43593</v>
      </c>
      <c r="D281" s="107" t="s">
        <v>6843</v>
      </c>
      <c r="E281" s="107" t="s">
        <v>1709</v>
      </c>
      <c r="F281" s="126">
        <v>1357.12</v>
      </c>
      <c r="G281" s="107" t="str">
        <f t="shared" si="5"/>
        <v>SH19-04482</v>
      </c>
      <c r="H281" s="318"/>
      <c r="I281" s="126"/>
      <c r="J281" s="110"/>
      <c r="K281" s="108"/>
      <c r="L281" s="107"/>
      <c r="M281" s="319"/>
      <c r="N281" s="107"/>
    </row>
    <row r="282" spans="1:14" ht="18" customHeight="1">
      <c r="A282" s="107">
        <v>276</v>
      </c>
      <c r="B282" s="107" t="s">
        <v>42</v>
      </c>
      <c r="C282" s="90">
        <v>43595</v>
      </c>
      <c r="D282" s="107" t="s">
        <v>6844</v>
      </c>
      <c r="E282" s="107" t="s">
        <v>7296</v>
      </c>
      <c r="F282" s="126">
        <v>2191.98</v>
      </c>
      <c r="G282" s="107" t="str">
        <f t="shared" si="5"/>
        <v>SH19-04483</v>
      </c>
      <c r="H282" s="318"/>
      <c r="I282" s="126"/>
      <c r="J282" s="110"/>
      <c r="K282" s="108"/>
      <c r="L282" s="107"/>
      <c r="M282" s="319"/>
      <c r="N282" s="107"/>
    </row>
    <row r="283" spans="1:14" ht="18" customHeight="1">
      <c r="A283" s="107">
        <v>277</v>
      </c>
      <c r="B283" s="107" t="s">
        <v>55</v>
      </c>
      <c r="C283" s="90">
        <v>43593</v>
      </c>
      <c r="D283" s="107" t="s">
        <v>6845</v>
      </c>
      <c r="E283" s="107" t="s">
        <v>1709</v>
      </c>
      <c r="F283" s="126">
        <v>3005.64</v>
      </c>
      <c r="G283" s="107" t="str">
        <f t="shared" si="5"/>
        <v>SH19-04484</v>
      </c>
      <c r="H283" s="318"/>
      <c r="I283" s="126"/>
      <c r="J283" s="110"/>
      <c r="K283" s="108"/>
      <c r="L283" s="107"/>
      <c r="M283" s="319"/>
      <c r="N283" s="107"/>
    </row>
    <row r="284" spans="1:14" ht="18" customHeight="1">
      <c r="A284" s="107">
        <v>278</v>
      </c>
      <c r="B284" s="107" t="s">
        <v>55</v>
      </c>
      <c r="C284" s="90">
        <v>43593</v>
      </c>
      <c r="D284" s="107" t="s">
        <v>6846</v>
      </c>
      <c r="E284" s="107" t="s">
        <v>1709</v>
      </c>
      <c r="F284" s="126">
        <v>1502.82</v>
      </c>
      <c r="G284" s="107" t="str">
        <f t="shared" si="5"/>
        <v>SH19-04485</v>
      </c>
      <c r="H284" s="318"/>
      <c r="I284" s="126"/>
      <c r="J284" s="110"/>
      <c r="K284" s="108"/>
      <c r="L284" s="107"/>
      <c r="M284" s="319"/>
      <c r="N284" s="107"/>
    </row>
    <row r="285" spans="1:14" ht="18" customHeight="1">
      <c r="A285" s="107">
        <v>279</v>
      </c>
      <c r="B285" s="107" t="s">
        <v>55</v>
      </c>
      <c r="C285" s="90">
        <v>43593</v>
      </c>
      <c r="D285" s="107" t="s">
        <v>6847</v>
      </c>
      <c r="E285" s="107" t="s">
        <v>1709</v>
      </c>
      <c r="F285" s="126">
        <v>727.65</v>
      </c>
      <c r="G285" s="107" t="str">
        <f t="shared" si="5"/>
        <v>SH19-04486</v>
      </c>
      <c r="H285" s="318"/>
      <c r="I285" s="126"/>
      <c r="J285" s="110"/>
      <c r="K285" s="108"/>
      <c r="L285" s="107"/>
      <c r="M285" s="319"/>
      <c r="N285" s="107"/>
    </row>
    <row r="286" spans="1:14" ht="18" customHeight="1">
      <c r="A286" s="107">
        <v>280</v>
      </c>
      <c r="B286" s="107" t="s">
        <v>224</v>
      </c>
      <c r="C286" s="90">
        <v>43593</v>
      </c>
      <c r="D286" s="107" t="s">
        <v>6848</v>
      </c>
      <c r="E286" s="107" t="s">
        <v>1709</v>
      </c>
      <c r="F286" s="126">
        <v>11605.5</v>
      </c>
      <c r="G286" s="107" t="str">
        <f t="shared" si="5"/>
        <v>SH19-04487</v>
      </c>
      <c r="H286" s="318"/>
      <c r="I286" s="126"/>
      <c r="J286" s="110"/>
      <c r="K286" s="108"/>
      <c r="L286" s="107"/>
      <c r="M286" s="319"/>
      <c r="N286" s="107"/>
    </row>
    <row r="287" spans="1:14" ht="18" customHeight="1">
      <c r="A287" s="107">
        <v>281</v>
      </c>
      <c r="B287" s="107" t="s">
        <v>42</v>
      </c>
      <c r="C287" s="90">
        <v>43595</v>
      </c>
      <c r="D287" s="107" t="s">
        <v>6849</v>
      </c>
      <c r="E287" s="107" t="s">
        <v>7296</v>
      </c>
      <c r="F287" s="126">
        <v>1143.8699999999999</v>
      </c>
      <c r="G287" s="107" t="str">
        <f t="shared" si="5"/>
        <v>SH19-04488</v>
      </c>
      <c r="H287" s="318"/>
      <c r="I287" s="126"/>
      <c r="J287" s="110"/>
      <c r="K287" s="108"/>
      <c r="L287" s="107"/>
      <c r="M287" s="319"/>
      <c r="N287" s="107"/>
    </row>
    <row r="288" spans="1:14" ht="18" customHeight="1">
      <c r="A288" s="107"/>
      <c r="B288" s="107" t="s">
        <v>42</v>
      </c>
      <c r="C288" s="90">
        <v>43595</v>
      </c>
      <c r="D288" s="356" t="s">
        <v>7297</v>
      </c>
      <c r="E288" s="107" t="s">
        <v>7296</v>
      </c>
      <c r="F288" s="126">
        <v>49.73</v>
      </c>
      <c r="G288" s="107"/>
      <c r="H288" s="318"/>
      <c r="I288" s="126"/>
      <c r="J288" s="110"/>
      <c r="K288" s="108"/>
      <c r="L288" s="107"/>
      <c r="M288" s="319"/>
      <c r="N288" s="107"/>
    </row>
    <row r="289" spans="1:14" ht="18" customHeight="1">
      <c r="A289" s="107">
        <v>282</v>
      </c>
      <c r="B289" s="107" t="s">
        <v>6130</v>
      </c>
      <c r="C289" s="90">
        <v>43593</v>
      </c>
      <c r="D289" s="356" t="s">
        <v>6850</v>
      </c>
      <c r="E289" s="107" t="s">
        <v>1709</v>
      </c>
      <c r="F289" s="126">
        <v>2840.43</v>
      </c>
      <c r="G289" s="107" t="str">
        <f t="shared" si="5"/>
        <v>SH19-04489</v>
      </c>
      <c r="H289" s="318"/>
      <c r="I289" s="126"/>
      <c r="J289" s="110"/>
      <c r="K289" s="108"/>
      <c r="L289" s="107"/>
      <c r="M289" s="319"/>
      <c r="N289" s="107"/>
    </row>
    <row r="290" spans="1:14" ht="18" customHeight="1">
      <c r="A290" s="107">
        <v>283</v>
      </c>
      <c r="B290" s="107" t="s">
        <v>1746</v>
      </c>
      <c r="D290" s="327" t="s">
        <v>6851</v>
      </c>
      <c r="E290" s="107" t="s">
        <v>1709</v>
      </c>
      <c r="F290" s="126">
        <v>0</v>
      </c>
      <c r="G290" s="107" t="str">
        <f t="shared" si="5"/>
        <v>SH19-04490</v>
      </c>
      <c r="H290" s="318"/>
      <c r="I290" s="126"/>
      <c r="J290" s="110"/>
      <c r="K290" s="108"/>
      <c r="L290" s="107"/>
      <c r="M290" s="319"/>
      <c r="N290" s="107"/>
    </row>
    <row r="291" spans="1:14" ht="18" customHeight="1">
      <c r="A291" s="107">
        <v>284</v>
      </c>
      <c r="B291" s="107" t="s">
        <v>1727</v>
      </c>
      <c r="C291" s="90">
        <v>43593</v>
      </c>
      <c r="D291" s="107" t="s">
        <v>6852</v>
      </c>
      <c r="E291" s="107" t="s">
        <v>1709</v>
      </c>
      <c r="F291" s="126">
        <v>1702.2</v>
      </c>
      <c r="G291" s="107" t="str">
        <f t="shared" si="5"/>
        <v>SH19-04491</v>
      </c>
      <c r="H291" s="318"/>
      <c r="I291" s="126"/>
      <c r="J291" s="110"/>
      <c r="K291" s="108"/>
      <c r="L291" s="107"/>
      <c r="M291" s="319"/>
      <c r="N291" s="107"/>
    </row>
    <row r="292" spans="1:14" ht="18" customHeight="1">
      <c r="A292" s="107">
        <v>285</v>
      </c>
      <c r="B292" s="107" t="s">
        <v>142</v>
      </c>
      <c r="C292" s="90">
        <v>43594</v>
      </c>
      <c r="D292" s="107" t="s">
        <v>6853</v>
      </c>
      <c r="E292" s="107" t="s">
        <v>1709</v>
      </c>
      <c r="F292" s="126">
        <v>778.05</v>
      </c>
      <c r="G292" s="107" t="str">
        <f t="shared" si="5"/>
        <v>SH19-04492</v>
      </c>
      <c r="H292" s="318"/>
      <c r="I292" s="126"/>
      <c r="J292" s="110"/>
      <c r="K292" s="108"/>
      <c r="L292" s="107"/>
      <c r="M292" s="319"/>
      <c r="N292" s="107"/>
    </row>
    <row r="293" spans="1:14" ht="18" customHeight="1">
      <c r="A293" s="107">
        <v>286</v>
      </c>
      <c r="B293" s="107" t="s">
        <v>142</v>
      </c>
      <c r="C293" s="90">
        <v>43594</v>
      </c>
      <c r="D293" s="107" t="s">
        <v>6854</v>
      </c>
      <c r="E293" s="107" t="s">
        <v>1709</v>
      </c>
      <c r="F293" s="126">
        <v>329.81</v>
      </c>
      <c r="G293" s="107" t="str">
        <f t="shared" si="5"/>
        <v>SH19-04493</v>
      </c>
      <c r="H293" s="318"/>
      <c r="I293" s="126"/>
      <c r="J293" s="110"/>
      <c r="K293" s="108"/>
      <c r="L293" s="107"/>
      <c r="M293" s="319"/>
      <c r="N293" s="107"/>
    </row>
    <row r="294" spans="1:14" ht="18" customHeight="1">
      <c r="A294" s="107">
        <v>287</v>
      </c>
      <c r="B294" s="107" t="s">
        <v>223</v>
      </c>
      <c r="C294" s="90">
        <v>43594</v>
      </c>
      <c r="D294" s="107" t="s">
        <v>6855</v>
      </c>
      <c r="E294" s="107" t="s">
        <v>1709</v>
      </c>
      <c r="F294" s="126">
        <v>4247.6000000000004</v>
      </c>
      <c r="G294" s="107" t="str">
        <f t="shared" si="5"/>
        <v>SH19-04494</v>
      </c>
      <c r="H294" s="318"/>
      <c r="I294" s="126"/>
      <c r="J294" s="110"/>
      <c r="K294" s="108"/>
      <c r="L294" s="107"/>
      <c r="M294" s="319"/>
      <c r="N294" s="107"/>
    </row>
    <row r="295" spans="1:14" ht="18" customHeight="1">
      <c r="A295" s="107">
        <v>288</v>
      </c>
      <c r="B295" s="107" t="s">
        <v>1746</v>
      </c>
      <c r="D295" s="327" t="s">
        <v>6856</v>
      </c>
      <c r="E295" s="107" t="s">
        <v>1709</v>
      </c>
      <c r="F295" s="126">
        <v>0</v>
      </c>
      <c r="G295" s="107" t="str">
        <f t="shared" si="5"/>
        <v>SH19-04495</v>
      </c>
      <c r="H295" s="318"/>
      <c r="I295" s="126"/>
      <c r="J295" s="110"/>
      <c r="K295" s="108"/>
      <c r="L295" s="107"/>
      <c r="M295" s="319"/>
      <c r="N295" s="107"/>
    </row>
    <row r="296" spans="1:14" ht="18" customHeight="1">
      <c r="A296" s="107">
        <v>289</v>
      </c>
      <c r="B296" s="107" t="s">
        <v>291</v>
      </c>
      <c r="C296" s="90">
        <v>43594</v>
      </c>
      <c r="D296" s="107" t="s">
        <v>6857</v>
      </c>
      <c r="E296" s="107" t="s">
        <v>1709</v>
      </c>
      <c r="F296" s="126">
        <v>3274.53</v>
      </c>
      <c r="G296" s="107" t="str">
        <f t="shared" si="5"/>
        <v>SH19-04496</v>
      </c>
      <c r="H296" s="318"/>
      <c r="I296" s="126"/>
      <c r="J296" s="110"/>
      <c r="K296" s="108"/>
      <c r="L296" s="107"/>
      <c r="M296" s="319"/>
      <c r="N296" s="107"/>
    </row>
    <row r="297" spans="1:14" ht="18" customHeight="1">
      <c r="A297" s="107">
        <v>290</v>
      </c>
      <c r="B297" s="107" t="s">
        <v>291</v>
      </c>
      <c r="C297" s="90">
        <v>43594</v>
      </c>
      <c r="D297" s="107" t="s">
        <v>6858</v>
      </c>
      <c r="E297" s="107" t="s">
        <v>1709</v>
      </c>
      <c r="F297" s="126">
        <v>2441.5100000000002</v>
      </c>
      <c r="G297" s="107" t="str">
        <f t="shared" si="5"/>
        <v>SH19-04497</v>
      </c>
      <c r="H297" s="318"/>
      <c r="I297" s="126"/>
      <c r="J297" s="110"/>
      <c r="K297" s="108"/>
      <c r="L297" s="107"/>
      <c r="M297" s="319"/>
      <c r="N297" s="107"/>
    </row>
    <row r="298" spans="1:14" ht="18" customHeight="1">
      <c r="A298" s="107">
        <v>291</v>
      </c>
      <c r="B298" s="107"/>
      <c r="D298" s="347" t="s">
        <v>6859</v>
      </c>
      <c r="E298" s="107" t="s">
        <v>1709</v>
      </c>
      <c r="F298" s="126">
        <v>0</v>
      </c>
      <c r="G298" s="107" t="str">
        <f t="shared" si="5"/>
        <v>SH19-04498</v>
      </c>
      <c r="H298" s="318"/>
      <c r="I298" s="126"/>
      <c r="J298" s="110"/>
      <c r="K298" s="108"/>
      <c r="L298" s="107"/>
      <c r="M298" s="319"/>
      <c r="N298" s="107" t="s">
        <v>1942</v>
      </c>
    </row>
    <row r="299" spans="1:14" ht="18" customHeight="1">
      <c r="A299" s="107">
        <v>292</v>
      </c>
      <c r="B299" s="107"/>
      <c r="D299" s="347" t="s">
        <v>6860</v>
      </c>
      <c r="E299" s="107" t="s">
        <v>1709</v>
      </c>
      <c r="F299" s="126">
        <v>0</v>
      </c>
      <c r="G299" s="107" t="str">
        <f t="shared" si="5"/>
        <v>SH19-04499</v>
      </c>
      <c r="H299" s="318"/>
      <c r="I299" s="126"/>
      <c r="J299" s="110"/>
      <c r="K299" s="108"/>
      <c r="L299" s="107"/>
      <c r="M299" s="319"/>
      <c r="N299" s="107" t="s">
        <v>1942</v>
      </c>
    </row>
    <row r="300" spans="1:14" ht="18" customHeight="1">
      <c r="A300" s="107">
        <v>293</v>
      </c>
      <c r="B300" s="107" t="s">
        <v>43</v>
      </c>
      <c r="C300" s="90">
        <v>43594</v>
      </c>
      <c r="D300" s="107" t="s">
        <v>6861</v>
      </c>
      <c r="E300" s="107" t="s">
        <v>1709</v>
      </c>
      <c r="F300" s="126">
        <v>5902.24</v>
      </c>
      <c r="G300" s="107" t="str">
        <f t="shared" si="5"/>
        <v>SH19-04500</v>
      </c>
      <c r="H300" s="318"/>
      <c r="I300" s="126"/>
      <c r="J300" s="110"/>
      <c r="K300" s="108"/>
      <c r="L300" s="107"/>
      <c r="M300" s="319"/>
      <c r="N300" s="107"/>
    </row>
    <row r="301" spans="1:14" ht="18" customHeight="1">
      <c r="A301" s="107">
        <v>294</v>
      </c>
      <c r="B301" s="107" t="s">
        <v>139</v>
      </c>
      <c r="C301" s="90">
        <v>43594</v>
      </c>
      <c r="D301" s="107" t="s">
        <v>6862</v>
      </c>
      <c r="E301" s="107" t="s">
        <v>1709</v>
      </c>
      <c r="F301" s="126">
        <v>1479</v>
      </c>
      <c r="G301" s="107" t="str">
        <f t="shared" si="5"/>
        <v>SH19-04501</v>
      </c>
      <c r="H301" s="318"/>
      <c r="I301" s="126"/>
      <c r="J301" s="110"/>
      <c r="K301" s="108"/>
      <c r="L301" s="107"/>
      <c r="M301" s="319"/>
      <c r="N301" s="107"/>
    </row>
    <row r="302" spans="1:14" ht="18" customHeight="1">
      <c r="A302" s="107">
        <v>295</v>
      </c>
      <c r="B302" s="107" t="s">
        <v>42</v>
      </c>
      <c r="C302" s="90">
        <v>43594</v>
      </c>
      <c r="D302" s="107" t="s">
        <v>6863</v>
      </c>
      <c r="E302" s="107" t="s">
        <v>1709</v>
      </c>
      <c r="F302" s="126">
        <v>7577.08</v>
      </c>
      <c r="G302" s="107" t="str">
        <f t="shared" si="5"/>
        <v>SH19-04502</v>
      </c>
      <c r="H302" s="318"/>
      <c r="I302" s="126"/>
      <c r="J302" s="110"/>
      <c r="K302" s="108"/>
      <c r="L302" s="107"/>
      <c r="M302" s="319"/>
      <c r="N302" s="107"/>
    </row>
    <row r="303" spans="1:14" ht="18" customHeight="1">
      <c r="A303" s="107">
        <v>296</v>
      </c>
      <c r="B303" s="107" t="s">
        <v>42</v>
      </c>
      <c r="C303" s="90">
        <v>43594</v>
      </c>
      <c r="D303" s="107" t="s">
        <v>6864</v>
      </c>
      <c r="E303" s="107" t="s">
        <v>7298</v>
      </c>
      <c r="F303" s="126">
        <v>16098.3</v>
      </c>
      <c r="G303" s="107" t="str">
        <f t="shared" si="5"/>
        <v>SH19-04503</v>
      </c>
      <c r="H303" s="318"/>
      <c r="I303" s="126"/>
      <c r="J303" s="110"/>
      <c r="K303" s="108"/>
      <c r="L303" s="107"/>
      <c r="M303" s="319"/>
      <c r="N303" s="107"/>
    </row>
    <row r="304" spans="1:14" ht="18" customHeight="1">
      <c r="A304" s="107">
        <v>297</v>
      </c>
      <c r="B304" s="107" t="s">
        <v>42</v>
      </c>
      <c r="C304" s="90">
        <v>43594</v>
      </c>
      <c r="D304" s="107" t="s">
        <v>6865</v>
      </c>
      <c r="E304" s="107" t="s">
        <v>7298</v>
      </c>
      <c r="F304" s="126">
        <v>2131.5700000000002</v>
      </c>
      <c r="G304" s="107" t="str">
        <f t="shared" si="5"/>
        <v>SH19-04504</v>
      </c>
      <c r="H304" s="318"/>
      <c r="I304" s="126"/>
      <c r="J304" s="110"/>
      <c r="K304" s="108"/>
      <c r="L304" s="107"/>
      <c r="M304" s="319"/>
      <c r="N304" s="107"/>
    </row>
    <row r="305" spans="1:14" ht="18" customHeight="1">
      <c r="A305" s="107">
        <v>298</v>
      </c>
      <c r="B305" s="107" t="s">
        <v>1746</v>
      </c>
      <c r="D305" s="327" t="s">
        <v>6866</v>
      </c>
      <c r="E305" s="107" t="s">
        <v>1709</v>
      </c>
      <c r="F305" s="126">
        <v>0</v>
      </c>
      <c r="G305" s="107" t="str">
        <f t="shared" si="5"/>
        <v>SH19-04505</v>
      </c>
      <c r="H305" s="318"/>
      <c r="I305" s="126"/>
      <c r="J305" s="110"/>
      <c r="K305" s="108"/>
      <c r="L305" s="107"/>
      <c r="M305" s="319"/>
      <c r="N305" s="107"/>
    </row>
    <row r="306" spans="1:14" ht="18" customHeight="1">
      <c r="A306" s="107">
        <v>299</v>
      </c>
      <c r="B306" s="107" t="s">
        <v>288</v>
      </c>
      <c r="C306" s="90">
        <v>43594</v>
      </c>
      <c r="D306" s="107" t="s">
        <v>6867</v>
      </c>
      <c r="E306" s="107" t="s">
        <v>1709</v>
      </c>
      <c r="F306" s="126">
        <v>9773.2199999999993</v>
      </c>
      <c r="G306" s="107" t="str">
        <f t="shared" si="5"/>
        <v>SH19-04506</v>
      </c>
      <c r="H306" s="318"/>
      <c r="I306" s="126"/>
      <c r="J306" s="110"/>
      <c r="K306" s="108"/>
      <c r="L306" s="107"/>
      <c r="M306" s="319"/>
      <c r="N306" s="107"/>
    </row>
    <row r="307" spans="1:14" ht="18" customHeight="1">
      <c r="A307" s="107">
        <v>300</v>
      </c>
      <c r="B307" s="107" t="s">
        <v>53</v>
      </c>
      <c r="C307" s="90">
        <v>43594</v>
      </c>
      <c r="D307" s="107" t="s">
        <v>6868</v>
      </c>
      <c r="E307" s="107" t="s">
        <v>1709</v>
      </c>
      <c r="F307" s="126">
        <v>2589</v>
      </c>
      <c r="G307" s="107" t="str">
        <f t="shared" si="5"/>
        <v>SH19-04507</v>
      </c>
      <c r="H307" s="318"/>
      <c r="I307" s="126"/>
      <c r="J307" s="110"/>
      <c r="K307" s="108"/>
      <c r="L307" s="107"/>
      <c r="M307" s="319"/>
      <c r="N307" s="107"/>
    </row>
    <row r="308" spans="1:14" ht="18" customHeight="1">
      <c r="A308" s="107">
        <v>301</v>
      </c>
      <c r="B308" s="107" t="s">
        <v>139</v>
      </c>
      <c r="C308" s="90">
        <v>43594</v>
      </c>
      <c r="D308" s="107" t="s">
        <v>6869</v>
      </c>
      <c r="E308" s="107" t="s">
        <v>1709</v>
      </c>
      <c r="F308" s="126">
        <v>609</v>
      </c>
      <c r="G308" s="107" t="str">
        <f t="shared" si="5"/>
        <v>SH19-04508</v>
      </c>
      <c r="H308" s="318"/>
      <c r="I308" s="126"/>
      <c r="J308" s="110"/>
      <c r="K308" s="108"/>
      <c r="L308" s="107"/>
      <c r="M308" s="319"/>
      <c r="N308" s="107"/>
    </row>
    <row r="309" spans="1:14" ht="18" customHeight="1">
      <c r="A309" s="107">
        <v>302</v>
      </c>
      <c r="B309" s="107" t="s">
        <v>6130</v>
      </c>
      <c r="C309" s="90">
        <v>43594</v>
      </c>
      <c r="D309" s="107" t="s">
        <v>6870</v>
      </c>
      <c r="E309" s="107" t="s">
        <v>1709</v>
      </c>
      <c r="F309" s="126">
        <v>6977.22</v>
      </c>
      <c r="G309" s="107" t="str">
        <f t="shared" si="5"/>
        <v>SH19-04509</v>
      </c>
      <c r="H309" s="318"/>
      <c r="I309" s="126"/>
      <c r="J309" s="110"/>
      <c r="K309" s="108"/>
      <c r="L309" s="107"/>
      <c r="M309" s="319"/>
      <c r="N309" s="107"/>
    </row>
    <row r="310" spans="1:14" ht="18" customHeight="1">
      <c r="A310" s="107">
        <v>303</v>
      </c>
      <c r="B310" s="107" t="s">
        <v>329</v>
      </c>
      <c r="C310" s="90">
        <v>43594</v>
      </c>
      <c r="D310" s="107" t="s">
        <v>6871</v>
      </c>
      <c r="E310" s="107" t="s">
        <v>1709</v>
      </c>
      <c r="F310" s="126">
        <v>2177.61</v>
      </c>
      <c r="G310" s="107" t="str">
        <f t="shared" si="5"/>
        <v>SH19-04510</v>
      </c>
      <c r="H310" s="318"/>
      <c r="I310" s="126"/>
      <c r="J310" s="110"/>
      <c r="K310" s="108"/>
      <c r="L310" s="107"/>
      <c r="M310" s="319"/>
      <c r="N310" s="107"/>
    </row>
    <row r="311" spans="1:14" ht="18" customHeight="1">
      <c r="A311" s="107">
        <v>304</v>
      </c>
      <c r="B311" s="107" t="s">
        <v>197</v>
      </c>
      <c r="C311" s="90">
        <v>43594</v>
      </c>
      <c r="D311" s="107" t="s">
        <v>6872</v>
      </c>
      <c r="E311" s="107" t="s">
        <v>1709</v>
      </c>
      <c r="F311" s="126">
        <v>7198.48</v>
      </c>
      <c r="G311" s="107" t="str">
        <f t="shared" si="5"/>
        <v>SH19-04511</v>
      </c>
      <c r="H311" s="318"/>
      <c r="I311" s="126"/>
      <c r="J311" s="110"/>
      <c r="K311" s="108"/>
      <c r="L311" s="107"/>
      <c r="M311" s="319"/>
      <c r="N311" s="107"/>
    </row>
    <row r="312" spans="1:14" ht="18" customHeight="1">
      <c r="A312" s="107">
        <v>305</v>
      </c>
      <c r="B312" s="107" t="s">
        <v>42</v>
      </c>
      <c r="C312" s="90">
        <v>43594</v>
      </c>
      <c r="D312" s="107" t="s">
        <v>6873</v>
      </c>
      <c r="E312" s="107" t="s">
        <v>7298</v>
      </c>
      <c r="F312" s="126">
        <v>2296.46</v>
      </c>
      <c r="G312" s="107" t="str">
        <f t="shared" si="5"/>
        <v>SH19-04512</v>
      </c>
      <c r="H312" s="318"/>
      <c r="I312" s="126"/>
      <c r="J312" s="110"/>
      <c r="K312" s="108"/>
      <c r="L312" s="107"/>
      <c r="M312" s="319"/>
      <c r="N312" s="107"/>
    </row>
    <row r="313" spans="1:14" ht="18" customHeight="1">
      <c r="A313" s="107">
        <v>306</v>
      </c>
      <c r="B313" s="107" t="s">
        <v>337</v>
      </c>
      <c r="C313" s="90">
        <v>43594</v>
      </c>
      <c r="D313" s="107" t="s">
        <v>6874</v>
      </c>
      <c r="E313" s="107" t="s">
        <v>1709</v>
      </c>
      <c r="F313" s="126">
        <v>91.74</v>
      </c>
      <c r="G313" s="107" t="str">
        <f t="shared" si="5"/>
        <v>SH19-04513</v>
      </c>
      <c r="H313" s="318"/>
      <c r="I313" s="126"/>
      <c r="J313" s="110"/>
      <c r="K313" s="108"/>
      <c r="L313" s="107"/>
      <c r="M313" s="319"/>
      <c r="N313" s="107"/>
    </row>
    <row r="314" spans="1:14" ht="18" customHeight="1">
      <c r="A314" s="107">
        <v>307</v>
      </c>
      <c r="B314" s="107" t="s">
        <v>50</v>
      </c>
      <c r="C314" s="90">
        <v>43594</v>
      </c>
      <c r="D314" s="107" t="s">
        <v>6875</v>
      </c>
      <c r="E314" s="107" t="s">
        <v>1709</v>
      </c>
      <c r="F314" s="126">
        <v>3202.45</v>
      </c>
      <c r="G314" s="107" t="str">
        <f t="shared" si="5"/>
        <v>SH19-04514</v>
      </c>
      <c r="H314" s="318"/>
      <c r="I314" s="126"/>
      <c r="J314" s="110"/>
      <c r="K314" s="108"/>
      <c r="L314" s="107"/>
      <c r="M314" s="319"/>
      <c r="N314" s="107"/>
    </row>
    <row r="315" spans="1:14" ht="18" customHeight="1">
      <c r="A315" s="107">
        <v>308</v>
      </c>
      <c r="B315" s="107" t="s">
        <v>42</v>
      </c>
      <c r="C315" s="90">
        <v>43594</v>
      </c>
      <c r="D315" s="107" t="s">
        <v>6876</v>
      </c>
      <c r="E315" s="107" t="s">
        <v>7298</v>
      </c>
      <c r="F315" s="126">
        <v>20.67</v>
      </c>
      <c r="G315" s="107" t="str">
        <f t="shared" si="5"/>
        <v>SH19-04515</v>
      </c>
      <c r="H315" s="318"/>
      <c r="I315" s="126"/>
      <c r="J315" s="110"/>
      <c r="K315" s="108"/>
      <c r="L315" s="107"/>
      <c r="M315" s="319"/>
      <c r="N315" s="107"/>
    </row>
    <row r="316" spans="1:14" ht="18" customHeight="1">
      <c r="A316" s="107">
        <v>309</v>
      </c>
      <c r="B316" s="107" t="s">
        <v>288</v>
      </c>
      <c r="C316" s="90">
        <v>43594</v>
      </c>
      <c r="D316" s="107" t="s">
        <v>6877</v>
      </c>
      <c r="E316" s="107" t="s">
        <v>1709</v>
      </c>
      <c r="F316" s="126">
        <v>11481.19</v>
      </c>
      <c r="G316" s="107" t="str">
        <f t="shared" si="5"/>
        <v>SH19-04516</v>
      </c>
      <c r="H316" s="318"/>
      <c r="I316" s="126"/>
      <c r="J316" s="110"/>
      <c r="K316" s="108"/>
      <c r="L316" s="107"/>
      <c r="M316" s="319"/>
      <c r="N316" s="107"/>
    </row>
    <row r="317" spans="1:14" ht="18" customHeight="1">
      <c r="A317" s="107">
        <v>310</v>
      </c>
      <c r="B317" s="107" t="s">
        <v>42</v>
      </c>
      <c r="C317" s="90">
        <v>43595</v>
      </c>
      <c r="D317" s="107" t="s">
        <v>6878</v>
      </c>
      <c r="E317" s="107" t="s">
        <v>7296</v>
      </c>
      <c r="F317" s="126">
        <v>941.25</v>
      </c>
      <c r="G317" s="107" t="str">
        <f t="shared" si="5"/>
        <v>SH19-04517</v>
      </c>
      <c r="H317" s="318"/>
      <c r="I317" s="126"/>
      <c r="J317" s="110"/>
      <c r="K317" s="108"/>
      <c r="L317" s="107"/>
      <c r="M317" s="319"/>
      <c r="N317" s="107"/>
    </row>
    <row r="318" spans="1:14" ht="18" customHeight="1">
      <c r="A318" s="107">
        <v>311</v>
      </c>
      <c r="B318" s="107" t="s">
        <v>1746</v>
      </c>
      <c r="D318" s="327" t="s">
        <v>6879</v>
      </c>
      <c r="E318" s="107" t="s">
        <v>1709</v>
      </c>
      <c r="F318" s="126">
        <v>0</v>
      </c>
      <c r="G318" s="107" t="str">
        <f t="shared" si="5"/>
        <v>SH19-04518</v>
      </c>
      <c r="H318" s="318"/>
      <c r="I318" s="126"/>
      <c r="J318" s="110"/>
      <c r="K318" s="108"/>
      <c r="L318" s="107"/>
      <c r="M318" s="319"/>
      <c r="N318" s="107"/>
    </row>
    <row r="319" spans="1:14" ht="18" customHeight="1">
      <c r="A319" s="107">
        <v>312</v>
      </c>
      <c r="B319" s="107" t="s">
        <v>142</v>
      </c>
      <c r="C319" s="90">
        <v>43594</v>
      </c>
      <c r="D319" s="107" t="s">
        <v>6880</v>
      </c>
      <c r="E319" s="107" t="s">
        <v>1709</v>
      </c>
      <c r="F319" s="126">
        <v>1431.85</v>
      </c>
      <c r="G319" s="107" t="str">
        <f t="shared" si="5"/>
        <v>SH19-04519</v>
      </c>
      <c r="H319" s="318"/>
      <c r="I319" s="126"/>
      <c r="J319" s="110"/>
      <c r="K319" s="108"/>
      <c r="L319" s="107"/>
      <c r="M319" s="319"/>
      <c r="N319" s="107"/>
    </row>
    <row r="320" spans="1:14" ht="18" customHeight="1">
      <c r="A320" s="107">
        <v>313</v>
      </c>
      <c r="B320" s="107" t="s">
        <v>142</v>
      </c>
      <c r="C320" s="90">
        <v>43594</v>
      </c>
      <c r="D320" s="107" t="s">
        <v>6881</v>
      </c>
      <c r="E320" s="107" t="s">
        <v>1709</v>
      </c>
      <c r="F320" s="126">
        <v>1002.06</v>
      </c>
      <c r="G320" s="107" t="str">
        <f t="shared" si="5"/>
        <v>SH19-04520</v>
      </c>
      <c r="H320" s="318"/>
      <c r="I320" s="126"/>
      <c r="J320" s="110"/>
      <c r="K320" s="108"/>
      <c r="L320" s="107"/>
      <c r="M320" s="319"/>
      <c r="N320" s="107"/>
    </row>
    <row r="321" spans="1:14" ht="18" customHeight="1">
      <c r="A321" s="107">
        <v>314</v>
      </c>
      <c r="B321" s="107" t="s">
        <v>139</v>
      </c>
      <c r="C321" s="90">
        <v>43594</v>
      </c>
      <c r="D321" s="107" t="s">
        <v>6882</v>
      </c>
      <c r="E321" s="107" t="s">
        <v>1709</v>
      </c>
      <c r="F321" s="126">
        <v>255.6</v>
      </c>
      <c r="G321" s="107" t="str">
        <f t="shared" si="5"/>
        <v>SH19-04521</v>
      </c>
      <c r="H321" s="318"/>
      <c r="I321" s="126"/>
      <c r="J321" s="110"/>
      <c r="K321" s="108"/>
      <c r="L321" s="107"/>
      <c r="M321" s="319"/>
      <c r="N321" s="107"/>
    </row>
    <row r="322" spans="1:14" ht="18" customHeight="1">
      <c r="A322" s="107">
        <v>315</v>
      </c>
      <c r="B322" s="107" t="s">
        <v>43</v>
      </c>
      <c r="C322" s="90">
        <v>43594</v>
      </c>
      <c r="D322" s="107" t="s">
        <v>6883</v>
      </c>
      <c r="E322" s="107" t="s">
        <v>1709</v>
      </c>
      <c r="F322" s="126">
        <v>1909.9</v>
      </c>
      <c r="G322" s="107" t="str">
        <f t="shared" si="5"/>
        <v>SH19-04522</v>
      </c>
      <c r="H322" s="318"/>
      <c r="I322" s="126"/>
      <c r="J322" s="110"/>
      <c r="K322" s="108"/>
      <c r="L322" s="107"/>
      <c r="M322" s="319"/>
      <c r="N322" s="107"/>
    </row>
    <row r="323" spans="1:14" ht="18" customHeight="1">
      <c r="A323" s="107">
        <v>316</v>
      </c>
      <c r="B323" s="107" t="s">
        <v>49</v>
      </c>
      <c r="C323" s="90">
        <v>43594</v>
      </c>
      <c r="D323" s="107" t="s">
        <v>6884</v>
      </c>
      <c r="E323" s="107" t="s">
        <v>1709</v>
      </c>
      <c r="F323" s="126">
        <v>14242.8</v>
      </c>
      <c r="G323" s="107" t="str">
        <f t="shared" si="5"/>
        <v>SH19-04523</v>
      </c>
      <c r="H323" s="318"/>
      <c r="I323" s="126"/>
      <c r="J323" s="110"/>
      <c r="K323" s="108"/>
      <c r="L323" s="107"/>
      <c r="M323" s="319"/>
      <c r="N323" s="107"/>
    </row>
    <row r="324" spans="1:14" ht="18" customHeight="1">
      <c r="A324" s="107">
        <v>317</v>
      </c>
      <c r="B324" s="107" t="s">
        <v>1727</v>
      </c>
      <c r="C324" s="90">
        <v>43594</v>
      </c>
      <c r="D324" s="107" t="s">
        <v>6885</v>
      </c>
      <c r="E324" s="107" t="s">
        <v>1709</v>
      </c>
      <c r="F324" s="126">
        <v>1469.7</v>
      </c>
      <c r="G324" s="107" t="str">
        <f t="shared" si="5"/>
        <v>SH19-04524</v>
      </c>
      <c r="H324" s="318"/>
      <c r="I324" s="126"/>
      <c r="J324" s="110"/>
      <c r="K324" s="108"/>
      <c r="L324" s="107"/>
      <c r="M324" s="319"/>
      <c r="N324" s="107"/>
    </row>
    <row r="325" spans="1:14" ht="18" customHeight="1">
      <c r="A325" s="107">
        <v>318</v>
      </c>
      <c r="B325" s="107"/>
      <c r="D325" s="347" t="s">
        <v>6886</v>
      </c>
      <c r="E325" s="107" t="s">
        <v>1709</v>
      </c>
      <c r="F325" s="126">
        <v>0</v>
      </c>
      <c r="G325" s="107" t="str">
        <f t="shared" si="5"/>
        <v>SH19-04525</v>
      </c>
      <c r="H325" s="318"/>
      <c r="I325" s="126"/>
      <c r="J325" s="110"/>
      <c r="K325" s="108"/>
      <c r="L325" s="107"/>
      <c r="M325" s="319"/>
      <c r="N325" s="107" t="s">
        <v>1942</v>
      </c>
    </row>
    <row r="326" spans="1:14" ht="18" customHeight="1">
      <c r="A326" s="107">
        <v>319</v>
      </c>
      <c r="B326" s="107" t="s">
        <v>1746</v>
      </c>
      <c r="D326" s="327" t="s">
        <v>6887</v>
      </c>
      <c r="E326" s="107" t="s">
        <v>1709</v>
      </c>
      <c r="F326" s="126">
        <v>0</v>
      </c>
      <c r="G326" s="107" t="str">
        <f t="shared" si="5"/>
        <v>SH19-04526</v>
      </c>
      <c r="H326" s="318"/>
      <c r="I326" s="126"/>
      <c r="J326" s="110"/>
      <c r="K326" s="108"/>
      <c r="L326" s="107"/>
      <c r="M326" s="319"/>
      <c r="N326" s="107"/>
    </row>
    <row r="327" spans="1:14" ht="18" customHeight="1">
      <c r="A327" s="107">
        <v>320</v>
      </c>
      <c r="B327" s="107" t="s">
        <v>1727</v>
      </c>
      <c r="C327" s="90">
        <v>43594</v>
      </c>
      <c r="D327" s="107" t="s">
        <v>6888</v>
      </c>
      <c r="E327" s="107" t="s">
        <v>1709</v>
      </c>
      <c r="F327" s="126">
        <v>585.75</v>
      </c>
      <c r="G327" s="107" t="str">
        <f t="shared" si="5"/>
        <v>SH19-04527</v>
      </c>
      <c r="H327" s="318"/>
      <c r="I327" s="126"/>
      <c r="J327" s="110"/>
      <c r="K327" s="108"/>
      <c r="L327" s="107"/>
      <c r="M327" s="319"/>
      <c r="N327" s="107"/>
    </row>
    <row r="328" spans="1:14" ht="18" customHeight="1">
      <c r="A328" s="107">
        <v>321</v>
      </c>
      <c r="B328" s="107" t="s">
        <v>142</v>
      </c>
      <c r="C328" s="90">
        <v>43595</v>
      </c>
      <c r="D328" s="107" t="s">
        <v>6889</v>
      </c>
      <c r="E328" s="107" t="s">
        <v>1709</v>
      </c>
      <c r="F328" s="126">
        <v>717.38</v>
      </c>
      <c r="G328" s="107" t="str">
        <f t="shared" si="5"/>
        <v>SH19-04528</v>
      </c>
      <c r="H328" s="318"/>
      <c r="I328" s="126"/>
      <c r="J328" s="110"/>
      <c r="K328" s="108"/>
      <c r="L328" s="107"/>
      <c r="M328" s="319"/>
      <c r="N328" s="107"/>
    </row>
    <row r="329" spans="1:14" ht="18" customHeight="1">
      <c r="A329" s="107">
        <v>322</v>
      </c>
      <c r="B329" s="107" t="s">
        <v>142</v>
      </c>
      <c r="C329" s="90">
        <v>43595</v>
      </c>
      <c r="D329" s="107" t="s">
        <v>6890</v>
      </c>
      <c r="E329" s="107" t="s">
        <v>1709</v>
      </c>
      <c r="F329" s="126">
        <v>219.47</v>
      </c>
      <c r="G329" s="107" t="str">
        <f t="shared" si="5"/>
        <v>SH19-04529</v>
      </c>
      <c r="H329" s="318"/>
      <c r="I329" s="126"/>
      <c r="J329" s="110"/>
      <c r="K329" s="108"/>
      <c r="L329" s="107"/>
      <c r="M329" s="319"/>
      <c r="N329" s="107"/>
    </row>
    <row r="330" spans="1:14" ht="18" customHeight="1">
      <c r="A330" s="107">
        <v>323</v>
      </c>
      <c r="B330" s="107" t="s">
        <v>225</v>
      </c>
      <c r="C330" s="90">
        <v>43595</v>
      </c>
      <c r="D330" s="107" t="s">
        <v>6891</v>
      </c>
      <c r="E330" s="107" t="s">
        <v>1709</v>
      </c>
      <c r="F330" s="126">
        <v>1312.13</v>
      </c>
      <c r="G330" s="107" t="str">
        <f t="shared" si="5"/>
        <v>SH19-04530</v>
      </c>
      <c r="H330" s="318"/>
      <c r="I330" s="126"/>
      <c r="J330" s="110"/>
      <c r="K330" s="108"/>
      <c r="L330" s="107"/>
      <c r="M330" s="319"/>
      <c r="N330" s="107"/>
    </row>
    <row r="331" spans="1:14" ht="18" customHeight="1">
      <c r="A331" s="107">
        <v>324</v>
      </c>
      <c r="B331" s="107" t="s">
        <v>43</v>
      </c>
      <c r="C331" s="90">
        <v>43595</v>
      </c>
      <c r="D331" s="107" t="s">
        <v>6892</v>
      </c>
      <c r="E331" s="107" t="s">
        <v>1709</v>
      </c>
      <c r="F331" s="126">
        <v>8345.5</v>
      </c>
      <c r="G331" s="107" t="str">
        <f t="shared" si="5"/>
        <v>SH19-04531</v>
      </c>
      <c r="H331" s="318"/>
      <c r="I331" s="126"/>
      <c r="J331" s="110"/>
      <c r="K331" s="108"/>
      <c r="L331" s="107"/>
      <c r="M331" s="319"/>
      <c r="N331" s="107"/>
    </row>
    <row r="332" spans="1:14" ht="18" customHeight="1">
      <c r="A332" s="107">
        <v>325</v>
      </c>
      <c r="B332" s="107" t="s">
        <v>139</v>
      </c>
      <c r="C332" s="90">
        <v>43595</v>
      </c>
      <c r="D332" s="107" t="s">
        <v>6893</v>
      </c>
      <c r="E332" s="107" t="s">
        <v>1709</v>
      </c>
      <c r="F332" s="126">
        <v>2461.5</v>
      </c>
      <c r="G332" s="107" t="str">
        <f t="shared" si="5"/>
        <v>SH19-04532</v>
      </c>
      <c r="H332" s="318"/>
      <c r="I332" s="126"/>
      <c r="J332" s="110"/>
      <c r="K332" s="108"/>
      <c r="L332" s="107"/>
      <c r="M332" s="319"/>
      <c r="N332" s="107"/>
    </row>
    <row r="333" spans="1:14" ht="18" customHeight="1">
      <c r="A333" s="107">
        <v>326</v>
      </c>
      <c r="B333" s="107" t="s">
        <v>1746</v>
      </c>
      <c r="D333" s="327" t="s">
        <v>6894</v>
      </c>
      <c r="E333" s="107" t="s">
        <v>1709</v>
      </c>
      <c r="F333" s="126">
        <v>0</v>
      </c>
      <c r="G333" s="107" t="str">
        <f t="shared" si="5"/>
        <v>SH19-04533</v>
      </c>
      <c r="H333" s="318"/>
      <c r="I333" s="126"/>
      <c r="J333" s="110"/>
      <c r="K333" s="108"/>
      <c r="L333" s="107"/>
      <c r="M333" s="319"/>
      <c r="N333" s="107"/>
    </row>
    <row r="334" spans="1:14" ht="18" customHeight="1">
      <c r="A334" s="107">
        <v>327</v>
      </c>
      <c r="B334" s="107" t="s">
        <v>197</v>
      </c>
      <c r="C334" s="90">
        <v>43595</v>
      </c>
      <c r="D334" s="107" t="s">
        <v>6895</v>
      </c>
      <c r="E334" s="107" t="s">
        <v>1709</v>
      </c>
      <c r="F334" s="126">
        <v>7101.03</v>
      </c>
      <c r="G334" s="107" t="str">
        <f t="shared" si="5"/>
        <v>SH19-04534</v>
      </c>
      <c r="H334" s="318"/>
      <c r="I334" s="126"/>
      <c r="J334" s="110"/>
      <c r="K334" s="108"/>
      <c r="L334" s="107"/>
      <c r="M334" s="319"/>
      <c r="N334" s="107"/>
    </row>
    <row r="335" spans="1:14" ht="18" customHeight="1">
      <c r="A335" s="107">
        <v>328</v>
      </c>
      <c r="B335" s="107" t="s">
        <v>1746</v>
      </c>
      <c r="D335" s="327" t="s">
        <v>6896</v>
      </c>
      <c r="E335" s="107" t="s">
        <v>1709</v>
      </c>
      <c r="F335" s="126">
        <v>0</v>
      </c>
      <c r="G335" s="107" t="str">
        <f t="shared" si="5"/>
        <v>SH19-04535</v>
      </c>
      <c r="H335" s="318"/>
      <c r="I335" s="126"/>
      <c r="J335" s="110"/>
      <c r="K335" s="108"/>
      <c r="L335" s="107"/>
      <c r="M335" s="319"/>
      <c r="N335" s="107"/>
    </row>
    <row r="336" spans="1:14" ht="18" customHeight="1">
      <c r="A336" s="107">
        <v>329</v>
      </c>
      <c r="B336" s="107" t="s">
        <v>1746</v>
      </c>
      <c r="D336" s="327" t="s">
        <v>6897</v>
      </c>
      <c r="E336" s="107" t="s">
        <v>1709</v>
      </c>
      <c r="F336" s="126">
        <v>0</v>
      </c>
      <c r="G336" s="107" t="str">
        <f t="shared" si="5"/>
        <v>SH19-04536</v>
      </c>
      <c r="H336" s="318"/>
      <c r="I336" s="126"/>
      <c r="J336" s="110"/>
      <c r="K336" s="108"/>
      <c r="L336" s="107"/>
      <c r="M336" s="319"/>
      <c r="N336" s="107"/>
    </row>
    <row r="337" spans="1:14" ht="18" customHeight="1">
      <c r="A337" s="107">
        <v>330</v>
      </c>
      <c r="B337" s="107" t="s">
        <v>224</v>
      </c>
      <c r="C337" s="90">
        <v>43595</v>
      </c>
      <c r="D337" s="107" t="s">
        <v>6898</v>
      </c>
      <c r="E337" s="107" t="s">
        <v>1709</v>
      </c>
      <c r="F337" s="126">
        <v>6887.96</v>
      </c>
      <c r="G337" s="107" t="str">
        <f t="shared" si="5"/>
        <v>SH19-04537</v>
      </c>
      <c r="H337" s="318"/>
      <c r="I337" s="126"/>
      <c r="J337" s="110"/>
      <c r="K337" s="108"/>
      <c r="L337" s="107"/>
      <c r="M337" s="319"/>
      <c r="N337" s="107"/>
    </row>
    <row r="338" spans="1:14" ht="18" customHeight="1">
      <c r="A338" s="107">
        <v>331</v>
      </c>
      <c r="B338" s="107"/>
      <c r="D338" s="347" t="s">
        <v>6899</v>
      </c>
      <c r="E338" s="107" t="s">
        <v>1709</v>
      </c>
      <c r="F338" s="126">
        <v>0</v>
      </c>
      <c r="G338" s="107" t="str">
        <f t="shared" si="5"/>
        <v>SH19-04538</v>
      </c>
      <c r="H338" s="318"/>
      <c r="I338" s="126"/>
      <c r="J338" s="110"/>
      <c r="K338" s="108"/>
      <c r="L338" s="107"/>
      <c r="M338" s="319"/>
      <c r="N338" s="107" t="s">
        <v>1942</v>
      </c>
    </row>
    <row r="339" spans="1:14" ht="18" customHeight="1">
      <c r="A339" s="107">
        <v>332</v>
      </c>
      <c r="B339" s="107" t="s">
        <v>225</v>
      </c>
      <c r="C339" s="90">
        <v>43595</v>
      </c>
      <c r="D339" s="107" t="s">
        <v>6900</v>
      </c>
      <c r="E339" s="107" t="s">
        <v>1709</v>
      </c>
      <c r="F339" s="126">
        <v>957.75</v>
      </c>
      <c r="G339" s="107" t="str">
        <f t="shared" ref="G339:G399" si="6">D339</f>
        <v>SH19-04539</v>
      </c>
      <c r="H339" s="318"/>
      <c r="I339" s="126"/>
      <c r="J339" s="110"/>
      <c r="K339" s="108"/>
      <c r="L339" s="107"/>
      <c r="M339" s="319"/>
      <c r="N339" s="107"/>
    </row>
    <row r="340" spans="1:14" ht="18" customHeight="1">
      <c r="A340" s="107">
        <v>333</v>
      </c>
      <c r="B340" s="107" t="s">
        <v>1746</v>
      </c>
      <c r="D340" s="327" t="s">
        <v>6901</v>
      </c>
      <c r="E340" s="107" t="s">
        <v>1709</v>
      </c>
      <c r="F340" s="126">
        <v>0</v>
      </c>
      <c r="G340" s="107" t="str">
        <f t="shared" si="6"/>
        <v>SH19-04540</v>
      </c>
      <c r="H340" s="318"/>
      <c r="I340" s="126"/>
      <c r="J340" s="110"/>
      <c r="K340" s="108"/>
      <c r="L340" s="107"/>
      <c r="M340" s="319"/>
      <c r="N340" s="107"/>
    </row>
    <row r="341" spans="1:14" ht="18" customHeight="1">
      <c r="A341" s="107">
        <v>334</v>
      </c>
      <c r="B341" s="107" t="s">
        <v>238</v>
      </c>
      <c r="C341" s="90">
        <v>43595</v>
      </c>
      <c r="D341" s="107" t="s">
        <v>6902</v>
      </c>
      <c r="E341" s="107" t="s">
        <v>1709</v>
      </c>
      <c r="F341" s="126">
        <v>2213.7399999999998</v>
      </c>
      <c r="G341" s="107" t="str">
        <f t="shared" si="6"/>
        <v>SH19-04541</v>
      </c>
      <c r="H341" s="318"/>
      <c r="I341" s="126"/>
      <c r="J341" s="110"/>
      <c r="K341" s="108"/>
      <c r="L341" s="107"/>
      <c r="M341" s="319"/>
      <c r="N341" s="107"/>
    </row>
    <row r="342" spans="1:14" ht="18" customHeight="1">
      <c r="A342" s="107">
        <v>335</v>
      </c>
      <c r="B342" s="107" t="s">
        <v>42</v>
      </c>
      <c r="C342" s="90">
        <v>43595</v>
      </c>
      <c r="D342" s="107" t="s">
        <v>6903</v>
      </c>
      <c r="E342" s="107" t="s">
        <v>1709</v>
      </c>
      <c r="F342" s="126">
        <v>4283.2</v>
      </c>
      <c r="G342" s="107" t="str">
        <f t="shared" si="6"/>
        <v>SH19-04542</v>
      </c>
      <c r="H342" s="318"/>
      <c r="I342" s="126"/>
      <c r="J342" s="110"/>
      <c r="K342" s="108"/>
      <c r="L342" s="107"/>
      <c r="M342" s="319"/>
      <c r="N342" s="107"/>
    </row>
    <row r="343" spans="1:14" ht="18" customHeight="1">
      <c r="A343" s="107">
        <v>336</v>
      </c>
      <c r="B343" s="107" t="s">
        <v>42</v>
      </c>
      <c r="C343" s="90">
        <v>43598</v>
      </c>
      <c r="D343" s="107" t="s">
        <v>6904</v>
      </c>
      <c r="E343" s="107" t="s">
        <v>7661</v>
      </c>
      <c r="F343" s="126">
        <v>2220.2399999999998</v>
      </c>
      <c r="G343" s="107" t="str">
        <f t="shared" si="6"/>
        <v>SH19-04543</v>
      </c>
      <c r="H343" s="318"/>
      <c r="I343" s="126"/>
      <c r="J343" s="110"/>
      <c r="K343" s="108"/>
      <c r="L343" s="107"/>
      <c r="M343" s="319"/>
      <c r="N343" s="107"/>
    </row>
    <row r="344" spans="1:14" ht="18" customHeight="1">
      <c r="A344" s="107">
        <v>337</v>
      </c>
      <c r="B344" s="107" t="s">
        <v>42</v>
      </c>
      <c r="C344" s="90">
        <v>43598</v>
      </c>
      <c r="D344" s="107" t="s">
        <v>6905</v>
      </c>
      <c r="E344" s="107" t="s">
        <v>7661</v>
      </c>
      <c r="F344" s="126">
        <v>2455.92</v>
      </c>
      <c r="G344" s="107" t="str">
        <f t="shared" si="6"/>
        <v>SH19-04544</v>
      </c>
      <c r="H344" s="318"/>
      <c r="I344" s="126"/>
      <c r="J344" s="110"/>
      <c r="K344" s="108"/>
      <c r="L344" s="107"/>
      <c r="M344" s="319"/>
      <c r="N344" s="107"/>
    </row>
    <row r="345" spans="1:14" ht="18" customHeight="1">
      <c r="A345" s="107">
        <v>338</v>
      </c>
      <c r="B345" s="107" t="s">
        <v>1746</v>
      </c>
      <c r="D345" s="327" t="s">
        <v>6906</v>
      </c>
      <c r="E345" s="107" t="s">
        <v>1709</v>
      </c>
      <c r="F345" s="126">
        <v>0</v>
      </c>
      <c r="G345" s="107" t="str">
        <f t="shared" si="6"/>
        <v>SH19-04545</v>
      </c>
      <c r="H345" s="318"/>
      <c r="I345" s="126"/>
      <c r="J345" s="110"/>
      <c r="K345" s="108"/>
      <c r="L345" s="107"/>
      <c r="M345" s="319"/>
      <c r="N345" s="107"/>
    </row>
    <row r="346" spans="1:14" ht="18" customHeight="1">
      <c r="A346" s="107">
        <v>339</v>
      </c>
      <c r="B346" s="107"/>
      <c r="D346" s="347" t="s">
        <v>6907</v>
      </c>
      <c r="E346" s="107" t="s">
        <v>1709</v>
      </c>
      <c r="F346" s="126">
        <v>0</v>
      </c>
      <c r="G346" s="107" t="str">
        <f t="shared" si="6"/>
        <v>SH19-04546</v>
      </c>
      <c r="H346" s="318"/>
      <c r="I346" s="126"/>
      <c r="J346" s="110"/>
      <c r="K346" s="108"/>
      <c r="L346" s="107"/>
      <c r="M346" s="319"/>
      <c r="N346" s="107" t="s">
        <v>1942</v>
      </c>
    </row>
    <row r="347" spans="1:14" ht="18" customHeight="1">
      <c r="A347" s="107">
        <v>340</v>
      </c>
      <c r="B347" s="107" t="s">
        <v>1746</v>
      </c>
      <c r="D347" s="327" t="s">
        <v>6908</v>
      </c>
      <c r="E347" s="107" t="s">
        <v>1709</v>
      </c>
      <c r="F347" s="126">
        <v>0</v>
      </c>
      <c r="G347" s="107" t="str">
        <f t="shared" si="6"/>
        <v>SH19-04547</v>
      </c>
      <c r="H347" s="318"/>
      <c r="I347" s="126"/>
      <c r="J347" s="110"/>
      <c r="K347" s="108"/>
      <c r="L347" s="107"/>
      <c r="M347" s="319"/>
      <c r="N347" s="107"/>
    </row>
    <row r="348" spans="1:14" ht="18" customHeight="1">
      <c r="A348" s="107">
        <v>341</v>
      </c>
      <c r="B348" s="107"/>
      <c r="D348" s="347" t="s">
        <v>6909</v>
      </c>
      <c r="E348" s="107" t="s">
        <v>1709</v>
      </c>
      <c r="F348" s="126">
        <v>0</v>
      </c>
      <c r="G348" s="107" t="str">
        <f t="shared" si="6"/>
        <v>SH19-04548</v>
      </c>
      <c r="H348" s="318"/>
      <c r="I348" s="126"/>
      <c r="J348" s="110"/>
      <c r="K348" s="108"/>
      <c r="L348" s="107"/>
      <c r="M348" s="319"/>
      <c r="N348" s="107" t="s">
        <v>1942</v>
      </c>
    </row>
    <row r="349" spans="1:14" ht="18" customHeight="1">
      <c r="A349" s="107">
        <v>342</v>
      </c>
      <c r="B349" s="107" t="s">
        <v>142</v>
      </c>
      <c r="C349" s="90">
        <v>43595</v>
      </c>
      <c r="D349" s="107" t="s">
        <v>6910</v>
      </c>
      <c r="E349" s="107" t="s">
        <v>1709</v>
      </c>
      <c r="F349" s="126">
        <v>3029.36</v>
      </c>
      <c r="G349" s="107" t="str">
        <f t="shared" si="6"/>
        <v>SH19-04549</v>
      </c>
      <c r="H349" s="318"/>
      <c r="I349" s="126"/>
      <c r="J349" s="110"/>
      <c r="K349" s="108"/>
      <c r="L349" s="107"/>
      <c r="M349" s="319"/>
      <c r="N349" s="107"/>
    </row>
    <row r="350" spans="1:14" ht="18" customHeight="1">
      <c r="A350" s="107">
        <v>343</v>
      </c>
      <c r="B350" s="107" t="s">
        <v>142</v>
      </c>
      <c r="C350" s="90">
        <v>43595</v>
      </c>
      <c r="D350" s="107" t="s">
        <v>6911</v>
      </c>
      <c r="E350" s="107" t="s">
        <v>1709</v>
      </c>
      <c r="F350" s="126">
        <v>1524.7</v>
      </c>
      <c r="G350" s="107" t="str">
        <f t="shared" si="6"/>
        <v>SH19-04550</v>
      </c>
      <c r="H350" s="318"/>
      <c r="I350" s="126"/>
      <c r="J350" s="110"/>
      <c r="K350" s="108"/>
      <c r="L350" s="107"/>
      <c r="M350" s="319"/>
      <c r="N350" s="107"/>
    </row>
    <row r="351" spans="1:14" ht="18" customHeight="1">
      <c r="A351" s="107">
        <v>344</v>
      </c>
      <c r="B351" s="107" t="s">
        <v>53</v>
      </c>
      <c r="C351" s="90">
        <v>43595</v>
      </c>
      <c r="D351" s="107" t="s">
        <v>6912</v>
      </c>
      <c r="E351" s="107" t="s">
        <v>1709</v>
      </c>
      <c r="F351" s="126">
        <v>2669.83</v>
      </c>
      <c r="G351" s="107" t="str">
        <f t="shared" si="6"/>
        <v>SH19-04551</v>
      </c>
      <c r="H351" s="318"/>
      <c r="I351" s="126"/>
      <c r="J351" s="110"/>
      <c r="K351" s="108"/>
      <c r="L351" s="107"/>
      <c r="M351" s="319"/>
      <c r="N351" s="107"/>
    </row>
    <row r="352" spans="1:14" ht="18" customHeight="1">
      <c r="A352" s="107">
        <v>345</v>
      </c>
      <c r="B352" s="107" t="s">
        <v>42</v>
      </c>
      <c r="C352" s="90">
        <v>43599</v>
      </c>
      <c r="D352" s="107" t="s">
        <v>6913</v>
      </c>
      <c r="E352" s="107" t="s">
        <v>7660</v>
      </c>
      <c r="F352" s="126">
        <v>5425.75</v>
      </c>
      <c r="G352" s="107" t="str">
        <f t="shared" si="6"/>
        <v>SH19-04552</v>
      </c>
      <c r="H352" s="318"/>
      <c r="I352" s="126"/>
      <c r="J352" s="110"/>
      <c r="K352" s="108"/>
      <c r="L352" s="107"/>
      <c r="M352" s="319"/>
      <c r="N352" s="107"/>
    </row>
    <row r="353" spans="1:14" ht="18" customHeight="1">
      <c r="A353" s="107">
        <v>346</v>
      </c>
      <c r="B353" s="107" t="s">
        <v>42</v>
      </c>
      <c r="C353" s="90">
        <v>43599</v>
      </c>
      <c r="D353" s="107" t="s">
        <v>6914</v>
      </c>
      <c r="E353" s="107" t="s">
        <v>7660</v>
      </c>
      <c r="F353" s="126">
        <v>6248.66</v>
      </c>
      <c r="G353" s="107" t="str">
        <f t="shared" si="6"/>
        <v>SH19-04553</v>
      </c>
      <c r="H353" s="318"/>
      <c r="I353" s="126"/>
      <c r="J353" s="110"/>
      <c r="K353" s="108"/>
      <c r="L353" s="107"/>
      <c r="M353" s="319"/>
      <c r="N353" s="107"/>
    </row>
    <row r="354" spans="1:14" ht="18" customHeight="1">
      <c r="A354" s="107">
        <v>347</v>
      </c>
      <c r="B354" s="107" t="s">
        <v>42</v>
      </c>
      <c r="C354" s="90">
        <v>43599</v>
      </c>
      <c r="D354" s="107" t="s">
        <v>6915</v>
      </c>
      <c r="E354" s="107" t="s">
        <v>7660</v>
      </c>
      <c r="F354" s="126">
        <v>11558.6</v>
      </c>
      <c r="G354" s="107" t="str">
        <f t="shared" si="6"/>
        <v>SH19-04554</v>
      </c>
      <c r="H354" s="318"/>
      <c r="I354" s="126"/>
      <c r="J354" s="110"/>
      <c r="K354" s="108"/>
      <c r="L354" s="107"/>
      <c r="M354" s="319"/>
      <c r="N354" s="107"/>
    </row>
    <row r="355" spans="1:14" ht="18" customHeight="1">
      <c r="A355" s="107">
        <v>348</v>
      </c>
      <c r="B355" s="107" t="s">
        <v>42</v>
      </c>
      <c r="C355" s="90">
        <v>43599</v>
      </c>
      <c r="D355" s="107" t="s">
        <v>6916</v>
      </c>
      <c r="E355" s="107" t="s">
        <v>7660</v>
      </c>
      <c r="F355" s="126">
        <v>5564.4</v>
      </c>
      <c r="G355" s="107" t="str">
        <f t="shared" si="6"/>
        <v>SH19-04555</v>
      </c>
      <c r="H355" s="318"/>
      <c r="I355" s="126"/>
      <c r="J355" s="110"/>
      <c r="K355" s="108"/>
      <c r="L355" s="107"/>
      <c r="M355" s="319"/>
      <c r="N355" s="107"/>
    </row>
    <row r="356" spans="1:14" ht="18" customHeight="1">
      <c r="A356" s="107">
        <v>349</v>
      </c>
      <c r="B356" s="107" t="s">
        <v>288</v>
      </c>
      <c r="C356" s="90">
        <v>43595</v>
      </c>
      <c r="D356" s="107" t="s">
        <v>6917</v>
      </c>
      <c r="E356" s="107" t="s">
        <v>1709</v>
      </c>
      <c r="F356" s="126">
        <v>0</v>
      </c>
      <c r="G356" s="107" t="str">
        <f t="shared" si="6"/>
        <v>SH19-04556</v>
      </c>
      <c r="H356" s="318"/>
      <c r="I356" s="126"/>
      <c r="J356" s="110"/>
      <c r="K356" s="108"/>
      <c r="L356" s="107"/>
      <c r="M356" s="319"/>
      <c r="N356" s="107" t="s">
        <v>1753</v>
      </c>
    </row>
    <row r="357" spans="1:14" ht="18" customHeight="1">
      <c r="A357" s="107">
        <v>350</v>
      </c>
      <c r="B357" s="107" t="s">
        <v>42</v>
      </c>
      <c r="C357" s="90">
        <v>43599</v>
      </c>
      <c r="D357" s="107" t="s">
        <v>6918</v>
      </c>
      <c r="E357" s="107" t="s">
        <v>7660</v>
      </c>
      <c r="F357" s="126">
        <v>4920.33</v>
      </c>
      <c r="G357" s="107" t="str">
        <f t="shared" si="6"/>
        <v>SH19-04557</v>
      </c>
      <c r="H357" s="318"/>
      <c r="I357" s="126"/>
      <c r="J357" s="110"/>
      <c r="K357" s="108"/>
      <c r="L357" s="107"/>
      <c r="M357" s="319"/>
      <c r="N357" s="107"/>
    </row>
    <row r="358" spans="1:14" ht="18" customHeight="1">
      <c r="A358" s="107">
        <v>351</v>
      </c>
      <c r="B358" s="107" t="s">
        <v>42</v>
      </c>
      <c r="C358" s="90">
        <v>43599</v>
      </c>
      <c r="D358" s="107" t="s">
        <v>6919</v>
      </c>
      <c r="E358" s="107" t="s">
        <v>7660</v>
      </c>
      <c r="F358" s="126">
        <v>6017.01</v>
      </c>
      <c r="G358" s="107" t="str">
        <f t="shared" si="6"/>
        <v>SH19-04558</v>
      </c>
      <c r="H358" s="318"/>
      <c r="I358" s="126"/>
      <c r="J358" s="110"/>
      <c r="K358" s="108"/>
      <c r="L358" s="107"/>
      <c r="M358" s="319"/>
      <c r="N358" s="107"/>
    </row>
    <row r="359" spans="1:14" ht="18" customHeight="1">
      <c r="A359" s="107">
        <v>352</v>
      </c>
      <c r="B359" s="107" t="s">
        <v>42</v>
      </c>
      <c r="C359" s="90">
        <v>43599</v>
      </c>
      <c r="D359" s="107" t="s">
        <v>6920</v>
      </c>
      <c r="E359" s="107" t="s">
        <v>7660</v>
      </c>
      <c r="F359" s="126">
        <v>3778.19</v>
      </c>
      <c r="G359" s="107" t="str">
        <f t="shared" si="6"/>
        <v>SH19-04559</v>
      </c>
      <c r="H359" s="318"/>
      <c r="I359" s="126"/>
      <c r="J359" s="110"/>
      <c r="K359" s="108"/>
      <c r="L359" s="107"/>
      <c r="M359" s="319"/>
      <c r="N359" s="107"/>
    </row>
    <row r="360" spans="1:14" ht="18" customHeight="1">
      <c r="A360" s="107">
        <v>353</v>
      </c>
      <c r="B360" s="107" t="s">
        <v>42</v>
      </c>
      <c r="C360" s="90">
        <v>43599</v>
      </c>
      <c r="D360" s="107" t="s">
        <v>6921</v>
      </c>
      <c r="E360" s="107" t="s">
        <v>7660</v>
      </c>
      <c r="F360" s="126">
        <v>8877.25</v>
      </c>
      <c r="G360" s="107" t="str">
        <f t="shared" si="6"/>
        <v>SH19-04560</v>
      </c>
      <c r="H360" s="318"/>
      <c r="I360" s="126"/>
      <c r="J360" s="110"/>
      <c r="K360" s="108"/>
      <c r="L360" s="107"/>
      <c r="M360" s="319"/>
      <c r="N360" s="107"/>
    </row>
    <row r="361" spans="1:14" ht="18" customHeight="1">
      <c r="A361" s="107">
        <v>354</v>
      </c>
      <c r="B361" s="107" t="s">
        <v>42</v>
      </c>
      <c r="C361" s="90">
        <v>43599</v>
      </c>
      <c r="D361" s="107" t="s">
        <v>6922</v>
      </c>
      <c r="E361" s="107" t="s">
        <v>7660</v>
      </c>
      <c r="F361" s="126">
        <v>4441.07</v>
      </c>
      <c r="G361" s="107" t="str">
        <f t="shared" si="6"/>
        <v>SH19-04561</v>
      </c>
      <c r="H361" s="318"/>
      <c r="I361" s="126"/>
      <c r="J361" s="110"/>
      <c r="K361" s="108"/>
      <c r="L361" s="107"/>
      <c r="M361" s="319"/>
      <c r="N361" s="107"/>
    </row>
    <row r="362" spans="1:14" ht="18" customHeight="1">
      <c r="A362" s="107">
        <v>355</v>
      </c>
      <c r="B362" s="107" t="s">
        <v>42</v>
      </c>
      <c r="C362" s="90">
        <v>43599</v>
      </c>
      <c r="D362" s="107" t="s">
        <v>6923</v>
      </c>
      <c r="E362" s="107" t="s">
        <v>7660</v>
      </c>
      <c r="F362" s="126">
        <v>13810.83</v>
      </c>
      <c r="G362" s="107" t="str">
        <f t="shared" si="6"/>
        <v>SH19-04562</v>
      </c>
      <c r="H362" s="318"/>
      <c r="I362" s="126"/>
      <c r="J362" s="110"/>
      <c r="K362" s="108"/>
      <c r="L362" s="107"/>
      <c r="M362" s="319"/>
      <c r="N362" s="107"/>
    </row>
    <row r="363" spans="1:14" ht="18" customHeight="1">
      <c r="A363" s="107">
        <v>356</v>
      </c>
      <c r="B363" s="107" t="s">
        <v>42</v>
      </c>
      <c r="C363" s="90">
        <v>43599</v>
      </c>
      <c r="D363" s="107" t="s">
        <v>6924</v>
      </c>
      <c r="E363" s="107" t="s">
        <v>7660</v>
      </c>
      <c r="F363" s="126">
        <v>4646.74</v>
      </c>
      <c r="G363" s="107" t="str">
        <f t="shared" si="6"/>
        <v>SH19-04563</v>
      </c>
      <c r="H363" s="318"/>
      <c r="I363" s="126"/>
      <c r="J363" s="110"/>
      <c r="K363" s="108"/>
      <c r="L363" s="107"/>
      <c r="M363" s="319"/>
      <c r="N363" s="107"/>
    </row>
    <row r="364" spans="1:14" ht="18" customHeight="1">
      <c r="A364" s="107">
        <v>357</v>
      </c>
      <c r="B364" s="107" t="s">
        <v>42</v>
      </c>
      <c r="C364" s="90">
        <v>43599</v>
      </c>
      <c r="D364" s="107" t="s">
        <v>6925</v>
      </c>
      <c r="E364" s="107" t="s">
        <v>7660</v>
      </c>
      <c r="F364" s="126">
        <v>6862.19</v>
      </c>
      <c r="G364" s="107" t="str">
        <f t="shared" si="6"/>
        <v>SH19-04564</v>
      </c>
      <c r="H364" s="318"/>
      <c r="I364" s="126"/>
      <c r="J364" s="110"/>
      <c r="K364" s="108"/>
      <c r="L364" s="107"/>
      <c r="M364" s="319"/>
      <c r="N364" s="107"/>
    </row>
    <row r="365" spans="1:14" ht="18" customHeight="1">
      <c r="A365" s="107">
        <v>358</v>
      </c>
      <c r="B365" s="107" t="s">
        <v>42</v>
      </c>
      <c r="C365" s="90">
        <v>43599</v>
      </c>
      <c r="D365" s="107" t="s">
        <v>6926</v>
      </c>
      <c r="E365" s="107" t="s">
        <v>7660</v>
      </c>
      <c r="F365" s="126">
        <v>8518.33</v>
      </c>
      <c r="G365" s="107" t="str">
        <f t="shared" si="6"/>
        <v>SH19-04565</v>
      </c>
      <c r="H365" s="318"/>
      <c r="I365" s="126"/>
      <c r="J365" s="110"/>
      <c r="K365" s="108"/>
      <c r="L365" s="107"/>
      <c r="M365" s="319"/>
      <c r="N365" s="107"/>
    </row>
    <row r="366" spans="1:14" ht="18" customHeight="1">
      <c r="A366" s="107">
        <v>359</v>
      </c>
      <c r="B366" s="107" t="s">
        <v>346</v>
      </c>
      <c r="C366" s="90">
        <v>43599</v>
      </c>
      <c r="D366" s="107" t="s">
        <v>6927</v>
      </c>
      <c r="E366" s="107" t="s">
        <v>1709</v>
      </c>
      <c r="F366" s="126">
        <v>1784</v>
      </c>
      <c r="G366" s="107" t="str">
        <f t="shared" si="6"/>
        <v>SH19-04566</v>
      </c>
      <c r="H366" s="318"/>
      <c r="I366" s="126"/>
      <c r="J366" s="110"/>
      <c r="K366" s="108"/>
      <c r="L366" s="107"/>
      <c r="M366" s="319"/>
      <c r="N366" s="107"/>
    </row>
    <row r="367" spans="1:14" ht="18" customHeight="1">
      <c r="A367" s="107">
        <v>360</v>
      </c>
      <c r="B367" s="107" t="s">
        <v>329</v>
      </c>
      <c r="C367" s="90">
        <v>43595</v>
      </c>
      <c r="D367" s="107" t="s">
        <v>6928</v>
      </c>
      <c r="E367" s="107" t="s">
        <v>1709</v>
      </c>
      <c r="F367" s="126">
        <v>2511.31</v>
      </c>
      <c r="G367" s="107" t="str">
        <f t="shared" si="6"/>
        <v>SH19-04567</v>
      </c>
      <c r="H367" s="318"/>
      <c r="I367" s="126"/>
      <c r="J367" s="110"/>
      <c r="K367" s="108"/>
      <c r="L367" s="107"/>
      <c r="M367" s="319"/>
      <c r="N367" s="107"/>
    </row>
    <row r="368" spans="1:14" ht="18" customHeight="1">
      <c r="A368" s="107">
        <v>361</v>
      </c>
      <c r="B368" s="107" t="s">
        <v>224</v>
      </c>
      <c r="C368" s="90">
        <v>43595</v>
      </c>
      <c r="D368" s="107" t="s">
        <v>6929</v>
      </c>
      <c r="E368" s="107" t="s">
        <v>1709</v>
      </c>
      <c r="F368" s="126">
        <v>6836.62</v>
      </c>
      <c r="G368" s="107" t="str">
        <f t="shared" si="6"/>
        <v>SH19-04568</v>
      </c>
      <c r="H368" s="318"/>
      <c r="I368" s="126"/>
      <c r="J368" s="110"/>
      <c r="K368" s="108"/>
      <c r="L368" s="107"/>
      <c r="M368" s="319"/>
      <c r="N368" s="107"/>
    </row>
    <row r="369" spans="1:14" ht="18" customHeight="1">
      <c r="A369" s="107">
        <v>362</v>
      </c>
      <c r="B369" s="107" t="s">
        <v>1727</v>
      </c>
      <c r="C369" s="90">
        <v>43595</v>
      </c>
      <c r="D369" s="107" t="s">
        <v>6930</v>
      </c>
      <c r="E369" s="107" t="s">
        <v>1709</v>
      </c>
      <c r="F369" s="126">
        <v>2055.9</v>
      </c>
      <c r="G369" s="107" t="str">
        <f t="shared" si="6"/>
        <v>SH19-04569</v>
      </c>
      <c r="H369" s="318"/>
      <c r="I369" s="126"/>
      <c r="J369" s="110"/>
      <c r="K369" s="108"/>
      <c r="L369" s="107"/>
      <c r="M369" s="319"/>
      <c r="N369" s="107"/>
    </row>
    <row r="370" spans="1:14" ht="18" customHeight="1">
      <c r="A370" s="107">
        <v>363</v>
      </c>
      <c r="B370" s="107" t="s">
        <v>42</v>
      </c>
      <c r="C370" s="90">
        <v>43598</v>
      </c>
      <c r="D370" s="107" t="s">
        <v>6931</v>
      </c>
      <c r="E370" s="107" t="s">
        <v>7661</v>
      </c>
      <c r="F370" s="126">
        <v>1252.6500000000001</v>
      </c>
      <c r="G370" s="107" t="str">
        <f t="shared" si="6"/>
        <v>SH19-04570</v>
      </c>
      <c r="H370" s="318"/>
      <c r="I370" s="126"/>
      <c r="J370" s="110"/>
      <c r="K370" s="108"/>
      <c r="L370" s="107"/>
      <c r="M370" s="319"/>
      <c r="N370" s="107"/>
    </row>
    <row r="371" spans="1:14" ht="18" customHeight="1">
      <c r="A371" s="107">
        <v>364</v>
      </c>
      <c r="B371" s="107" t="s">
        <v>42</v>
      </c>
      <c r="C371" s="90">
        <v>43598</v>
      </c>
      <c r="D371" s="107" t="s">
        <v>6932</v>
      </c>
      <c r="E371" s="107" t="s">
        <v>7661</v>
      </c>
      <c r="F371" s="126">
        <v>1268.92</v>
      </c>
      <c r="G371" s="107" t="str">
        <f t="shared" si="6"/>
        <v>SH19-04571</v>
      </c>
      <c r="H371" s="318"/>
      <c r="I371" s="126"/>
      <c r="J371" s="110"/>
      <c r="K371" s="108"/>
      <c r="L371" s="107"/>
      <c r="M371" s="319"/>
      <c r="N371" s="107"/>
    </row>
    <row r="372" spans="1:14" ht="18" customHeight="1">
      <c r="A372" s="107">
        <v>365</v>
      </c>
      <c r="B372" s="107" t="s">
        <v>42</v>
      </c>
      <c r="C372" s="90">
        <v>43595</v>
      </c>
      <c r="D372" s="107" t="s">
        <v>6933</v>
      </c>
      <c r="E372" s="107" t="s">
        <v>7296</v>
      </c>
      <c r="F372" s="126">
        <v>24.5</v>
      </c>
      <c r="G372" s="107" t="str">
        <f t="shared" si="6"/>
        <v>SH19-04572</v>
      </c>
      <c r="H372" s="318"/>
      <c r="I372" s="126"/>
      <c r="J372" s="110"/>
      <c r="K372" s="108"/>
      <c r="L372" s="107"/>
      <c r="M372" s="319"/>
      <c r="N372" s="107"/>
    </row>
    <row r="373" spans="1:14" ht="18" customHeight="1">
      <c r="A373" s="107">
        <v>366</v>
      </c>
      <c r="B373" s="107" t="s">
        <v>42</v>
      </c>
      <c r="C373" s="90">
        <v>43598</v>
      </c>
      <c r="D373" s="107" t="s">
        <v>6934</v>
      </c>
      <c r="E373" s="107" t="s">
        <v>7661</v>
      </c>
      <c r="F373" s="126">
        <v>4448.47</v>
      </c>
      <c r="G373" s="107" t="str">
        <f t="shared" si="6"/>
        <v>SH19-04573</v>
      </c>
      <c r="H373" s="318"/>
      <c r="I373" s="126"/>
      <c r="J373" s="110"/>
      <c r="K373" s="108"/>
      <c r="L373" s="107"/>
      <c r="M373" s="319"/>
      <c r="N373" s="107"/>
    </row>
    <row r="374" spans="1:14" ht="18" customHeight="1">
      <c r="A374" s="107">
        <v>367</v>
      </c>
      <c r="B374" s="107" t="s">
        <v>42</v>
      </c>
      <c r="C374" s="90">
        <v>43598</v>
      </c>
      <c r="D374" s="107" t="s">
        <v>6935</v>
      </c>
      <c r="E374" s="107" t="s">
        <v>7661</v>
      </c>
      <c r="F374" s="126">
        <v>1206.6400000000001</v>
      </c>
      <c r="G374" s="107" t="str">
        <f t="shared" si="6"/>
        <v>SH19-04574</v>
      </c>
      <c r="H374" s="318"/>
      <c r="I374" s="126"/>
      <c r="J374" s="110"/>
      <c r="K374" s="108"/>
      <c r="L374" s="107"/>
      <c r="M374" s="319"/>
      <c r="N374" s="107"/>
    </row>
    <row r="375" spans="1:14" ht="18" customHeight="1">
      <c r="A375" s="107">
        <v>368</v>
      </c>
      <c r="B375" s="107" t="s">
        <v>42</v>
      </c>
      <c r="C375" s="90">
        <v>43598</v>
      </c>
      <c r="D375" s="107" t="s">
        <v>6936</v>
      </c>
      <c r="E375" s="107" t="s">
        <v>7661</v>
      </c>
      <c r="F375" s="126">
        <v>4212.2700000000004</v>
      </c>
      <c r="G375" s="107" t="str">
        <f t="shared" si="6"/>
        <v>SH19-04575</v>
      </c>
      <c r="H375" s="318"/>
      <c r="I375" s="126"/>
      <c r="J375" s="110"/>
      <c r="K375" s="108"/>
      <c r="L375" s="107"/>
      <c r="M375" s="319"/>
      <c r="N375" s="107"/>
    </row>
    <row r="376" spans="1:14" ht="18" customHeight="1">
      <c r="A376" s="107">
        <v>369</v>
      </c>
      <c r="B376" s="107" t="s">
        <v>43</v>
      </c>
      <c r="C376" s="90">
        <v>43595</v>
      </c>
      <c r="D376" s="107" t="s">
        <v>6937</v>
      </c>
      <c r="E376" s="107" t="s">
        <v>1709</v>
      </c>
      <c r="F376" s="126">
        <v>2536.73</v>
      </c>
      <c r="G376" s="107" t="str">
        <f t="shared" si="6"/>
        <v>SH19-04576</v>
      </c>
      <c r="H376" s="318"/>
      <c r="I376" s="126"/>
      <c r="J376" s="110"/>
      <c r="K376" s="108"/>
      <c r="L376" s="107"/>
      <c r="M376" s="319"/>
      <c r="N376" s="107"/>
    </row>
    <row r="377" spans="1:14" ht="18" customHeight="1">
      <c r="A377" s="107">
        <v>370</v>
      </c>
      <c r="B377" s="107" t="s">
        <v>43</v>
      </c>
      <c r="C377" s="90">
        <v>43595</v>
      </c>
      <c r="D377" s="107" t="s">
        <v>6938</v>
      </c>
      <c r="E377" s="107" t="s">
        <v>1709</v>
      </c>
      <c r="F377" s="126">
        <v>3673.38</v>
      </c>
      <c r="G377" s="107" t="str">
        <f t="shared" si="6"/>
        <v>SH19-04577</v>
      </c>
      <c r="H377" s="318"/>
      <c r="I377" s="126"/>
      <c r="J377" s="110"/>
      <c r="K377" s="108"/>
      <c r="L377" s="107"/>
      <c r="M377" s="319"/>
      <c r="N377" s="107"/>
    </row>
    <row r="378" spans="1:14" ht="18" customHeight="1">
      <c r="A378" s="107">
        <v>371</v>
      </c>
      <c r="B378" s="107" t="s">
        <v>43</v>
      </c>
      <c r="C378" s="90">
        <v>43595</v>
      </c>
      <c r="D378" s="107" t="s">
        <v>6939</v>
      </c>
      <c r="E378" s="107" t="s">
        <v>1709</v>
      </c>
      <c r="F378" s="126">
        <v>126.07</v>
      </c>
      <c r="G378" s="107" t="str">
        <f t="shared" si="6"/>
        <v>SH19-04578</v>
      </c>
      <c r="H378" s="318"/>
      <c r="I378" s="126"/>
      <c r="J378" s="110"/>
      <c r="K378" s="108"/>
      <c r="L378" s="107"/>
      <c r="M378" s="319"/>
      <c r="N378" s="107"/>
    </row>
    <row r="379" spans="1:14" ht="18" customHeight="1">
      <c r="A379" s="107">
        <v>374</v>
      </c>
      <c r="B379" s="107" t="s">
        <v>42</v>
      </c>
      <c r="C379" s="90">
        <v>43598</v>
      </c>
      <c r="D379" s="107" t="s">
        <v>6940</v>
      </c>
      <c r="E379" s="107" t="s">
        <v>7661</v>
      </c>
      <c r="F379" s="126">
        <v>6139.58</v>
      </c>
      <c r="G379" s="107" t="str">
        <f t="shared" si="6"/>
        <v>SH19-04581</v>
      </c>
      <c r="H379" s="318"/>
      <c r="I379" s="126"/>
      <c r="J379" s="110"/>
      <c r="K379" s="108"/>
      <c r="L379" s="107"/>
      <c r="M379" s="319"/>
      <c r="N379" s="107"/>
    </row>
    <row r="380" spans="1:14" ht="18" customHeight="1">
      <c r="A380" s="107">
        <v>375</v>
      </c>
      <c r="B380" s="107" t="s">
        <v>42</v>
      </c>
      <c r="C380" s="90">
        <v>43598</v>
      </c>
      <c r="D380" s="107" t="s">
        <v>6941</v>
      </c>
      <c r="E380" s="107" t="s">
        <v>7661</v>
      </c>
      <c r="F380" s="126">
        <v>1957.82</v>
      </c>
      <c r="G380" s="107" t="str">
        <f t="shared" si="6"/>
        <v>SH19-04582</v>
      </c>
      <c r="H380" s="318"/>
      <c r="I380" s="126"/>
      <c r="J380" s="110"/>
      <c r="K380" s="108"/>
      <c r="L380" s="107"/>
      <c r="M380" s="319"/>
      <c r="N380" s="107"/>
    </row>
    <row r="381" spans="1:14" ht="18" customHeight="1">
      <c r="A381" s="107">
        <v>376</v>
      </c>
      <c r="B381" s="107" t="s">
        <v>42</v>
      </c>
      <c r="C381" s="90">
        <v>43598</v>
      </c>
      <c r="D381" s="107" t="s">
        <v>6942</v>
      </c>
      <c r="E381" s="107" t="s">
        <v>7661</v>
      </c>
      <c r="F381" s="126">
        <v>1736.68</v>
      </c>
      <c r="G381" s="107" t="str">
        <f t="shared" si="6"/>
        <v>SH19-04583</v>
      </c>
      <c r="H381" s="318"/>
      <c r="I381" s="126"/>
      <c r="J381" s="110"/>
      <c r="K381" s="108"/>
      <c r="L381" s="107"/>
      <c r="M381" s="319"/>
      <c r="N381" s="107"/>
    </row>
    <row r="382" spans="1:14" ht="18" customHeight="1">
      <c r="A382" s="107">
        <v>377</v>
      </c>
      <c r="B382" s="107" t="s">
        <v>42</v>
      </c>
      <c r="C382" s="90">
        <v>43598</v>
      </c>
      <c r="D382" s="107" t="s">
        <v>6943</v>
      </c>
      <c r="E382" s="107" t="s">
        <v>7661</v>
      </c>
      <c r="F382" s="126">
        <v>4364.45</v>
      </c>
      <c r="G382" s="107" t="str">
        <f t="shared" si="6"/>
        <v>SH19-04584</v>
      </c>
      <c r="H382" s="318"/>
      <c r="I382" s="126"/>
      <c r="J382" s="110"/>
      <c r="K382" s="108"/>
      <c r="L382" s="107"/>
      <c r="M382" s="319"/>
      <c r="N382" s="107"/>
    </row>
    <row r="383" spans="1:14" ht="18" customHeight="1">
      <c r="A383" s="107">
        <v>378</v>
      </c>
      <c r="B383" s="107" t="s">
        <v>42</v>
      </c>
      <c r="C383" s="90">
        <v>43612</v>
      </c>
      <c r="D383" s="107" t="s">
        <v>6944</v>
      </c>
      <c r="E383" s="107" t="s">
        <v>7770</v>
      </c>
      <c r="F383" s="126">
        <v>490.7</v>
      </c>
      <c r="G383" s="107" t="str">
        <f t="shared" si="6"/>
        <v>SH19-04585</v>
      </c>
      <c r="H383" s="318"/>
      <c r="I383" s="126"/>
      <c r="J383" s="110"/>
      <c r="K383" s="108"/>
      <c r="L383" s="107"/>
      <c r="M383" s="319"/>
      <c r="N383" s="107"/>
    </row>
    <row r="384" spans="1:14" ht="18" customHeight="1">
      <c r="A384" s="107">
        <v>379</v>
      </c>
      <c r="B384" s="107" t="s">
        <v>42</v>
      </c>
      <c r="C384" s="90">
        <v>43612</v>
      </c>
      <c r="D384" s="107" t="s">
        <v>6945</v>
      </c>
      <c r="E384" s="107" t="s">
        <v>7770</v>
      </c>
      <c r="F384" s="126">
        <v>3589.12</v>
      </c>
      <c r="G384" s="107" t="str">
        <f t="shared" si="6"/>
        <v>SH19-04586</v>
      </c>
      <c r="H384" s="318"/>
      <c r="I384" s="126"/>
      <c r="J384" s="110"/>
      <c r="K384" s="108"/>
      <c r="L384" s="107"/>
      <c r="M384" s="319"/>
      <c r="N384" s="107"/>
    </row>
    <row r="385" spans="1:14" ht="18" customHeight="1">
      <c r="A385" s="107">
        <v>380</v>
      </c>
      <c r="B385" s="107" t="s">
        <v>42</v>
      </c>
      <c r="C385" s="90">
        <v>43612</v>
      </c>
      <c r="D385" s="107" t="s">
        <v>6946</v>
      </c>
      <c r="E385" s="107" t="s">
        <v>7770</v>
      </c>
      <c r="F385" s="126">
        <v>3154.5</v>
      </c>
      <c r="G385" s="107" t="str">
        <f t="shared" si="6"/>
        <v>SH19-04587</v>
      </c>
      <c r="H385" s="318"/>
      <c r="I385" s="126"/>
      <c r="J385" s="110"/>
      <c r="K385" s="108"/>
      <c r="L385" s="107"/>
      <c r="M385" s="319"/>
      <c r="N385" s="107"/>
    </row>
    <row r="386" spans="1:14" ht="18" customHeight="1">
      <c r="A386" s="107">
        <v>381</v>
      </c>
      <c r="B386" s="107" t="s">
        <v>42</v>
      </c>
      <c r="C386" s="90">
        <v>43612</v>
      </c>
      <c r="D386" s="107" t="s">
        <v>6947</v>
      </c>
      <c r="E386" s="107" t="s">
        <v>7770</v>
      </c>
      <c r="F386" s="126">
        <v>4037.76</v>
      </c>
      <c r="G386" s="107" t="str">
        <f t="shared" si="6"/>
        <v>SH19-04588</v>
      </c>
      <c r="H386" s="318"/>
      <c r="I386" s="126"/>
      <c r="J386" s="110"/>
      <c r="K386" s="108"/>
      <c r="L386" s="107"/>
      <c r="M386" s="319"/>
      <c r="N386" s="107"/>
    </row>
    <row r="387" spans="1:14" ht="18" customHeight="1">
      <c r="A387" s="107">
        <v>382</v>
      </c>
      <c r="B387" s="107" t="s">
        <v>43</v>
      </c>
      <c r="C387" s="90">
        <v>43596</v>
      </c>
      <c r="D387" s="107" t="s">
        <v>6948</v>
      </c>
      <c r="E387" s="107" t="s">
        <v>1709</v>
      </c>
      <c r="F387" s="126">
        <v>5797.44</v>
      </c>
      <c r="G387" s="107" t="str">
        <f t="shared" si="6"/>
        <v>SH19-04589</v>
      </c>
      <c r="H387" s="318"/>
      <c r="I387" s="126"/>
      <c r="J387" s="110"/>
      <c r="K387" s="108"/>
      <c r="L387" s="107"/>
      <c r="M387" s="319"/>
      <c r="N387" s="107"/>
    </row>
    <row r="388" spans="1:14" ht="18" customHeight="1">
      <c r="A388" s="107">
        <v>383</v>
      </c>
      <c r="B388" s="107" t="s">
        <v>142</v>
      </c>
      <c r="C388" s="90">
        <v>43596</v>
      </c>
      <c r="D388" s="107" t="s">
        <v>6949</v>
      </c>
      <c r="E388" s="107" t="s">
        <v>1709</v>
      </c>
      <c r="F388" s="126">
        <v>2251.09</v>
      </c>
      <c r="G388" s="107" t="str">
        <f t="shared" si="6"/>
        <v>SH19-04590</v>
      </c>
      <c r="H388" s="318"/>
      <c r="I388" s="126"/>
      <c r="J388" s="110"/>
      <c r="K388" s="108"/>
      <c r="L388" s="107"/>
      <c r="M388" s="319"/>
      <c r="N388" s="107"/>
    </row>
    <row r="389" spans="1:14" ht="18" customHeight="1">
      <c r="A389" s="107">
        <v>384</v>
      </c>
      <c r="B389" s="107" t="s">
        <v>142</v>
      </c>
      <c r="C389" s="90">
        <v>43596</v>
      </c>
      <c r="D389" s="107" t="s">
        <v>6950</v>
      </c>
      <c r="E389" s="107" t="s">
        <v>1709</v>
      </c>
      <c r="F389" s="126">
        <v>63.45</v>
      </c>
      <c r="G389" s="107" t="str">
        <f t="shared" si="6"/>
        <v>SH19-04591</v>
      </c>
      <c r="H389" s="318"/>
      <c r="I389" s="126"/>
      <c r="J389" s="110"/>
      <c r="K389" s="108"/>
      <c r="L389" s="107"/>
      <c r="M389" s="319"/>
      <c r="N389" s="107"/>
    </row>
    <row r="390" spans="1:14" ht="18" customHeight="1">
      <c r="A390" s="107">
        <v>386</v>
      </c>
      <c r="B390" s="107" t="s">
        <v>42</v>
      </c>
      <c r="C390" s="90">
        <v>43599</v>
      </c>
      <c r="D390" s="107" t="s">
        <v>6951</v>
      </c>
      <c r="E390" s="107" t="s">
        <v>7660</v>
      </c>
      <c r="F390" s="126">
        <v>342.9</v>
      </c>
      <c r="G390" s="107" t="str">
        <f t="shared" si="6"/>
        <v>SH19-04593</v>
      </c>
      <c r="H390" s="318"/>
      <c r="I390" s="126"/>
      <c r="J390" s="110"/>
      <c r="K390" s="108"/>
      <c r="L390" s="107"/>
      <c r="M390" s="319"/>
      <c r="N390" s="107"/>
    </row>
    <row r="391" spans="1:14" ht="18" customHeight="1">
      <c r="A391" s="107">
        <v>387</v>
      </c>
      <c r="B391" s="107" t="s">
        <v>1746</v>
      </c>
      <c r="D391" s="327" t="s">
        <v>6952</v>
      </c>
      <c r="E391" s="107" t="s">
        <v>1709</v>
      </c>
      <c r="F391" s="126">
        <v>0</v>
      </c>
      <c r="G391" s="107" t="str">
        <f t="shared" si="6"/>
        <v>SH19-04594</v>
      </c>
      <c r="H391" s="318"/>
      <c r="I391" s="126"/>
      <c r="J391" s="110"/>
      <c r="K391" s="108"/>
      <c r="L391" s="107"/>
      <c r="M391" s="319"/>
      <c r="N391" s="107"/>
    </row>
    <row r="392" spans="1:14" ht="18" customHeight="1">
      <c r="A392" s="107">
        <v>388</v>
      </c>
      <c r="B392" s="107" t="s">
        <v>42</v>
      </c>
      <c r="C392" s="90">
        <v>43599</v>
      </c>
      <c r="D392" s="107" t="s">
        <v>6953</v>
      </c>
      <c r="E392" s="107" t="s">
        <v>7660</v>
      </c>
      <c r="F392" s="126">
        <v>769.22</v>
      </c>
      <c r="G392" s="107" t="str">
        <f t="shared" si="6"/>
        <v>SH19-04595</v>
      </c>
      <c r="H392" s="318"/>
      <c r="I392" s="126"/>
      <c r="J392" s="110"/>
      <c r="K392" s="108"/>
      <c r="L392" s="107"/>
      <c r="M392" s="319"/>
      <c r="N392" s="107"/>
    </row>
    <row r="393" spans="1:14" ht="18" customHeight="1">
      <c r="A393" s="107">
        <v>389</v>
      </c>
      <c r="B393" s="107" t="s">
        <v>42</v>
      </c>
      <c r="C393" s="90">
        <v>43598</v>
      </c>
      <c r="D393" s="107" t="s">
        <v>6954</v>
      </c>
      <c r="E393" s="107" t="s">
        <v>7661</v>
      </c>
      <c r="F393" s="126">
        <v>3354.17</v>
      </c>
      <c r="G393" s="107" t="str">
        <f t="shared" si="6"/>
        <v>SH19-04596</v>
      </c>
      <c r="H393" s="318"/>
      <c r="I393" s="126"/>
      <c r="J393" s="110"/>
      <c r="K393" s="108"/>
      <c r="L393" s="107"/>
      <c r="M393" s="319"/>
      <c r="N393" s="107"/>
    </row>
    <row r="394" spans="1:14" ht="18" customHeight="1">
      <c r="A394" s="107">
        <v>390</v>
      </c>
      <c r="B394" s="107" t="s">
        <v>42</v>
      </c>
      <c r="C394" s="90">
        <v>43598</v>
      </c>
      <c r="D394" s="107" t="s">
        <v>6955</v>
      </c>
      <c r="E394" s="107" t="s">
        <v>7661</v>
      </c>
      <c r="F394" s="126">
        <v>4002.94</v>
      </c>
      <c r="G394" s="107" t="str">
        <f t="shared" si="6"/>
        <v>SH19-04597</v>
      </c>
      <c r="H394" s="318"/>
      <c r="I394" s="126"/>
      <c r="J394" s="110"/>
      <c r="K394" s="108"/>
      <c r="L394" s="107"/>
      <c r="M394" s="319"/>
      <c r="N394" s="107"/>
    </row>
    <row r="395" spans="1:14" ht="18" customHeight="1">
      <c r="A395" s="107">
        <v>391</v>
      </c>
      <c r="B395" s="107" t="s">
        <v>42</v>
      </c>
      <c r="C395" s="90">
        <v>43598</v>
      </c>
      <c r="D395" s="107" t="s">
        <v>6956</v>
      </c>
      <c r="E395" s="107" t="s">
        <v>7661</v>
      </c>
      <c r="F395" s="126">
        <v>7247.73</v>
      </c>
      <c r="G395" s="107" t="str">
        <f t="shared" si="6"/>
        <v>SH19-04598</v>
      </c>
      <c r="H395" s="318"/>
      <c r="I395" s="126"/>
      <c r="J395" s="110"/>
      <c r="K395" s="108"/>
      <c r="L395" s="107"/>
      <c r="M395" s="319"/>
      <c r="N395" s="107"/>
    </row>
    <row r="396" spans="1:14" ht="18" customHeight="1">
      <c r="A396" s="107">
        <v>392</v>
      </c>
      <c r="B396" s="107" t="s">
        <v>1746</v>
      </c>
      <c r="D396" s="327" t="s">
        <v>6957</v>
      </c>
      <c r="E396" s="107" t="s">
        <v>1709</v>
      </c>
      <c r="F396" s="126">
        <v>0</v>
      </c>
      <c r="G396" s="107" t="str">
        <f t="shared" si="6"/>
        <v>SH19-04599</v>
      </c>
      <c r="H396" s="318"/>
      <c r="I396" s="126"/>
      <c r="J396" s="110"/>
      <c r="K396" s="108"/>
      <c r="L396" s="107"/>
      <c r="M396" s="319"/>
      <c r="N396" s="107"/>
    </row>
    <row r="397" spans="1:14" ht="18" customHeight="1">
      <c r="A397" s="107">
        <v>393</v>
      </c>
      <c r="B397" s="107" t="s">
        <v>42</v>
      </c>
      <c r="C397" s="90">
        <v>43596</v>
      </c>
      <c r="D397" s="107" t="s">
        <v>6958</v>
      </c>
      <c r="E397" s="107" t="s">
        <v>7295</v>
      </c>
      <c r="F397" s="126">
        <v>253.32</v>
      </c>
      <c r="G397" s="107" t="str">
        <f t="shared" si="6"/>
        <v>SH19-04600</v>
      </c>
      <c r="H397" s="318"/>
      <c r="I397" s="126"/>
      <c r="J397" s="110"/>
      <c r="K397" s="108"/>
      <c r="L397" s="107"/>
      <c r="M397" s="319"/>
      <c r="N397" s="107"/>
    </row>
    <row r="398" spans="1:14" ht="18" customHeight="1">
      <c r="A398" s="107">
        <v>394</v>
      </c>
      <c r="B398" s="107" t="s">
        <v>332</v>
      </c>
      <c r="C398" s="90">
        <v>43598</v>
      </c>
      <c r="D398" s="107" t="s">
        <v>6959</v>
      </c>
      <c r="E398" s="107" t="s">
        <v>1709</v>
      </c>
      <c r="F398" s="126">
        <v>2470.86</v>
      </c>
      <c r="G398" s="107" t="str">
        <f t="shared" si="6"/>
        <v>SH19-04601</v>
      </c>
      <c r="H398" s="318"/>
      <c r="I398" s="126"/>
      <c r="J398" s="110"/>
      <c r="K398" s="108"/>
      <c r="L398" s="107"/>
      <c r="M398" s="319"/>
      <c r="N398" s="107"/>
    </row>
    <row r="399" spans="1:14" ht="18" customHeight="1">
      <c r="A399" s="107">
        <v>395</v>
      </c>
      <c r="B399" s="107" t="s">
        <v>139</v>
      </c>
      <c r="C399" s="90">
        <v>43598</v>
      </c>
      <c r="D399" s="107" t="s">
        <v>6960</v>
      </c>
      <c r="E399" s="107" t="s">
        <v>1709</v>
      </c>
      <c r="F399" s="126">
        <v>1479</v>
      </c>
      <c r="G399" s="107" t="str">
        <f t="shared" si="6"/>
        <v>SH19-04602</v>
      </c>
      <c r="H399" s="318"/>
      <c r="I399" s="126"/>
      <c r="J399" s="110"/>
      <c r="K399" s="108"/>
      <c r="L399" s="107"/>
      <c r="M399" s="319"/>
      <c r="N399" s="107"/>
    </row>
    <row r="400" spans="1:14" ht="18" customHeight="1">
      <c r="A400" s="107">
        <v>396</v>
      </c>
      <c r="B400" s="107" t="s">
        <v>329</v>
      </c>
      <c r="C400" s="90">
        <v>43596</v>
      </c>
      <c r="D400" s="107" t="s">
        <v>6961</v>
      </c>
      <c r="E400" s="107" t="s">
        <v>1709</v>
      </c>
      <c r="F400" s="126">
        <v>0</v>
      </c>
      <c r="G400" s="107" t="str">
        <f t="shared" ref="G400:G462" si="7">D400</f>
        <v>SH19-04603</v>
      </c>
      <c r="H400" s="318"/>
      <c r="I400" s="126"/>
      <c r="J400" s="110"/>
      <c r="K400" s="108"/>
      <c r="L400" s="107"/>
      <c r="M400" s="319"/>
      <c r="N400" s="107" t="s">
        <v>1753</v>
      </c>
    </row>
    <row r="401" spans="1:14" ht="18" customHeight="1">
      <c r="A401" s="107">
        <v>397</v>
      </c>
      <c r="B401" s="107" t="s">
        <v>43</v>
      </c>
      <c r="C401" s="90">
        <v>43598</v>
      </c>
      <c r="D401" s="107" t="s">
        <v>6962</v>
      </c>
      <c r="E401" s="107" t="s">
        <v>1709</v>
      </c>
      <c r="F401" s="126">
        <v>6939.88</v>
      </c>
      <c r="G401" s="107" t="str">
        <f t="shared" si="7"/>
        <v>SH19-04604</v>
      </c>
      <c r="H401" s="318"/>
      <c r="I401" s="126"/>
      <c r="J401" s="110"/>
      <c r="K401" s="108"/>
      <c r="L401" s="107"/>
      <c r="M401" s="319"/>
      <c r="N401" s="107"/>
    </row>
    <row r="402" spans="1:14" ht="18" customHeight="1">
      <c r="A402" s="107">
        <v>398</v>
      </c>
      <c r="B402" s="107" t="s">
        <v>1746</v>
      </c>
      <c r="D402" s="327" t="s">
        <v>6963</v>
      </c>
      <c r="E402" s="107" t="s">
        <v>1709</v>
      </c>
      <c r="F402" s="126">
        <v>0</v>
      </c>
      <c r="G402" s="107" t="str">
        <f t="shared" si="7"/>
        <v>SH19-04605</v>
      </c>
      <c r="H402" s="318"/>
      <c r="I402" s="126"/>
      <c r="J402" s="110"/>
      <c r="K402" s="108"/>
      <c r="L402" s="107"/>
      <c r="M402" s="319"/>
      <c r="N402" s="107"/>
    </row>
    <row r="403" spans="1:14" ht="18" customHeight="1">
      <c r="A403" s="107">
        <v>399</v>
      </c>
      <c r="B403" s="107" t="s">
        <v>291</v>
      </c>
      <c r="C403" s="90">
        <v>43598</v>
      </c>
      <c r="D403" s="107" t="s">
        <v>6964</v>
      </c>
      <c r="E403" s="107" t="s">
        <v>1709</v>
      </c>
      <c r="F403" s="126">
        <v>7503.83</v>
      </c>
      <c r="G403" s="107" t="str">
        <f t="shared" si="7"/>
        <v>SH19-04606</v>
      </c>
      <c r="H403" s="318"/>
      <c r="I403" s="126"/>
      <c r="J403" s="110"/>
      <c r="K403" s="108"/>
      <c r="L403" s="107"/>
      <c r="M403" s="319"/>
      <c r="N403" s="107"/>
    </row>
    <row r="404" spans="1:14" ht="18" customHeight="1">
      <c r="A404" s="107">
        <v>400</v>
      </c>
      <c r="B404" s="107" t="s">
        <v>238</v>
      </c>
      <c r="C404" s="90">
        <v>43598</v>
      </c>
      <c r="D404" s="107" t="s">
        <v>6965</v>
      </c>
      <c r="E404" s="107" t="s">
        <v>1709</v>
      </c>
      <c r="F404" s="126">
        <v>4352.17</v>
      </c>
      <c r="G404" s="107" t="str">
        <f t="shared" si="7"/>
        <v>SH19-04607</v>
      </c>
      <c r="H404" s="318"/>
      <c r="I404" s="126"/>
      <c r="J404" s="110"/>
      <c r="K404" s="108"/>
      <c r="L404" s="107"/>
      <c r="M404" s="319"/>
      <c r="N404" s="107"/>
    </row>
    <row r="405" spans="1:14" ht="18" customHeight="1">
      <c r="A405" s="107">
        <v>401</v>
      </c>
      <c r="B405" s="107" t="s">
        <v>1746</v>
      </c>
      <c r="D405" s="327" t="s">
        <v>6966</v>
      </c>
      <c r="E405" s="107" t="s">
        <v>1709</v>
      </c>
      <c r="F405" s="126">
        <v>0</v>
      </c>
      <c r="G405" s="107" t="str">
        <f t="shared" si="7"/>
        <v>SH19-04608</v>
      </c>
      <c r="H405" s="318"/>
      <c r="I405" s="126"/>
      <c r="J405" s="110"/>
      <c r="K405" s="108"/>
      <c r="L405" s="107"/>
      <c r="M405" s="319"/>
      <c r="N405" s="107"/>
    </row>
    <row r="406" spans="1:14" ht="18" customHeight="1">
      <c r="A406" s="107">
        <v>402</v>
      </c>
      <c r="B406" s="107" t="s">
        <v>42</v>
      </c>
      <c r="C406" s="90">
        <v>43598</v>
      </c>
      <c r="D406" s="107" t="s">
        <v>6967</v>
      </c>
      <c r="E406" s="107" t="s">
        <v>7661</v>
      </c>
      <c r="F406" s="126">
        <v>8.8000000000000007</v>
      </c>
      <c r="G406" s="107" t="str">
        <f t="shared" si="7"/>
        <v>SH19-04609</v>
      </c>
      <c r="H406" s="318"/>
      <c r="I406" s="126"/>
      <c r="J406" s="110"/>
      <c r="K406" s="108"/>
      <c r="L406" s="107"/>
      <c r="M406" s="319"/>
      <c r="N406" s="107"/>
    </row>
    <row r="407" spans="1:14" ht="18" customHeight="1">
      <c r="A407" s="107">
        <v>403</v>
      </c>
      <c r="B407" s="107" t="s">
        <v>199</v>
      </c>
      <c r="C407" s="90">
        <v>43598</v>
      </c>
      <c r="D407" s="107" t="s">
        <v>6968</v>
      </c>
      <c r="E407" s="107" t="s">
        <v>1709</v>
      </c>
      <c r="F407" s="126">
        <v>1530</v>
      </c>
      <c r="G407" s="107" t="str">
        <f t="shared" si="7"/>
        <v>SH19-04610</v>
      </c>
      <c r="H407" s="318"/>
      <c r="I407" s="126"/>
      <c r="J407" s="110"/>
      <c r="K407" s="108"/>
      <c r="L407" s="107"/>
      <c r="M407" s="319"/>
      <c r="N407" s="107"/>
    </row>
    <row r="408" spans="1:14" ht="18" customHeight="1">
      <c r="A408" s="107">
        <v>404</v>
      </c>
      <c r="B408" s="107" t="s">
        <v>42</v>
      </c>
      <c r="C408" s="90">
        <v>43598</v>
      </c>
      <c r="D408" s="107" t="s">
        <v>6969</v>
      </c>
      <c r="E408" s="107" t="s">
        <v>7661</v>
      </c>
      <c r="F408" s="126">
        <v>1218.98</v>
      </c>
      <c r="G408" s="107" t="str">
        <f t="shared" si="7"/>
        <v>SH19-04611</v>
      </c>
      <c r="H408" s="318"/>
      <c r="I408" s="126"/>
      <c r="J408" s="110"/>
      <c r="K408" s="108"/>
      <c r="L408" s="107"/>
      <c r="M408" s="319"/>
      <c r="N408" s="107"/>
    </row>
    <row r="409" spans="1:14" ht="18" customHeight="1">
      <c r="A409" s="107">
        <v>405</v>
      </c>
      <c r="B409" s="107" t="s">
        <v>197</v>
      </c>
      <c r="C409" s="90">
        <v>43598</v>
      </c>
      <c r="D409" s="107" t="s">
        <v>6970</v>
      </c>
      <c r="E409" s="107" t="s">
        <v>1709</v>
      </c>
      <c r="F409" s="126">
        <v>8751.4500000000007</v>
      </c>
      <c r="G409" s="107" t="str">
        <f t="shared" si="7"/>
        <v>SH19-04612</v>
      </c>
      <c r="H409" s="318"/>
      <c r="I409" s="126"/>
      <c r="J409" s="110"/>
      <c r="K409" s="108"/>
      <c r="L409" s="107"/>
      <c r="M409" s="319"/>
      <c r="N409" s="107"/>
    </row>
    <row r="410" spans="1:14" ht="18" customHeight="1">
      <c r="A410" s="107">
        <v>406</v>
      </c>
      <c r="B410" s="107" t="s">
        <v>335</v>
      </c>
      <c r="C410" s="90">
        <v>43598</v>
      </c>
      <c r="D410" s="107" t="s">
        <v>6971</v>
      </c>
      <c r="E410" s="107" t="s">
        <v>1709</v>
      </c>
      <c r="F410" s="126">
        <v>1486.83</v>
      </c>
      <c r="G410" s="107" t="str">
        <f t="shared" si="7"/>
        <v>SH19-04613</v>
      </c>
      <c r="H410" s="318"/>
      <c r="I410" s="126"/>
      <c r="J410" s="110"/>
      <c r="K410" s="108"/>
      <c r="L410" s="107"/>
      <c r="M410" s="319"/>
      <c r="N410" s="107"/>
    </row>
    <row r="411" spans="1:14" ht="18" customHeight="1">
      <c r="A411" s="107">
        <v>407</v>
      </c>
      <c r="B411" s="107" t="s">
        <v>42</v>
      </c>
      <c r="C411" s="90">
        <v>43598</v>
      </c>
      <c r="D411" s="107" t="s">
        <v>6972</v>
      </c>
      <c r="E411" s="107" t="s">
        <v>7661</v>
      </c>
      <c r="F411" s="126">
        <v>16.579999999999998</v>
      </c>
      <c r="G411" s="107" t="str">
        <f t="shared" si="7"/>
        <v>SH19-04614</v>
      </c>
      <c r="H411" s="318"/>
      <c r="I411" s="126"/>
      <c r="J411" s="110"/>
      <c r="K411" s="108"/>
      <c r="L411" s="107"/>
      <c r="M411" s="319"/>
      <c r="N411" s="107"/>
    </row>
    <row r="412" spans="1:14" ht="18" customHeight="1">
      <c r="A412" s="107">
        <v>408</v>
      </c>
      <c r="B412" s="107" t="s">
        <v>42</v>
      </c>
      <c r="C412" s="90">
        <v>43598</v>
      </c>
      <c r="D412" s="107" t="s">
        <v>6973</v>
      </c>
      <c r="E412" s="107" t="s">
        <v>7661</v>
      </c>
      <c r="F412" s="126">
        <v>837.26</v>
      </c>
      <c r="G412" s="107" t="str">
        <f t="shared" si="7"/>
        <v>SH19-04615</v>
      </c>
      <c r="H412" s="318"/>
      <c r="I412" s="126"/>
      <c r="J412" s="110"/>
      <c r="K412" s="108"/>
      <c r="L412" s="107"/>
      <c r="M412" s="319"/>
      <c r="N412" s="107"/>
    </row>
    <row r="413" spans="1:14" ht="18" customHeight="1">
      <c r="A413" s="107">
        <v>409</v>
      </c>
      <c r="B413" s="107" t="s">
        <v>197</v>
      </c>
      <c r="C413" s="90">
        <v>43598</v>
      </c>
      <c r="D413" s="107" t="s">
        <v>6974</v>
      </c>
      <c r="E413" s="107" t="s">
        <v>1709</v>
      </c>
      <c r="F413" s="126">
        <v>7359.99</v>
      </c>
      <c r="G413" s="107" t="str">
        <f t="shared" si="7"/>
        <v>SH19-04616</v>
      </c>
      <c r="H413" s="318"/>
      <c r="I413" s="126"/>
      <c r="J413" s="110"/>
      <c r="K413" s="108"/>
      <c r="L413" s="107"/>
      <c r="M413" s="319"/>
      <c r="N413" s="107"/>
    </row>
    <row r="414" spans="1:14" ht="18" customHeight="1">
      <c r="A414" s="107">
        <v>410</v>
      </c>
      <c r="B414" s="107" t="s">
        <v>1746</v>
      </c>
      <c r="D414" s="327" t="s">
        <v>6975</v>
      </c>
      <c r="E414" s="107" t="s">
        <v>1709</v>
      </c>
      <c r="F414" s="126">
        <v>0</v>
      </c>
      <c r="G414" s="107" t="str">
        <f t="shared" si="7"/>
        <v>SH19-04617</v>
      </c>
      <c r="H414" s="318"/>
      <c r="I414" s="126"/>
      <c r="J414" s="110"/>
      <c r="K414" s="108"/>
      <c r="L414" s="107"/>
      <c r="M414" s="319"/>
      <c r="N414" s="107"/>
    </row>
    <row r="415" spans="1:14" ht="18" customHeight="1">
      <c r="A415" s="107">
        <v>411</v>
      </c>
      <c r="B415" s="107" t="s">
        <v>288</v>
      </c>
      <c r="C415" s="90">
        <v>43598</v>
      </c>
      <c r="D415" s="107" t="s">
        <v>6976</v>
      </c>
      <c r="E415" s="107" t="s">
        <v>1709</v>
      </c>
      <c r="F415" s="126">
        <v>4340</v>
      </c>
      <c r="G415" s="107" t="str">
        <f t="shared" si="7"/>
        <v>SH19-04618</v>
      </c>
      <c r="H415" s="318"/>
      <c r="I415" s="126"/>
      <c r="J415" s="110"/>
      <c r="K415" s="108"/>
      <c r="L415" s="107"/>
      <c r="M415" s="319"/>
      <c r="N415" s="107"/>
    </row>
    <row r="416" spans="1:14" ht="18" customHeight="1">
      <c r="A416" s="107">
        <v>412</v>
      </c>
      <c r="B416" s="107" t="s">
        <v>55</v>
      </c>
      <c r="C416" s="90">
        <v>43598</v>
      </c>
      <c r="D416" s="107" t="s">
        <v>6977</v>
      </c>
      <c r="E416" s="107" t="s">
        <v>1709</v>
      </c>
      <c r="F416" s="126">
        <v>1644.84</v>
      </c>
      <c r="G416" s="107" t="str">
        <f t="shared" si="7"/>
        <v>SH19-04619</v>
      </c>
      <c r="H416" s="318"/>
      <c r="I416" s="126"/>
      <c r="J416" s="110"/>
      <c r="K416" s="108"/>
      <c r="L416" s="107"/>
      <c r="M416" s="319"/>
      <c r="N416" s="107"/>
    </row>
    <row r="417" spans="1:14" ht="18" customHeight="1">
      <c r="A417" s="107">
        <v>413</v>
      </c>
      <c r="B417" s="107" t="s">
        <v>55</v>
      </c>
      <c r="C417" s="90">
        <v>43598</v>
      </c>
      <c r="D417" s="107" t="s">
        <v>6978</v>
      </c>
      <c r="E417" s="107" t="s">
        <v>1709</v>
      </c>
      <c r="F417" s="126">
        <v>1288.47</v>
      </c>
      <c r="G417" s="107" t="str">
        <f t="shared" si="7"/>
        <v>SH19-04620</v>
      </c>
      <c r="H417" s="318"/>
      <c r="I417" s="126"/>
      <c r="J417" s="110"/>
      <c r="K417" s="108"/>
      <c r="L417" s="107"/>
      <c r="M417" s="319"/>
      <c r="N417" s="107"/>
    </row>
    <row r="418" spans="1:14" ht="18" customHeight="1">
      <c r="A418" s="107">
        <v>414</v>
      </c>
      <c r="B418" s="107" t="s">
        <v>42</v>
      </c>
      <c r="C418" s="90">
        <v>43599</v>
      </c>
      <c r="D418" s="107" t="s">
        <v>6979</v>
      </c>
      <c r="E418" s="107" t="s">
        <v>7660</v>
      </c>
      <c r="F418" s="126">
        <v>3663.22</v>
      </c>
      <c r="G418" s="107" t="str">
        <f t="shared" si="7"/>
        <v>SH19-04621</v>
      </c>
      <c r="H418" s="318"/>
      <c r="I418" s="126"/>
      <c r="J418" s="110"/>
      <c r="K418" s="108"/>
      <c r="L418" s="107"/>
      <c r="M418" s="319"/>
      <c r="N418" s="107"/>
    </row>
    <row r="419" spans="1:14" ht="18" customHeight="1">
      <c r="A419" s="107">
        <v>415</v>
      </c>
      <c r="B419" s="107" t="s">
        <v>349</v>
      </c>
      <c r="C419" s="90">
        <v>43598</v>
      </c>
      <c r="D419" s="107" t="s">
        <v>6980</v>
      </c>
      <c r="E419" s="107" t="s">
        <v>1709</v>
      </c>
      <c r="F419" s="126">
        <v>360</v>
      </c>
      <c r="G419" s="107" t="str">
        <f t="shared" si="7"/>
        <v>SH19-04622</v>
      </c>
      <c r="H419" s="318"/>
      <c r="I419" s="126"/>
      <c r="J419" s="110"/>
      <c r="K419" s="108"/>
      <c r="L419" s="107"/>
      <c r="M419" s="319"/>
      <c r="N419" s="107"/>
    </row>
    <row r="420" spans="1:14" ht="18" customHeight="1">
      <c r="A420" s="107">
        <v>416</v>
      </c>
      <c r="B420" s="107" t="s">
        <v>329</v>
      </c>
      <c r="C420" s="90">
        <v>43598</v>
      </c>
      <c r="D420" s="107" t="s">
        <v>6981</v>
      </c>
      <c r="E420" s="107" t="s">
        <v>1709</v>
      </c>
      <c r="F420" s="126">
        <v>3735.24</v>
      </c>
      <c r="G420" s="107" t="str">
        <f t="shared" si="7"/>
        <v>SH19-04623</v>
      </c>
      <c r="H420" s="318"/>
      <c r="I420" s="126"/>
      <c r="J420" s="110"/>
      <c r="K420" s="108"/>
      <c r="L420" s="107"/>
      <c r="M420" s="319"/>
      <c r="N420" s="107"/>
    </row>
    <row r="421" spans="1:14" ht="18" customHeight="1">
      <c r="A421" s="107">
        <v>417</v>
      </c>
      <c r="B421" s="107" t="s">
        <v>225</v>
      </c>
      <c r="C421" s="90">
        <v>43598</v>
      </c>
      <c r="D421" s="107" t="s">
        <v>6982</v>
      </c>
      <c r="E421" s="107" t="s">
        <v>1709</v>
      </c>
      <c r="F421" s="126">
        <v>672</v>
      </c>
      <c r="G421" s="107" t="str">
        <f t="shared" si="7"/>
        <v>SH19-04624</v>
      </c>
      <c r="H421" s="318"/>
      <c r="I421" s="126"/>
      <c r="J421" s="110"/>
      <c r="K421" s="108"/>
      <c r="L421" s="107"/>
      <c r="M421" s="319"/>
      <c r="N421" s="107"/>
    </row>
    <row r="422" spans="1:14" ht="18" customHeight="1">
      <c r="A422" s="107">
        <v>419</v>
      </c>
      <c r="B422" s="107" t="s">
        <v>298</v>
      </c>
      <c r="C422" s="90">
        <v>43598</v>
      </c>
      <c r="D422" s="107" t="s">
        <v>6983</v>
      </c>
      <c r="E422" s="107" t="s">
        <v>1709</v>
      </c>
      <c r="F422" s="126">
        <v>653.17999999999995</v>
      </c>
      <c r="G422" s="107" t="str">
        <f t="shared" si="7"/>
        <v>SH19-04626</v>
      </c>
      <c r="H422" s="318"/>
      <c r="I422" s="126"/>
      <c r="J422" s="110"/>
      <c r="K422" s="108"/>
      <c r="L422" s="107"/>
      <c r="M422" s="319"/>
      <c r="N422" s="107"/>
    </row>
    <row r="423" spans="1:14" ht="18" customHeight="1">
      <c r="A423" s="107">
        <v>420</v>
      </c>
      <c r="B423" s="107" t="s">
        <v>142</v>
      </c>
      <c r="C423" s="90">
        <v>43598</v>
      </c>
      <c r="D423" s="107" t="s">
        <v>6984</v>
      </c>
      <c r="E423" s="107" t="s">
        <v>1709</v>
      </c>
      <c r="F423" s="126">
        <v>2495.44</v>
      </c>
      <c r="G423" s="107" t="str">
        <f t="shared" si="7"/>
        <v>SH19-04627</v>
      </c>
      <c r="H423" s="318"/>
      <c r="I423" s="126"/>
      <c r="J423" s="110"/>
      <c r="K423" s="108"/>
      <c r="L423" s="107"/>
      <c r="M423" s="319"/>
      <c r="N423" s="107"/>
    </row>
    <row r="424" spans="1:14" ht="18" customHeight="1">
      <c r="A424" s="107">
        <v>421</v>
      </c>
      <c r="B424" s="107" t="s">
        <v>142</v>
      </c>
      <c r="C424" s="90">
        <v>43598</v>
      </c>
      <c r="D424" s="107" t="s">
        <v>6985</v>
      </c>
      <c r="E424" s="107" t="s">
        <v>1709</v>
      </c>
      <c r="F424" s="126">
        <v>170.38</v>
      </c>
      <c r="G424" s="107" t="str">
        <f t="shared" si="7"/>
        <v>SH19-04628</v>
      </c>
      <c r="H424" s="318"/>
      <c r="I424" s="126"/>
      <c r="J424" s="110"/>
      <c r="K424" s="108"/>
      <c r="L424" s="107"/>
      <c r="M424" s="319"/>
      <c r="N424" s="107"/>
    </row>
    <row r="425" spans="1:14" ht="18" customHeight="1">
      <c r="A425" s="107">
        <v>422</v>
      </c>
      <c r="B425" s="107"/>
      <c r="D425" s="347" t="s">
        <v>6986</v>
      </c>
      <c r="E425" s="107" t="s">
        <v>1709</v>
      </c>
      <c r="F425" s="126">
        <v>0</v>
      </c>
      <c r="G425" s="107" t="str">
        <f t="shared" si="7"/>
        <v>SH19-04629</v>
      </c>
      <c r="H425" s="318"/>
      <c r="I425" s="126"/>
      <c r="J425" s="110"/>
      <c r="K425" s="108"/>
      <c r="L425" s="107"/>
      <c r="M425" s="319"/>
      <c r="N425" s="107" t="s">
        <v>1942</v>
      </c>
    </row>
    <row r="426" spans="1:14" ht="18" customHeight="1">
      <c r="A426" s="107">
        <v>423</v>
      </c>
      <c r="B426" s="107" t="s">
        <v>1746</v>
      </c>
      <c r="D426" s="327" t="s">
        <v>6987</v>
      </c>
      <c r="E426" s="107" t="s">
        <v>1709</v>
      </c>
      <c r="F426" s="126">
        <v>0</v>
      </c>
      <c r="G426" s="107" t="str">
        <f t="shared" si="7"/>
        <v>SH19-04630</v>
      </c>
      <c r="H426" s="318"/>
      <c r="I426" s="126"/>
      <c r="J426" s="110"/>
      <c r="K426" s="108"/>
      <c r="L426" s="107"/>
      <c r="M426" s="319"/>
      <c r="N426" s="107"/>
    </row>
    <row r="427" spans="1:14" ht="18" customHeight="1">
      <c r="A427" s="107">
        <v>424</v>
      </c>
      <c r="B427" s="107" t="s">
        <v>291</v>
      </c>
      <c r="C427" s="90">
        <v>43598</v>
      </c>
      <c r="D427" s="107" t="s">
        <v>6988</v>
      </c>
      <c r="E427" s="107" t="s">
        <v>1709</v>
      </c>
      <c r="F427" s="126">
        <v>2290.09</v>
      </c>
      <c r="G427" s="107" t="str">
        <f t="shared" si="7"/>
        <v>SH19-04631</v>
      </c>
      <c r="H427" s="318"/>
      <c r="I427" s="126"/>
      <c r="J427" s="110"/>
      <c r="K427" s="108"/>
      <c r="L427" s="107"/>
      <c r="M427" s="319"/>
      <c r="N427" s="107"/>
    </row>
    <row r="428" spans="1:14" ht="18" customHeight="1">
      <c r="A428" s="107">
        <v>425</v>
      </c>
      <c r="B428" s="107" t="s">
        <v>1746</v>
      </c>
      <c r="D428" s="327" t="s">
        <v>6989</v>
      </c>
      <c r="E428" s="107" t="s">
        <v>1709</v>
      </c>
      <c r="F428" s="126">
        <v>0</v>
      </c>
      <c r="G428" s="107" t="str">
        <f t="shared" si="7"/>
        <v>SH19-04632</v>
      </c>
      <c r="H428" s="318"/>
      <c r="I428" s="126"/>
      <c r="J428" s="110"/>
      <c r="K428" s="108"/>
      <c r="L428" s="107"/>
      <c r="M428" s="319"/>
      <c r="N428" s="107"/>
    </row>
    <row r="429" spans="1:14" ht="18" customHeight="1">
      <c r="A429" s="107">
        <v>426</v>
      </c>
      <c r="B429" s="107" t="s">
        <v>1746</v>
      </c>
      <c r="D429" s="327" t="s">
        <v>6990</v>
      </c>
      <c r="E429" s="107" t="s">
        <v>1709</v>
      </c>
      <c r="F429" s="126">
        <v>0</v>
      </c>
      <c r="G429" s="107" t="str">
        <f t="shared" si="7"/>
        <v>SH19-04633</v>
      </c>
      <c r="H429" s="318"/>
      <c r="I429" s="126"/>
      <c r="J429" s="110"/>
      <c r="K429" s="108"/>
      <c r="L429" s="107"/>
      <c r="M429" s="319"/>
      <c r="N429" s="107"/>
    </row>
    <row r="430" spans="1:14" ht="18" customHeight="1">
      <c r="A430" s="107">
        <v>427</v>
      </c>
      <c r="B430" s="107" t="s">
        <v>141</v>
      </c>
      <c r="C430" s="90">
        <v>43598</v>
      </c>
      <c r="D430" s="107" t="s">
        <v>6991</v>
      </c>
      <c r="E430" s="107" t="s">
        <v>1709</v>
      </c>
      <c r="F430" s="126">
        <v>7413.83</v>
      </c>
      <c r="G430" s="107" t="str">
        <f t="shared" si="7"/>
        <v>SH19-04634</v>
      </c>
      <c r="H430" s="318"/>
      <c r="I430" s="126"/>
      <c r="J430" s="110"/>
      <c r="K430" s="108"/>
      <c r="L430" s="107"/>
      <c r="M430" s="319"/>
      <c r="N430" s="107"/>
    </row>
    <row r="431" spans="1:14" ht="18" customHeight="1">
      <c r="A431" s="107">
        <v>428</v>
      </c>
      <c r="B431" s="107" t="s">
        <v>1746</v>
      </c>
      <c r="D431" s="327" t="s">
        <v>6992</v>
      </c>
      <c r="E431" s="107" t="s">
        <v>1709</v>
      </c>
      <c r="F431" s="126">
        <v>0</v>
      </c>
      <c r="G431" s="107" t="str">
        <f t="shared" si="7"/>
        <v>SH19-04635</v>
      </c>
      <c r="H431" s="318"/>
      <c r="I431" s="126"/>
      <c r="J431" s="110"/>
      <c r="K431" s="108"/>
      <c r="L431" s="107"/>
      <c r="M431" s="319"/>
      <c r="N431" s="107"/>
    </row>
    <row r="432" spans="1:14" ht="18" customHeight="1">
      <c r="A432" s="107">
        <v>429</v>
      </c>
      <c r="B432" s="107" t="s">
        <v>238</v>
      </c>
      <c r="C432" s="90">
        <v>43598</v>
      </c>
      <c r="D432" s="107" t="s">
        <v>6993</v>
      </c>
      <c r="E432" s="107" t="s">
        <v>1709</v>
      </c>
      <c r="F432" s="126">
        <v>1970.1</v>
      </c>
      <c r="G432" s="107" t="str">
        <f t="shared" si="7"/>
        <v>SH19-04636</v>
      </c>
      <c r="H432" s="318"/>
      <c r="I432" s="126"/>
      <c r="J432" s="110"/>
      <c r="K432" s="108"/>
      <c r="L432" s="107"/>
      <c r="M432" s="319"/>
      <c r="N432" s="107"/>
    </row>
    <row r="433" spans="1:14" ht="18" customHeight="1">
      <c r="A433" s="107">
        <v>430</v>
      </c>
      <c r="B433" s="107" t="s">
        <v>224</v>
      </c>
      <c r="C433" s="90">
        <v>43598</v>
      </c>
      <c r="D433" s="107" t="s">
        <v>6994</v>
      </c>
      <c r="E433" s="107" t="s">
        <v>1709</v>
      </c>
      <c r="F433" s="126">
        <v>5608.76</v>
      </c>
      <c r="G433" s="107" t="str">
        <f t="shared" si="7"/>
        <v>SH19-04637</v>
      </c>
      <c r="H433" s="318"/>
      <c r="I433" s="126"/>
      <c r="J433" s="110"/>
      <c r="K433" s="108"/>
      <c r="L433" s="107"/>
      <c r="M433" s="319"/>
      <c r="N433" s="107"/>
    </row>
    <row r="434" spans="1:14" ht="18" customHeight="1">
      <c r="A434" s="107">
        <v>431</v>
      </c>
      <c r="B434" s="107" t="s">
        <v>1727</v>
      </c>
      <c r="C434" s="90">
        <v>43598</v>
      </c>
      <c r="D434" s="107" t="s">
        <v>6995</v>
      </c>
      <c r="E434" s="107" t="s">
        <v>1709</v>
      </c>
      <c r="F434" s="126">
        <v>1920</v>
      </c>
      <c r="G434" s="107" t="str">
        <f t="shared" si="7"/>
        <v>SH19-04638</v>
      </c>
      <c r="H434" s="318"/>
      <c r="I434" s="126"/>
      <c r="J434" s="110"/>
      <c r="K434" s="108"/>
      <c r="L434" s="107"/>
      <c r="M434" s="319"/>
      <c r="N434" s="107"/>
    </row>
    <row r="435" spans="1:14" ht="18" customHeight="1">
      <c r="A435" s="107">
        <v>432</v>
      </c>
      <c r="B435" s="107" t="s">
        <v>55</v>
      </c>
      <c r="C435" s="90">
        <v>43598</v>
      </c>
      <c r="D435" s="107" t="s">
        <v>6996</v>
      </c>
      <c r="E435" s="107" t="s">
        <v>1709</v>
      </c>
      <c r="F435" s="126">
        <v>1644.84</v>
      </c>
      <c r="G435" s="107" t="str">
        <f t="shared" si="7"/>
        <v>SH19-04639</v>
      </c>
      <c r="H435" s="318"/>
      <c r="I435" s="126"/>
      <c r="J435" s="110"/>
      <c r="K435" s="108"/>
      <c r="L435" s="107"/>
      <c r="M435" s="319"/>
      <c r="N435" s="107"/>
    </row>
    <row r="436" spans="1:14" ht="18" customHeight="1">
      <c r="A436" s="107">
        <v>433</v>
      </c>
      <c r="B436" s="107" t="s">
        <v>55</v>
      </c>
      <c r="C436" s="90">
        <v>43598</v>
      </c>
      <c r="D436" s="107" t="s">
        <v>6997</v>
      </c>
      <c r="E436" s="107" t="s">
        <v>1709</v>
      </c>
      <c r="F436" s="126">
        <v>1447.74</v>
      </c>
      <c r="G436" s="107" t="str">
        <f t="shared" si="7"/>
        <v>SH19-04640</v>
      </c>
      <c r="H436" s="318"/>
      <c r="I436" s="126"/>
      <c r="J436" s="110"/>
      <c r="K436" s="108"/>
      <c r="L436" s="107"/>
      <c r="M436" s="319"/>
      <c r="N436" s="107"/>
    </row>
    <row r="437" spans="1:14" ht="18" customHeight="1">
      <c r="A437" s="107">
        <v>434</v>
      </c>
      <c r="B437" s="107" t="s">
        <v>55</v>
      </c>
      <c r="C437" s="90">
        <v>43598</v>
      </c>
      <c r="D437" s="107" t="s">
        <v>6998</v>
      </c>
      <c r="E437" s="107" t="s">
        <v>1709</v>
      </c>
      <c r="F437" s="126">
        <v>1502.82</v>
      </c>
      <c r="G437" s="107" t="str">
        <f t="shared" si="7"/>
        <v>SH19-04641</v>
      </c>
      <c r="H437" s="318"/>
      <c r="I437" s="126"/>
      <c r="J437" s="110"/>
      <c r="K437" s="108"/>
      <c r="L437" s="107"/>
      <c r="M437" s="319"/>
      <c r="N437" s="107"/>
    </row>
    <row r="438" spans="1:14" ht="18" customHeight="1">
      <c r="A438" s="107">
        <v>435</v>
      </c>
      <c r="B438" s="107" t="s">
        <v>43</v>
      </c>
      <c r="C438" s="90">
        <v>43598</v>
      </c>
      <c r="D438" s="107" t="s">
        <v>6999</v>
      </c>
      <c r="E438" s="107" t="s">
        <v>1709</v>
      </c>
      <c r="F438" s="126">
        <v>1019.53</v>
      </c>
      <c r="G438" s="107" t="str">
        <f t="shared" si="7"/>
        <v>SH19-04642</v>
      </c>
      <c r="H438" s="318"/>
      <c r="I438" s="126"/>
      <c r="J438" s="110"/>
      <c r="K438" s="108"/>
      <c r="L438" s="107"/>
      <c r="M438" s="319"/>
      <c r="N438" s="107"/>
    </row>
    <row r="439" spans="1:14" ht="18" customHeight="1">
      <c r="A439" s="107">
        <v>436</v>
      </c>
      <c r="B439" s="107" t="s">
        <v>237</v>
      </c>
      <c r="C439" s="90">
        <v>43599</v>
      </c>
      <c r="D439" s="107" t="s">
        <v>7000</v>
      </c>
      <c r="E439" s="107" t="s">
        <v>1709</v>
      </c>
      <c r="F439" s="126">
        <v>1972.08</v>
      </c>
      <c r="G439" s="107" t="str">
        <f t="shared" si="7"/>
        <v>SH19-04643</v>
      </c>
      <c r="H439" s="318"/>
      <c r="I439" s="126"/>
      <c r="J439" s="110"/>
      <c r="K439" s="108"/>
      <c r="L439" s="107"/>
      <c r="M439" s="319"/>
      <c r="N439" s="107"/>
    </row>
    <row r="440" spans="1:14" ht="18" customHeight="1">
      <c r="A440" s="107">
        <v>437</v>
      </c>
      <c r="B440" s="107" t="s">
        <v>43</v>
      </c>
      <c r="C440" s="90">
        <v>43598</v>
      </c>
      <c r="D440" s="107" t="s">
        <v>7001</v>
      </c>
      <c r="E440" s="107" t="s">
        <v>1709</v>
      </c>
      <c r="F440" s="126">
        <v>2159.25</v>
      </c>
      <c r="G440" s="107" t="str">
        <f t="shared" si="7"/>
        <v>SH19-04644</v>
      </c>
      <c r="H440" s="318"/>
      <c r="I440" s="126"/>
      <c r="J440" s="110"/>
      <c r="K440" s="108"/>
      <c r="L440" s="107"/>
      <c r="M440" s="319"/>
      <c r="N440" s="107"/>
    </row>
    <row r="441" spans="1:14" ht="18" customHeight="1">
      <c r="A441" s="107">
        <v>438</v>
      </c>
      <c r="B441" s="107" t="s">
        <v>42</v>
      </c>
      <c r="C441" s="90">
        <v>43599</v>
      </c>
      <c r="D441" s="107" t="s">
        <v>7002</v>
      </c>
      <c r="E441" s="107" t="s">
        <v>7660</v>
      </c>
      <c r="F441" s="126">
        <v>6913.83</v>
      </c>
      <c r="G441" s="107" t="str">
        <f t="shared" si="7"/>
        <v>SH19-04645</v>
      </c>
      <c r="H441" s="318"/>
      <c r="I441" s="126"/>
      <c r="J441" s="110"/>
      <c r="K441" s="108"/>
      <c r="L441" s="107"/>
      <c r="M441" s="319"/>
      <c r="N441" s="107"/>
    </row>
    <row r="442" spans="1:14" ht="18" customHeight="1">
      <c r="A442" s="107">
        <v>439</v>
      </c>
      <c r="B442" s="107" t="s">
        <v>42</v>
      </c>
      <c r="C442" s="90">
        <v>43599</v>
      </c>
      <c r="D442" s="107" t="s">
        <v>7003</v>
      </c>
      <c r="E442" s="107" t="s">
        <v>7660</v>
      </c>
      <c r="F442" s="126">
        <v>3412.93</v>
      </c>
      <c r="G442" s="107" t="str">
        <f t="shared" si="7"/>
        <v>SH19-04646</v>
      </c>
      <c r="H442" s="318"/>
      <c r="I442" s="126"/>
      <c r="J442" s="110"/>
      <c r="K442" s="108"/>
      <c r="L442" s="107"/>
      <c r="M442" s="319"/>
      <c r="N442" s="107"/>
    </row>
    <row r="443" spans="1:14" ht="18" customHeight="1">
      <c r="A443" s="107">
        <v>440</v>
      </c>
      <c r="B443" s="107" t="s">
        <v>42</v>
      </c>
      <c r="C443" s="90">
        <v>43599</v>
      </c>
      <c r="D443" s="107" t="s">
        <v>7004</v>
      </c>
      <c r="E443" s="107" t="s">
        <v>7660</v>
      </c>
      <c r="F443" s="126">
        <v>1178.8699999999999</v>
      </c>
      <c r="G443" s="107" t="str">
        <f t="shared" si="7"/>
        <v>SH19-04647</v>
      </c>
      <c r="H443" s="318"/>
      <c r="I443" s="126"/>
      <c r="J443" s="110"/>
      <c r="K443" s="108"/>
      <c r="L443" s="107"/>
      <c r="M443" s="319"/>
      <c r="N443" s="107"/>
    </row>
    <row r="444" spans="1:14" ht="18" customHeight="1">
      <c r="A444" s="107">
        <v>441</v>
      </c>
      <c r="B444" s="107" t="s">
        <v>329</v>
      </c>
      <c r="C444" s="90">
        <v>43598</v>
      </c>
      <c r="D444" s="107" t="s">
        <v>7005</v>
      </c>
      <c r="E444" s="107" t="s">
        <v>1709</v>
      </c>
      <c r="F444" s="126">
        <v>246.05</v>
      </c>
      <c r="G444" s="107" t="str">
        <f t="shared" si="7"/>
        <v>SH19-04648</v>
      </c>
      <c r="H444" s="318"/>
      <c r="I444" s="126"/>
      <c r="J444" s="110"/>
      <c r="K444" s="108"/>
      <c r="L444" s="107"/>
      <c r="M444" s="319"/>
      <c r="N444" s="107"/>
    </row>
    <row r="445" spans="1:14" ht="18" customHeight="1">
      <c r="A445" s="107">
        <v>442</v>
      </c>
      <c r="B445" s="107" t="s">
        <v>43</v>
      </c>
      <c r="C445" s="90">
        <v>43599</v>
      </c>
      <c r="D445" s="107" t="s">
        <v>7006</v>
      </c>
      <c r="E445" s="107" t="s">
        <v>1709</v>
      </c>
      <c r="F445" s="126">
        <v>4167.3999999999996</v>
      </c>
      <c r="G445" s="107" t="str">
        <f t="shared" si="7"/>
        <v>SH19-04649</v>
      </c>
      <c r="H445" s="318"/>
      <c r="I445" s="126"/>
      <c r="J445" s="110"/>
      <c r="K445" s="108"/>
      <c r="L445" s="107"/>
      <c r="M445" s="319"/>
      <c r="N445" s="107"/>
    </row>
    <row r="446" spans="1:14" ht="18" customHeight="1">
      <c r="A446" s="107">
        <v>443</v>
      </c>
      <c r="B446" s="107" t="s">
        <v>142</v>
      </c>
      <c r="C446" s="90">
        <v>43599</v>
      </c>
      <c r="D446" s="107" t="s">
        <v>7007</v>
      </c>
      <c r="E446" s="107" t="s">
        <v>1709</v>
      </c>
      <c r="F446" s="126">
        <v>1133</v>
      </c>
      <c r="G446" s="107" t="str">
        <f t="shared" si="7"/>
        <v>SH19-04650</v>
      </c>
      <c r="H446" s="318"/>
      <c r="I446" s="126"/>
      <c r="J446" s="110"/>
      <c r="K446" s="108"/>
      <c r="L446" s="107"/>
      <c r="M446" s="319"/>
      <c r="N446" s="107"/>
    </row>
    <row r="447" spans="1:14" ht="18" customHeight="1">
      <c r="A447" s="107">
        <v>444</v>
      </c>
      <c r="B447" s="107" t="s">
        <v>42</v>
      </c>
      <c r="C447" s="90">
        <v>43600</v>
      </c>
      <c r="D447" s="107" t="s">
        <v>7008</v>
      </c>
      <c r="E447" s="107" t="s">
        <v>7659</v>
      </c>
      <c r="F447" s="126">
        <v>5742.01</v>
      </c>
      <c r="G447" s="107" t="str">
        <f t="shared" si="7"/>
        <v>SH19-04651</v>
      </c>
      <c r="H447" s="318"/>
      <c r="I447" s="126"/>
      <c r="J447" s="110"/>
      <c r="K447" s="108"/>
      <c r="L447" s="107"/>
      <c r="M447" s="319"/>
      <c r="N447" s="107"/>
    </row>
    <row r="448" spans="1:14" ht="18" customHeight="1">
      <c r="A448" s="107">
        <v>445</v>
      </c>
      <c r="B448" s="107" t="s">
        <v>42</v>
      </c>
      <c r="C448" s="90">
        <v>43600</v>
      </c>
      <c r="D448" s="107" t="s">
        <v>7009</v>
      </c>
      <c r="E448" s="107" t="s">
        <v>7659</v>
      </c>
      <c r="F448" s="126">
        <v>7596.75</v>
      </c>
      <c r="G448" s="107" t="str">
        <f t="shared" si="7"/>
        <v>SH19-04652</v>
      </c>
      <c r="H448" s="318"/>
      <c r="I448" s="126"/>
      <c r="J448" s="110"/>
      <c r="K448" s="108"/>
      <c r="L448" s="107"/>
      <c r="M448" s="319"/>
      <c r="N448" s="107"/>
    </row>
    <row r="449" spans="1:14" ht="18" customHeight="1">
      <c r="A449" s="107">
        <v>446</v>
      </c>
      <c r="B449" s="107" t="s">
        <v>42</v>
      </c>
      <c r="C449" s="90">
        <v>43600</v>
      </c>
      <c r="D449" s="107" t="s">
        <v>7010</v>
      </c>
      <c r="E449" s="107" t="s">
        <v>7659</v>
      </c>
      <c r="F449" s="126">
        <v>8264.86</v>
      </c>
      <c r="G449" s="107" t="str">
        <f t="shared" si="7"/>
        <v>SH19-04653</v>
      </c>
      <c r="H449" s="318"/>
      <c r="I449" s="126"/>
      <c r="J449" s="110"/>
      <c r="K449" s="108"/>
      <c r="L449" s="107"/>
      <c r="M449" s="319"/>
      <c r="N449" s="107"/>
    </row>
    <row r="450" spans="1:14" ht="18" customHeight="1">
      <c r="A450" s="107">
        <v>447</v>
      </c>
      <c r="B450" s="107" t="s">
        <v>42</v>
      </c>
      <c r="C450" s="90">
        <v>43600</v>
      </c>
      <c r="D450" s="107" t="s">
        <v>7011</v>
      </c>
      <c r="E450" s="107" t="s">
        <v>7659</v>
      </c>
      <c r="F450" s="126">
        <v>4377.96</v>
      </c>
      <c r="G450" s="107" t="str">
        <f t="shared" si="7"/>
        <v>SH19-04654</v>
      </c>
      <c r="H450" s="318"/>
      <c r="I450" s="126"/>
      <c r="J450" s="110"/>
      <c r="K450" s="108"/>
      <c r="L450" s="107"/>
      <c r="M450" s="319"/>
      <c r="N450" s="107"/>
    </row>
    <row r="451" spans="1:14" ht="18" customHeight="1">
      <c r="A451" s="107">
        <v>448</v>
      </c>
      <c r="B451" s="107" t="s">
        <v>42</v>
      </c>
      <c r="C451" s="90">
        <v>43600</v>
      </c>
      <c r="D451" s="107" t="s">
        <v>7012</v>
      </c>
      <c r="E451" s="107" t="s">
        <v>7659</v>
      </c>
      <c r="F451" s="126">
        <v>1873.29</v>
      </c>
      <c r="G451" s="107" t="str">
        <f t="shared" si="7"/>
        <v>SH19-04655</v>
      </c>
      <c r="H451" s="318"/>
      <c r="I451" s="126"/>
      <c r="J451" s="110"/>
      <c r="K451" s="108"/>
      <c r="L451" s="107"/>
      <c r="M451" s="319"/>
      <c r="N451" s="107"/>
    </row>
    <row r="452" spans="1:14" ht="18" customHeight="1">
      <c r="A452" s="107">
        <v>449</v>
      </c>
      <c r="B452" s="107" t="s">
        <v>42</v>
      </c>
      <c r="C452" s="90">
        <v>43600</v>
      </c>
      <c r="D452" s="107" t="s">
        <v>7013</v>
      </c>
      <c r="E452" s="107" t="s">
        <v>7659</v>
      </c>
      <c r="F452" s="126">
        <v>4691.3100000000004</v>
      </c>
      <c r="G452" s="107" t="str">
        <f t="shared" si="7"/>
        <v>SH19-04656</v>
      </c>
      <c r="H452" s="318"/>
      <c r="I452" s="126"/>
      <c r="J452" s="110"/>
      <c r="K452" s="108"/>
      <c r="L452" s="107"/>
      <c r="M452" s="319"/>
      <c r="N452" s="107"/>
    </row>
    <row r="453" spans="1:14" ht="18" customHeight="1">
      <c r="A453" s="107">
        <v>450</v>
      </c>
      <c r="B453" s="107" t="s">
        <v>42</v>
      </c>
      <c r="C453" s="90">
        <v>43600</v>
      </c>
      <c r="D453" s="107" t="s">
        <v>7014</v>
      </c>
      <c r="E453" s="107" t="s">
        <v>7659</v>
      </c>
      <c r="F453" s="126">
        <v>1860.74</v>
      </c>
      <c r="G453" s="107" t="str">
        <f t="shared" si="7"/>
        <v>SH19-04657</v>
      </c>
      <c r="H453" s="318"/>
      <c r="I453" s="126"/>
      <c r="J453" s="110"/>
      <c r="K453" s="108"/>
      <c r="L453" s="107"/>
      <c r="M453" s="319"/>
      <c r="N453" s="107"/>
    </row>
    <row r="454" spans="1:14" ht="18" customHeight="1">
      <c r="A454" s="107">
        <v>451</v>
      </c>
      <c r="B454" s="107" t="s">
        <v>42</v>
      </c>
      <c r="C454" s="90">
        <v>43600</v>
      </c>
      <c r="D454" s="107" t="s">
        <v>7015</v>
      </c>
      <c r="E454" s="107" t="s">
        <v>7659</v>
      </c>
      <c r="F454" s="126">
        <v>1740.67</v>
      </c>
      <c r="G454" s="107" t="str">
        <f t="shared" si="7"/>
        <v>SH19-04658</v>
      </c>
      <c r="H454" s="318"/>
      <c r="I454" s="126"/>
      <c r="J454" s="110"/>
      <c r="K454" s="108"/>
      <c r="L454" s="107"/>
      <c r="M454" s="319"/>
      <c r="N454" s="107"/>
    </row>
    <row r="455" spans="1:14" ht="18" customHeight="1">
      <c r="A455" s="107">
        <v>452</v>
      </c>
      <c r="B455" s="107" t="s">
        <v>42</v>
      </c>
      <c r="C455" s="90">
        <v>43600</v>
      </c>
      <c r="D455" s="107" t="s">
        <v>7016</v>
      </c>
      <c r="E455" s="107" t="s">
        <v>7659</v>
      </c>
      <c r="F455" s="126">
        <v>9027.6</v>
      </c>
      <c r="G455" s="107" t="str">
        <f t="shared" si="7"/>
        <v>SH19-04659</v>
      </c>
      <c r="H455" s="318"/>
      <c r="I455" s="126"/>
      <c r="J455" s="110"/>
      <c r="K455" s="108"/>
      <c r="L455" s="107"/>
      <c r="M455" s="319"/>
      <c r="N455" s="107"/>
    </row>
    <row r="456" spans="1:14" ht="18" customHeight="1">
      <c r="A456" s="107">
        <v>453</v>
      </c>
      <c r="B456" s="107"/>
      <c r="D456" s="347" t="s">
        <v>7017</v>
      </c>
      <c r="E456" s="107" t="s">
        <v>1709</v>
      </c>
      <c r="F456" s="126">
        <v>0</v>
      </c>
      <c r="G456" s="107" t="str">
        <f t="shared" si="7"/>
        <v>SH19-04660</v>
      </c>
      <c r="H456" s="318"/>
      <c r="I456" s="126"/>
      <c r="J456" s="110"/>
      <c r="K456" s="108"/>
      <c r="L456" s="107"/>
      <c r="M456" s="319"/>
      <c r="N456" s="107" t="s">
        <v>1942</v>
      </c>
    </row>
    <row r="457" spans="1:14" ht="18" customHeight="1">
      <c r="A457" s="107">
        <v>454</v>
      </c>
      <c r="B457" s="107" t="s">
        <v>42</v>
      </c>
      <c r="C457" s="90">
        <v>43600</v>
      </c>
      <c r="D457" s="107" t="s">
        <v>7018</v>
      </c>
      <c r="E457" s="107" t="s">
        <v>7659</v>
      </c>
      <c r="F457" s="126">
        <v>762.58</v>
      </c>
      <c r="G457" s="107" t="str">
        <f t="shared" si="7"/>
        <v>SH19-04661</v>
      </c>
      <c r="H457" s="318"/>
      <c r="I457" s="126"/>
      <c r="J457" s="110"/>
      <c r="K457" s="108"/>
      <c r="L457" s="107"/>
      <c r="M457" s="319"/>
      <c r="N457" s="107"/>
    </row>
    <row r="458" spans="1:14" ht="18" customHeight="1">
      <c r="A458" s="107">
        <v>455</v>
      </c>
      <c r="B458" s="107" t="s">
        <v>42</v>
      </c>
      <c r="C458" s="90">
        <v>43600</v>
      </c>
      <c r="D458" s="107" t="s">
        <v>7019</v>
      </c>
      <c r="E458" s="107" t="s">
        <v>7659</v>
      </c>
      <c r="F458" s="126">
        <v>6300.11</v>
      </c>
      <c r="G458" s="107" t="str">
        <f t="shared" si="7"/>
        <v>SH19-04662</v>
      </c>
      <c r="H458" s="318"/>
      <c r="I458" s="126"/>
      <c r="J458" s="110"/>
      <c r="K458" s="108"/>
      <c r="L458" s="107"/>
      <c r="M458" s="319"/>
      <c r="N458" s="107"/>
    </row>
    <row r="459" spans="1:14" ht="18" customHeight="1">
      <c r="A459" s="107">
        <v>456</v>
      </c>
      <c r="B459" s="107" t="s">
        <v>42</v>
      </c>
      <c r="C459" s="90">
        <v>43600</v>
      </c>
      <c r="D459" s="107" t="s">
        <v>7020</v>
      </c>
      <c r="E459" s="107" t="s">
        <v>7659</v>
      </c>
      <c r="F459" s="126">
        <v>1473.03</v>
      </c>
      <c r="G459" s="107" t="str">
        <f t="shared" si="7"/>
        <v>SH19-04663</v>
      </c>
      <c r="H459" s="318"/>
      <c r="I459" s="126"/>
      <c r="J459" s="110"/>
      <c r="K459" s="108"/>
      <c r="L459" s="107"/>
      <c r="M459" s="319"/>
      <c r="N459" s="107"/>
    </row>
    <row r="460" spans="1:14" ht="18" customHeight="1">
      <c r="A460" s="107">
        <v>457</v>
      </c>
      <c r="B460" s="107" t="s">
        <v>42</v>
      </c>
      <c r="C460" s="90">
        <v>43600</v>
      </c>
      <c r="D460" s="107" t="s">
        <v>7021</v>
      </c>
      <c r="E460" s="107" t="s">
        <v>7659</v>
      </c>
      <c r="F460" s="126">
        <v>6093.78</v>
      </c>
      <c r="G460" s="107" t="str">
        <f t="shared" si="7"/>
        <v>SH19-04664</v>
      </c>
      <c r="H460" s="318"/>
      <c r="I460" s="126"/>
      <c r="J460" s="110"/>
      <c r="K460" s="108"/>
      <c r="L460" s="107"/>
      <c r="M460" s="319"/>
      <c r="N460" s="107"/>
    </row>
    <row r="461" spans="1:14" ht="18" customHeight="1">
      <c r="A461" s="107">
        <v>458</v>
      </c>
      <c r="B461" s="107" t="s">
        <v>42</v>
      </c>
      <c r="C461" s="90">
        <v>43600</v>
      </c>
      <c r="D461" s="107" t="s">
        <v>7022</v>
      </c>
      <c r="E461" s="107" t="s">
        <v>7659</v>
      </c>
      <c r="F461" s="126">
        <v>1631.75</v>
      </c>
      <c r="G461" s="107" t="str">
        <f t="shared" si="7"/>
        <v>SH19-04665</v>
      </c>
      <c r="H461" s="318"/>
      <c r="I461" s="126"/>
      <c r="J461" s="110"/>
      <c r="K461" s="108"/>
      <c r="L461" s="107"/>
      <c r="M461" s="319"/>
      <c r="N461" s="107"/>
    </row>
    <row r="462" spans="1:14" ht="18" customHeight="1">
      <c r="A462" s="107">
        <v>459</v>
      </c>
      <c r="B462" s="107" t="s">
        <v>42</v>
      </c>
      <c r="C462" s="90">
        <v>43612</v>
      </c>
      <c r="D462" s="107" t="s">
        <v>7023</v>
      </c>
      <c r="E462" s="107" t="s">
        <v>7770</v>
      </c>
      <c r="F462" s="126">
        <v>1935.98</v>
      </c>
      <c r="G462" s="107" t="str">
        <f t="shared" si="7"/>
        <v>SH19-04666</v>
      </c>
      <c r="H462" s="318"/>
      <c r="I462" s="126"/>
      <c r="J462" s="110"/>
      <c r="K462" s="108"/>
      <c r="L462" s="107"/>
      <c r="M462" s="319"/>
      <c r="N462" s="107"/>
    </row>
    <row r="463" spans="1:14" ht="18" customHeight="1">
      <c r="A463" s="107">
        <v>460</v>
      </c>
      <c r="B463" s="107" t="s">
        <v>42</v>
      </c>
      <c r="C463" s="90">
        <v>43600</v>
      </c>
      <c r="D463" s="107" t="s">
        <v>7024</v>
      </c>
      <c r="E463" s="107" t="s">
        <v>7659</v>
      </c>
      <c r="F463" s="126">
        <v>4008.05</v>
      </c>
      <c r="G463" s="107" t="str">
        <f t="shared" ref="G463:G525" si="8">D463</f>
        <v>SH19-04667</v>
      </c>
      <c r="H463" s="318"/>
      <c r="I463" s="126"/>
      <c r="J463" s="110"/>
      <c r="K463" s="108"/>
      <c r="L463" s="107"/>
      <c r="M463" s="319"/>
      <c r="N463" s="107"/>
    </row>
    <row r="464" spans="1:14" ht="18" customHeight="1">
      <c r="A464" s="107">
        <v>461</v>
      </c>
      <c r="B464" s="107" t="s">
        <v>142</v>
      </c>
      <c r="C464" s="90">
        <v>43599</v>
      </c>
      <c r="D464" s="107" t="s">
        <v>7025</v>
      </c>
      <c r="E464" s="107" t="s">
        <v>1709</v>
      </c>
      <c r="F464" s="126">
        <v>242.19</v>
      </c>
      <c r="G464" s="107" t="str">
        <f t="shared" si="8"/>
        <v>SH19-04668</v>
      </c>
      <c r="H464" s="318"/>
      <c r="I464" s="126"/>
      <c r="J464" s="110"/>
      <c r="K464" s="108"/>
      <c r="L464" s="107"/>
      <c r="M464" s="319"/>
      <c r="N464" s="107"/>
    </row>
    <row r="465" spans="1:14" ht="18" customHeight="1">
      <c r="A465" s="107">
        <v>462</v>
      </c>
      <c r="B465" s="107" t="s">
        <v>139</v>
      </c>
      <c r="C465" s="90">
        <v>43599</v>
      </c>
      <c r="D465" s="107" t="s">
        <v>7026</v>
      </c>
      <c r="E465" s="107" t="s">
        <v>1709</v>
      </c>
      <c r="F465" s="126">
        <v>2343.9699999999998</v>
      </c>
      <c r="G465" s="107" t="str">
        <f t="shared" si="8"/>
        <v>SH19-04669</v>
      </c>
      <c r="H465" s="318"/>
      <c r="I465" s="126"/>
      <c r="J465" s="110"/>
      <c r="K465" s="108"/>
      <c r="L465" s="107"/>
      <c r="M465" s="319"/>
      <c r="N465" s="107"/>
    </row>
    <row r="466" spans="1:14" ht="18" customHeight="1">
      <c r="A466" s="107">
        <v>463</v>
      </c>
      <c r="B466" s="107" t="s">
        <v>329</v>
      </c>
      <c r="C466" s="90">
        <v>43599</v>
      </c>
      <c r="D466" s="107" t="s">
        <v>7027</v>
      </c>
      <c r="E466" s="107" t="s">
        <v>1709</v>
      </c>
      <c r="F466" s="126">
        <v>2331.1799999999998</v>
      </c>
      <c r="G466" s="107" t="str">
        <f t="shared" si="8"/>
        <v>SH19-04670</v>
      </c>
      <c r="H466" s="318"/>
      <c r="I466" s="126"/>
      <c r="J466" s="110"/>
      <c r="K466" s="108"/>
      <c r="L466" s="107"/>
      <c r="M466" s="319"/>
      <c r="N466" s="107"/>
    </row>
    <row r="467" spans="1:14" ht="18" customHeight="1">
      <c r="A467" s="107">
        <v>464</v>
      </c>
      <c r="B467" s="107" t="s">
        <v>1746</v>
      </c>
      <c r="D467" s="327" t="s">
        <v>7028</v>
      </c>
      <c r="E467" s="107" t="s">
        <v>1709</v>
      </c>
      <c r="F467" s="126">
        <v>0</v>
      </c>
      <c r="G467" s="107" t="str">
        <f t="shared" si="8"/>
        <v>SH19-04671</v>
      </c>
      <c r="H467" s="318"/>
      <c r="I467" s="126"/>
      <c r="J467" s="110"/>
      <c r="K467" s="108"/>
      <c r="L467" s="107"/>
      <c r="M467" s="319"/>
      <c r="N467" s="107"/>
    </row>
    <row r="468" spans="1:14" ht="18" customHeight="1">
      <c r="A468" s="107">
        <v>465</v>
      </c>
      <c r="B468" s="107" t="s">
        <v>42</v>
      </c>
      <c r="C468" s="90">
        <v>43599</v>
      </c>
      <c r="D468" s="107" t="s">
        <v>7029</v>
      </c>
      <c r="E468" s="107" t="s">
        <v>7660</v>
      </c>
      <c r="F468" s="126">
        <v>375.48</v>
      </c>
      <c r="G468" s="107" t="str">
        <f t="shared" si="8"/>
        <v>SH19-04672</v>
      </c>
      <c r="H468" s="318"/>
      <c r="I468" s="126"/>
      <c r="J468" s="110"/>
      <c r="K468" s="108"/>
      <c r="L468" s="107"/>
      <c r="M468" s="319"/>
      <c r="N468" s="107"/>
    </row>
    <row r="469" spans="1:14" ht="18" customHeight="1">
      <c r="A469" s="107">
        <v>466</v>
      </c>
      <c r="B469" s="107" t="s">
        <v>237</v>
      </c>
      <c r="C469" s="90">
        <v>43599</v>
      </c>
      <c r="D469" s="107" t="s">
        <v>7030</v>
      </c>
      <c r="E469" s="107" t="s">
        <v>1709</v>
      </c>
      <c r="F469" s="126">
        <v>3688.2</v>
      </c>
      <c r="G469" s="107" t="str">
        <f t="shared" si="8"/>
        <v>SH19-04673</v>
      </c>
      <c r="H469" s="318"/>
      <c r="I469" s="126"/>
      <c r="J469" s="110"/>
      <c r="K469" s="108"/>
      <c r="L469" s="107"/>
      <c r="M469" s="319"/>
      <c r="N469" s="107"/>
    </row>
    <row r="470" spans="1:14" ht="18" customHeight="1">
      <c r="A470" s="107">
        <v>467</v>
      </c>
      <c r="B470" s="107" t="s">
        <v>1746</v>
      </c>
      <c r="D470" s="327" t="s">
        <v>7031</v>
      </c>
      <c r="E470" s="107" t="s">
        <v>1709</v>
      </c>
      <c r="F470" s="126">
        <v>0</v>
      </c>
      <c r="G470" s="107" t="str">
        <f t="shared" si="8"/>
        <v>SH19-04674</v>
      </c>
      <c r="H470" s="318"/>
      <c r="I470" s="126"/>
      <c r="J470" s="110"/>
      <c r="K470" s="108"/>
      <c r="L470" s="107"/>
      <c r="M470" s="319"/>
      <c r="N470" s="107"/>
    </row>
    <row r="471" spans="1:14" ht="18" customHeight="1">
      <c r="A471" s="107">
        <v>468</v>
      </c>
      <c r="B471" s="107" t="s">
        <v>53</v>
      </c>
      <c r="C471" s="90">
        <v>43599</v>
      </c>
      <c r="D471" s="107" t="s">
        <v>7032</v>
      </c>
      <c r="E471" s="107" t="s">
        <v>1709</v>
      </c>
      <c r="F471" s="126">
        <v>2320.8000000000002</v>
      </c>
      <c r="G471" s="107" t="str">
        <f t="shared" si="8"/>
        <v>SH19-04675</v>
      </c>
      <c r="H471" s="318"/>
      <c r="I471" s="126"/>
      <c r="J471" s="110"/>
      <c r="K471" s="108"/>
      <c r="L471" s="107"/>
      <c r="M471" s="319"/>
      <c r="N471" s="107"/>
    </row>
    <row r="472" spans="1:14" ht="18" customHeight="1">
      <c r="A472" s="107">
        <v>469</v>
      </c>
      <c r="B472" s="107" t="s">
        <v>1727</v>
      </c>
      <c r="C472" s="90">
        <v>43599</v>
      </c>
      <c r="D472" s="107" t="s">
        <v>7033</v>
      </c>
      <c r="E472" s="107" t="s">
        <v>1709</v>
      </c>
      <c r="F472" s="126">
        <v>2395.5</v>
      </c>
      <c r="G472" s="107" t="str">
        <f t="shared" si="8"/>
        <v>SH19-04676</v>
      </c>
      <c r="H472" s="318"/>
      <c r="I472" s="126"/>
      <c r="J472" s="110"/>
      <c r="K472" s="108"/>
      <c r="L472" s="107"/>
      <c r="M472" s="319"/>
      <c r="N472" s="107"/>
    </row>
    <row r="473" spans="1:14" ht="18" customHeight="1">
      <c r="A473" s="107">
        <v>470</v>
      </c>
      <c r="B473" s="107" t="s">
        <v>50</v>
      </c>
      <c r="C473" s="90">
        <v>43599</v>
      </c>
      <c r="D473" s="107" t="s">
        <v>7034</v>
      </c>
      <c r="E473" s="107" t="s">
        <v>1709</v>
      </c>
      <c r="F473" s="126">
        <v>4480.3500000000004</v>
      </c>
      <c r="G473" s="107" t="str">
        <f t="shared" si="8"/>
        <v>SH19-04677</v>
      </c>
      <c r="H473" s="318"/>
      <c r="I473" s="126"/>
      <c r="J473" s="110"/>
      <c r="K473" s="108"/>
      <c r="L473" s="107"/>
      <c r="M473" s="319"/>
      <c r="N473" s="107"/>
    </row>
    <row r="474" spans="1:14" ht="18" customHeight="1">
      <c r="A474" s="107">
        <v>471</v>
      </c>
      <c r="B474" s="107" t="s">
        <v>224</v>
      </c>
      <c r="C474" s="90">
        <v>43599</v>
      </c>
      <c r="D474" s="107" t="s">
        <v>7035</v>
      </c>
      <c r="E474" s="107" t="s">
        <v>1709</v>
      </c>
      <c r="F474" s="126">
        <v>9143.75</v>
      </c>
      <c r="G474" s="107" t="str">
        <f t="shared" si="8"/>
        <v>SH19-04678</v>
      </c>
      <c r="H474" s="318"/>
      <c r="I474" s="126"/>
      <c r="J474" s="110"/>
      <c r="K474" s="108"/>
      <c r="L474" s="107"/>
      <c r="M474" s="319"/>
      <c r="N474" s="107"/>
    </row>
    <row r="475" spans="1:14" ht="18" customHeight="1">
      <c r="A475" s="107">
        <v>472</v>
      </c>
      <c r="B475" s="107" t="s">
        <v>1746</v>
      </c>
      <c r="D475" s="327" t="s">
        <v>7036</v>
      </c>
      <c r="E475" s="107" t="s">
        <v>1709</v>
      </c>
      <c r="F475" s="126">
        <v>0</v>
      </c>
      <c r="G475" s="107" t="str">
        <f t="shared" si="8"/>
        <v>SH19-04679</v>
      </c>
      <c r="H475" s="318"/>
      <c r="I475" s="126"/>
      <c r="J475" s="110"/>
      <c r="K475" s="108"/>
      <c r="L475" s="107"/>
      <c r="M475" s="319"/>
      <c r="N475" s="107"/>
    </row>
    <row r="476" spans="1:14" ht="18" customHeight="1">
      <c r="A476" s="107">
        <v>473</v>
      </c>
      <c r="B476" s="107" t="s">
        <v>1746</v>
      </c>
      <c r="D476" s="327" t="s">
        <v>7037</v>
      </c>
      <c r="E476" s="107" t="s">
        <v>1709</v>
      </c>
      <c r="F476" s="126">
        <v>0</v>
      </c>
      <c r="G476" s="107" t="str">
        <f t="shared" si="8"/>
        <v>SH19-04680</v>
      </c>
      <c r="H476" s="318"/>
      <c r="I476" s="126"/>
      <c r="J476" s="110"/>
      <c r="K476" s="108"/>
      <c r="L476" s="107"/>
      <c r="M476" s="319"/>
      <c r="N476" s="107"/>
    </row>
    <row r="477" spans="1:14" ht="18" customHeight="1">
      <c r="A477" s="107">
        <v>474</v>
      </c>
      <c r="B477" s="107" t="s">
        <v>142</v>
      </c>
      <c r="C477" s="90">
        <v>43599</v>
      </c>
      <c r="D477" s="107" t="s">
        <v>7038</v>
      </c>
      <c r="E477" s="107" t="s">
        <v>1709</v>
      </c>
      <c r="F477" s="126">
        <v>2054.89</v>
      </c>
      <c r="G477" s="107" t="str">
        <f t="shared" si="8"/>
        <v>SH19-04681</v>
      </c>
      <c r="H477" s="318"/>
      <c r="I477" s="126"/>
      <c r="J477" s="110"/>
      <c r="K477" s="108"/>
      <c r="L477" s="107"/>
      <c r="M477" s="319"/>
      <c r="N477" s="107"/>
    </row>
    <row r="478" spans="1:14" ht="18" customHeight="1">
      <c r="A478" s="107">
        <v>475</v>
      </c>
      <c r="B478" s="107" t="s">
        <v>142</v>
      </c>
      <c r="C478" s="90">
        <v>43599</v>
      </c>
      <c r="D478" s="107" t="s">
        <v>7039</v>
      </c>
      <c r="E478" s="107" t="s">
        <v>1709</v>
      </c>
      <c r="F478" s="126">
        <v>1113.5999999999999</v>
      </c>
      <c r="G478" s="107" t="str">
        <f t="shared" si="8"/>
        <v>SH19-04682</v>
      </c>
      <c r="H478" s="318"/>
      <c r="I478" s="126"/>
      <c r="J478" s="110"/>
      <c r="K478" s="108"/>
      <c r="L478" s="107"/>
      <c r="M478" s="319"/>
      <c r="N478" s="107"/>
    </row>
    <row r="479" spans="1:14" ht="18" customHeight="1">
      <c r="A479" s="107">
        <v>476</v>
      </c>
      <c r="B479" s="107" t="s">
        <v>49</v>
      </c>
      <c r="C479" s="90">
        <v>43599</v>
      </c>
      <c r="D479" s="107" t="s">
        <v>7040</v>
      </c>
      <c r="E479" s="107" t="s">
        <v>1709</v>
      </c>
      <c r="F479" s="126">
        <v>14242.8</v>
      </c>
      <c r="G479" s="107" t="str">
        <f t="shared" si="8"/>
        <v>SH19-04683</v>
      </c>
      <c r="H479" s="318"/>
      <c r="I479" s="126"/>
      <c r="J479" s="110"/>
      <c r="K479" s="108"/>
      <c r="L479" s="107"/>
      <c r="M479" s="319"/>
      <c r="N479" s="107"/>
    </row>
    <row r="480" spans="1:14" ht="18" customHeight="1">
      <c r="A480" s="107">
        <v>477</v>
      </c>
      <c r="B480" s="107" t="s">
        <v>43</v>
      </c>
      <c r="C480" s="90">
        <v>43599</v>
      </c>
      <c r="D480" s="107" t="s">
        <v>7041</v>
      </c>
      <c r="E480" s="107" t="s">
        <v>1709</v>
      </c>
      <c r="F480" s="126">
        <v>819.5</v>
      </c>
      <c r="G480" s="107" t="str">
        <f t="shared" si="8"/>
        <v>SH19-04684</v>
      </c>
      <c r="H480" s="318"/>
      <c r="I480" s="126"/>
      <c r="J480" s="110"/>
      <c r="K480" s="108"/>
      <c r="L480" s="107"/>
      <c r="M480" s="319"/>
      <c r="N480" s="107"/>
    </row>
    <row r="481" spans="1:14" ht="18" customHeight="1">
      <c r="A481" s="107">
        <v>478</v>
      </c>
      <c r="B481" s="107" t="s">
        <v>1727</v>
      </c>
      <c r="C481" s="90">
        <v>43599</v>
      </c>
      <c r="D481" s="107" t="s">
        <v>7042</v>
      </c>
      <c r="E481" s="107" t="s">
        <v>1709</v>
      </c>
      <c r="F481" s="126">
        <v>2564.4</v>
      </c>
      <c r="G481" s="107" t="str">
        <f t="shared" si="8"/>
        <v>SH19-04685</v>
      </c>
      <c r="H481" s="318"/>
      <c r="I481" s="126"/>
      <c r="J481" s="110"/>
      <c r="K481" s="108"/>
      <c r="L481" s="107"/>
      <c r="M481" s="319"/>
      <c r="N481" s="107"/>
    </row>
    <row r="482" spans="1:14" ht="18" customHeight="1">
      <c r="A482" s="107">
        <v>479</v>
      </c>
      <c r="B482" s="107" t="s">
        <v>42</v>
      </c>
      <c r="C482" s="90">
        <v>43600</v>
      </c>
      <c r="D482" s="107" t="s">
        <v>7043</v>
      </c>
      <c r="E482" s="107" t="s">
        <v>7659</v>
      </c>
      <c r="F482" s="126">
        <v>9720.3799999999992</v>
      </c>
      <c r="G482" s="107" t="str">
        <f t="shared" si="8"/>
        <v>SH19-04686</v>
      </c>
      <c r="H482" s="318"/>
      <c r="I482" s="126"/>
      <c r="J482" s="110"/>
      <c r="K482" s="108"/>
      <c r="L482" s="107"/>
      <c r="M482" s="319"/>
      <c r="N482" s="107"/>
    </row>
    <row r="483" spans="1:14" ht="18" customHeight="1">
      <c r="A483" s="107">
        <v>480</v>
      </c>
      <c r="B483" s="107" t="s">
        <v>42</v>
      </c>
      <c r="C483" s="90">
        <v>43600</v>
      </c>
      <c r="D483" s="107" t="s">
        <v>7044</v>
      </c>
      <c r="E483" s="107" t="s">
        <v>7659</v>
      </c>
      <c r="F483" s="126">
        <v>2485.1999999999998</v>
      </c>
      <c r="G483" s="107" t="str">
        <f t="shared" si="8"/>
        <v>SH19-04687</v>
      </c>
      <c r="H483" s="318"/>
      <c r="I483" s="126"/>
      <c r="J483" s="110"/>
      <c r="K483" s="108"/>
      <c r="L483" s="107"/>
      <c r="M483" s="319"/>
      <c r="N483" s="107"/>
    </row>
    <row r="484" spans="1:14" ht="18" customHeight="1">
      <c r="A484" s="107">
        <v>481</v>
      </c>
      <c r="B484" s="107" t="s">
        <v>55</v>
      </c>
      <c r="C484" s="90">
        <v>43599</v>
      </c>
      <c r="D484" s="107" t="s">
        <v>7045</v>
      </c>
      <c r="E484" s="107" t="s">
        <v>1709</v>
      </c>
      <c r="F484" s="126">
        <v>1644.84</v>
      </c>
      <c r="G484" s="107" t="str">
        <f t="shared" si="8"/>
        <v>SH19-04688</v>
      </c>
      <c r="H484" s="318"/>
      <c r="I484" s="126"/>
      <c r="J484" s="110"/>
      <c r="K484" s="108"/>
      <c r="L484" s="107"/>
      <c r="M484" s="319"/>
      <c r="N484" s="107"/>
    </row>
    <row r="485" spans="1:14" ht="18" customHeight="1">
      <c r="A485" s="107">
        <v>482</v>
      </c>
      <c r="B485" s="107" t="s">
        <v>55</v>
      </c>
      <c r="C485" s="90">
        <v>43599</v>
      </c>
      <c r="D485" s="107" t="s">
        <v>7046</v>
      </c>
      <c r="E485" s="107" t="s">
        <v>1709</v>
      </c>
      <c r="F485" s="126">
        <v>1498.55</v>
      </c>
      <c r="G485" s="107" t="str">
        <f t="shared" si="8"/>
        <v>SH19-04689</v>
      </c>
      <c r="H485" s="318"/>
      <c r="I485" s="126"/>
      <c r="J485" s="110"/>
      <c r="K485" s="108"/>
      <c r="L485" s="107"/>
      <c r="M485" s="319"/>
      <c r="N485" s="107"/>
    </row>
    <row r="486" spans="1:14" ht="18" customHeight="1">
      <c r="A486" s="107">
        <v>483</v>
      </c>
      <c r="B486" s="107" t="s">
        <v>55</v>
      </c>
      <c r="C486" s="90">
        <v>43599</v>
      </c>
      <c r="D486" s="107" t="s">
        <v>7047</v>
      </c>
      <c r="E486" s="107" t="s">
        <v>1709</v>
      </c>
      <c r="F486" s="126">
        <v>1526.4</v>
      </c>
      <c r="G486" s="107" t="str">
        <f t="shared" si="8"/>
        <v>SH19-04690</v>
      </c>
      <c r="H486" s="318"/>
      <c r="I486" s="126"/>
      <c r="J486" s="110"/>
      <c r="K486" s="108"/>
      <c r="L486" s="107"/>
      <c r="M486" s="319"/>
      <c r="N486" s="107"/>
    </row>
    <row r="487" spans="1:14" ht="18" customHeight="1">
      <c r="A487" s="107">
        <v>484</v>
      </c>
      <c r="B487" s="107" t="s">
        <v>50</v>
      </c>
      <c r="C487" s="90">
        <v>43599</v>
      </c>
      <c r="D487" s="107" t="s">
        <v>7048</v>
      </c>
      <c r="E487" s="107" t="s">
        <v>1709</v>
      </c>
      <c r="F487" s="126">
        <v>2676.57</v>
      </c>
      <c r="G487" s="107" t="str">
        <f t="shared" si="8"/>
        <v>SH19-04691</v>
      </c>
      <c r="H487" s="318"/>
      <c r="I487" s="126"/>
      <c r="J487" s="110"/>
      <c r="K487" s="108"/>
      <c r="L487" s="107"/>
      <c r="M487" s="319"/>
      <c r="N487" s="107"/>
    </row>
    <row r="488" spans="1:14" ht="18" customHeight="1">
      <c r="A488" s="107">
        <v>485</v>
      </c>
      <c r="B488" s="107" t="s">
        <v>142</v>
      </c>
      <c r="C488" s="90">
        <v>43600</v>
      </c>
      <c r="D488" s="107" t="s">
        <v>7049</v>
      </c>
      <c r="E488" s="107" t="s">
        <v>1709</v>
      </c>
      <c r="F488" s="126">
        <v>1450.88</v>
      </c>
      <c r="G488" s="107" t="str">
        <f t="shared" si="8"/>
        <v>SH19-04692</v>
      </c>
      <c r="H488" s="318"/>
      <c r="I488" s="126"/>
      <c r="J488" s="110"/>
      <c r="K488" s="108"/>
      <c r="L488" s="107"/>
      <c r="M488" s="319"/>
      <c r="N488" s="107"/>
    </row>
    <row r="489" spans="1:14" ht="18" customHeight="1">
      <c r="A489" s="107">
        <v>486</v>
      </c>
      <c r="B489" s="107" t="s">
        <v>55</v>
      </c>
      <c r="C489" s="90">
        <v>43600</v>
      </c>
      <c r="D489" s="107" t="s">
        <v>7050</v>
      </c>
      <c r="E489" s="107" t="s">
        <v>1709</v>
      </c>
      <c r="F489" s="126">
        <v>1644.84</v>
      </c>
      <c r="G489" s="107" t="str">
        <f t="shared" si="8"/>
        <v>SH19-04693</v>
      </c>
      <c r="H489" s="318"/>
      <c r="I489" s="126"/>
      <c r="J489" s="110"/>
      <c r="K489" s="108"/>
      <c r="L489" s="107"/>
      <c r="M489" s="319"/>
      <c r="N489" s="107"/>
    </row>
    <row r="490" spans="1:14" ht="18" customHeight="1">
      <c r="A490" s="107">
        <v>487</v>
      </c>
      <c r="B490" s="107" t="s">
        <v>55</v>
      </c>
      <c r="C490" s="90">
        <v>43600</v>
      </c>
      <c r="D490" s="107" t="s">
        <v>7051</v>
      </c>
      <c r="E490" s="107" t="s">
        <v>1709</v>
      </c>
      <c r="F490" s="126">
        <v>1374.66</v>
      </c>
      <c r="G490" s="107" t="str">
        <f t="shared" si="8"/>
        <v>SH19-04694</v>
      </c>
      <c r="H490" s="318"/>
      <c r="I490" s="126"/>
      <c r="J490" s="110"/>
      <c r="K490" s="108"/>
      <c r="L490" s="107"/>
      <c r="M490" s="319"/>
      <c r="N490" s="107"/>
    </row>
    <row r="491" spans="1:14" ht="18" customHeight="1">
      <c r="A491" s="107">
        <v>488</v>
      </c>
      <c r="B491" s="107" t="s">
        <v>55</v>
      </c>
      <c r="C491" s="90">
        <v>43600</v>
      </c>
      <c r="D491" s="107" t="s">
        <v>7052</v>
      </c>
      <c r="E491" s="107" t="s">
        <v>1709</v>
      </c>
      <c r="F491" s="126">
        <v>727.65</v>
      </c>
      <c r="G491" s="107" t="str">
        <f t="shared" si="8"/>
        <v>SH19-04695</v>
      </c>
      <c r="H491" s="318"/>
      <c r="I491" s="126"/>
      <c r="J491" s="110"/>
      <c r="K491" s="108"/>
      <c r="L491" s="107"/>
      <c r="M491" s="319"/>
      <c r="N491" s="107"/>
    </row>
    <row r="492" spans="1:14" ht="18" customHeight="1">
      <c r="A492" s="107">
        <v>489</v>
      </c>
      <c r="B492" s="107" t="s">
        <v>43</v>
      </c>
      <c r="C492" s="90">
        <v>43600</v>
      </c>
      <c r="D492" s="107" t="s">
        <v>7053</v>
      </c>
      <c r="E492" s="107" t="s">
        <v>1709</v>
      </c>
      <c r="F492" s="126">
        <v>6520.26</v>
      </c>
      <c r="G492" s="107" t="str">
        <f t="shared" si="8"/>
        <v>SH19-04696</v>
      </c>
      <c r="H492" s="318"/>
      <c r="I492" s="126"/>
      <c r="J492" s="110"/>
      <c r="K492" s="108"/>
      <c r="L492" s="107"/>
      <c r="M492" s="319"/>
      <c r="N492" s="107"/>
    </row>
    <row r="493" spans="1:14" ht="18" customHeight="1">
      <c r="A493" s="107">
        <v>490</v>
      </c>
      <c r="B493" s="107" t="s">
        <v>291</v>
      </c>
      <c r="C493" s="90">
        <v>43601</v>
      </c>
      <c r="D493" s="107" t="s">
        <v>7054</v>
      </c>
      <c r="E493" s="107" t="s">
        <v>1709</v>
      </c>
      <c r="F493" s="126">
        <v>3548.7</v>
      </c>
      <c r="G493" s="107" t="str">
        <f t="shared" si="8"/>
        <v>SH19-04697</v>
      </c>
      <c r="H493" s="318"/>
      <c r="I493" s="126"/>
      <c r="J493" s="110"/>
      <c r="K493" s="108"/>
      <c r="L493" s="107"/>
      <c r="M493" s="319"/>
      <c r="N493" s="107"/>
    </row>
    <row r="494" spans="1:14" ht="18" customHeight="1">
      <c r="A494" s="107">
        <v>491</v>
      </c>
      <c r="B494" s="107" t="s">
        <v>291</v>
      </c>
      <c r="C494" s="90">
        <v>43601</v>
      </c>
      <c r="D494" s="107" t="s">
        <v>7055</v>
      </c>
      <c r="E494" s="107" t="s">
        <v>1709</v>
      </c>
      <c r="F494" s="126">
        <v>1126.4000000000001</v>
      </c>
      <c r="G494" s="107" t="str">
        <f t="shared" si="8"/>
        <v>SH19-04698</v>
      </c>
      <c r="H494" s="318"/>
      <c r="I494" s="126"/>
      <c r="J494" s="110"/>
      <c r="K494" s="108"/>
      <c r="L494" s="107"/>
      <c r="M494" s="319"/>
      <c r="N494" s="107"/>
    </row>
    <row r="495" spans="1:14" ht="18" customHeight="1">
      <c r="A495" s="107">
        <v>492</v>
      </c>
      <c r="B495" s="107" t="s">
        <v>1746</v>
      </c>
      <c r="D495" s="327" t="s">
        <v>7056</v>
      </c>
      <c r="E495" s="107" t="s">
        <v>1709</v>
      </c>
      <c r="F495" s="126">
        <v>0</v>
      </c>
      <c r="G495" s="107" t="str">
        <f t="shared" si="8"/>
        <v>SH19-04699</v>
      </c>
      <c r="H495" s="318"/>
      <c r="I495" s="126"/>
      <c r="J495" s="110"/>
      <c r="K495" s="108"/>
      <c r="L495" s="107"/>
      <c r="M495" s="319"/>
      <c r="N495" s="107"/>
    </row>
    <row r="496" spans="1:14" ht="18" customHeight="1">
      <c r="A496" s="107">
        <v>493</v>
      </c>
      <c r="B496" s="107" t="s">
        <v>139</v>
      </c>
      <c r="C496" s="90">
        <v>43600</v>
      </c>
      <c r="D496" s="107" t="s">
        <v>7057</v>
      </c>
      <c r="E496" s="107" t="s">
        <v>1709</v>
      </c>
      <c r="F496" s="126">
        <v>1479</v>
      </c>
      <c r="G496" s="107" t="str">
        <f t="shared" si="8"/>
        <v>SH19-04700</v>
      </c>
      <c r="H496" s="318"/>
      <c r="I496" s="126"/>
      <c r="J496" s="110"/>
      <c r="K496" s="108"/>
      <c r="L496" s="107"/>
      <c r="M496" s="319"/>
      <c r="N496" s="107"/>
    </row>
    <row r="497" spans="1:14" ht="18" customHeight="1">
      <c r="A497" s="107">
        <v>494</v>
      </c>
      <c r="B497" s="107" t="s">
        <v>42</v>
      </c>
      <c r="C497" s="90">
        <v>43601</v>
      </c>
      <c r="D497" s="107" t="s">
        <v>7058</v>
      </c>
      <c r="E497" s="107" t="s">
        <v>7658</v>
      </c>
      <c r="F497" s="126">
        <v>7195.16</v>
      </c>
      <c r="G497" s="107" t="str">
        <f t="shared" si="8"/>
        <v>SH19-04701</v>
      </c>
      <c r="H497" s="318"/>
      <c r="I497" s="126"/>
      <c r="J497" s="110"/>
      <c r="K497" s="108"/>
      <c r="L497" s="107"/>
      <c r="M497" s="319"/>
      <c r="N497" s="107"/>
    </row>
    <row r="498" spans="1:14" ht="18" customHeight="1">
      <c r="A498" s="107">
        <v>495</v>
      </c>
      <c r="B498" s="107" t="s">
        <v>42</v>
      </c>
      <c r="C498" s="90">
        <v>43601</v>
      </c>
      <c r="D498" s="107" t="s">
        <v>7059</v>
      </c>
      <c r="E498" s="107" t="s">
        <v>7658</v>
      </c>
      <c r="F498" s="126">
        <v>4118.7299999999996</v>
      </c>
      <c r="G498" s="107" t="str">
        <f t="shared" si="8"/>
        <v>SH19-04702</v>
      </c>
      <c r="H498" s="318"/>
      <c r="I498" s="126"/>
      <c r="J498" s="110"/>
      <c r="K498" s="108"/>
      <c r="L498" s="107"/>
      <c r="M498" s="319"/>
      <c r="N498" s="107"/>
    </row>
    <row r="499" spans="1:14" ht="18" customHeight="1">
      <c r="A499" s="107">
        <v>496</v>
      </c>
      <c r="B499" s="107" t="s">
        <v>42</v>
      </c>
      <c r="C499" s="90">
        <v>43601</v>
      </c>
      <c r="D499" s="107" t="s">
        <v>7060</v>
      </c>
      <c r="E499" s="107" t="s">
        <v>7658</v>
      </c>
      <c r="F499" s="126">
        <v>7071.12</v>
      </c>
      <c r="G499" s="107" t="str">
        <f t="shared" si="8"/>
        <v>SH19-04703</v>
      </c>
      <c r="H499" s="318"/>
      <c r="I499" s="126"/>
      <c r="J499" s="110"/>
      <c r="K499" s="108"/>
      <c r="L499" s="107"/>
      <c r="M499" s="319"/>
      <c r="N499" s="107"/>
    </row>
    <row r="500" spans="1:14" ht="18" customHeight="1">
      <c r="A500" s="107">
        <v>497</v>
      </c>
      <c r="B500" s="107" t="s">
        <v>42</v>
      </c>
      <c r="C500" s="90">
        <v>43601</v>
      </c>
      <c r="D500" s="107" t="s">
        <v>7061</v>
      </c>
      <c r="E500" s="107" t="s">
        <v>7658</v>
      </c>
      <c r="F500" s="126">
        <v>7231.83</v>
      </c>
      <c r="G500" s="107" t="str">
        <f t="shared" si="8"/>
        <v>SH19-04704</v>
      </c>
      <c r="H500" s="318"/>
      <c r="I500" s="126"/>
      <c r="J500" s="110"/>
      <c r="K500" s="108"/>
      <c r="L500" s="107"/>
      <c r="M500" s="319"/>
      <c r="N500" s="107"/>
    </row>
    <row r="501" spans="1:14" ht="18" customHeight="1">
      <c r="A501" s="107">
        <v>498</v>
      </c>
      <c r="B501" s="107" t="s">
        <v>42</v>
      </c>
      <c r="C501" s="90">
        <v>43601</v>
      </c>
      <c r="D501" s="107" t="s">
        <v>7062</v>
      </c>
      <c r="E501" s="107" t="s">
        <v>7658</v>
      </c>
      <c r="F501" s="126">
        <v>5184.58</v>
      </c>
      <c r="G501" s="107" t="str">
        <f t="shared" si="8"/>
        <v>SH19-04705</v>
      </c>
      <c r="H501" s="318"/>
      <c r="I501" s="126"/>
      <c r="J501" s="110"/>
      <c r="K501" s="108"/>
      <c r="L501" s="107"/>
      <c r="M501" s="319"/>
      <c r="N501" s="107"/>
    </row>
    <row r="502" spans="1:14" ht="18" customHeight="1">
      <c r="A502" s="107">
        <v>499</v>
      </c>
      <c r="B502" s="107" t="s">
        <v>42</v>
      </c>
      <c r="C502" s="90">
        <v>43601</v>
      </c>
      <c r="D502" s="107" t="s">
        <v>7063</v>
      </c>
      <c r="E502" s="107" t="s">
        <v>7658</v>
      </c>
      <c r="F502" s="126">
        <v>7690.65</v>
      </c>
      <c r="G502" s="107" t="str">
        <f t="shared" si="8"/>
        <v>SH19-04706</v>
      </c>
      <c r="H502" s="318"/>
      <c r="I502" s="126"/>
      <c r="J502" s="110"/>
      <c r="K502" s="108"/>
      <c r="L502" s="107"/>
      <c r="M502" s="319"/>
      <c r="N502" s="107"/>
    </row>
    <row r="503" spans="1:14" ht="18" customHeight="1">
      <c r="A503" s="107">
        <v>500</v>
      </c>
      <c r="B503" s="107" t="s">
        <v>42</v>
      </c>
      <c r="C503" s="90">
        <v>43601</v>
      </c>
      <c r="D503" s="107" t="s">
        <v>7064</v>
      </c>
      <c r="E503" s="107" t="s">
        <v>7658</v>
      </c>
      <c r="F503" s="126">
        <v>8862.14</v>
      </c>
      <c r="G503" s="107" t="str">
        <f t="shared" si="8"/>
        <v>SH19-04707</v>
      </c>
      <c r="H503" s="318"/>
      <c r="I503" s="126"/>
      <c r="J503" s="110"/>
      <c r="K503" s="108"/>
      <c r="L503" s="107"/>
      <c r="M503" s="319"/>
      <c r="N503" s="107"/>
    </row>
    <row r="504" spans="1:14" ht="18" customHeight="1">
      <c r="A504" s="107">
        <v>501</v>
      </c>
      <c r="B504" s="107" t="s">
        <v>42</v>
      </c>
      <c r="C504" s="90">
        <v>43601</v>
      </c>
      <c r="D504" s="107" t="s">
        <v>7065</v>
      </c>
      <c r="E504" s="107" t="s">
        <v>7658</v>
      </c>
      <c r="F504" s="126">
        <v>10927.27</v>
      </c>
      <c r="G504" s="107" t="str">
        <f t="shared" si="8"/>
        <v>SH19-04708</v>
      </c>
      <c r="H504" s="318"/>
      <c r="I504" s="126"/>
      <c r="J504" s="110"/>
      <c r="K504" s="108"/>
      <c r="L504" s="107"/>
      <c r="M504" s="319"/>
      <c r="N504" s="107"/>
    </row>
    <row r="505" spans="1:14" ht="18" customHeight="1">
      <c r="A505" s="107">
        <v>502</v>
      </c>
      <c r="B505" s="107" t="s">
        <v>42</v>
      </c>
      <c r="C505" s="90">
        <v>43601</v>
      </c>
      <c r="D505" s="107" t="s">
        <v>7066</v>
      </c>
      <c r="E505" s="107" t="s">
        <v>7658</v>
      </c>
      <c r="F505" s="126">
        <v>8019.16</v>
      </c>
      <c r="G505" s="107" t="str">
        <f t="shared" si="8"/>
        <v>SH19-04709</v>
      </c>
      <c r="H505" s="318"/>
      <c r="I505" s="126"/>
      <c r="J505" s="110"/>
      <c r="K505" s="108"/>
      <c r="L505" s="107"/>
      <c r="M505" s="319"/>
      <c r="N505" s="107"/>
    </row>
    <row r="506" spans="1:14" ht="18" customHeight="1">
      <c r="A506" s="107">
        <v>503</v>
      </c>
      <c r="B506" s="107" t="s">
        <v>42</v>
      </c>
      <c r="C506" s="90">
        <v>43601</v>
      </c>
      <c r="D506" s="107" t="s">
        <v>7067</v>
      </c>
      <c r="E506" s="107" t="s">
        <v>7658</v>
      </c>
      <c r="F506" s="126">
        <v>11047.9</v>
      </c>
      <c r="G506" s="107" t="str">
        <f t="shared" si="8"/>
        <v>SH19-04710</v>
      </c>
      <c r="H506" s="318"/>
      <c r="I506" s="126"/>
      <c r="J506" s="110"/>
      <c r="K506" s="108"/>
      <c r="L506" s="107"/>
      <c r="M506" s="319"/>
      <c r="N506" s="107"/>
    </row>
    <row r="507" spans="1:14" ht="18" customHeight="1">
      <c r="A507" s="107">
        <v>504</v>
      </c>
      <c r="B507" s="107" t="s">
        <v>42</v>
      </c>
      <c r="C507" s="90">
        <v>43601</v>
      </c>
      <c r="D507" s="107" t="s">
        <v>7068</v>
      </c>
      <c r="E507" s="107" t="s">
        <v>7658</v>
      </c>
      <c r="F507" s="126">
        <v>5155.3</v>
      </c>
      <c r="G507" s="107" t="str">
        <f t="shared" si="8"/>
        <v>SH19-04711</v>
      </c>
      <c r="H507" s="318"/>
      <c r="I507" s="126"/>
      <c r="J507" s="110"/>
      <c r="K507" s="108"/>
      <c r="L507" s="107"/>
      <c r="M507" s="319"/>
      <c r="N507" s="107"/>
    </row>
    <row r="508" spans="1:14" ht="18" customHeight="1">
      <c r="A508" s="107">
        <v>505</v>
      </c>
      <c r="B508" s="107" t="s">
        <v>42</v>
      </c>
      <c r="C508" s="90">
        <v>43601</v>
      </c>
      <c r="D508" s="107" t="s">
        <v>7069</v>
      </c>
      <c r="E508" s="107" t="s">
        <v>7658</v>
      </c>
      <c r="F508" s="126">
        <v>9671.61</v>
      </c>
      <c r="G508" s="107" t="str">
        <f t="shared" si="8"/>
        <v>SH19-04712</v>
      </c>
      <c r="H508" s="318"/>
      <c r="I508" s="126"/>
      <c r="J508" s="110"/>
      <c r="K508" s="108"/>
      <c r="L508" s="107"/>
      <c r="M508" s="319"/>
      <c r="N508" s="107"/>
    </row>
    <row r="509" spans="1:14" ht="18" customHeight="1">
      <c r="A509" s="107">
        <v>506</v>
      </c>
      <c r="B509" s="107" t="s">
        <v>139</v>
      </c>
      <c r="C509" s="90">
        <v>43600</v>
      </c>
      <c r="D509" s="107" t="s">
        <v>7070</v>
      </c>
      <c r="E509" s="107" t="s">
        <v>1709</v>
      </c>
      <c r="F509" s="126">
        <v>1703.03</v>
      </c>
      <c r="G509" s="107" t="str">
        <f t="shared" si="8"/>
        <v>SH19-04713</v>
      </c>
      <c r="H509" s="318"/>
      <c r="I509" s="126"/>
      <c r="J509" s="110"/>
      <c r="K509" s="108"/>
      <c r="L509" s="107"/>
      <c r="M509" s="319"/>
      <c r="N509" s="107"/>
    </row>
    <row r="510" spans="1:14" ht="18" customHeight="1">
      <c r="A510" s="107">
        <v>507</v>
      </c>
      <c r="B510" s="107" t="s">
        <v>223</v>
      </c>
      <c r="C510" s="90">
        <v>43600</v>
      </c>
      <c r="D510" s="107" t="s">
        <v>7071</v>
      </c>
      <c r="E510" s="107" t="s">
        <v>1709</v>
      </c>
      <c r="F510" s="126">
        <v>2857.46</v>
      </c>
      <c r="G510" s="107" t="str">
        <f t="shared" si="8"/>
        <v>SH19-04714</v>
      </c>
      <c r="H510" s="318"/>
      <c r="I510" s="126"/>
      <c r="J510" s="110"/>
      <c r="K510" s="108"/>
      <c r="L510" s="107"/>
      <c r="M510" s="319"/>
      <c r="N510" s="107"/>
    </row>
    <row r="511" spans="1:14" ht="18" customHeight="1">
      <c r="A511" s="107">
        <v>508</v>
      </c>
      <c r="B511" s="107" t="s">
        <v>42</v>
      </c>
      <c r="C511" s="90">
        <v>43600</v>
      </c>
      <c r="D511" s="107" t="s">
        <v>7072</v>
      </c>
      <c r="E511" s="107" t="s">
        <v>7659</v>
      </c>
      <c r="F511" s="126">
        <v>4529.2299999999996</v>
      </c>
      <c r="G511" s="107" t="str">
        <f t="shared" si="8"/>
        <v>SH19-04715</v>
      </c>
      <c r="H511" s="318"/>
      <c r="I511" s="126"/>
      <c r="J511" s="110"/>
      <c r="K511" s="108"/>
      <c r="L511" s="107"/>
      <c r="M511" s="319"/>
      <c r="N511" s="107"/>
    </row>
    <row r="512" spans="1:14" ht="18" customHeight="1">
      <c r="A512" s="107">
        <v>509</v>
      </c>
      <c r="B512" s="107" t="s">
        <v>42</v>
      </c>
      <c r="C512" s="90">
        <v>43600</v>
      </c>
      <c r="D512" s="107" t="s">
        <v>7073</v>
      </c>
      <c r="E512" s="107" t="s">
        <v>7659</v>
      </c>
      <c r="F512" s="126">
        <v>24</v>
      </c>
      <c r="G512" s="107" t="str">
        <f t="shared" si="8"/>
        <v>SH19-04716</v>
      </c>
      <c r="H512" s="318"/>
      <c r="I512" s="126"/>
      <c r="J512" s="110"/>
      <c r="K512" s="108"/>
      <c r="L512" s="107"/>
      <c r="M512" s="319"/>
      <c r="N512" s="107"/>
    </row>
    <row r="513" spans="1:14" ht="18" customHeight="1">
      <c r="A513" s="107">
        <v>510</v>
      </c>
      <c r="B513" s="107" t="s">
        <v>1746</v>
      </c>
      <c r="D513" s="327" t="s">
        <v>7074</v>
      </c>
      <c r="E513" s="107" t="s">
        <v>1709</v>
      </c>
      <c r="F513" s="126">
        <v>0</v>
      </c>
      <c r="G513" s="107" t="str">
        <f t="shared" si="8"/>
        <v>SH19-04717</v>
      </c>
      <c r="H513" s="318"/>
      <c r="I513" s="126"/>
      <c r="J513" s="110"/>
      <c r="K513" s="108"/>
      <c r="L513" s="107"/>
      <c r="M513" s="319"/>
      <c r="N513" s="107"/>
    </row>
    <row r="514" spans="1:14" ht="18" customHeight="1">
      <c r="A514" s="107">
        <v>511</v>
      </c>
      <c r="B514" s="107" t="s">
        <v>1727</v>
      </c>
      <c r="C514" s="90">
        <v>43600</v>
      </c>
      <c r="D514" s="107" t="s">
        <v>7075</v>
      </c>
      <c r="E514" s="107" t="s">
        <v>1709</v>
      </c>
      <c r="F514" s="126">
        <v>1924.2</v>
      </c>
      <c r="G514" s="107" t="str">
        <f t="shared" si="8"/>
        <v>SH19-04718</v>
      </c>
      <c r="H514" s="318"/>
      <c r="I514" s="126"/>
      <c r="J514" s="110"/>
      <c r="K514" s="108"/>
      <c r="L514" s="107"/>
      <c r="M514" s="319"/>
      <c r="N514" s="107"/>
    </row>
    <row r="515" spans="1:14" ht="18" customHeight="1">
      <c r="A515" s="107">
        <v>512</v>
      </c>
      <c r="B515" s="107" t="s">
        <v>298</v>
      </c>
      <c r="C515" s="90">
        <v>43600</v>
      </c>
      <c r="D515" s="107" t="s">
        <v>7076</v>
      </c>
      <c r="E515" s="107" t="s">
        <v>1709</v>
      </c>
      <c r="F515" s="126">
        <v>1037.1400000000001</v>
      </c>
      <c r="G515" s="107" t="str">
        <f t="shared" si="8"/>
        <v>SH19-04719</v>
      </c>
      <c r="H515" s="318"/>
      <c r="I515" s="126"/>
      <c r="J515" s="110"/>
      <c r="K515" s="108"/>
      <c r="L515" s="107"/>
      <c r="M515" s="319"/>
      <c r="N515" s="107"/>
    </row>
    <row r="516" spans="1:14" ht="18" customHeight="1">
      <c r="A516" s="107">
        <v>513</v>
      </c>
      <c r="B516" s="107" t="s">
        <v>197</v>
      </c>
      <c r="C516" s="90">
        <v>43600</v>
      </c>
      <c r="D516" s="107" t="s">
        <v>7077</v>
      </c>
      <c r="E516" s="107" t="s">
        <v>1709</v>
      </c>
      <c r="F516" s="126">
        <v>5697.93</v>
      </c>
      <c r="G516" s="107" t="str">
        <f t="shared" si="8"/>
        <v>SH19-04720</v>
      </c>
      <c r="H516" s="318"/>
      <c r="I516" s="126"/>
      <c r="J516" s="110"/>
      <c r="K516" s="108"/>
      <c r="L516" s="107"/>
      <c r="M516" s="319"/>
      <c r="N516" s="107"/>
    </row>
    <row r="517" spans="1:14" ht="18" customHeight="1">
      <c r="A517" s="107">
        <v>514</v>
      </c>
      <c r="B517" s="107" t="s">
        <v>1746</v>
      </c>
      <c r="D517" s="327" t="s">
        <v>7078</v>
      </c>
      <c r="E517" s="107" t="s">
        <v>1709</v>
      </c>
      <c r="F517" s="126">
        <v>0</v>
      </c>
      <c r="G517" s="107" t="str">
        <f t="shared" si="8"/>
        <v>SH19-04721</v>
      </c>
      <c r="H517" s="318"/>
      <c r="I517" s="126"/>
      <c r="J517" s="110"/>
      <c r="K517" s="108"/>
      <c r="L517" s="107"/>
      <c r="M517" s="319"/>
      <c r="N517" s="107"/>
    </row>
    <row r="518" spans="1:14" ht="18" customHeight="1">
      <c r="A518" s="107">
        <v>516</v>
      </c>
      <c r="B518" s="107" t="s">
        <v>1746</v>
      </c>
      <c r="D518" s="327" t="s">
        <v>7079</v>
      </c>
      <c r="E518" s="107" t="s">
        <v>1709</v>
      </c>
      <c r="F518" s="126">
        <v>0</v>
      </c>
      <c r="G518" s="107" t="str">
        <f t="shared" si="8"/>
        <v>SH19-04723</v>
      </c>
      <c r="H518" s="318"/>
      <c r="I518" s="126"/>
      <c r="J518" s="110"/>
      <c r="K518" s="108"/>
      <c r="L518" s="107"/>
      <c r="M518" s="319"/>
      <c r="N518" s="107"/>
    </row>
    <row r="519" spans="1:14" ht="18" customHeight="1">
      <c r="A519" s="107">
        <v>517</v>
      </c>
      <c r="B519" s="107" t="s">
        <v>42</v>
      </c>
      <c r="C519" s="90">
        <v>43612</v>
      </c>
      <c r="D519" s="107" t="s">
        <v>7080</v>
      </c>
      <c r="E519" s="107" t="s">
        <v>7770</v>
      </c>
      <c r="F519" s="126">
        <v>4045.33</v>
      </c>
      <c r="G519" s="107" t="str">
        <f t="shared" si="8"/>
        <v>SH19-04724</v>
      </c>
      <c r="H519" s="318"/>
      <c r="I519" s="126"/>
      <c r="J519" s="110"/>
      <c r="K519" s="108"/>
      <c r="L519" s="107"/>
      <c r="M519" s="319"/>
      <c r="N519" s="107"/>
    </row>
    <row r="520" spans="1:14" ht="18" customHeight="1">
      <c r="A520" s="107">
        <v>518</v>
      </c>
      <c r="B520" s="107" t="s">
        <v>43</v>
      </c>
      <c r="C520" s="90">
        <v>43593</v>
      </c>
      <c r="D520" s="107" t="s">
        <v>7081</v>
      </c>
      <c r="E520" s="107" t="s">
        <v>1709</v>
      </c>
      <c r="F520" s="126">
        <v>2309.0500000000002</v>
      </c>
      <c r="G520" s="107" t="str">
        <f t="shared" si="8"/>
        <v>SH19-04725</v>
      </c>
      <c r="H520" s="318"/>
      <c r="I520" s="126"/>
      <c r="J520" s="110"/>
      <c r="K520" s="108"/>
      <c r="L520" s="107"/>
      <c r="M520" s="319"/>
      <c r="N520" s="107"/>
    </row>
    <row r="521" spans="1:14" ht="18" customHeight="1">
      <c r="A521" s="107">
        <v>519</v>
      </c>
      <c r="B521" s="107" t="s">
        <v>43</v>
      </c>
      <c r="C521" s="90">
        <v>43593</v>
      </c>
      <c r="D521" s="107" t="s">
        <v>7082</v>
      </c>
      <c r="E521" s="107" t="s">
        <v>1709</v>
      </c>
      <c r="F521" s="126">
        <v>70.59</v>
      </c>
      <c r="G521" s="107" t="str">
        <f t="shared" si="8"/>
        <v>SH19-04726</v>
      </c>
      <c r="H521" s="318"/>
      <c r="I521" s="126"/>
      <c r="J521" s="110"/>
      <c r="K521" s="108"/>
      <c r="L521" s="107"/>
      <c r="M521" s="319"/>
      <c r="N521" s="107"/>
    </row>
    <row r="522" spans="1:14" ht="18" customHeight="1">
      <c r="A522" s="107">
        <v>520</v>
      </c>
      <c r="B522" s="107" t="s">
        <v>42</v>
      </c>
      <c r="C522" s="90">
        <v>43600</v>
      </c>
      <c r="D522" s="107" t="s">
        <v>7083</v>
      </c>
      <c r="E522" s="107" t="s">
        <v>7659</v>
      </c>
      <c r="F522" s="126">
        <v>1458.87</v>
      </c>
      <c r="G522" s="107" t="str">
        <f t="shared" si="8"/>
        <v>SH19-04727</v>
      </c>
      <c r="H522" s="318"/>
      <c r="I522" s="126"/>
      <c r="J522" s="110"/>
      <c r="K522" s="108"/>
      <c r="L522" s="107"/>
      <c r="M522" s="319"/>
      <c r="N522" s="107"/>
    </row>
    <row r="523" spans="1:14" ht="18" customHeight="1">
      <c r="A523" s="107">
        <v>521</v>
      </c>
      <c r="B523" s="107" t="s">
        <v>1727</v>
      </c>
      <c r="C523" s="90">
        <v>43593</v>
      </c>
      <c r="D523" s="107" t="s">
        <v>7084</v>
      </c>
      <c r="E523" s="107" t="s">
        <v>1709</v>
      </c>
      <c r="F523" s="126">
        <v>603.6</v>
      </c>
      <c r="G523" s="107" t="str">
        <f t="shared" si="8"/>
        <v>SH19-04728</v>
      </c>
      <c r="H523" s="318"/>
      <c r="I523" s="126"/>
      <c r="J523" s="110"/>
      <c r="K523" s="108"/>
      <c r="L523" s="107"/>
      <c r="M523" s="319"/>
      <c r="N523" s="107"/>
    </row>
    <row r="524" spans="1:14" ht="18" customHeight="1">
      <c r="A524" s="107">
        <v>522</v>
      </c>
      <c r="B524" s="107" t="s">
        <v>142</v>
      </c>
      <c r="C524" s="90">
        <v>43593</v>
      </c>
      <c r="D524" s="107" t="s">
        <v>7085</v>
      </c>
      <c r="E524" s="107" t="s">
        <v>1709</v>
      </c>
      <c r="F524" s="126">
        <v>2698.57</v>
      </c>
      <c r="G524" s="107" t="str">
        <f t="shared" si="8"/>
        <v>SH19-04729</v>
      </c>
      <c r="H524" s="318"/>
      <c r="I524" s="126"/>
      <c r="J524" s="110"/>
      <c r="K524" s="108"/>
      <c r="L524" s="107"/>
      <c r="M524" s="319"/>
      <c r="N524" s="107"/>
    </row>
    <row r="525" spans="1:14" ht="18" customHeight="1">
      <c r="A525" s="107">
        <v>523</v>
      </c>
      <c r="B525" s="107" t="s">
        <v>142</v>
      </c>
      <c r="C525" s="90">
        <v>43593</v>
      </c>
      <c r="D525" s="107" t="s">
        <v>7086</v>
      </c>
      <c r="E525" s="107" t="s">
        <v>1709</v>
      </c>
      <c r="F525" s="126">
        <v>442.99</v>
      </c>
      <c r="G525" s="107" t="str">
        <f t="shared" si="8"/>
        <v>SH19-04730</v>
      </c>
      <c r="H525" s="318"/>
      <c r="I525" s="126"/>
      <c r="J525" s="110"/>
      <c r="K525" s="108"/>
      <c r="L525" s="107"/>
      <c r="M525" s="319"/>
      <c r="N525" s="107"/>
    </row>
    <row r="526" spans="1:14" ht="18" customHeight="1">
      <c r="A526" s="107">
        <v>524</v>
      </c>
      <c r="B526" s="107" t="s">
        <v>49</v>
      </c>
      <c r="C526" s="90">
        <v>43600</v>
      </c>
      <c r="D526" s="107" t="s">
        <v>7087</v>
      </c>
      <c r="E526" s="107" t="s">
        <v>1709</v>
      </c>
      <c r="F526" s="126">
        <v>14242.8</v>
      </c>
      <c r="G526" s="107" t="str">
        <f t="shared" ref="G526:G589" si="9">D526</f>
        <v>SH19-04731</v>
      </c>
      <c r="H526" s="318"/>
      <c r="I526" s="126"/>
      <c r="J526" s="110"/>
      <c r="K526" s="108"/>
      <c r="L526" s="107"/>
      <c r="M526" s="319"/>
      <c r="N526" s="107"/>
    </row>
    <row r="527" spans="1:14" ht="18" customHeight="1">
      <c r="A527" s="107">
        <v>525</v>
      </c>
      <c r="B527" s="107" t="s">
        <v>42</v>
      </c>
      <c r="C527" s="90">
        <v>43601</v>
      </c>
      <c r="D527" s="107" t="s">
        <v>7088</v>
      </c>
      <c r="E527" s="107" t="s">
        <v>7658</v>
      </c>
      <c r="F527" s="126">
        <v>4342.0600000000004</v>
      </c>
      <c r="G527" s="107" t="str">
        <f t="shared" si="9"/>
        <v>SH19-04732</v>
      </c>
      <c r="H527" s="318"/>
      <c r="I527" s="126"/>
      <c r="J527" s="110"/>
      <c r="K527" s="108"/>
      <c r="L527" s="107"/>
      <c r="M527" s="319"/>
      <c r="N527" s="107"/>
    </row>
    <row r="528" spans="1:14" ht="18" customHeight="1">
      <c r="A528" s="107">
        <v>526</v>
      </c>
      <c r="B528" s="107" t="s">
        <v>42</v>
      </c>
      <c r="C528" s="90">
        <v>43601</v>
      </c>
      <c r="D528" s="107" t="s">
        <v>7089</v>
      </c>
      <c r="E528" s="107" t="s">
        <v>7658</v>
      </c>
      <c r="F528" s="126">
        <v>4810.18</v>
      </c>
      <c r="G528" s="107" t="str">
        <f t="shared" si="9"/>
        <v>SH19-04733</v>
      </c>
      <c r="H528" s="318"/>
      <c r="I528" s="126"/>
      <c r="J528" s="110"/>
      <c r="K528" s="108"/>
      <c r="L528" s="107"/>
      <c r="M528" s="319"/>
      <c r="N528" s="107"/>
    </row>
    <row r="529" spans="1:14" ht="18" customHeight="1">
      <c r="A529" s="107">
        <v>527</v>
      </c>
      <c r="B529" s="107" t="s">
        <v>1746</v>
      </c>
      <c r="D529" s="327" t="s">
        <v>7090</v>
      </c>
      <c r="E529" s="107" t="s">
        <v>1709</v>
      </c>
      <c r="F529" s="126">
        <v>0</v>
      </c>
      <c r="G529" s="107" t="str">
        <f t="shared" si="9"/>
        <v>SH19-04734</v>
      </c>
      <c r="H529" s="318"/>
      <c r="I529" s="126"/>
      <c r="J529" s="110"/>
      <c r="K529" s="108"/>
      <c r="L529" s="107"/>
      <c r="M529" s="319"/>
      <c r="N529" s="107"/>
    </row>
    <row r="530" spans="1:14" ht="18" customHeight="1">
      <c r="A530" s="107">
        <v>528</v>
      </c>
      <c r="B530" s="107" t="s">
        <v>55</v>
      </c>
      <c r="C530" s="90">
        <v>43600</v>
      </c>
      <c r="D530" s="107" t="s">
        <v>7091</v>
      </c>
      <c r="E530" s="107" t="s">
        <v>1709</v>
      </c>
      <c r="F530" s="126">
        <v>1644.84</v>
      </c>
      <c r="G530" s="107" t="str">
        <f t="shared" si="9"/>
        <v>SH19-04735</v>
      </c>
      <c r="H530" s="318"/>
      <c r="I530" s="126"/>
      <c r="J530" s="110"/>
      <c r="K530" s="108"/>
      <c r="L530" s="107"/>
      <c r="M530" s="319"/>
      <c r="N530" s="107"/>
    </row>
    <row r="531" spans="1:14" ht="18" customHeight="1">
      <c r="A531" s="107">
        <v>529</v>
      </c>
      <c r="B531" s="107" t="s">
        <v>55</v>
      </c>
      <c r="C531" s="90">
        <v>43600</v>
      </c>
      <c r="D531" s="107" t="s">
        <v>7092</v>
      </c>
      <c r="E531" s="107" t="s">
        <v>1709</v>
      </c>
      <c r="F531" s="126">
        <v>1319.12</v>
      </c>
      <c r="G531" s="107" t="str">
        <f t="shared" si="9"/>
        <v>SH19-04736</v>
      </c>
      <c r="H531" s="318"/>
      <c r="I531" s="126"/>
      <c r="J531" s="110"/>
      <c r="K531" s="108"/>
      <c r="L531" s="107"/>
      <c r="M531" s="319"/>
      <c r="N531" s="107"/>
    </row>
    <row r="532" spans="1:14" ht="18" customHeight="1">
      <c r="A532" s="107">
        <v>530</v>
      </c>
      <c r="B532" s="107" t="s">
        <v>55</v>
      </c>
      <c r="C532" s="90">
        <v>43600</v>
      </c>
      <c r="D532" s="107" t="s">
        <v>7093</v>
      </c>
      <c r="E532" s="107" t="s">
        <v>1709</v>
      </c>
      <c r="F532" s="126">
        <v>1447.74</v>
      </c>
      <c r="G532" s="107" t="str">
        <f t="shared" si="9"/>
        <v>SH19-04737</v>
      </c>
      <c r="H532" s="318"/>
      <c r="I532" s="126"/>
      <c r="J532" s="110"/>
      <c r="K532" s="108"/>
      <c r="L532" s="107"/>
      <c r="M532" s="319"/>
      <c r="N532" s="107"/>
    </row>
    <row r="533" spans="1:14" ht="18" customHeight="1">
      <c r="A533" s="107">
        <v>531</v>
      </c>
      <c r="B533" s="107" t="s">
        <v>1727</v>
      </c>
      <c r="C533" s="90">
        <v>43600</v>
      </c>
      <c r="D533" s="107" t="s">
        <v>7094</v>
      </c>
      <c r="E533" s="107" t="s">
        <v>1709</v>
      </c>
      <c r="F533" s="126">
        <v>2583.6</v>
      </c>
      <c r="G533" s="107" t="str">
        <f t="shared" si="9"/>
        <v>SH19-04738</v>
      </c>
      <c r="H533" s="318"/>
      <c r="I533" s="126"/>
      <c r="J533" s="110"/>
      <c r="K533" s="108"/>
      <c r="L533" s="107"/>
      <c r="M533" s="319"/>
      <c r="N533" s="107"/>
    </row>
    <row r="534" spans="1:14" ht="18" customHeight="1">
      <c r="A534" s="107">
        <v>532</v>
      </c>
      <c r="B534" s="107" t="s">
        <v>42</v>
      </c>
      <c r="C534" s="90">
        <v>43600</v>
      </c>
      <c r="D534" s="107" t="s">
        <v>7095</v>
      </c>
      <c r="E534" s="107" t="s">
        <v>7659</v>
      </c>
      <c r="F534" s="126">
        <v>16.579999999999998</v>
      </c>
      <c r="G534" s="107" t="str">
        <f t="shared" si="9"/>
        <v>SH19-04739</v>
      </c>
      <c r="H534" s="318"/>
      <c r="I534" s="126"/>
      <c r="J534" s="110"/>
      <c r="K534" s="108"/>
      <c r="L534" s="107"/>
      <c r="M534" s="319"/>
      <c r="N534" s="107"/>
    </row>
    <row r="535" spans="1:14" ht="18" customHeight="1">
      <c r="A535" s="107">
        <v>533</v>
      </c>
      <c r="B535" s="107" t="s">
        <v>42</v>
      </c>
      <c r="C535" s="90">
        <v>43600</v>
      </c>
      <c r="D535" s="107" t="s">
        <v>7096</v>
      </c>
      <c r="E535" s="107" t="s">
        <v>7659</v>
      </c>
      <c r="F535" s="126">
        <v>49.13</v>
      </c>
      <c r="G535" s="107" t="str">
        <f t="shared" si="9"/>
        <v>SH19-04740</v>
      </c>
      <c r="H535" s="318"/>
      <c r="I535" s="126"/>
      <c r="J535" s="110"/>
      <c r="K535" s="108"/>
      <c r="L535" s="107"/>
      <c r="M535" s="319"/>
      <c r="N535" s="107"/>
    </row>
    <row r="536" spans="1:14" ht="18" customHeight="1">
      <c r="A536" s="107">
        <v>534</v>
      </c>
      <c r="B536" s="107" t="s">
        <v>333</v>
      </c>
      <c r="C536" s="90">
        <v>43600</v>
      </c>
      <c r="D536" s="107" t="s">
        <v>7097</v>
      </c>
      <c r="E536" s="107" t="s">
        <v>1709</v>
      </c>
      <c r="F536" s="126">
        <v>8321.69</v>
      </c>
      <c r="G536" s="107" t="str">
        <f t="shared" si="9"/>
        <v>SH19-04741</v>
      </c>
      <c r="H536" s="318"/>
      <c r="I536" s="126"/>
      <c r="J536" s="110"/>
      <c r="K536" s="108"/>
      <c r="L536" s="107"/>
      <c r="M536" s="319"/>
      <c r="N536" s="107"/>
    </row>
    <row r="537" spans="1:14" ht="18" customHeight="1">
      <c r="A537" s="107">
        <v>535</v>
      </c>
      <c r="B537" s="107" t="s">
        <v>142</v>
      </c>
      <c r="C537" s="90">
        <v>43601</v>
      </c>
      <c r="D537" s="107" t="s">
        <v>7098</v>
      </c>
      <c r="E537" s="107" t="s">
        <v>1709</v>
      </c>
      <c r="F537" s="126">
        <v>308.88</v>
      </c>
      <c r="G537" s="107" t="str">
        <f t="shared" si="9"/>
        <v>SH19-04742</v>
      </c>
      <c r="H537" s="318"/>
      <c r="I537" s="126"/>
      <c r="J537" s="110"/>
      <c r="K537" s="108"/>
      <c r="L537" s="107"/>
      <c r="M537" s="319"/>
      <c r="N537" s="107"/>
    </row>
    <row r="538" spans="1:14" ht="18" customHeight="1">
      <c r="A538" s="107">
        <v>536</v>
      </c>
      <c r="B538" s="107" t="s">
        <v>142</v>
      </c>
      <c r="C538" s="90">
        <v>43601</v>
      </c>
      <c r="D538" s="107" t="s">
        <v>7099</v>
      </c>
      <c r="E538" s="107" t="s">
        <v>1709</v>
      </c>
      <c r="F538" s="126">
        <v>110.34</v>
      </c>
      <c r="G538" s="107" t="str">
        <f t="shared" si="9"/>
        <v>SH19-04743</v>
      </c>
      <c r="H538" s="318"/>
      <c r="I538" s="126"/>
      <c r="J538" s="110"/>
      <c r="K538" s="108"/>
      <c r="L538" s="107"/>
      <c r="M538" s="319"/>
      <c r="N538" s="107"/>
    </row>
    <row r="539" spans="1:14" ht="18" customHeight="1">
      <c r="A539" s="107">
        <v>537</v>
      </c>
      <c r="B539" s="107" t="s">
        <v>42</v>
      </c>
      <c r="C539" s="90">
        <v>43602</v>
      </c>
      <c r="D539" s="107" t="s">
        <v>7100</v>
      </c>
      <c r="E539" s="107" t="s">
        <v>7657</v>
      </c>
      <c r="F539" s="126">
        <v>4351.2700000000004</v>
      </c>
      <c r="G539" s="107" t="str">
        <f t="shared" si="9"/>
        <v>SH19-04744</v>
      </c>
      <c r="H539" s="318"/>
      <c r="I539" s="126"/>
      <c r="J539" s="110"/>
      <c r="K539" s="108"/>
      <c r="L539" s="107"/>
      <c r="M539" s="319"/>
      <c r="N539" s="107"/>
    </row>
    <row r="540" spans="1:14" ht="18" customHeight="1">
      <c r="A540" s="107">
        <v>538</v>
      </c>
      <c r="B540" s="107" t="s">
        <v>42</v>
      </c>
      <c r="C540" s="90">
        <v>43602</v>
      </c>
      <c r="D540" s="107" t="s">
        <v>7101</v>
      </c>
      <c r="E540" s="107" t="s">
        <v>7657</v>
      </c>
      <c r="F540" s="126">
        <v>4467.2700000000004</v>
      </c>
      <c r="G540" s="107" t="str">
        <f t="shared" si="9"/>
        <v>SH19-04745</v>
      </c>
      <c r="H540" s="318"/>
      <c r="I540" s="126"/>
      <c r="J540" s="110"/>
      <c r="K540" s="108"/>
      <c r="L540" s="107"/>
      <c r="M540" s="319"/>
      <c r="N540" s="107"/>
    </row>
    <row r="541" spans="1:14" ht="18" customHeight="1">
      <c r="A541" s="107">
        <v>539</v>
      </c>
      <c r="B541" s="107" t="s">
        <v>42</v>
      </c>
      <c r="C541" s="90">
        <v>43602</v>
      </c>
      <c r="D541" s="107" t="s">
        <v>7102</v>
      </c>
      <c r="E541" s="107" t="s">
        <v>7657</v>
      </c>
      <c r="F541" s="126">
        <v>5905.6</v>
      </c>
      <c r="G541" s="107" t="str">
        <f t="shared" si="9"/>
        <v>SH19-04746</v>
      </c>
      <c r="H541" s="318"/>
      <c r="I541" s="126"/>
      <c r="J541" s="110"/>
      <c r="K541" s="108"/>
      <c r="L541" s="107"/>
      <c r="M541" s="319"/>
      <c r="N541" s="107"/>
    </row>
    <row r="542" spans="1:14" ht="18" customHeight="1">
      <c r="A542" s="107">
        <v>540</v>
      </c>
      <c r="B542" s="107" t="s">
        <v>42</v>
      </c>
      <c r="C542" s="90">
        <v>43602</v>
      </c>
      <c r="D542" s="107" t="s">
        <v>7103</v>
      </c>
      <c r="E542" s="107" t="s">
        <v>7657</v>
      </c>
      <c r="F542" s="126">
        <v>926.14</v>
      </c>
      <c r="G542" s="107" t="str">
        <f t="shared" si="9"/>
        <v>SH19-04747</v>
      </c>
      <c r="H542" s="318"/>
      <c r="I542" s="126"/>
      <c r="J542" s="110"/>
      <c r="K542" s="108"/>
      <c r="L542" s="107"/>
      <c r="M542" s="319"/>
      <c r="N542" s="107"/>
    </row>
    <row r="543" spans="1:14" ht="18" customHeight="1">
      <c r="A543" s="107">
        <v>541</v>
      </c>
      <c r="B543" s="107" t="s">
        <v>42</v>
      </c>
      <c r="C543" s="90">
        <v>43602</v>
      </c>
      <c r="D543" s="107" t="s">
        <v>7104</v>
      </c>
      <c r="E543" s="107" t="s">
        <v>7657</v>
      </c>
      <c r="F543" s="126">
        <v>4971.67</v>
      </c>
      <c r="G543" s="107" t="str">
        <f t="shared" si="9"/>
        <v>SH19-04748</v>
      </c>
      <c r="H543" s="318"/>
      <c r="I543" s="126"/>
      <c r="J543" s="110"/>
      <c r="K543" s="108"/>
      <c r="L543" s="107"/>
      <c r="M543" s="319"/>
      <c r="N543" s="107"/>
    </row>
    <row r="544" spans="1:14" ht="18" customHeight="1">
      <c r="A544" s="107">
        <v>542</v>
      </c>
      <c r="B544" s="107" t="s">
        <v>42</v>
      </c>
      <c r="C544" s="90">
        <v>43602</v>
      </c>
      <c r="D544" s="107" t="s">
        <v>7105</v>
      </c>
      <c r="E544" s="107" t="s">
        <v>7657</v>
      </c>
      <c r="F544" s="126">
        <v>3306.64</v>
      </c>
      <c r="G544" s="107" t="str">
        <f t="shared" si="9"/>
        <v>SH19-04749</v>
      </c>
      <c r="H544" s="318"/>
      <c r="I544" s="126"/>
      <c r="J544" s="110"/>
      <c r="K544" s="108"/>
      <c r="L544" s="107"/>
      <c r="M544" s="319"/>
      <c r="N544" s="107"/>
    </row>
    <row r="545" spans="1:14" ht="18" customHeight="1">
      <c r="A545" s="107">
        <v>543</v>
      </c>
      <c r="B545" s="107" t="s">
        <v>42</v>
      </c>
      <c r="C545" s="90">
        <v>43602</v>
      </c>
      <c r="D545" s="107" t="s">
        <v>7106</v>
      </c>
      <c r="E545" s="107" t="s">
        <v>7657</v>
      </c>
      <c r="F545" s="126">
        <v>6382.08</v>
      </c>
      <c r="G545" s="107" t="str">
        <f t="shared" si="9"/>
        <v>SH19-04750</v>
      </c>
      <c r="H545" s="318"/>
      <c r="I545" s="126"/>
      <c r="J545" s="110"/>
      <c r="K545" s="108"/>
      <c r="L545" s="107"/>
      <c r="M545" s="319"/>
      <c r="N545" s="107"/>
    </row>
    <row r="546" spans="1:14" ht="18" customHeight="1">
      <c r="A546" s="107">
        <v>544</v>
      </c>
      <c r="B546" s="107" t="s">
        <v>42</v>
      </c>
      <c r="C546" s="90">
        <v>43602</v>
      </c>
      <c r="D546" s="107" t="s">
        <v>7107</v>
      </c>
      <c r="E546" s="107" t="s">
        <v>7657</v>
      </c>
      <c r="F546" s="126">
        <v>6141.33</v>
      </c>
      <c r="G546" s="107" t="str">
        <f t="shared" si="9"/>
        <v>SH19-04751</v>
      </c>
      <c r="H546" s="318"/>
      <c r="I546" s="126"/>
      <c r="J546" s="110"/>
      <c r="K546" s="108"/>
      <c r="L546" s="107"/>
      <c r="M546" s="319"/>
      <c r="N546" s="107"/>
    </row>
    <row r="547" spans="1:14" ht="18" customHeight="1">
      <c r="A547" s="107">
        <v>545</v>
      </c>
      <c r="B547" s="107" t="s">
        <v>42</v>
      </c>
      <c r="C547" s="90">
        <v>43602</v>
      </c>
      <c r="D547" s="107" t="s">
        <v>7108</v>
      </c>
      <c r="E547" s="107" t="s">
        <v>7657</v>
      </c>
      <c r="F547" s="126">
        <v>5524.37</v>
      </c>
      <c r="G547" s="107" t="str">
        <f t="shared" si="9"/>
        <v>SH19-04752</v>
      </c>
      <c r="H547" s="318"/>
      <c r="I547" s="126"/>
      <c r="J547" s="110"/>
      <c r="K547" s="108"/>
      <c r="L547" s="107"/>
      <c r="M547" s="319"/>
      <c r="N547" s="107"/>
    </row>
    <row r="548" spans="1:14" ht="18" customHeight="1">
      <c r="A548" s="107">
        <v>546</v>
      </c>
      <c r="B548" s="107" t="s">
        <v>42</v>
      </c>
      <c r="C548" s="90">
        <v>43602</v>
      </c>
      <c r="D548" s="107" t="s">
        <v>7109</v>
      </c>
      <c r="E548" s="107" t="s">
        <v>7657</v>
      </c>
      <c r="F548" s="126">
        <v>2027.39</v>
      </c>
      <c r="G548" s="107" t="str">
        <f t="shared" si="9"/>
        <v>SH19-04753</v>
      </c>
      <c r="H548" s="318"/>
      <c r="I548" s="126"/>
      <c r="J548" s="110"/>
      <c r="K548" s="108"/>
      <c r="L548" s="107"/>
      <c r="M548" s="319"/>
      <c r="N548" s="107"/>
    </row>
    <row r="549" spans="1:14" ht="18" customHeight="1">
      <c r="A549" s="107">
        <v>547</v>
      </c>
      <c r="B549" s="107" t="s">
        <v>42</v>
      </c>
      <c r="C549" s="90">
        <v>43602</v>
      </c>
      <c r="D549" s="107" t="s">
        <v>7110</v>
      </c>
      <c r="E549" s="107" t="s">
        <v>7657</v>
      </c>
      <c r="F549" s="126">
        <v>4014.9</v>
      </c>
      <c r="G549" s="107" t="str">
        <f t="shared" si="9"/>
        <v>SH19-04754</v>
      </c>
      <c r="H549" s="318"/>
      <c r="I549" s="126"/>
      <c r="J549" s="110"/>
      <c r="K549" s="108"/>
      <c r="L549" s="107"/>
      <c r="M549" s="319"/>
      <c r="N549" s="107"/>
    </row>
    <row r="550" spans="1:14" ht="18" customHeight="1">
      <c r="A550" s="107">
        <v>548</v>
      </c>
      <c r="B550" s="107" t="s">
        <v>139</v>
      </c>
      <c r="C550" s="90">
        <v>43600</v>
      </c>
      <c r="D550" s="107" t="s">
        <v>7111</v>
      </c>
      <c r="E550" s="107" t="s">
        <v>1709</v>
      </c>
      <c r="F550" s="126">
        <v>1479</v>
      </c>
      <c r="G550" s="107" t="str">
        <f t="shared" si="9"/>
        <v>SH19-04755</v>
      </c>
      <c r="H550" s="318"/>
      <c r="I550" s="126"/>
      <c r="J550" s="110"/>
      <c r="K550" s="108"/>
      <c r="L550" s="107"/>
      <c r="M550" s="319"/>
      <c r="N550" s="107"/>
    </row>
    <row r="551" spans="1:14" ht="18" customHeight="1">
      <c r="A551" s="107">
        <v>549</v>
      </c>
      <c r="B551" s="107" t="s">
        <v>223</v>
      </c>
      <c r="C551" s="90">
        <v>43601</v>
      </c>
      <c r="D551" s="107" t="s">
        <v>7112</v>
      </c>
      <c r="E551" s="107" t="s">
        <v>1709</v>
      </c>
      <c r="F551" s="126">
        <v>0</v>
      </c>
      <c r="G551" s="107" t="str">
        <f t="shared" si="9"/>
        <v>SH19-04756</v>
      </c>
      <c r="H551" s="318"/>
      <c r="I551" s="126"/>
      <c r="J551" s="110"/>
      <c r="K551" s="108"/>
      <c r="L551" s="107"/>
      <c r="M551" s="319"/>
      <c r="N551" s="107" t="s">
        <v>7779</v>
      </c>
    </row>
    <row r="552" spans="1:14" ht="18" customHeight="1">
      <c r="A552" s="107">
        <v>550</v>
      </c>
      <c r="B552" s="107" t="s">
        <v>55</v>
      </c>
      <c r="C552" s="90">
        <v>43601</v>
      </c>
      <c r="D552" s="107" t="s">
        <v>7113</v>
      </c>
      <c r="E552" s="107" t="s">
        <v>1709</v>
      </c>
      <c r="F552" s="126">
        <v>1644.84</v>
      </c>
      <c r="G552" s="107" t="str">
        <f t="shared" si="9"/>
        <v>SH19-04757</v>
      </c>
      <c r="H552" s="318"/>
      <c r="I552" s="126"/>
      <c r="J552" s="110"/>
      <c r="K552" s="108"/>
      <c r="L552" s="107"/>
      <c r="M552" s="319"/>
      <c r="N552" s="107"/>
    </row>
    <row r="553" spans="1:14" ht="18" customHeight="1">
      <c r="A553" s="107">
        <v>551</v>
      </c>
      <c r="B553" s="107" t="s">
        <v>55</v>
      </c>
      <c r="C553" s="90">
        <v>43601</v>
      </c>
      <c r="D553" s="107" t="s">
        <v>7114</v>
      </c>
      <c r="E553" s="107" t="s">
        <v>1709</v>
      </c>
      <c r="F553" s="126">
        <v>1502.82</v>
      </c>
      <c r="G553" s="107" t="str">
        <f t="shared" si="9"/>
        <v>SH19-04758</v>
      </c>
      <c r="H553" s="318"/>
      <c r="I553" s="126"/>
      <c r="J553" s="110"/>
      <c r="K553" s="108"/>
      <c r="L553" s="107"/>
      <c r="M553" s="319"/>
      <c r="N553" s="107"/>
    </row>
    <row r="554" spans="1:14" ht="18" customHeight="1">
      <c r="A554" s="107">
        <v>552</v>
      </c>
      <c r="B554" s="107" t="s">
        <v>43</v>
      </c>
      <c r="C554" s="90">
        <v>43601</v>
      </c>
      <c r="D554" s="107" t="s">
        <v>7115</v>
      </c>
      <c r="E554" s="107" t="s">
        <v>1709</v>
      </c>
      <c r="F554" s="126">
        <v>6093.2</v>
      </c>
      <c r="G554" s="107" t="str">
        <f t="shared" si="9"/>
        <v>SH19-04759</v>
      </c>
      <c r="H554" s="318"/>
      <c r="I554" s="126"/>
      <c r="J554" s="110"/>
      <c r="K554" s="108"/>
      <c r="L554" s="107"/>
      <c r="M554" s="319"/>
      <c r="N554" s="107"/>
    </row>
    <row r="555" spans="1:14" ht="18" customHeight="1">
      <c r="A555" s="107">
        <v>553</v>
      </c>
      <c r="B555" s="107" t="s">
        <v>238</v>
      </c>
      <c r="C555" s="90">
        <v>43601</v>
      </c>
      <c r="D555" s="107" t="s">
        <v>7116</v>
      </c>
      <c r="E555" s="107" t="s">
        <v>1709</v>
      </c>
      <c r="F555" s="126">
        <v>1733.4</v>
      </c>
      <c r="G555" s="107" t="str">
        <f t="shared" si="9"/>
        <v>SH19-04760</v>
      </c>
      <c r="H555" s="318"/>
      <c r="I555" s="126"/>
      <c r="J555" s="110"/>
      <c r="K555" s="108"/>
      <c r="L555" s="107"/>
      <c r="M555" s="319"/>
      <c r="N555" s="107"/>
    </row>
    <row r="556" spans="1:14" ht="18" customHeight="1">
      <c r="A556" s="107">
        <v>554</v>
      </c>
      <c r="B556" s="107" t="s">
        <v>238</v>
      </c>
      <c r="C556" s="90">
        <v>43601</v>
      </c>
      <c r="D556" s="107" t="s">
        <v>7117</v>
      </c>
      <c r="E556" s="107" t="s">
        <v>1709</v>
      </c>
      <c r="F556" s="126">
        <v>2718.45</v>
      </c>
      <c r="G556" s="107" t="str">
        <f t="shared" si="9"/>
        <v>SH19-04761</v>
      </c>
      <c r="H556" s="318"/>
      <c r="I556" s="126"/>
      <c r="J556" s="110"/>
      <c r="K556" s="108"/>
      <c r="L556" s="107"/>
      <c r="M556" s="319"/>
      <c r="N556" s="107"/>
    </row>
    <row r="557" spans="1:14" ht="18" customHeight="1">
      <c r="A557" s="107">
        <v>555</v>
      </c>
      <c r="B557" s="107" t="s">
        <v>237</v>
      </c>
      <c r="C557" s="90">
        <v>43601</v>
      </c>
      <c r="D557" s="107" t="s">
        <v>7118</v>
      </c>
      <c r="E557" s="107" t="s">
        <v>1709</v>
      </c>
      <c r="F557" s="126">
        <v>6147</v>
      </c>
      <c r="G557" s="107" t="str">
        <f t="shared" si="9"/>
        <v>SH19-04762</v>
      </c>
      <c r="H557" s="318"/>
      <c r="I557" s="126"/>
      <c r="J557" s="110"/>
      <c r="K557" s="108"/>
      <c r="L557" s="107"/>
      <c r="M557" s="319"/>
      <c r="N557" s="107"/>
    </row>
    <row r="558" spans="1:14" ht="18" customHeight="1">
      <c r="A558" s="107">
        <v>556</v>
      </c>
      <c r="B558" s="107" t="s">
        <v>42</v>
      </c>
      <c r="C558" s="90">
        <v>43612</v>
      </c>
      <c r="D558" s="107" t="s">
        <v>7119</v>
      </c>
      <c r="E558" s="107" t="s">
        <v>7770</v>
      </c>
      <c r="F558" s="126">
        <v>4045.33</v>
      </c>
      <c r="G558" s="107" t="str">
        <f t="shared" si="9"/>
        <v>SH19-04763</v>
      </c>
      <c r="H558" s="318"/>
      <c r="I558" s="126"/>
      <c r="J558" s="110"/>
      <c r="K558" s="108"/>
      <c r="L558" s="107"/>
      <c r="M558" s="319"/>
      <c r="N558" s="107"/>
    </row>
    <row r="559" spans="1:14" ht="18" customHeight="1">
      <c r="A559" s="107">
        <v>557</v>
      </c>
      <c r="B559" s="107" t="s">
        <v>1746</v>
      </c>
      <c r="D559" s="327" t="s">
        <v>7120</v>
      </c>
      <c r="E559" s="107" t="s">
        <v>1709</v>
      </c>
      <c r="F559" s="126">
        <v>0</v>
      </c>
      <c r="G559" s="107" t="str">
        <f t="shared" si="9"/>
        <v>SH19-04764</v>
      </c>
      <c r="H559" s="318"/>
      <c r="I559" s="126"/>
      <c r="J559" s="110"/>
      <c r="K559" s="108"/>
      <c r="L559" s="107"/>
      <c r="M559" s="319"/>
      <c r="N559" s="107"/>
    </row>
    <row r="560" spans="1:14" ht="18" customHeight="1">
      <c r="A560" s="107">
        <v>558</v>
      </c>
      <c r="B560" s="107" t="s">
        <v>42</v>
      </c>
      <c r="C560" s="90">
        <v>43612</v>
      </c>
      <c r="D560" s="107" t="s">
        <v>7121</v>
      </c>
      <c r="E560" s="107" t="s">
        <v>7770</v>
      </c>
      <c r="F560" s="126">
        <v>4045.33</v>
      </c>
      <c r="G560" s="107" t="str">
        <f t="shared" si="9"/>
        <v>SH19-04765</v>
      </c>
      <c r="H560" s="318"/>
      <c r="I560" s="126"/>
      <c r="J560" s="110"/>
      <c r="K560" s="108"/>
      <c r="L560" s="107"/>
      <c r="M560" s="319"/>
      <c r="N560" s="107"/>
    </row>
    <row r="561" spans="1:14" ht="18" customHeight="1">
      <c r="A561" s="107">
        <v>559</v>
      </c>
      <c r="B561" s="107" t="s">
        <v>223</v>
      </c>
      <c r="C561" s="90">
        <v>43601</v>
      </c>
      <c r="D561" s="107" t="s">
        <v>7122</v>
      </c>
      <c r="E561" s="107" t="s">
        <v>1709</v>
      </c>
      <c r="F561" s="126">
        <v>360.6</v>
      </c>
      <c r="G561" s="107" t="str">
        <f t="shared" si="9"/>
        <v>SH19-04766</v>
      </c>
      <c r="H561" s="318"/>
      <c r="I561" s="126"/>
      <c r="J561" s="110"/>
      <c r="K561" s="108"/>
      <c r="L561" s="107"/>
      <c r="M561" s="319"/>
      <c r="N561" s="107"/>
    </row>
    <row r="562" spans="1:14" ht="18" customHeight="1">
      <c r="A562" s="107">
        <v>560</v>
      </c>
      <c r="B562" s="107" t="s">
        <v>288</v>
      </c>
      <c r="C562" s="90">
        <v>43601</v>
      </c>
      <c r="D562" s="107" t="s">
        <v>7123</v>
      </c>
      <c r="E562" s="107" t="s">
        <v>1709</v>
      </c>
      <c r="F562" s="126">
        <v>2212</v>
      </c>
      <c r="G562" s="107" t="str">
        <f t="shared" si="9"/>
        <v>SH19-04767</v>
      </c>
      <c r="H562" s="318"/>
      <c r="I562" s="126"/>
      <c r="J562" s="110"/>
      <c r="K562" s="108"/>
      <c r="L562" s="107"/>
      <c r="M562" s="319"/>
      <c r="N562" s="107"/>
    </row>
    <row r="563" spans="1:14" ht="18" customHeight="1">
      <c r="A563" s="107">
        <v>561</v>
      </c>
      <c r="B563" s="107" t="s">
        <v>47</v>
      </c>
      <c r="C563" s="90">
        <v>43601</v>
      </c>
      <c r="D563" s="107" t="s">
        <v>7124</v>
      </c>
      <c r="E563" s="107" t="s">
        <v>1709</v>
      </c>
      <c r="F563" s="126">
        <v>2727.77</v>
      </c>
      <c r="G563" s="107" t="str">
        <f t="shared" si="9"/>
        <v>SH19-04768</v>
      </c>
      <c r="H563" s="318"/>
      <c r="I563" s="126"/>
      <c r="J563" s="110"/>
      <c r="K563" s="108"/>
      <c r="L563" s="107"/>
      <c r="M563" s="319"/>
      <c r="N563" s="107"/>
    </row>
    <row r="564" spans="1:14" ht="18" customHeight="1">
      <c r="A564" s="107">
        <v>562</v>
      </c>
      <c r="B564" s="107" t="s">
        <v>6130</v>
      </c>
      <c r="C564" s="90">
        <v>43601</v>
      </c>
      <c r="D564" s="107" t="s">
        <v>7125</v>
      </c>
      <c r="E564" s="107" t="s">
        <v>1709</v>
      </c>
      <c r="F564" s="126">
        <v>4189.6499999999996</v>
      </c>
      <c r="G564" s="107" t="str">
        <f t="shared" si="9"/>
        <v>SH19-04769</v>
      </c>
      <c r="H564" s="318"/>
      <c r="I564" s="126"/>
      <c r="J564" s="110"/>
      <c r="K564" s="108"/>
      <c r="L564" s="107"/>
      <c r="M564" s="319"/>
      <c r="N564" s="107"/>
    </row>
    <row r="565" spans="1:14" ht="18" customHeight="1">
      <c r="A565" s="107">
        <v>563</v>
      </c>
      <c r="B565" s="107" t="s">
        <v>42</v>
      </c>
      <c r="C565" s="90">
        <v>43612</v>
      </c>
      <c r="D565" s="107" t="s">
        <v>7126</v>
      </c>
      <c r="E565" s="107" t="s">
        <v>7770</v>
      </c>
      <c r="F565" s="126">
        <v>3611.9</v>
      </c>
      <c r="G565" s="107" t="str">
        <f t="shared" si="9"/>
        <v>SH19-04770</v>
      </c>
      <c r="H565" s="318"/>
      <c r="I565" s="126"/>
      <c r="J565" s="110"/>
      <c r="K565" s="108"/>
      <c r="L565" s="107"/>
      <c r="M565" s="319"/>
      <c r="N565" s="107"/>
    </row>
    <row r="566" spans="1:14" ht="18" customHeight="1">
      <c r="A566" s="107">
        <v>564</v>
      </c>
      <c r="B566" s="107" t="s">
        <v>1746</v>
      </c>
      <c r="D566" s="327" t="s">
        <v>7127</v>
      </c>
      <c r="E566" s="107" t="s">
        <v>1709</v>
      </c>
      <c r="F566" s="126">
        <v>0</v>
      </c>
      <c r="G566" s="107" t="str">
        <f t="shared" si="9"/>
        <v>SH19-04771</v>
      </c>
      <c r="H566" s="318"/>
      <c r="I566" s="126"/>
      <c r="J566" s="110"/>
      <c r="K566" s="108"/>
      <c r="L566" s="107"/>
      <c r="M566" s="319"/>
      <c r="N566" s="107"/>
    </row>
    <row r="567" spans="1:14" ht="18" customHeight="1">
      <c r="A567" s="107">
        <v>565</v>
      </c>
      <c r="B567" s="107" t="s">
        <v>329</v>
      </c>
      <c r="C567" s="90">
        <v>43601</v>
      </c>
      <c r="D567" s="107" t="s">
        <v>7128</v>
      </c>
      <c r="E567" s="107" t="s">
        <v>1709</v>
      </c>
      <c r="F567" s="126">
        <v>2187.0300000000002</v>
      </c>
      <c r="G567" s="107" t="str">
        <f t="shared" si="9"/>
        <v>SH19-04772</v>
      </c>
      <c r="H567" s="318"/>
      <c r="I567" s="126"/>
      <c r="J567" s="110"/>
      <c r="K567" s="108"/>
      <c r="L567" s="107"/>
      <c r="M567" s="319"/>
      <c r="N567" s="107"/>
    </row>
    <row r="568" spans="1:14" ht="18" customHeight="1">
      <c r="A568" s="107">
        <v>566</v>
      </c>
      <c r="B568" s="107" t="s">
        <v>53</v>
      </c>
      <c r="C568" s="90">
        <v>43601</v>
      </c>
      <c r="D568" s="107" t="s">
        <v>7129</v>
      </c>
      <c r="E568" s="107" t="s">
        <v>1709</v>
      </c>
      <c r="F568" s="126">
        <v>2170.75</v>
      </c>
      <c r="G568" s="107" t="str">
        <f t="shared" si="9"/>
        <v>SH19-04773</v>
      </c>
      <c r="H568" s="318"/>
      <c r="I568" s="126"/>
      <c r="J568" s="110"/>
      <c r="K568" s="108"/>
      <c r="L568" s="107"/>
      <c r="M568" s="319"/>
      <c r="N568" s="107"/>
    </row>
    <row r="569" spans="1:14" ht="18" customHeight="1">
      <c r="A569" s="107">
        <v>567</v>
      </c>
      <c r="B569" s="107" t="s">
        <v>141</v>
      </c>
      <c r="C569" s="90">
        <v>43601</v>
      </c>
      <c r="D569" s="107" t="s">
        <v>7130</v>
      </c>
      <c r="E569" s="107" t="s">
        <v>1709</v>
      </c>
      <c r="F569" s="126">
        <v>3368.12</v>
      </c>
      <c r="G569" s="107" t="str">
        <f t="shared" si="9"/>
        <v>SH19-04774</v>
      </c>
      <c r="H569" s="318"/>
      <c r="I569" s="126"/>
      <c r="J569" s="110"/>
      <c r="K569" s="108"/>
      <c r="L569" s="107"/>
      <c r="M569" s="319"/>
      <c r="N569" s="107"/>
    </row>
    <row r="570" spans="1:14" ht="18" customHeight="1">
      <c r="A570" s="107">
        <v>568</v>
      </c>
      <c r="B570" s="107" t="s">
        <v>42</v>
      </c>
      <c r="C570" s="90">
        <v>43602</v>
      </c>
      <c r="D570" s="107" t="s">
        <v>7131</v>
      </c>
      <c r="E570" s="107" t="s">
        <v>7657</v>
      </c>
      <c r="F570" s="126">
        <v>3546.01</v>
      </c>
      <c r="G570" s="107" t="str">
        <f t="shared" si="9"/>
        <v>SH19-04775</v>
      </c>
      <c r="H570" s="318"/>
      <c r="I570" s="126"/>
      <c r="J570" s="110"/>
      <c r="K570" s="108"/>
      <c r="L570" s="107"/>
      <c r="M570" s="319"/>
      <c r="N570" s="107"/>
    </row>
    <row r="571" spans="1:14" ht="18" customHeight="1">
      <c r="A571" s="107">
        <v>569</v>
      </c>
      <c r="B571" s="107" t="s">
        <v>42</v>
      </c>
      <c r="C571" s="90">
        <v>43612</v>
      </c>
      <c r="D571" s="107" t="s">
        <v>7132</v>
      </c>
      <c r="E571" s="107" t="s">
        <v>7770</v>
      </c>
      <c r="F571" s="126">
        <v>1822.6</v>
      </c>
      <c r="G571" s="107" t="str">
        <f t="shared" si="9"/>
        <v>SH19-04776</v>
      </c>
      <c r="H571" s="318"/>
      <c r="I571" s="126"/>
      <c r="J571" s="110"/>
      <c r="K571" s="108"/>
      <c r="L571" s="107"/>
      <c r="M571" s="319"/>
      <c r="N571" s="107"/>
    </row>
    <row r="572" spans="1:14" ht="18" customHeight="1">
      <c r="A572" s="107">
        <v>570</v>
      </c>
      <c r="B572" s="107" t="s">
        <v>197</v>
      </c>
      <c r="C572" s="90">
        <v>43601</v>
      </c>
      <c r="D572" s="107" t="s">
        <v>7133</v>
      </c>
      <c r="E572" s="107" t="s">
        <v>1709</v>
      </c>
      <c r="F572" s="126">
        <v>8167.72</v>
      </c>
      <c r="G572" s="107" t="str">
        <f t="shared" si="9"/>
        <v>SH19-04777</v>
      </c>
      <c r="H572" s="318"/>
      <c r="I572" s="126"/>
      <c r="J572" s="110"/>
      <c r="K572" s="108"/>
      <c r="L572" s="107"/>
      <c r="M572" s="319"/>
      <c r="N572" s="107"/>
    </row>
    <row r="573" spans="1:14" ht="18" customHeight="1">
      <c r="A573" s="107">
        <v>571</v>
      </c>
      <c r="B573" s="107" t="s">
        <v>1746</v>
      </c>
      <c r="D573" s="327" t="s">
        <v>7134</v>
      </c>
      <c r="E573" s="107" t="s">
        <v>1709</v>
      </c>
      <c r="F573" s="126">
        <v>0</v>
      </c>
      <c r="G573" s="107" t="str">
        <f t="shared" si="9"/>
        <v>SH19-04778</v>
      </c>
      <c r="H573" s="318"/>
      <c r="I573" s="126"/>
      <c r="J573" s="110"/>
      <c r="K573" s="108"/>
      <c r="L573" s="107"/>
      <c r="M573" s="319"/>
      <c r="N573" s="107"/>
    </row>
    <row r="574" spans="1:14" ht="18" customHeight="1">
      <c r="A574" s="107">
        <v>572</v>
      </c>
      <c r="B574" s="107" t="s">
        <v>142</v>
      </c>
      <c r="C574" s="90">
        <v>43601</v>
      </c>
      <c r="D574" s="107" t="s">
        <v>7135</v>
      </c>
      <c r="E574" s="107" t="s">
        <v>1709</v>
      </c>
      <c r="F574" s="126">
        <v>1776.76</v>
      </c>
      <c r="G574" s="107" t="str">
        <f t="shared" si="9"/>
        <v>SH19-04779</v>
      </c>
      <c r="H574" s="318"/>
      <c r="I574" s="126"/>
      <c r="J574" s="110"/>
      <c r="K574" s="108"/>
      <c r="L574" s="107"/>
      <c r="M574" s="319"/>
      <c r="N574" s="107"/>
    </row>
    <row r="575" spans="1:14" ht="18" customHeight="1">
      <c r="A575" s="107">
        <v>573</v>
      </c>
      <c r="B575" s="107" t="s">
        <v>142</v>
      </c>
      <c r="C575" s="90">
        <v>43601</v>
      </c>
      <c r="D575" s="107" t="s">
        <v>7136</v>
      </c>
      <c r="E575" s="107" t="s">
        <v>1709</v>
      </c>
      <c r="F575" s="126">
        <v>391.88</v>
      </c>
      <c r="G575" s="107" t="str">
        <f t="shared" si="9"/>
        <v>SH19-04780</v>
      </c>
      <c r="H575" s="318"/>
      <c r="I575" s="126"/>
      <c r="J575" s="110"/>
      <c r="K575" s="108"/>
      <c r="L575" s="107"/>
      <c r="M575" s="319"/>
      <c r="N575" s="107"/>
    </row>
    <row r="576" spans="1:14" ht="18" customHeight="1">
      <c r="A576" s="107">
        <v>574</v>
      </c>
      <c r="B576" s="107" t="s">
        <v>1746</v>
      </c>
      <c r="D576" s="327" t="s">
        <v>7137</v>
      </c>
      <c r="E576" s="107" t="s">
        <v>1709</v>
      </c>
      <c r="F576" s="126">
        <v>0</v>
      </c>
      <c r="G576" s="107" t="str">
        <f t="shared" si="9"/>
        <v>SH19-04781</v>
      </c>
      <c r="H576" s="318"/>
      <c r="I576" s="126"/>
      <c r="J576" s="110"/>
      <c r="K576" s="108"/>
      <c r="L576" s="107"/>
      <c r="M576" s="319"/>
      <c r="N576" s="107"/>
    </row>
    <row r="577" spans="1:14" ht="18" customHeight="1">
      <c r="A577" s="107">
        <v>575</v>
      </c>
      <c r="B577" s="107" t="s">
        <v>42</v>
      </c>
      <c r="C577" s="90">
        <v>43601</v>
      </c>
      <c r="D577" s="107" t="s">
        <v>7138</v>
      </c>
      <c r="E577" s="107" t="s">
        <v>1709</v>
      </c>
      <c r="F577" s="126">
        <v>13489.423000000001</v>
      </c>
      <c r="G577" s="107" t="str">
        <f t="shared" si="9"/>
        <v>SH19-04782</v>
      </c>
      <c r="H577" s="318"/>
      <c r="I577" s="126"/>
      <c r="J577" s="110"/>
      <c r="K577" s="108"/>
      <c r="L577" s="107"/>
      <c r="M577" s="319"/>
      <c r="N577" s="107"/>
    </row>
    <row r="578" spans="1:14" ht="18" customHeight="1">
      <c r="A578" s="107">
        <v>576</v>
      </c>
      <c r="B578" s="107" t="s">
        <v>55</v>
      </c>
      <c r="C578" s="90">
        <v>43601</v>
      </c>
      <c r="D578" s="107" t="s">
        <v>7139</v>
      </c>
      <c r="E578" s="107" t="s">
        <v>1709</v>
      </c>
      <c r="F578" s="126">
        <v>727.65</v>
      </c>
      <c r="G578" s="107" t="str">
        <f t="shared" si="9"/>
        <v>SH19-04783</v>
      </c>
      <c r="H578" s="318"/>
      <c r="I578" s="126"/>
      <c r="J578" s="110"/>
      <c r="K578" s="108"/>
      <c r="L578" s="107"/>
      <c r="M578" s="319"/>
      <c r="N578" s="107"/>
    </row>
    <row r="579" spans="1:14" ht="18" customHeight="1">
      <c r="A579" s="107">
        <v>577</v>
      </c>
      <c r="B579" s="107" t="s">
        <v>42</v>
      </c>
      <c r="C579" s="90">
        <v>43601</v>
      </c>
      <c r="D579" s="107" t="s">
        <v>7140</v>
      </c>
      <c r="E579" s="107" t="s">
        <v>7658</v>
      </c>
      <c r="F579" s="126">
        <v>2.61</v>
      </c>
      <c r="G579" s="107" t="str">
        <f t="shared" si="9"/>
        <v>SH19-04784</v>
      </c>
      <c r="H579" s="318"/>
      <c r="I579" s="126"/>
      <c r="J579" s="110"/>
      <c r="K579" s="108"/>
      <c r="L579" s="107"/>
      <c r="M579" s="319"/>
      <c r="N579" s="107"/>
    </row>
    <row r="580" spans="1:14" ht="18" customHeight="1">
      <c r="A580" s="107">
        <v>578</v>
      </c>
      <c r="B580" s="107" t="s">
        <v>42</v>
      </c>
      <c r="C580" s="90">
        <v>43601</v>
      </c>
      <c r="D580" s="107" t="s">
        <v>7141</v>
      </c>
      <c r="E580" s="107" t="s">
        <v>7658</v>
      </c>
      <c r="F580" s="126">
        <v>871.28</v>
      </c>
      <c r="G580" s="107" t="str">
        <f t="shared" si="9"/>
        <v>SH19-04785</v>
      </c>
      <c r="H580" s="318"/>
      <c r="I580" s="126"/>
      <c r="J580" s="110"/>
      <c r="K580" s="108"/>
      <c r="L580" s="107"/>
      <c r="M580" s="319"/>
      <c r="N580" s="107"/>
    </row>
    <row r="581" spans="1:14" ht="18" customHeight="1">
      <c r="A581" s="107">
        <v>579</v>
      </c>
      <c r="B581" s="107" t="s">
        <v>1727</v>
      </c>
      <c r="C581" s="90">
        <v>43601</v>
      </c>
      <c r="D581" s="107" t="s">
        <v>7142</v>
      </c>
      <c r="E581" s="107" t="s">
        <v>1709</v>
      </c>
      <c r="F581" s="126">
        <v>1229.3699999999999</v>
      </c>
      <c r="G581" s="107" t="str">
        <f t="shared" si="9"/>
        <v>SH19-04786</v>
      </c>
      <c r="H581" s="318"/>
      <c r="I581" s="126"/>
      <c r="J581" s="110"/>
      <c r="K581" s="108"/>
      <c r="L581" s="107"/>
      <c r="M581" s="319"/>
      <c r="N581" s="107"/>
    </row>
    <row r="582" spans="1:14" ht="18" customHeight="1">
      <c r="A582" s="107">
        <v>580</v>
      </c>
      <c r="B582" s="107" t="s">
        <v>43</v>
      </c>
      <c r="C582" s="90">
        <v>43601</v>
      </c>
      <c r="D582" s="107" t="s">
        <v>7143</v>
      </c>
      <c r="E582" s="107" t="s">
        <v>1709</v>
      </c>
      <c r="F582" s="126">
        <v>1180.06</v>
      </c>
      <c r="G582" s="107" t="str">
        <f t="shared" si="9"/>
        <v>SH19-04787</v>
      </c>
      <c r="H582" s="318"/>
      <c r="I582" s="126"/>
      <c r="J582" s="110"/>
      <c r="K582" s="108"/>
      <c r="L582" s="107"/>
      <c r="M582" s="319"/>
      <c r="N582" s="107"/>
    </row>
    <row r="583" spans="1:14" ht="18" customHeight="1">
      <c r="A583" s="107">
        <v>581</v>
      </c>
      <c r="B583" s="107" t="s">
        <v>42</v>
      </c>
      <c r="C583" s="90">
        <v>43602</v>
      </c>
      <c r="D583" s="107" t="s">
        <v>7144</v>
      </c>
      <c r="E583" s="107" t="s">
        <v>7657</v>
      </c>
      <c r="F583" s="126">
        <v>9314.84</v>
      </c>
      <c r="G583" s="107" t="str">
        <f t="shared" si="9"/>
        <v>SH19-04788</v>
      </c>
      <c r="H583" s="318"/>
      <c r="I583" s="126"/>
      <c r="J583" s="110"/>
      <c r="K583" s="108"/>
      <c r="L583" s="107"/>
      <c r="M583" s="319"/>
      <c r="N583" s="107"/>
    </row>
    <row r="584" spans="1:14" ht="18" customHeight="1">
      <c r="A584" s="107">
        <v>582</v>
      </c>
      <c r="B584" s="107" t="s">
        <v>42</v>
      </c>
      <c r="C584" s="90">
        <v>43602</v>
      </c>
      <c r="D584" s="107" t="s">
        <v>7145</v>
      </c>
      <c r="E584" s="107" t="s">
        <v>7657</v>
      </c>
      <c r="F584" s="126">
        <v>4003.41</v>
      </c>
      <c r="G584" s="107" t="str">
        <f t="shared" si="9"/>
        <v>SH19-04789</v>
      </c>
      <c r="H584" s="318"/>
      <c r="I584" s="126"/>
      <c r="J584" s="110"/>
      <c r="K584" s="108"/>
      <c r="L584" s="107"/>
      <c r="M584" s="319"/>
      <c r="N584" s="107"/>
    </row>
    <row r="585" spans="1:14" ht="18" customHeight="1">
      <c r="A585" s="107">
        <v>583</v>
      </c>
      <c r="B585" s="107" t="s">
        <v>1746</v>
      </c>
      <c r="D585" s="327" t="s">
        <v>7146</v>
      </c>
      <c r="E585" s="107" t="s">
        <v>1709</v>
      </c>
      <c r="F585" s="126">
        <v>0</v>
      </c>
      <c r="G585" s="107" t="str">
        <f t="shared" si="9"/>
        <v>SH19-04790</v>
      </c>
      <c r="H585" s="318"/>
      <c r="I585" s="126"/>
      <c r="J585" s="110"/>
      <c r="K585" s="108"/>
      <c r="L585" s="107"/>
      <c r="M585" s="319"/>
      <c r="N585" s="107"/>
    </row>
    <row r="586" spans="1:14" ht="18" customHeight="1">
      <c r="A586" s="107">
        <v>584</v>
      </c>
      <c r="B586" s="107" t="s">
        <v>224</v>
      </c>
      <c r="C586" s="90">
        <v>43601</v>
      </c>
      <c r="D586" s="107" t="s">
        <v>7147</v>
      </c>
      <c r="E586" s="107" t="s">
        <v>1709</v>
      </c>
      <c r="F586" s="126">
        <v>837</v>
      </c>
      <c r="G586" s="107" t="str">
        <f t="shared" si="9"/>
        <v>SH19-04791</v>
      </c>
      <c r="H586" s="318"/>
      <c r="I586" s="126"/>
      <c r="J586" s="110"/>
      <c r="K586" s="108"/>
      <c r="L586" s="107"/>
      <c r="M586" s="319"/>
      <c r="N586" s="107"/>
    </row>
    <row r="587" spans="1:14" ht="18" customHeight="1">
      <c r="A587" s="107">
        <v>585</v>
      </c>
      <c r="B587" s="107" t="s">
        <v>50</v>
      </c>
      <c r="C587" s="90">
        <v>43601</v>
      </c>
      <c r="D587" s="107" t="s">
        <v>7148</v>
      </c>
      <c r="E587" s="107" t="s">
        <v>1709</v>
      </c>
      <c r="F587" s="126">
        <v>4631.76</v>
      </c>
      <c r="G587" s="107" t="str">
        <f t="shared" si="9"/>
        <v>SH19-04792</v>
      </c>
      <c r="H587" s="318"/>
      <c r="I587" s="126"/>
      <c r="J587" s="110"/>
      <c r="K587" s="108"/>
      <c r="L587" s="107"/>
      <c r="M587" s="319"/>
      <c r="N587" s="107"/>
    </row>
    <row r="588" spans="1:14" ht="18" customHeight="1">
      <c r="A588" s="107">
        <v>586</v>
      </c>
      <c r="B588" s="107" t="s">
        <v>55</v>
      </c>
      <c r="C588" s="90">
        <v>43601</v>
      </c>
      <c r="D588" s="107" t="s">
        <v>7149</v>
      </c>
      <c r="E588" s="107" t="s">
        <v>1709</v>
      </c>
      <c r="F588" s="126">
        <v>1502.82</v>
      </c>
      <c r="G588" s="107" t="str">
        <f t="shared" si="9"/>
        <v>SH19-04793</v>
      </c>
      <c r="H588" s="318"/>
      <c r="I588" s="126"/>
      <c r="J588" s="110"/>
      <c r="K588" s="108"/>
      <c r="L588" s="107"/>
      <c r="M588" s="319"/>
      <c r="N588" s="107"/>
    </row>
    <row r="589" spans="1:14" ht="18" customHeight="1">
      <c r="A589" s="107">
        <v>587</v>
      </c>
      <c r="B589" s="107" t="s">
        <v>49</v>
      </c>
      <c r="C589" s="90">
        <v>43601</v>
      </c>
      <c r="D589" s="107" t="s">
        <v>7150</v>
      </c>
      <c r="E589" s="107" t="s">
        <v>1709</v>
      </c>
      <c r="F589" s="126">
        <v>14242.8</v>
      </c>
      <c r="G589" s="107" t="str">
        <f t="shared" si="9"/>
        <v>SH19-04794</v>
      </c>
      <c r="H589" s="318"/>
      <c r="I589" s="126"/>
      <c r="J589" s="110"/>
      <c r="K589" s="108"/>
      <c r="L589" s="107"/>
      <c r="M589" s="319"/>
      <c r="N589" s="107"/>
    </row>
    <row r="590" spans="1:14" ht="18" customHeight="1">
      <c r="A590" s="107">
        <v>588</v>
      </c>
      <c r="B590" s="107" t="s">
        <v>42</v>
      </c>
      <c r="C590" s="90">
        <v>43605</v>
      </c>
      <c r="D590" s="107" t="s">
        <v>7151</v>
      </c>
      <c r="E590" s="107" t="s">
        <v>7656</v>
      </c>
      <c r="F590" s="126">
        <v>9231.2199999999993</v>
      </c>
      <c r="G590" s="107" t="str">
        <f t="shared" ref="G590:G653" si="10">D590</f>
        <v>SH19-04795</v>
      </c>
      <c r="H590" s="318"/>
      <c r="I590" s="126"/>
      <c r="J590" s="110"/>
      <c r="K590" s="108"/>
      <c r="L590" s="107"/>
      <c r="M590" s="319"/>
      <c r="N590" s="107"/>
    </row>
    <row r="591" spans="1:14" ht="18" customHeight="1">
      <c r="A591" s="107">
        <v>589</v>
      </c>
      <c r="B591" s="107" t="s">
        <v>42</v>
      </c>
      <c r="C591" s="90">
        <v>43605</v>
      </c>
      <c r="D591" s="107" t="s">
        <v>7152</v>
      </c>
      <c r="E591" s="107" t="s">
        <v>7656</v>
      </c>
      <c r="F591" s="126">
        <v>2460.73</v>
      </c>
      <c r="G591" s="107" t="str">
        <f t="shared" si="10"/>
        <v>SH19-04796</v>
      </c>
      <c r="H591" s="318"/>
      <c r="I591" s="126"/>
      <c r="J591" s="110"/>
      <c r="K591" s="108"/>
      <c r="L591" s="107"/>
      <c r="M591" s="319"/>
      <c r="N591" s="107"/>
    </row>
    <row r="592" spans="1:14" ht="18" customHeight="1">
      <c r="A592" s="107">
        <v>590</v>
      </c>
      <c r="B592" s="107" t="s">
        <v>42</v>
      </c>
      <c r="C592" s="90">
        <v>43605</v>
      </c>
      <c r="D592" s="107" t="s">
        <v>7153</v>
      </c>
      <c r="E592" s="107" t="s">
        <v>7656</v>
      </c>
      <c r="F592" s="126">
        <v>10414.32</v>
      </c>
      <c r="G592" s="107" t="str">
        <f t="shared" si="10"/>
        <v>SH19-04797</v>
      </c>
      <c r="H592" s="318"/>
      <c r="I592" s="126"/>
      <c r="J592" s="110"/>
      <c r="K592" s="108"/>
      <c r="L592" s="107"/>
      <c r="M592" s="319"/>
      <c r="N592" s="107"/>
    </row>
    <row r="593" spans="1:14" ht="18" customHeight="1">
      <c r="A593" s="107">
        <v>591</v>
      </c>
      <c r="B593" s="107" t="s">
        <v>42</v>
      </c>
      <c r="C593" s="90">
        <v>43605</v>
      </c>
      <c r="D593" s="107" t="s">
        <v>7154</v>
      </c>
      <c r="E593" s="107" t="s">
        <v>7656</v>
      </c>
      <c r="F593" s="126">
        <v>6865.77</v>
      </c>
      <c r="G593" s="107" t="str">
        <f t="shared" si="10"/>
        <v>SH19-04798</v>
      </c>
      <c r="H593" s="318"/>
      <c r="I593" s="126"/>
      <c r="J593" s="110"/>
      <c r="K593" s="108"/>
      <c r="L593" s="107"/>
      <c r="M593" s="319"/>
      <c r="N593" s="107"/>
    </row>
    <row r="594" spans="1:14" ht="18" customHeight="1">
      <c r="A594" s="107">
        <v>592</v>
      </c>
      <c r="B594" s="107" t="s">
        <v>42</v>
      </c>
      <c r="C594" s="90">
        <v>43605</v>
      </c>
      <c r="D594" s="107" t="s">
        <v>7155</v>
      </c>
      <c r="E594" s="107" t="s">
        <v>7656</v>
      </c>
      <c r="F594" s="126">
        <v>5007.1400000000003</v>
      </c>
      <c r="G594" s="107" t="str">
        <f t="shared" si="10"/>
        <v>SH19-04799</v>
      </c>
      <c r="H594" s="318"/>
      <c r="I594" s="126"/>
      <c r="J594" s="110"/>
      <c r="K594" s="108"/>
      <c r="L594" s="107"/>
      <c r="M594" s="319"/>
      <c r="N594" s="107"/>
    </row>
    <row r="595" spans="1:14" ht="18" customHeight="1">
      <c r="A595" s="107">
        <v>593</v>
      </c>
      <c r="B595" s="107" t="s">
        <v>42</v>
      </c>
      <c r="C595" s="90">
        <v>43605</v>
      </c>
      <c r="D595" s="107" t="s">
        <v>7156</v>
      </c>
      <c r="E595" s="107" t="s">
        <v>7656</v>
      </c>
      <c r="F595" s="126">
        <v>6262.08</v>
      </c>
      <c r="G595" s="107" t="str">
        <f t="shared" si="10"/>
        <v>SH19-04800</v>
      </c>
      <c r="H595" s="318"/>
      <c r="I595" s="126"/>
      <c r="J595" s="110"/>
      <c r="K595" s="108"/>
      <c r="L595" s="107"/>
      <c r="M595" s="319"/>
      <c r="N595" s="107"/>
    </row>
    <row r="596" spans="1:14" ht="18" customHeight="1">
      <c r="A596" s="107">
        <v>594</v>
      </c>
      <c r="B596" s="107" t="s">
        <v>197</v>
      </c>
      <c r="C596" s="90">
        <v>43601</v>
      </c>
      <c r="D596" s="107" t="s">
        <v>7157</v>
      </c>
      <c r="E596" s="107" t="s">
        <v>1709</v>
      </c>
      <c r="F596" s="126">
        <v>2596.38</v>
      </c>
      <c r="G596" s="107" t="str">
        <f t="shared" si="10"/>
        <v>SH19-04801</v>
      </c>
      <c r="H596" s="318"/>
      <c r="I596" s="126"/>
      <c r="J596" s="110"/>
      <c r="K596" s="108"/>
      <c r="L596" s="107"/>
      <c r="M596" s="319"/>
      <c r="N596" s="107"/>
    </row>
    <row r="597" spans="1:14" ht="18" customHeight="1">
      <c r="A597" s="107">
        <v>595</v>
      </c>
      <c r="B597" s="107" t="s">
        <v>42</v>
      </c>
      <c r="C597" s="90">
        <v>43605</v>
      </c>
      <c r="D597" s="107" t="s">
        <v>7158</v>
      </c>
      <c r="E597" s="107" t="s">
        <v>7656</v>
      </c>
      <c r="F597" s="126">
        <v>7372.93</v>
      </c>
      <c r="G597" s="107" t="str">
        <f t="shared" si="10"/>
        <v>SH19-04802</v>
      </c>
      <c r="H597" s="318"/>
      <c r="I597" s="126"/>
      <c r="J597" s="110"/>
      <c r="K597" s="108"/>
      <c r="L597" s="107"/>
      <c r="M597" s="319"/>
      <c r="N597" s="107"/>
    </row>
    <row r="598" spans="1:14" ht="18" customHeight="1">
      <c r="A598" s="107">
        <v>596</v>
      </c>
      <c r="B598" s="107" t="s">
        <v>42</v>
      </c>
      <c r="C598" s="90">
        <v>43605</v>
      </c>
      <c r="D598" s="107" t="s">
        <v>7159</v>
      </c>
      <c r="E598" s="107" t="s">
        <v>7656</v>
      </c>
      <c r="F598" s="126">
        <v>6907.93</v>
      </c>
      <c r="G598" s="107" t="str">
        <f t="shared" si="10"/>
        <v>SH19-04803</v>
      </c>
      <c r="H598" s="318"/>
      <c r="I598" s="126"/>
      <c r="J598" s="110"/>
      <c r="K598" s="108"/>
      <c r="L598" s="107"/>
      <c r="M598" s="319"/>
      <c r="N598" s="107"/>
    </row>
    <row r="599" spans="1:14" ht="18" customHeight="1">
      <c r="A599" s="107">
        <v>597</v>
      </c>
      <c r="B599" s="107" t="s">
        <v>42</v>
      </c>
      <c r="C599" s="90">
        <v>43605</v>
      </c>
      <c r="D599" s="107" t="s">
        <v>7160</v>
      </c>
      <c r="E599" s="107" t="s">
        <v>7656</v>
      </c>
      <c r="F599" s="126">
        <v>10649.96</v>
      </c>
      <c r="G599" s="107" t="str">
        <f t="shared" si="10"/>
        <v>SH19-04804</v>
      </c>
      <c r="H599" s="318"/>
      <c r="I599" s="126"/>
      <c r="J599" s="110"/>
      <c r="K599" s="108"/>
      <c r="L599" s="107"/>
      <c r="M599" s="319"/>
      <c r="N599" s="107"/>
    </row>
    <row r="600" spans="1:14" ht="18" customHeight="1">
      <c r="A600" s="107">
        <v>598</v>
      </c>
      <c r="B600" s="107" t="s">
        <v>42</v>
      </c>
      <c r="C600" s="90">
        <v>43605</v>
      </c>
      <c r="D600" s="107" t="s">
        <v>7161</v>
      </c>
      <c r="E600" s="107" t="s">
        <v>7656</v>
      </c>
      <c r="F600" s="126">
        <v>6823.36</v>
      </c>
      <c r="G600" s="107" t="str">
        <f t="shared" si="10"/>
        <v>SH19-04805</v>
      </c>
      <c r="H600" s="318"/>
      <c r="I600" s="126"/>
      <c r="J600" s="110"/>
      <c r="K600" s="108"/>
      <c r="L600" s="107"/>
      <c r="M600" s="319"/>
      <c r="N600" s="107"/>
    </row>
    <row r="601" spans="1:14" ht="18" customHeight="1">
      <c r="A601" s="107">
        <v>599</v>
      </c>
      <c r="B601" s="107" t="s">
        <v>42</v>
      </c>
      <c r="C601" s="90">
        <v>43605</v>
      </c>
      <c r="D601" s="107" t="s">
        <v>7162</v>
      </c>
      <c r="E601" s="107" t="s">
        <v>7656</v>
      </c>
      <c r="F601" s="126">
        <v>6070.37</v>
      </c>
      <c r="G601" s="107" t="str">
        <f t="shared" si="10"/>
        <v>SH19-04806</v>
      </c>
      <c r="H601" s="318"/>
      <c r="I601" s="126"/>
      <c r="J601" s="110"/>
      <c r="K601" s="108"/>
      <c r="L601" s="107"/>
      <c r="M601" s="319"/>
      <c r="N601" s="107"/>
    </row>
    <row r="602" spans="1:14" ht="18" customHeight="1">
      <c r="A602" s="107">
        <v>600</v>
      </c>
      <c r="B602" s="107" t="s">
        <v>42</v>
      </c>
      <c r="C602" s="90">
        <v>43605</v>
      </c>
      <c r="D602" s="107" t="s">
        <v>7163</v>
      </c>
      <c r="E602" s="107" t="s">
        <v>7656</v>
      </c>
      <c r="F602" s="126">
        <v>5826.61</v>
      </c>
      <c r="G602" s="107" t="str">
        <f t="shared" si="10"/>
        <v>SH19-04807</v>
      </c>
      <c r="H602" s="318"/>
      <c r="I602" s="126"/>
      <c r="J602" s="110"/>
      <c r="K602" s="108"/>
      <c r="L602" s="107"/>
      <c r="M602" s="319"/>
      <c r="N602" s="107"/>
    </row>
    <row r="603" spans="1:14" ht="18" customHeight="1">
      <c r="A603" s="107">
        <v>601</v>
      </c>
      <c r="B603" s="107" t="s">
        <v>42</v>
      </c>
      <c r="C603" s="90">
        <v>43605</v>
      </c>
      <c r="D603" s="107" t="s">
        <v>7164</v>
      </c>
      <c r="E603" s="107" t="s">
        <v>7656</v>
      </c>
      <c r="F603" s="126">
        <v>5750.52</v>
      </c>
      <c r="G603" s="107" t="str">
        <f t="shared" si="10"/>
        <v>SH19-04808</v>
      </c>
      <c r="H603" s="318"/>
      <c r="I603" s="126"/>
      <c r="J603" s="110"/>
      <c r="K603" s="108"/>
      <c r="L603" s="107"/>
      <c r="M603" s="319"/>
      <c r="N603" s="107"/>
    </row>
    <row r="604" spans="1:14" ht="18" customHeight="1">
      <c r="A604" s="107">
        <v>602</v>
      </c>
      <c r="B604" s="107" t="s">
        <v>42</v>
      </c>
      <c r="C604" s="90">
        <v>43605</v>
      </c>
      <c r="D604" s="107" t="s">
        <v>7165</v>
      </c>
      <c r="E604" s="107" t="s">
        <v>7656</v>
      </c>
      <c r="F604" s="126">
        <v>8053.6</v>
      </c>
      <c r="G604" s="107" t="str">
        <f t="shared" si="10"/>
        <v>SH19-04809</v>
      </c>
      <c r="H604" s="318"/>
      <c r="I604" s="126"/>
      <c r="J604" s="110"/>
      <c r="K604" s="108"/>
      <c r="L604" s="107"/>
      <c r="M604" s="319"/>
      <c r="N604" s="107"/>
    </row>
    <row r="605" spans="1:14" ht="18" customHeight="1">
      <c r="A605" s="107">
        <v>603</v>
      </c>
      <c r="B605" s="107" t="s">
        <v>1746</v>
      </c>
      <c r="D605" s="327" t="s">
        <v>7166</v>
      </c>
      <c r="E605" s="107" t="s">
        <v>1709</v>
      </c>
      <c r="F605" s="126">
        <v>0</v>
      </c>
      <c r="G605" s="107" t="str">
        <f t="shared" si="10"/>
        <v>SH19-04810</v>
      </c>
      <c r="H605" s="318"/>
      <c r="I605" s="126"/>
      <c r="J605" s="110"/>
      <c r="K605" s="108"/>
      <c r="L605" s="107"/>
      <c r="M605" s="319"/>
      <c r="N605" s="107"/>
    </row>
    <row r="606" spans="1:14" ht="18" customHeight="1">
      <c r="A606" s="107">
        <v>604</v>
      </c>
      <c r="B606" s="107" t="s">
        <v>42</v>
      </c>
      <c r="C606" s="90">
        <v>43605</v>
      </c>
      <c r="D606" s="107" t="s">
        <v>7167</v>
      </c>
      <c r="E606" s="107" t="s">
        <v>7656</v>
      </c>
      <c r="F606" s="126">
        <v>1390.16</v>
      </c>
      <c r="G606" s="107" t="str">
        <f t="shared" si="10"/>
        <v>SH19-04811</v>
      </c>
      <c r="H606" s="318"/>
      <c r="I606" s="126"/>
      <c r="J606" s="110"/>
      <c r="K606" s="108"/>
      <c r="L606" s="107"/>
      <c r="M606" s="319"/>
      <c r="N606" s="107"/>
    </row>
    <row r="607" spans="1:14" ht="18" customHeight="1">
      <c r="A607" s="107">
        <v>605</v>
      </c>
      <c r="B607" s="107" t="s">
        <v>1746</v>
      </c>
      <c r="D607" s="327" t="s">
        <v>7168</v>
      </c>
      <c r="E607" s="107" t="s">
        <v>1709</v>
      </c>
      <c r="F607" s="126">
        <v>0</v>
      </c>
      <c r="G607" s="107" t="str">
        <f t="shared" si="10"/>
        <v>SH19-04812</v>
      </c>
      <c r="H607" s="318"/>
      <c r="I607" s="126"/>
      <c r="J607" s="110"/>
      <c r="K607" s="108"/>
      <c r="L607" s="107"/>
      <c r="M607" s="319"/>
      <c r="N607" s="107"/>
    </row>
    <row r="608" spans="1:14" ht="18" customHeight="1">
      <c r="A608" s="107">
        <v>606</v>
      </c>
      <c r="B608" s="107" t="s">
        <v>42</v>
      </c>
      <c r="C608" s="90">
        <v>43602</v>
      </c>
      <c r="D608" s="107" t="s">
        <v>7169</v>
      </c>
      <c r="E608" s="107" t="s">
        <v>7657</v>
      </c>
      <c r="F608" s="126">
        <v>1157.0899999999999</v>
      </c>
      <c r="G608" s="107" t="str">
        <f t="shared" si="10"/>
        <v>SH19-04813</v>
      </c>
      <c r="H608" s="318"/>
      <c r="I608" s="126"/>
      <c r="J608" s="110"/>
      <c r="K608" s="108"/>
      <c r="L608" s="107"/>
      <c r="M608" s="319"/>
      <c r="N608" s="107"/>
    </row>
    <row r="609" spans="1:14" ht="18" customHeight="1">
      <c r="A609" s="107">
        <v>607</v>
      </c>
      <c r="B609" s="107" t="s">
        <v>1746</v>
      </c>
      <c r="D609" s="327" t="s">
        <v>7170</v>
      </c>
      <c r="E609" s="107" t="s">
        <v>1709</v>
      </c>
      <c r="F609" s="126">
        <v>0</v>
      </c>
      <c r="G609" s="107" t="str">
        <f t="shared" si="10"/>
        <v>SH19-04814</v>
      </c>
      <c r="H609" s="318"/>
      <c r="I609" s="126"/>
      <c r="J609" s="110"/>
      <c r="K609" s="108"/>
      <c r="L609" s="107"/>
      <c r="M609" s="319"/>
      <c r="N609" s="107"/>
    </row>
    <row r="610" spans="1:14" ht="18" customHeight="1">
      <c r="A610" s="107">
        <v>608</v>
      </c>
      <c r="B610" s="107" t="s">
        <v>1746</v>
      </c>
      <c r="D610" s="327" t="s">
        <v>7171</v>
      </c>
      <c r="E610" s="107" t="s">
        <v>1709</v>
      </c>
      <c r="F610" s="126">
        <v>0</v>
      </c>
      <c r="G610" s="107" t="str">
        <f t="shared" si="10"/>
        <v>SH19-04815</v>
      </c>
      <c r="H610" s="318"/>
      <c r="I610" s="126"/>
      <c r="J610" s="110"/>
      <c r="K610" s="108"/>
      <c r="L610" s="107"/>
      <c r="M610" s="319"/>
      <c r="N610" s="107"/>
    </row>
    <row r="611" spans="1:14" ht="18" customHeight="1">
      <c r="A611" s="107">
        <v>609</v>
      </c>
      <c r="B611" s="107" t="s">
        <v>139</v>
      </c>
      <c r="C611" s="90">
        <v>43602</v>
      </c>
      <c r="D611" s="107" t="s">
        <v>7172</v>
      </c>
      <c r="E611" s="107" t="s">
        <v>1709</v>
      </c>
      <c r="F611" s="126">
        <v>1479</v>
      </c>
      <c r="G611" s="107" t="str">
        <f t="shared" si="10"/>
        <v>SH19-04816</v>
      </c>
      <c r="H611" s="318"/>
      <c r="I611" s="126"/>
      <c r="J611" s="110"/>
      <c r="K611" s="108"/>
      <c r="L611" s="107"/>
      <c r="M611" s="319"/>
      <c r="N611" s="107"/>
    </row>
    <row r="612" spans="1:14" ht="18" customHeight="1">
      <c r="A612" s="107">
        <v>610</v>
      </c>
      <c r="B612" s="107" t="s">
        <v>291</v>
      </c>
      <c r="C612" s="90">
        <v>43602</v>
      </c>
      <c r="D612" s="107" t="s">
        <v>7173</v>
      </c>
      <c r="E612" s="107" t="s">
        <v>1709</v>
      </c>
      <c r="F612" s="126">
        <v>3548.7</v>
      </c>
      <c r="G612" s="107" t="str">
        <f t="shared" si="10"/>
        <v>SH19-04817</v>
      </c>
      <c r="H612" s="318"/>
      <c r="I612" s="126"/>
      <c r="J612" s="110"/>
      <c r="K612" s="108"/>
      <c r="L612" s="107"/>
      <c r="M612" s="319"/>
      <c r="N612" s="107"/>
    </row>
    <row r="613" spans="1:14" ht="18" customHeight="1">
      <c r="A613" s="107">
        <v>611</v>
      </c>
      <c r="B613" s="107" t="s">
        <v>142</v>
      </c>
      <c r="C613" s="90">
        <v>43602</v>
      </c>
      <c r="D613" s="107" t="s">
        <v>7174</v>
      </c>
      <c r="E613" s="107" t="s">
        <v>1709</v>
      </c>
      <c r="F613" s="126">
        <v>1187.43</v>
      </c>
      <c r="G613" s="107" t="str">
        <f t="shared" si="10"/>
        <v>SH19-04818</v>
      </c>
      <c r="H613" s="318"/>
      <c r="I613" s="126"/>
      <c r="J613" s="110"/>
      <c r="K613" s="108"/>
      <c r="L613" s="107"/>
      <c r="M613" s="319"/>
      <c r="N613" s="107"/>
    </row>
    <row r="614" spans="1:14" ht="18" customHeight="1">
      <c r="A614" s="107">
        <v>612</v>
      </c>
      <c r="B614" s="107" t="s">
        <v>237</v>
      </c>
      <c r="C614" s="90">
        <v>43602</v>
      </c>
      <c r="D614" s="107" t="s">
        <v>7175</v>
      </c>
      <c r="E614" s="107" t="s">
        <v>1709</v>
      </c>
      <c r="F614" s="126">
        <v>4555.32</v>
      </c>
      <c r="G614" s="107" t="str">
        <f t="shared" si="10"/>
        <v>SH19-04819</v>
      </c>
      <c r="H614" s="318"/>
      <c r="I614" s="126"/>
      <c r="J614" s="110"/>
      <c r="K614" s="108"/>
      <c r="L614" s="107"/>
      <c r="M614" s="319"/>
      <c r="N614" s="107"/>
    </row>
    <row r="615" spans="1:14" ht="18" customHeight="1">
      <c r="A615" s="107">
        <v>613</v>
      </c>
      <c r="B615" s="107" t="s">
        <v>43</v>
      </c>
      <c r="C615" s="90">
        <v>43602</v>
      </c>
      <c r="D615" s="107" t="s">
        <v>7176</v>
      </c>
      <c r="E615" s="107" t="s">
        <v>1709</v>
      </c>
      <c r="F615" s="126">
        <v>3122.65</v>
      </c>
      <c r="G615" s="107" t="str">
        <f t="shared" si="10"/>
        <v>SH19-04820</v>
      </c>
      <c r="H615" s="318"/>
      <c r="I615" s="126"/>
      <c r="J615" s="110"/>
      <c r="K615" s="108"/>
      <c r="L615" s="107"/>
      <c r="M615" s="319"/>
      <c r="N615" s="107"/>
    </row>
    <row r="616" spans="1:14" ht="18" customHeight="1">
      <c r="A616" s="107">
        <v>614</v>
      </c>
      <c r="B616" s="107" t="s">
        <v>55</v>
      </c>
      <c r="C616" s="90">
        <v>43602</v>
      </c>
      <c r="D616" s="107" t="s">
        <v>7177</v>
      </c>
      <c r="E616" s="107" t="s">
        <v>1709</v>
      </c>
      <c r="F616" s="126">
        <v>1644.84</v>
      </c>
      <c r="G616" s="107" t="str">
        <f t="shared" si="10"/>
        <v>SH19-04821</v>
      </c>
      <c r="H616" s="318"/>
      <c r="I616" s="126"/>
      <c r="J616" s="110"/>
      <c r="K616" s="108"/>
      <c r="L616" s="107"/>
      <c r="M616" s="319"/>
      <c r="N616" s="107"/>
    </row>
    <row r="617" spans="1:14" ht="18" customHeight="1">
      <c r="A617" s="107">
        <v>615</v>
      </c>
      <c r="B617" s="107" t="s">
        <v>55</v>
      </c>
      <c r="C617" s="90">
        <v>43602</v>
      </c>
      <c r="D617" s="107" t="s">
        <v>7178</v>
      </c>
      <c r="E617" s="107" t="s">
        <v>1709</v>
      </c>
      <c r="F617" s="126">
        <v>1447.74</v>
      </c>
      <c r="G617" s="107" t="str">
        <f t="shared" si="10"/>
        <v>SH19-04822</v>
      </c>
      <c r="H617" s="318"/>
      <c r="I617" s="126"/>
      <c r="J617" s="110"/>
      <c r="K617" s="108"/>
      <c r="L617" s="107"/>
      <c r="M617" s="319"/>
      <c r="N617" s="107"/>
    </row>
    <row r="618" spans="1:14" ht="18" customHeight="1">
      <c r="A618" s="107">
        <v>616</v>
      </c>
      <c r="B618" s="107" t="s">
        <v>55</v>
      </c>
      <c r="C618" s="90">
        <v>43602</v>
      </c>
      <c r="D618" s="107" t="s">
        <v>7179</v>
      </c>
      <c r="E618" s="107" t="s">
        <v>1709</v>
      </c>
      <c r="F618" s="126">
        <v>1494.63</v>
      </c>
      <c r="G618" s="107" t="str">
        <f t="shared" si="10"/>
        <v>SH19-04823</v>
      </c>
      <c r="H618" s="318"/>
      <c r="I618" s="126"/>
      <c r="J618" s="110"/>
      <c r="K618" s="108"/>
      <c r="L618" s="107"/>
      <c r="M618" s="319"/>
      <c r="N618" s="107"/>
    </row>
    <row r="619" spans="1:14" ht="18" customHeight="1">
      <c r="A619" s="107">
        <v>617</v>
      </c>
      <c r="B619" s="107" t="s">
        <v>141</v>
      </c>
      <c r="C619" s="90">
        <v>43602</v>
      </c>
      <c r="D619" s="107" t="s">
        <v>7180</v>
      </c>
      <c r="E619" s="107" t="s">
        <v>1709</v>
      </c>
      <c r="F619" s="126">
        <v>4438.46</v>
      </c>
      <c r="G619" s="107" t="str">
        <f t="shared" si="10"/>
        <v>SH19-04824</v>
      </c>
      <c r="H619" s="318"/>
      <c r="I619" s="126"/>
      <c r="J619" s="110"/>
      <c r="K619" s="108"/>
      <c r="L619" s="107"/>
      <c r="M619" s="319"/>
      <c r="N619" s="107"/>
    </row>
    <row r="620" spans="1:14" ht="18" customHeight="1">
      <c r="A620" s="107">
        <v>618</v>
      </c>
      <c r="B620" s="107" t="s">
        <v>1746</v>
      </c>
      <c r="D620" s="327" t="s">
        <v>7181</v>
      </c>
      <c r="E620" s="107" t="s">
        <v>1709</v>
      </c>
      <c r="F620" s="126">
        <v>0</v>
      </c>
      <c r="G620" s="107" t="str">
        <f t="shared" si="10"/>
        <v>SH19-04825</v>
      </c>
      <c r="H620" s="318"/>
      <c r="I620" s="126"/>
      <c r="J620" s="110"/>
      <c r="K620" s="108"/>
      <c r="L620" s="107"/>
      <c r="M620" s="319"/>
      <c r="N620" s="107"/>
    </row>
    <row r="621" spans="1:14" ht="18" customHeight="1">
      <c r="A621" s="107">
        <v>619</v>
      </c>
      <c r="B621" s="107" t="s">
        <v>1746</v>
      </c>
      <c r="D621" s="327" t="s">
        <v>7182</v>
      </c>
      <c r="E621" s="107" t="s">
        <v>1709</v>
      </c>
      <c r="F621" s="126">
        <v>0</v>
      </c>
      <c r="G621" s="107" t="str">
        <f t="shared" si="10"/>
        <v>SH19-04826</v>
      </c>
      <c r="H621" s="318"/>
      <c r="I621" s="126"/>
      <c r="J621" s="110"/>
      <c r="K621" s="108"/>
      <c r="L621" s="107"/>
      <c r="M621" s="319"/>
      <c r="N621" s="107"/>
    </row>
    <row r="622" spans="1:14" ht="18" customHeight="1">
      <c r="A622" s="107">
        <v>620</v>
      </c>
      <c r="B622" s="107" t="s">
        <v>42</v>
      </c>
      <c r="C622" s="90">
        <v>43602</v>
      </c>
      <c r="D622" s="107" t="s">
        <v>7183</v>
      </c>
      <c r="E622" s="107" t="s">
        <v>7657</v>
      </c>
      <c r="F622" s="126">
        <v>69.25</v>
      </c>
      <c r="G622" s="107" t="str">
        <f t="shared" si="10"/>
        <v>SH19-04827</v>
      </c>
      <c r="H622" s="318"/>
      <c r="I622" s="126"/>
      <c r="J622" s="110"/>
      <c r="K622" s="108"/>
      <c r="L622" s="107"/>
      <c r="M622" s="319"/>
      <c r="N622" s="107"/>
    </row>
    <row r="623" spans="1:14" ht="18" customHeight="1">
      <c r="A623" s="107">
        <v>621</v>
      </c>
      <c r="B623" s="107" t="s">
        <v>7777</v>
      </c>
      <c r="C623" s="90">
        <v>43602</v>
      </c>
      <c r="D623" s="107" t="s">
        <v>7184</v>
      </c>
      <c r="E623" s="107" t="s">
        <v>1709</v>
      </c>
      <c r="F623" s="126">
        <v>2552.5700000000002</v>
      </c>
      <c r="G623" s="107" t="str">
        <f t="shared" si="10"/>
        <v>SH19-04828</v>
      </c>
      <c r="H623" s="318"/>
      <c r="I623" s="126"/>
      <c r="J623" s="110"/>
      <c r="K623" s="108"/>
      <c r="L623" s="107"/>
      <c r="M623" s="319"/>
      <c r="N623" s="107"/>
    </row>
    <row r="624" spans="1:14" ht="18" customHeight="1">
      <c r="A624" s="107">
        <v>622</v>
      </c>
      <c r="B624" s="107" t="s">
        <v>1746</v>
      </c>
      <c r="D624" s="327" t="s">
        <v>7185</v>
      </c>
      <c r="E624" s="107" t="s">
        <v>1709</v>
      </c>
      <c r="F624" s="126">
        <v>0</v>
      </c>
      <c r="G624" s="107" t="str">
        <f t="shared" si="10"/>
        <v>SH19-04829</v>
      </c>
      <c r="H624" s="318"/>
      <c r="I624" s="126"/>
      <c r="J624" s="110"/>
      <c r="K624" s="108"/>
      <c r="L624" s="107"/>
      <c r="M624" s="319"/>
      <c r="N624" s="107"/>
    </row>
    <row r="625" spans="1:14" ht="18" customHeight="1">
      <c r="A625" s="107">
        <v>623</v>
      </c>
      <c r="B625" s="107" t="s">
        <v>197</v>
      </c>
      <c r="C625" s="90">
        <v>43602</v>
      </c>
      <c r="D625" s="107" t="s">
        <v>7186</v>
      </c>
      <c r="E625" s="107" t="s">
        <v>1709</v>
      </c>
      <c r="F625" s="126">
        <v>6926.05</v>
      </c>
      <c r="G625" s="107" t="str">
        <f t="shared" si="10"/>
        <v>SH19-04830</v>
      </c>
      <c r="H625" s="318"/>
      <c r="I625" s="126"/>
      <c r="J625" s="110"/>
      <c r="K625" s="108"/>
      <c r="L625" s="107"/>
      <c r="M625" s="319"/>
      <c r="N625" s="107"/>
    </row>
    <row r="626" spans="1:14" ht="18" customHeight="1">
      <c r="A626" s="107">
        <v>624</v>
      </c>
      <c r="B626" s="107" t="s">
        <v>55</v>
      </c>
      <c r="C626" s="90">
        <v>43602</v>
      </c>
      <c r="D626" s="107" t="s">
        <v>7187</v>
      </c>
      <c r="E626" s="107" t="s">
        <v>1709</v>
      </c>
      <c r="F626" s="126">
        <v>389</v>
      </c>
      <c r="G626" s="107" t="str">
        <f t="shared" si="10"/>
        <v>SH19-04831</v>
      </c>
      <c r="H626" s="318"/>
      <c r="I626" s="126"/>
      <c r="J626" s="110"/>
      <c r="K626" s="108"/>
      <c r="L626" s="107"/>
      <c r="M626" s="319"/>
      <c r="N626" s="107"/>
    </row>
    <row r="627" spans="1:14" ht="18" customHeight="1">
      <c r="A627" s="107">
        <v>625</v>
      </c>
      <c r="B627" s="107" t="s">
        <v>55</v>
      </c>
      <c r="C627" s="90">
        <v>43602</v>
      </c>
      <c r="D627" s="107" t="s">
        <v>7188</v>
      </c>
      <c r="E627" s="107" t="s">
        <v>1709</v>
      </c>
      <c r="F627" s="126">
        <v>448.75</v>
      </c>
      <c r="G627" s="107" t="str">
        <f t="shared" si="10"/>
        <v>SH19-04832</v>
      </c>
      <c r="H627" s="318"/>
      <c r="I627" s="126"/>
      <c r="J627" s="110"/>
      <c r="K627" s="108"/>
      <c r="L627" s="107"/>
      <c r="M627" s="319"/>
      <c r="N627" s="107"/>
    </row>
    <row r="628" spans="1:14" ht="18" customHeight="1">
      <c r="A628" s="107">
        <v>626</v>
      </c>
      <c r="B628" s="107" t="s">
        <v>55</v>
      </c>
      <c r="C628" s="90">
        <v>43602</v>
      </c>
      <c r="D628" s="107" t="s">
        <v>7189</v>
      </c>
      <c r="E628" s="107" t="s">
        <v>1709</v>
      </c>
      <c r="F628" s="126">
        <v>254</v>
      </c>
      <c r="G628" s="107" t="str">
        <f t="shared" si="10"/>
        <v>SH19-04833</v>
      </c>
      <c r="H628" s="318"/>
      <c r="I628" s="126"/>
      <c r="J628" s="110"/>
      <c r="K628" s="108"/>
      <c r="L628" s="107"/>
      <c r="M628" s="319"/>
      <c r="N628" s="107"/>
    </row>
    <row r="629" spans="1:14" ht="18" customHeight="1">
      <c r="A629" s="107">
        <v>627</v>
      </c>
      <c r="B629" s="107" t="s">
        <v>55</v>
      </c>
      <c r="C629" s="90">
        <v>43602</v>
      </c>
      <c r="D629" s="107" t="s">
        <v>7190</v>
      </c>
      <c r="E629" s="107" t="s">
        <v>1709</v>
      </c>
      <c r="F629" s="126">
        <v>306.25</v>
      </c>
      <c r="G629" s="107" t="str">
        <f t="shared" si="10"/>
        <v>SH19-04834</v>
      </c>
      <c r="H629" s="318"/>
      <c r="I629" s="126"/>
      <c r="J629" s="110"/>
      <c r="K629" s="108"/>
      <c r="L629" s="107"/>
      <c r="M629" s="319"/>
      <c r="N629" s="107"/>
    </row>
    <row r="630" spans="1:14" ht="18" customHeight="1">
      <c r="A630" s="107">
        <v>628</v>
      </c>
      <c r="B630" s="107" t="s">
        <v>55</v>
      </c>
      <c r="C630" s="90">
        <v>43602</v>
      </c>
      <c r="D630" s="107" t="s">
        <v>7191</v>
      </c>
      <c r="E630" s="107" t="s">
        <v>1709</v>
      </c>
      <c r="F630" s="126">
        <v>628.25</v>
      </c>
      <c r="G630" s="107" t="str">
        <f t="shared" si="10"/>
        <v>SH19-04835</v>
      </c>
      <c r="H630" s="318"/>
      <c r="I630" s="126"/>
      <c r="J630" s="110"/>
      <c r="K630" s="108"/>
      <c r="L630" s="107"/>
      <c r="M630" s="319"/>
      <c r="N630" s="107"/>
    </row>
    <row r="631" spans="1:14" ht="18" customHeight="1">
      <c r="A631" s="107">
        <v>629</v>
      </c>
      <c r="B631" s="107" t="s">
        <v>55</v>
      </c>
      <c r="C631" s="90">
        <v>43602</v>
      </c>
      <c r="D631" s="107" t="s">
        <v>7192</v>
      </c>
      <c r="E631" s="107" t="s">
        <v>1709</v>
      </c>
      <c r="F631" s="126">
        <v>171.5</v>
      </c>
      <c r="G631" s="107" t="str">
        <f t="shared" si="10"/>
        <v>SH19-04836</v>
      </c>
      <c r="H631" s="318"/>
      <c r="I631" s="126"/>
      <c r="J631" s="110"/>
      <c r="K631" s="108"/>
      <c r="L631" s="107"/>
      <c r="M631" s="319"/>
      <c r="N631" s="107"/>
    </row>
    <row r="632" spans="1:14" ht="18" customHeight="1">
      <c r="A632" s="107">
        <v>630</v>
      </c>
      <c r="B632" s="107" t="s">
        <v>7778</v>
      </c>
      <c r="C632" s="90">
        <v>43602</v>
      </c>
      <c r="D632" s="107" t="s">
        <v>7193</v>
      </c>
      <c r="E632" s="107" t="s">
        <v>1709</v>
      </c>
      <c r="F632" s="126">
        <v>2146.203</v>
      </c>
      <c r="G632" s="107" t="str">
        <f t="shared" si="10"/>
        <v>SH19-04837</v>
      </c>
      <c r="H632" s="318"/>
      <c r="I632" s="126"/>
      <c r="J632" s="110"/>
      <c r="K632" s="108"/>
      <c r="L632" s="107"/>
      <c r="M632" s="319"/>
      <c r="N632" s="107"/>
    </row>
    <row r="633" spans="1:14" ht="18" customHeight="1">
      <c r="A633" s="107">
        <v>631</v>
      </c>
      <c r="B633" s="107" t="s">
        <v>337</v>
      </c>
      <c r="C633" s="90">
        <v>43602</v>
      </c>
      <c r="D633" s="107" t="s">
        <v>7194</v>
      </c>
      <c r="E633" s="107" t="s">
        <v>1709</v>
      </c>
      <c r="F633" s="126">
        <v>3625.06</v>
      </c>
      <c r="G633" s="107" t="str">
        <f t="shared" si="10"/>
        <v>SH19-04838</v>
      </c>
      <c r="H633" s="318"/>
      <c r="I633" s="126"/>
      <c r="J633" s="110"/>
      <c r="K633" s="108"/>
      <c r="L633" s="107"/>
      <c r="M633" s="319"/>
      <c r="N633" s="107"/>
    </row>
    <row r="634" spans="1:14" ht="18" customHeight="1">
      <c r="A634" s="107">
        <v>632</v>
      </c>
      <c r="B634" s="107" t="s">
        <v>55</v>
      </c>
      <c r="C634" s="90">
        <v>43602</v>
      </c>
      <c r="D634" s="107" t="s">
        <v>7195</v>
      </c>
      <c r="E634" s="107" t="s">
        <v>1709</v>
      </c>
      <c r="F634" s="126">
        <v>2952.36</v>
      </c>
      <c r="G634" s="107" t="str">
        <f t="shared" si="10"/>
        <v>SH19-04839</v>
      </c>
      <c r="H634" s="318"/>
      <c r="I634" s="126"/>
      <c r="J634" s="110"/>
      <c r="K634" s="108"/>
      <c r="L634" s="107"/>
      <c r="M634" s="319"/>
      <c r="N634" s="107"/>
    </row>
    <row r="635" spans="1:14" ht="18" customHeight="1">
      <c r="A635" s="107">
        <v>633</v>
      </c>
      <c r="B635" s="107" t="s">
        <v>55</v>
      </c>
      <c r="C635" s="90">
        <v>43602</v>
      </c>
      <c r="D635" s="107" t="s">
        <v>7196</v>
      </c>
      <c r="E635" s="107" t="s">
        <v>1709</v>
      </c>
      <c r="F635" s="126">
        <v>1502.82</v>
      </c>
      <c r="G635" s="107" t="str">
        <f t="shared" si="10"/>
        <v>SH19-04840</v>
      </c>
      <c r="H635" s="318"/>
      <c r="I635" s="126"/>
      <c r="J635" s="110"/>
      <c r="K635" s="108"/>
      <c r="L635" s="107"/>
      <c r="M635" s="319"/>
      <c r="N635" s="107"/>
    </row>
    <row r="636" spans="1:14" ht="18" customHeight="1">
      <c r="A636" s="107">
        <v>634</v>
      </c>
      <c r="B636" s="107" t="s">
        <v>142</v>
      </c>
      <c r="C636" s="90">
        <v>43602</v>
      </c>
      <c r="D636" s="107" t="s">
        <v>7197</v>
      </c>
      <c r="E636" s="107" t="s">
        <v>1709</v>
      </c>
      <c r="F636" s="126">
        <v>1653.91</v>
      </c>
      <c r="G636" s="107" t="str">
        <f t="shared" si="10"/>
        <v>SH19-04841</v>
      </c>
      <c r="H636" s="318"/>
      <c r="I636" s="126"/>
      <c r="J636" s="110"/>
      <c r="K636" s="108"/>
      <c r="L636" s="107"/>
      <c r="M636" s="319"/>
      <c r="N636" s="107"/>
    </row>
    <row r="637" spans="1:14" ht="18" customHeight="1">
      <c r="A637" s="107">
        <v>635</v>
      </c>
      <c r="B637" s="107" t="s">
        <v>142</v>
      </c>
      <c r="C637" s="90">
        <v>43602</v>
      </c>
      <c r="D637" s="107" t="s">
        <v>7198</v>
      </c>
      <c r="E637" s="107" t="s">
        <v>1709</v>
      </c>
      <c r="F637" s="126">
        <v>2300.5</v>
      </c>
      <c r="G637" s="107" t="str">
        <f t="shared" si="10"/>
        <v>SH19-04842</v>
      </c>
      <c r="H637" s="318"/>
      <c r="I637" s="126"/>
      <c r="J637" s="110"/>
      <c r="K637" s="108"/>
      <c r="L637" s="107"/>
      <c r="M637" s="319"/>
      <c r="N637" s="107"/>
    </row>
    <row r="638" spans="1:14" ht="18" customHeight="1">
      <c r="A638" s="107">
        <v>636</v>
      </c>
      <c r="B638" s="107" t="s">
        <v>238</v>
      </c>
      <c r="C638" s="90">
        <v>43602</v>
      </c>
      <c r="D638" s="107" t="s">
        <v>7199</v>
      </c>
      <c r="E638" s="107" t="s">
        <v>1709</v>
      </c>
      <c r="F638" s="126">
        <v>1606.2</v>
      </c>
      <c r="G638" s="107" t="str">
        <f t="shared" si="10"/>
        <v>SH19-04843</v>
      </c>
      <c r="H638" s="318"/>
      <c r="I638" s="126"/>
      <c r="J638" s="110"/>
      <c r="K638" s="108"/>
      <c r="L638" s="107"/>
      <c r="M638" s="319"/>
      <c r="N638" s="107"/>
    </row>
    <row r="639" spans="1:14" ht="18" customHeight="1">
      <c r="A639" s="107">
        <v>637</v>
      </c>
      <c r="B639" s="107" t="s">
        <v>1746</v>
      </c>
      <c r="D639" s="327" t="s">
        <v>7200</v>
      </c>
      <c r="E639" s="107" t="s">
        <v>1709</v>
      </c>
      <c r="F639" s="126">
        <v>0</v>
      </c>
      <c r="G639" s="107" t="str">
        <f t="shared" si="10"/>
        <v>SH19-04844</v>
      </c>
      <c r="H639" s="318"/>
      <c r="I639" s="126"/>
      <c r="J639" s="110"/>
      <c r="K639" s="108"/>
      <c r="L639" s="107"/>
      <c r="M639" s="319"/>
      <c r="N639" s="107"/>
    </row>
    <row r="640" spans="1:14" ht="18" customHeight="1">
      <c r="A640" s="107">
        <v>638</v>
      </c>
      <c r="B640" s="107" t="s">
        <v>1727</v>
      </c>
      <c r="C640" s="90">
        <v>43602</v>
      </c>
      <c r="D640" s="107" t="s">
        <v>7201</v>
      </c>
      <c r="E640" s="107" t="s">
        <v>1709</v>
      </c>
      <c r="F640" s="126">
        <v>1753.46</v>
      </c>
      <c r="G640" s="107" t="str">
        <f t="shared" si="10"/>
        <v>SH19-04845</v>
      </c>
      <c r="H640" s="318"/>
      <c r="I640" s="126"/>
      <c r="J640" s="110"/>
      <c r="K640" s="108"/>
      <c r="L640" s="107"/>
      <c r="M640" s="319"/>
      <c r="N640" s="107"/>
    </row>
    <row r="641" spans="1:14" ht="18" customHeight="1">
      <c r="A641" s="107">
        <v>639</v>
      </c>
      <c r="B641" s="107" t="s">
        <v>1746</v>
      </c>
      <c r="D641" s="327" t="s">
        <v>7202</v>
      </c>
      <c r="E641" s="107" t="s">
        <v>1709</v>
      </c>
      <c r="F641" s="126">
        <v>0</v>
      </c>
      <c r="G641" s="107" t="str">
        <f t="shared" si="10"/>
        <v>SH19-04846</v>
      </c>
      <c r="H641" s="318"/>
      <c r="I641" s="126"/>
      <c r="J641" s="110"/>
      <c r="K641" s="108"/>
      <c r="L641" s="107"/>
      <c r="M641" s="319"/>
      <c r="N641" s="107"/>
    </row>
    <row r="642" spans="1:14" ht="18" customHeight="1">
      <c r="A642" s="107">
        <v>640</v>
      </c>
      <c r="B642" s="107" t="s">
        <v>42</v>
      </c>
      <c r="C642" s="90">
        <v>43602</v>
      </c>
      <c r="D642" s="107" t="s">
        <v>7203</v>
      </c>
      <c r="E642" s="107" t="s">
        <v>7657</v>
      </c>
      <c r="F642" s="126">
        <v>31.43</v>
      </c>
      <c r="G642" s="107" t="str">
        <f t="shared" si="10"/>
        <v>SH19-04847</v>
      </c>
      <c r="H642" s="318"/>
      <c r="I642" s="126"/>
      <c r="J642" s="110"/>
      <c r="K642" s="108"/>
      <c r="L642" s="107"/>
      <c r="M642" s="319"/>
      <c r="N642" s="107"/>
    </row>
    <row r="643" spans="1:14" ht="18" customHeight="1">
      <c r="A643" s="107">
        <v>641</v>
      </c>
      <c r="B643" s="107" t="s">
        <v>42</v>
      </c>
      <c r="C643" s="90">
        <v>43602</v>
      </c>
      <c r="D643" s="107" t="s">
        <v>7204</v>
      </c>
      <c r="E643" s="107" t="s">
        <v>7657</v>
      </c>
      <c r="F643" s="126">
        <v>45.6</v>
      </c>
      <c r="G643" s="107" t="str">
        <f t="shared" si="10"/>
        <v>SH19-04848</v>
      </c>
      <c r="H643" s="318"/>
      <c r="I643" s="126"/>
      <c r="J643" s="110"/>
      <c r="K643" s="108"/>
      <c r="L643" s="107"/>
      <c r="M643" s="319"/>
      <c r="N643" s="107"/>
    </row>
    <row r="644" spans="1:14" ht="18" customHeight="1">
      <c r="A644" s="107">
        <v>642</v>
      </c>
      <c r="B644" s="107" t="s">
        <v>42</v>
      </c>
      <c r="C644" s="90">
        <v>43606</v>
      </c>
      <c r="D644" s="107" t="s">
        <v>7205</v>
      </c>
      <c r="E644" s="107" t="s">
        <v>7655</v>
      </c>
      <c r="F644" s="126">
        <v>6038.69</v>
      </c>
      <c r="G644" s="107" t="str">
        <f t="shared" si="10"/>
        <v>SH19-04849</v>
      </c>
      <c r="H644" s="318"/>
      <c r="I644" s="126"/>
      <c r="J644" s="110"/>
      <c r="K644" s="108"/>
      <c r="L644" s="107"/>
      <c r="M644" s="319"/>
      <c r="N644" s="107"/>
    </row>
    <row r="645" spans="1:14" ht="18" customHeight="1">
      <c r="A645" s="107">
        <v>643</v>
      </c>
      <c r="B645" s="107" t="s">
        <v>42</v>
      </c>
      <c r="C645" s="90">
        <v>43606</v>
      </c>
      <c r="D645" s="107" t="s">
        <v>7206</v>
      </c>
      <c r="E645" s="107" t="s">
        <v>7655</v>
      </c>
      <c r="F645" s="126">
        <v>6426.24</v>
      </c>
      <c r="G645" s="107" t="str">
        <f t="shared" si="10"/>
        <v>SH19-04850</v>
      </c>
      <c r="H645" s="318"/>
      <c r="I645" s="126"/>
      <c r="J645" s="110"/>
      <c r="K645" s="108"/>
      <c r="L645" s="107"/>
      <c r="M645" s="319"/>
      <c r="N645" s="107"/>
    </row>
    <row r="646" spans="1:14" ht="18" customHeight="1">
      <c r="A646" s="107">
        <v>644</v>
      </c>
      <c r="B646" s="107" t="s">
        <v>42</v>
      </c>
      <c r="C646" s="90">
        <v>43606</v>
      </c>
      <c r="D646" s="107" t="s">
        <v>7207</v>
      </c>
      <c r="E646" s="107" t="s">
        <v>7655</v>
      </c>
      <c r="F646" s="126">
        <v>9557.7999999999993</v>
      </c>
      <c r="G646" s="107" t="str">
        <f t="shared" si="10"/>
        <v>SH19-04851</v>
      </c>
      <c r="H646" s="318"/>
      <c r="I646" s="126"/>
      <c r="J646" s="110"/>
      <c r="K646" s="108"/>
      <c r="L646" s="107"/>
      <c r="M646" s="319"/>
      <c r="N646" s="107"/>
    </row>
    <row r="647" spans="1:14" ht="18" customHeight="1">
      <c r="A647" s="107">
        <v>645</v>
      </c>
      <c r="B647" s="107" t="s">
        <v>42</v>
      </c>
      <c r="C647" s="90">
        <v>43606</v>
      </c>
      <c r="D647" s="107" t="s">
        <v>7208</v>
      </c>
      <c r="E647" s="107" t="s">
        <v>7655</v>
      </c>
      <c r="F647" s="126">
        <v>7431.84</v>
      </c>
      <c r="G647" s="107" t="str">
        <f t="shared" si="10"/>
        <v>SH19-04852</v>
      </c>
      <c r="H647" s="318"/>
      <c r="I647" s="126"/>
      <c r="J647" s="110"/>
      <c r="K647" s="108"/>
      <c r="L647" s="107"/>
      <c r="M647" s="319"/>
      <c r="N647" s="107"/>
    </row>
    <row r="648" spans="1:14" ht="18" customHeight="1">
      <c r="A648" s="107">
        <v>646</v>
      </c>
      <c r="B648" s="107" t="s">
        <v>42</v>
      </c>
      <c r="C648" s="90">
        <v>43606</v>
      </c>
      <c r="D648" s="107" t="s">
        <v>7209</v>
      </c>
      <c r="E648" s="107" t="s">
        <v>7655</v>
      </c>
      <c r="F648" s="126">
        <v>4917.51</v>
      </c>
      <c r="G648" s="107" t="str">
        <f t="shared" si="10"/>
        <v>SH19-04853</v>
      </c>
      <c r="H648" s="318"/>
      <c r="I648" s="126"/>
      <c r="J648" s="110"/>
      <c r="K648" s="108"/>
      <c r="L648" s="107"/>
      <c r="M648" s="319"/>
      <c r="N648" s="107"/>
    </row>
    <row r="649" spans="1:14" ht="18" customHeight="1">
      <c r="A649" s="107">
        <v>647</v>
      </c>
      <c r="B649" s="107" t="s">
        <v>42</v>
      </c>
      <c r="C649" s="90">
        <v>43606</v>
      </c>
      <c r="D649" s="107" t="s">
        <v>7210</v>
      </c>
      <c r="E649" s="107" t="s">
        <v>7655</v>
      </c>
      <c r="F649" s="126">
        <v>3242.25</v>
      </c>
      <c r="G649" s="107" t="str">
        <f t="shared" si="10"/>
        <v>SH19-04854</v>
      </c>
      <c r="H649" s="318"/>
      <c r="I649" s="126"/>
      <c r="J649" s="110"/>
      <c r="K649" s="108"/>
      <c r="L649" s="107"/>
      <c r="M649" s="319"/>
      <c r="N649" s="107"/>
    </row>
    <row r="650" spans="1:14" ht="18" customHeight="1">
      <c r="A650" s="107">
        <v>648</v>
      </c>
      <c r="B650" s="107" t="s">
        <v>42</v>
      </c>
      <c r="C650" s="90">
        <v>43606</v>
      </c>
      <c r="D650" s="107" t="s">
        <v>7211</v>
      </c>
      <c r="E650" s="107" t="s">
        <v>7655</v>
      </c>
      <c r="F650" s="126">
        <v>4453.67</v>
      </c>
      <c r="G650" s="107" t="str">
        <f t="shared" si="10"/>
        <v>SH19-04855</v>
      </c>
      <c r="H650" s="318"/>
      <c r="I650" s="126"/>
      <c r="J650" s="110"/>
      <c r="K650" s="108"/>
      <c r="L650" s="107"/>
      <c r="M650" s="319"/>
      <c r="N650" s="107"/>
    </row>
    <row r="651" spans="1:14" ht="18" customHeight="1">
      <c r="A651" s="107">
        <v>649</v>
      </c>
      <c r="B651" s="107" t="s">
        <v>42</v>
      </c>
      <c r="C651" s="90">
        <v>43606</v>
      </c>
      <c r="D651" s="107" t="s">
        <v>7212</v>
      </c>
      <c r="E651" s="107" t="s">
        <v>7655</v>
      </c>
      <c r="F651" s="126">
        <v>4912.17</v>
      </c>
      <c r="G651" s="107" t="str">
        <f t="shared" si="10"/>
        <v>SH19-04856</v>
      </c>
      <c r="H651" s="318"/>
      <c r="I651" s="126"/>
      <c r="J651" s="110"/>
      <c r="K651" s="108"/>
      <c r="L651" s="107"/>
      <c r="M651" s="319"/>
      <c r="N651" s="107"/>
    </row>
    <row r="652" spans="1:14" ht="18" customHeight="1">
      <c r="A652" s="107">
        <v>650</v>
      </c>
      <c r="B652" s="107" t="s">
        <v>42</v>
      </c>
      <c r="C652" s="90">
        <v>43606</v>
      </c>
      <c r="D652" s="107" t="s">
        <v>7213</v>
      </c>
      <c r="E652" s="107" t="s">
        <v>7655</v>
      </c>
      <c r="F652" s="126">
        <v>4337.3</v>
      </c>
      <c r="G652" s="107" t="str">
        <f t="shared" si="10"/>
        <v>SH19-04857</v>
      </c>
      <c r="H652" s="318"/>
      <c r="I652" s="126"/>
      <c r="J652" s="110"/>
      <c r="K652" s="108"/>
      <c r="L652" s="107"/>
      <c r="M652" s="319"/>
      <c r="N652" s="107"/>
    </row>
    <row r="653" spans="1:14" ht="18" customHeight="1">
      <c r="A653" s="107">
        <v>651</v>
      </c>
      <c r="B653" s="107" t="s">
        <v>42</v>
      </c>
      <c r="C653" s="90">
        <v>43606</v>
      </c>
      <c r="D653" s="107" t="s">
        <v>7214</v>
      </c>
      <c r="E653" s="107" t="s">
        <v>7655</v>
      </c>
      <c r="F653" s="126">
        <v>7267.03</v>
      </c>
      <c r="G653" s="107" t="str">
        <f t="shared" si="10"/>
        <v>SH19-04858</v>
      </c>
      <c r="H653" s="318"/>
      <c r="I653" s="126"/>
      <c r="J653" s="110"/>
      <c r="K653" s="108"/>
      <c r="L653" s="107"/>
      <c r="M653" s="319"/>
      <c r="N653" s="107"/>
    </row>
    <row r="654" spans="1:14" ht="18" customHeight="1">
      <c r="A654" s="107">
        <v>652</v>
      </c>
      <c r="B654" s="107" t="s">
        <v>42</v>
      </c>
      <c r="C654" s="90">
        <v>43606</v>
      </c>
      <c r="D654" s="107" t="s">
        <v>7215</v>
      </c>
      <c r="E654" s="107" t="s">
        <v>7655</v>
      </c>
      <c r="F654" s="126">
        <v>2705.24</v>
      </c>
      <c r="G654" s="107" t="str">
        <f t="shared" ref="G654:G717" si="11">D654</f>
        <v>SH19-04859</v>
      </c>
      <c r="H654" s="318"/>
      <c r="I654" s="126"/>
      <c r="J654" s="110"/>
      <c r="K654" s="108"/>
      <c r="L654" s="107"/>
      <c r="M654" s="319"/>
      <c r="N654" s="107"/>
    </row>
    <row r="655" spans="1:14" ht="18" customHeight="1">
      <c r="A655" s="107">
        <v>653</v>
      </c>
      <c r="B655" s="107" t="s">
        <v>42</v>
      </c>
      <c r="C655" s="90">
        <v>43606</v>
      </c>
      <c r="D655" s="107" t="s">
        <v>7216</v>
      </c>
      <c r="E655" s="107" t="s">
        <v>7655</v>
      </c>
      <c r="F655" s="126">
        <v>3839.27</v>
      </c>
      <c r="G655" s="107" t="str">
        <f t="shared" si="11"/>
        <v>SH19-04860</v>
      </c>
      <c r="H655" s="318"/>
      <c r="I655" s="126"/>
      <c r="J655" s="110"/>
      <c r="K655" s="108"/>
      <c r="L655" s="107"/>
      <c r="M655" s="319"/>
      <c r="N655" s="107"/>
    </row>
    <row r="656" spans="1:14" ht="18" customHeight="1">
      <c r="A656" s="107">
        <v>654</v>
      </c>
      <c r="B656" s="107" t="s">
        <v>42</v>
      </c>
      <c r="C656" s="90">
        <v>43606</v>
      </c>
      <c r="D656" s="107" t="s">
        <v>7217</v>
      </c>
      <c r="E656" s="107" t="s">
        <v>7655</v>
      </c>
      <c r="F656" s="126">
        <v>3893.13</v>
      </c>
      <c r="G656" s="107" t="str">
        <f t="shared" si="11"/>
        <v>SH19-04861</v>
      </c>
      <c r="H656" s="318"/>
      <c r="I656" s="126"/>
      <c r="J656" s="110"/>
      <c r="K656" s="108"/>
      <c r="L656" s="107"/>
      <c r="M656" s="319"/>
      <c r="N656" s="107"/>
    </row>
    <row r="657" spans="1:14" ht="18" customHeight="1">
      <c r="A657" s="107">
        <v>655</v>
      </c>
      <c r="B657" s="107" t="s">
        <v>42</v>
      </c>
      <c r="C657" s="90">
        <v>43606</v>
      </c>
      <c r="D657" s="107" t="s">
        <v>7218</v>
      </c>
      <c r="E657" s="107" t="s">
        <v>7655</v>
      </c>
      <c r="F657" s="126">
        <v>7233.66</v>
      </c>
      <c r="G657" s="107" t="str">
        <f t="shared" si="11"/>
        <v>SH19-04862</v>
      </c>
      <c r="H657" s="318"/>
      <c r="I657" s="126"/>
      <c r="J657" s="110"/>
      <c r="K657" s="108"/>
      <c r="L657" s="107"/>
      <c r="M657" s="319"/>
      <c r="N657" s="107"/>
    </row>
    <row r="658" spans="1:14" ht="18" customHeight="1">
      <c r="A658" s="107">
        <v>656</v>
      </c>
      <c r="B658" s="107" t="s">
        <v>42</v>
      </c>
      <c r="C658" s="90">
        <v>43605</v>
      </c>
      <c r="D658" s="107" t="s">
        <v>7219</v>
      </c>
      <c r="E658" s="107" t="s">
        <v>1709</v>
      </c>
      <c r="F658" s="126">
        <v>11119.71</v>
      </c>
      <c r="G658" s="107" t="str">
        <f t="shared" si="11"/>
        <v>SH19-04863</v>
      </c>
      <c r="H658" s="318"/>
      <c r="I658" s="126"/>
      <c r="J658" s="110"/>
      <c r="K658" s="108"/>
      <c r="L658" s="107"/>
      <c r="M658" s="319"/>
      <c r="N658" s="107"/>
    </row>
    <row r="659" spans="1:14" ht="18" customHeight="1">
      <c r="A659" s="107">
        <v>657</v>
      </c>
      <c r="B659" s="107" t="s">
        <v>43</v>
      </c>
      <c r="C659" s="90">
        <v>43605</v>
      </c>
      <c r="D659" s="107" t="s">
        <v>7220</v>
      </c>
      <c r="E659" s="107" t="s">
        <v>1709</v>
      </c>
      <c r="F659" s="126">
        <v>1369.01</v>
      </c>
      <c r="G659" s="107" t="str">
        <f t="shared" si="11"/>
        <v>SH19-04864</v>
      </c>
      <c r="H659" s="318"/>
      <c r="I659" s="126"/>
      <c r="J659" s="110"/>
      <c r="K659" s="108"/>
      <c r="L659" s="107"/>
      <c r="M659" s="319"/>
      <c r="N659" s="107"/>
    </row>
    <row r="660" spans="1:14" ht="18" customHeight="1">
      <c r="A660" s="107">
        <v>658</v>
      </c>
      <c r="B660" s="107" t="s">
        <v>42</v>
      </c>
      <c r="C660" s="90">
        <v>43602</v>
      </c>
      <c r="D660" s="107" t="s">
        <v>7221</v>
      </c>
      <c r="E660" s="107" t="s">
        <v>7657</v>
      </c>
      <c r="F660" s="126">
        <v>4.9000000000000004</v>
      </c>
      <c r="G660" s="107" t="str">
        <f t="shared" si="11"/>
        <v>SH19-04865</v>
      </c>
      <c r="H660" s="318"/>
      <c r="I660" s="126"/>
      <c r="J660" s="110"/>
      <c r="K660" s="108"/>
      <c r="L660" s="107"/>
      <c r="M660" s="319"/>
      <c r="N660" s="107"/>
    </row>
    <row r="661" spans="1:14" ht="18" customHeight="1">
      <c r="A661" s="107">
        <v>659</v>
      </c>
      <c r="B661" s="107" t="s">
        <v>337</v>
      </c>
      <c r="C661" s="90">
        <v>43602</v>
      </c>
      <c r="D661" s="107" t="s">
        <v>7222</v>
      </c>
      <c r="E661" s="107" t="s">
        <v>1709</v>
      </c>
      <c r="F661" s="126">
        <v>18154.830000000002</v>
      </c>
      <c r="G661" s="107" t="str">
        <f t="shared" si="11"/>
        <v>SH19-04866</v>
      </c>
      <c r="H661" s="318"/>
      <c r="I661" s="126"/>
      <c r="J661" s="110"/>
      <c r="K661" s="108"/>
      <c r="L661" s="107"/>
      <c r="M661" s="319"/>
      <c r="N661" s="107"/>
    </row>
    <row r="662" spans="1:14" ht="18" customHeight="1">
      <c r="A662" s="107">
        <v>660</v>
      </c>
      <c r="B662" s="107" t="s">
        <v>1727</v>
      </c>
      <c r="C662" s="90">
        <v>43602</v>
      </c>
      <c r="D662" s="107" t="s">
        <v>7223</v>
      </c>
      <c r="E662" s="107" t="s">
        <v>1709</v>
      </c>
      <c r="F662" s="126">
        <v>1870.99</v>
      </c>
      <c r="G662" s="107" t="str">
        <f t="shared" si="11"/>
        <v>SH19-04867</v>
      </c>
      <c r="H662" s="318"/>
      <c r="I662" s="126"/>
      <c r="J662" s="110"/>
      <c r="K662" s="108"/>
      <c r="L662" s="107"/>
      <c r="M662" s="319"/>
      <c r="N662" s="107"/>
    </row>
    <row r="663" spans="1:14" ht="18" customHeight="1">
      <c r="A663" s="107">
        <v>661</v>
      </c>
      <c r="B663" s="107" t="s">
        <v>42</v>
      </c>
      <c r="C663" s="90">
        <v>43606</v>
      </c>
      <c r="D663" s="107" t="s">
        <v>7224</v>
      </c>
      <c r="E663" s="107" t="s">
        <v>7655</v>
      </c>
      <c r="F663" s="126">
        <v>33.159999999999997</v>
      </c>
      <c r="G663" s="107" t="str">
        <f t="shared" si="11"/>
        <v>SH19-04868</v>
      </c>
      <c r="H663" s="318"/>
      <c r="I663" s="126"/>
      <c r="J663" s="110"/>
      <c r="K663" s="108"/>
      <c r="L663" s="107"/>
      <c r="M663" s="319"/>
      <c r="N663" s="107"/>
    </row>
    <row r="664" spans="1:14" ht="18" customHeight="1">
      <c r="A664" s="107">
        <v>662</v>
      </c>
      <c r="B664" s="107" t="s">
        <v>43</v>
      </c>
      <c r="C664" s="90">
        <v>43603</v>
      </c>
      <c r="D664" s="107" t="s">
        <v>7225</v>
      </c>
      <c r="E664" s="107" t="s">
        <v>1709</v>
      </c>
      <c r="F664" s="126">
        <v>4333.92</v>
      </c>
      <c r="G664" s="107" t="str">
        <f t="shared" si="11"/>
        <v>SH19-04869</v>
      </c>
      <c r="H664" s="318"/>
      <c r="I664" s="126"/>
      <c r="J664" s="110"/>
      <c r="K664" s="108"/>
      <c r="L664" s="107"/>
      <c r="M664" s="319"/>
      <c r="N664" s="107"/>
    </row>
    <row r="665" spans="1:14" ht="18" customHeight="1">
      <c r="A665" s="107">
        <v>663</v>
      </c>
      <c r="B665" s="107" t="s">
        <v>142</v>
      </c>
      <c r="C665" s="90">
        <v>43603</v>
      </c>
      <c r="D665" s="107" t="s">
        <v>7226</v>
      </c>
      <c r="E665" s="107" t="s">
        <v>1709</v>
      </c>
      <c r="F665" s="126">
        <v>2842.38</v>
      </c>
      <c r="G665" s="107" t="str">
        <f t="shared" si="11"/>
        <v>SH19-04870</v>
      </c>
      <c r="H665" s="318"/>
      <c r="I665" s="126"/>
      <c r="J665" s="110"/>
      <c r="K665" s="108"/>
      <c r="L665" s="107"/>
      <c r="M665" s="319"/>
      <c r="N665" s="107"/>
    </row>
    <row r="666" spans="1:14" ht="18" customHeight="1">
      <c r="A666" s="107">
        <v>664</v>
      </c>
      <c r="B666" s="107" t="s">
        <v>42</v>
      </c>
      <c r="C666" s="90">
        <v>43605</v>
      </c>
      <c r="D666" s="107" t="s">
        <v>7227</v>
      </c>
      <c r="E666" s="107" t="s">
        <v>7656</v>
      </c>
      <c r="F666" s="126">
        <v>39.130000000000003</v>
      </c>
      <c r="G666" s="107" t="str">
        <f t="shared" si="11"/>
        <v>SH19-04871</v>
      </c>
      <c r="H666" s="318"/>
      <c r="I666" s="126"/>
      <c r="J666" s="110"/>
      <c r="K666" s="108"/>
      <c r="L666" s="107"/>
      <c r="M666" s="319"/>
      <c r="N666" s="107"/>
    </row>
    <row r="667" spans="1:14" ht="18" customHeight="1">
      <c r="A667" s="107">
        <v>665</v>
      </c>
      <c r="B667" s="107" t="s">
        <v>329</v>
      </c>
      <c r="C667" s="90">
        <v>43603</v>
      </c>
      <c r="D667" s="107" t="s">
        <v>7228</v>
      </c>
      <c r="E667" s="107" t="s">
        <v>1709</v>
      </c>
      <c r="F667" s="126">
        <v>8012.8</v>
      </c>
      <c r="G667" s="107" t="str">
        <f t="shared" si="11"/>
        <v>SH19-04872</v>
      </c>
      <c r="H667" s="318"/>
      <c r="I667" s="126"/>
      <c r="J667" s="110"/>
      <c r="K667" s="108"/>
      <c r="L667" s="107"/>
      <c r="M667" s="319"/>
      <c r="N667" s="107"/>
    </row>
    <row r="668" spans="1:14" ht="18" customHeight="1">
      <c r="A668" s="107">
        <v>666</v>
      </c>
      <c r="B668" s="107" t="s">
        <v>1746</v>
      </c>
      <c r="D668" s="327" t="s">
        <v>7229</v>
      </c>
      <c r="E668" s="107" t="s">
        <v>1709</v>
      </c>
      <c r="F668" s="126">
        <v>0</v>
      </c>
      <c r="G668" s="107" t="str">
        <f t="shared" si="11"/>
        <v>SH19-04873</v>
      </c>
      <c r="H668" s="318"/>
      <c r="I668" s="126"/>
      <c r="J668" s="110"/>
      <c r="K668" s="108"/>
      <c r="L668" s="107"/>
      <c r="M668" s="319"/>
      <c r="N668" s="107"/>
    </row>
    <row r="669" spans="1:14" ht="18" customHeight="1">
      <c r="A669" s="107">
        <v>667</v>
      </c>
      <c r="B669" s="107" t="s">
        <v>43</v>
      </c>
      <c r="C669" s="90">
        <v>43603</v>
      </c>
      <c r="D669" s="107" t="s">
        <v>7230</v>
      </c>
      <c r="E669" s="107" t="s">
        <v>1709</v>
      </c>
      <c r="F669" s="126">
        <v>1198.7</v>
      </c>
      <c r="G669" s="107" t="str">
        <f t="shared" si="11"/>
        <v>SH19-04874</v>
      </c>
      <c r="H669" s="318"/>
      <c r="I669" s="126"/>
      <c r="J669" s="110"/>
      <c r="K669" s="108"/>
      <c r="L669" s="107"/>
      <c r="M669" s="319"/>
      <c r="N669" s="107"/>
    </row>
    <row r="670" spans="1:14" ht="18" customHeight="1">
      <c r="A670" s="107">
        <v>668</v>
      </c>
      <c r="B670" s="107" t="s">
        <v>237</v>
      </c>
      <c r="C670" s="90">
        <v>43605</v>
      </c>
      <c r="D670" s="107" t="s">
        <v>7231</v>
      </c>
      <c r="E670" s="107" t="s">
        <v>1709</v>
      </c>
      <c r="F670" s="126">
        <v>7133.04</v>
      </c>
      <c r="G670" s="107" t="str">
        <f t="shared" si="11"/>
        <v>SH19-04875</v>
      </c>
      <c r="H670" s="318"/>
      <c r="I670" s="126"/>
      <c r="J670" s="110"/>
      <c r="K670" s="108"/>
      <c r="L670" s="107"/>
      <c r="M670" s="319"/>
      <c r="N670" s="107"/>
    </row>
    <row r="671" spans="1:14" ht="18" customHeight="1">
      <c r="A671" s="107">
        <v>669</v>
      </c>
      <c r="B671" s="107" t="s">
        <v>43</v>
      </c>
      <c r="C671" s="90">
        <v>43605</v>
      </c>
      <c r="D671" s="107" t="s">
        <v>7232</v>
      </c>
      <c r="E671" s="107" t="s">
        <v>1709</v>
      </c>
      <c r="F671" s="126">
        <v>3969.9</v>
      </c>
      <c r="G671" s="107" t="str">
        <f t="shared" si="11"/>
        <v>SH19-04876</v>
      </c>
      <c r="H671" s="318"/>
      <c r="I671" s="126"/>
      <c r="J671" s="110"/>
      <c r="K671" s="108"/>
      <c r="L671" s="107"/>
      <c r="M671" s="319"/>
      <c r="N671" s="107"/>
    </row>
    <row r="672" spans="1:14" ht="18" customHeight="1">
      <c r="A672" s="107">
        <v>670</v>
      </c>
      <c r="B672" s="107" t="s">
        <v>346</v>
      </c>
      <c r="C672" s="90">
        <v>43605</v>
      </c>
      <c r="D672" s="107" t="s">
        <v>7233</v>
      </c>
      <c r="E672" s="107" t="s">
        <v>1709</v>
      </c>
      <c r="F672" s="126">
        <v>1064</v>
      </c>
      <c r="G672" s="107" t="str">
        <f t="shared" si="11"/>
        <v>SH19-04877</v>
      </c>
      <c r="H672" s="318"/>
      <c r="I672" s="126"/>
      <c r="J672" s="110"/>
      <c r="K672" s="108"/>
      <c r="L672" s="107"/>
      <c r="M672" s="319"/>
      <c r="N672" s="107"/>
    </row>
    <row r="673" spans="1:14" ht="18" customHeight="1">
      <c r="A673" s="107">
        <v>671</v>
      </c>
      <c r="B673" s="107" t="s">
        <v>141</v>
      </c>
      <c r="C673" s="90">
        <v>43605</v>
      </c>
      <c r="D673" s="107" t="s">
        <v>7234</v>
      </c>
      <c r="E673" s="107" t="s">
        <v>1709</v>
      </c>
      <c r="F673" s="126">
        <v>1847.75</v>
      </c>
      <c r="G673" s="107" t="str">
        <f t="shared" si="11"/>
        <v>SH19-04878</v>
      </c>
      <c r="H673" s="318"/>
      <c r="I673" s="126"/>
      <c r="J673" s="110"/>
      <c r="K673" s="108"/>
      <c r="L673" s="107"/>
      <c r="M673" s="319"/>
      <c r="N673" s="107"/>
    </row>
    <row r="674" spans="1:14" ht="18" customHeight="1">
      <c r="A674" s="107">
        <v>672</v>
      </c>
      <c r="B674" s="107" t="s">
        <v>139</v>
      </c>
      <c r="C674" s="90">
        <v>43605</v>
      </c>
      <c r="D674" s="107" t="s">
        <v>7235</v>
      </c>
      <c r="E674" s="107" t="s">
        <v>1709</v>
      </c>
      <c r="F674" s="126">
        <v>3940.5</v>
      </c>
      <c r="G674" s="107" t="str">
        <f t="shared" si="11"/>
        <v>SH19-04879</v>
      </c>
      <c r="H674" s="318"/>
      <c r="I674" s="126"/>
      <c r="J674" s="110"/>
      <c r="K674" s="108"/>
      <c r="L674" s="107"/>
      <c r="M674" s="319"/>
      <c r="N674" s="107"/>
    </row>
    <row r="675" spans="1:14" ht="18" customHeight="1">
      <c r="A675" s="107">
        <v>673</v>
      </c>
      <c r="B675" s="107" t="s">
        <v>1746</v>
      </c>
      <c r="D675" s="327" t="s">
        <v>7236</v>
      </c>
      <c r="E675" s="107" t="s">
        <v>1709</v>
      </c>
      <c r="F675" s="126">
        <v>0</v>
      </c>
      <c r="G675" s="107" t="str">
        <f t="shared" si="11"/>
        <v>SH19-04880</v>
      </c>
      <c r="H675" s="318"/>
      <c r="I675" s="126"/>
      <c r="J675" s="110"/>
      <c r="K675" s="108"/>
      <c r="L675" s="107"/>
      <c r="M675" s="319"/>
      <c r="N675" s="107"/>
    </row>
    <row r="676" spans="1:14" ht="18" customHeight="1">
      <c r="A676" s="107">
        <v>674</v>
      </c>
      <c r="B676" s="107" t="s">
        <v>1746</v>
      </c>
      <c r="D676" s="327" t="s">
        <v>7237</v>
      </c>
      <c r="E676" s="107" t="s">
        <v>1709</v>
      </c>
      <c r="F676" s="126">
        <v>0</v>
      </c>
      <c r="G676" s="107" t="str">
        <f t="shared" si="11"/>
        <v>SH19-04881</v>
      </c>
      <c r="H676" s="318"/>
      <c r="I676" s="126"/>
      <c r="J676" s="110"/>
      <c r="K676" s="108"/>
      <c r="L676" s="107"/>
      <c r="M676" s="319"/>
      <c r="N676" s="107"/>
    </row>
    <row r="677" spans="1:14" ht="18" customHeight="1">
      <c r="A677" s="107">
        <v>675</v>
      </c>
      <c r="B677" s="107" t="s">
        <v>291</v>
      </c>
      <c r="C677" s="90">
        <v>43605</v>
      </c>
      <c r="D677" s="107" t="s">
        <v>7238</v>
      </c>
      <c r="E677" s="107" t="s">
        <v>1709</v>
      </c>
      <c r="F677" s="126">
        <v>7950.41</v>
      </c>
      <c r="G677" s="107" t="str">
        <f t="shared" si="11"/>
        <v>SH19-04882</v>
      </c>
      <c r="H677" s="318"/>
      <c r="I677" s="126"/>
      <c r="J677" s="110"/>
      <c r="K677" s="108"/>
      <c r="L677" s="107"/>
      <c r="M677" s="319"/>
      <c r="N677" s="107"/>
    </row>
    <row r="678" spans="1:14" ht="18" customHeight="1">
      <c r="A678" s="107">
        <v>676</v>
      </c>
      <c r="B678" s="107" t="s">
        <v>141</v>
      </c>
      <c r="C678" s="90">
        <v>43605</v>
      </c>
      <c r="D678" s="107" t="s">
        <v>7239</v>
      </c>
      <c r="E678" s="107" t="s">
        <v>1709</v>
      </c>
      <c r="F678" s="126">
        <v>1488.38</v>
      </c>
      <c r="G678" s="107" t="str">
        <f t="shared" si="11"/>
        <v>SH19-04883</v>
      </c>
      <c r="H678" s="318"/>
      <c r="I678" s="126"/>
      <c r="J678" s="110"/>
      <c r="K678" s="108"/>
      <c r="L678" s="107"/>
      <c r="M678" s="319"/>
      <c r="N678" s="107"/>
    </row>
    <row r="679" spans="1:14" ht="18" customHeight="1">
      <c r="A679" s="107">
        <v>677</v>
      </c>
      <c r="B679" s="107" t="s">
        <v>349</v>
      </c>
      <c r="C679" s="90">
        <v>43605</v>
      </c>
      <c r="D679" s="107" t="s">
        <v>7240</v>
      </c>
      <c r="E679" s="107" t="s">
        <v>1709</v>
      </c>
      <c r="F679" s="126">
        <v>546</v>
      </c>
      <c r="G679" s="107" t="str">
        <f t="shared" si="11"/>
        <v>SH19-04884</v>
      </c>
      <c r="H679" s="318"/>
      <c r="I679" s="126"/>
      <c r="J679" s="110"/>
      <c r="K679" s="108"/>
      <c r="L679" s="107"/>
      <c r="M679" s="319"/>
      <c r="N679" s="107"/>
    </row>
    <row r="680" spans="1:14" ht="18" customHeight="1">
      <c r="A680" s="107">
        <v>678</v>
      </c>
      <c r="B680" s="107" t="s">
        <v>7777</v>
      </c>
      <c r="C680" s="90">
        <v>43605</v>
      </c>
      <c r="D680" s="107" t="s">
        <v>7241</v>
      </c>
      <c r="E680" s="107" t="s">
        <v>1709</v>
      </c>
      <c r="F680" s="126">
        <v>5136.5600000000004</v>
      </c>
      <c r="G680" s="107" t="str">
        <f t="shared" si="11"/>
        <v>SH19-04885</v>
      </c>
      <c r="H680" s="318"/>
      <c r="I680" s="126"/>
      <c r="J680" s="110"/>
      <c r="K680" s="108"/>
      <c r="L680" s="107"/>
      <c r="M680" s="319"/>
      <c r="N680" s="107"/>
    </row>
    <row r="681" spans="1:14" ht="18" customHeight="1">
      <c r="A681" s="107">
        <v>679</v>
      </c>
      <c r="B681" s="107" t="s">
        <v>53</v>
      </c>
      <c r="C681" s="90">
        <v>43605</v>
      </c>
      <c r="D681" s="107" t="s">
        <v>7242</v>
      </c>
      <c r="E681" s="107" t="s">
        <v>1709</v>
      </c>
      <c r="F681" s="126">
        <v>2570.16</v>
      </c>
      <c r="G681" s="107" t="str">
        <f t="shared" si="11"/>
        <v>SH19-04886</v>
      </c>
      <c r="H681" s="318"/>
      <c r="I681" s="126"/>
      <c r="J681" s="110"/>
      <c r="K681" s="108"/>
      <c r="L681" s="107"/>
      <c r="M681" s="319"/>
      <c r="N681" s="107"/>
    </row>
    <row r="682" spans="1:14" ht="18" customHeight="1">
      <c r="A682" s="107">
        <v>680</v>
      </c>
      <c r="B682" s="107" t="s">
        <v>1746</v>
      </c>
      <c r="D682" s="327" t="s">
        <v>7243</v>
      </c>
      <c r="E682" s="107" t="s">
        <v>1709</v>
      </c>
      <c r="F682" s="126">
        <v>0</v>
      </c>
      <c r="G682" s="107" t="str">
        <f t="shared" si="11"/>
        <v>SH19-04887</v>
      </c>
      <c r="H682" s="318"/>
      <c r="I682" s="126"/>
      <c r="J682" s="110"/>
      <c r="K682" s="108"/>
      <c r="L682" s="107"/>
      <c r="M682" s="319"/>
      <c r="N682" s="107"/>
    </row>
    <row r="683" spans="1:14" ht="18" customHeight="1">
      <c r="A683" s="107">
        <v>681</v>
      </c>
      <c r="B683" s="107" t="s">
        <v>50</v>
      </c>
      <c r="C683" s="90">
        <v>43605</v>
      </c>
      <c r="D683" s="107" t="s">
        <v>7244</v>
      </c>
      <c r="E683" s="107" t="s">
        <v>1709</v>
      </c>
      <c r="F683" s="126">
        <v>9243.2900000000009</v>
      </c>
      <c r="G683" s="107" t="str">
        <f t="shared" si="11"/>
        <v>SH19-04888</v>
      </c>
      <c r="H683" s="318"/>
      <c r="I683" s="126"/>
      <c r="J683" s="110"/>
      <c r="K683" s="108"/>
      <c r="L683" s="107"/>
      <c r="M683" s="319"/>
      <c r="N683" s="107"/>
    </row>
    <row r="684" spans="1:14" ht="18" customHeight="1">
      <c r="A684" s="107">
        <v>682</v>
      </c>
      <c r="B684" s="107" t="s">
        <v>237</v>
      </c>
      <c r="C684" s="90">
        <v>43605</v>
      </c>
      <c r="D684" s="107" t="s">
        <v>7245</v>
      </c>
      <c r="E684" s="107" t="s">
        <v>1709</v>
      </c>
      <c r="F684" s="126">
        <v>739.53</v>
      </c>
      <c r="G684" s="107" t="str">
        <f t="shared" si="11"/>
        <v>SH19-04889</v>
      </c>
      <c r="H684" s="318"/>
      <c r="I684" s="126"/>
      <c r="J684" s="110"/>
      <c r="K684" s="108"/>
      <c r="L684" s="107"/>
      <c r="M684" s="319"/>
      <c r="N684" s="107"/>
    </row>
    <row r="685" spans="1:14" ht="18" customHeight="1">
      <c r="A685" s="107">
        <v>683</v>
      </c>
      <c r="B685" s="107" t="s">
        <v>142</v>
      </c>
      <c r="C685" s="90">
        <v>43605</v>
      </c>
      <c r="D685" s="107" t="s">
        <v>7246</v>
      </c>
      <c r="E685" s="107" t="s">
        <v>1709</v>
      </c>
      <c r="F685" s="126">
        <v>1697.4</v>
      </c>
      <c r="G685" s="107" t="str">
        <f t="shared" si="11"/>
        <v>SH19-04890</v>
      </c>
      <c r="H685" s="318"/>
      <c r="I685" s="126"/>
      <c r="J685" s="110"/>
      <c r="K685" s="108"/>
      <c r="L685" s="107"/>
      <c r="M685" s="319"/>
      <c r="N685" s="107"/>
    </row>
    <row r="686" spans="1:14" ht="18" customHeight="1">
      <c r="A686" s="107">
        <v>684</v>
      </c>
      <c r="B686" s="107" t="s">
        <v>142</v>
      </c>
      <c r="C686" s="90">
        <v>43605</v>
      </c>
      <c r="D686" s="107" t="s">
        <v>7247</v>
      </c>
      <c r="E686" s="107" t="s">
        <v>1709</v>
      </c>
      <c r="F686" s="126">
        <v>131.85</v>
      </c>
      <c r="G686" s="107" t="str">
        <f t="shared" si="11"/>
        <v>SH19-04891</v>
      </c>
      <c r="H686" s="318"/>
      <c r="I686" s="126"/>
      <c r="J686" s="110"/>
      <c r="K686" s="108"/>
      <c r="L686" s="107"/>
      <c r="M686" s="319"/>
      <c r="N686" s="107"/>
    </row>
    <row r="687" spans="1:14" ht="18" customHeight="1">
      <c r="A687" s="107">
        <v>685</v>
      </c>
      <c r="B687" s="107" t="s">
        <v>329</v>
      </c>
      <c r="C687" s="90">
        <v>43605</v>
      </c>
      <c r="D687" s="107" t="s">
        <v>7248</v>
      </c>
      <c r="E687" s="107" t="s">
        <v>1709</v>
      </c>
      <c r="F687" s="126">
        <v>2598.92</v>
      </c>
      <c r="G687" s="107" t="str">
        <f t="shared" si="11"/>
        <v>SH19-04892</v>
      </c>
      <c r="H687" s="318"/>
      <c r="I687" s="126"/>
      <c r="J687" s="110"/>
      <c r="K687" s="108"/>
      <c r="L687" s="107"/>
      <c r="M687" s="319"/>
      <c r="N687" s="107"/>
    </row>
    <row r="688" spans="1:14" ht="18" customHeight="1">
      <c r="A688" s="107">
        <v>686</v>
      </c>
      <c r="B688" s="107" t="s">
        <v>1746</v>
      </c>
      <c r="D688" s="327" t="s">
        <v>7249</v>
      </c>
      <c r="E688" s="107" t="s">
        <v>1709</v>
      </c>
      <c r="F688" s="126">
        <v>0</v>
      </c>
      <c r="G688" s="107" t="str">
        <f t="shared" si="11"/>
        <v>SH19-04893</v>
      </c>
      <c r="H688" s="318"/>
      <c r="I688" s="126"/>
      <c r="J688" s="110"/>
      <c r="K688" s="108"/>
      <c r="L688" s="107"/>
      <c r="M688" s="319"/>
      <c r="N688" s="107"/>
    </row>
    <row r="689" spans="1:14" ht="18" customHeight="1">
      <c r="A689" s="107">
        <v>687</v>
      </c>
      <c r="B689" s="107" t="s">
        <v>42</v>
      </c>
      <c r="C689" s="90">
        <v>43605</v>
      </c>
      <c r="D689" s="107" t="s">
        <v>7250</v>
      </c>
      <c r="E689" s="107" t="s">
        <v>7656</v>
      </c>
      <c r="F689" s="126">
        <v>660.85</v>
      </c>
      <c r="G689" s="107" t="str">
        <f t="shared" si="11"/>
        <v>SH19-04894</v>
      </c>
      <c r="H689" s="318"/>
      <c r="I689" s="126"/>
      <c r="J689" s="110"/>
      <c r="K689" s="108"/>
      <c r="L689" s="107"/>
      <c r="M689" s="319"/>
      <c r="N689" s="107"/>
    </row>
    <row r="690" spans="1:14" ht="18" customHeight="1">
      <c r="A690" s="107">
        <v>688</v>
      </c>
      <c r="B690" s="107" t="s">
        <v>42</v>
      </c>
      <c r="C690" s="90">
        <v>43605</v>
      </c>
      <c r="D690" s="107" t="s">
        <v>7251</v>
      </c>
      <c r="E690" s="107" t="s">
        <v>7656</v>
      </c>
      <c r="F690" s="126">
        <v>991.28</v>
      </c>
      <c r="G690" s="107" t="str">
        <f t="shared" si="11"/>
        <v>SH19-04895</v>
      </c>
      <c r="H690" s="318"/>
      <c r="I690" s="126"/>
      <c r="J690" s="110"/>
      <c r="K690" s="108"/>
      <c r="L690" s="107"/>
      <c r="M690" s="319"/>
      <c r="N690" s="107"/>
    </row>
    <row r="691" spans="1:14" ht="18" customHeight="1">
      <c r="A691" s="107">
        <v>689</v>
      </c>
      <c r="B691" s="107" t="s">
        <v>43</v>
      </c>
      <c r="C691" s="90">
        <v>43605</v>
      </c>
      <c r="D691" s="107" t="s">
        <v>7252</v>
      </c>
      <c r="E691" s="107" t="s">
        <v>1709</v>
      </c>
      <c r="F691" s="126">
        <v>974</v>
      </c>
      <c r="G691" s="107" t="str">
        <f t="shared" si="11"/>
        <v>SH19-04896</v>
      </c>
      <c r="H691" s="318"/>
      <c r="I691" s="126"/>
      <c r="J691" s="110"/>
      <c r="K691" s="108"/>
      <c r="L691" s="107"/>
      <c r="M691" s="319"/>
      <c r="N691" s="107"/>
    </row>
    <row r="692" spans="1:14" ht="18" customHeight="1">
      <c r="A692" s="107">
        <v>690</v>
      </c>
      <c r="B692" s="107" t="s">
        <v>1727</v>
      </c>
      <c r="C692" s="90">
        <v>43605</v>
      </c>
      <c r="D692" s="107" t="s">
        <v>7253</v>
      </c>
      <c r="E692" s="107" t="s">
        <v>1709</v>
      </c>
      <c r="F692" s="126">
        <v>1240.1199999999999</v>
      </c>
      <c r="G692" s="107" t="str">
        <f t="shared" si="11"/>
        <v>SH19-04897</v>
      </c>
      <c r="H692" s="318"/>
      <c r="I692" s="126"/>
      <c r="J692" s="110"/>
      <c r="K692" s="108"/>
      <c r="L692" s="107"/>
      <c r="M692" s="319"/>
      <c r="N692" s="107"/>
    </row>
    <row r="693" spans="1:14" ht="18" customHeight="1">
      <c r="A693" s="107">
        <v>691</v>
      </c>
      <c r="B693" s="107" t="s">
        <v>1727</v>
      </c>
      <c r="C693" s="90">
        <v>43605</v>
      </c>
      <c r="D693" s="107" t="s">
        <v>7254</v>
      </c>
      <c r="E693" s="107" t="s">
        <v>1709</v>
      </c>
      <c r="F693" s="126">
        <v>1401.61</v>
      </c>
      <c r="G693" s="107" t="str">
        <f t="shared" si="11"/>
        <v>SH19-04898</v>
      </c>
      <c r="H693" s="318"/>
      <c r="I693" s="126"/>
      <c r="J693" s="110"/>
      <c r="K693" s="108"/>
      <c r="L693" s="107"/>
      <c r="M693" s="319"/>
      <c r="N693" s="107"/>
    </row>
    <row r="694" spans="1:14" ht="18" customHeight="1">
      <c r="A694" s="107">
        <v>692</v>
      </c>
      <c r="B694" s="107" t="s">
        <v>55</v>
      </c>
      <c r="C694" s="90">
        <v>43605</v>
      </c>
      <c r="D694" s="107" t="s">
        <v>7255</v>
      </c>
      <c r="E694" s="107" t="s">
        <v>1709</v>
      </c>
      <c r="F694" s="126">
        <v>727.65</v>
      </c>
      <c r="G694" s="107" t="str">
        <f t="shared" si="11"/>
        <v>SH19-04899</v>
      </c>
      <c r="H694" s="318"/>
      <c r="I694" s="126"/>
      <c r="J694" s="110"/>
      <c r="K694" s="108"/>
      <c r="L694" s="107"/>
      <c r="M694" s="319"/>
      <c r="N694" s="107"/>
    </row>
    <row r="695" spans="1:14" ht="18" customHeight="1">
      <c r="A695" s="107">
        <v>693</v>
      </c>
      <c r="B695" s="107" t="s">
        <v>55</v>
      </c>
      <c r="C695" s="90">
        <v>43605</v>
      </c>
      <c r="D695" s="107" t="s">
        <v>7256</v>
      </c>
      <c r="E695" s="107" t="s">
        <v>1709</v>
      </c>
      <c r="F695" s="126">
        <v>1644.84</v>
      </c>
      <c r="G695" s="107" t="str">
        <f t="shared" si="11"/>
        <v>SH19-04900</v>
      </c>
      <c r="H695" s="318"/>
      <c r="I695" s="126"/>
      <c r="J695" s="110"/>
      <c r="K695" s="108"/>
      <c r="L695" s="107"/>
      <c r="M695" s="319"/>
      <c r="N695" s="107"/>
    </row>
    <row r="696" spans="1:14" ht="18" customHeight="1">
      <c r="A696" s="107">
        <v>694</v>
      </c>
      <c r="B696" s="107" t="s">
        <v>55</v>
      </c>
      <c r="C696" s="90">
        <v>43605</v>
      </c>
      <c r="D696" s="107" t="s">
        <v>7257</v>
      </c>
      <c r="E696" s="107" t="s">
        <v>1709</v>
      </c>
      <c r="F696" s="126">
        <v>1502.82</v>
      </c>
      <c r="G696" s="107" t="str">
        <f t="shared" si="11"/>
        <v>SH19-04901</v>
      </c>
      <c r="H696" s="318"/>
      <c r="I696" s="126"/>
      <c r="J696" s="110"/>
      <c r="K696" s="108"/>
      <c r="L696" s="107"/>
      <c r="M696" s="319"/>
      <c r="N696" s="107"/>
    </row>
    <row r="697" spans="1:14" ht="18" customHeight="1">
      <c r="A697" s="107">
        <v>695</v>
      </c>
      <c r="B697" s="107" t="s">
        <v>55</v>
      </c>
      <c r="C697" s="90">
        <v>43605</v>
      </c>
      <c r="D697" s="107" t="s">
        <v>7258</v>
      </c>
      <c r="E697" s="107" t="s">
        <v>1709</v>
      </c>
      <c r="F697" s="126">
        <v>738.9</v>
      </c>
      <c r="G697" s="107" t="str">
        <f t="shared" si="11"/>
        <v>SH19-04902</v>
      </c>
      <c r="H697" s="318"/>
      <c r="I697" s="126"/>
      <c r="J697" s="110"/>
      <c r="K697" s="108"/>
      <c r="L697" s="107"/>
      <c r="M697" s="319"/>
      <c r="N697" s="107"/>
    </row>
    <row r="698" spans="1:14" ht="18" customHeight="1">
      <c r="A698" s="107">
        <v>696</v>
      </c>
      <c r="B698" s="107" t="s">
        <v>1746</v>
      </c>
      <c r="D698" s="327" t="s">
        <v>7259</v>
      </c>
      <c r="E698" s="107" t="s">
        <v>1709</v>
      </c>
      <c r="F698" s="126">
        <v>0</v>
      </c>
      <c r="G698" s="107" t="str">
        <f t="shared" si="11"/>
        <v>SH19-04903</v>
      </c>
      <c r="H698" s="318"/>
      <c r="I698" s="126"/>
      <c r="J698" s="110"/>
      <c r="K698" s="108"/>
      <c r="L698" s="107"/>
      <c r="M698" s="319"/>
      <c r="N698" s="107"/>
    </row>
    <row r="699" spans="1:14" ht="18" customHeight="1">
      <c r="A699" s="107">
        <v>697</v>
      </c>
      <c r="B699" s="107" t="s">
        <v>42</v>
      </c>
      <c r="C699" s="90">
        <v>43607</v>
      </c>
      <c r="D699" s="107" t="s">
        <v>7260</v>
      </c>
      <c r="E699" s="107" t="s">
        <v>7654</v>
      </c>
      <c r="F699" s="126">
        <v>3448.07</v>
      </c>
      <c r="G699" s="107" t="str">
        <f t="shared" si="11"/>
        <v>SH19-04904</v>
      </c>
      <c r="H699" s="318"/>
      <c r="I699" s="126"/>
      <c r="J699" s="110"/>
      <c r="K699" s="108"/>
      <c r="L699" s="107"/>
      <c r="M699" s="319"/>
      <c r="N699" s="107"/>
    </row>
    <row r="700" spans="1:14" ht="18" customHeight="1">
      <c r="A700" s="107">
        <v>698</v>
      </c>
      <c r="B700" s="107" t="s">
        <v>42</v>
      </c>
      <c r="C700" s="90">
        <v>43607</v>
      </c>
      <c r="D700" s="107" t="s">
        <v>7261</v>
      </c>
      <c r="E700" s="107" t="s">
        <v>7654</v>
      </c>
      <c r="F700" s="126">
        <v>8343.33</v>
      </c>
      <c r="G700" s="107" t="str">
        <f t="shared" si="11"/>
        <v>SH19-04905</v>
      </c>
      <c r="H700" s="318"/>
      <c r="I700" s="126"/>
      <c r="J700" s="110"/>
      <c r="K700" s="108"/>
      <c r="L700" s="107"/>
      <c r="M700" s="319"/>
      <c r="N700" s="107"/>
    </row>
    <row r="701" spans="1:14" ht="18" customHeight="1">
      <c r="A701" s="107">
        <v>699</v>
      </c>
      <c r="B701" s="107" t="s">
        <v>42</v>
      </c>
      <c r="C701" s="90">
        <v>43607</v>
      </c>
      <c r="D701" s="107" t="s">
        <v>7262</v>
      </c>
      <c r="E701" s="107" t="s">
        <v>7654</v>
      </c>
      <c r="F701" s="126">
        <v>8485.8799999999992</v>
      </c>
      <c r="G701" s="107" t="str">
        <f t="shared" si="11"/>
        <v>SH19-04906</v>
      </c>
      <c r="H701" s="318"/>
      <c r="I701" s="126"/>
      <c r="J701" s="110"/>
      <c r="K701" s="108"/>
      <c r="L701" s="107"/>
      <c r="M701" s="319"/>
      <c r="N701" s="107"/>
    </row>
    <row r="702" spans="1:14" ht="18" customHeight="1">
      <c r="A702" s="107">
        <v>700</v>
      </c>
      <c r="B702" s="107" t="s">
        <v>42</v>
      </c>
      <c r="C702" s="90">
        <v>43607</v>
      </c>
      <c r="D702" s="107" t="s">
        <v>7263</v>
      </c>
      <c r="E702" s="107" t="s">
        <v>7654</v>
      </c>
      <c r="F702" s="126">
        <v>7249.03</v>
      </c>
      <c r="G702" s="107" t="str">
        <f t="shared" si="11"/>
        <v>SH19-04907</v>
      </c>
      <c r="H702" s="318"/>
      <c r="I702" s="126"/>
      <c r="J702" s="110"/>
      <c r="K702" s="108"/>
      <c r="L702" s="107"/>
      <c r="M702" s="319"/>
      <c r="N702" s="107"/>
    </row>
    <row r="703" spans="1:14" ht="18" customHeight="1">
      <c r="A703" s="107">
        <v>701</v>
      </c>
      <c r="B703" s="107" t="s">
        <v>42</v>
      </c>
      <c r="C703" s="90">
        <v>43607</v>
      </c>
      <c r="D703" s="107" t="s">
        <v>7264</v>
      </c>
      <c r="E703" s="107" t="s">
        <v>7654</v>
      </c>
      <c r="F703" s="126">
        <v>7440.27</v>
      </c>
      <c r="G703" s="107" t="str">
        <f t="shared" si="11"/>
        <v>SH19-04908</v>
      </c>
      <c r="H703" s="318"/>
      <c r="I703" s="126"/>
      <c r="J703" s="110"/>
      <c r="K703" s="108"/>
      <c r="L703" s="107"/>
      <c r="M703" s="319"/>
      <c r="N703" s="107"/>
    </row>
    <row r="704" spans="1:14" ht="18" customHeight="1">
      <c r="A704" s="107">
        <v>702</v>
      </c>
      <c r="B704" s="107" t="s">
        <v>42</v>
      </c>
      <c r="C704" s="90">
        <v>43607</v>
      </c>
      <c r="D704" s="107" t="s">
        <v>7265</v>
      </c>
      <c r="E704" s="107" t="s">
        <v>7654</v>
      </c>
      <c r="F704" s="126">
        <v>4280.79</v>
      </c>
      <c r="G704" s="107" t="str">
        <f t="shared" si="11"/>
        <v>SH19-04909</v>
      </c>
      <c r="H704" s="318"/>
      <c r="I704" s="126"/>
      <c r="J704" s="110"/>
      <c r="K704" s="108"/>
      <c r="L704" s="107"/>
      <c r="M704" s="319"/>
      <c r="N704" s="107"/>
    </row>
    <row r="705" spans="1:14" ht="18" customHeight="1">
      <c r="A705" s="107">
        <v>703</v>
      </c>
      <c r="B705" s="107" t="s">
        <v>42</v>
      </c>
      <c r="C705" s="90">
        <v>43607</v>
      </c>
      <c r="D705" s="107" t="s">
        <v>7266</v>
      </c>
      <c r="E705" s="107" t="s">
        <v>7654</v>
      </c>
      <c r="F705" s="126">
        <v>10242.469999999999</v>
      </c>
      <c r="G705" s="107" t="str">
        <f t="shared" si="11"/>
        <v>SH19-04910</v>
      </c>
      <c r="H705" s="318"/>
      <c r="I705" s="126"/>
      <c r="J705" s="110"/>
      <c r="K705" s="108"/>
      <c r="L705" s="107"/>
      <c r="M705" s="319"/>
      <c r="N705" s="107"/>
    </row>
    <row r="706" spans="1:14" ht="18" customHeight="1">
      <c r="A706" s="107">
        <v>704</v>
      </c>
      <c r="B706" s="107" t="s">
        <v>42</v>
      </c>
      <c r="C706" s="90">
        <v>43607</v>
      </c>
      <c r="D706" s="107" t="s">
        <v>7267</v>
      </c>
      <c r="E706" s="107" t="s">
        <v>7654</v>
      </c>
      <c r="F706" s="126">
        <v>7503.36</v>
      </c>
      <c r="G706" s="107" t="str">
        <f t="shared" si="11"/>
        <v>SH19-04911</v>
      </c>
      <c r="H706" s="318"/>
      <c r="I706" s="126"/>
      <c r="J706" s="110"/>
      <c r="K706" s="108"/>
      <c r="L706" s="107"/>
      <c r="M706" s="319"/>
      <c r="N706" s="107"/>
    </row>
    <row r="707" spans="1:14" ht="18" customHeight="1">
      <c r="A707" s="107">
        <v>705</v>
      </c>
      <c r="B707" s="107" t="s">
        <v>42</v>
      </c>
      <c r="C707" s="90">
        <v>43607</v>
      </c>
      <c r="D707" s="107" t="s">
        <v>7268</v>
      </c>
      <c r="E707" s="107" t="s">
        <v>7654</v>
      </c>
      <c r="F707" s="126">
        <v>9990.0300000000007</v>
      </c>
      <c r="G707" s="107" t="str">
        <f t="shared" si="11"/>
        <v>SH19-04912</v>
      </c>
      <c r="H707" s="318"/>
      <c r="I707" s="126"/>
      <c r="J707" s="110"/>
      <c r="K707" s="108"/>
      <c r="L707" s="107"/>
      <c r="M707" s="319"/>
      <c r="N707" s="107"/>
    </row>
    <row r="708" spans="1:14" ht="18" customHeight="1">
      <c r="A708" s="107">
        <v>706</v>
      </c>
      <c r="B708" s="107" t="s">
        <v>42</v>
      </c>
      <c r="C708" s="90">
        <v>43607</v>
      </c>
      <c r="D708" s="107" t="s">
        <v>7269</v>
      </c>
      <c r="E708" s="107" t="s">
        <v>7654</v>
      </c>
      <c r="F708" s="126">
        <v>7390.74</v>
      </c>
      <c r="G708" s="107" t="str">
        <f t="shared" si="11"/>
        <v>SH19-04913</v>
      </c>
      <c r="H708" s="318"/>
      <c r="I708" s="126"/>
      <c r="J708" s="110"/>
      <c r="K708" s="108"/>
      <c r="L708" s="107"/>
      <c r="M708" s="319"/>
      <c r="N708" s="107"/>
    </row>
    <row r="709" spans="1:14" ht="18" customHeight="1">
      <c r="A709" s="107">
        <v>707</v>
      </c>
      <c r="B709" s="107" t="s">
        <v>42</v>
      </c>
      <c r="C709" s="90">
        <v>43607</v>
      </c>
      <c r="D709" s="107" t="s">
        <v>7270</v>
      </c>
      <c r="E709" s="107" t="s">
        <v>7654</v>
      </c>
      <c r="F709" s="126">
        <v>7320.15</v>
      </c>
      <c r="G709" s="107" t="str">
        <f t="shared" si="11"/>
        <v>SH19-04914</v>
      </c>
      <c r="H709" s="318"/>
      <c r="I709" s="126"/>
      <c r="J709" s="110"/>
      <c r="K709" s="108"/>
      <c r="L709" s="107"/>
      <c r="M709" s="319"/>
      <c r="N709" s="107"/>
    </row>
    <row r="710" spans="1:14" ht="18" customHeight="1">
      <c r="A710" s="107">
        <v>708</v>
      </c>
      <c r="B710" s="107" t="s">
        <v>42</v>
      </c>
      <c r="C710" s="90">
        <v>43607</v>
      </c>
      <c r="D710" s="107" t="s">
        <v>7271</v>
      </c>
      <c r="E710" s="107" t="s">
        <v>7654</v>
      </c>
      <c r="F710" s="126">
        <v>5690.3</v>
      </c>
      <c r="G710" s="107" t="str">
        <f t="shared" si="11"/>
        <v>SH19-04915</v>
      </c>
      <c r="H710" s="318"/>
      <c r="I710" s="126"/>
      <c r="J710" s="110"/>
      <c r="K710" s="108"/>
      <c r="L710" s="107"/>
      <c r="M710" s="319"/>
      <c r="N710" s="107"/>
    </row>
    <row r="711" spans="1:14" ht="18" customHeight="1">
      <c r="A711" s="107">
        <v>709</v>
      </c>
      <c r="B711" s="107" t="s">
        <v>42</v>
      </c>
      <c r="C711" s="90">
        <v>43607</v>
      </c>
      <c r="D711" s="107" t="s">
        <v>7272</v>
      </c>
      <c r="E711" s="107" t="s">
        <v>7654</v>
      </c>
      <c r="F711" s="126">
        <v>9057.86</v>
      </c>
      <c r="G711" s="107" t="str">
        <f t="shared" si="11"/>
        <v>SH19-04916</v>
      </c>
      <c r="H711" s="318"/>
      <c r="I711" s="126"/>
      <c r="J711" s="110"/>
      <c r="K711" s="108"/>
      <c r="L711" s="107"/>
      <c r="M711" s="319"/>
      <c r="N711" s="107"/>
    </row>
    <row r="712" spans="1:14" ht="18" customHeight="1">
      <c r="A712" s="107">
        <v>710</v>
      </c>
      <c r="B712" s="107" t="s">
        <v>42</v>
      </c>
      <c r="C712" s="90">
        <v>43607</v>
      </c>
      <c r="D712" s="107" t="s">
        <v>7273</v>
      </c>
      <c r="E712" s="107" t="s">
        <v>7654</v>
      </c>
      <c r="F712" s="126">
        <v>7185.89</v>
      </c>
      <c r="G712" s="107" t="str">
        <f t="shared" si="11"/>
        <v>SH19-04917</v>
      </c>
      <c r="H712" s="318"/>
      <c r="I712" s="126"/>
      <c r="J712" s="110"/>
      <c r="K712" s="108"/>
      <c r="L712" s="107"/>
      <c r="M712" s="319"/>
      <c r="N712" s="107"/>
    </row>
    <row r="713" spans="1:14" ht="18" customHeight="1">
      <c r="A713" s="107">
        <v>711</v>
      </c>
      <c r="B713" s="107" t="s">
        <v>43</v>
      </c>
      <c r="C713" s="90">
        <v>43606</v>
      </c>
      <c r="D713" s="107" t="s">
        <v>7274</v>
      </c>
      <c r="E713" s="107" t="s">
        <v>1709</v>
      </c>
      <c r="F713" s="126">
        <v>5884.69</v>
      </c>
      <c r="G713" s="107" t="str">
        <f t="shared" si="11"/>
        <v>SH19-04918</v>
      </c>
      <c r="H713" s="318"/>
      <c r="I713" s="126"/>
      <c r="J713" s="110"/>
      <c r="K713" s="108"/>
      <c r="L713" s="107"/>
      <c r="M713" s="319"/>
      <c r="N713" s="107"/>
    </row>
    <row r="714" spans="1:14" ht="18" customHeight="1">
      <c r="A714" s="107">
        <v>712</v>
      </c>
      <c r="B714" s="107" t="s">
        <v>142</v>
      </c>
      <c r="C714" s="90">
        <v>43606</v>
      </c>
      <c r="D714" s="107" t="s">
        <v>7275</v>
      </c>
      <c r="E714" s="107" t="s">
        <v>1709</v>
      </c>
      <c r="F714" s="126">
        <v>479.76</v>
      </c>
      <c r="G714" s="107" t="str">
        <f t="shared" si="11"/>
        <v>SH19-04919</v>
      </c>
      <c r="H714" s="318"/>
      <c r="I714" s="126"/>
      <c r="J714" s="110"/>
      <c r="K714" s="108"/>
      <c r="L714" s="107"/>
      <c r="M714" s="319"/>
      <c r="N714" s="107"/>
    </row>
    <row r="715" spans="1:14" ht="18" customHeight="1">
      <c r="A715" s="107">
        <v>713</v>
      </c>
      <c r="B715" s="107" t="s">
        <v>1746</v>
      </c>
      <c r="D715" s="327" t="s">
        <v>7276</v>
      </c>
      <c r="E715" s="107" t="s">
        <v>1709</v>
      </c>
      <c r="F715" s="126">
        <v>0</v>
      </c>
      <c r="G715" s="107" t="str">
        <f t="shared" si="11"/>
        <v>SH19-04920</v>
      </c>
      <c r="H715" s="318"/>
      <c r="I715" s="126"/>
      <c r="J715" s="110"/>
      <c r="K715" s="108"/>
      <c r="L715" s="107"/>
      <c r="M715" s="319"/>
      <c r="N715" s="107"/>
    </row>
    <row r="716" spans="1:14" ht="18" customHeight="1">
      <c r="A716" s="107">
        <v>714</v>
      </c>
      <c r="B716" s="107" t="s">
        <v>237</v>
      </c>
      <c r="C716" s="90">
        <v>43606</v>
      </c>
      <c r="D716" s="107" t="s">
        <v>7277</v>
      </c>
      <c r="E716" s="107" t="s">
        <v>1709</v>
      </c>
      <c r="F716" s="126">
        <v>3904.56</v>
      </c>
      <c r="G716" s="107" t="str">
        <f t="shared" si="11"/>
        <v>SH19-04921</v>
      </c>
      <c r="H716" s="318"/>
      <c r="I716" s="126"/>
      <c r="J716" s="110"/>
      <c r="K716" s="108"/>
      <c r="L716" s="107"/>
      <c r="M716" s="319"/>
      <c r="N716" s="107"/>
    </row>
    <row r="717" spans="1:14" ht="18" customHeight="1">
      <c r="A717" s="107">
        <v>715</v>
      </c>
      <c r="B717" s="107" t="s">
        <v>223</v>
      </c>
      <c r="C717" s="90">
        <v>43606</v>
      </c>
      <c r="D717" s="107" t="s">
        <v>7278</v>
      </c>
      <c r="E717" s="107" t="s">
        <v>1709</v>
      </c>
      <c r="F717" s="126">
        <v>4185.3999999999996</v>
      </c>
      <c r="G717" s="107" t="str">
        <f t="shared" si="11"/>
        <v>SH19-04922</v>
      </c>
      <c r="H717" s="318"/>
      <c r="I717" s="126"/>
      <c r="J717" s="110"/>
      <c r="K717" s="108"/>
      <c r="L717" s="107"/>
      <c r="M717" s="319"/>
      <c r="N717" s="107"/>
    </row>
    <row r="718" spans="1:14" ht="18" customHeight="1">
      <c r="A718" s="107">
        <v>716</v>
      </c>
      <c r="B718" s="107" t="s">
        <v>1746</v>
      </c>
      <c r="D718" s="327" t="s">
        <v>7279</v>
      </c>
      <c r="E718" s="107" t="s">
        <v>1709</v>
      </c>
      <c r="F718" s="126">
        <v>0</v>
      </c>
      <c r="G718" s="107" t="str">
        <f t="shared" ref="G718:G732" si="12">D718</f>
        <v>SH19-04923</v>
      </c>
      <c r="H718" s="318"/>
      <c r="I718" s="126"/>
      <c r="J718" s="110"/>
      <c r="K718" s="108"/>
      <c r="L718" s="107"/>
      <c r="M718" s="319"/>
      <c r="N718" s="107"/>
    </row>
    <row r="719" spans="1:14" ht="18" customHeight="1">
      <c r="A719" s="107">
        <v>717</v>
      </c>
      <c r="B719" s="107" t="s">
        <v>1746</v>
      </c>
      <c r="D719" s="327" t="s">
        <v>7280</v>
      </c>
      <c r="E719" s="107" t="s">
        <v>1709</v>
      </c>
      <c r="F719" s="126">
        <v>0</v>
      </c>
      <c r="G719" s="107" t="str">
        <f t="shared" si="12"/>
        <v>SH19-04924</v>
      </c>
      <c r="H719" s="318"/>
      <c r="I719" s="126"/>
      <c r="J719" s="110"/>
      <c r="K719" s="108"/>
      <c r="L719" s="107"/>
      <c r="M719" s="319"/>
      <c r="N719" s="107"/>
    </row>
    <row r="720" spans="1:14" ht="18" customHeight="1">
      <c r="A720" s="107">
        <v>718</v>
      </c>
      <c r="B720" s="107" t="s">
        <v>49</v>
      </c>
      <c r="C720" s="90">
        <v>43606</v>
      </c>
      <c r="D720" s="107" t="s">
        <v>7281</v>
      </c>
      <c r="E720" s="107" t="s">
        <v>1709</v>
      </c>
      <c r="F720" s="126">
        <v>14242.8</v>
      </c>
      <c r="G720" s="107" t="str">
        <f t="shared" si="12"/>
        <v>SH19-04925</v>
      </c>
      <c r="H720" s="318"/>
      <c r="I720" s="126"/>
      <c r="J720" s="110"/>
      <c r="K720" s="108"/>
      <c r="L720" s="107"/>
      <c r="M720" s="319"/>
      <c r="N720" s="107"/>
    </row>
    <row r="721" spans="1:14" ht="18" customHeight="1">
      <c r="A721" s="107">
        <v>719</v>
      </c>
      <c r="B721" s="107" t="s">
        <v>42</v>
      </c>
      <c r="C721" s="90">
        <v>43606</v>
      </c>
      <c r="D721" s="107" t="s">
        <v>7282</v>
      </c>
      <c r="E721" s="107" t="s">
        <v>1709</v>
      </c>
      <c r="F721" s="126">
        <v>9733.92</v>
      </c>
      <c r="G721" s="107" t="str">
        <f t="shared" si="12"/>
        <v>SH19-04926</v>
      </c>
      <c r="H721" s="318"/>
      <c r="I721" s="126"/>
      <c r="J721" s="110"/>
      <c r="K721" s="108"/>
      <c r="L721" s="107"/>
      <c r="M721" s="319"/>
      <c r="N721" s="107"/>
    </row>
    <row r="722" spans="1:14" ht="18" customHeight="1">
      <c r="A722" s="107">
        <v>720</v>
      </c>
      <c r="B722" s="107" t="s">
        <v>298</v>
      </c>
      <c r="C722" s="90">
        <v>43606</v>
      </c>
      <c r="D722" s="107" t="s">
        <v>7283</v>
      </c>
      <c r="E722" s="107" t="s">
        <v>1709</v>
      </c>
      <c r="F722" s="126">
        <v>195.01</v>
      </c>
      <c r="G722" s="107" t="str">
        <f t="shared" si="12"/>
        <v>SH19-04927</v>
      </c>
      <c r="H722" s="318"/>
      <c r="I722" s="126"/>
      <c r="J722" s="110"/>
      <c r="K722" s="108"/>
      <c r="L722" s="107"/>
      <c r="M722" s="319"/>
      <c r="N722" s="107"/>
    </row>
    <row r="723" spans="1:14" ht="18" customHeight="1">
      <c r="A723" s="107">
        <v>721</v>
      </c>
      <c r="B723" s="107" t="s">
        <v>1746</v>
      </c>
      <c r="D723" s="327" t="s">
        <v>7284</v>
      </c>
      <c r="E723" s="107" t="s">
        <v>1709</v>
      </c>
      <c r="F723" s="126">
        <v>0</v>
      </c>
      <c r="G723" s="107" t="str">
        <f t="shared" si="12"/>
        <v>SH19-04928</v>
      </c>
      <c r="H723" s="318"/>
      <c r="I723" s="126"/>
      <c r="J723" s="110"/>
      <c r="K723" s="108"/>
      <c r="L723" s="107"/>
      <c r="M723" s="319"/>
      <c r="N723" s="107"/>
    </row>
    <row r="724" spans="1:14" ht="18" customHeight="1">
      <c r="A724" s="107">
        <v>722</v>
      </c>
      <c r="B724" s="107" t="s">
        <v>337</v>
      </c>
      <c r="C724" s="90">
        <v>43606</v>
      </c>
      <c r="D724" s="107" t="s">
        <v>7285</v>
      </c>
      <c r="E724" s="107" t="s">
        <v>1709</v>
      </c>
      <c r="F724" s="126">
        <v>4343.2700000000004</v>
      </c>
      <c r="G724" s="107" t="str">
        <f t="shared" si="12"/>
        <v>SH19-04929</v>
      </c>
      <c r="H724" s="318"/>
      <c r="I724" s="126"/>
      <c r="J724" s="110"/>
      <c r="K724" s="108"/>
      <c r="L724" s="107"/>
      <c r="M724" s="319"/>
      <c r="N724" s="107"/>
    </row>
    <row r="725" spans="1:14" ht="18" customHeight="1">
      <c r="A725" s="107">
        <v>723</v>
      </c>
      <c r="B725" s="107" t="s">
        <v>42</v>
      </c>
      <c r="C725" s="90">
        <v>43606</v>
      </c>
      <c r="D725" s="107" t="s">
        <v>7286</v>
      </c>
      <c r="E725" s="107" t="s">
        <v>7655</v>
      </c>
      <c r="F725" s="126">
        <v>60.5</v>
      </c>
      <c r="G725" s="107" t="str">
        <f t="shared" si="12"/>
        <v>SH19-04930</v>
      </c>
      <c r="H725" s="318"/>
      <c r="I725" s="126"/>
      <c r="J725" s="110"/>
      <c r="K725" s="108"/>
      <c r="L725" s="107"/>
      <c r="M725" s="319"/>
      <c r="N725" s="107"/>
    </row>
    <row r="726" spans="1:14" ht="18" customHeight="1">
      <c r="A726" s="107">
        <v>724</v>
      </c>
      <c r="B726" s="107" t="s">
        <v>42</v>
      </c>
      <c r="C726" s="90">
        <v>43606</v>
      </c>
      <c r="D726" s="107" t="s">
        <v>7287</v>
      </c>
      <c r="E726" s="107" t="s">
        <v>7655</v>
      </c>
      <c r="F726" s="126">
        <v>60.5</v>
      </c>
      <c r="G726" s="107" t="str">
        <f t="shared" si="12"/>
        <v>SH19-04931</v>
      </c>
      <c r="H726" s="318"/>
      <c r="I726" s="126"/>
      <c r="J726" s="110"/>
      <c r="K726" s="108"/>
      <c r="L726" s="107"/>
      <c r="M726" s="319"/>
      <c r="N726" s="107"/>
    </row>
    <row r="727" spans="1:14" ht="18" customHeight="1">
      <c r="A727" s="107">
        <v>725</v>
      </c>
      <c r="B727" s="107" t="s">
        <v>42</v>
      </c>
      <c r="C727" s="90">
        <v>43606</v>
      </c>
      <c r="D727" s="107" t="s">
        <v>7288</v>
      </c>
      <c r="E727" s="107" t="s">
        <v>7655</v>
      </c>
      <c r="F727" s="126">
        <v>3.24</v>
      </c>
      <c r="G727" s="107" t="str">
        <f t="shared" si="12"/>
        <v>SH19-04932</v>
      </c>
      <c r="H727" s="318"/>
      <c r="I727" s="126"/>
      <c r="J727" s="110"/>
      <c r="K727" s="108"/>
      <c r="L727" s="107"/>
      <c r="M727" s="319"/>
      <c r="N727" s="107"/>
    </row>
    <row r="728" spans="1:14" ht="18" customHeight="1">
      <c r="A728" s="107">
        <v>726</v>
      </c>
      <c r="B728" s="107" t="s">
        <v>335</v>
      </c>
      <c r="C728" s="90">
        <v>43606</v>
      </c>
      <c r="D728" s="107" t="s">
        <v>7289</v>
      </c>
      <c r="E728" s="107" t="s">
        <v>1709</v>
      </c>
      <c r="F728" s="126">
        <v>1413.27</v>
      </c>
      <c r="G728" s="107" t="str">
        <f t="shared" si="12"/>
        <v>SH19-04933</v>
      </c>
      <c r="H728" s="318"/>
      <c r="I728" s="126"/>
      <c r="J728" s="110"/>
      <c r="K728" s="108"/>
      <c r="L728" s="107"/>
      <c r="M728" s="319"/>
      <c r="N728" s="107"/>
    </row>
    <row r="729" spans="1:14" ht="18" customHeight="1">
      <c r="A729" s="107">
        <v>727</v>
      </c>
      <c r="B729" s="107" t="s">
        <v>139</v>
      </c>
      <c r="C729" s="90">
        <v>43606</v>
      </c>
      <c r="D729" s="107" t="s">
        <v>7290</v>
      </c>
      <c r="E729" s="107" t="s">
        <v>1709</v>
      </c>
      <c r="F729" s="126">
        <v>3964.95</v>
      </c>
      <c r="G729" s="107" t="str">
        <f t="shared" si="12"/>
        <v>SH19-04934</v>
      </c>
      <c r="H729" s="318"/>
      <c r="I729" s="126"/>
      <c r="J729" s="110"/>
      <c r="K729" s="108"/>
      <c r="L729" s="107"/>
      <c r="M729" s="319"/>
      <c r="N729" s="107"/>
    </row>
    <row r="730" spans="1:14" ht="18" customHeight="1">
      <c r="A730" s="107">
        <v>728</v>
      </c>
      <c r="B730" s="107" t="s">
        <v>329</v>
      </c>
      <c r="C730" s="90">
        <v>43606</v>
      </c>
      <c r="D730" s="107" t="s">
        <v>7291</v>
      </c>
      <c r="E730" s="107" t="s">
        <v>1709</v>
      </c>
      <c r="F730" s="126">
        <v>3939.22</v>
      </c>
      <c r="G730" s="107" t="str">
        <f t="shared" si="12"/>
        <v>SH19-04935</v>
      </c>
      <c r="H730" s="318"/>
      <c r="I730" s="126"/>
      <c r="J730" s="110"/>
      <c r="K730" s="108"/>
      <c r="L730" s="107"/>
      <c r="M730" s="319"/>
      <c r="N730" s="107"/>
    </row>
    <row r="731" spans="1:14" ht="18" customHeight="1">
      <c r="A731" s="107">
        <v>729</v>
      </c>
      <c r="B731" s="107" t="s">
        <v>1727</v>
      </c>
      <c r="C731" s="90">
        <v>43606</v>
      </c>
      <c r="D731" s="107" t="s">
        <v>7292</v>
      </c>
      <c r="E731" s="107" t="s">
        <v>1709</v>
      </c>
      <c r="F731" s="126">
        <v>2610</v>
      </c>
      <c r="G731" s="107" t="str">
        <f t="shared" si="12"/>
        <v>SH19-04936</v>
      </c>
      <c r="H731" s="318"/>
      <c r="I731" s="126"/>
      <c r="J731" s="110"/>
      <c r="K731" s="108"/>
      <c r="L731" s="107"/>
      <c r="M731" s="319"/>
      <c r="N731" s="107"/>
    </row>
    <row r="732" spans="1:14" ht="18" customHeight="1">
      <c r="A732" s="107">
        <v>730</v>
      </c>
      <c r="B732" s="107" t="s">
        <v>142</v>
      </c>
      <c r="C732" s="90">
        <v>43606</v>
      </c>
      <c r="D732" s="107" t="s">
        <v>7293</v>
      </c>
      <c r="E732" s="107" t="s">
        <v>1709</v>
      </c>
      <c r="F732" s="126">
        <v>2728.72</v>
      </c>
      <c r="G732" s="107" t="str">
        <f t="shared" si="12"/>
        <v>SH19-04937</v>
      </c>
      <c r="H732" s="318"/>
      <c r="I732" s="126"/>
      <c r="J732" s="110"/>
      <c r="K732" s="108"/>
      <c r="L732" s="107"/>
      <c r="M732" s="319"/>
      <c r="N732" s="107"/>
    </row>
    <row r="733" spans="1:14" ht="18" customHeight="1">
      <c r="A733" s="107">
        <v>731</v>
      </c>
      <c r="B733" s="107" t="s">
        <v>142</v>
      </c>
      <c r="C733" s="90">
        <v>43606</v>
      </c>
      <c r="D733" s="107" t="s">
        <v>7294</v>
      </c>
      <c r="E733" s="107" t="s">
        <v>1709</v>
      </c>
      <c r="F733" s="126">
        <v>280.72000000000003</v>
      </c>
      <c r="G733" s="107" t="str">
        <f t="shared" ref="G733:G796" si="13">D733</f>
        <v>SH19-04938</v>
      </c>
      <c r="H733" s="318"/>
      <c r="I733" s="126"/>
      <c r="J733" s="110"/>
      <c r="K733" s="108"/>
      <c r="L733" s="107"/>
      <c r="M733" s="319"/>
      <c r="N733" s="107"/>
    </row>
    <row r="734" spans="1:14" ht="18" customHeight="1">
      <c r="A734" s="107">
        <v>732</v>
      </c>
      <c r="B734" s="107" t="s">
        <v>54</v>
      </c>
      <c r="C734" s="90">
        <v>43606</v>
      </c>
      <c r="D734" s="107" t="s">
        <v>7352</v>
      </c>
      <c r="E734" s="107" t="s">
        <v>1709</v>
      </c>
      <c r="F734" s="126">
        <f>268.5+286.5+263+892.8</f>
        <v>1710.8</v>
      </c>
      <c r="G734" s="107" t="str">
        <f t="shared" si="13"/>
        <v>SH19-04939</v>
      </c>
      <c r="H734" s="318"/>
      <c r="I734" s="126"/>
      <c r="J734" s="110"/>
      <c r="K734" s="108"/>
      <c r="L734" s="107"/>
      <c r="M734" s="319"/>
      <c r="N734" s="107"/>
    </row>
    <row r="735" spans="1:14" ht="18" customHeight="1">
      <c r="A735" s="107">
        <v>733</v>
      </c>
      <c r="B735" s="107" t="s">
        <v>42</v>
      </c>
      <c r="C735" s="90">
        <v>43606</v>
      </c>
      <c r="D735" s="107" t="s">
        <v>7353</v>
      </c>
      <c r="E735" s="107" t="s">
        <v>7655</v>
      </c>
      <c r="F735" s="126">
        <v>65.41</v>
      </c>
      <c r="G735" s="107" t="str">
        <f t="shared" si="13"/>
        <v>SH19-04940</v>
      </c>
      <c r="H735" s="318"/>
      <c r="I735" s="126"/>
      <c r="J735" s="110"/>
      <c r="K735" s="108"/>
      <c r="L735" s="107"/>
      <c r="M735" s="319"/>
      <c r="N735" s="107"/>
    </row>
    <row r="736" spans="1:14" ht="18" customHeight="1">
      <c r="A736" s="107">
        <v>734</v>
      </c>
      <c r="B736" s="107" t="s">
        <v>1746</v>
      </c>
      <c r="D736" s="327" t="s">
        <v>7354</v>
      </c>
      <c r="E736" s="107" t="s">
        <v>1709</v>
      </c>
      <c r="F736" s="126">
        <v>0</v>
      </c>
      <c r="G736" s="107" t="str">
        <f t="shared" si="13"/>
        <v>SH19-04941</v>
      </c>
      <c r="H736" s="318"/>
      <c r="I736" s="126"/>
      <c r="J736" s="110"/>
      <c r="K736" s="108"/>
      <c r="L736" s="107"/>
      <c r="M736" s="319"/>
      <c r="N736" s="107"/>
    </row>
    <row r="737" spans="1:14" ht="18" customHeight="1">
      <c r="A737" s="107">
        <v>735</v>
      </c>
      <c r="B737" s="107" t="s">
        <v>55</v>
      </c>
      <c r="C737" s="90">
        <v>43606</v>
      </c>
      <c r="D737" s="107" t="s">
        <v>7355</v>
      </c>
      <c r="E737" s="107" t="s">
        <v>1709</v>
      </c>
      <c r="F737" s="126">
        <v>1502.82</v>
      </c>
      <c r="G737" s="107" t="str">
        <f t="shared" si="13"/>
        <v>SH19-04942</v>
      </c>
      <c r="H737" s="318"/>
      <c r="I737" s="126"/>
      <c r="J737" s="110"/>
      <c r="K737" s="108"/>
      <c r="L737" s="107"/>
      <c r="M737" s="319"/>
      <c r="N737" s="107"/>
    </row>
    <row r="738" spans="1:14" ht="18" customHeight="1">
      <c r="A738" s="107">
        <v>736</v>
      </c>
      <c r="B738" s="107" t="s">
        <v>55</v>
      </c>
      <c r="C738" s="90">
        <v>43606</v>
      </c>
      <c r="D738" s="107" t="s">
        <v>7356</v>
      </c>
      <c r="E738" s="107" t="s">
        <v>1709</v>
      </c>
      <c r="F738" s="126">
        <v>1644.84</v>
      </c>
      <c r="G738" s="107" t="str">
        <f t="shared" si="13"/>
        <v>SH19-04943</v>
      </c>
      <c r="H738" s="318"/>
      <c r="I738" s="126"/>
      <c r="J738" s="110"/>
      <c r="K738" s="108"/>
      <c r="L738" s="107"/>
      <c r="M738" s="319"/>
      <c r="N738" s="107"/>
    </row>
    <row r="739" spans="1:14" ht="18" customHeight="1">
      <c r="A739" s="107">
        <v>737</v>
      </c>
      <c r="B739" s="107" t="s">
        <v>55</v>
      </c>
      <c r="C739" s="90">
        <v>43606</v>
      </c>
      <c r="D739" s="107" t="s">
        <v>7357</v>
      </c>
      <c r="E739" s="107" t="s">
        <v>1709</v>
      </c>
      <c r="F739" s="126">
        <v>1447.74</v>
      </c>
      <c r="G739" s="107" t="str">
        <f t="shared" si="13"/>
        <v>SH19-04944</v>
      </c>
      <c r="H739" s="318"/>
      <c r="I739" s="126"/>
      <c r="J739" s="110"/>
      <c r="K739" s="108"/>
      <c r="L739" s="107"/>
      <c r="M739" s="319"/>
      <c r="N739" s="107"/>
    </row>
    <row r="740" spans="1:14" ht="18" customHeight="1">
      <c r="A740" s="107">
        <v>738</v>
      </c>
      <c r="B740" s="107" t="s">
        <v>43</v>
      </c>
      <c r="C740" s="90">
        <v>43606</v>
      </c>
      <c r="D740" s="107" t="s">
        <v>7358</v>
      </c>
      <c r="E740" s="107" t="s">
        <v>1709</v>
      </c>
      <c r="F740" s="126">
        <v>2426.84</v>
      </c>
      <c r="G740" s="107" t="str">
        <f t="shared" si="13"/>
        <v>SH19-04945</v>
      </c>
      <c r="H740" s="318"/>
      <c r="I740" s="126"/>
      <c r="J740" s="110"/>
      <c r="K740" s="108"/>
      <c r="L740" s="107"/>
      <c r="M740" s="319"/>
      <c r="N740" s="107"/>
    </row>
    <row r="741" spans="1:14" ht="18" customHeight="1">
      <c r="A741" s="107">
        <v>739</v>
      </c>
      <c r="B741" s="107" t="s">
        <v>42</v>
      </c>
      <c r="C741" s="90">
        <v>43608</v>
      </c>
      <c r="D741" s="107" t="s">
        <v>7359</v>
      </c>
      <c r="E741" s="107" t="s">
        <v>7653</v>
      </c>
      <c r="F741" s="126">
        <v>4943.0600000000004</v>
      </c>
      <c r="G741" s="107" t="str">
        <f t="shared" si="13"/>
        <v>SH19-04946</v>
      </c>
      <c r="H741" s="318"/>
      <c r="I741" s="126"/>
      <c r="J741" s="110"/>
      <c r="K741" s="108"/>
      <c r="L741" s="107"/>
      <c r="M741" s="319"/>
      <c r="N741" s="107"/>
    </row>
    <row r="742" spans="1:14" ht="18" customHeight="1">
      <c r="A742" s="107">
        <v>740</v>
      </c>
      <c r="B742" s="107" t="s">
        <v>42</v>
      </c>
      <c r="C742" s="90">
        <v>43608</v>
      </c>
      <c r="D742" s="107" t="s">
        <v>7360</v>
      </c>
      <c r="E742" s="107" t="s">
        <v>7653</v>
      </c>
      <c r="F742" s="126">
        <v>4238.16</v>
      </c>
      <c r="G742" s="107" t="str">
        <f t="shared" si="13"/>
        <v>SH19-04947</v>
      </c>
      <c r="H742" s="318"/>
      <c r="I742" s="126"/>
      <c r="J742" s="110"/>
      <c r="K742" s="108"/>
      <c r="L742" s="107"/>
      <c r="M742" s="319"/>
      <c r="N742" s="107"/>
    </row>
    <row r="743" spans="1:14" ht="18" customHeight="1">
      <c r="A743" s="107">
        <v>741</v>
      </c>
      <c r="B743" s="107" t="s">
        <v>42</v>
      </c>
      <c r="C743" s="90">
        <v>43608</v>
      </c>
      <c r="D743" s="107" t="s">
        <v>7361</v>
      </c>
      <c r="E743" s="107" t="s">
        <v>7653</v>
      </c>
      <c r="F743" s="126">
        <v>6725.53</v>
      </c>
      <c r="G743" s="107" t="str">
        <f t="shared" si="13"/>
        <v>SH19-04948</v>
      </c>
      <c r="H743" s="318"/>
      <c r="I743" s="126"/>
      <c r="J743" s="110"/>
      <c r="K743" s="108"/>
      <c r="L743" s="107"/>
      <c r="M743" s="319"/>
      <c r="N743" s="107"/>
    </row>
    <row r="744" spans="1:14" ht="18" customHeight="1">
      <c r="A744" s="107">
        <v>742</v>
      </c>
      <c r="B744" s="107" t="s">
        <v>42</v>
      </c>
      <c r="C744" s="90">
        <v>43608</v>
      </c>
      <c r="D744" s="107" t="s">
        <v>7362</v>
      </c>
      <c r="E744" s="107" t="s">
        <v>7653</v>
      </c>
      <c r="F744" s="126">
        <v>2507.91</v>
      </c>
      <c r="G744" s="107" t="str">
        <f t="shared" si="13"/>
        <v>SH19-04949</v>
      </c>
      <c r="H744" s="318"/>
      <c r="I744" s="126"/>
      <c r="J744" s="110"/>
      <c r="K744" s="108"/>
      <c r="L744" s="107"/>
      <c r="M744" s="319"/>
      <c r="N744" s="107"/>
    </row>
    <row r="745" spans="1:14" ht="18" customHeight="1">
      <c r="A745" s="107">
        <v>743</v>
      </c>
      <c r="B745" s="107" t="s">
        <v>42</v>
      </c>
      <c r="C745" s="90">
        <v>43608</v>
      </c>
      <c r="D745" s="107" t="s">
        <v>7363</v>
      </c>
      <c r="E745" s="107" t="s">
        <v>7653</v>
      </c>
      <c r="F745" s="126">
        <v>4990.08</v>
      </c>
      <c r="G745" s="107" t="str">
        <f t="shared" si="13"/>
        <v>SH19-04950</v>
      </c>
      <c r="H745" s="318"/>
      <c r="I745" s="126"/>
      <c r="J745" s="110"/>
      <c r="K745" s="108"/>
      <c r="L745" s="107"/>
      <c r="M745" s="319"/>
      <c r="N745" s="107"/>
    </row>
    <row r="746" spans="1:14" ht="18" customHeight="1">
      <c r="A746" s="107">
        <v>744</v>
      </c>
      <c r="B746" s="107" t="s">
        <v>42</v>
      </c>
      <c r="C746" s="90">
        <v>43608</v>
      </c>
      <c r="D746" s="107" t="s">
        <v>7364</v>
      </c>
      <c r="E746" s="107" t="s">
        <v>7653</v>
      </c>
      <c r="F746" s="126">
        <v>5162.72</v>
      </c>
      <c r="G746" s="107" t="str">
        <f t="shared" si="13"/>
        <v>SH19-04951</v>
      </c>
      <c r="H746" s="318"/>
      <c r="I746" s="126"/>
      <c r="J746" s="110"/>
      <c r="K746" s="108"/>
      <c r="L746" s="107"/>
      <c r="M746" s="319"/>
      <c r="N746" s="107"/>
    </row>
    <row r="747" spans="1:14" ht="18" customHeight="1">
      <c r="A747" s="107">
        <v>745</v>
      </c>
      <c r="B747" s="107" t="s">
        <v>42</v>
      </c>
      <c r="C747" s="90">
        <v>43608</v>
      </c>
      <c r="D747" s="107" t="s">
        <v>7365</v>
      </c>
      <c r="E747" s="107" t="s">
        <v>7653</v>
      </c>
      <c r="F747" s="126">
        <v>8278.2000000000007</v>
      </c>
      <c r="G747" s="107" t="str">
        <f t="shared" si="13"/>
        <v>SH19-04952</v>
      </c>
      <c r="H747" s="318"/>
      <c r="I747" s="126"/>
      <c r="J747" s="110"/>
      <c r="K747" s="108"/>
      <c r="L747" s="107"/>
      <c r="M747" s="319"/>
      <c r="N747" s="107"/>
    </row>
    <row r="748" spans="1:14" ht="18" customHeight="1">
      <c r="A748" s="107">
        <v>746</v>
      </c>
      <c r="B748" s="107" t="s">
        <v>42</v>
      </c>
      <c r="C748" s="90">
        <v>43608</v>
      </c>
      <c r="D748" s="107" t="s">
        <v>7366</v>
      </c>
      <c r="E748" s="107" t="s">
        <v>7653</v>
      </c>
      <c r="F748" s="126">
        <v>8213.17</v>
      </c>
      <c r="G748" s="107" t="str">
        <f t="shared" si="13"/>
        <v>SH19-04953</v>
      </c>
      <c r="H748" s="318"/>
      <c r="I748" s="126"/>
      <c r="J748" s="110"/>
      <c r="K748" s="108"/>
      <c r="L748" s="107"/>
      <c r="M748" s="319"/>
      <c r="N748" s="107"/>
    </row>
    <row r="749" spans="1:14" ht="18" customHeight="1">
      <c r="A749" s="107">
        <v>747</v>
      </c>
      <c r="B749" s="107" t="s">
        <v>42</v>
      </c>
      <c r="C749" s="90">
        <v>43608</v>
      </c>
      <c r="D749" s="107" t="s">
        <v>7367</v>
      </c>
      <c r="E749" s="107" t="s">
        <v>7653</v>
      </c>
      <c r="F749" s="126">
        <v>3683.89</v>
      </c>
      <c r="G749" s="107" t="str">
        <f t="shared" si="13"/>
        <v>SH19-04954</v>
      </c>
      <c r="H749" s="318"/>
      <c r="I749" s="126"/>
      <c r="J749" s="110"/>
      <c r="K749" s="108"/>
      <c r="L749" s="107"/>
      <c r="M749" s="319"/>
      <c r="N749" s="107"/>
    </row>
    <row r="750" spans="1:14" ht="18" customHeight="1">
      <c r="A750" s="107">
        <v>748</v>
      </c>
      <c r="B750" s="107" t="s">
        <v>42</v>
      </c>
      <c r="C750" s="90">
        <v>43608</v>
      </c>
      <c r="D750" s="107" t="s">
        <v>7368</v>
      </c>
      <c r="E750" s="107" t="s">
        <v>7653</v>
      </c>
      <c r="F750" s="126">
        <v>9498.3700000000008</v>
      </c>
      <c r="G750" s="107" t="str">
        <f t="shared" si="13"/>
        <v>SH19-04955</v>
      </c>
      <c r="H750" s="318"/>
      <c r="I750" s="126"/>
      <c r="J750" s="110"/>
      <c r="K750" s="108"/>
      <c r="L750" s="107"/>
      <c r="M750" s="319"/>
      <c r="N750" s="107"/>
    </row>
    <row r="751" spans="1:14" ht="18" customHeight="1">
      <c r="A751" s="107">
        <v>749</v>
      </c>
      <c r="B751" s="107" t="s">
        <v>42</v>
      </c>
      <c r="C751" s="90">
        <v>43608</v>
      </c>
      <c r="D751" s="107" t="s">
        <v>7369</v>
      </c>
      <c r="E751" s="107" t="s">
        <v>7653</v>
      </c>
      <c r="F751" s="126">
        <v>10241.469999999999</v>
      </c>
      <c r="G751" s="107" t="str">
        <f t="shared" si="13"/>
        <v>SH19-04956</v>
      </c>
      <c r="H751" s="318"/>
      <c r="I751" s="126"/>
      <c r="J751" s="110"/>
      <c r="K751" s="108"/>
      <c r="L751" s="107"/>
      <c r="M751" s="319"/>
      <c r="N751" s="107"/>
    </row>
    <row r="752" spans="1:14" ht="18" customHeight="1">
      <c r="A752" s="107">
        <v>750</v>
      </c>
      <c r="B752" s="107" t="s">
        <v>42</v>
      </c>
      <c r="C752" s="90">
        <v>43608</v>
      </c>
      <c r="D752" s="107" t="s">
        <v>7370</v>
      </c>
      <c r="E752" s="107" t="s">
        <v>7653</v>
      </c>
      <c r="F752" s="126">
        <v>1873.43</v>
      </c>
      <c r="G752" s="107" t="str">
        <f t="shared" si="13"/>
        <v>SH19-04957</v>
      </c>
      <c r="H752" s="318"/>
      <c r="I752" s="126"/>
      <c r="J752" s="110"/>
      <c r="K752" s="108"/>
      <c r="L752" s="107"/>
      <c r="M752" s="319"/>
      <c r="N752" s="107"/>
    </row>
    <row r="753" spans="1:14" ht="18" customHeight="1">
      <c r="A753" s="107">
        <v>751</v>
      </c>
      <c r="B753" s="107" t="s">
        <v>42</v>
      </c>
      <c r="C753" s="90">
        <v>43608</v>
      </c>
      <c r="D753" s="107" t="s">
        <v>7371</v>
      </c>
      <c r="E753" s="107" t="s">
        <v>7653</v>
      </c>
      <c r="F753" s="126">
        <v>8594.7900000000009</v>
      </c>
      <c r="G753" s="107" t="str">
        <f t="shared" si="13"/>
        <v>SH19-04958</v>
      </c>
      <c r="H753" s="318"/>
      <c r="I753" s="126"/>
      <c r="J753" s="110"/>
      <c r="K753" s="108"/>
      <c r="L753" s="107"/>
      <c r="M753" s="319"/>
      <c r="N753" s="107"/>
    </row>
    <row r="754" spans="1:14" ht="18" customHeight="1">
      <c r="A754" s="107">
        <v>752</v>
      </c>
      <c r="B754" s="107" t="s">
        <v>42</v>
      </c>
      <c r="C754" s="90">
        <v>43608</v>
      </c>
      <c r="D754" s="107" t="s">
        <v>7372</v>
      </c>
      <c r="E754" s="107" t="s">
        <v>7653</v>
      </c>
      <c r="F754" s="126">
        <v>2673.72</v>
      </c>
      <c r="G754" s="107" t="str">
        <f t="shared" si="13"/>
        <v>SH19-04959</v>
      </c>
      <c r="H754" s="318"/>
      <c r="I754" s="126"/>
      <c r="J754" s="110"/>
      <c r="K754" s="108"/>
      <c r="L754" s="107"/>
      <c r="M754" s="319"/>
      <c r="N754" s="107"/>
    </row>
    <row r="755" spans="1:14" ht="18" customHeight="1">
      <c r="A755" s="107">
        <v>753</v>
      </c>
      <c r="B755" s="107" t="s">
        <v>42</v>
      </c>
      <c r="C755" s="90">
        <v>43608</v>
      </c>
      <c r="D755" s="107" t="s">
        <v>7373</v>
      </c>
      <c r="E755" s="107" t="s">
        <v>7653</v>
      </c>
      <c r="F755" s="126">
        <v>2646.85</v>
      </c>
      <c r="G755" s="107" t="str">
        <f t="shared" si="13"/>
        <v>SH19-04960</v>
      </c>
      <c r="H755" s="318"/>
      <c r="I755" s="126"/>
      <c r="J755" s="110"/>
      <c r="K755" s="108"/>
      <c r="L755" s="107"/>
      <c r="M755" s="319"/>
      <c r="N755" s="107"/>
    </row>
    <row r="756" spans="1:14" ht="18" customHeight="1">
      <c r="A756" s="107">
        <v>754</v>
      </c>
      <c r="B756" s="107" t="s">
        <v>1727</v>
      </c>
      <c r="C756" s="90">
        <v>43606</v>
      </c>
      <c r="D756" s="107" t="s">
        <v>7374</v>
      </c>
      <c r="E756" s="107" t="s">
        <v>1709</v>
      </c>
      <c r="F756" s="126">
        <v>1795.9</v>
      </c>
      <c r="G756" s="107" t="str">
        <f t="shared" si="13"/>
        <v>SH19-04961</v>
      </c>
      <c r="H756" s="318"/>
      <c r="I756" s="126"/>
      <c r="J756" s="110"/>
      <c r="K756" s="108"/>
      <c r="L756" s="107"/>
      <c r="M756" s="319"/>
      <c r="N756" s="107"/>
    </row>
    <row r="757" spans="1:14" ht="18" customHeight="1">
      <c r="A757" s="107">
        <v>755</v>
      </c>
      <c r="B757" s="107" t="s">
        <v>142</v>
      </c>
      <c r="C757" s="90">
        <v>43607</v>
      </c>
      <c r="D757" s="107" t="s">
        <v>7375</v>
      </c>
      <c r="E757" s="107" t="s">
        <v>1709</v>
      </c>
      <c r="F757" s="126">
        <v>416.13</v>
      </c>
      <c r="G757" s="107" t="str">
        <f t="shared" si="13"/>
        <v>SH19-04962</v>
      </c>
      <c r="H757" s="318"/>
      <c r="I757" s="126"/>
      <c r="J757" s="110"/>
      <c r="K757" s="108"/>
      <c r="L757" s="107"/>
      <c r="M757" s="319"/>
      <c r="N757" s="107"/>
    </row>
    <row r="758" spans="1:14" ht="18" customHeight="1">
      <c r="A758" s="107">
        <v>756</v>
      </c>
      <c r="B758" s="107" t="s">
        <v>142</v>
      </c>
      <c r="C758" s="90">
        <v>43607</v>
      </c>
      <c r="D758" s="107" t="s">
        <v>7376</v>
      </c>
      <c r="E758" s="107" t="s">
        <v>1709</v>
      </c>
      <c r="F758" s="126">
        <v>87.38</v>
      </c>
      <c r="G758" s="107" t="str">
        <f t="shared" si="13"/>
        <v>SH19-04963</v>
      </c>
      <c r="H758" s="318"/>
      <c r="I758" s="126"/>
      <c r="J758" s="110"/>
      <c r="K758" s="108"/>
      <c r="L758" s="107"/>
      <c r="M758" s="319"/>
      <c r="N758" s="107"/>
    </row>
    <row r="759" spans="1:14" ht="18" customHeight="1">
      <c r="A759" s="107">
        <v>757</v>
      </c>
      <c r="B759" s="107" t="s">
        <v>237</v>
      </c>
      <c r="C759" s="90">
        <v>43607</v>
      </c>
      <c r="D759" s="107" t="s">
        <v>7377</v>
      </c>
      <c r="E759" s="107" t="s">
        <v>1709</v>
      </c>
      <c r="F759" s="126">
        <v>3073.5</v>
      </c>
      <c r="G759" s="107" t="str">
        <f t="shared" si="13"/>
        <v>SH19-04964</v>
      </c>
      <c r="H759" s="318"/>
      <c r="I759" s="126"/>
      <c r="J759" s="110"/>
      <c r="K759" s="108"/>
      <c r="L759" s="107"/>
      <c r="M759" s="319"/>
      <c r="N759" s="107"/>
    </row>
    <row r="760" spans="1:14" ht="18" customHeight="1">
      <c r="A760" s="107">
        <v>758</v>
      </c>
      <c r="B760" s="107" t="s">
        <v>43</v>
      </c>
      <c r="C760" s="90">
        <v>43607</v>
      </c>
      <c r="D760" s="107" t="s">
        <v>7378</v>
      </c>
      <c r="E760" s="107" t="s">
        <v>1709</v>
      </c>
      <c r="F760" s="126">
        <v>5726.32</v>
      </c>
      <c r="G760" s="107" t="str">
        <f t="shared" si="13"/>
        <v>SH19-04965</v>
      </c>
      <c r="H760" s="318"/>
      <c r="I760" s="126"/>
      <c r="J760" s="110"/>
      <c r="K760" s="108"/>
      <c r="L760" s="107"/>
      <c r="M760" s="319"/>
      <c r="N760" s="107"/>
    </row>
    <row r="761" spans="1:14" ht="18" customHeight="1">
      <c r="A761" s="107">
        <v>759</v>
      </c>
      <c r="B761" s="107" t="s">
        <v>42</v>
      </c>
      <c r="C761" s="90">
        <v>43607</v>
      </c>
      <c r="D761" s="107" t="s">
        <v>7379</v>
      </c>
      <c r="E761" s="107" t="s">
        <v>1709</v>
      </c>
      <c r="F761" s="126">
        <v>3551.85</v>
      </c>
      <c r="G761" s="107" t="str">
        <f t="shared" si="13"/>
        <v>SH19-04966</v>
      </c>
      <c r="H761" s="318"/>
      <c r="I761" s="126"/>
      <c r="J761" s="110"/>
      <c r="K761" s="108"/>
      <c r="L761" s="107"/>
      <c r="M761" s="319"/>
      <c r="N761" s="107"/>
    </row>
    <row r="762" spans="1:14" ht="18" customHeight="1">
      <c r="A762" s="107">
        <v>760</v>
      </c>
      <c r="B762" s="107" t="s">
        <v>1746</v>
      </c>
      <c r="D762" s="327" t="s">
        <v>7380</v>
      </c>
      <c r="E762" s="107" t="s">
        <v>1709</v>
      </c>
      <c r="F762" s="126">
        <v>0</v>
      </c>
      <c r="G762" s="107" t="str">
        <f t="shared" si="13"/>
        <v>SH19-04967</v>
      </c>
      <c r="H762" s="318"/>
      <c r="I762" s="126"/>
      <c r="J762" s="110"/>
      <c r="K762" s="108"/>
      <c r="L762" s="107"/>
      <c r="M762" s="319"/>
      <c r="N762" s="107"/>
    </row>
    <row r="763" spans="1:14" ht="18" customHeight="1">
      <c r="A763" s="107">
        <v>761</v>
      </c>
      <c r="B763" s="107" t="s">
        <v>1727</v>
      </c>
      <c r="C763" s="90">
        <v>43607</v>
      </c>
      <c r="D763" s="107" t="s">
        <v>7381</v>
      </c>
      <c r="E763" s="107" t="s">
        <v>1709</v>
      </c>
      <c r="F763" s="126">
        <v>1593.9</v>
      </c>
      <c r="G763" s="107" t="str">
        <f t="shared" si="13"/>
        <v>SH19-04968</v>
      </c>
      <c r="H763" s="318"/>
      <c r="I763" s="126"/>
      <c r="J763" s="110"/>
      <c r="K763" s="108"/>
      <c r="L763" s="107"/>
      <c r="M763" s="319"/>
      <c r="N763" s="107"/>
    </row>
    <row r="764" spans="1:14" ht="18" customHeight="1">
      <c r="A764" s="107">
        <v>762</v>
      </c>
      <c r="B764" s="107" t="s">
        <v>53</v>
      </c>
      <c r="C764" s="90">
        <v>43607</v>
      </c>
      <c r="D764" s="107" t="s">
        <v>7382</v>
      </c>
      <c r="E764" s="107" t="s">
        <v>1709</v>
      </c>
      <c r="F764" s="126">
        <v>2653.41</v>
      </c>
      <c r="G764" s="107" t="str">
        <f t="shared" si="13"/>
        <v>SH19-04969</v>
      </c>
      <c r="H764" s="318"/>
      <c r="I764" s="126"/>
      <c r="J764" s="110"/>
      <c r="K764" s="108"/>
      <c r="L764" s="107"/>
      <c r="M764" s="319"/>
      <c r="N764" s="107"/>
    </row>
    <row r="765" spans="1:14" ht="18" customHeight="1">
      <c r="A765" s="107">
        <v>763</v>
      </c>
      <c r="B765" s="107" t="s">
        <v>42</v>
      </c>
      <c r="C765" s="90">
        <v>43607</v>
      </c>
      <c r="D765" s="107" t="s">
        <v>7383</v>
      </c>
      <c r="E765" s="107" t="s">
        <v>7654</v>
      </c>
      <c r="F765" s="126">
        <v>6.41</v>
      </c>
      <c r="G765" s="107" t="str">
        <f t="shared" si="13"/>
        <v>SH19-04970</v>
      </c>
      <c r="H765" s="318"/>
      <c r="I765" s="126"/>
      <c r="J765" s="110"/>
      <c r="K765" s="108"/>
      <c r="L765" s="107"/>
      <c r="M765" s="319"/>
      <c r="N765" s="107"/>
    </row>
    <row r="766" spans="1:14" ht="18" customHeight="1">
      <c r="A766" s="107">
        <v>764</v>
      </c>
      <c r="B766" s="107" t="s">
        <v>224</v>
      </c>
      <c r="C766" s="90">
        <v>43607</v>
      </c>
      <c r="D766" s="107" t="s">
        <v>7384</v>
      </c>
      <c r="E766" s="107" t="s">
        <v>1709</v>
      </c>
      <c r="F766" s="126">
        <v>7986</v>
      </c>
      <c r="G766" s="107" t="str">
        <f t="shared" si="13"/>
        <v>SH19-04971</v>
      </c>
      <c r="H766" s="318"/>
      <c r="I766" s="126"/>
      <c r="J766" s="110"/>
      <c r="K766" s="108"/>
      <c r="L766" s="107"/>
      <c r="M766" s="319"/>
      <c r="N766" s="107"/>
    </row>
    <row r="767" spans="1:14" ht="18" customHeight="1">
      <c r="A767" s="107">
        <v>765</v>
      </c>
      <c r="B767" s="107" t="s">
        <v>329</v>
      </c>
      <c r="C767" s="90">
        <v>43607</v>
      </c>
      <c r="D767" s="107" t="s">
        <v>7385</v>
      </c>
      <c r="E767" s="107" t="s">
        <v>1709</v>
      </c>
      <c r="F767" s="126">
        <v>2757.23</v>
      </c>
      <c r="G767" s="107" t="str">
        <f t="shared" si="13"/>
        <v>SH19-04972</v>
      </c>
      <c r="H767" s="318"/>
      <c r="I767" s="126"/>
      <c r="J767" s="110"/>
      <c r="K767" s="108"/>
      <c r="L767" s="107"/>
      <c r="M767" s="319"/>
      <c r="N767" s="107"/>
    </row>
    <row r="768" spans="1:14" ht="18" customHeight="1">
      <c r="A768" s="107">
        <v>766</v>
      </c>
      <c r="B768" s="107" t="s">
        <v>341</v>
      </c>
      <c r="C768" s="90">
        <v>43607</v>
      </c>
      <c r="D768" s="107" t="s">
        <v>7386</v>
      </c>
      <c r="E768" s="107" t="s">
        <v>1709</v>
      </c>
      <c r="F768" s="126">
        <v>2246.88</v>
      </c>
      <c r="G768" s="107" t="str">
        <f t="shared" si="13"/>
        <v>SH19-04973</v>
      </c>
      <c r="H768" s="318"/>
      <c r="I768" s="126"/>
      <c r="J768" s="110"/>
      <c r="K768" s="108"/>
      <c r="L768" s="107"/>
      <c r="M768" s="319"/>
      <c r="N768" s="107"/>
    </row>
    <row r="769" spans="1:14" ht="18" customHeight="1">
      <c r="A769" s="107">
        <v>767</v>
      </c>
      <c r="B769" s="107" t="s">
        <v>142</v>
      </c>
      <c r="C769" s="90">
        <v>43607</v>
      </c>
      <c r="D769" s="107" t="s">
        <v>7387</v>
      </c>
      <c r="E769" s="107" t="s">
        <v>1709</v>
      </c>
      <c r="F769" s="126">
        <v>2146.5300000000002</v>
      </c>
      <c r="G769" s="107" t="str">
        <f t="shared" si="13"/>
        <v>SH19-04974</v>
      </c>
      <c r="H769" s="318"/>
      <c r="I769" s="126"/>
      <c r="J769" s="110"/>
      <c r="K769" s="108"/>
      <c r="L769" s="107"/>
      <c r="M769" s="319"/>
      <c r="N769" s="107"/>
    </row>
    <row r="770" spans="1:14" ht="18" customHeight="1">
      <c r="A770" s="107">
        <v>768</v>
      </c>
      <c r="B770" s="107" t="s">
        <v>142</v>
      </c>
      <c r="C770" s="90">
        <v>43607</v>
      </c>
      <c r="D770" s="107" t="s">
        <v>7388</v>
      </c>
      <c r="E770" s="107" t="s">
        <v>1709</v>
      </c>
      <c r="F770" s="126">
        <v>1105.8900000000001</v>
      </c>
      <c r="G770" s="107" t="str">
        <f t="shared" si="13"/>
        <v>SH19-04975</v>
      </c>
      <c r="H770" s="318"/>
      <c r="I770" s="126"/>
      <c r="J770" s="110"/>
      <c r="K770" s="108"/>
      <c r="L770" s="107"/>
      <c r="M770" s="319"/>
      <c r="N770" s="107"/>
    </row>
    <row r="771" spans="1:14" ht="18" customHeight="1">
      <c r="A771" s="107">
        <v>769</v>
      </c>
      <c r="B771" s="107" t="s">
        <v>141</v>
      </c>
      <c r="C771" s="90">
        <v>43607</v>
      </c>
      <c r="D771" s="107" t="s">
        <v>7389</v>
      </c>
      <c r="E771" s="107" t="s">
        <v>1709</v>
      </c>
      <c r="F771" s="126">
        <v>2550.91</v>
      </c>
      <c r="G771" s="107" t="str">
        <f t="shared" si="13"/>
        <v>SH19-04976</v>
      </c>
      <c r="H771" s="318"/>
      <c r="I771" s="126"/>
      <c r="J771" s="110"/>
      <c r="K771" s="108"/>
      <c r="L771" s="107"/>
      <c r="M771" s="319"/>
      <c r="N771" s="107"/>
    </row>
    <row r="772" spans="1:14" ht="18" customHeight="1">
      <c r="A772" s="107">
        <v>770</v>
      </c>
      <c r="B772" s="107" t="s">
        <v>55</v>
      </c>
      <c r="C772" s="90">
        <v>43607</v>
      </c>
      <c r="D772" s="107" t="s">
        <v>7390</v>
      </c>
      <c r="E772" s="107" t="s">
        <v>1709</v>
      </c>
      <c r="F772" s="126">
        <v>201.8</v>
      </c>
      <c r="G772" s="107" t="str">
        <f t="shared" si="13"/>
        <v>SH19-04977</v>
      </c>
      <c r="H772" s="318"/>
      <c r="I772" s="126"/>
      <c r="J772" s="110"/>
      <c r="K772" s="108"/>
      <c r="L772" s="107"/>
      <c r="M772" s="319"/>
      <c r="N772" s="107"/>
    </row>
    <row r="773" spans="1:14" ht="18" customHeight="1">
      <c r="A773" s="107">
        <v>771</v>
      </c>
      <c r="B773" s="107" t="s">
        <v>55</v>
      </c>
      <c r="C773" s="90">
        <v>43607</v>
      </c>
      <c r="D773" s="107" t="s">
        <v>7391</v>
      </c>
      <c r="E773" s="107" t="s">
        <v>1709</v>
      </c>
      <c r="F773" s="126">
        <v>897.5</v>
      </c>
      <c r="G773" s="107" t="str">
        <f t="shared" si="13"/>
        <v>SH19-04978</v>
      </c>
      <c r="H773" s="318"/>
      <c r="I773" s="126"/>
      <c r="J773" s="110"/>
      <c r="K773" s="108"/>
      <c r="L773" s="107"/>
      <c r="M773" s="319"/>
      <c r="N773" s="107"/>
    </row>
    <row r="774" spans="1:14" ht="18" customHeight="1">
      <c r="A774" s="107">
        <v>772</v>
      </c>
      <c r="B774" s="107" t="s">
        <v>55</v>
      </c>
      <c r="C774" s="90">
        <v>43607</v>
      </c>
      <c r="D774" s="107" t="s">
        <v>7392</v>
      </c>
      <c r="E774" s="107" t="s">
        <v>1709</v>
      </c>
      <c r="F774" s="126">
        <v>151.5</v>
      </c>
      <c r="G774" s="107" t="str">
        <f t="shared" si="13"/>
        <v>SH19-04979</v>
      </c>
      <c r="H774" s="318"/>
      <c r="I774" s="126"/>
      <c r="J774" s="110"/>
      <c r="K774" s="108"/>
      <c r="L774" s="107"/>
      <c r="M774" s="319"/>
      <c r="N774" s="107"/>
    </row>
    <row r="775" spans="1:14" ht="18" customHeight="1">
      <c r="A775" s="107">
        <v>773</v>
      </c>
      <c r="B775" s="107" t="s">
        <v>55</v>
      </c>
      <c r="C775" s="90">
        <v>43607</v>
      </c>
      <c r="D775" s="107" t="s">
        <v>7393</v>
      </c>
      <c r="E775" s="107" t="s">
        <v>1709</v>
      </c>
      <c r="F775" s="126">
        <v>91.6</v>
      </c>
      <c r="G775" s="107" t="str">
        <f t="shared" si="13"/>
        <v>SH19-04980</v>
      </c>
      <c r="H775" s="318"/>
      <c r="I775" s="126"/>
      <c r="J775" s="110"/>
      <c r="K775" s="108"/>
      <c r="L775" s="107"/>
      <c r="M775" s="319"/>
      <c r="N775" s="107"/>
    </row>
    <row r="776" spans="1:14" ht="18" customHeight="1">
      <c r="A776" s="107">
        <v>774</v>
      </c>
      <c r="B776" s="107" t="s">
        <v>42</v>
      </c>
      <c r="C776" s="90">
        <v>43607</v>
      </c>
      <c r="D776" s="107" t="s">
        <v>7394</v>
      </c>
      <c r="E776" s="107" t="s">
        <v>7654</v>
      </c>
      <c r="F776" s="126">
        <v>1369.88</v>
      </c>
      <c r="G776" s="107" t="str">
        <f t="shared" si="13"/>
        <v>SH19-04981</v>
      </c>
      <c r="H776" s="318"/>
      <c r="I776" s="126"/>
      <c r="J776" s="110"/>
      <c r="K776" s="108"/>
      <c r="L776" s="107"/>
      <c r="M776" s="319"/>
      <c r="N776" s="107"/>
    </row>
    <row r="777" spans="1:14" ht="18" customHeight="1">
      <c r="A777" s="107">
        <v>775</v>
      </c>
      <c r="B777" s="107" t="s">
        <v>1727</v>
      </c>
      <c r="C777" s="90">
        <v>43607</v>
      </c>
      <c r="D777" s="107" t="s">
        <v>7395</v>
      </c>
      <c r="E777" s="107" t="s">
        <v>1709</v>
      </c>
      <c r="F777" s="126">
        <v>1802.2</v>
      </c>
      <c r="G777" s="107" t="str">
        <f t="shared" si="13"/>
        <v>SH19-04982</v>
      </c>
      <c r="H777" s="318"/>
      <c r="I777" s="126"/>
      <c r="J777" s="110"/>
      <c r="K777" s="108"/>
      <c r="L777" s="107"/>
      <c r="M777" s="319"/>
      <c r="N777" s="107"/>
    </row>
    <row r="778" spans="1:14" ht="18" customHeight="1">
      <c r="A778" s="107">
        <v>776</v>
      </c>
      <c r="B778" s="107" t="s">
        <v>142</v>
      </c>
      <c r="C778" s="90">
        <v>43607</v>
      </c>
      <c r="D778" s="107" t="s">
        <v>7396</v>
      </c>
      <c r="E778" s="107" t="s">
        <v>1709</v>
      </c>
      <c r="F778" s="126">
        <v>590.33000000000004</v>
      </c>
      <c r="G778" s="107" t="str">
        <f t="shared" si="13"/>
        <v>SH19-04983</v>
      </c>
      <c r="H778" s="318"/>
      <c r="I778" s="126"/>
      <c r="J778" s="110"/>
      <c r="K778" s="108"/>
      <c r="L778" s="107"/>
      <c r="M778" s="319"/>
      <c r="N778" s="107"/>
    </row>
    <row r="779" spans="1:14" ht="18" customHeight="1">
      <c r="A779" s="107">
        <v>777</v>
      </c>
      <c r="B779" s="107" t="s">
        <v>142</v>
      </c>
      <c r="C779" s="90">
        <v>43607</v>
      </c>
      <c r="D779" s="107" t="s">
        <v>7397</v>
      </c>
      <c r="E779" s="107" t="s">
        <v>1709</v>
      </c>
      <c r="F779" s="126">
        <v>888.7</v>
      </c>
      <c r="G779" s="107" t="str">
        <f t="shared" si="13"/>
        <v>SH19-04984</v>
      </c>
      <c r="H779" s="318"/>
      <c r="I779" s="126"/>
      <c r="J779" s="110"/>
      <c r="K779" s="108"/>
      <c r="L779" s="107"/>
      <c r="M779" s="319"/>
      <c r="N779" s="107"/>
    </row>
    <row r="780" spans="1:14" ht="18" customHeight="1">
      <c r="A780" s="107">
        <v>778</v>
      </c>
      <c r="B780" s="107" t="s">
        <v>49</v>
      </c>
      <c r="C780" s="90">
        <v>43607</v>
      </c>
      <c r="D780" s="107" t="s">
        <v>7398</v>
      </c>
      <c r="E780" s="107" t="s">
        <v>1709</v>
      </c>
      <c r="F780" s="126">
        <v>14242.8</v>
      </c>
      <c r="G780" s="107" t="str">
        <f t="shared" si="13"/>
        <v>SH19-04985</v>
      </c>
      <c r="H780" s="318"/>
      <c r="I780" s="126"/>
      <c r="J780" s="110"/>
      <c r="K780" s="108"/>
      <c r="L780" s="107"/>
      <c r="M780" s="319"/>
      <c r="N780" s="107"/>
    </row>
    <row r="781" spans="1:14" ht="18" customHeight="1">
      <c r="A781" s="107">
        <v>779</v>
      </c>
      <c r="B781" s="107" t="s">
        <v>1746</v>
      </c>
      <c r="D781" s="327" t="s">
        <v>7399</v>
      </c>
      <c r="E781" s="107" t="s">
        <v>1709</v>
      </c>
      <c r="F781" s="126">
        <v>0</v>
      </c>
      <c r="G781" s="107" t="str">
        <f t="shared" si="13"/>
        <v>SH19-04986</v>
      </c>
      <c r="H781" s="318"/>
      <c r="I781" s="126"/>
      <c r="J781" s="110"/>
      <c r="K781" s="108"/>
      <c r="L781" s="107"/>
      <c r="M781" s="319"/>
      <c r="N781" s="107"/>
    </row>
    <row r="782" spans="1:14" ht="18" customHeight="1">
      <c r="A782" s="107">
        <v>780</v>
      </c>
      <c r="B782" s="107" t="s">
        <v>1746</v>
      </c>
      <c r="D782" s="327" t="s">
        <v>7400</v>
      </c>
      <c r="E782" s="107" t="s">
        <v>1709</v>
      </c>
      <c r="F782" s="126">
        <v>0</v>
      </c>
      <c r="G782" s="107" t="str">
        <f t="shared" si="13"/>
        <v>SH19-04987</v>
      </c>
      <c r="H782" s="318"/>
      <c r="I782" s="126"/>
      <c r="J782" s="110"/>
      <c r="K782" s="108"/>
      <c r="L782" s="107"/>
      <c r="M782" s="319"/>
      <c r="N782" s="107"/>
    </row>
    <row r="783" spans="1:14" ht="18" customHeight="1">
      <c r="A783" s="107">
        <v>781</v>
      </c>
      <c r="B783" s="107" t="s">
        <v>43</v>
      </c>
      <c r="C783" s="90">
        <v>43607</v>
      </c>
      <c r="D783" s="107" t="s">
        <v>7401</v>
      </c>
      <c r="E783" s="107" t="s">
        <v>1709</v>
      </c>
      <c r="F783" s="126">
        <v>1994.08</v>
      </c>
      <c r="G783" s="107" t="str">
        <f t="shared" si="13"/>
        <v>SH19-04988</v>
      </c>
      <c r="H783" s="318"/>
      <c r="I783" s="126"/>
      <c r="J783" s="110"/>
      <c r="K783" s="108"/>
      <c r="L783" s="107"/>
      <c r="M783" s="319"/>
      <c r="N783" s="107"/>
    </row>
    <row r="784" spans="1:14" ht="18" customHeight="1">
      <c r="A784" s="107">
        <v>782</v>
      </c>
      <c r="B784" s="107" t="s">
        <v>139</v>
      </c>
      <c r="C784" s="90">
        <v>43607</v>
      </c>
      <c r="D784" s="107" t="s">
        <v>7402</v>
      </c>
      <c r="E784" s="107" t="s">
        <v>1709</v>
      </c>
      <c r="F784" s="126">
        <v>3940.5</v>
      </c>
      <c r="G784" s="107" t="str">
        <f t="shared" si="13"/>
        <v>SH19-04989</v>
      </c>
      <c r="H784" s="318"/>
      <c r="I784" s="126"/>
      <c r="J784" s="110"/>
      <c r="K784" s="108"/>
      <c r="L784" s="107"/>
      <c r="M784" s="319"/>
      <c r="N784" s="107"/>
    </row>
    <row r="785" spans="1:14" ht="18" customHeight="1">
      <c r="A785" s="107">
        <v>783</v>
      </c>
      <c r="B785" s="107" t="s">
        <v>55</v>
      </c>
      <c r="C785" s="90">
        <v>43607</v>
      </c>
      <c r="D785" s="107" t="s">
        <v>7403</v>
      </c>
      <c r="E785" s="107" t="s">
        <v>1709</v>
      </c>
      <c r="F785" s="126">
        <v>3289.68</v>
      </c>
      <c r="G785" s="107" t="str">
        <f t="shared" si="13"/>
        <v>SH19-04990</v>
      </c>
      <c r="H785" s="318"/>
      <c r="I785" s="126"/>
      <c r="J785" s="110"/>
      <c r="K785" s="108"/>
      <c r="L785" s="107"/>
      <c r="M785" s="319"/>
      <c r="N785" s="107"/>
    </row>
    <row r="786" spans="1:14" ht="18" customHeight="1">
      <c r="A786" s="107">
        <v>784</v>
      </c>
      <c r="B786" s="107" t="s">
        <v>55</v>
      </c>
      <c r="C786" s="90">
        <v>43607</v>
      </c>
      <c r="D786" s="107" t="s">
        <v>7404</v>
      </c>
      <c r="E786" s="107" t="s">
        <v>1709</v>
      </c>
      <c r="F786" s="126">
        <v>3005.64</v>
      </c>
      <c r="G786" s="107" t="str">
        <f t="shared" si="13"/>
        <v>SH19-04991</v>
      </c>
      <c r="H786" s="318"/>
      <c r="I786" s="126"/>
      <c r="J786" s="110"/>
      <c r="K786" s="108"/>
      <c r="L786" s="107"/>
      <c r="M786" s="319"/>
      <c r="N786" s="107"/>
    </row>
    <row r="787" spans="1:14" ht="18" customHeight="1">
      <c r="A787" s="107">
        <v>785</v>
      </c>
      <c r="B787" s="107" t="s">
        <v>1746</v>
      </c>
      <c r="D787" s="327" t="s">
        <v>7405</v>
      </c>
      <c r="E787" s="107" t="s">
        <v>1709</v>
      </c>
      <c r="F787" s="126">
        <v>0</v>
      </c>
      <c r="G787" s="107" t="str">
        <f t="shared" si="13"/>
        <v>SH19-04992</v>
      </c>
      <c r="H787" s="318"/>
      <c r="I787" s="126"/>
      <c r="J787" s="110"/>
      <c r="K787" s="108"/>
      <c r="L787" s="107"/>
      <c r="M787" s="319"/>
      <c r="N787" s="107"/>
    </row>
    <row r="788" spans="1:14" ht="18" customHeight="1">
      <c r="A788" s="107">
        <v>786</v>
      </c>
      <c r="B788" s="107" t="s">
        <v>42</v>
      </c>
      <c r="C788" s="90">
        <v>43607</v>
      </c>
      <c r="D788" s="107" t="s">
        <v>7406</v>
      </c>
      <c r="E788" s="107" t="s">
        <v>7654</v>
      </c>
      <c r="F788" s="126">
        <v>5.95</v>
      </c>
      <c r="G788" s="107" t="str">
        <f t="shared" si="13"/>
        <v>SH19-04993</v>
      </c>
      <c r="H788" s="318"/>
      <c r="I788" s="126"/>
      <c r="J788" s="110"/>
      <c r="K788" s="108"/>
      <c r="L788" s="107"/>
      <c r="M788" s="319"/>
      <c r="N788" s="107"/>
    </row>
    <row r="789" spans="1:14" ht="18" customHeight="1">
      <c r="A789" s="107">
        <v>787</v>
      </c>
      <c r="B789" s="107" t="s">
        <v>42</v>
      </c>
      <c r="C789" s="90">
        <v>43609</v>
      </c>
      <c r="D789" s="107" t="s">
        <v>7407</v>
      </c>
      <c r="E789" s="107" t="s">
        <v>7652</v>
      </c>
      <c r="F789" s="126">
        <v>7353.76</v>
      </c>
      <c r="G789" s="107" t="str">
        <f t="shared" si="13"/>
        <v>SH19-04994</v>
      </c>
      <c r="H789" s="318"/>
      <c r="I789" s="126"/>
      <c r="J789" s="110"/>
      <c r="K789" s="108"/>
      <c r="L789" s="107"/>
      <c r="M789" s="319"/>
      <c r="N789" s="107"/>
    </row>
    <row r="790" spans="1:14" ht="18" customHeight="1">
      <c r="A790" s="107">
        <v>788</v>
      </c>
      <c r="B790" s="107" t="s">
        <v>42</v>
      </c>
      <c r="C790" s="90">
        <v>43609</v>
      </c>
      <c r="D790" s="107" t="s">
        <v>7408</v>
      </c>
      <c r="E790" s="107" t="s">
        <v>7652</v>
      </c>
      <c r="F790" s="126">
        <v>2291.77</v>
      </c>
      <c r="G790" s="107" t="str">
        <f t="shared" si="13"/>
        <v>SH19-04995</v>
      </c>
      <c r="H790" s="318"/>
      <c r="I790" s="126"/>
      <c r="J790" s="110"/>
      <c r="K790" s="108"/>
      <c r="L790" s="107"/>
      <c r="M790" s="319"/>
      <c r="N790" s="107"/>
    </row>
    <row r="791" spans="1:14" ht="18" customHeight="1">
      <c r="A791" s="107">
        <v>789</v>
      </c>
      <c r="B791" s="107" t="s">
        <v>42</v>
      </c>
      <c r="C791" s="90">
        <v>43609</v>
      </c>
      <c r="D791" s="107" t="s">
        <v>7409</v>
      </c>
      <c r="E791" s="107" t="s">
        <v>7652</v>
      </c>
      <c r="F791" s="126">
        <v>9760.2099999999991</v>
      </c>
      <c r="G791" s="107" t="str">
        <f t="shared" si="13"/>
        <v>SH19-04996</v>
      </c>
      <c r="H791" s="318"/>
      <c r="I791" s="126"/>
      <c r="J791" s="110"/>
      <c r="K791" s="108"/>
      <c r="L791" s="107"/>
      <c r="M791" s="319"/>
      <c r="N791" s="107"/>
    </row>
    <row r="792" spans="1:14" ht="18" customHeight="1">
      <c r="A792" s="107">
        <v>790</v>
      </c>
      <c r="B792" s="107" t="s">
        <v>42</v>
      </c>
      <c r="C792" s="90">
        <v>43609</v>
      </c>
      <c r="D792" s="107" t="s">
        <v>7410</v>
      </c>
      <c r="E792" s="107" t="s">
        <v>7652</v>
      </c>
      <c r="F792" s="126">
        <v>4683.5600000000004</v>
      </c>
      <c r="G792" s="107" t="str">
        <f t="shared" si="13"/>
        <v>SH19-04997</v>
      </c>
      <c r="H792" s="318"/>
      <c r="I792" s="126"/>
      <c r="J792" s="110"/>
      <c r="K792" s="108"/>
      <c r="L792" s="107"/>
      <c r="M792" s="319"/>
      <c r="N792" s="107"/>
    </row>
    <row r="793" spans="1:14" ht="18" customHeight="1">
      <c r="A793" s="107">
        <v>791</v>
      </c>
      <c r="B793" s="107" t="s">
        <v>42</v>
      </c>
      <c r="C793" s="90">
        <v>43609</v>
      </c>
      <c r="D793" s="107" t="s">
        <v>7411</v>
      </c>
      <c r="E793" s="107" t="s">
        <v>7652</v>
      </c>
      <c r="F793" s="126">
        <v>8093.65</v>
      </c>
      <c r="G793" s="107" t="str">
        <f t="shared" si="13"/>
        <v>SH19-04998</v>
      </c>
      <c r="H793" s="318"/>
      <c r="I793" s="126"/>
      <c r="J793" s="110"/>
      <c r="K793" s="108"/>
      <c r="L793" s="107"/>
      <c r="M793" s="319"/>
      <c r="N793" s="107"/>
    </row>
    <row r="794" spans="1:14" ht="18" customHeight="1">
      <c r="A794" s="107">
        <v>792</v>
      </c>
      <c r="B794" s="107" t="s">
        <v>42</v>
      </c>
      <c r="C794" s="90">
        <v>43609</v>
      </c>
      <c r="D794" s="107" t="s">
        <v>7412</v>
      </c>
      <c r="E794" s="107" t="s">
        <v>7652</v>
      </c>
      <c r="F794" s="126">
        <v>1964.37</v>
      </c>
      <c r="G794" s="107" t="str">
        <f t="shared" si="13"/>
        <v>SH19-04999</v>
      </c>
      <c r="H794" s="318"/>
      <c r="I794" s="126"/>
      <c r="J794" s="110"/>
      <c r="K794" s="108"/>
      <c r="L794" s="107"/>
      <c r="M794" s="319"/>
      <c r="N794" s="107"/>
    </row>
    <row r="795" spans="1:14" ht="18" customHeight="1">
      <c r="A795" s="107">
        <v>793</v>
      </c>
      <c r="B795" s="107" t="s">
        <v>42</v>
      </c>
      <c r="C795" s="90">
        <v>43609</v>
      </c>
      <c r="D795" s="107" t="s">
        <v>7413</v>
      </c>
      <c r="E795" s="107" t="s">
        <v>7652</v>
      </c>
      <c r="F795" s="126">
        <v>12469.94</v>
      </c>
      <c r="G795" s="107" t="str">
        <f t="shared" si="13"/>
        <v>SH19-05000</v>
      </c>
      <c r="H795" s="318"/>
      <c r="I795" s="126"/>
      <c r="J795" s="110"/>
      <c r="K795" s="108"/>
      <c r="L795" s="107"/>
      <c r="M795" s="319"/>
      <c r="N795" s="107"/>
    </row>
    <row r="796" spans="1:14" ht="18" customHeight="1">
      <c r="A796" s="107">
        <v>794</v>
      </c>
      <c r="B796" s="107" t="s">
        <v>42</v>
      </c>
      <c r="C796" s="90">
        <v>43609</v>
      </c>
      <c r="D796" s="107" t="s">
        <v>7414</v>
      </c>
      <c r="E796" s="107" t="s">
        <v>7652</v>
      </c>
      <c r="F796" s="126">
        <v>5438.28</v>
      </c>
      <c r="G796" s="107" t="str">
        <f t="shared" si="13"/>
        <v>SH19-05001</v>
      </c>
      <c r="H796" s="318"/>
      <c r="I796" s="126"/>
      <c r="J796" s="110"/>
      <c r="K796" s="108"/>
      <c r="L796" s="107"/>
      <c r="M796" s="319"/>
      <c r="N796" s="107"/>
    </row>
    <row r="797" spans="1:14" ht="18" customHeight="1">
      <c r="A797" s="107">
        <v>795</v>
      </c>
      <c r="B797" s="107" t="s">
        <v>42</v>
      </c>
      <c r="C797" s="90">
        <v>43609</v>
      </c>
      <c r="D797" s="107" t="s">
        <v>7415</v>
      </c>
      <c r="E797" s="107" t="s">
        <v>7652</v>
      </c>
      <c r="F797" s="126">
        <v>6462.63</v>
      </c>
      <c r="G797" s="107" t="str">
        <f t="shared" ref="G797:G860" si="14">D797</f>
        <v>SH19-05002</v>
      </c>
      <c r="H797" s="318"/>
      <c r="I797" s="126"/>
      <c r="J797" s="110"/>
      <c r="K797" s="108"/>
      <c r="L797" s="107"/>
      <c r="M797" s="319"/>
      <c r="N797" s="107"/>
    </row>
    <row r="798" spans="1:14" ht="18" customHeight="1">
      <c r="A798" s="107">
        <v>796</v>
      </c>
      <c r="B798" s="107" t="s">
        <v>42</v>
      </c>
      <c r="C798" s="90">
        <v>43609</v>
      </c>
      <c r="D798" s="107" t="s">
        <v>7416</v>
      </c>
      <c r="E798" s="107" t="s">
        <v>7652</v>
      </c>
      <c r="F798" s="126">
        <v>5612.93</v>
      </c>
      <c r="G798" s="107" t="str">
        <f t="shared" si="14"/>
        <v>SH19-05003</v>
      </c>
      <c r="H798" s="318"/>
      <c r="I798" s="126"/>
      <c r="J798" s="110"/>
      <c r="K798" s="108"/>
      <c r="L798" s="107"/>
      <c r="M798" s="319"/>
      <c r="N798" s="107"/>
    </row>
    <row r="799" spans="1:14" ht="18" customHeight="1">
      <c r="A799" s="107">
        <v>797</v>
      </c>
      <c r="B799" s="107" t="s">
        <v>42</v>
      </c>
      <c r="C799" s="90">
        <v>43609</v>
      </c>
      <c r="D799" s="107" t="s">
        <v>7417</v>
      </c>
      <c r="E799" s="107" t="s">
        <v>7652</v>
      </c>
      <c r="F799" s="126">
        <v>4220.24</v>
      </c>
      <c r="G799" s="107" t="str">
        <f t="shared" si="14"/>
        <v>SH19-05004</v>
      </c>
      <c r="H799" s="318"/>
      <c r="I799" s="126"/>
      <c r="J799" s="110"/>
      <c r="K799" s="108"/>
      <c r="L799" s="107"/>
      <c r="M799" s="319"/>
      <c r="N799" s="107"/>
    </row>
    <row r="800" spans="1:14" ht="18" customHeight="1">
      <c r="A800" s="107">
        <v>798</v>
      </c>
      <c r="B800" s="107" t="s">
        <v>42</v>
      </c>
      <c r="C800" s="90">
        <v>43609</v>
      </c>
      <c r="D800" s="107" t="s">
        <v>7418</v>
      </c>
      <c r="E800" s="107" t="s">
        <v>7652</v>
      </c>
      <c r="F800" s="126">
        <v>5797.04</v>
      </c>
      <c r="G800" s="107" t="str">
        <f t="shared" si="14"/>
        <v>SH19-05005</v>
      </c>
      <c r="H800" s="318"/>
      <c r="I800" s="126"/>
      <c r="J800" s="110"/>
      <c r="K800" s="108"/>
      <c r="L800" s="107"/>
      <c r="M800" s="319"/>
      <c r="N800" s="107"/>
    </row>
    <row r="801" spans="1:14" ht="18" customHeight="1">
      <c r="A801" s="107">
        <v>799</v>
      </c>
      <c r="B801" s="107" t="s">
        <v>42</v>
      </c>
      <c r="C801" s="90">
        <v>43609</v>
      </c>
      <c r="D801" s="107" t="s">
        <v>7419</v>
      </c>
      <c r="E801" s="107" t="s">
        <v>7652</v>
      </c>
      <c r="F801" s="126">
        <v>4195.3500000000004</v>
      </c>
      <c r="G801" s="107" t="str">
        <f t="shared" si="14"/>
        <v>SH19-05006</v>
      </c>
      <c r="H801" s="318"/>
      <c r="I801" s="126"/>
      <c r="J801" s="110"/>
      <c r="K801" s="108"/>
      <c r="L801" s="107"/>
      <c r="M801" s="319"/>
      <c r="N801" s="107"/>
    </row>
    <row r="802" spans="1:14" ht="18" customHeight="1">
      <c r="A802" s="107">
        <v>800</v>
      </c>
      <c r="B802" s="107" t="s">
        <v>42</v>
      </c>
      <c r="C802" s="90">
        <v>43609</v>
      </c>
      <c r="D802" s="107" t="s">
        <v>7420</v>
      </c>
      <c r="E802" s="107" t="s">
        <v>7652</v>
      </c>
      <c r="F802" s="126">
        <v>8019.19</v>
      </c>
      <c r="G802" s="107" t="str">
        <f t="shared" si="14"/>
        <v>SH19-05007</v>
      </c>
      <c r="H802" s="318"/>
      <c r="I802" s="126"/>
      <c r="J802" s="110"/>
      <c r="K802" s="108"/>
      <c r="L802" s="107"/>
      <c r="M802" s="319"/>
      <c r="N802" s="107"/>
    </row>
    <row r="803" spans="1:14" ht="18" customHeight="1">
      <c r="A803" s="107">
        <v>801</v>
      </c>
      <c r="B803" s="107" t="s">
        <v>42</v>
      </c>
      <c r="C803" s="90">
        <v>43609</v>
      </c>
      <c r="D803" s="107" t="s">
        <v>7421</v>
      </c>
      <c r="E803" s="107" t="s">
        <v>7652</v>
      </c>
      <c r="F803" s="126">
        <v>1657.79</v>
      </c>
      <c r="G803" s="107" t="str">
        <f t="shared" si="14"/>
        <v>SH19-05008</v>
      </c>
      <c r="H803" s="318"/>
      <c r="I803" s="126"/>
      <c r="J803" s="110"/>
      <c r="K803" s="108"/>
      <c r="L803" s="107"/>
      <c r="M803" s="319"/>
      <c r="N803" s="107"/>
    </row>
    <row r="804" spans="1:14" ht="18" customHeight="1">
      <c r="A804" s="107">
        <v>802</v>
      </c>
      <c r="B804" s="107" t="s">
        <v>142</v>
      </c>
      <c r="C804" s="90">
        <v>43608</v>
      </c>
      <c r="D804" s="107" t="s">
        <v>7422</v>
      </c>
      <c r="E804" s="107" t="s">
        <v>1709</v>
      </c>
      <c r="F804" s="126">
        <v>1514.79</v>
      </c>
      <c r="G804" s="107" t="str">
        <f t="shared" si="14"/>
        <v>SH19-05009</v>
      </c>
      <c r="H804" s="318"/>
      <c r="I804" s="126"/>
      <c r="J804" s="110"/>
      <c r="K804" s="108"/>
      <c r="L804" s="107"/>
      <c r="M804" s="319"/>
      <c r="N804" s="107"/>
    </row>
    <row r="805" spans="1:14" ht="18" customHeight="1">
      <c r="A805" s="107">
        <v>803</v>
      </c>
      <c r="B805" s="107" t="s">
        <v>142</v>
      </c>
      <c r="C805" s="90">
        <v>43608</v>
      </c>
      <c r="D805" s="107" t="s">
        <v>7423</v>
      </c>
      <c r="E805" s="107" t="s">
        <v>1709</v>
      </c>
      <c r="F805" s="126">
        <v>197</v>
      </c>
      <c r="G805" s="107" t="str">
        <f t="shared" si="14"/>
        <v>SH19-05010</v>
      </c>
      <c r="H805" s="318"/>
      <c r="I805" s="126"/>
      <c r="J805" s="110"/>
      <c r="K805" s="108"/>
      <c r="L805" s="107"/>
      <c r="M805" s="319"/>
      <c r="N805" s="107"/>
    </row>
    <row r="806" spans="1:14" ht="18" customHeight="1">
      <c r="A806" s="107">
        <v>804</v>
      </c>
      <c r="B806" s="107" t="s">
        <v>329</v>
      </c>
      <c r="C806" s="90">
        <v>43608</v>
      </c>
      <c r="D806" s="107" t="s">
        <v>7424</v>
      </c>
      <c r="E806" s="107" t="s">
        <v>1709</v>
      </c>
      <c r="F806" s="126">
        <v>2599.71</v>
      </c>
      <c r="G806" s="107" t="str">
        <f t="shared" si="14"/>
        <v>SH19-05011</v>
      </c>
      <c r="H806" s="318"/>
      <c r="I806" s="126"/>
      <c r="J806" s="110"/>
      <c r="K806" s="108"/>
      <c r="L806" s="107"/>
      <c r="M806" s="319"/>
      <c r="N806" s="107"/>
    </row>
    <row r="807" spans="1:14" ht="18" customHeight="1">
      <c r="A807" s="107">
        <v>805</v>
      </c>
      <c r="B807" s="107" t="s">
        <v>42</v>
      </c>
      <c r="C807" s="90">
        <v>43608</v>
      </c>
      <c r="D807" s="107" t="s">
        <v>7425</v>
      </c>
      <c r="E807" s="107" t="s">
        <v>7653</v>
      </c>
      <c r="F807" s="126">
        <v>9.1</v>
      </c>
      <c r="G807" s="107" t="str">
        <f t="shared" si="14"/>
        <v>SH19-05012</v>
      </c>
      <c r="H807" s="318"/>
      <c r="I807" s="126"/>
      <c r="J807" s="110"/>
      <c r="K807" s="108"/>
      <c r="L807" s="107"/>
      <c r="M807" s="319"/>
      <c r="N807" s="107"/>
    </row>
    <row r="808" spans="1:14" ht="18" customHeight="1">
      <c r="A808" s="107">
        <v>806</v>
      </c>
      <c r="B808" s="107" t="s">
        <v>43</v>
      </c>
      <c r="C808" s="90">
        <v>43608</v>
      </c>
      <c r="D808" s="107" t="s">
        <v>7426</v>
      </c>
      <c r="E808" s="107" t="s">
        <v>1709</v>
      </c>
      <c r="F808" s="126">
        <v>5846.44</v>
      </c>
      <c r="G808" s="107" t="str">
        <f t="shared" si="14"/>
        <v>SH19-05013</v>
      </c>
      <c r="H808" s="318"/>
      <c r="I808" s="126"/>
      <c r="J808" s="110"/>
      <c r="K808" s="108"/>
      <c r="L808" s="107"/>
      <c r="M808" s="319"/>
      <c r="N808" s="107"/>
    </row>
    <row r="809" spans="1:14" ht="18" customHeight="1">
      <c r="A809" s="107">
        <v>807</v>
      </c>
      <c r="B809" s="107" t="s">
        <v>43</v>
      </c>
      <c r="C809" s="90">
        <v>43608</v>
      </c>
      <c r="D809" s="107" t="s">
        <v>7427</v>
      </c>
      <c r="E809" s="107" t="s">
        <v>1709</v>
      </c>
      <c r="F809" s="126">
        <v>146.69999999999999</v>
      </c>
      <c r="G809" s="107" t="str">
        <f t="shared" si="14"/>
        <v>SH19-05014</v>
      </c>
      <c r="H809" s="318"/>
      <c r="I809" s="126"/>
      <c r="J809" s="110"/>
      <c r="K809" s="108"/>
      <c r="L809" s="107"/>
      <c r="M809" s="319"/>
      <c r="N809" s="107"/>
    </row>
    <row r="810" spans="1:14" ht="18" customHeight="1">
      <c r="A810" s="107">
        <v>808</v>
      </c>
      <c r="B810" s="107" t="s">
        <v>141</v>
      </c>
      <c r="C810" s="90">
        <v>43608</v>
      </c>
      <c r="D810" s="107" t="s">
        <v>7428</v>
      </c>
      <c r="E810" s="107" t="s">
        <v>1709</v>
      </c>
      <c r="F810" s="126">
        <v>173.2</v>
      </c>
      <c r="G810" s="107" t="str">
        <f t="shared" si="14"/>
        <v>SH19-05015</v>
      </c>
      <c r="H810" s="318"/>
      <c r="I810" s="126"/>
      <c r="J810" s="110"/>
      <c r="K810" s="108"/>
      <c r="L810" s="107"/>
      <c r="M810" s="319"/>
      <c r="N810" s="107"/>
    </row>
    <row r="811" spans="1:14" ht="18" customHeight="1">
      <c r="A811" s="107">
        <v>809</v>
      </c>
      <c r="B811" s="107" t="s">
        <v>1746</v>
      </c>
      <c r="D811" s="327" t="s">
        <v>7429</v>
      </c>
      <c r="E811" s="107" t="s">
        <v>1709</v>
      </c>
      <c r="F811" s="126">
        <v>0</v>
      </c>
      <c r="G811" s="107" t="str">
        <f t="shared" si="14"/>
        <v>SH19-05016</v>
      </c>
      <c r="H811" s="318"/>
      <c r="I811" s="126"/>
      <c r="J811" s="110"/>
      <c r="K811" s="108"/>
      <c r="L811" s="107"/>
      <c r="M811" s="319"/>
      <c r="N811" s="107"/>
    </row>
    <row r="812" spans="1:14" ht="18" customHeight="1">
      <c r="A812" s="107">
        <v>810</v>
      </c>
      <c r="B812" s="107" t="s">
        <v>238</v>
      </c>
      <c r="C812" s="90">
        <v>43608</v>
      </c>
      <c r="D812" s="107" t="s">
        <v>7430</v>
      </c>
      <c r="E812" s="107" t="s">
        <v>1709</v>
      </c>
      <c r="F812" s="126">
        <v>1749.84</v>
      </c>
      <c r="G812" s="107" t="str">
        <f t="shared" si="14"/>
        <v>SH19-05017</v>
      </c>
      <c r="H812" s="318"/>
      <c r="I812" s="126"/>
      <c r="J812" s="110"/>
      <c r="K812" s="108"/>
      <c r="L812" s="107"/>
      <c r="M812" s="319"/>
      <c r="N812" s="107"/>
    </row>
    <row r="813" spans="1:14" ht="18" customHeight="1">
      <c r="A813" s="107">
        <v>811</v>
      </c>
      <c r="B813" s="107" t="s">
        <v>199</v>
      </c>
      <c r="C813" s="90">
        <v>43608</v>
      </c>
      <c r="D813" s="107" t="s">
        <v>7431</v>
      </c>
      <c r="E813" s="107" t="s">
        <v>1709</v>
      </c>
      <c r="F813" s="126">
        <v>5618.36</v>
      </c>
      <c r="G813" s="107" t="str">
        <f t="shared" si="14"/>
        <v>SH19-05018</v>
      </c>
      <c r="H813" s="318"/>
      <c r="I813" s="126"/>
      <c r="J813" s="110"/>
      <c r="K813" s="108"/>
      <c r="L813" s="107"/>
      <c r="M813" s="319"/>
      <c r="N813" s="107"/>
    </row>
    <row r="814" spans="1:14" ht="18" customHeight="1">
      <c r="A814" s="107">
        <v>812</v>
      </c>
      <c r="B814" s="107" t="s">
        <v>42</v>
      </c>
      <c r="C814" s="90">
        <v>43608</v>
      </c>
      <c r="D814" s="107" t="s">
        <v>7432</v>
      </c>
      <c r="E814" s="107" t="s">
        <v>7653</v>
      </c>
      <c r="F814" s="126">
        <v>7.37</v>
      </c>
      <c r="G814" s="107" t="str">
        <f t="shared" si="14"/>
        <v>SH19-05019</v>
      </c>
      <c r="H814" s="318"/>
      <c r="I814" s="126"/>
      <c r="J814" s="110"/>
      <c r="K814" s="108"/>
      <c r="L814" s="107"/>
      <c r="M814" s="319"/>
      <c r="N814" s="107"/>
    </row>
    <row r="815" spans="1:14" ht="18" customHeight="1">
      <c r="A815" s="107">
        <v>813</v>
      </c>
      <c r="B815" s="107" t="s">
        <v>1746</v>
      </c>
      <c r="D815" s="327" t="s">
        <v>7433</v>
      </c>
      <c r="E815" s="107" t="s">
        <v>1709</v>
      </c>
      <c r="F815" s="126">
        <v>0</v>
      </c>
      <c r="G815" s="107" t="str">
        <f t="shared" si="14"/>
        <v>SH19-05020</v>
      </c>
      <c r="H815" s="318"/>
      <c r="I815" s="126"/>
      <c r="J815" s="110"/>
      <c r="K815" s="108"/>
      <c r="L815" s="107"/>
      <c r="M815" s="319"/>
      <c r="N815" s="107"/>
    </row>
    <row r="816" spans="1:14" ht="18" customHeight="1">
      <c r="A816" s="107">
        <v>814</v>
      </c>
      <c r="B816" s="107" t="s">
        <v>291</v>
      </c>
      <c r="C816" s="90">
        <v>43608</v>
      </c>
      <c r="D816" s="107" t="s">
        <v>7434</v>
      </c>
      <c r="E816" s="107" t="s">
        <v>1709</v>
      </c>
      <c r="F816" s="126">
        <v>1892.64</v>
      </c>
      <c r="G816" s="107" t="str">
        <f t="shared" si="14"/>
        <v>SH19-05021</v>
      </c>
      <c r="H816" s="318"/>
      <c r="I816" s="126"/>
      <c r="J816" s="110"/>
      <c r="K816" s="108"/>
      <c r="L816" s="107"/>
      <c r="M816" s="319"/>
      <c r="N816" s="107"/>
    </row>
    <row r="817" spans="1:14" ht="18" customHeight="1">
      <c r="A817" s="107">
        <v>815</v>
      </c>
      <c r="B817" s="107" t="s">
        <v>142</v>
      </c>
      <c r="C817" s="90">
        <v>43608</v>
      </c>
      <c r="D817" s="107" t="s">
        <v>7435</v>
      </c>
      <c r="E817" s="107" t="s">
        <v>1709</v>
      </c>
      <c r="F817" s="126">
        <v>624.95000000000005</v>
      </c>
      <c r="G817" s="107" t="str">
        <f t="shared" si="14"/>
        <v>SH19-05022</v>
      </c>
      <c r="H817" s="318"/>
      <c r="I817" s="126"/>
      <c r="J817" s="110"/>
      <c r="K817" s="108"/>
      <c r="L817" s="107"/>
      <c r="M817" s="319"/>
      <c r="N817" s="107"/>
    </row>
    <row r="818" spans="1:14" ht="18" customHeight="1">
      <c r="A818" s="107">
        <v>816</v>
      </c>
      <c r="B818" s="107" t="s">
        <v>142</v>
      </c>
      <c r="C818" s="90">
        <v>43608</v>
      </c>
      <c r="D818" s="107" t="s">
        <v>7436</v>
      </c>
      <c r="E818" s="107" t="s">
        <v>1709</v>
      </c>
      <c r="F818" s="126">
        <v>285.08999999999997</v>
      </c>
      <c r="G818" s="107" t="str">
        <f t="shared" si="14"/>
        <v>SH19-05023</v>
      </c>
      <c r="H818" s="318"/>
      <c r="I818" s="126"/>
      <c r="J818" s="110"/>
      <c r="K818" s="108"/>
      <c r="L818" s="107"/>
      <c r="M818" s="319"/>
      <c r="N818" s="107"/>
    </row>
    <row r="819" spans="1:14" ht="18" customHeight="1">
      <c r="A819" s="107">
        <v>817</v>
      </c>
      <c r="B819" s="107" t="s">
        <v>1727</v>
      </c>
      <c r="C819" s="90">
        <v>43608</v>
      </c>
      <c r="D819" s="107" t="s">
        <v>7437</v>
      </c>
      <c r="E819" s="107" t="s">
        <v>1709</v>
      </c>
      <c r="F819" s="126">
        <v>1548</v>
      </c>
      <c r="G819" s="107" t="str">
        <f t="shared" si="14"/>
        <v>SH19-05024</v>
      </c>
      <c r="H819" s="318"/>
      <c r="I819" s="126"/>
      <c r="J819" s="110"/>
      <c r="K819" s="108"/>
      <c r="L819" s="107"/>
      <c r="M819" s="319"/>
      <c r="N819" s="107"/>
    </row>
    <row r="820" spans="1:14" ht="18" customHeight="1">
      <c r="A820" s="107">
        <v>818</v>
      </c>
      <c r="B820" s="107" t="s">
        <v>49</v>
      </c>
      <c r="C820" s="90">
        <v>43608</v>
      </c>
      <c r="D820" s="107" t="s">
        <v>7438</v>
      </c>
      <c r="E820" s="107" t="s">
        <v>1709</v>
      </c>
      <c r="F820" s="126">
        <v>14242.8</v>
      </c>
      <c r="G820" s="107" t="str">
        <f t="shared" si="14"/>
        <v>SH19-05025</v>
      </c>
      <c r="H820" s="318"/>
      <c r="I820" s="126"/>
      <c r="J820" s="110"/>
      <c r="K820" s="108"/>
      <c r="L820" s="107"/>
      <c r="M820" s="319"/>
      <c r="N820" s="107"/>
    </row>
    <row r="821" spans="1:14" ht="18" customHeight="1">
      <c r="A821" s="107">
        <v>819</v>
      </c>
      <c r="B821" s="107" t="s">
        <v>1746</v>
      </c>
      <c r="D821" s="327" t="s">
        <v>7439</v>
      </c>
      <c r="E821" s="107" t="s">
        <v>1709</v>
      </c>
      <c r="F821" s="126">
        <v>0</v>
      </c>
      <c r="G821" s="107" t="str">
        <f t="shared" si="14"/>
        <v>SH19-05026</v>
      </c>
      <c r="H821" s="318"/>
      <c r="I821" s="126"/>
      <c r="J821" s="110"/>
      <c r="K821" s="108"/>
      <c r="L821" s="107"/>
      <c r="M821" s="319"/>
      <c r="N821" s="107"/>
    </row>
    <row r="822" spans="1:14" ht="18" customHeight="1">
      <c r="A822" s="107">
        <v>820</v>
      </c>
      <c r="B822" s="107" t="s">
        <v>329</v>
      </c>
      <c r="C822" s="90">
        <v>43608</v>
      </c>
      <c r="D822" s="107" t="s">
        <v>7440</v>
      </c>
      <c r="E822" s="107" t="s">
        <v>1709</v>
      </c>
      <c r="F822" s="126">
        <v>7026.54</v>
      </c>
      <c r="G822" s="107" t="str">
        <f t="shared" si="14"/>
        <v>SH19-05027</v>
      </c>
      <c r="H822" s="318"/>
      <c r="I822" s="126"/>
      <c r="J822" s="110"/>
      <c r="K822" s="108"/>
      <c r="L822" s="107"/>
      <c r="M822" s="319"/>
      <c r="N822" s="107"/>
    </row>
    <row r="823" spans="1:14" ht="18" customHeight="1">
      <c r="A823" s="107">
        <v>821</v>
      </c>
      <c r="B823" s="107" t="s">
        <v>1727</v>
      </c>
      <c r="C823" s="90">
        <v>43608</v>
      </c>
      <c r="D823" s="107" t="s">
        <v>7441</v>
      </c>
      <c r="E823" s="107" t="s">
        <v>1709</v>
      </c>
      <c r="F823" s="126">
        <v>1403.7</v>
      </c>
      <c r="G823" s="107" t="str">
        <f t="shared" si="14"/>
        <v>SH19-05028</v>
      </c>
      <c r="H823" s="318"/>
      <c r="I823" s="126"/>
      <c r="J823" s="110"/>
      <c r="K823" s="108"/>
      <c r="L823" s="107"/>
      <c r="M823" s="319"/>
      <c r="N823" s="107"/>
    </row>
    <row r="824" spans="1:14" ht="18" customHeight="1">
      <c r="A824" s="107">
        <v>822</v>
      </c>
      <c r="B824" s="107" t="s">
        <v>139</v>
      </c>
      <c r="C824" s="90">
        <v>43608</v>
      </c>
      <c r="D824" s="107" t="s">
        <v>7442</v>
      </c>
      <c r="E824" s="107" t="s">
        <v>1709</v>
      </c>
      <c r="F824" s="126">
        <v>4194</v>
      </c>
      <c r="G824" s="107" t="str">
        <f t="shared" si="14"/>
        <v>SH19-05029</v>
      </c>
      <c r="H824" s="318"/>
      <c r="I824" s="126"/>
      <c r="J824" s="110"/>
      <c r="K824" s="108"/>
      <c r="L824" s="107"/>
      <c r="M824" s="319"/>
      <c r="N824" s="107"/>
    </row>
    <row r="825" spans="1:14" ht="18" customHeight="1">
      <c r="A825" s="107">
        <v>823</v>
      </c>
      <c r="B825" s="107" t="s">
        <v>1746</v>
      </c>
      <c r="D825" s="327" t="s">
        <v>7443</v>
      </c>
      <c r="E825" s="107" t="s">
        <v>1709</v>
      </c>
      <c r="F825" s="126">
        <v>0</v>
      </c>
      <c r="G825" s="107" t="str">
        <f t="shared" si="14"/>
        <v>SH19-05030</v>
      </c>
      <c r="H825" s="318"/>
      <c r="I825" s="126"/>
      <c r="J825" s="110"/>
      <c r="K825" s="108"/>
      <c r="L825" s="107"/>
      <c r="M825" s="319"/>
      <c r="N825" s="107"/>
    </row>
    <row r="826" spans="1:14" ht="18" customHeight="1">
      <c r="A826" s="107">
        <v>824</v>
      </c>
      <c r="B826" s="107" t="s">
        <v>42</v>
      </c>
      <c r="C826" s="90">
        <v>43608</v>
      </c>
      <c r="D826" s="107" t="s">
        <v>7444</v>
      </c>
      <c r="E826" s="107" t="s">
        <v>1709</v>
      </c>
      <c r="F826" s="126">
        <v>93176.46</v>
      </c>
      <c r="G826" s="107" t="str">
        <f t="shared" si="14"/>
        <v>SH19-05031</v>
      </c>
      <c r="H826" s="318"/>
      <c r="I826" s="126"/>
      <c r="J826" s="110"/>
      <c r="K826" s="108"/>
      <c r="L826" s="107"/>
      <c r="M826" s="319"/>
      <c r="N826" s="107" t="s">
        <v>7776</v>
      </c>
    </row>
    <row r="827" spans="1:14" ht="18" customHeight="1">
      <c r="A827" s="107">
        <v>825</v>
      </c>
      <c r="B827" s="107" t="s">
        <v>42</v>
      </c>
      <c r="C827" s="90">
        <v>43608</v>
      </c>
      <c r="D827" s="107" t="s">
        <v>7445</v>
      </c>
      <c r="E827" s="107" t="s">
        <v>7653</v>
      </c>
      <c r="F827" s="126">
        <v>13.88</v>
      </c>
      <c r="G827" s="107" t="str">
        <f t="shared" si="14"/>
        <v>SH19-05032</v>
      </c>
      <c r="H827" s="318"/>
      <c r="I827" s="126"/>
      <c r="J827" s="110"/>
      <c r="K827" s="108"/>
      <c r="L827" s="107"/>
      <c r="M827" s="319"/>
      <c r="N827" s="107"/>
    </row>
    <row r="828" spans="1:14" ht="18" customHeight="1">
      <c r="A828" s="107">
        <v>826</v>
      </c>
      <c r="B828" s="107" t="s">
        <v>42</v>
      </c>
      <c r="C828" s="90">
        <v>43608</v>
      </c>
      <c r="D828" s="107" t="s">
        <v>7446</v>
      </c>
      <c r="E828" s="107" t="s">
        <v>7653</v>
      </c>
      <c r="F828" s="126">
        <v>6.81</v>
      </c>
      <c r="G828" s="107" t="str">
        <f t="shared" si="14"/>
        <v>SH19-05033</v>
      </c>
      <c r="H828" s="318"/>
      <c r="I828" s="126"/>
      <c r="J828" s="110"/>
      <c r="K828" s="108"/>
      <c r="L828" s="107"/>
      <c r="M828" s="319"/>
      <c r="N828" s="107"/>
    </row>
    <row r="829" spans="1:14" ht="18" customHeight="1">
      <c r="A829" s="107">
        <v>827</v>
      </c>
      <c r="B829" s="107" t="s">
        <v>1746</v>
      </c>
      <c r="D829" s="327" t="s">
        <v>7447</v>
      </c>
      <c r="E829" s="107" t="s">
        <v>1709</v>
      </c>
      <c r="F829" s="126">
        <v>0</v>
      </c>
      <c r="G829" s="107" t="str">
        <f t="shared" si="14"/>
        <v>SH19-05034</v>
      </c>
      <c r="H829" s="318"/>
      <c r="I829" s="126"/>
      <c r="J829" s="110"/>
      <c r="K829" s="108"/>
      <c r="L829" s="107"/>
      <c r="M829" s="319"/>
      <c r="N829" s="107"/>
    </row>
    <row r="830" spans="1:14" ht="18" customHeight="1">
      <c r="A830" s="107">
        <v>828</v>
      </c>
      <c r="B830" s="107" t="s">
        <v>55</v>
      </c>
      <c r="C830" s="90">
        <v>43608</v>
      </c>
      <c r="D830" s="107" t="s">
        <v>7448</v>
      </c>
      <c r="E830" s="107" t="s">
        <v>1709</v>
      </c>
      <c r="F830" s="126">
        <v>727.65</v>
      </c>
      <c r="G830" s="107" t="str">
        <f t="shared" si="14"/>
        <v>SH19-05035</v>
      </c>
      <c r="H830" s="318"/>
      <c r="I830" s="126"/>
      <c r="J830" s="110"/>
      <c r="K830" s="108"/>
      <c r="L830" s="107"/>
      <c r="M830" s="319"/>
      <c r="N830" s="107"/>
    </row>
    <row r="831" spans="1:14" ht="18" customHeight="1">
      <c r="A831" s="107">
        <v>829</v>
      </c>
      <c r="B831" s="107" t="s">
        <v>55</v>
      </c>
      <c r="C831" s="90">
        <v>43608</v>
      </c>
      <c r="D831" s="107" t="s">
        <v>7449</v>
      </c>
      <c r="E831" s="107" t="s">
        <v>1709</v>
      </c>
      <c r="F831" s="126">
        <v>1644.84</v>
      </c>
      <c r="G831" s="107" t="str">
        <f t="shared" si="14"/>
        <v>SH19-05036</v>
      </c>
      <c r="H831" s="318"/>
      <c r="I831" s="126"/>
      <c r="J831" s="110"/>
      <c r="K831" s="108"/>
      <c r="L831" s="107"/>
      <c r="M831" s="319"/>
      <c r="N831" s="107"/>
    </row>
    <row r="832" spans="1:14" ht="18" customHeight="1">
      <c r="A832" s="107">
        <v>830</v>
      </c>
      <c r="B832" s="107" t="s">
        <v>55</v>
      </c>
      <c r="C832" s="90">
        <v>43608</v>
      </c>
      <c r="D832" s="107" t="s">
        <v>7450</v>
      </c>
      <c r="E832" s="107" t="s">
        <v>1709</v>
      </c>
      <c r="F832" s="126">
        <v>1502.82</v>
      </c>
      <c r="G832" s="107" t="str">
        <f t="shared" si="14"/>
        <v>SH19-05037</v>
      </c>
      <c r="H832" s="318"/>
      <c r="I832" s="126"/>
      <c r="J832" s="110"/>
      <c r="K832" s="108"/>
      <c r="L832" s="107"/>
      <c r="M832" s="319"/>
      <c r="N832" s="107"/>
    </row>
    <row r="833" spans="1:14" ht="18" customHeight="1">
      <c r="A833" s="107">
        <v>831</v>
      </c>
      <c r="B833" s="107" t="s">
        <v>55</v>
      </c>
      <c r="C833" s="90">
        <v>43608</v>
      </c>
      <c r="D833" s="107" t="s">
        <v>7451</v>
      </c>
      <c r="E833" s="107" t="s">
        <v>1709</v>
      </c>
      <c r="F833" s="126">
        <v>1447.74</v>
      </c>
      <c r="G833" s="107" t="str">
        <f t="shared" si="14"/>
        <v>SH19-05038</v>
      </c>
      <c r="H833" s="318"/>
      <c r="I833" s="126"/>
      <c r="J833" s="110"/>
      <c r="K833" s="108"/>
      <c r="L833" s="107"/>
      <c r="M833" s="319"/>
      <c r="N833" s="107"/>
    </row>
    <row r="834" spans="1:14" ht="18" customHeight="1">
      <c r="A834" s="107">
        <v>832</v>
      </c>
      <c r="B834" s="107" t="s">
        <v>42</v>
      </c>
      <c r="C834" s="90">
        <v>43609</v>
      </c>
      <c r="D834" s="107" t="s">
        <v>7452</v>
      </c>
      <c r="E834" s="107" t="s">
        <v>7652</v>
      </c>
      <c r="F834" s="126">
        <v>179.21</v>
      </c>
      <c r="G834" s="107" t="str">
        <f t="shared" si="14"/>
        <v>SH19-05039</v>
      </c>
      <c r="H834" s="318"/>
      <c r="I834" s="126"/>
      <c r="J834" s="110"/>
      <c r="K834" s="108"/>
      <c r="L834" s="107"/>
      <c r="M834" s="319"/>
      <c r="N834" s="107"/>
    </row>
    <row r="835" spans="1:14" ht="18" customHeight="1">
      <c r="A835" s="107">
        <v>833</v>
      </c>
      <c r="B835" s="107" t="s">
        <v>1727</v>
      </c>
      <c r="C835" s="90">
        <v>43608</v>
      </c>
      <c r="D835" s="107" t="s">
        <v>7453</v>
      </c>
      <c r="E835" s="107" t="s">
        <v>1709</v>
      </c>
      <c r="F835" s="126">
        <v>988</v>
      </c>
      <c r="G835" s="107" t="str">
        <f t="shared" si="14"/>
        <v>SH19-05040</v>
      </c>
      <c r="H835" s="318"/>
      <c r="I835" s="126"/>
      <c r="J835" s="110"/>
      <c r="K835" s="108"/>
      <c r="L835" s="107"/>
      <c r="M835" s="319"/>
      <c r="N835" s="107"/>
    </row>
    <row r="836" spans="1:14" ht="18" customHeight="1">
      <c r="A836" s="107">
        <v>834</v>
      </c>
      <c r="B836" s="107" t="s">
        <v>42</v>
      </c>
      <c r="C836" s="90">
        <v>43612</v>
      </c>
      <c r="D836" s="107" t="s">
        <v>7454</v>
      </c>
      <c r="E836" s="107" t="s">
        <v>7770</v>
      </c>
      <c r="F836" s="126">
        <v>3778.99</v>
      </c>
      <c r="G836" s="107" t="str">
        <f t="shared" si="14"/>
        <v>SH19-05041</v>
      </c>
      <c r="H836" s="318"/>
      <c r="I836" s="126"/>
      <c r="J836" s="110"/>
      <c r="K836" s="108"/>
      <c r="L836" s="107"/>
      <c r="M836" s="319"/>
      <c r="N836" s="107"/>
    </row>
    <row r="837" spans="1:14" ht="18" customHeight="1">
      <c r="A837" s="107">
        <v>835</v>
      </c>
      <c r="B837" s="107" t="s">
        <v>42</v>
      </c>
      <c r="C837" s="90">
        <v>43612</v>
      </c>
      <c r="D837" s="107" t="s">
        <v>7455</v>
      </c>
      <c r="E837" s="107" t="s">
        <v>7770</v>
      </c>
      <c r="F837" s="126">
        <v>6821.84</v>
      </c>
      <c r="G837" s="107" t="str">
        <f t="shared" si="14"/>
        <v>SH19-05042</v>
      </c>
      <c r="H837" s="318"/>
      <c r="I837" s="126"/>
      <c r="J837" s="110"/>
      <c r="K837" s="108"/>
      <c r="L837" s="107"/>
      <c r="M837" s="319"/>
      <c r="N837" s="107"/>
    </row>
    <row r="838" spans="1:14" ht="18" customHeight="1">
      <c r="A838" s="107">
        <v>836</v>
      </c>
      <c r="B838" s="107" t="s">
        <v>42</v>
      </c>
      <c r="C838" s="90">
        <v>43612</v>
      </c>
      <c r="D838" s="107" t="s">
        <v>7456</v>
      </c>
      <c r="E838" s="107" t="s">
        <v>7770</v>
      </c>
      <c r="F838" s="126">
        <v>5383.28</v>
      </c>
      <c r="G838" s="107" t="str">
        <f t="shared" si="14"/>
        <v>SH19-05043</v>
      </c>
      <c r="H838" s="318"/>
      <c r="I838" s="126"/>
      <c r="J838" s="110"/>
      <c r="K838" s="108"/>
      <c r="L838" s="107"/>
      <c r="M838" s="319"/>
      <c r="N838" s="107"/>
    </row>
    <row r="839" spans="1:14" ht="18" customHeight="1">
      <c r="A839" s="107">
        <v>837</v>
      </c>
      <c r="B839" s="107" t="s">
        <v>142</v>
      </c>
      <c r="C839" s="90">
        <v>43609</v>
      </c>
      <c r="D839" s="107" t="s">
        <v>7457</v>
      </c>
      <c r="E839" s="107" t="s">
        <v>1709</v>
      </c>
      <c r="F839" s="126">
        <v>1193.2</v>
      </c>
      <c r="G839" s="107" t="str">
        <f t="shared" si="14"/>
        <v>SH19-05044</v>
      </c>
      <c r="H839" s="318"/>
      <c r="I839" s="126"/>
      <c r="J839" s="110"/>
      <c r="K839" s="108"/>
      <c r="L839" s="107"/>
      <c r="M839" s="319"/>
      <c r="N839" s="107"/>
    </row>
    <row r="840" spans="1:14" ht="18" customHeight="1">
      <c r="A840" s="107">
        <v>838</v>
      </c>
      <c r="B840" s="107" t="s">
        <v>142</v>
      </c>
      <c r="C840" s="90">
        <v>43609</v>
      </c>
      <c r="D840" s="107" t="s">
        <v>7458</v>
      </c>
      <c r="E840" s="107" t="s">
        <v>1709</v>
      </c>
      <c r="F840" s="126">
        <v>321.98</v>
      </c>
      <c r="G840" s="107" t="str">
        <f t="shared" si="14"/>
        <v>SH19-05045</v>
      </c>
      <c r="H840" s="318"/>
      <c r="I840" s="126"/>
      <c r="J840" s="110"/>
      <c r="K840" s="108"/>
      <c r="L840" s="107"/>
      <c r="M840" s="319"/>
      <c r="N840" s="107"/>
    </row>
    <row r="841" spans="1:14" ht="18" customHeight="1">
      <c r="A841" s="107">
        <v>839</v>
      </c>
      <c r="B841" s="107" t="s">
        <v>43</v>
      </c>
      <c r="C841" s="90">
        <v>43609</v>
      </c>
      <c r="D841" s="107" t="s">
        <v>7459</v>
      </c>
      <c r="E841" s="107" t="s">
        <v>1709</v>
      </c>
      <c r="F841" s="126">
        <v>6506</v>
      </c>
      <c r="G841" s="107" t="str">
        <f t="shared" si="14"/>
        <v>SH19-05046</v>
      </c>
      <c r="H841" s="318"/>
      <c r="I841" s="126"/>
      <c r="J841" s="110"/>
      <c r="K841" s="108"/>
      <c r="L841" s="107"/>
      <c r="M841" s="319"/>
      <c r="N841" s="107"/>
    </row>
    <row r="842" spans="1:14" ht="18" customHeight="1">
      <c r="A842" s="107">
        <v>840</v>
      </c>
      <c r="B842" s="107" t="s">
        <v>42</v>
      </c>
      <c r="C842" s="90">
        <v>43612</v>
      </c>
      <c r="D842" s="107" t="s">
        <v>7460</v>
      </c>
      <c r="E842" s="107" t="s">
        <v>7770</v>
      </c>
      <c r="F842" s="126">
        <v>8278.07</v>
      </c>
      <c r="G842" s="107" t="str">
        <f t="shared" si="14"/>
        <v>SH19-05047</v>
      </c>
      <c r="H842" s="318"/>
      <c r="I842" s="126"/>
      <c r="J842" s="110"/>
      <c r="K842" s="108"/>
      <c r="L842" s="107"/>
      <c r="M842" s="319"/>
      <c r="N842" s="107"/>
    </row>
    <row r="843" spans="1:14" ht="18" customHeight="1">
      <c r="A843" s="107">
        <v>841</v>
      </c>
      <c r="B843" s="107" t="s">
        <v>42</v>
      </c>
      <c r="C843" s="90">
        <v>43612</v>
      </c>
      <c r="D843" s="107" t="s">
        <v>7461</v>
      </c>
      <c r="E843" s="107" t="s">
        <v>7770</v>
      </c>
      <c r="F843" s="126">
        <v>3245.63</v>
      </c>
      <c r="G843" s="107" t="str">
        <f t="shared" si="14"/>
        <v>SH19-05048</v>
      </c>
      <c r="H843" s="318"/>
      <c r="I843" s="126"/>
      <c r="J843" s="110"/>
      <c r="K843" s="108"/>
      <c r="L843" s="107"/>
      <c r="M843" s="319"/>
      <c r="N843" s="107"/>
    </row>
    <row r="844" spans="1:14" ht="18" customHeight="1">
      <c r="A844" s="107">
        <v>842</v>
      </c>
      <c r="B844" s="107" t="s">
        <v>42</v>
      </c>
      <c r="C844" s="90">
        <v>43612</v>
      </c>
      <c r="D844" s="107" t="s">
        <v>7462</v>
      </c>
      <c r="E844" s="107" t="s">
        <v>7770</v>
      </c>
      <c r="F844" s="126">
        <v>5705.54</v>
      </c>
      <c r="G844" s="107" t="str">
        <f t="shared" si="14"/>
        <v>SH19-05049</v>
      </c>
      <c r="H844" s="318"/>
      <c r="I844" s="126"/>
      <c r="J844" s="110"/>
      <c r="K844" s="108"/>
      <c r="L844" s="107"/>
      <c r="M844" s="319"/>
      <c r="N844" s="107"/>
    </row>
    <row r="845" spans="1:14" ht="18" customHeight="1">
      <c r="A845" s="107">
        <v>843</v>
      </c>
      <c r="B845" s="107" t="s">
        <v>42</v>
      </c>
      <c r="C845" s="90">
        <v>43612</v>
      </c>
      <c r="D845" s="107" t="s">
        <v>7463</v>
      </c>
      <c r="E845" s="107" t="s">
        <v>7770</v>
      </c>
      <c r="F845" s="126">
        <v>3124.89</v>
      </c>
      <c r="G845" s="107" t="str">
        <f t="shared" si="14"/>
        <v>SH19-05050</v>
      </c>
      <c r="H845" s="318"/>
      <c r="I845" s="126"/>
      <c r="J845" s="110"/>
      <c r="K845" s="108"/>
      <c r="L845" s="107"/>
      <c r="M845" s="319"/>
      <c r="N845" s="107"/>
    </row>
    <row r="846" spans="1:14" ht="18" customHeight="1">
      <c r="A846" s="107">
        <v>844</v>
      </c>
      <c r="B846" s="107" t="s">
        <v>42</v>
      </c>
      <c r="C846" s="90">
        <v>43612</v>
      </c>
      <c r="D846" s="107" t="s">
        <v>7464</v>
      </c>
      <c r="E846" s="107" t="s">
        <v>7770</v>
      </c>
      <c r="F846" s="126">
        <v>5024.54</v>
      </c>
      <c r="G846" s="107" t="str">
        <f t="shared" si="14"/>
        <v>SH19-05051</v>
      </c>
      <c r="H846" s="318"/>
      <c r="I846" s="126"/>
      <c r="J846" s="110"/>
      <c r="K846" s="108"/>
      <c r="L846" s="107"/>
      <c r="M846" s="319"/>
      <c r="N846" s="107"/>
    </row>
    <row r="847" spans="1:14" ht="18" customHeight="1">
      <c r="A847" s="107">
        <v>845</v>
      </c>
      <c r="B847" s="107" t="s">
        <v>42</v>
      </c>
      <c r="C847" s="90">
        <v>43612</v>
      </c>
      <c r="D847" s="107" t="s">
        <v>7465</v>
      </c>
      <c r="E847" s="107" t="s">
        <v>7770</v>
      </c>
      <c r="F847" s="126">
        <v>172.42</v>
      </c>
      <c r="G847" s="107" t="str">
        <f t="shared" si="14"/>
        <v>SH19-05052</v>
      </c>
      <c r="H847" s="318"/>
      <c r="I847" s="126"/>
      <c r="J847" s="110"/>
      <c r="K847" s="108"/>
      <c r="L847" s="107"/>
      <c r="M847" s="319"/>
      <c r="N847" s="107"/>
    </row>
    <row r="848" spans="1:14" ht="18" customHeight="1">
      <c r="A848" s="107">
        <v>846</v>
      </c>
      <c r="B848" s="107" t="s">
        <v>42</v>
      </c>
      <c r="C848" s="90">
        <v>43612</v>
      </c>
      <c r="D848" s="107" t="s">
        <v>7466</v>
      </c>
      <c r="E848" s="107" t="s">
        <v>7770</v>
      </c>
      <c r="F848" s="126">
        <v>5190.24</v>
      </c>
      <c r="G848" s="107" t="str">
        <f t="shared" si="14"/>
        <v>SH19-05053</v>
      </c>
      <c r="H848" s="318"/>
      <c r="I848" s="126"/>
      <c r="J848" s="110"/>
      <c r="K848" s="108"/>
      <c r="L848" s="107"/>
      <c r="M848" s="319"/>
      <c r="N848" s="107"/>
    </row>
    <row r="849" spans="1:14" ht="18" customHeight="1">
      <c r="A849" s="107">
        <v>847</v>
      </c>
      <c r="B849" s="107" t="s">
        <v>42</v>
      </c>
      <c r="C849" s="90">
        <v>43612</v>
      </c>
      <c r="D849" s="107" t="s">
        <v>7467</v>
      </c>
      <c r="E849" s="107" t="s">
        <v>7770</v>
      </c>
      <c r="F849" s="126">
        <v>1438.85</v>
      </c>
      <c r="G849" s="107" t="str">
        <f t="shared" si="14"/>
        <v>SH19-05054</v>
      </c>
      <c r="H849" s="318"/>
      <c r="I849" s="126"/>
      <c r="J849" s="110"/>
      <c r="K849" s="108"/>
      <c r="L849" s="107"/>
      <c r="M849" s="319"/>
      <c r="N849" s="107"/>
    </row>
    <row r="850" spans="1:14" ht="18" customHeight="1">
      <c r="A850" s="107">
        <v>848</v>
      </c>
      <c r="B850" s="107" t="s">
        <v>223</v>
      </c>
      <c r="C850" s="90">
        <v>43609</v>
      </c>
      <c r="D850" s="107" t="s">
        <v>7468</v>
      </c>
      <c r="E850" s="107" t="s">
        <v>1709</v>
      </c>
      <c r="F850" s="126">
        <v>1682.8</v>
      </c>
      <c r="G850" s="107" t="str">
        <f t="shared" si="14"/>
        <v>SH19-05055</v>
      </c>
      <c r="H850" s="318"/>
      <c r="I850" s="126"/>
      <c r="J850" s="110"/>
      <c r="K850" s="108"/>
      <c r="L850" s="107"/>
      <c r="M850" s="319"/>
      <c r="N850" s="107"/>
    </row>
    <row r="851" spans="1:14" ht="18" customHeight="1">
      <c r="A851" s="107">
        <v>849</v>
      </c>
      <c r="B851" s="107" t="s">
        <v>42</v>
      </c>
      <c r="C851" s="90">
        <v>43609</v>
      </c>
      <c r="D851" s="107" t="s">
        <v>7469</v>
      </c>
      <c r="E851" s="107" t="s">
        <v>7652</v>
      </c>
      <c r="F851" s="126">
        <v>547.07000000000005</v>
      </c>
      <c r="G851" s="107" t="str">
        <f t="shared" si="14"/>
        <v>SH19-05056</v>
      </c>
      <c r="H851" s="318"/>
      <c r="I851" s="126"/>
      <c r="J851" s="110"/>
      <c r="K851" s="108"/>
      <c r="L851" s="107"/>
      <c r="M851" s="319"/>
      <c r="N851" s="107"/>
    </row>
    <row r="852" spans="1:14" ht="18" customHeight="1">
      <c r="A852" s="107">
        <v>850</v>
      </c>
      <c r="B852" s="107" t="s">
        <v>1746</v>
      </c>
      <c r="D852" s="327" t="s">
        <v>7470</v>
      </c>
      <c r="E852" s="107" t="s">
        <v>1709</v>
      </c>
      <c r="F852" s="126">
        <v>0</v>
      </c>
      <c r="G852" s="107" t="str">
        <f t="shared" si="14"/>
        <v>SH19-05057</v>
      </c>
      <c r="H852" s="318"/>
      <c r="I852" s="126"/>
      <c r="J852" s="110"/>
      <c r="K852" s="108"/>
      <c r="L852" s="107"/>
      <c r="M852" s="319"/>
      <c r="N852" s="107"/>
    </row>
    <row r="853" spans="1:14" ht="18" customHeight="1">
      <c r="A853" s="107">
        <v>851</v>
      </c>
      <c r="B853" s="107" t="s">
        <v>1727</v>
      </c>
      <c r="C853" s="90">
        <v>43609</v>
      </c>
      <c r="D853" s="107" t="s">
        <v>7471</v>
      </c>
      <c r="E853" s="107" t="s">
        <v>1709</v>
      </c>
      <c r="F853" s="126">
        <v>2005.8</v>
      </c>
      <c r="G853" s="107" t="str">
        <f t="shared" si="14"/>
        <v>SH19-05058</v>
      </c>
      <c r="H853" s="318"/>
      <c r="I853" s="126"/>
      <c r="J853" s="110"/>
      <c r="K853" s="108"/>
      <c r="L853" s="107"/>
      <c r="M853" s="319"/>
      <c r="N853" s="107"/>
    </row>
    <row r="854" spans="1:14" ht="18" customHeight="1">
      <c r="A854" s="107">
        <v>852</v>
      </c>
      <c r="B854" s="107" t="s">
        <v>53</v>
      </c>
      <c r="C854" s="90">
        <v>43609</v>
      </c>
      <c r="D854" s="107" t="s">
        <v>7472</v>
      </c>
      <c r="E854" s="107" t="s">
        <v>1709</v>
      </c>
      <c r="F854" s="126">
        <v>2921.46</v>
      </c>
      <c r="G854" s="107" t="str">
        <f t="shared" si="14"/>
        <v>SH19-05059</v>
      </c>
      <c r="H854" s="318"/>
      <c r="I854" s="126"/>
      <c r="J854" s="110"/>
      <c r="K854" s="108"/>
      <c r="L854" s="107"/>
      <c r="M854" s="319"/>
      <c r="N854" s="107"/>
    </row>
    <row r="855" spans="1:14" ht="18" customHeight="1">
      <c r="A855" s="107">
        <v>853</v>
      </c>
      <c r="B855" s="107" t="s">
        <v>1746</v>
      </c>
      <c r="D855" s="327" t="s">
        <v>7473</v>
      </c>
      <c r="E855" s="107" t="s">
        <v>1709</v>
      </c>
      <c r="F855" s="126">
        <v>0</v>
      </c>
      <c r="G855" s="107" t="str">
        <f t="shared" si="14"/>
        <v>SH19-05060</v>
      </c>
      <c r="H855" s="318"/>
      <c r="I855" s="126"/>
      <c r="J855" s="110"/>
      <c r="K855" s="108"/>
      <c r="L855" s="107"/>
      <c r="M855" s="319"/>
      <c r="N855" s="107"/>
    </row>
    <row r="856" spans="1:14" ht="18" customHeight="1">
      <c r="A856" s="107">
        <v>854</v>
      </c>
      <c r="B856" s="107" t="s">
        <v>42</v>
      </c>
      <c r="C856" s="90">
        <v>43612</v>
      </c>
      <c r="D856" s="107" t="s">
        <v>7474</v>
      </c>
      <c r="E856" s="107" t="s">
        <v>7770</v>
      </c>
      <c r="F856" s="126">
        <v>5319.37</v>
      </c>
      <c r="G856" s="107" t="str">
        <f t="shared" si="14"/>
        <v>SH19-05061</v>
      </c>
      <c r="H856" s="318"/>
      <c r="I856" s="126"/>
      <c r="J856" s="110"/>
      <c r="K856" s="108"/>
      <c r="L856" s="107"/>
      <c r="M856" s="319"/>
      <c r="N856" s="107"/>
    </row>
    <row r="857" spans="1:14" ht="18" customHeight="1">
      <c r="A857" s="107">
        <v>855</v>
      </c>
      <c r="B857" s="107" t="s">
        <v>42</v>
      </c>
      <c r="C857" s="90">
        <v>43612</v>
      </c>
      <c r="D857" s="107" t="s">
        <v>7475</v>
      </c>
      <c r="E857" s="107" t="s">
        <v>7770</v>
      </c>
      <c r="F857" s="126">
        <v>3403.54</v>
      </c>
      <c r="G857" s="107" t="str">
        <f t="shared" si="14"/>
        <v>SH19-05062</v>
      </c>
      <c r="H857" s="318"/>
      <c r="I857" s="126"/>
      <c r="J857" s="110"/>
      <c r="K857" s="108"/>
      <c r="L857" s="107"/>
      <c r="M857" s="319"/>
      <c r="N857" s="107"/>
    </row>
    <row r="858" spans="1:14" ht="18" customHeight="1">
      <c r="A858" s="107">
        <v>856</v>
      </c>
      <c r="B858" s="107" t="s">
        <v>224</v>
      </c>
      <c r="C858" s="90">
        <v>43609</v>
      </c>
      <c r="D858" s="107" t="s">
        <v>7476</v>
      </c>
      <c r="E858" s="107" t="s">
        <v>1709</v>
      </c>
      <c r="F858" s="126">
        <v>8543.43</v>
      </c>
      <c r="G858" s="107" t="str">
        <f t="shared" si="14"/>
        <v>SH19-05063</v>
      </c>
      <c r="H858" s="318"/>
      <c r="I858" s="126"/>
      <c r="J858" s="110"/>
      <c r="K858" s="108"/>
      <c r="L858" s="107"/>
      <c r="M858" s="319"/>
      <c r="N858" s="107"/>
    </row>
    <row r="859" spans="1:14" ht="18" customHeight="1">
      <c r="A859" s="107">
        <v>857</v>
      </c>
      <c r="B859" s="107" t="s">
        <v>55</v>
      </c>
      <c r="C859" s="90">
        <v>43609</v>
      </c>
      <c r="D859" s="107" t="s">
        <v>7477</v>
      </c>
      <c r="E859" s="107" t="s">
        <v>1709</v>
      </c>
      <c r="F859" s="126">
        <v>1334.47</v>
      </c>
      <c r="G859" s="107" t="str">
        <f t="shared" si="14"/>
        <v>SH19-05064</v>
      </c>
      <c r="H859" s="318"/>
      <c r="I859" s="126"/>
      <c r="J859" s="110"/>
      <c r="K859" s="108"/>
      <c r="L859" s="107"/>
      <c r="M859" s="319"/>
      <c r="N859" s="107"/>
    </row>
    <row r="860" spans="1:14" ht="18" customHeight="1">
      <c r="A860" s="107">
        <v>858</v>
      </c>
      <c r="B860" s="107" t="s">
        <v>55</v>
      </c>
      <c r="C860" s="90">
        <v>43609</v>
      </c>
      <c r="D860" s="107" t="s">
        <v>7478</v>
      </c>
      <c r="E860" s="107" t="s">
        <v>1709</v>
      </c>
      <c r="F860" s="126">
        <v>1644.84</v>
      </c>
      <c r="G860" s="107" t="str">
        <f t="shared" si="14"/>
        <v>SH19-05065</v>
      </c>
      <c r="H860" s="318"/>
      <c r="I860" s="126"/>
      <c r="J860" s="110"/>
      <c r="K860" s="108"/>
      <c r="L860" s="107"/>
      <c r="M860" s="319"/>
      <c r="N860" s="107"/>
    </row>
    <row r="861" spans="1:14" ht="18" customHeight="1">
      <c r="A861" s="107">
        <v>859</v>
      </c>
      <c r="B861" s="107" t="s">
        <v>42</v>
      </c>
      <c r="C861" s="90">
        <v>43612</v>
      </c>
      <c r="D861" s="107" t="s">
        <v>7479</v>
      </c>
      <c r="E861" s="107" t="s">
        <v>7770</v>
      </c>
      <c r="F861" s="126">
        <v>5211.49</v>
      </c>
      <c r="G861" s="107" t="str">
        <f t="shared" ref="G861:G924" si="15">D861</f>
        <v>SH19-05066</v>
      </c>
      <c r="H861" s="318"/>
      <c r="I861" s="126"/>
      <c r="J861" s="110"/>
      <c r="K861" s="108"/>
      <c r="L861" s="107"/>
      <c r="M861" s="319"/>
      <c r="N861" s="107"/>
    </row>
    <row r="862" spans="1:14" ht="18" customHeight="1">
      <c r="A862" s="107">
        <v>860</v>
      </c>
      <c r="B862" s="107" t="s">
        <v>42</v>
      </c>
      <c r="C862" s="90">
        <v>43612</v>
      </c>
      <c r="D862" s="107" t="s">
        <v>7480</v>
      </c>
      <c r="E862" s="107" t="s">
        <v>7770</v>
      </c>
      <c r="F862" s="126">
        <v>1332.02</v>
      </c>
      <c r="G862" s="107" t="str">
        <f t="shared" si="15"/>
        <v>SH19-05067</v>
      </c>
      <c r="H862" s="318"/>
      <c r="I862" s="126"/>
      <c r="J862" s="110"/>
      <c r="K862" s="108"/>
      <c r="L862" s="107"/>
      <c r="M862" s="319"/>
      <c r="N862" s="107"/>
    </row>
    <row r="863" spans="1:14" ht="18" customHeight="1">
      <c r="A863" s="107">
        <v>861</v>
      </c>
      <c r="B863" s="107" t="s">
        <v>346</v>
      </c>
      <c r="C863" s="90">
        <v>43609</v>
      </c>
      <c r="D863" s="107" t="s">
        <v>7481</v>
      </c>
      <c r="E863" s="107" t="s">
        <v>1709</v>
      </c>
      <c r="F863" s="126">
        <v>720</v>
      </c>
      <c r="G863" s="107" t="str">
        <f t="shared" si="15"/>
        <v>SH19-05068</v>
      </c>
      <c r="H863" s="318"/>
      <c r="I863" s="126"/>
      <c r="J863" s="110"/>
      <c r="K863" s="108"/>
      <c r="L863" s="107"/>
      <c r="M863" s="319"/>
      <c r="N863" s="107"/>
    </row>
    <row r="864" spans="1:14" ht="18" customHeight="1">
      <c r="A864" s="107">
        <v>862</v>
      </c>
      <c r="B864" s="107" t="s">
        <v>42</v>
      </c>
      <c r="C864" s="90">
        <v>43609</v>
      </c>
      <c r="D864" s="107" t="s">
        <v>7482</v>
      </c>
      <c r="E864" s="107" t="s">
        <v>7652</v>
      </c>
      <c r="F864" s="126">
        <v>9.14</v>
      </c>
      <c r="G864" s="107" t="str">
        <f t="shared" si="15"/>
        <v>SH19-05069</v>
      </c>
      <c r="H864" s="318"/>
      <c r="I864" s="126"/>
      <c r="J864" s="110"/>
      <c r="K864" s="108"/>
      <c r="L864" s="107"/>
      <c r="M864" s="319"/>
      <c r="N864" s="107"/>
    </row>
    <row r="865" spans="1:14" ht="18" customHeight="1">
      <c r="A865" s="107">
        <v>863</v>
      </c>
      <c r="B865" s="107" t="s">
        <v>142</v>
      </c>
      <c r="C865" s="90">
        <v>43609</v>
      </c>
      <c r="D865" s="107" t="s">
        <v>7483</v>
      </c>
      <c r="E865" s="107" t="s">
        <v>1709</v>
      </c>
      <c r="F865" s="126">
        <v>1834.62</v>
      </c>
      <c r="G865" s="107" t="str">
        <f t="shared" si="15"/>
        <v>SH19-05070</v>
      </c>
      <c r="H865" s="318"/>
      <c r="I865" s="126"/>
      <c r="J865" s="110"/>
      <c r="K865" s="108"/>
      <c r="L865" s="107"/>
      <c r="M865" s="319"/>
      <c r="N865" s="107"/>
    </row>
    <row r="866" spans="1:14" ht="18" customHeight="1">
      <c r="A866" s="107">
        <v>864</v>
      </c>
      <c r="B866" s="107" t="s">
        <v>142</v>
      </c>
      <c r="C866" s="90">
        <v>43609</v>
      </c>
      <c r="D866" s="107" t="s">
        <v>7484</v>
      </c>
      <c r="E866" s="107" t="s">
        <v>1709</v>
      </c>
      <c r="F866" s="126">
        <v>1283.42</v>
      </c>
      <c r="G866" s="107" t="str">
        <f t="shared" si="15"/>
        <v>SH19-05071</v>
      </c>
      <c r="H866" s="318"/>
      <c r="I866" s="126"/>
      <c r="J866" s="110"/>
      <c r="K866" s="108"/>
      <c r="L866" s="107"/>
      <c r="M866" s="319"/>
      <c r="N866" s="107"/>
    </row>
    <row r="867" spans="1:14" ht="18" customHeight="1">
      <c r="A867" s="107">
        <v>865</v>
      </c>
      <c r="B867" s="107" t="s">
        <v>29</v>
      </c>
      <c r="C867" s="90">
        <v>43609</v>
      </c>
      <c r="D867" s="107" t="s">
        <v>7485</v>
      </c>
      <c r="E867" s="107" t="s">
        <v>1709</v>
      </c>
      <c r="F867" s="126">
        <v>6042.8</v>
      </c>
      <c r="G867" s="107" t="str">
        <f t="shared" si="15"/>
        <v>SH19-05072</v>
      </c>
      <c r="H867" s="318"/>
      <c r="I867" s="126"/>
      <c r="J867" s="110"/>
      <c r="K867" s="108"/>
      <c r="L867" s="107"/>
      <c r="M867" s="319"/>
      <c r="N867" s="107"/>
    </row>
    <row r="868" spans="1:14" ht="18" customHeight="1">
      <c r="A868" s="107">
        <v>866</v>
      </c>
      <c r="B868" s="107" t="s">
        <v>288</v>
      </c>
      <c r="C868" s="90">
        <v>43609</v>
      </c>
      <c r="D868" s="107" t="s">
        <v>7486</v>
      </c>
      <c r="E868" s="107" t="s">
        <v>1709</v>
      </c>
      <c r="F868" s="126">
        <v>2286</v>
      </c>
      <c r="G868" s="107" t="str">
        <f t="shared" si="15"/>
        <v>SH19-05073</v>
      </c>
      <c r="H868" s="318"/>
      <c r="I868" s="126"/>
      <c r="J868" s="110"/>
      <c r="K868" s="108"/>
      <c r="L868" s="107"/>
      <c r="M868" s="319"/>
      <c r="N868" s="107"/>
    </row>
    <row r="869" spans="1:14" ht="18" customHeight="1">
      <c r="A869" s="107">
        <v>867</v>
      </c>
      <c r="B869" s="107" t="s">
        <v>199</v>
      </c>
      <c r="C869" s="90">
        <v>43609</v>
      </c>
      <c r="D869" s="107" t="s">
        <v>7487</v>
      </c>
      <c r="E869" s="107" t="s">
        <v>1709</v>
      </c>
      <c r="F869" s="126">
        <v>4321.1899999999996</v>
      </c>
      <c r="G869" s="107" t="str">
        <f t="shared" si="15"/>
        <v>SH19-05074</v>
      </c>
      <c r="H869" s="318"/>
      <c r="I869" s="126"/>
      <c r="J869" s="110"/>
      <c r="K869" s="108"/>
      <c r="L869" s="107"/>
      <c r="M869" s="319"/>
      <c r="N869" s="107"/>
    </row>
    <row r="870" spans="1:14" ht="18" customHeight="1">
      <c r="A870" s="107">
        <v>868</v>
      </c>
      <c r="B870" s="107" t="s">
        <v>42</v>
      </c>
      <c r="C870" s="90">
        <v>43609</v>
      </c>
      <c r="D870" s="107" t="s">
        <v>7488</v>
      </c>
      <c r="E870" s="107" t="s">
        <v>7652</v>
      </c>
      <c r="F870" s="126">
        <v>11.4</v>
      </c>
      <c r="G870" s="107" t="str">
        <f t="shared" si="15"/>
        <v>SH19-05075</v>
      </c>
      <c r="H870" s="318"/>
      <c r="I870" s="126"/>
      <c r="J870" s="110"/>
      <c r="K870" s="108"/>
      <c r="L870" s="107"/>
      <c r="M870" s="319"/>
      <c r="N870" s="107"/>
    </row>
    <row r="871" spans="1:14" ht="18" customHeight="1">
      <c r="A871" s="107">
        <v>869</v>
      </c>
      <c r="B871" s="107" t="s">
        <v>43</v>
      </c>
      <c r="C871" s="90">
        <v>43609</v>
      </c>
      <c r="D871" s="107" t="s">
        <v>7489</v>
      </c>
      <c r="E871" s="107" t="s">
        <v>1709</v>
      </c>
      <c r="F871" s="126">
        <v>2424.9</v>
      </c>
      <c r="G871" s="107" t="str">
        <f t="shared" si="15"/>
        <v>SH19-05076</v>
      </c>
      <c r="H871" s="318"/>
      <c r="I871" s="126"/>
      <c r="J871" s="110"/>
      <c r="K871" s="108"/>
      <c r="L871" s="107"/>
      <c r="M871" s="319"/>
      <c r="N871" s="107"/>
    </row>
    <row r="872" spans="1:14" ht="18" customHeight="1">
      <c r="A872" s="107">
        <v>870</v>
      </c>
      <c r="B872" s="107" t="s">
        <v>1746</v>
      </c>
      <c r="D872" s="327" t="s">
        <v>7490</v>
      </c>
      <c r="E872" s="107" t="s">
        <v>1709</v>
      </c>
      <c r="F872" s="126">
        <v>0</v>
      </c>
      <c r="G872" s="107" t="str">
        <f t="shared" si="15"/>
        <v>SH19-05077</v>
      </c>
      <c r="H872" s="318"/>
      <c r="I872" s="126"/>
      <c r="J872" s="110"/>
      <c r="K872" s="108"/>
      <c r="L872" s="107"/>
      <c r="M872" s="319"/>
      <c r="N872" s="107"/>
    </row>
    <row r="873" spans="1:14" ht="18" customHeight="1">
      <c r="A873" s="107">
        <v>871</v>
      </c>
      <c r="B873" s="107" t="s">
        <v>139</v>
      </c>
      <c r="C873" s="90">
        <v>43609</v>
      </c>
      <c r="D873" s="107" t="s">
        <v>7491</v>
      </c>
      <c r="E873" s="107" t="s">
        <v>1709</v>
      </c>
      <c r="F873" s="126">
        <v>4437</v>
      </c>
      <c r="G873" s="107" t="str">
        <f t="shared" si="15"/>
        <v>SH19-05078</v>
      </c>
      <c r="H873" s="318"/>
      <c r="I873" s="126"/>
      <c r="J873" s="110"/>
      <c r="K873" s="108"/>
      <c r="L873" s="107"/>
      <c r="M873" s="319"/>
      <c r="N873" s="107"/>
    </row>
    <row r="874" spans="1:14" ht="18" customHeight="1">
      <c r="A874" s="107">
        <v>872</v>
      </c>
      <c r="B874" s="107" t="s">
        <v>1727</v>
      </c>
      <c r="C874" s="90">
        <v>43609</v>
      </c>
      <c r="D874" s="107" t="s">
        <v>7492</v>
      </c>
      <c r="E874" s="107" t="s">
        <v>1709</v>
      </c>
      <c r="F874" s="126">
        <v>645.9</v>
      </c>
      <c r="G874" s="107" t="str">
        <f t="shared" si="15"/>
        <v>SH19-05079</v>
      </c>
      <c r="H874" s="318"/>
      <c r="I874" s="126"/>
      <c r="J874" s="110"/>
      <c r="K874" s="108"/>
      <c r="L874" s="107"/>
      <c r="M874" s="319"/>
      <c r="N874" s="107"/>
    </row>
    <row r="875" spans="1:14" ht="18" customHeight="1">
      <c r="A875" s="107">
        <v>873</v>
      </c>
      <c r="B875" s="107" t="s">
        <v>42</v>
      </c>
      <c r="C875" s="90">
        <v>43613</v>
      </c>
      <c r="D875" s="107" t="s">
        <v>7493</v>
      </c>
      <c r="E875" s="107" t="s">
        <v>7771</v>
      </c>
      <c r="F875" s="126">
        <v>4039.4</v>
      </c>
      <c r="G875" s="107" t="str">
        <f t="shared" si="15"/>
        <v>SH19-05080</v>
      </c>
      <c r="H875" s="318"/>
      <c r="I875" s="126"/>
      <c r="J875" s="110"/>
      <c r="K875" s="108"/>
      <c r="L875" s="107"/>
      <c r="M875" s="319"/>
      <c r="N875" s="107"/>
    </row>
    <row r="876" spans="1:14" ht="18" customHeight="1">
      <c r="A876" s="107">
        <v>874</v>
      </c>
      <c r="B876" s="107" t="s">
        <v>42</v>
      </c>
      <c r="C876" s="90">
        <v>43613</v>
      </c>
      <c r="D876" s="107" t="s">
        <v>7494</v>
      </c>
      <c r="E876" s="107" t="s">
        <v>7771</v>
      </c>
      <c r="F876" s="126">
        <v>3799.85</v>
      </c>
      <c r="G876" s="107" t="str">
        <f t="shared" si="15"/>
        <v>SH19-05081</v>
      </c>
      <c r="H876" s="318"/>
      <c r="I876" s="126"/>
      <c r="J876" s="110"/>
      <c r="K876" s="108"/>
      <c r="L876" s="107"/>
      <c r="M876" s="319"/>
      <c r="N876" s="107"/>
    </row>
    <row r="877" spans="1:14" ht="18" customHeight="1">
      <c r="A877" s="107">
        <v>875</v>
      </c>
      <c r="B877" s="107" t="s">
        <v>42</v>
      </c>
      <c r="C877" s="90">
        <v>43613</v>
      </c>
      <c r="D877" s="107" t="s">
        <v>7495</v>
      </c>
      <c r="E877" s="107" t="s">
        <v>7771</v>
      </c>
      <c r="F877" s="126">
        <v>2729.39</v>
      </c>
      <c r="G877" s="107" t="str">
        <f t="shared" si="15"/>
        <v>SH19-05082</v>
      </c>
      <c r="H877" s="318"/>
      <c r="I877" s="126"/>
      <c r="J877" s="110"/>
      <c r="K877" s="108"/>
      <c r="L877" s="107"/>
      <c r="M877" s="319"/>
      <c r="N877" s="107"/>
    </row>
    <row r="878" spans="1:14" ht="18" customHeight="1">
      <c r="A878" s="107">
        <v>876</v>
      </c>
      <c r="B878" s="107" t="s">
        <v>42</v>
      </c>
      <c r="C878" s="90">
        <v>43613</v>
      </c>
      <c r="D878" s="107" t="s">
        <v>7496</v>
      </c>
      <c r="E878" s="107" t="s">
        <v>7771</v>
      </c>
      <c r="F878" s="126">
        <v>2641.95</v>
      </c>
      <c r="G878" s="107" t="str">
        <f t="shared" si="15"/>
        <v>SH19-05083</v>
      </c>
      <c r="H878" s="318"/>
      <c r="I878" s="126"/>
      <c r="J878" s="110"/>
      <c r="K878" s="108"/>
      <c r="L878" s="107"/>
      <c r="M878" s="319"/>
      <c r="N878" s="107"/>
    </row>
    <row r="879" spans="1:14" ht="18" customHeight="1">
      <c r="A879" s="107">
        <v>877</v>
      </c>
      <c r="B879" s="107" t="s">
        <v>42</v>
      </c>
      <c r="C879" s="90">
        <v>43613</v>
      </c>
      <c r="D879" s="107" t="s">
        <v>7497</v>
      </c>
      <c r="E879" s="107" t="s">
        <v>7771</v>
      </c>
      <c r="F879" s="126">
        <v>2030.31</v>
      </c>
      <c r="G879" s="107" t="str">
        <f t="shared" si="15"/>
        <v>SH19-05084</v>
      </c>
      <c r="H879" s="318"/>
      <c r="I879" s="126"/>
      <c r="J879" s="110"/>
      <c r="K879" s="108"/>
      <c r="L879" s="107"/>
      <c r="M879" s="319"/>
      <c r="N879" s="107"/>
    </row>
    <row r="880" spans="1:14" ht="18" customHeight="1">
      <c r="A880" s="107">
        <v>878</v>
      </c>
      <c r="B880" s="107" t="s">
        <v>42</v>
      </c>
      <c r="C880" s="90">
        <v>43613</v>
      </c>
      <c r="D880" s="107" t="s">
        <v>7498</v>
      </c>
      <c r="E880" s="107" t="s">
        <v>7771</v>
      </c>
      <c r="F880" s="126">
        <v>3725.76</v>
      </c>
      <c r="G880" s="107" t="str">
        <f t="shared" si="15"/>
        <v>SH19-05085</v>
      </c>
      <c r="H880" s="318"/>
      <c r="I880" s="126"/>
      <c r="J880" s="110"/>
      <c r="K880" s="108"/>
      <c r="L880" s="107"/>
      <c r="M880" s="319"/>
      <c r="N880" s="107"/>
    </row>
    <row r="881" spans="1:14" ht="18" customHeight="1">
      <c r="A881" s="107">
        <v>879</v>
      </c>
      <c r="B881" s="107" t="s">
        <v>42</v>
      </c>
      <c r="C881" s="90">
        <v>43613</v>
      </c>
      <c r="D881" s="107" t="s">
        <v>7499</v>
      </c>
      <c r="E881" s="107" t="s">
        <v>7771</v>
      </c>
      <c r="F881" s="126">
        <v>3907.13</v>
      </c>
      <c r="G881" s="107" t="str">
        <f t="shared" si="15"/>
        <v>SH19-05086</v>
      </c>
      <c r="H881" s="318"/>
      <c r="I881" s="126"/>
      <c r="J881" s="110"/>
      <c r="K881" s="108"/>
      <c r="L881" s="107"/>
      <c r="M881" s="319"/>
      <c r="N881" s="107"/>
    </row>
    <row r="882" spans="1:14" ht="18" customHeight="1">
      <c r="A882" s="107">
        <v>880</v>
      </c>
      <c r="B882" s="107" t="s">
        <v>42</v>
      </c>
      <c r="C882" s="90">
        <v>43613</v>
      </c>
      <c r="D882" s="107" t="s">
        <v>7500</v>
      </c>
      <c r="E882" s="107" t="s">
        <v>7771</v>
      </c>
      <c r="F882" s="126">
        <v>4778.1099999999997</v>
      </c>
      <c r="G882" s="107" t="str">
        <f t="shared" si="15"/>
        <v>SH19-05087</v>
      </c>
      <c r="H882" s="318"/>
      <c r="I882" s="126"/>
      <c r="J882" s="110"/>
      <c r="K882" s="108"/>
      <c r="L882" s="107"/>
      <c r="M882" s="319"/>
      <c r="N882" s="107"/>
    </row>
    <row r="883" spans="1:14" ht="18" customHeight="1">
      <c r="A883" s="107">
        <v>881</v>
      </c>
      <c r="B883" s="107" t="s">
        <v>42</v>
      </c>
      <c r="C883" s="90">
        <v>43613</v>
      </c>
      <c r="D883" s="107" t="s">
        <v>7501</v>
      </c>
      <c r="E883" s="107" t="s">
        <v>7771</v>
      </c>
      <c r="F883" s="126">
        <v>3790.62</v>
      </c>
      <c r="G883" s="107" t="str">
        <f t="shared" si="15"/>
        <v>SH19-05088</v>
      </c>
      <c r="H883" s="318"/>
      <c r="I883" s="126"/>
      <c r="J883" s="110"/>
      <c r="K883" s="108"/>
      <c r="L883" s="107"/>
      <c r="M883" s="319"/>
      <c r="N883" s="107"/>
    </row>
    <row r="884" spans="1:14" ht="18" customHeight="1">
      <c r="A884" s="107">
        <v>882</v>
      </c>
      <c r="B884" s="107" t="s">
        <v>42</v>
      </c>
      <c r="C884" s="90">
        <v>43613</v>
      </c>
      <c r="D884" s="107" t="s">
        <v>7502</v>
      </c>
      <c r="E884" s="107" t="s">
        <v>7771</v>
      </c>
      <c r="F884" s="126">
        <v>5958.19</v>
      </c>
      <c r="G884" s="107" t="str">
        <f t="shared" si="15"/>
        <v>SH19-05089</v>
      </c>
      <c r="H884" s="318"/>
      <c r="I884" s="126"/>
      <c r="J884" s="110"/>
      <c r="K884" s="108"/>
      <c r="L884" s="107"/>
      <c r="M884" s="319"/>
      <c r="N884" s="107"/>
    </row>
    <row r="885" spans="1:14" ht="18" customHeight="1">
      <c r="A885" s="107">
        <v>883</v>
      </c>
      <c r="B885" s="107" t="s">
        <v>42</v>
      </c>
      <c r="C885" s="90">
        <v>43613</v>
      </c>
      <c r="D885" s="107" t="s">
        <v>7503</v>
      </c>
      <c r="E885" s="107" t="s">
        <v>7771</v>
      </c>
      <c r="F885" s="126">
        <v>2138.39</v>
      </c>
      <c r="G885" s="107" t="str">
        <f t="shared" si="15"/>
        <v>SH19-05090</v>
      </c>
      <c r="H885" s="318"/>
      <c r="I885" s="126"/>
      <c r="J885" s="110"/>
      <c r="K885" s="108"/>
      <c r="L885" s="107"/>
      <c r="M885" s="319"/>
      <c r="N885" s="107"/>
    </row>
    <row r="886" spans="1:14" ht="18" customHeight="1">
      <c r="A886" s="107">
        <v>884</v>
      </c>
      <c r="B886" s="107" t="s">
        <v>42</v>
      </c>
      <c r="C886" s="90">
        <v>43613</v>
      </c>
      <c r="D886" s="107" t="s">
        <v>7504</v>
      </c>
      <c r="E886" s="107" t="s">
        <v>7771</v>
      </c>
      <c r="F886" s="126">
        <v>501.21</v>
      </c>
      <c r="G886" s="107" t="str">
        <f t="shared" si="15"/>
        <v>SH19-05091</v>
      </c>
      <c r="H886" s="318"/>
      <c r="I886" s="126"/>
      <c r="J886" s="110"/>
      <c r="K886" s="108"/>
      <c r="L886" s="107"/>
      <c r="M886" s="319"/>
      <c r="N886" s="107"/>
    </row>
    <row r="887" spans="1:14" ht="18" customHeight="1">
      <c r="A887" s="107">
        <v>885</v>
      </c>
      <c r="B887" s="107" t="s">
        <v>42</v>
      </c>
      <c r="C887" s="90">
        <v>43613</v>
      </c>
      <c r="D887" s="107" t="s">
        <v>7505</v>
      </c>
      <c r="E887" s="107" t="s">
        <v>7771</v>
      </c>
      <c r="F887" s="126">
        <v>2056.88</v>
      </c>
      <c r="G887" s="107" t="str">
        <f t="shared" si="15"/>
        <v>SH19-05092</v>
      </c>
      <c r="H887" s="318"/>
      <c r="I887" s="126"/>
      <c r="J887" s="110"/>
      <c r="K887" s="108"/>
      <c r="L887" s="107"/>
      <c r="M887" s="319"/>
      <c r="N887" s="107"/>
    </row>
    <row r="888" spans="1:14" ht="18" customHeight="1">
      <c r="A888" s="107">
        <v>886</v>
      </c>
      <c r="B888" s="107" t="s">
        <v>42</v>
      </c>
      <c r="C888" s="90">
        <v>43613</v>
      </c>
      <c r="D888" s="107" t="s">
        <v>7506</v>
      </c>
      <c r="E888" s="107" t="s">
        <v>7771</v>
      </c>
      <c r="F888" s="126">
        <v>1804.47</v>
      </c>
      <c r="G888" s="107" t="str">
        <f t="shared" si="15"/>
        <v>SH19-05093</v>
      </c>
      <c r="H888" s="318"/>
      <c r="I888" s="126"/>
      <c r="J888" s="110"/>
      <c r="K888" s="108"/>
      <c r="L888" s="107"/>
      <c r="M888" s="319"/>
      <c r="N888" s="107"/>
    </row>
    <row r="889" spans="1:14" ht="18" customHeight="1">
      <c r="A889" s="107">
        <v>887</v>
      </c>
      <c r="B889" s="107" t="s">
        <v>42</v>
      </c>
      <c r="C889" s="90">
        <v>43613</v>
      </c>
      <c r="D889" s="107" t="s">
        <v>7507</v>
      </c>
      <c r="E889" s="107" t="s">
        <v>7771</v>
      </c>
      <c r="F889" s="126">
        <v>2687.66</v>
      </c>
      <c r="G889" s="107" t="str">
        <f t="shared" si="15"/>
        <v>SH19-05094</v>
      </c>
      <c r="H889" s="318"/>
      <c r="I889" s="126"/>
      <c r="J889" s="110"/>
      <c r="K889" s="108"/>
      <c r="L889" s="107"/>
      <c r="M889" s="319"/>
      <c r="N889" s="107"/>
    </row>
    <row r="890" spans="1:14" ht="18" customHeight="1">
      <c r="A890" s="107">
        <v>888</v>
      </c>
      <c r="B890" s="107" t="s">
        <v>329</v>
      </c>
      <c r="C890" s="90">
        <v>43609</v>
      </c>
      <c r="D890" s="107" t="s">
        <v>7508</v>
      </c>
      <c r="E890" s="107" t="s">
        <v>1709</v>
      </c>
      <c r="F890" s="126">
        <v>3544.55</v>
      </c>
      <c r="G890" s="107" t="str">
        <f t="shared" si="15"/>
        <v>SH19-05095</v>
      </c>
      <c r="H890" s="318"/>
      <c r="I890" s="126"/>
      <c r="J890" s="110"/>
      <c r="K890" s="108"/>
      <c r="L890" s="107"/>
      <c r="M890" s="319"/>
      <c r="N890" s="107"/>
    </row>
    <row r="891" spans="1:14" ht="18" customHeight="1">
      <c r="A891" s="107">
        <v>889</v>
      </c>
      <c r="B891" s="107" t="s">
        <v>42</v>
      </c>
      <c r="C891" s="90">
        <v>43613</v>
      </c>
      <c r="D891" s="107" t="s">
        <v>7509</v>
      </c>
      <c r="E891" s="107" t="s">
        <v>7771</v>
      </c>
      <c r="F891" s="126">
        <v>2687.66</v>
      </c>
      <c r="G891" s="107" t="str">
        <f t="shared" si="15"/>
        <v>SH19-05096</v>
      </c>
      <c r="H891" s="318"/>
      <c r="I891" s="126"/>
      <c r="J891" s="110"/>
      <c r="K891" s="108"/>
      <c r="L891" s="107"/>
      <c r="M891" s="319"/>
      <c r="N891" s="107"/>
    </row>
    <row r="892" spans="1:14" ht="18" customHeight="1">
      <c r="A892" s="107">
        <v>890</v>
      </c>
      <c r="B892" s="107" t="s">
        <v>142</v>
      </c>
      <c r="C892" s="90">
        <v>43610</v>
      </c>
      <c r="D892" s="107" t="s">
        <v>7510</v>
      </c>
      <c r="E892" s="107" t="s">
        <v>1709</v>
      </c>
      <c r="F892" s="126">
        <v>2630.21</v>
      </c>
      <c r="G892" s="107" t="str">
        <f t="shared" si="15"/>
        <v>SH19-05097</v>
      </c>
      <c r="H892" s="318"/>
      <c r="I892" s="126"/>
      <c r="J892" s="110"/>
      <c r="K892" s="108"/>
      <c r="L892" s="107"/>
      <c r="M892" s="319"/>
      <c r="N892" s="107"/>
    </row>
    <row r="893" spans="1:14" ht="18" customHeight="1">
      <c r="A893" s="107">
        <v>891</v>
      </c>
      <c r="B893" s="107" t="s">
        <v>142</v>
      </c>
      <c r="C893" s="90">
        <v>43610</v>
      </c>
      <c r="D893" s="107" t="s">
        <v>7511</v>
      </c>
      <c r="E893" s="107" t="s">
        <v>1709</v>
      </c>
      <c r="F893" s="126">
        <v>132.9</v>
      </c>
      <c r="G893" s="107" t="str">
        <f t="shared" si="15"/>
        <v>SH19-05098</v>
      </c>
      <c r="H893" s="318"/>
      <c r="I893" s="126"/>
      <c r="J893" s="110"/>
      <c r="K893" s="108"/>
      <c r="L893" s="107"/>
      <c r="M893" s="319"/>
      <c r="N893" s="107"/>
    </row>
    <row r="894" spans="1:14" ht="18" customHeight="1">
      <c r="A894" s="107">
        <v>892</v>
      </c>
      <c r="B894" s="107" t="s">
        <v>329</v>
      </c>
      <c r="C894" s="90">
        <v>43610</v>
      </c>
      <c r="D894" s="107" t="s">
        <v>7512</v>
      </c>
      <c r="E894" s="107" t="s">
        <v>1709</v>
      </c>
      <c r="F894" s="126">
        <v>2492.48</v>
      </c>
      <c r="G894" s="107" t="str">
        <f t="shared" si="15"/>
        <v>SH19-05099</v>
      </c>
      <c r="H894" s="318"/>
      <c r="I894" s="126"/>
      <c r="J894" s="110"/>
      <c r="K894" s="108"/>
      <c r="L894" s="107"/>
      <c r="M894" s="319"/>
      <c r="N894" s="107"/>
    </row>
    <row r="895" spans="1:14" ht="18" customHeight="1">
      <c r="A895" s="107">
        <v>893</v>
      </c>
      <c r="B895" s="107" t="s">
        <v>43</v>
      </c>
      <c r="C895" s="90">
        <v>43610</v>
      </c>
      <c r="D895" s="107" t="s">
        <v>7513</v>
      </c>
      <c r="E895" s="107" t="s">
        <v>1709</v>
      </c>
      <c r="F895" s="126">
        <v>3722.3</v>
      </c>
      <c r="G895" s="107" t="str">
        <f t="shared" si="15"/>
        <v>SH19-05100</v>
      </c>
      <c r="H895" s="318"/>
      <c r="I895" s="126"/>
      <c r="J895" s="110"/>
      <c r="K895" s="108"/>
      <c r="L895" s="107"/>
      <c r="M895" s="319"/>
      <c r="N895" s="107"/>
    </row>
    <row r="896" spans="1:14" ht="18" customHeight="1">
      <c r="A896" s="107">
        <v>894</v>
      </c>
      <c r="B896" s="107" t="s">
        <v>1746</v>
      </c>
      <c r="D896" s="327" t="s">
        <v>7514</v>
      </c>
      <c r="E896" s="107" t="s">
        <v>1709</v>
      </c>
      <c r="F896" s="126">
        <v>0</v>
      </c>
      <c r="G896" s="107" t="str">
        <f t="shared" si="15"/>
        <v>SH19-05101</v>
      </c>
      <c r="H896" s="318"/>
      <c r="I896" s="126"/>
      <c r="J896" s="110"/>
      <c r="K896" s="108"/>
      <c r="L896" s="107"/>
      <c r="M896" s="319"/>
      <c r="N896" s="107"/>
    </row>
    <row r="897" spans="1:14" ht="18" customHeight="1">
      <c r="A897" s="107">
        <v>895</v>
      </c>
      <c r="B897" s="107" t="s">
        <v>197</v>
      </c>
      <c r="C897" s="90">
        <v>43612</v>
      </c>
      <c r="D897" s="107" t="s">
        <v>7515</v>
      </c>
      <c r="E897" s="107" t="s">
        <v>1709</v>
      </c>
      <c r="F897" s="126">
        <v>6173.86</v>
      </c>
      <c r="G897" s="107" t="str">
        <f t="shared" si="15"/>
        <v>SH19-05102</v>
      </c>
      <c r="H897" s="318"/>
      <c r="I897" s="126"/>
      <c r="J897" s="110"/>
      <c r="K897" s="108"/>
      <c r="L897" s="107"/>
      <c r="M897" s="319"/>
      <c r="N897" s="107"/>
    </row>
    <row r="898" spans="1:14" ht="18" customHeight="1">
      <c r="A898" s="107">
        <v>896</v>
      </c>
      <c r="B898" s="107" t="s">
        <v>1746</v>
      </c>
      <c r="D898" s="327" t="s">
        <v>7516</v>
      </c>
      <c r="E898" s="107" t="s">
        <v>1709</v>
      </c>
      <c r="F898" s="126">
        <v>0</v>
      </c>
      <c r="G898" s="107" t="str">
        <f t="shared" si="15"/>
        <v>SH19-05103</v>
      </c>
      <c r="H898" s="318"/>
      <c r="I898" s="126"/>
      <c r="J898" s="110"/>
      <c r="K898" s="108"/>
      <c r="L898" s="107"/>
      <c r="M898" s="319"/>
      <c r="N898" s="107"/>
    </row>
    <row r="899" spans="1:14" ht="18" customHeight="1">
      <c r="A899" s="107">
        <v>897</v>
      </c>
      <c r="B899" s="107" t="s">
        <v>329</v>
      </c>
      <c r="C899" s="90">
        <v>43610</v>
      </c>
      <c r="D899" s="107" t="s">
        <v>7517</v>
      </c>
      <c r="E899" s="107" t="s">
        <v>1709</v>
      </c>
      <c r="F899" s="126">
        <v>1740.15</v>
      </c>
      <c r="G899" s="107" t="str">
        <f t="shared" si="15"/>
        <v>SH19-05104</v>
      </c>
      <c r="H899" s="318"/>
      <c r="I899" s="126"/>
      <c r="J899" s="110"/>
      <c r="K899" s="108"/>
      <c r="L899" s="107"/>
      <c r="M899" s="319"/>
      <c r="N899" s="107"/>
    </row>
    <row r="900" spans="1:14" ht="18" customHeight="1">
      <c r="A900" s="107">
        <v>898</v>
      </c>
      <c r="B900" s="107" t="s">
        <v>58</v>
      </c>
      <c r="C900" s="90">
        <v>43612</v>
      </c>
      <c r="D900" s="107" t="s">
        <v>7518</v>
      </c>
      <c r="E900" s="107" t="s">
        <v>1709</v>
      </c>
      <c r="F900" s="126">
        <v>2120</v>
      </c>
      <c r="G900" s="107" t="str">
        <f t="shared" si="15"/>
        <v>SH19-05105</v>
      </c>
      <c r="H900" s="318"/>
      <c r="I900" s="126"/>
      <c r="J900" s="110"/>
      <c r="K900" s="108"/>
      <c r="L900" s="107"/>
      <c r="M900" s="319"/>
      <c r="N900" s="107"/>
    </row>
    <row r="901" spans="1:14" ht="18" customHeight="1">
      <c r="A901" s="107">
        <v>899</v>
      </c>
      <c r="B901" s="107" t="s">
        <v>288</v>
      </c>
      <c r="C901" s="90">
        <v>43612</v>
      </c>
      <c r="D901" s="107" t="s">
        <v>7519</v>
      </c>
      <c r="E901" s="107" t="s">
        <v>1709</v>
      </c>
      <c r="F901" s="126">
        <v>2708.16</v>
      </c>
      <c r="G901" s="107" t="str">
        <f t="shared" si="15"/>
        <v>SH19-05106</v>
      </c>
      <c r="H901" s="318"/>
      <c r="I901" s="126"/>
      <c r="J901" s="110"/>
      <c r="K901" s="108"/>
      <c r="L901" s="107"/>
      <c r="M901" s="319"/>
      <c r="N901" s="107"/>
    </row>
    <row r="902" spans="1:14" ht="18" customHeight="1">
      <c r="A902" s="107">
        <v>900</v>
      </c>
      <c r="B902" s="107" t="s">
        <v>1746</v>
      </c>
      <c r="D902" s="327" t="s">
        <v>7520</v>
      </c>
      <c r="E902" s="107" t="s">
        <v>1709</v>
      </c>
      <c r="F902" s="126">
        <v>0</v>
      </c>
      <c r="G902" s="107" t="str">
        <f t="shared" si="15"/>
        <v>SH19-05107</v>
      </c>
      <c r="H902" s="318"/>
      <c r="I902" s="126"/>
      <c r="J902" s="110"/>
      <c r="K902" s="108"/>
      <c r="L902" s="107"/>
      <c r="M902" s="319"/>
      <c r="N902" s="107"/>
    </row>
    <row r="903" spans="1:14" ht="18" customHeight="1">
      <c r="A903" s="107">
        <v>901</v>
      </c>
      <c r="B903" s="107" t="s">
        <v>238</v>
      </c>
      <c r="C903" s="90">
        <v>43612</v>
      </c>
      <c r="D903" s="107" t="s">
        <v>7521</v>
      </c>
      <c r="E903" s="107" t="s">
        <v>1709</v>
      </c>
      <c r="F903" s="126">
        <v>3930.81</v>
      </c>
      <c r="G903" s="107" t="str">
        <f t="shared" si="15"/>
        <v>SH19-05108</v>
      </c>
      <c r="H903" s="318"/>
      <c r="I903" s="126"/>
      <c r="J903" s="110"/>
      <c r="K903" s="108"/>
      <c r="L903" s="107"/>
      <c r="M903" s="319"/>
      <c r="N903" s="107"/>
    </row>
    <row r="904" spans="1:14" ht="18" customHeight="1">
      <c r="A904" s="107">
        <v>902</v>
      </c>
      <c r="B904" s="107" t="s">
        <v>43</v>
      </c>
      <c r="C904" s="90">
        <v>43612</v>
      </c>
      <c r="D904" s="107" t="s">
        <v>7522</v>
      </c>
      <c r="E904" s="107" t="s">
        <v>1709</v>
      </c>
      <c r="F904" s="126">
        <v>5478.94</v>
      </c>
      <c r="G904" s="107" t="str">
        <f t="shared" si="15"/>
        <v>SH19-05109</v>
      </c>
      <c r="H904" s="318"/>
      <c r="I904" s="126"/>
      <c r="J904" s="110"/>
      <c r="K904" s="108"/>
      <c r="L904" s="107"/>
      <c r="M904" s="319"/>
      <c r="N904" s="107"/>
    </row>
    <row r="905" spans="1:14" ht="18" customHeight="1">
      <c r="A905" s="107">
        <v>903</v>
      </c>
      <c r="B905" s="107" t="s">
        <v>1746</v>
      </c>
      <c r="D905" s="327" t="s">
        <v>7523</v>
      </c>
      <c r="E905" s="107" t="s">
        <v>1709</v>
      </c>
      <c r="F905" s="126">
        <v>0</v>
      </c>
      <c r="G905" s="107" t="str">
        <f t="shared" si="15"/>
        <v>SH19-05110</v>
      </c>
      <c r="H905" s="318"/>
      <c r="I905" s="126"/>
      <c r="J905" s="110"/>
      <c r="K905" s="108"/>
      <c r="L905" s="107"/>
      <c r="M905" s="319"/>
      <c r="N905" s="107"/>
    </row>
    <row r="906" spans="1:14" ht="18" customHeight="1">
      <c r="A906" s="107">
        <v>904</v>
      </c>
      <c r="B906" s="107" t="s">
        <v>329</v>
      </c>
      <c r="C906" s="90">
        <v>43610</v>
      </c>
      <c r="D906" s="107" t="s">
        <v>7524</v>
      </c>
      <c r="E906" s="107" t="s">
        <v>1709</v>
      </c>
      <c r="F906" s="126">
        <v>2324.16</v>
      </c>
      <c r="G906" s="107" t="str">
        <f t="shared" si="15"/>
        <v>SH19-05111</v>
      </c>
      <c r="H906" s="318"/>
      <c r="I906" s="126"/>
      <c r="J906" s="110"/>
      <c r="K906" s="108"/>
      <c r="L906" s="107"/>
      <c r="M906" s="319"/>
      <c r="N906" s="107"/>
    </row>
    <row r="907" spans="1:14" ht="18" customHeight="1">
      <c r="A907" s="107">
        <v>905</v>
      </c>
      <c r="B907" s="107" t="s">
        <v>139</v>
      </c>
      <c r="C907" s="90">
        <v>43612</v>
      </c>
      <c r="D907" s="107" t="s">
        <v>7525</v>
      </c>
      <c r="E907" s="107" t="s">
        <v>1709</v>
      </c>
      <c r="F907" s="126">
        <v>1038.3800000000001</v>
      </c>
      <c r="G907" s="107" t="str">
        <f t="shared" si="15"/>
        <v>SH19-05112</v>
      </c>
      <c r="H907" s="318"/>
      <c r="I907" s="126"/>
      <c r="J907" s="110"/>
      <c r="K907" s="108"/>
      <c r="L907" s="107"/>
      <c r="M907" s="319"/>
      <c r="N907" s="107"/>
    </row>
    <row r="908" spans="1:14" ht="18" customHeight="1">
      <c r="A908" s="107">
        <v>906</v>
      </c>
      <c r="B908" s="107" t="s">
        <v>335</v>
      </c>
      <c r="C908" s="90">
        <v>43612</v>
      </c>
      <c r="D908" s="107" t="s">
        <v>7526</v>
      </c>
      <c r="E908" s="107" t="s">
        <v>1709</v>
      </c>
      <c r="F908" s="126">
        <v>1487.65</v>
      </c>
      <c r="G908" s="107" t="str">
        <f t="shared" si="15"/>
        <v>SH19-05113</v>
      </c>
      <c r="H908" s="318"/>
      <c r="I908" s="126"/>
      <c r="J908" s="110"/>
      <c r="K908" s="108"/>
      <c r="L908" s="107"/>
      <c r="M908" s="319"/>
      <c r="N908" s="107"/>
    </row>
    <row r="909" spans="1:14" ht="18" customHeight="1">
      <c r="A909" s="107">
        <v>907</v>
      </c>
      <c r="B909" s="107" t="s">
        <v>197</v>
      </c>
      <c r="C909" s="90">
        <v>43612</v>
      </c>
      <c r="D909" s="107" t="s">
        <v>7527</v>
      </c>
      <c r="E909" s="107" t="s">
        <v>1709</v>
      </c>
      <c r="F909" s="126">
        <v>6361.19</v>
      </c>
      <c r="G909" s="107" t="str">
        <f t="shared" si="15"/>
        <v>SH19-05114</v>
      </c>
      <c r="H909" s="318"/>
      <c r="I909" s="126"/>
      <c r="J909" s="110"/>
      <c r="K909" s="108"/>
      <c r="L909" s="107"/>
      <c r="M909" s="319"/>
      <c r="N909" s="107"/>
    </row>
    <row r="910" spans="1:14" ht="18" customHeight="1">
      <c r="A910" s="107">
        <v>908</v>
      </c>
      <c r="B910" s="107" t="s">
        <v>346</v>
      </c>
      <c r="C910" s="90">
        <v>43612</v>
      </c>
      <c r="D910" s="107" t="s">
        <v>7528</v>
      </c>
      <c r="E910" s="107" t="s">
        <v>1709</v>
      </c>
      <c r="F910" s="126">
        <v>924</v>
      </c>
      <c r="G910" s="107" t="str">
        <f t="shared" si="15"/>
        <v>SH19-05115</v>
      </c>
      <c r="H910" s="318"/>
      <c r="I910" s="126"/>
      <c r="J910" s="110"/>
      <c r="K910" s="108"/>
      <c r="L910" s="107"/>
      <c r="M910" s="319"/>
      <c r="N910" s="107"/>
    </row>
    <row r="911" spans="1:14" ht="18" customHeight="1">
      <c r="A911" s="107">
        <v>909</v>
      </c>
      <c r="B911" s="107" t="s">
        <v>1746</v>
      </c>
      <c r="D911" s="327" t="s">
        <v>7529</v>
      </c>
      <c r="E911" s="107" t="s">
        <v>1709</v>
      </c>
      <c r="F911" s="126">
        <v>0</v>
      </c>
      <c r="G911" s="107" t="str">
        <f t="shared" si="15"/>
        <v>SH19-05116</v>
      </c>
      <c r="H911" s="318"/>
      <c r="I911" s="126"/>
      <c r="J911" s="110"/>
      <c r="K911" s="108"/>
      <c r="L911" s="107"/>
      <c r="M911" s="319"/>
      <c r="N911" s="107"/>
    </row>
    <row r="912" spans="1:14" ht="18" customHeight="1">
      <c r="A912" s="107">
        <v>910</v>
      </c>
      <c r="B912" s="107" t="s">
        <v>1746</v>
      </c>
      <c r="D912" s="327" t="s">
        <v>7530</v>
      </c>
      <c r="E912" s="107" t="s">
        <v>1709</v>
      </c>
      <c r="F912" s="126">
        <v>0</v>
      </c>
      <c r="G912" s="107" t="str">
        <f t="shared" si="15"/>
        <v>SH19-05117</v>
      </c>
      <c r="H912" s="318"/>
      <c r="I912" s="126"/>
      <c r="J912" s="110"/>
      <c r="K912" s="108"/>
      <c r="L912" s="107"/>
      <c r="M912" s="319"/>
      <c r="N912" s="107"/>
    </row>
    <row r="913" spans="1:14" ht="18" customHeight="1">
      <c r="A913" s="107">
        <v>911</v>
      </c>
      <c r="B913" s="107" t="s">
        <v>42</v>
      </c>
      <c r="C913" s="90">
        <v>43619</v>
      </c>
      <c r="D913" s="328" t="s">
        <v>7531</v>
      </c>
      <c r="E913" s="107" t="s">
        <v>1709</v>
      </c>
      <c r="F913" s="126">
        <v>5656.93</v>
      </c>
      <c r="G913" s="107" t="str">
        <f t="shared" si="15"/>
        <v>SH19-05118</v>
      </c>
      <c r="H913" s="318"/>
      <c r="I913" s="126"/>
      <c r="J913" s="110"/>
      <c r="K913" s="108"/>
      <c r="L913" s="107"/>
      <c r="M913" s="319"/>
      <c r="N913" s="107"/>
    </row>
    <row r="914" spans="1:14" ht="18" customHeight="1">
      <c r="A914" s="107">
        <v>912</v>
      </c>
      <c r="B914" s="107" t="s">
        <v>42</v>
      </c>
      <c r="C914" s="90">
        <v>43612</v>
      </c>
      <c r="D914" s="107" t="s">
        <v>7532</v>
      </c>
      <c r="E914" s="107" t="s">
        <v>7770</v>
      </c>
      <c r="F914" s="126">
        <v>6294.98</v>
      </c>
      <c r="G914" s="107" t="str">
        <f t="shared" si="15"/>
        <v>SH19-05119</v>
      </c>
      <c r="H914" s="318"/>
      <c r="I914" s="126"/>
      <c r="J914" s="110"/>
      <c r="K914" s="108"/>
      <c r="L914" s="107"/>
      <c r="M914" s="319"/>
      <c r="N914" s="107"/>
    </row>
    <row r="915" spans="1:14" ht="18" customHeight="1">
      <c r="A915" s="107">
        <v>913</v>
      </c>
      <c r="B915" s="107" t="s">
        <v>42</v>
      </c>
      <c r="C915" s="90">
        <v>43612</v>
      </c>
      <c r="D915" s="107" t="s">
        <v>7533</v>
      </c>
      <c r="E915" s="107" t="s">
        <v>7770</v>
      </c>
      <c r="F915" s="126">
        <v>611.20000000000005</v>
      </c>
      <c r="G915" s="107" t="str">
        <f t="shared" si="15"/>
        <v>SH19-05120</v>
      </c>
      <c r="H915" s="318"/>
      <c r="I915" s="126"/>
      <c r="J915" s="110"/>
      <c r="K915" s="108"/>
      <c r="L915" s="107"/>
      <c r="M915" s="319"/>
      <c r="N915" s="107"/>
    </row>
    <row r="916" spans="1:14" ht="18" customHeight="1">
      <c r="A916" s="107">
        <v>914</v>
      </c>
      <c r="B916" s="107" t="s">
        <v>1746</v>
      </c>
      <c r="D916" s="327" t="s">
        <v>7534</v>
      </c>
      <c r="E916" s="107" t="s">
        <v>1709</v>
      </c>
      <c r="F916" s="126">
        <v>0</v>
      </c>
      <c r="G916" s="107" t="str">
        <f t="shared" si="15"/>
        <v>SH19-05121</v>
      </c>
      <c r="H916" s="318"/>
      <c r="I916" s="126"/>
      <c r="J916" s="110"/>
      <c r="K916" s="108"/>
      <c r="L916" s="107"/>
      <c r="M916" s="319"/>
      <c r="N916" s="107"/>
    </row>
    <row r="917" spans="1:14" ht="18" customHeight="1">
      <c r="A917" s="107">
        <v>915</v>
      </c>
      <c r="B917" s="107" t="s">
        <v>45</v>
      </c>
      <c r="C917" s="90">
        <v>43612</v>
      </c>
      <c r="D917" s="107" t="s">
        <v>7535</v>
      </c>
      <c r="E917" s="107" t="s">
        <v>1709</v>
      </c>
      <c r="F917" s="126">
        <v>1650</v>
      </c>
      <c r="G917" s="107" t="str">
        <f t="shared" si="15"/>
        <v>SH19-05122</v>
      </c>
      <c r="H917" s="318"/>
      <c r="I917" s="126"/>
      <c r="J917" s="110"/>
      <c r="K917" s="108"/>
      <c r="L917" s="107"/>
      <c r="M917" s="319"/>
      <c r="N917" s="107"/>
    </row>
    <row r="918" spans="1:14" ht="18" customHeight="1">
      <c r="A918" s="107">
        <v>916</v>
      </c>
      <c r="B918" s="107" t="s">
        <v>291</v>
      </c>
      <c r="C918" s="90">
        <v>43612</v>
      </c>
      <c r="D918" s="107" t="s">
        <v>7536</v>
      </c>
      <c r="E918" s="107" t="s">
        <v>1709</v>
      </c>
      <c r="F918" s="126">
        <v>6417.4</v>
      </c>
      <c r="G918" s="107" t="str">
        <f t="shared" si="15"/>
        <v>SH19-05123</v>
      </c>
      <c r="H918" s="318"/>
      <c r="I918" s="126"/>
      <c r="J918" s="110"/>
      <c r="K918" s="108"/>
      <c r="L918" s="107"/>
      <c r="M918" s="319"/>
      <c r="N918" s="107"/>
    </row>
    <row r="919" spans="1:14" ht="18" customHeight="1">
      <c r="A919" s="107">
        <v>917</v>
      </c>
      <c r="B919" s="107" t="s">
        <v>291</v>
      </c>
      <c r="C919" s="90">
        <v>43612</v>
      </c>
      <c r="D919" s="107" t="s">
        <v>7537</v>
      </c>
      <c r="E919" s="107" t="s">
        <v>1709</v>
      </c>
      <c r="F919" s="126">
        <v>2129.2199999999998</v>
      </c>
      <c r="G919" s="107" t="str">
        <f t="shared" si="15"/>
        <v>SH19-05124</v>
      </c>
      <c r="H919" s="318"/>
      <c r="I919" s="126"/>
      <c r="J919" s="110"/>
      <c r="K919" s="108"/>
      <c r="L919" s="107"/>
      <c r="M919" s="319"/>
      <c r="N919" s="107"/>
    </row>
    <row r="920" spans="1:14" ht="18" customHeight="1">
      <c r="A920" s="107">
        <v>918</v>
      </c>
      <c r="B920" s="107" t="s">
        <v>50</v>
      </c>
      <c r="C920" s="90">
        <v>43612</v>
      </c>
      <c r="D920" s="107" t="s">
        <v>7538</v>
      </c>
      <c r="E920" s="107" t="s">
        <v>1709</v>
      </c>
      <c r="F920" s="126">
        <v>11188.79</v>
      </c>
      <c r="G920" s="107" t="str">
        <f t="shared" si="15"/>
        <v>SH19-05125</v>
      </c>
      <c r="H920" s="318"/>
      <c r="I920" s="126"/>
      <c r="J920" s="110"/>
      <c r="K920" s="108"/>
      <c r="L920" s="107"/>
      <c r="M920" s="319"/>
      <c r="N920" s="107"/>
    </row>
    <row r="921" spans="1:14" ht="18" customHeight="1">
      <c r="A921" s="107">
        <v>919</v>
      </c>
      <c r="B921" s="107" t="s">
        <v>329</v>
      </c>
      <c r="C921" s="90">
        <v>43612</v>
      </c>
      <c r="D921" s="107" t="s">
        <v>7539</v>
      </c>
      <c r="E921" s="107" t="s">
        <v>1709</v>
      </c>
      <c r="F921" s="126">
        <v>3861.61</v>
      </c>
      <c r="G921" s="107" t="str">
        <f t="shared" si="15"/>
        <v>SH19-05126</v>
      </c>
      <c r="H921" s="318"/>
      <c r="I921" s="126"/>
      <c r="J921" s="110"/>
      <c r="K921" s="108"/>
      <c r="L921" s="107"/>
      <c r="M921" s="319"/>
      <c r="N921" s="107"/>
    </row>
    <row r="922" spans="1:14" ht="18" customHeight="1">
      <c r="A922" s="107">
        <v>920</v>
      </c>
      <c r="B922" s="107" t="s">
        <v>142</v>
      </c>
      <c r="C922" s="90">
        <v>43612</v>
      </c>
      <c r="D922" s="107" t="s">
        <v>7540</v>
      </c>
      <c r="E922" s="107" t="s">
        <v>1709</v>
      </c>
      <c r="F922" s="126">
        <v>2758.13</v>
      </c>
      <c r="G922" s="107" t="str">
        <f t="shared" si="15"/>
        <v>SH19-05127</v>
      </c>
      <c r="H922" s="318"/>
      <c r="I922" s="126"/>
      <c r="J922" s="110"/>
      <c r="K922" s="108"/>
      <c r="L922" s="107"/>
      <c r="M922" s="319"/>
      <c r="N922" s="107"/>
    </row>
    <row r="923" spans="1:14" ht="18" customHeight="1">
      <c r="A923" s="107">
        <v>921</v>
      </c>
      <c r="B923" s="107" t="s">
        <v>142</v>
      </c>
      <c r="C923" s="90">
        <v>43612</v>
      </c>
      <c r="D923" s="107" t="s">
        <v>7541</v>
      </c>
      <c r="E923" s="107" t="s">
        <v>1709</v>
      </c>
      <c r="F923" s="126">
        <v>502.68</v>
      </c>
      <c r="G923" s="107" t="str">
        <f t="shared" si="15"/>
        <v>SH19-05128</v>
      </c>
      <c r="H923" s="318"/>
      <c r="I923" s="126"/>
      <c r="J923" s="110"/>
      <c r="K923" s="108"/>
      <c r="L923" s="107"/>
      <c r="M923" s="319"/>
      <c r="N923" s="107"/>
    </row>
    <row r="924" spans="1:14" ht="18" customHeight="1">
      <c r="A924" s="107">
        <v>922</v>
      </c>
      <c r="B924" s="107" t="s">
        <v>42</v>
      </c>
      <c r="C924" s="90">
        <v>43612</v>
      </c>
      <c r="D924" s="107" t="s">
        <v>7542</v>
      </c>
      <c r="E924" s="107" t="s">
        <v>7770</v>
      </c>
      <c r="F924" s="126">
        <v>15.1</v>
      </c>
      <c r="G924" s="107" t="str">
        <f t="shared" si="15"/>
        <v>SH19-05129</v>
      </c>
      <c r="H924" s="318"/>
      <c r="I924" s="126"/>
      <c r="J924" s="110"/>
      <c r="K924" s="108"/>
      <c r="L924" s="107"/>
      <c r="M924" s="319"/>
      <c r="N924" s="107"/>
    </row>
    <row r="925" spans="1:14" ht="18" customHeight="1">
      <c r="A925" s="107">
        <v>923</v>
      </c>
      <c r="B925" s="107" t="s">
        <v>42</v>
      </c>
      <c r="C925" s="90">
        <v>43613</v>
      </c>
      <c r="D925" s="107" t="s">
        <v>7543</v>
      </c>
      <c r="E925" s="107" t="s">
        <v>7771</v>
      </c>
      <c r="F925" s="126">
        <v>898.02</v>
      </c>
      <c r="G925" s="107" t="str">
        <f t="shared" ref="G925:G988" si="16">D925</f>
        <v>SH19-05130</v>
      </c>
      <c r="H925" s="318"/>
      <c r="I925" s="126"/>
      <c r="J925" s="110"/>
      <c r="K925" s="108"/>
      <c r="L925" s="107"/>
      <c r="M925" s="319"/>
      <c r="N925" s="107"/>
    </row>
    <row r="926" spans="1:14" ht="18" customHeight="1">
      <c r="A926" s="107">
        <v>924</v>
      </c>
      <c r="B926" s="107" t="s">
        <v>42</v>
      </c>
      <c r="C926" s="90">
        <v>43613</v>
      </c>
      <c r="D926" s="107" t="s">
        <v>7544</v>
      </c>
      <c r="E926" s="107" t="s">
        <v>7771</v>
      </c>
      <c r="F926" s="126">
        <v>2920.56</v>
      </c>
      <c r="G926" s="107" t="str">
        <f t="shared" si="16"/>
        <v>SH19-05131</v>
      </c>
      <c r="H926" s="318"/>
      <c r="I926" s="126"/>
      <c r="J926" s="110"/>
      <c r="K926" s="108"/>
      <c r="L926" s="107"/>
      <c r="M926" s="319"/>
      <c r="N926" s="107"/>
    </row>
    <row r="927" spans="1:14" ht="18" customHeight="1">
      <c r="A927" s="107">
        <v>925</v>
      </c>
      <c r="B927" s="107" t="s">
        <v>42</v>
      </c>
      <c r="C927" s="90">
        <v>43614</v>
      </c>
      <c r="D927" s="107" t="s">
        <v>7545</v>
      </c>
      <c r="E927" s="107" t="s">
        <v>7769</v>
      </c>
      <c r="F927" s="126">
        <v>5265.1</v>
      </c>
      <c r="G927" s="107" t="str">
        <f t="shared" si="16"/>
        <v>SH19-05132</v>
      </c>
      <c r="H927" s="318"/>
      <c r="I927" s="126"/>
      <c r="J927" s="110"/>
      <c r="K927" s="108"/>
      <c r="L927" s="107"/>
      <c r="M927" s="319"/>
      <c r="N927" s="107"/>
    </row>
    <row r="928" spans="1:14" ht="18" customHeight="1">
      <c r="A928" s="107">
        <v>926</v>
      </c>
      <c r="B928" s="107" t="s">
        <v>42</v>
      </c>
      <c r="C928" s="90">
        <v>43614</v>
      </c>
      <c r="D928" s="107" t="s">
        <v>7546</v>
      </c>
      <c r="E928" s="107" t="s">
        <v>7769</v>
      </c>
      <c r="F928" s="126">
        <v>5541.79</v>
      </c>
      <c r="G928" s="107" t="str">
        <f t="shared" si="16"/>
        <v>SH19-05133</v>
      </c>
      <c r="H928" s="318"/>
      <c r="I928" s="126"/>
      <c r="J928" s="110"/>
      <c r="K928" s="108"/>
      <c r="L928" s="107"/>
      <c r="M928" s="319"/>
      <c r="N928" s="107"/>
    </row>
    <row r="929" spans="1:14" ht="18" customHeight="1">
      <c r="A929" s="107">
        <v>927</v>
      </c>
      <c r="B929" s="107" t="s">
        <v>42</v>
      </c>
      <c r="C929" s="90">
        <v>43614</v>
      </c>
      <c r="D929" s="107" t="s">
        <v>7547</v>
      </c>
      <c r="E929" s="107" t="s">
        <v>7769</v>
      </c>
      <c r="F929" s="126">
        <v>1589.49</v>
      </c>
      <c r="G929" s="107" t="str">
        <f t="shared" si="16"/>
        <v>SH19-05134</v>
      </c>
      <c r="H929" s="318"/>
      <c r="I929" s="126"/>
      <c r="J929" s="110"/>
      <c r="K929" s="108"/>
      <c r="L929" s="107"/>
      <c r="M929" s="319"/>
      <c r="N929" s="107"/>
    </row>
    <row r="930" spans="1:14" ht="18" customHeight="1">
      <c r="A930" s="107">
        <v>928</v>
      </c>
      <c r="B930" s="107" t="s">
        <v>42</v>
      </c>
      <c r="C930" s="90">
        <v>43614</v>
      </c>
      <c r="D930" s="107" t="s">
        <v>7548</v>
      </c>
      <c r="E930" s="107" t="s">
        <v>7769</v>
      </c>
      <c r="F930" s="126">
        <v>5651.57</v>
      </c>
      <c r="G930" s="107" t="str">
        <f t="shared" si="16"/>
        <v>SH19-05135</v>
      </c>
      <c r="H930" s="318"/>
      <c r="I930" s="126"/>
      <c r="J930" s="110"/>
      <c r="K930" s="108"/>
      <c r="L930" s="107"/>
      <c r="M930" s="319"/>
      <c r="N930" s="107"/>
    </row>
    <row r="931" spans="1:14" ht="18" customHeight="1">
      <c r="A931" s="107">
        <v>929</v>
      </c>
      <c r="B931" s="107" t="s">
        <v>42</v>
      </c>
      <c r="C931" s="90">
        <v>43614</v>
      </c>
      <c r="D931" s="107" t="s">
        <v>7549</v>
      </c>
      <c r="E931" s="107" t="s">
        <v>7769</v>
      </c>
      <c r="F931" s="126">
        <v>5664.4</v>
      </c>
      <c r="G931" s="107" t="str">
        <f t="shared" si="16"/>
        <v>SH19-05136</v>
      </c>
      <c r="H931" s="318"/>
      <c r="I931" s="126"/>
      <c r="J931" s="110"/>
      <c r="K931" s="108"/>
      <c r="L931" s="107"/>
      <c r="M931" s="319"/>
      <c r="N931" s="107"/>
    </row>
    <row r="932" spans="1:14" ht="18" customHeight="1">
      <c r="A932" s="107">
        <v>930</v>
      </c>
      <c r="B932" s="107" t="s">
        <v>42</v>
      </c>
      <c r="C932" s="90">
        <v>43614</v>
      </c>
      <c r="D932" s="107" t="s">
        <v>7550</v>
      </c>
      <c r="E932" s="107" t="s">
        <v>7769</v>
      </c>
      <c r="F932" s="126">
        <v>7178.79</v>
      </c>
      <c r="G932" s="107" t="str">
        <f t="shared" si="16"/>
        <v>SH19-05137</v>
      </c>
      <c r="H932" s="318"/>
      <c r="I932" s="126"/>
      <c r="J932" s="110"/>
      <c r="K932" s="108"/>
      <c r="L932" s="107"/>
      <c r="M932" s="319"/>
      <c r="N932" s="107"/>
    </row>
    <row r="933" spans="1:14" ht="18" customHeight="1">
      <c r="A933" s="107">
        <v>931</v>
      </c>
      <c r="B933" s="107" t="s">
        <v>42</v>
      </c>
      <c r="C933" s="90">
        <v>43614</v>
      </c>
      <c r="D933" s="107" t="s">
        <v>7551</v>
      </c>
      <c r="E933" s="107" t="s">
        <v>7769</v>
      </c>
      <c r="F933" s="126">
        <v>5034.03</v>
      </c>
      <c r="G933" s="107" t="str">
        <f t="shared" si="16"/>
        <v>SH19-05138</v>
      </c>
      <c r="H933" s="318"/>
      <c r="I933" s="126"/>
      <c r="J933" s="110"/>
      <c r="K933" s="108"/>
      <c r="L933" s="107"/>
      <c r="M933" s="319"/>
      <c r="N933" s="107"/>
    </row>
    <row r="934" spans="1:14" ht="18" customHeight="1">
      <c r="A934" s="107">
        <v>932</v>
      </c>
      <c r="B934" s="107" t="s">
        <v>42</v>
      </c>
      <c r="C934" s="90">
        <v>43614</v>
      </c>
      <c r="D934" s="107" t="s">
        <v>7552</v>
      </c>
      <c r="E934" s="107" t="s">
        <v>7769</v>
      </c>
      <c r="F934" s="126">
        <v>1472.75</v>
      </c>
      <c r="G934" s="107" t="str">
        <f t="shared" si="16"/>
        <v>SH19-05139</v>
      </c>
      <c r="H934" s="318"/>
      <c r="I934" s="126"/>
      <c r="J934" s="110"/>
      <c r="K934" s="108"/>
      <c r="L934" s="107"/>
      <c r="M934" s="319"/>
      <c r="N934" s="107"/>
    </row>
    <row r="935" spans="1:14" ht="18" customHeight="1">
      <c r="A935" s="107">
        <v>933</v>
      </c>
      <c r="B935" s="107" t="s">
        <v>42</v>
      </c>
      <c r="C935" s="90">
        <v>43614</v>
      </c>
      <c r="D935" s="107" t="s">
        <v>7553</v>
      </c>
      <c r="E935" s="107" t="s">
        <v>7769</v>
      </c>
      <c r="F935" s="126">
        <v>11521.51</v>
      </c>
      <c r="G935" s="107" t="str">
        <f t="shared" si="16"/>
        <v>SH19-05140</v>
      </c>
      <c r="H935" s="318"/>
      <c r="I935" s="126"/>
      <c r="J935" s="110"/>
      <c r="K935" s="108"/>
      <c r="L935" s="107"/>
      <c r="M935" s="319"/>
      <c r="N935" s="107"/>
    </row>
    <row r="936" spans="1:14" ht="18" customHeight="1">
      <c r="A936" s="107">
        <v>934</v>
      </c>
      <c r="B936" s="107" t="s">
        <v>42</v>
      </c>
      <c r="C936" s="90">
        <v>43614</v>
      </c>
      <c r="D936" s="107" t="s">
        <v>7554</v>
      </c>
      <c r="E936" s="107" t="s">
        <v>7769</v>
      </c>
      <c r="F936" s="126">
        <v>5841.54</v>
      </c>
      <c r="G936" s="107" t="str">
        <f t="shared" si="16"/>
        <v>SH19-05141</v>
      </c>
      <c r="H936" s="318"/>
      <c r="I936" s="126"/>
      <c r="J936" s="110"/>
      <c r="K936" s="108"/>
      <c r="L936" s="107"/>
      <c r="M936" s="319"/>
      <c r="N936" s="107"/>
    </row>
    <row r="937" spans="1:14" ht="18" customHeight="1">
      <c r="A937" s="107">
        <v>935</v>
      </c>
      <c r="B937" s="107" t="s">
        <v>42</v>
      </c>
      <c r="C937" s="90">
        <v>43614</v>
      </c>
      <c r="D937" s="107" t="s">
        <v>7555</v>
      </c>
      <c r="E937" s="107" t="s">
        <v>7769</v>
      </c>
      <c r="F937" s="126">
        <v>11348.41</v>
      </c>
      <c r="G937" s="107" t="str">
        <f t="shared" si="16"/>
        <v>SH19-05142</v>
      </c>
      <c r="H937" s="318"/>
      <c r="I937" s="126"/>
      <c r="J937" s="110"/>
      <c r="K937" s="108"/>
      <c r="L937" s="107"/>
      <c r="M937" s="319"/>
      <c r="N937" s="107"/>
    </row>
    <row r="938" spans="1:14" ht="18" customHeight="1">
      <c r="A938" s="107">
        <v>936</v>
      </c>
      <c r="B938" s="107" t="s">
        <v>42</v>
      </c>
      <c r="C938" s="90">
        <v>43614</v>
      </c>
      <c r="D938" s="107" t="s">
        <v>7556</v>
      </c>
      <c r="E938" s="107" t="s">
        <v>7769</v>
      </c>
      <c r="F938" s="126">
        <v>6785.7</v>
      </c>
      <c r="G938" s="107" t="str">
        <f t="shared" si="16"/>
        <v>SH19-05143</v>
      </c>
      <c r="H938" s="318"/>
      <c r="I938" s="126"/>
      <c r="J938" s="110"/>
      <c r="K938" s="108"/>
      <c r="L938" s="107"/>
      <c r="M938" s="319"/>
      <c r="N938" s="107"/>
    </row>
    <row r="939" spans="1:14" ht="18" customHeight="1">
      <c r="A939" s="107">
        <v>937</v>
      </c>
      <c r="B939" s="107" t="s">
        <v>42</v>
      </c>
      <c r="C939" s="90">
        <v>43614</v>
      </c>
      <c r="D939" s="107" t="s">
        <v>7557</v>
      </c>
      <c r="E939" s="107" t="s">
        <v>7769</v>
      </c>
      <c r="F939" s="126">
        <v>1495.2</v>
      </c>
      <c r="G939" s="107" t="str">
        <f t="shared" si="16"/>
        <v>SH19-05144</v>
      </c>
      <c r="H939" s="318"/>
      <c r="I939" s="126"/>
      <c r="J939" s="110"/>
      <c r="K939" s="108"/>
      <c r="L939" s="107"/>
      <c r="M939" s="319"/>
      <c r="N939" s="107"/>
    </row>
    <row r="940" spans="1:14" ht="18" customHeight="1">
      <c r="A940" s="107">
        <v>938</v>
      </c>
      <c r="B940" s="107" t="s">
        <v>42</v>
      </c>
      <c r="C940" s="90">
        <v>43614</v>
      </c>
      <c r="D940" s="107" t="s">
        <v>7558</v>
      </c>
      <c r="E940" s="107" t="s">
        <v>7769</v>
      </c>
      <c r="F940" s="126">
        <v>10097.43</v>
      </c>
      <c r="G940" s="107" t="str">
        <f t="shared" si="16"/>
        <v>SH19-05145</v>
      </c>
      <c r="H940" s="318"/>
      <c r="I940" s="126"/>
      <c r="J940" s="110"/>
      <c r="K940" s="108"/>
      <c r="L940" s="107"/>
      <c r="M940" s="319"/>
      <c r="N940" s="107"/>
    </row>
    <row r="941" spans="1:14" ht="18" customHeight="1">
      <c r="A941" s="107">
        <v>939</v>
      </c>
      <c r="B941" s="107" t="s">
        <v>42</v>
      </c>
      <c r="C941" s="90">
        <v>43614</v>
      </c>
      <c r="D941" s="107" t="s">
        <v>7559</v>
      </c>
      <c r="E941" s="107" t="s">
        <v>7769</v>
      </c>
      <c r="F941" s="126">
        <v>2759.18</v>
      </c>
      <c r="G941" s="107" t="str">
        <f t="shared" si="16"/>
        <v>SH19-05146</v>
      </c>
      <c r="H941" s="318"/>
      <c r="I941" s="126"/>
      <c r="J941" s="110"/>
      <c r="K941" s="108"/>
      <c r="L941" s="107"/>
      <c r="M941" s="319"/>
      <c r="N941" s="107"/>
    </row>
    <row r="942" spans="1:14" ht="18" customHeight="1">
      <c r="A942" s="107">
        <v>940</v>
      </c>
      <c r="B942" s="107" t="s">
        <v>42</v>
      </c>
      <c r="C942" s="90">
        <v>43614</v>
      </c>
      <c r="D942" s="107" t="s">
        <v>7560</v>
      </c>
      <c r="E942" s="107" t="s">
        <v>7769</v>
      </c>
      <c r="F942" s="126">
        <v>12765.66</v>
      </c>
      <c r="G942" s="107" t="str">
        <f t="shared" si="16"/>
        <v>SH19-05147</v>
      </c>
      <c r="H942" s="318"/>
      <c r="I942" s="126"/>
      <c r="J942" s="110"/>
      <c r="K942" s="108"/>
      <c r="L942" s="107"/>
      <c r="M942" s="319"/>
      <c r="N942" s="107"/>
    </row>
    <row r="943" spans="1:14" ht="18" customHeight="1">
      <c r="A943" s="107">
        <v>941</v>
      </c>
      <c r="B943" s="107" t="s">
        <v>42</v>
      </c>
      <c r="C943" s="90">
        <v>43614</v>
      </c>
      <c r="D943" s="107" t="s">
        <v>7561</v>
      </c>
      <c r="E943" s="107" t="s">
        <v>7769</v>
      </c>
      <c r="F943" s="126">
        <v>5745.14</v>
      </c>
      <c r="G943" s="107" t="str">
        <f t="shared" si="16"/>
        <v>SH19-05148</v>
      </c>
      <c r="H943" s="318"/>
      <c r="I943" s="126"/>
      <c r="J943" s="110"/>
      <c r="K943" s="108"/>
      <c r="L943" s="107"/>
      <c r="M943" s="319"/>
      <c r="N943" s="107"/>
    </row>
    <row r="944" spans="1:14" ht="18" customHeight="1">
      <c r="A944" s="107">
        <v>942</v>
      </c>
      <c r="B944" s="107" t="s">
        <v>1727</v>
      </c>
      <c r="C944" s="90">
        <v>43612</v>
      </c>
      <c r="D944" s="107" t="s">
        <v>7562</v>
      </c>
      <c r="E944" s="107" t="s">
        <v>1709</v>
      </c>
      <c r="F944" s="126">
        <v>706.8</v>
      </c>
      <c r="G944" s="107" t="str">
        <f t="shared" si="16"/>
        <v>SH19-05149</v>
      </c>
      <c r="H944" s="318"/>
      <c r="I944" s="126"/>
      <c r="J944" s="110"/>
      <c r="K944" s="108"/>
      <c r="L944" s="107"/>
      <c r="M944" s="319"/>
      <c r="N944" s="107"/>
    </row>
    <row r="945" spans="1:14" ht="18" customHeight="1">
      <c r="A945" s="107">
        <v>943</v>
      </c>
      <c r="B945" s="107" t="s">
        <v>42</v>
      </c>
      <c r="C945" s="90">
        <v>43613</v>
      </c>
      <c r="D945" s="107" t="s">
        <v>7563</v>
      </c>
      <c r="E945" s="107" t="s">
        <v>7771</v>
      </c>
      <c r="F945" s="126">
        <v>125.18</v>
      </c>
      <c r="G945" s="107" t="str">
        <f t="shared" si="16"/>
        <v>SH19-05150</v>
      </c>
      <c r="H945" s="318"/>
      <c r="I945" s="126"/>
      <c r="J945" s="110"/>
      <c r="K945" s="108"/>
      <c r="L945" s="107"/>
      <c r="M945" s="319"/>
      <c r="N945" s="107"/>
    </row>
    <row r="946" spans="1:14" ht="18" customHeight="1">
      <c r="A946" s="107">
        <v>944</v>
      </c>
      <c r="B946" s="107" t="s">
        <v>197</v>
      </c>
      <c r="C946" s="90">
        <v>43612</v>
      </c>
      <c r="D946" s="107" t="s">
        <v>7564</v>
      </c>
      <c r="E946" s="107" t="s">
        <v>1709</v>
      </c>
      <c r="F946" s="126">
        <v>5482.8</v>
      </c>
      <c r="G946" s="107" t="str">
        <f t="shared" si="16"/>
        <v>SH19-05151</v>
      </c>
      <c r="H946" s="318"/>
      <c r="I946" s="126"/>
      <c r="J946" s="110"/>
      <c r="K946" s="108"/>
      <c r="L946" s="107"/>
      <c r="M946" s="319"/>
      <c r="N946" s="107"/>
    </row>
    <row r="947" spans="1:14" ht="18" customHeight="1">
      <c r="A947" s="107">
        <v>945</v>
      </c>
      <c r="B947" s="107" t="s">
        <v>55</v>
      </c>
      <c r="C947" s="90">
        <v>43612</v>
      </c>
      <c r="D947" s="107" t="s">
        <v>7565</v>
      </c>
      <c r="E947" s="107" t="s">
        <v>1709</v>
      </c>
      <c r="F947" s="126">
        <v>1502.82</v>
      </c>
      <c r="G947" s="107" t="str">
        <f t="shared" si="16"/>
        <v>SH19-05152</v>
      </c>
      <c r="H947" s="318"/>
      <c r="I947" s="126"/>
      <c r="J947" s="110"/>
      <c r="K947" s="108"/>
      <c r="L947" s="107"/>
      <c r="M947" s="319"/>
      <c r="N947" s="107"/>
    </row>
    <row r="948" spans="1:14" ht="18" customHeight="1">
      <c r="A948" s="107">
        <v>946</v>
      </c>
      <c r="B948" s="107" t="s">
        <v>55</v>
      </c>
      <c r="C948" s="90">
        <v>43612</v>
      </c>
      <c r="D948" s="107" t="s">
        <v>7566</v>
      </c>
      <c r="E948" s="107" t="s">
        <v>1709</v>
      </c>
      <c r="F948" s="126">
        <v>1502.82</v>
      </c>
      <c r="G948" s="107" t="str">
        <f t="shared" si="16"/>
        <v>SH19-05153</v>
      </c>
      <c r="H948" s="318"/>
      <c r="I948" s="126"/>
      <c r="J948" s="110"/>
      <c r="K948" s="108"/>
      <c r="L948" s="107"/>
      <c r="M948" s="319"/>
      <c r="N948" s="107"/>
    </row>
    <row r="949" spans="1:14" ht="18" customHeight="1">
      <c r="A949" s="107">
        <v>947</v>
      </c>
      <c r="B949" s="107" t="s">
        <v>55</v>
      </c>
      <c r="C949" s="90">
        <v>43612</v>
      </c>
      <c r="D949" s="107" t="s">
        <v>7567</v>
      </c>
      <c r="E949" s="107" t="s">
        <v>1709</v>
      </c>
      <c r="F949" s="126">
        <v>3289.68</v>
      </c>
      <c r="G949" s="107" t="str">
        <f t="shared" si="16"/>
        <v>SH19-05154</v>
      </c>
      <c r="H949" s="318"/>
      <c r="I949" s="126"/>
      <c r="J949" s="110"/>
      <c r="K949" s="108"/>
      <c r="L949" s="107"/>
      <c r="M949" s="319"/>
      <c r="N949" s="107"/>
    </row>
    <row r="950" spans="1:14" ht="18" customHeight="1">
      <c r="A950" s="107">
        <v>948</v>
      </c>
      <c r="B950" s="107" t="s">
        <v>42</v>
      </c>
      <c r="C950" s="90">
        <v>43612</v>
      </c>
      <c r="D950" s="107" t="s">
        <v>7568</v>
      </c>
      <c r="E950" s="107" t="s">
        <v>7770</v>
      </c>
      <c r="F950" s="126">
        <v>20.2</v>
      </c>
      <c r="G950" s="107" t="str">
        <f t="shared" si="16"/>
        <v>SH19-05155</v>
      </c>
      <c r="H950" s="318"/>
      <c r="I950" s="126"/>
      <c r="J950" s="110"/>
      <c r="K950" s="108"/>
      <c r="L950" s="107"/>
      <c r="M950" s="319"/>
      <c r="N950" s="107"/>
    </row>
    <row r="951" spans="1:14" ht="18" customHeight="1">
      <c r="A951" s="107">
        <v>949</v>
      </c>
      <c r="B951" s="107" t="s">
        <v>1727</v>
      </c>
      <c r="C951" s="90">
        <v>43612</v>
      </c>
      <c r="D951" s="107" t="s">
        <v>7569</v>
      </c>
      <c r="E951" s="107" t="s">
        <v>1709</v>
      </c>
      <c r="F951" s="126">
        <v>1552.5</v>
      </c>
      <c r="G951" s="107" t="str">
        <f t="shared" si="16"/>
        <v>SH19-05156</v>
      </c>
      <c r="H951" s="318"/>
      <c r="I951" s="126"/>
      <c r="J951" s="110"/>
      <c r="K951" s="108"/>
      <c r="L951" s="107"/>
      <c r="M951" s="319"/>
      <c r="N951" s="107"/>
    </row>
    <row r="952" spans="1:14" ht="18" customHeight="1">
      <c r="A952" s="107">
        <v>950</v>
      </c>
      <c r="B952" s="107" t="s">
        <v>43</v>
      </c>
      <c r="C952" s="90">
        <v>43612</v>
      </c>
      <c r="D952" s="107" t="s">
        <v>7570</v>
      </c>
      <c r="E952" s="107" t="s">
        <v>1709</v>
      </c>
      <c r="F952" s="126">
        <v>1055.31</v>
      </c>
      <c r="G952" s="107" t="str">
        <f t="shared" si="16"/>
        <v>SH19-05157</v>
      </c>
      <c r="H952" s="318"/>
      <c r="I952" s="126"/>
      <c r="J952" s="110"/>
      <c r="K952" s="108"/>
      <c r="L952" s="107"/>
      <c r="M952" s="319"/>
      <c r="N952" s="107"/>
    </row>
    <row r="953" spans="1:14" ht="18" customHeight="1">
      <c r="A953" s="107">
        <v>951</v>
      </c>
      <c r="B953" s="107" t="s">
        <v>1746</v>
      </c>
      <c r="D953" s="327" t="s">
        <v>7571</v>
      </c>
      <c r="E953" s="107" t="s">
        <v>1709</v>
      </c>
      <c r="F953" s="126">
        <v>0</v>
      </c>
      <c r="G953" s="107" t="str">
        <f t="shared" si="16"/>
        <v>SH19-05158</v>
      </c>
      <c r="H953" s="318"/>
      <c r="I953" s="126"/>
      <c r="J953" s="110"/>
      <c r="K953" s="108"/>
      <c r="L953" s="107"/>
      <c r="M953" s="319"/>
      <c r="N953" s="107"/>
    </row>
    <row r="954" spans="1:14" ht="18" customHeight="1">
      <c r="A954" s="107">
        <v>952</v>
      </c>
      <c r="B954" s="107" t="s">
        <v>238</v>
      </c>
      <c r="C954" s="90">
        <v>43612</v>
      </c>
      <c r="D954" s="107" t="s">
        <v>7572</v>
      </c>
      <c r="E954" s="107" t="s">
        <v>1709</v>
      </c>
      <c r="F954" s="126">
        <v>60</v>
      </c>
      <c r="G954" s="107" t="str">
        <f t="shared" si="16"/>
        <v>SH19-05159</v>
      </c>
      <c r="H954" s="318"/>
      <c r="I954" s="126"/>
      <c r="J954" s="110"/>
      <c r="K954" s="108"/>
      <c r="L954" s="107"/>
      <c r="M954" s="319"/>
      <c r="N954" s="107"/>
    </row>
    <row r="955" spans="1:14" ht="18" customHeight="1">
      <c r="A955" s="107">
        <v>953</v>
      </c>
      <c r="B955" s="107" t="s">
        <v>42</v>
      </c>
      <c r="C955" s="90">
        <v>43613</v>
      </c>
      <c r="D955" s="107" t="s">
        <v>7573</v>
      </c>
      <c r="E955" s="107" t="s">
        <v>7771</v>
      </c>
      <c r="F955" s="126">
        <v>55.42</v>
      </c>
      <c r="G955" s="107" t="str">
        <f t="shared" si="16"/>
        <v>SH19-05160</v>
      </c>
      <c r="H955" s="318"/>
      <c r="I955" s="126"/>
      <c r="J955" s="110"/>
      <c r="K955" s="108"/>
      <c r="L955" s="107"/>
      <c r="M955" s="319"/>
      <c r="N955" s="107"/>
    </row>
    <row r="956" spans="1:14" ht="18" customHeight="1">
      <c r="A956" s="107">
        <v>954</v>
      </c>
      <c r="B956" s="107" t="s">
        <v>237</v>
      </c>
      <c r="C956" s="90">
        <v>43613</v>
      </c>
      <c r="D956" s="107" t="s">
        <v>7574</v>
      </c>
      <c r="E956" s="107" t="s">
        <v>1709</v>
      </c>
      <c r="F956" s="126">
        <v>2465.1</v>
      </c>
      <c r="G956" s="107" t="str">
        <f t="shared" si="16"/>
        <v>SH19-05161</v>
      </c>
      <c r="H956" s="318"/>
      <c r="I956" s="126"/>
      <c r="J956" s="110"/>
      <c r="K956" s="108"/>
      <c r="L956" s="107"/>
      <c r="M956" s="319"/>
      <c r="N956" s="107"/>
    </row>
    <row r="957" spans="1:14" ht="18" customHeight="1">
      <c r="A957" s="107">
        <v>955</v>
      </c>
      <c r="B957" s="107" t="s">
        <v>142</v>
      </c>
      <c r="C957" s="90">
        <v>43613</v>
      </c>
      <c r="D957" s="107" t="s">
        <v>7575</v>
      </c>
      <c r="E957" s="107" t="s">
        <v>1709</v>
      </c>
      <c r="F957" s="126">
        <v>875.51</v>
      </c>
      <c r="G957" s="107" t="str">
        <f t="shared" si="16"/>
        <v>SH19-05162</v>
      </c>
      <c r="H957" s="318"/>
      <c r="I957" s="126"/>
      <c r="J957" s="110"/>
      <c r="K957" s="108"/>
      <c r="L957" s="107"/>
      <c r="M957" s="319"/>
      <c r="N957" s="107"/>
    </row>
    <row r="958" spans="1:14" ht="18" customHeight="1">
      <c r="A958" s="107">
        <v>956</v>
      </c>
      <c r="B958" s="107" t="s">
        <v>55</v>
      </c>
      <c r="C958" s="90">
        <v>43613</v>
      </c>
      <c r="D958" s="107" t="s">
        <v>7576</v>
      </c>
      <c r="E958" s="107" t="s">
        <v>1709</v>
      </c>
      <c r="F958" s="126">
        <v>727.65</v>
      </c>
      <c r="G958" s="107" t="str">
        <f t="shared" si="16"/>
        <v>SH19-05163</v>
      </c>
      <c r="H958" s="318"/>
      <c r="I958" s="126"/>
      <c r="J958" s="110"/>
      <c r="K958" s="108"/>
      <c r="L958" s="107"/>
      <c r="M958" s="319"/>
      <c r="N958" s="107"/>
    </row>
    <row r="959" spans="1:14" ht="18" customHeight="1">
      <c r="A959" s="107">
        <v>957</v>
      </c>
      <c r="B959" s="107" t="s">
        <v>55</v>
      </c>
      <c r="C959" s="90">
        <v>43613</v>
      </c>
      <c r="D959" s="107" t="s">
        <v>7577</v>
      </c>
      <c r="E959" s="107" t="s">
        <v>1709</v>
      </c>
      <c r="F959" s="126">
        <v>1447.74</v>
      </c>
      <c r="G959" s="107" t="str">
        <f t="shared" si="16"/>
        <v>SH19-05164</v>
      </c>
      <c r="H959" s="318"/>
      <c r="I959" s="126"/>
      <c r="J959" s="110"/>
      <c r="K959" s="108"/>
      <c r="L959" s="107"/>
      <c r="M959" s="319"/>
      <c r="N959" s="107"/>
    </row>
    <row r="960" spans="1:14" ht="18" customHeight="1">
      <c r="A960" s="107">
        <v>958</v>
      </c>
      <c r="B960" s="107" t="s">
        <v>43</v>
      </c>
      <c r="C960" s="90">
        <v>43613</v>
      </c>
      <c r="D960" s="107" t="s">
        <v>7578</v>
      </c>
      <c r="E960" s="107" t="s">
        <v>1709</v>
      </c>
      <c r="F960" s="126">
        <v>4566.08</v>
      </c>
      <c r="G960" s="107" t="str">
        <f t="shared" si="16"/>
        <v>SH19-05165</v>
      </c>
      <c r="H960" s="318"/>
      <c r="I960" s="126"/>
      <c r="J960" s="110"/>
      <c r="K960" s="108"/>
      <c r="L960" s="107"/>
      <c r="M960" s="319"/>
      <c r="N960" s="107"/>
    </row>
    <row r="961" spans="1:14" ht="18" customHeight="1">
      <c r="A961" s="107">
        <v>959</v>
      </c>
      <c r="B961" s="107" t="s">
        <v>337</v>
      </c>
      <c r="C961" s="90">
        <v>43613</v>
      </c>
      <c r="D961" s="107" t="s">
        <v>7579</v>
      </c>
      <c r="E961" s="107" t="s">
        <v>1709</v>
      </c>
      <c r="F961" s="126">
        <v>6455.75</v>
      </c>
      <c r="G961" s="107" t="str">
        <f t="shared" si="16"/>
        <v>SH19-05166</v>
      </c>
      <c r="H961" s="318"/>
      <c r="I961" s="126"/>
      <c r="J961" s="110"/>
      <c r="K961" s="108"/>
      <c r="L961" s="107"/>
      <c r="M961" s="319"/>
      <c r="N961" s="107"/>
    </row>
    <row r="962" spans="1:14" ht="18" customHeight="1">
      <c r="A962" s="107">
        <v>960</v>
      </c>
      <c r="B962" s="107" t="s">
        <v>42</v>
      </c>
      <c r="C962" s="90">
        <v>43613</v>
      </c>
      <c r="D962" s="107" t="s">
        <v>7580</v>
      </c>
      <c r="E962" s="107" t="s">
        <v>7771</v>
      </c>
      <c r="F962" s="126">
        <v>74.3</v>
      </c>
      <c r="G962" s="107" t="str">
        <f t="shared" si="16"/>
        <v>SH19-05167</v>
      </c>
      <c r="H962" s="318"/>
      <c r="I962" s="126"/>
      <c r="J962" s="110"/>
      <c r="K962" s="108"/>
      <c r="L962" s="107"/>
      <c r="M962" s="319"/>
      <c r="N962" s="107"/>
    </row>
    <row r="963" spans="1:14" ht="18" customHeight="1">
      <c r="A963" s="107">
        <v>961</v>
      </c>
      <c r="B963" s="107" t="s">
        <v>42</v>
      </c>
      <c r="C963" s="90">
        <v>43613</v>
      </c>
      <c r="D963" s="107" t="s">
        <v>7581</v>
      </c>
      <c r="E963" s="107" t="s">
        <v>7771</v>
      </c>
      <c r="F963" s="126">
        <v>14.9</v>
      </c>
      <c r="G963" s="107" t="str">
        <f t="shared" si="16"/>
        <v>SH19-05168</v>
      </c>
      <c r="H963" s="318"/>
      <c r="I963" s="126"/>
      <c r="J963" s="110"/>
      <c r="K963" s="108"/>
      <c r="L963" s="107"/>
      <c r="M963" s="319"/>
      <c r="N963" s="107"/>
    </row>
    <row r="964" spans="1:14" ht="18" customHeight="1">
      <c r="A964" s="107">
        <v>962</v>
      </c>
      <c r="B964" s="107" t="s">
        <v>42</v>
      </c>
      <c r="C964" s="90">
        <v>43619</v>
      </c>
      <c r="D964" s="328" t="s">
        <v>7582</v>
      </c>
      <c r="E964" s="107" t="s">
        <v>1709</v>
      </c>
      <c r="F964" s="126">
        <v>15367.16</v>
      </c>
      <c r="G964" s="107" t="str">
        <f t="shared" si="16"/>
        <v>SH19-05169</v>
      </c>
      <c r="H964" s="318"/>
      <c r="I964" s="126"/>
      <c r="J964" s="110"/>
      <c r="K964" s="108"/>
      <c r="L964" s="107"/>
      <c r="M964" s="319"/>
      <c r="N964" s="107"/>
    </row>
    <row r="965" spans="1:14" ht="18" customHeight="1">
      <c r="A965" s="107">
        <v>963</v>
      </c>
      <c r="B965" s="107" t="s">
        <v>42</v>
      </c>
      <c r="C965" s="90">
        <v>43619</v>
      </c>
      <c r="D965" s="328" t="s">
        <v>7583</v>
      </c>
      <c r="E965" s="107" t="s">
        <v>1709</v>
      </c>
      <c r="F965" s="126">
        <v>2346</v>
      </c>
      <c r="G965" s="107" t="str">
        <f t="shared" si="16"/>
        <v>SH19-05170</v>
      </c>
      <c r="H965" s="318"/>
      <c r="I965" s="126"/>
      <c r="J965" s="110"/>
      <c r="K965" s="108"/>
      <c r="L965" s="107"/>
      <c r="M965" s="319"/>
      <c r="N965" s="107"/>
    </row>
    <row r="966" spans="1:14" ht="18" customHeight="1">
      <c r="A966" s="107">
        <v>964</v>
      </c>
      <c r="B966" s="107" t="s">
        <v>1746</v>
      </c>
      <c r="D966" s="327" t="s">
        <v>7584</v>
      </c>
      <c r="E966" s="107" t="s">
        <v>1709</v>
      </c>
      <c r="F966" s="126">
        <v>0</v>
      </c>
      <c r="G966" s="107" t="str">
        <f t="shared" si="16"/>
        <v>SH19-05171</v>
      </c>
      <c r="H966" s="318"/>
      <c r="I966" s="126"/>
      <c r="J966" s="110"/>
      <c r="K966" s="108"/>
      <c r="L966" s="107"/>
      <c r="M966" s="319"/>
      <c r="N966" s="107"/>
    </row>
    <row r="967" spans="1:14" ht="18" customHeight="1">
      <c r="A967" s="107">
        <v>965</v>
      </c>
      <c r="B967" s="107" t="s">
        <v>1746</v>
      </c>
      <c r="D967" s="327" t="s">
        <v>7585</v>
      </c>
      <c r="E967" s="107" t="s">
        <v>1709</v>
      </c>
      <c r="F967" s="126">
        <v>0</v>
      </c>
      <c r="G967" s="107" t="str">
        <f t="shared" si="16"/>
        <v>SH19-05172</v>
      </c>
      <c r="H967" s="318"/>
      <c r="I967" s="126"/>
      <c r="J967" s="110"/>
      <c r="K967" s="108"/>
      <c r="L967" s="107"/>
      <c r="M967" s="319"/>
      <c r="N967" s="107"/>
    </row>
    <row r="968" spans="1:14" ht="18" customHeight="1">
      <c r="A968" s="107">
        <v>966</v>
      </c>
      <c r="B968" s="107" t="s">
        <v>1727</v>
      </c>
      <c r="C968" s="90">
        <v>43613</v>
      </c>
      <c r="D968" s="107" t="s">
        <v>7586</v>
      </c>
      <c r="E968" s="107" t="s">
        <v>1709</v>
      </c>
      <c r="F968" s="126">
        <v>1009.35</v>
      </c>
      <c r="G968" s="107" t="str">
        <f t="shared" si="16"/>
        <v>SH19-05173</v>
      </c>
      <c r="H968" s="318"/>
      <c r="I968" s="126"/>
      <c r="J968" s="110"/>
      <c r="K968" s="108"/>
      <c r="L968" s="107"/>
      <c r="M968" s="319"/>
      <c r="N968" s="107"/>
    </row>
    <row r="969" spans="1:14" ht="18" customHeight="1">
      <c r="A969" s="107">
        <v>967</v>
      </c>
      <c r="B969" s="107" t="s">
        <v>1727</v>
      </c>
      <c r="C969" s="90">
        <v>43613</v>
      </c>
      <c r="D969" s="107" t="s">
        <v>7587</v>
      </c>
      <c r="E969" s="107" t="s">
        <v>1709</v>
      </c>
      <c r="F969" s="126">
        <v>817.74</v>
      </c>
      <c r="G969" s="107" t="str">
        <f t="shared" si="16"/>
        <v>SH19-05174</v>
      </c>
      <c r="H969" s="318"/>
      <c r="I969" s="126"/>
      <c r="J969" s="110"/>
      <c r="K969" s="108"/>
      <c r="L969" s="107"/>
      <c r="M969" s="319"/>
      <c r="N969" s="107"/>
    </row>
    <row r="970" spans="1:14" ht="18" customHeight="1">
      <c r="A970" s="107">
        <v>968</v>
      </c>
      <c r="B970" s="107" t="s">
        <v>329</v>
      </c>
      <c r="C970" s="90">
        <v>43613</v>
      </c>
      <c r="D970" s="107" t="s">
        <v>7588</v>
      </c>
      <c r="E970" s="107" t="s">
        <v>1709</v>
      </c>
      <c r="F970" s="126">
        <v>2082.7800000000002</v>
      </c>
      <c r="G970" s="107" t="str">
        <f t="shared" si="16"/>
        <v>SH19-05175</v>
      </c>
      <c r="H970" s="318"/>
      <c r="I970" s="126"/>
      <c r="J970" s="110"/>
      <c r="K970" s="108"/>
      <c r="L970" s="107"/>
      <c r="M970" s="319"/>
      <c r="N970" s="107"/>
    </row>
    <row r="971" spans="1:14" ht="18" customHeight="1">
      <c r="A971" s="107">
        <v>969</v>
      </c>
      <c r="B971" s="107" t="s">
        <v>1746</v>
      </c>
      <c r="D971" s="327" t="s">
        <v>7589</v>
      </c>
      <c r="E971" s="107" t="s">
        <v>1709</v>
      </c>
      <c r="F971" s="126">
        <v>0</v>
      </c>
      <c r="G971" s="107" t="str">
        <f t="shared" si="16"/>
        <v>SH19-05176</v>
      </c>
      <c r="H971" s="318"/>
      <c r="I971" s="126"/>
      <c r="J971" s="110"/>
      <c r="K971" s="108"/>
      <c r="L971" s="107"/>
      <c r="M971" s="319"/>
      <c r="N971" s="107"/>
    </row>
    <row r="972" spans="1:14" ht="18" customHeight="1">
      <c r="A972" s="107">
        <v>970</v>
      </c>
      <c r="B972" s="107" t="s">
        <v>42</v>
      </c>
      <c r="C972" s="90">
        <v>43613</v>
      </c>
      <c r="D972" s="107" t="s">
        <v>7590</v>
      </c>
      <c r="E972" s="107" t="s">
        <v>7771</v>
      </c>
      <c r="F972" s="126">
        <v>57.66</v>
      </c>
      <c r="G972" s="107" t="str">
        <f t="shared" si="16"/>
        <v>SH19-05177</v>
      </c>
      <c r="H972" s="318"/>
      <c r="I972" s="126"/>
      <c r="J972" s="110"/>
      <c r="K972" s="108"/>
      <c r="L972" s="107"/>
      <c r="M972" s="319"/>
      <c r="N972" s="107"/>
    </row>
    <row r="973" spans="1:14" ht="18" customHeight="1">
      <c r="A973" s="107">
        <v>971</v>
      </c>
      <c r="B973" s="107" t="s">
        <v>1746</v>
      </c>
      <c r="D973" s="327" t="s">
        <v>7591</v>
      </c>
      <c r="E973" s="107" t="s">
        <v>1709</v>
      </c>
      <c r="F973" s="126">
        <v>0</v>
      </c>
      <c r="G973" s="107" t="str">
        <f t="shared" si="16"/>
        <v>SH19-05178</v>
      </c>
      <c r="H973" s="318"/>
      <c r="I973" s="126"/>
      <c r="J973" s="110"/>
      <c r="K973" s="108"/>
      <c r="L973" s="107"/>
      <c r="M973" s="319"/>
      <c r="N973" s="107"/>
    </row>
    <row r="974" spans="1:14" ht="18" customHeight="1">
      <c r="A974" s="107">
        <v>972</v>
      </c>
      <c r="B974" s="107" t="s">
        <v>1746</v>
      </c>
      <c r="D974" s="327" t="s">
        <v>7592</v>
      </c>
      <c r="E974" s="107" t="s">
        <v>1709</v>
      </c>
      <c r="F974" s="126">
        <v>0</v>
      </c>
      <c r="G974" s="107" t="str">
        <f t="shared" si="16"/>
        <v>SH19-05179</v>
      </c>
      <c r="H974" s="318"/>
      <c r="I974" s="126"/>
      <c r="J974" s="110"/>
      <c r="K974" s="108"/>
      <c r="L974" s="107"/>
      <c r="M974" s="319"/>
      <c r="N974" s="107"/>
    </row>
    <row r="975" spans="1:14" ht="18" customHeight="1">
      <c r="A975" s="107">
        <v>973</v>
      </c>
      <c r="B975" s="107" t="s">
        <v>42</v>
      </c>
      <c r="C975" s="90">
        <v>43619</v>
      </c>
      <c r="D975" s="328" t="s">
        <v>7593</v>
      </c>
      <c r="E975" s="107" t="s">
        <v>1709</v>
      </c>
      <c r="F975" s="126">
        <v>11711.18</v>
      </c>
      <c r="G975" s="107" t="str">
        <f t="shared" si="16"/>
        <v>SH19-05180</v>
      </c>
      <c r="H975" s="318"/>
      <c r="I975" s="126"/>
      <c r="J975" s="110"/>
      <c r="K975" s="108"/>
      <c r="L975" s="107"/>
      <c r="M975" s="319"/>
      <c r="N975" s="107"/>
    </row>
    <row r="976" spans="1:14" ht="18" customHeight="1">
      <c r="A976" s="107">
        <v>974</v>
      </c>
      <c r="B976" s="107" t="s">
        <v>142</v>
      </c>
      <c r="C976" s="90">
        <v>43613</v>
      </c>
      <c r="D976" s="107" t="s">
        <v>7594</v>
      </c>
      <c r="E976" s="107" t="s">
        <v>1709</v>
      </c>
      <c r="F976" s="126">
        <v>1960.09</v>
      </c>
      <c r="G976" s="107" t="str">
        <f t="shared" si="16"/>
        <v>SH19-05181</v>
      </c>
      <c r="H976" s="318"/>
      <c r="I976" s="126"/>
      <c r="J976" s="110"/>
      <c r="K976" s="108"/>
      <c r="L976" s="107"/>
      <c r="M976" s="319"/>
      <c r="N976" s="107"/>
    </row>
    <row r="977" spans="1:14" ht="18" customHeight="1">
      <c r="A977" s="107">
        <v>975</v>
      </c>
      <c r="B977" s="107" t="s">
        <v>142</v>
      </c>
      <c r="C977" s="90">
        <v>43613</v>
      </c>
      <c r="D977" s="107" t="s">
        <v>7595</v>
      </c>
      <c r="E977" s="107" t="s">
        <v>1709</v>
      </c>
      <c r="F977" s="126">
        <v>1221.44</v>
      </c>
      <c r="G977" s="107" t="str">
        <f t="shared" si="16"/>
        <v>SH19-05182</v>
      </c>
      <c r="H977" s="318"/>
      <c r="I977" s="126"/>
      <c r="J977" s="110"/>
      <c r="K977" s="108"/>
      <c r="L977" s="107"/>
      <c r="M977" s="319"/>
      <c r="N977" s="107"/>
    </row>
    <row r="978" spans="1:14" ht="18" customHeight="1">
      <c r="A978" s="107">
        <v>976</v>
      </c>
      <c r="B978" s="107" t="s">
        <v>49</v>
      </c>
      <c r="C978" s="90">
        <v>43613</v>
      </c>
      <c r="D978" s="107" t="s">
        <v>7596</v>
      </c>
      <c r="E978" s="107" t="s">
        <v>1709</v>
      </c>
      <c r="F978" s="126">
        <v>14242.8</v>
      </c>
      <c r="G978" s="107" t="str">
        <f t="shared" si="16"/>
        <v>SH19-05183</v>
      </c>
      <c r="H978" s="318"/>
      <c r="I978" s="126"/>
      <c r="J978" s="110"/>
      <c r="K978" s="108"/>
      <c r="L978" s="107"/>
      <c r="M978" s="319"/>
      <c r="N978" s="107"/>
    </row>
    <row r="979" spans="1:14" ht="18" customHeight="1">
      <c r="A979" s="107">
        <v>977</v>
      </c>
      <c r="B979" s="107" t="s">
        <v>42</v>
      </c>
      <c r="C979" s="90">
        <v>43614</v>
      </c>
      <c r="D979" s="107" t="s">
        <v>7597</v>
      </c>
      <c r="E979" s="107" t="s">
        <v>7769</v>
      </c>
      <c r="F979" s="126">
        <v>853.1</v>
      </c>
      <c r="G979" s="107" t="str">
        <f t="shared" si="16"/>
        <v>SH19-05184</v>
      </c>
      <c r="H979" s="318"/>
      <c r="I979" s="126"/>
      <c r="J979" s="110"/>
      <c r="K979" s="108"/>
      <c r="L979" s="107"/>
      <c r="M979" s="319"/>
      <c r="N979" s="107"/>
    </row>
    <row r="980" spans="1:14" ht="18" customHeight="1">
      <c r="A980" s="107">
        <v>978</v>
      </c>
      <c r="B980" s="107" t="s">
        <v>42</v>
      </c>
      <c r="C980" s="90">
        <v>43613</v>
      </c>
      <c r="D980" s="107" t="s">
        <v>7598</v>
      </c>
      <c r="E980" s="107" t="s">
        <v>7771</v>
      </c>
      <c r="F980" s="126">
        <v>41.05</v>
      </c>
      <c r="G980" s="107" t="str">
        <f t="shared" si="16"/>
        <v>SH19-05185</v>
      </c>
      <c r="H980" s="318"/>
      <c r="I980" s="126"/>
      <c r="J980" s="110"/>
      <c r="K980" s="108"/>
      <c r="L980" s="107"/>
      <c r="M980" s="319"/>
      <c r="N980" s="107"/>
    </row>
    <row r="981" spans="1:14" ht="18" customHeight="1">
      <c r="A981" s="107">
        <v>979</v>
      </c>
      <c r="B981" s="107" t="s">
        <v>1727</v>
      </c>
      <c r="C981" s="90">
        <v>43613</v>
      </c>
      <c r="D981" s="107" t="s">
        <v>7599</v>
      </c>
      <c r="E981" s="107" t="s">
        <v>1709</v>
      </c>
      <c r="F981" s="126">
        <v>2245.65</v>
      </c>
      <c r="G981" s="107" t="str">
        <f t="shared" si="16"/>
        <v>SH19-05186</v>
      </c>
      <c r="H981" s="318"/>
      <c r="I981" s="126"/>
      <c r="J981" s="110"/>
      <c r="K981" s="108"/>
      <c r="L981" s="107"/>
      <c r="M981" s="319"/>
      <c r="N981" s="107"/>
    </row>
    <row r="982" spans="1:14" ht="18" customHeight="1">
      <c r="A982" s="107">
        <v>980</v>
      </c>
      <c r="B982" s="107" t="s">
        <v>42</v>
      </c>
      <c r="C982" s="90">
        <v>43615</v>
      </c>
      <c r="D982" s="107" t="s">
        <v>7600</v>
      </c>
      <c r="E982" s="107" t="s">
        <v>7768</v>
      </c>
      <c r="F982" s="126">
        <v>8694.15</v>
      </c>
      <c r="G982" s="107" t="str">
        <f t="shared" si="16"/>
        <v>SH19-05187</v>
      </c>
      <c r="H982" s="318"/>
      <c r="I982" s="126"/>
      <c r="J982" s="110"/>
      <c r="K982" s="108"/>
      <c r="L982" s="107"/>
      <c r="M982" s="319"/>
      <c r="N982" s="107"/>
    </row>
    <row r="983" spans="1:14" ht="18" customHeight="1">
      <c r="A983" s="107">
        <v>981</v>
      </c>
      <c r="B983" s="107" t="s">
        <v>42</v>
      </c>
      <c r="C983" s="90">
        <v>43615</v>
      </c>
      <c r="D983" s="107" t="s">
        <v>7601</v>
      </c>
      <c r="E983" s="107" t="s">
        <v>7768</v>
      </c>
      <c r="F983" s="126">
        <v>6366.95</v>
      </c>
      <c r="G983" s="107" t="str">
        <f t="shared" si="16"/>
        <v>SH19-05188</v>
      </c>
      <c r="H983" s="318"/>
      <c r="I983" s="126"/>
      <c r="J983" s="110"/>
      <c r="K983" s="108"/>
      <c r="L983" s="107"/>
      <c r="M983" s="319"/>
      <c r="N983" s="107"/>
    </row>
    <row r="984" spans="1:14" ht="18" customHeight="1">
      <c r="A984" s="107">
        <v>982</v>
      </c>
      <c r="B984" s="107" t="s">
        <v>42</v>
      </c>
      <c r="C984" s="90">
        <v>43615</v>
      </c>
      <c r="D984" s="107" t="s">
        <v>7602</v>
      </c>
      <c r="E984" s="107" t="s">
        <v>7768</v>
      </c>
      <c r="F984" s="126">
        <v>1501.46</v>
      </c>
      <c r="G984" s="107" t="str">
        <f t="shared" si="16"/>
        <v>SH19-05189</v>
      </c>
      <c r="H984" s="318"/>
      <c r="I984" s="126"/>
      <c r="J984" s="110"/>
      <c r="K984" s="108"/>
      <c r="L984" s="107"/>
      <c r="M984" s="319"/>
      <c r="N984" s="107"/>
    </row>
    <row r="985" spans="1:14" ht="18" customHeight="1">
      <c r="A985" s="107">
        <v>983</v>
      </c>
      <c r="B985" s="107" t="s">
        <v>42</v>
      </c>
      <c r="C985" s="90">
        <v>43615</v>
      </c>
      <c r="D985" s="107" t="s">
        <v>7603</v>
      </c>
      <c r="E985" s="107" t="s">
        <v>7768</v>
      </c>
      <c r="F985" s="126">
        <v>12383.27</v>
      </c>
      <c r="G985" s="107" t="str">
        <f t="shared" si="16"/>
        <v>SH19-05190</v>
      </c>
      <c r="H985" s="318"/>
      <c r="I985" s="126"/>
      <c r="J985" s="110"/>
      <c r="K985" s="108"/>
      <c r="L985" s="107"/>
      <c r="M985" s="319"/>
      <c r="N985" s="107"/>
    </row>
    <row r="986" spans="1:14" ht="18" customHeight="1">
      <c r="A986" s="107">
        <v>984</v>
      </c>
      <c r="B986" s="107" t="s">
        <v>42</v>
      </c>
      <c r="C986" s="90">
        <v>43615</v>
      </c>
      <c r="D986" s="107" t="s">
        <v>7604</v>
      </c>
      <c r="E986" s="107" t="s">
        <v>7768</v>
      </c>
      <c r="F986" s="126">
        <v>8001.4</v>
      </c>
      <c r="G986" s="107" t="str">
        <f t="shared" si="16"/>
        <v>SH19-05191</v>
      </c>
      <c r="H986" s="318"/>
      <c r="I986" s="126"/>
      <c r="J986" s="110"/>
      <c r="K986" s="108"/>
      <c r="L986" s="107"/>
      <c r="M986" s="319"/>
      <c r="N986" s="107"/>
    </row>
    <row r="987" spans="1:14" ht="18" customHeight="1">
      <c r="A987" s="107">
        <v>985</v>
      </c>
      <c r="B987" s="107" t="s">
        <v>42</v>
      </c>
      <c r="C987" s="90">
        <v>43615</v>
      </c>
      <c r="D987" s="107" t="s">
        <v>7605</v>
      </c>
      <c r="E987" s="107" t="s">
        <v>7768</v>
      </c>
      <c r="F987" s="126">
        <v>6845.85</v>
      </c>
      <c r="G987" s="107" t="str">
        <f t="shared" si="16"/>
        <v>SH19-05192</v>
      </c>
      <c r="H987" s="318"/>
      <c r="I987" s="126"/>
      <c r="J987" s="110"/>
      <c r="K987" s="108"/>
      <c r="L987" s="107"/>
      <c r="M987" s="319"/>
      <c r="N987" s="107"/>
    </row>
    <row r="988" spans="1:14" ht="18" customHeight="1">
      <c r="A988" s="107">
        <v>986</v>
      </c>
      <c r="B988" s="107" t="s">
        <v>42</v>
      </c>
      <c r="C988" s="90">
        <v>43615</v>
      </c>
      <c r="D988" s="107" t="s">
        <v>7606</v>
      </c>
      <c r="E988" s="107" t="s">
        <v>7768</v>
      </c>
      <c r="F988" s="126">
        <v>8794.93</v>
      </c>
      <c r="G988" s="107" t="str">
        <f t="shared" si="16"/>
        <v>SH19-05193</v>
      </c>
      <c r="H988" s="318"/>
      <c r="I988" s="126"/>
      <c r="J988" s="110"/>
      <c r="K988" s="108"/>
      <c r="L988" s="107"/>
      <c r="M988" s="319"/>
      <c r="N988" s="107"/>
    </row>
    <row r="989" spans="1:14" ht="18" customHeight="1">
      <c r="A989" s="107">
        <v>987</v>
      </c>
      <c r="B989" s="107" t="s">
        <v>42</v>
      </c>
      <c r="C989" s="90">
        <v>43615</v>
      </c>
      <c r="D989" s="107" t="s">
        <v>7607</v>
      </c>
      <c r="E989" s="107" t="s">
        <v>7768</v>
      </c>
      <c r="F989" s="126">
        <v>801.91</v>
      </c>
      <c r="G989" s="107" t="str">
        <f t="shared" ref="G989:G1033" si="17">D989</f>
        <v>SH19-05194</v>
      </c>
      <c r="H989" s="318"/>
      <c r="I989" s="126"/>
      <c r="J989" s="110"/>
      <c r="K989" s="108"/>
      <c r="L989" s="107"/>
      <c r="M989" s="319"/>
      <c r="N989" s="107"/>
    </row>
    <row r="990" spans="1:14" ht="18" customHeight="1">
      <c r="A990" s="107">
        <v>988</v>
      </c>
      <c r="B990" s="107" t="s">
        <v>42</v>
      </c>
      <c r="C990" s="90">
        <v>43615</v>
      </c>
      <c r="D990" s="107" t="s">
        <v>7608</v>
      </c>
      <c r="E990" s="107" t="s">
        <v>7768</v>
      </c>
      <c r="F990" s="126">
        <v>12248.04</v>
      </c>
      <c r="G990" s="107" t="str">
        <f t="shared" si="17"/>
        <v>SH19-05195</v>
      </c>
      <c r="H990" s="318"/>
      <c r="I990" s="126"/>
      <c r="J990" s="110"/>
      <c r="K990" s="108"/>
      <c r="L990" s="107"/>
      <c r="M990" s="319"/>
      <c r="N990" s="107"/>
    </row>
    <row r="991" spans="1:14" ht="18" customHeight="1">
      <c r="A991" s="107">
        <v>989</v>
      </c>
      <c r="B991" s="107" t="s">
        <v>42</v>
      </c>
      <c r="C991" s="90">
        <v>43615</v>
      </c>
      <c r="D991" s="107" t="s">
        <v>7609</v>
      </c>
      <c r="E991" s="107" t="s">
        <v>7768</v>
      </c>
      <c r="F991" s="126">
        <v>9691.5</v>
      </c>
      <c r="G991" s="107" t="str">
        <f t="shared" si="17"/>
        <v>SH19-05196</v>
      </c>
      <c r="H991" s="318"/>
      <c r="I991" s="126"/>
      <c r="J991" s="110"/>
      <c r="K991" s="108"/>
      <c r="L991" s="107"/>
      <c r="M991" s="319"/>
      <c r="N991" s="107"/>
    </row>
    <row r="992" spans="1:14" ht="18" customHeight="1">
      <c r="A992" s="107">
        <v>990</v>
      </c>
      <c r="B992" s="107" t="s">
        <v>42</v>
      </c>
      <c r="C992" s="90">
        <v>43615</v>
      </c>
      <c r="D992" s="107" t="s">
        <v>7610</v>
      </c>
      <c r="E992" s="107" t="s">
        <v>7768</v>
      </c>
      <c r="F992" s="126">
        <v>16908.73</v>
      </c>
      <c r="G992" s="107" t="str">
        <f t="shared" si="17"/>
        <v>SH19-05197</v>
      </c>
      <c r="H992" s="318"/>
      <c r="I992" s="126"/>
      <c r="J992" s="110"/>
      <c r="K992" s="108"/>
      <c r="L992" s="107"/>
      <c r="M992" s="319"/>
      <c r="N992" s="107"/>
    </row>
    <row r="993" spans="1:14" ht="18" customHeight="1">
      <c r="A993" s="107">
        <v>991</v>
      </c>
      <c r="B993" s="107" t="s">
        <v>42</v>
      </c>
      <c r="C993" s="90">
        <v>43615</v>
      </c>
      <c r="D993" s="107" t="s">
        <v>7611</v>
      </c>
      <c r="E993" s="107" t="s">
        <v>7768</v>
      </c>
      <c r="F993" s="126">
        <v>12947.03</v>
      </c>
      <c r="G993" s="107" t="str">
        <f t="shared" si="17"/>
        <v>SH19-05198</v>
      </c>
      <c r="H993" s="318"/>
      <c r="I993" s="126"/>
      <c r="J993" s="110"/>
      <c r="K993" s="108"/>
      <c r="L993" s="107"/>
      <c r="M993" s="319"/>
      <c r="N993" s="107"/>
    </row>
    <row r="994" spans="1:14" ht="18" customHeight="1">
      <c r="A994" s="107">
        <v>992</v>
      </c>
      <c r="B994" s="107" t="s">
        <v>42</v>
      </c>
      <c r="C994" s="90">
        <v>43615</v>
      </c>
      <c r="D994" s="107" t="s">
        <v>7612</v>
      </c>
      <c r="E994" s="107" t="s">
        <v>7768</v>
      </c>
      <c r="F994" s="126">
        <v>212.78</v>
      </c>
      <c r="G994" s="107" t="str">
        <f t="shared" si="17"/>
        <v>SH19-05199</v>
      </c>
      <c r="H994" s="318"/>
      <c r="I994" s="126"/>
      <c r="J994" s="110"/>
      <c r="K994" s="108"/>
      <c r="L994" s="107"/>
      <c r="M994" s="319"/>
      <c r="N994" s="107"/>
    </row>
    <row r="995" spans="1:14" ht="18" customHeight="1">
      <c r="A995" s="107">
        <v>993</v>
      </c>
      <c r="B995" s="107" t="s">
        <v>42</v>
      </c>
      <c r="C995" s="90">
        <v>43615</v>
      </c>
      <c r="D995" s="107" t="s">
        <v>7613</v>
      </c>
      <c r="E995" s="107" t="s">
        <v>7768</v>
      </c>
      <c r="F995" s="126">
        <v>16679.95</v>
      </c>
      <c r="G995" s="107" t="str">
        <f t="shared" si="17"/>
        <v>SH19-05200</v>
      </c>
      <c r="H995" s="318"/>
      <c r="I995" s="126"/>
      <c r="J995" s="110"/>
      <c r="K995" s="108"/>
      <c r="L995" s="107"/>
      <c r="M995" s="319"/>
      <c r="N995" s="107"/>
    </row>
    <row r="996" spans="1:14" ht="18" customHeight="1">
      <c r="A996" s="107">
        <v>994</v>
      </c>
      <c r="B996" s="107" t="s">
        <v>42</v>
      </c>
      <c r="C996" s="90">
        <v>43615</v>
      </c>
      <c r="D996" s="107" t="s">
        <v>7614</v>
      </c>
      <c r="E996" s="107" t="s">
        <v>7768</v>
      </c>
      <c r="F996" s="126">
        <v>7845.99</v>
      </c>
      <c r="G996" s="107" t="str">
        <f t="shared" si="17"/>
        <v>SH19-05201</v>
      </c>
      <c r="H996" s="318"/>
      <c r="I996" s="126"/>
      <c r="J996" s="110"/>
      <c r="K996" s="108"/>
      <c r="L996" s="107"/>
      <c r="M996" s="319"/>
      <c r="N996" s="107"/>
    </row>
    <row r="997" spans="1:14" ht="18" customHeight="1">
      <c r="A997" s="107">
        <v>995</v>
      </c>
      <c r="B997" s="107" t="s">
        <v>42</v>
      </c>
      <c r="C997" s="90">
        <v>43615</v>
      </c>
      <c r="D997" s="107" t="s">
        <v>7615</v>
      </c>
      <c r="E997" s="107" t="s">
        <v>7768</v>
      </c>
      <c r="F997" s="126">
        <v>11040.75</v>
      </c>
      <c r="G997" s="107" t="str">
        <f t="shared" si="17"/>
        <v>SH19-05202</v>
      </c>
      <c r="H997" s="318"/>
      <c r="I997" s="126"/>
      <c r="J997" s="110"/>
      <c r="K997" s="108"/>
      <c r="L997" s="107"/>
      <c r="M997" s="319"/>
      <c r="N997" s="107"/>
    </row>
    <row r="998" spans="1:14" ht="18" customHeight="1">
      <c r="A998" s="107">
        <v>996</v>
      </c>
      <c r="B998" s="107" t="s">
        <v>42</v>
      </c>
      <c r="C998" s="90">
        <v>43615</v>
      </c>
      <c r="D998" s="107" t="s">
        <v>7616</v>
      </c>
      <c r="E998" s="107" t="s">
        <v>7768</v>
      </c>
      <c r="F998" s="126">
        <v>10805.56</v>
      </c>
      <c r="G998" s="107" t="str">
        <f t="shared" si="17"/>
        <v>SH19-05203</v>
      </c>
      <c r="H998" s="318"/>
      <c r="I998" s="126"/>
      <c r="J998" s="110"/>
      <c r="K998" s="108"/>
      <c r="L998" s="107"/>
      <c r="M998" s="319"/>
      <c r="N998" s="107"/>
    </row>
    <row r="999" spans="1:14" ht="18" customHeight="1">
      <c r="A999" s="107">
        <v>997</v>
      </c>
      <c r="B999" s="107" t="s">
        <v>43</v>
      </c>
      <c r="C999" s="90">
        <v>43613</v>
      </c>
      <c r="D999" s="107" t="s">
        <v>7617</v>
      </c>
      <c r="E999" s="107" t="s">
        <v>1709</v>
      </c>
      <c r="F999" s="126">
        <v>2299.3200000000002</v>
      </c>
      <c r="G999" s="107" t="str">
        <f t="shared" si="17"/>
        <v>SH19-05204</v>
      </c>
      <c r="H999" s="318"/>
      <c r="I999" s="126"/>
      <c r="J999" s="110"/>
      <c r="K999" s="108"/>
      <c r="L999" s="107"/>
      <c r="M999" s="319"/>
      <c r="N999" s="107"/>
    </row>
    <row r="1000" spans="1:14" ht="18" customHeight="1">
      <c r="A1000" s="107">
        <v>998</v>
      </c>
      <c r="B1000" s="107" t="s">
        <v>55</v>
      </c>
      <c r="C1000" s="90">
        <v>43613</v>
      </c>
      <c r="D1000" s="107" t="s">
        <v>7618</v>
      </c>
      <c r="E1000" s="107" t="s">
        <v>1709</v>
      </c>
      <c r="F1000" s="126">
        <v>3289.68</v>
      </c>
      <c r="G1000" s="107" t="str">
        <f t="shared" si="17"/>
        <v>SH19-05205</v>
      </c>
      <c r="H1000" s="318"/>
      <c r="I1000" s="126"/>
      <c r="J1000" s="110"/>
      <c r="K1000" s="108"/>
      <c r="L1000" s="107"/>
      <c r="M1000" s="319"/>
      <c r="N1000" s="107"/>
    </row>
    <row r="1001" spans="1:14" ht="18" customHeight="1">
      <c r="A1001" s="107">
        <v>999</v>
      </c>
      <c r="B1001" s="107" t="s">
        <v>55</v>
      </c>
      <c r="C1001" s="90">
        <v>43613</v>
      </c>
      <c r="D1001" s="107" t="s">
        <v>7619</v>
      </c>
      <c r="E1001" s="107" t="s">
        <v>1709</v>
      </c>
      <c r="F1001" s="126">
        <v>1502.82</v>
      </c>
      <c r="G1001" s="107" t="str">
        <f t="shared" si="17"/>
        <v>SH19-05206</v>
      </c>
      <c r="H1001" s="318"/>
      <c r="I1001" s="126"/>
      <c r="J1001" s="110"/>
      <c r="K1001" s="108"/>
      <c r="L1001" s="107"/>
      <c r="M1001" s="319"/>
      <c r="N1001" s="107"/>
    </row>
    <row r="1002" spans="1:14" ht="18" customHeight="1">
      <c r="A1002" s="107">
        <v>1000</v>
      </c>
      <c r="B1002" s="107" t="s">
        <v>55</v>
      </c>
      <c r="C1002" s="90">
        <v>43613</v>
      </c>
      <c r="D1002" s="107" t="s">
        <v>7620</v>
      </c>
      <c r="E1002" s="107" t="s">
        <v>1709</v>
      </c>
      <c r="F1002" s="126">
        <v>1476.18</v>
      </c>
      <c r="G1002" s="107" t="str">
        <f t="shared" si="17"/>
        <v>SH19-05207</v>
      </c>
      <c r="H1002" s="318"/>
      <c r="I1002" s="126"/>
      <c r="J1002" s="110"/>
      <c r="K1002" s="108"/>
      <c r="L1002" s="107"/>
      <c r="M1002" s="319"/>
      <c r="N1002" s="107"/>
    </row>
    <row r="1003" spans="1:14" ht="18" customHeight="1">
      <c r="A1003" s="107">
        <v>1001</v>
      </c>
      <c r="B1003" s="107" t="s">
        <v>42</v>
      </c>
      <c r="C1003" s="90">
        <v>43614</v>
      </c>
      <c r="D1003" s="107" t="s">
        <v>7621</v>
      </c>
      <c r="E1003" s="107" t="s">
        <v>7769</v>
      </c>
      <c r="F1003" s="126">
        <v>1759.24</v>
      </c>
      <c r="G1003" s="107" t="str">
        <f t="shared" si="17"/>
        <v>SH19-05208</v>
      </c>
      <c r="H1003" s="318"/>
      <c r="I1003" s="126"/>
      <c r="J1003" s="110"/>
      <c r="K1003" s="108"/>
      <c r="L1003" s="107"/>
      <c r="M1003" s="319"/>
      <c r="N1003" s="107"/>
    </row>
    <row r="1004" spans="1:14" ht="18" customHeight="1">
      <c r="A1004" s="107">
        <v>1002</v>
      </c>
      <c r="B1004" s="107" t="s">
        <v>141</v>
      </c>
      <c r="C1004" s="90">
        <v>43613</v>
      </c>
      <c r="D1004" s="107" t="s">
        <v>7622</v>
      </c>
      <c r="E1004" s="107" t="s">
        <v>1709</v>
      </c>
      <c r="F1004" s="126">
        <v>925</v>
      </c>
      <c r="G1004" s="107" t="str">
        <f t="shared" si="17"/>
        <v>SH19-05209</v>
      </c>
      <c r="H1004" s="318"/>
      <c r="I1004" s="126"/>
      <c r="J1004" s="110"/>
      <c r="K1004" s="108"/>
      <c r="L1004" s="107"/>
      <c r="M1004" s="319"/>
      <c r="N1004" s="107"/>
    </row>
    <row r="1005" spans="1:14" ht="18" customHeight="1">
      <c r="A1005" s="107">
        <v>1003</v>
      </c>
      <c r="B1005" s="107" t="s">
        <v>1746</v>
      </c>
      <c r="D1005" s="327" t="s">
        <v>7623</v>
      </c>
      <c r="E1005" s="107" t="s">
        <v>1709</v>
      </c>
      <c r="F1005" s="126">
        <v>0</v>
      </c>
      <c r="G1005" s="107" t="str">
        <f t="shared" si="17"/>
        <v>SH19-05210</v>
      </c>
      <c r="H1005" s="318"/>
      <c r="I1005" s="126"/>
      <c r="J1005" s="110"/>
      <c r="K1005" s="108"/>
      <c r="L1005" s="107"/>
      <c r="M1005" s="319"/>
      <c r="N1005" s="107"/>
    </row>
    <row r="1006" spans="1:14" ht="18" customHeight="1">
      <c r="A1006" s="107">
        <v>1004</v>
      </c>
      <c r="B1006" s="107" t="s">
        <v>141</v>
      </c>
      <c r="C1006" s="90">
        <v>43613</v>
      </c>
      <c r="D1006" s="107" t="s">
        <v>7624</v>
      </c>
      <c r="E1006" s="107" t="s">
        <v>1709</v>
      </c>
      <c r="F1006" s="126">
        <v>1353.75</v>
      </c>
      <c r="G1006" s="107" t="str">
        <f t="shared" si="17"/>
        <v>SH19-05211</v>
      </c>
      <c r="H1006" s="318"/>
      <c r="I1006" s="126"/>
      <c r="J1006" s="110"/>
      <c r="K1006" s="108"/>
      <c r="L1006" s="107"/>
      <c r="M1006" s="319"/>
      <c r="N1006" s="107"/>
    </row>
    <row r="1007" spans="1:14" ht="18" customHeight="1">
      <c r="A1007" s="107">
        <v>1005</v>
      </c>
      <c r="B1007" s="107" t="s">
        <v>329</v>
      </c>
      <c r="C1007" s="90">
        <v>43613</v>
      </c>
      <c r="D1007" s="107" t="s">
        <v>7625</v>
      </c>
      <c r="E1007" s="107" t="s">
        <v>1709</v>
      </c>
      <c r="F1007" s="126">
        <v>2758.68</v>
      </c>
      <c r="G1007" s="107" t="str">
        <f t="shared" si="17"/>
        <v>SH19-05212</v>
      </c>
      <c r="H1007" s="318"/>
      <c r="I1007" s="126"/>
      <c r="J1007" s="110"/>
      <c r="K1007" s="108"/>
      <c r="L1007" s="107"/>
      <c r="M1007" s="319"/>
      <c r="N1007" s="107"/>
    </row>
    <row r="1008" spans="1:14" ht="18" customHeight="1">
      <c r="A1008" s="107">
        <v>1006</v>
      </c>
      <c r="B1008" s="107" t="s">
        <v>1746</v>
      </c>
      <c r="D1008" s="327" t="s">
        <v>7626</v>
      </c>
      <c r="E1008" s="107" t="s">
        <v>1709</v>
      </c>
      <c r="F1008" s="126">
        <v>0</v>
      </c>
      <c r="G1008" s="107" t="str">
        <f t="shared" si="17"/>
        <v>SH19-05213</v>
      </c>
      <c r="H1008" s="318"/>
      <c r="I1008" s="126"/>
      <c r="J1008" s="110"/>
      <c r="K1008" s="108"/>
      <c r="L1008" s="107"/>
      <c r="M1008" s="319"/>
      <c r="N1008" s="107"/>
    </row>
    <row r="1009" spans="1:14" ht="18" customHeight="1">
      <c r="A1009" s="107">
        <v>1007</v>
      </c>
      <c r="B1009" s="107" t="s">
        <v>54</v>
      </c>
      <c r="C1009" s="90">
        <v>43614</v>
      </c>
      <c r="D1009" s="107" t="s">
        <v>7627</v>
      </c>
      <c r="E1009" s="107" t="s">
        <v>1709</v>
      </c>
      <c r="F1009" s="126">
        <f>446.4+573+205.67+1009.92</f>
        <v>2234.9899999999998</v>
      </c>
      <c r="G1009" s="107" t="str">
        <f t="shared" si="17"/>
        <v>SH19-05214</v>
      </c>
      <c r="H1009" s="318"/>
      <c r="I1009" s="126"/>
      <c r="J1009" s="110"/>
      <c r="K1009" s="108"/>
      <c r="L1009" s="107"/>
      <c r="M1009" s="319"/>
      <c r="N1009" s="107"/>
    </row>
    <row r="1010" spans="1:14" ht="18" customHeight="1">
      <c r="A1010" s="107">
        <v>1008</v>
      </c>
      <c r="B1010" s="107" t="s">
        <v>329</v>
      </c>
      <c r="C1010" s="90">
        <v>43614</v>
      </c>
      <c r="D1010" s="107" t="s">
        <v>7628</v>
      </c>
      <c r="E1010" s="107" t="s">
        <v>1709</v>
      </c>
      <c r="F1010" s="126">
        <v>1685.2</v>
      </c>
      <c r="G1010" s="107" t="str">
        <f t="shared" si="17"/>
        <v>SH19-05215</v>
      </c>
      <c r="H1010" s="318"/>
      <c r="I1010" s="126"/>
      <c r="J1010" s="110"/>
      <c r="K1010" s="108"/>
      <c r="L1010" s="107"/>
      <c r="M1010" s="319"/>
      <c r="N1010" s="107"/>
    </row>
    <row r="1011" spans="1:14" ht="18" customHeight="1">
      <c r="A1011" s="107">
        <v>1009</v>
      </c>
      <c r="B1011" s="107" t="s">
        <v>142</v>
      </c>
      <c r="C1011" s="90">
        <v>43614</v>
      </c>
      <c r="D1011" s="107" t="s">
        <v>7629</v>
      </c>
      <c r="E1011" s="107" t="s">
        <v>1709</v>
      </c>
      <c r="F1011" s="126">
        <v>988.88</v>
      </c>
      <c r="G1011" s="107" t="str">
        <f t="shared" si="17"/>
        <v>SH19-05216</v>
      </c>
      <c r="H1011" s="318"/>
      <c r="I1011" s="126"/>
      <c r="J1011" s="110"/>
      <c r="K1011" s="108"/>
      <c r="L1011" s="107"/>
      <c r="M1011" s="319"/>
      <c r="N1011" s="107"/>
    </row>
    <row r="1012" spans="1:14" ht="18" customHeight="1">
      <c r="A1012" s="107">
        <v>1010</v>
      </c>
      <c r="B1012" s="107" t="s">
        <v>237</v>
      </c>
      <c r="C1012" s="90">
        <v>43614</v>
      </c>
      <c r="D1012" s="107" t="s">
        <v>7630</v>
      </c>
      <c r="E1012" s="107" t="s">
        <v>1709</v>
      </c>
      <c r="F1012" s="126">
        <v>3073.5</v>
      </c>
      <c r="G1012" s="107" t="str">
        <f t="shared" si="17"/>
        <v>SH19-05217</v>
      </c>
      <c r="H1012" s="318"/>
      <c r="I1012" s="126"/>
      <c r="J1012" s="110"/>
      <c r="K1012" s="108"/>
      <c r="L1012" s="107"/>
      <c r="M1012" s="319"/>
      <c r="N1012" s="107"/>
    </row>
    <row r="1013" spans="1:14" ht="18" customHeight="1">
      <c r="A1013" s="107">
        <v>1011</v>
      </c>
      <c r="B1013" s="107" t="s">
        <v>223</v>
      </c>
      <c r="C1013" s="90">
        <v>43614</v>
      </c>
      <c r="D1013" s="107" t="s">
        <v>7631</v>
      </c>
      <c r="E1013" s="107" t="s">
        <v>1709</v>
      </c>
      <c r="F1013" s="126">
        <v>1332.12</v>
      </c>
      <c r="G1013" s="107" t="str">
        <f t="shared" si="17"/>
        <v>SH19-05218</v>
      </c>
      <c r="H1013" s="318"/>
      <c r="I1013" s="126"/>
      <c r="J1013" s="110"/>
      <c r="K1013" s="108"/>
      <c r="L1013" s="107"/>
      <c r="M1013" s="319"/>
      <c r="N1013" s="107"/>
    </row>
    <row r="1014" spans="1:14" ht="18" customHeight="1">
      <c r="A1014" s="107">
        <v>1012</v>
      </c>
      <c r="B1014" s="107" t="s">
        <v>43</v>
      </c>
      <c r="C1014" s="90">
        <v>43614</v>
      </c>
      <c r="D1014" s="107" t="s">
        <v>7632</v>
      </c>
      <c r="E1014" s="107" t="s">
        <v>1709</v>
      </c>
      <c r="F1014" s="126">
        <v>6031.64</v>
      </c>
      <c r="G1014" s="107" t="str">
        <f t="shared" si="17"/>
        <v>SH19-05219</v>
      </c>
      <c r="H1014" s="318"/>
      <c r="I1014" s="126"/>
      <c r="J1014" s="110"/>
      <c r="K1014" s="108"/>
      <c r="L1014" s="107"/>
      <c r="M1014" s="319"/>
      <c r="N1014" s="107"/>
    </row>
    <row r="1015" spans="1:14" ht="18" customHeight="1">
      <c r="A1015" s="107">
        <v>1013</v>
      </c>
      <c r="B1015" s="107" t="s">
        <v>42</v>
      </c>
      <c r="C1015" s="90">
        <v>43614</v>
      </c>
      <c r="D1015" s="107" t="s">
        <v>7633</v>
      </c>
      <c r="E1015" s="107" t="s">
        <v>7769</v>
      </c>
      <c r="F1015" s="126">
        <v>3923.1</v>
      </c>
      <c r="G1015" s="107" t="str">
        <f t="shared" si="17"/>
        <v>SH19-05220</v>
      </c>
      <c r="H1015" s="318"/>
      <c r="I1015" s="126"/>
      <c r="J1015" s="110"/>
      <c r="K1015" s="108"/>
      <c r="L1015" s="107"/>
      <c r="M1015" s="319"/>
      <c r="N1015" s="107"/>
    </row>
    <row r="1016" spans="1:14" ht="18" customHeight="1">
      <c r="A1016" s="107">
        <v>1014</v>
      </c>
      <c r="B1016" s="107" t="s">
        <v>288</v>
      </c>
      <c r="C1016" s="90">
        <v>43614</v>
      </c>
      <c r="D1016" s="107" t="s">
        <v>7634</v>
      </c>
      <c r="E1016" s="107" t="s">
        <v>1709</v>
      </c>
      <c r="F1016" s="126">
        <v>1920.45</v>
      </c>
      <c r="G1016" s="107" t="str">
        <f t="shared" si="17"/>
        <v>SH19-05221</v>
      </c>
      <c r="H1016" s="318"/>
      <c r="I1016" s="126"/>
      <c r="J1016" s="110"/>
      <c r="K1016" s="108"/>
      <c r="L1016" s="107"/>
      <c r="M1016" s="319"/>
      <c r="N1016" s="107"/>
    </row>
    <row r="1017" spans="1:14" ht="18" customHeight="1">
      <c r="A1017" s="107">
        <v>1015</v>
      </c>
      <c r="B1017" s="107" t="s">
        <v>329</v>
      </c>
      <c r="C1017" s="90">
        <v>43614</v>
      </c>
      <c r="D1017" s="107" t="s">
        <v>7635</v>
      </c>
      <c r="E1017" s="107" t="s">
        <v>1709</v>
      </c>
      <c r="F1017" s="126">
        <v>349.8</v>
      </c>
      <c r="G1017" s="107" t="str">
        <f t="shared" si="17"/>
        <v>SH19-05222</v>
      </c>
      <c r="H1017" s="318"/>
      <c r="I1017" s="126"/>
      <c r="J1017" s="110"/>
      <c r="K1017" s="108"/>
      <c r="L1017" s="107"/>
      <c r="M1017" s="319"/>
      <c r="N1017" s="107"/>
    </row>
    <row r="1018" spans="1:14" ht="18" customHeight="1">
      <c r="A1018" s="107">
        <v>1016</v>
      </c>
      <c r="B1018" s="107"/>
      <c r="D1018" s="347" t="s">
        <v>7636</v>
      </c>
      <c r="E1018" s="107" t="s">
        <v>1709</v>
      </c>
      <c r="F1018" s="126">
        <v>0</v>
      </c>
      <c r="G1018" s="107" t="str">
        <f t="shared" si="17"/>
        <v>SH19-05223</v>
      </c>
      <c r="H1018" s="318"/>
      <c r="I1018" s="126"/>
      <c r="J1018" s="110"/>
      <c r="K1018" s="108"/>
      <c r="L1018" s="107"/>
      <c r="M1018" s="319"/>
      <c r="N1018" s="107" t="s">
        <v>1942</v>
      </c>
    </row>
    <row r="1019" spans="1:14" ht="18" customHeight="1">
      <c r="A1019" s="107">
        <v>1017</v>
      </c>
      <c r="B1019" s="107" t="s">
        <v>206</v>
      </c>
      <c r="C1019" s="90">
        <v>43614</v>
      </c>
      <c r="D1019" s="107" t="s">
        <v>7637</v>
      </c>
      <c r="E1019" s="107" t="s">
        <v>1709</v>
      </c>
      <c r="F1019" s="126">
        <v>328.02</v>
      </c>
      <c r="G1019" s="107" t="str">
        <f t="shared" si="17"/>
        <v>SH19-05224</v>
      </c>
      <c r="H1019" s="318"/>
      <c r="I1019" s="126"/>
      <c r="J1019" s="110"/>
      <c r="K1019" s="108"/>
      <c r="L1019" s="107"/>
      <c r="M1019" s="319"/>
      <c r="N1019" s="107"/>
    </row>
    <row r="1020" spans="1:14" ht="18" customHeight="1">
      <c r="A1020" s="107">
        <v>1018</v>
      </c>
      <c r="B1020" s="107" t="s">
        <v>1746</v>
      </c>
      <c r="D1020" s="327" t="s">
        <v>7638</v>
      </c>
      <c r="E1020" s="107" t="s">
        <v>1709</v>
      </c>
      <c r="F1020" s="126">
        <v>0</v>
      </c>
      <c r="G1020" s="107" t="str">
        <f t="shared" si="17"/>
        <v>SH19-05225</v>
      </c>
      <c r="H1020" s="318"/>
      <c r="I1020" s="126"/>
      <c r="J1020" s="110"/>
      <c r="K1020" s="108"/>
      <c r="L1020" s="107"/>
      <c r="M1020" s="319"/>
      <c r="N1020" s="107"/>
    </row>
    <row r="1021" spans="1:14" ht="18" customHeight="1">
      <c r="A1021" s="107">
        <v>1019</v>
      </c>
      <c r="B1021" s="107" t="s">
        <v>1746</v>
      </c>
      <c r="D1021" s="327" t="s">
        <v>7639</v>
      </c>
      <c r="E1021" s="107" t="s">
        <v>1709</v>
      </c>
      <c r="F1021" s="126">
        <v>0</v>
      </c>
      <c r="G1021" s="107" t="str">
        <f t="shared" si="17"/>
        <v>SH19-05226</v>
      </c>
      <c r="H1021" s="318"/>
      <c r="I1021" s="126"/>
      <c r="J1021" s="110"/>
      <c r="K1021" s="108"/>
      <c r="L1021" s="107"/>
      <c r="M1021" s="319"/>
      <c r="N1021" s="107"/>
    </row>
    <row r="1022" spans="1:14" ht="18" customHeight="1">
      <c r="A1022" s="107">
        <v>1020</v>
      </c>
      <c r="B1022" s="107" t="s">
        <v>224</v>
      </c>
      <c r="C1022" s="90">
        <v>43614</v>
      </c>
      <c r="D1022" s="107" t="s">
        <v>7640</v>
      </c>
      <c r="E1022" s="107" t="s">
        <v>1709</v>
      </c>
      <c r="F1022" s="126">
        <v>1127.8800000000001</v>
      </c>
      <c r="G1022" s="107" t="str">
        <f t="shared" si="17"/>
        <v>SH19-05227</v>
      </c>
      <c r="H1022" s="318"/>
      <c r="I1022" s="126"/>
      <c r="J1022" s="110"/>
      <c r="K1022" s="108"/>
      <c r="L1022" s="107"/>
      <c r="M1022" s="319"/>
      <c r="N1022" s="107"/>
    </row>
    <row r="1023" spans="1:14" ht="18" customHeight="1">
      <c r="A1023" s="107">
        <v>1021</v>
      </c>
      <c r="B1023" s="107" t="s">
        <v>1746</v>
      </c>
      <c r="D1023" s="327" t="s">
        <v>7641</v>
      </c>
      <c r="E1023" s="107" t="s">
        <v>1709</v>
      </c>
      <c r="F1023" s="126">
        <v>0</v>
      </c>
      <c r="G1023" s="107" t="str">
        <f t="shared" si="17"/>
        <v>SH19-05228</v>
      </c>
      <c r="H1023" s="318"/>
      <c r="I1023" s="126"/>
      <c r="J1023" s="110"/>
      <c r="K1023" s="108"/>
      <c r="L1023" s="107"/>
      <c r="M1023" s="319"/>
      <c r="N1023" s="107"/>
    </row>
    <row r="1024" spans="1:14" ht="18" customHeight="1">
      <c r="A1024" s="107">
        <v>1022</v>
      </c>
      <c r="B1024" s="107" t="s">
        <v>42</v>
      </c>
      <c r="C1024" s="90">
        <v>43614</v>
      </c>
      <c r="D1024" s="107" t="s">
        <v>7642</v>
      </c>
      <c r="E1024" s="107" t="s">
        <v>7769</v>
      </c>
      <c r="F1024" s="126">
        <v>10.3</v>
      </c>
      <c r="G1024" s="107" t="str">
        <f t="shared" si="17"/>
        <v>SH19-05229</v>
      </c>
      <c r="H1024" s="318"/>
      <c r="I1024" s="126"/>
      <c r="J1024" s="110"/>
      <c r="K1024" s="108"/>
      <c r="L1024" s="107"/>
      <c r="M1024" s="319"/>
      <c r="N1024" s="107"/>
    </row>
    <row r="1025" spans="1:14" ht="18" customHeight="1">
      <c r="A1025" s="107">
        <v>1023</v>
      </c>
      <c r="B1025" s="107" t="s">
        <v>142</v>
      </c>
      <c r="C1025" s="90">
        <v>43614</v>
      </c>
      <c r="D1025" s="107" t="s">
        <v>7643</v>
      </c>
      <c r="E1025" s="107" t="s">
        <v>1709</v>
      </c>
      <c r="F1025" s="126">
        <v>3113.16</v>
      </c>
      <c r="G1025" s="107" t="str">
        <f t="shared" si="17"/>
        <v>SH19-05230</v>
      </c>
      <c r="H1025" s="318"/>
      <c r="I1025" s="126"/>
      <c r="J1025" s="110"/>
      <c r="K1025" s="108"/>
      <c r="L1025" s="107"/>
      <c r="M1025" s="319"/>
      <c r="N1025" s="107"/>
    </row>
    <row r="1026" spans="1:14" ht="18" customHeight="1">
      <c r="A1026" s="107">
        <v>1024</v>
      </c>
      <c r="B1026" s="107" t="s">
        <v>142</v>
      </c>
      <c r="C1026" s="90">
        <v>43614</v>
      </c>
      <c r="D1026" s="107" t="s">
        <v>7644</v>
      </c>
      <c r="E1026" s="107" t="s">
        <v>1709</v>
      </c>
      <c r="F1026" s="126">
        <v>827.22</v>
      </c>
      <c r="G1026" s="107" t="str">
        <f t="shared" si="17"/>
        <v>SH19-05231</v>
      </c>
      <c r="H1026" s="318"/>
      <c r="I1026" s="126"/>
      <c r="J1026" s="110"/>
      <c r="K1026" s="108"/>
      <c r="L1026" s="107"/>
      <c r="M1026" s="319"/>
      <c r="N1026" s="107"/>
    </row>
    <row r="1027" spans="1:14" ht="18" customHeight="1">
      <c r="A1027" s="107">
        <v>1025</v>
      </c>
      <c r="B1027" s="107" t="s">
        <v>47</v>
      </c>
      <c r="C1027" s="90">
        <v>43614</v>
      </c>
      <c r="D1027" s="107" t="s">
        <v>7645</v>
      </c>
      <c r="E1027" s="107" t="s">
        <v>1709</v>
      </c>
      <c r="F1027" s="126">
        <v>1320</v>
      </c>
      <c r="G1027" s="107" t="str">
        <f t="shared" si="17"/>
        <v>SH19-05232</v>
      </c>
      <c r="H1027" s="318"/>
      <c r="I1027" s="126"/>
      <c r="J1027" s="110"/>
      <c r="K1027" s="108"/>
      <c r="L1027" s="107"/>
      <c r="M1027" s="319"/>
      <c r="N1027" s="107"/>
    </row>
    <row r="1028" spans="1:14" ht="18" customHeight="1">
      <c r="A1028" s="107">
        <v>1026</v>
      </c>
      <c r="B1028" s="107" t="s">
        <v>42</v>
      </c>
      <c r="C1028" s="90">
        <v>43614</v>
      </c>
      <c r="D1028" s="107" t="s">
        <v>7646</v>
      </c>
      <c r="E1028" s="107" t="s">
        <v>7769</v>
      </c>
      <c r="F1028" s="126">
        <v>6.8</v>
      </c>
      <c r="G1028" s="107" t="str">
        <f t="shared" si="17"/>
        <v>SH19-05233</v>
      </c>
      <c r="H1028" s="318"/>
      <c r="I1028" s="126"/>
      <c r="J1028" s="110"/>
      <c r="K1028" s="108"/>
      <c r="L1028" s="107"/>
      <c r="M1028" s="319"/>
      <c r="N1028" s="107"/>
    </row>
    <row r="1029" spans="1:14" ht="18" customHeight="1">
      <c r="A1029" s="107">
        <v>1027</v>
      </c>
      <c r="B1029" s="107" t="s">
        <v>42</v>
      </c>
      <c r="C1029" s="90">
        <v>43614</v>
      </c>
      <c r="D1029" s="107" t="s">
        <v>7647</v>
      </c>
      <c r="E1029" s="107" t="s">
        <v>7769</v>
      </c>
      <c r="F1029" s="126">
        <v>29.47</v>
      </c>
      <c r="G1029" s="107" t="str">
        <f t="shared" si="17"/>
        <v>SH19-05234</v>
      </c>
      <c r="H1029" s="318"/>
      <c r="I1029" s="126"/>
      <c r="J1029" s="110"/>
      <c r="K1029" s="108"/>
      <c r="L1029" s="107"/>
      <c r="M1029" s="319"/>
      <c r="N1029" s="107"/>
    </row>
    <row r="1030" spans="1:14" ht="18" customHeight="1">
      <c r="A1030" s="107">
        <v>1028</v>
      </c>
      <c r="B1030" s="107" t="s">
        <v>142</v>
      </c>
      <c r="C1030" s="90">
        <v>43614</v>
      </c>
      <c r="D1030" s="107" t="s">
        <v>7648</v>
      </c>
      <c r="E1030" s="107" t="s">
        <v>1709</v>
      </c>
      <c r="F1030" s="126">
        <v>2402.27</v>
      </c>
      <c r="G1030" s="107" t="str">
        <f t="shared" si="17"/>
        <v>SH19-05235</v>
      </c>
      <c r="H1030" s="318"/>
      <c r="I1030" s="126"/>
      <c r="J1030" s="110"/>
      <c r="K1030" s="108"/>
      <c r="L1030" s="107"/>
      <c r="M1030" s="319"/>
      <c r="N1030" s="107"/>
    </row>
    <row r="1031" spans="1:14" ht="18" customHeight="1">
      <c r="A1031" s="107">
        <v>1029</v>
      </c>
      <c r="B1031" s="107" t="s">
        <v>142</v>
      </c>
      <c r="C1031" s="90">
        <v>43614</v>
      </c>
      <c r="D1031" s="107" t="s">
        <v>7649</v>
      </c>
      <c r="E1031" s="107" t="s">
        <v>1709</v>
      </c>
      <c r="F1031" s="126">
        <v>440.31</v>
      </c>
      <c r="G1031" s="107" t="str">
        <f t="shared" si="17"/>
        <v>SH19-05236</v>
      </c>
      <c r="H1031" s="318"/>
      <c r="I1031" s="126"/>
      <c r="J1031" s="110"/>
      <c r="K1031" s="108"/>
      <c r="L1031" s="107"/>
      <c r="M1031" s="319"/>
      <c r="N1031" s="107"/>
    </row>
    <row r="1032" spans="1:14" ht="18" customHeight="1">
      <c r="A1032" s="107">
        <v>1030</v>
      </c>
      <c r="B1032" s="107" t="s">
        <v>329</v>
      </c>
      <c r="C1032" s="90">
        <v>43614</v>
      </c>
      <c r="D1032" s="107" t="s">
        <v>7650</v>
      </c>
      <c r="E1032" s="107" t="s">
        <v>1709</v>
      </c>
      <c r="F1032" s="126">
        <v>259.39</v>
      </c>
      <c r="G1032" s="107" t="str">
        <f t="shared" si="17"/>
        <v>SH19-05237</v>
      </c>
      <c r="H1032" s="318"/>
      <c r="I1032" s="126"/>
      <c r="J1032" s="110"/>
      <c r="K1032" s="108"/>
      <c r="L1032" s="107"/>
      <c r="M1032" s="319"/>
      <c r="N1032" s="107"/>
    </row>
    <row r="1033" spans="1:14" ht="18" customHeight="1">
      <c r="A1033" s="107">
        <v>1031</v>
      </c>
      <c r="B1033" s="107" t="s">
        <v>43</v>
      </c>
      <c r="C1033" s="90">
        <v>43614</v>
      </c>
      <c r="D1033" s="107" t="s">
        <v>7651</v>
      </c>
      <c r="E1033" s="107" t="s">
        <v>1709</v>
      </c>
      <c r="F1033" s="126">
        <v>1728.3</v>
      </c>
      <c r="G1033" s="107" t="str">
        <f t="shared" si="17"/>
        <v>SH19-05238</v>
      </c>
      <c r="H1033" s="318"/>
      <c r="I1033" s="126"/>
      <c r="J1033" s="110"/>
      <c r="K1033" s="108"/>
      <c r="L1033" s="107"/>
      <c r="M1033" s="319"/>
      <c r="N1033" s="107"/>
    </row>
    <row r="1034" spans="1:14" ht="18" customHeight="1">
      <c r="A1034" s="107">
        <v>1032</v>
      </c>
      <c r="B1034" s="107" t="s">
        <v>49</v>
      </c>
      <c r="C1034" s="90">
        <v>43614</v>
      </c>
      <c r="D1034" s="107" t="s">
        <v>7662</v>
      </c>
      <c r="E1034" s="107" t="s">
        <v>1709</v>
      </c>
      <c r="F1034" s="126">
        <v>14242.8</v>
      </c>
      <c r="G1034" s="107" t="str">
        <f t="shared" ref="G1034:G1096" si="18">D1034</f>
        <v>SH19-05239</v>
      </c>
      <c r="H1034" s="318"/>
      <c r="I1034" s="126"/>
      <c r="J1034" s="110"/>
      <c r="K1034" s="108"/>
      <c r="L1034" s="107"/>
      <c r="M1034" s="319"/>
      <c r="N1034" s="107"/>
    </row>
    <row r="1035" spans="1:14" ht="18" customHeight="1">
      <c r="A1035" s="107">
        <v>1033</v>
      </c>
      <c r="B1035" s="107" t="s">
        <v>1746</v>
      </c>
      <c r="D1035" s="327" t="s">
        <v>7663</v>
      </c>
      <c r="E1035" s="107" t="s">
        <v>1709</v>
      </c>
      <c r="F1035" s="126">
        <v>0</v>
      </c>
      <c r="G1035" s="107" t="str">
        <f t="shared" si="18"/>
        <v>SH19-05240</v>
      </c>
      <c r="H1035" s="318"/>
      <c r="I1035" s="126"/>
      <c r="J1035" s="110"/>
      <c r="K1035" s="108"/>
      <c r="L1035" s="107"/>
      <c r="M1035" s="319"/>
      <c r="N1035" s="107"/>
    </row>
    <row r="1036" spans="1:14" ht="18" customHeight="1">
      <c r="A1036" s="107">
        <v>1034</v>
      </c>
      <c r="B1036" s="107" t="s">
        <v>42</v>
      </c>
      <c r="C1036" s="90">
        <v>43615</v>
      </c>
      <c r="D1036" s="107" t="s">
        <v>7664</v>
      </c>
      <c r="E1036" s="107" t="s">
        <v>7768</v>
      </c>
      <c r="F1036" s="126">
        <v>11977.09</v>
      </c>
      <c r="G1036" s="107" t="str">
        <f t="shared" si="18"/>
        <v>SH19-05241</v>
      </c>
      <c r="H1036" s="318"/>
      <c r="I1036" s="126"/>
      <c r="J1036" s="110"/>
      <c r="K1036" s="108"/>
      <c r="L1036" s="107"/>
      <c r="M1036" s="319"/>
      <c r="N1036" s="107"/>
    </row>
    <row r="1037" spans="1:14" ht="18" customHeight="1">
      <c r="A1037" s="107">
        <v>1035</v>
      </c>
      <c r="B1037" s="107" t="s">
        <v>42</v>
      </c>
      <c r="C1037" s="90">
        <v>43615</v>
      </c>
      <c r="D1037" s="107" t="s">
        <v>7665</v>
      </c>
      <c r="E1037" s="107" t="s">
        <v>7768</v>
      </c>
      <c r="F1037" s="126">
        <v>77.38</v>
      </c>
      <c r="G1037" s="107" t="str">
        <f t="shared" si="18"/>
        <v>SH19-05242</v>
      </c>
      <c r="H1037" s="318"/>
      <c r="I1037" s="126"/>
      <c r="J1037" s="110"/>
      <c r="K1037" s="108"/>
      <c r="L1037" s="107"/>
      <c r="M1037" s="319"/>
      <c r="N1037" s="107"/>
    </row>
    <row r="1038" spans="1:14" ht="18" customHeight="1">
      <c r="A1038" s="107">
        <v>1036</v>
      </c>
      <c r="B1038" s="107" t="s">
        <v>1727</v>
      </c>
      <c r="C1038" s="90">
        <v>43614</v>
      </c>
      <c r="D1038" s="107" t="s">
        <v>7666</v>
      </c>
      <c r="E1038" s="107" t="s">
        <v>1709</v>
      </c>
      <c r="F1038" s="126">
        <v>1828.5</v>
      </c>
      <c r="G1038" s="107" t="str">
        <f t="shared" si="18"/>
        <v>SH19-05243</v>
      </c>
      <c r="H1038" s="318"/>
      <c r="I1038" s="126"/>
      <c r="J1038" s="110"/>
      <c r="K1038" s="108"/>
      <c r="L1038" s="107"/>
      <c r="M1038" s="319"/>
      <c r="N1038" s="107"/>
    </row>
    <row r="1039" spans="1:14" ht="18" customHeight="1">
      <c r="A1039" s="107">
        <v>1037</v>
      </c>
      <c r="B1039" s="107" t="s">
        <v>55</v>
      </c>
      <c r="C1039" s="90">
        <v>43614</v>
      </c>
      <c r="D1039" s="107" t="s">
        <v>7667</v>
      </c>
      <c r="E1039" s="107" t="s">
        <v>1709</v>
      </c>
      <c r="F1039" s="126">
        <v>1644.84</v>
      </c>
      <c r="G1039" s="107" t="str">
        <f t="shared" si="18"/>
        <v>SH19-05244</v>
      </c>
      <c r="H1039" s="318"/>
      <c r="I1039" s="126"/>
      <c r="J1039" s="110"/>
      <c r="K1039" s="108"/>
      <c r="L1039" s="107"/>
      <c r="M1039" s="319"/>
      <c r="N1039" s="107"/>
    </row>
    <row r="1040" spans="1:14" ht="18" customHeight="1">
      <c r="A1040" s="107">
        <v>1038</v>
      </c>
      <c r="B1040" s="107" t="s">
        <v>55</v>
      </c>
      <c r="C1040" s="90">
        <v>43614</v>
      </c>
      <c r="D1040" s="107" t="s">
        <v>7668</v>
      </c>
      <c r="E1040" s="107" t="s">
        <v>1709</v>
      </c>
      <c r="F1040" s="126">
        <v>1502.82</v>
      </c>
      <c r="G1040" s="107" t="str">
        <f t="shared" si="18"/>
        <v>SH19-05245</v>
      </c>
      <c r="H1040" s="318"/>
      <c r="I1040" s="126"/>
      <c r="J1040" s="110"/>
      <c r="K1040" s="108"/>
      <c r="L1040" s="107"/>
      <c r="M1040" s="319"/>
      <c r="N1040" s="107"/>
    </row>
    <row r="1041" spans="1:14" ht="18" customHeight="1">
      <c r="A1041" s="107">
        <v>1039</v>
      </c>
      <c r="B1041" s="107" t="s">
        <v>206</v>
      </c>
      <c r="C1041" s="90">
        <v>43614</v>
      </c>
      <c r="D1041" s="107" t="s">
        <v>7669</v>
      </c>
      <c r="E1041" s="107" t="s">
        <v>1709</v>
      </c>
      <c r="F1041" s="126">
        <v>5325.1</v>
      </c>
      <c r="G1041" s="107" t="str">
        <f t="shared" si="18"/>
        <v>SH19-05246</v>
      </c>
      <c r="H1041" s="318"/>
      <c r="I1041" s="126"/>
      <c r="J1041" s="110"/>
      <c r="K1041" s="108"/>
      <c r="L1041" s="107"/>
      <c r="M1041" s="319"/>
      <c r="N1041" s="107"/>
    </row>
    <row r="1042" spans="1:14" ht="18" customHeight="1">
      <c r="A1042" s="107">
        <v>1040</v>
      </c>
      <c r="B1042" s="107" t="s">
        <v>1727</v>
      </c>
      <c r="C1042" s="90">
        <v>43614</v>
      </c>
      <c r="D1042" s="107" t="s">
        <v>7670</v>
      </c>
      <c r="E1042" s="107" t="s">
        <v>1709</v>
      </c>
      <c r="F1042" s="126">
        <v>995.4</v>
      </c>
      <c r="G1042" s="107" t="str">
        <f t="shared" si="18"/>
        <v>SH19-05247</v>
      </c>
      <c r="H1042" s="318"/>
      <c r="I1042" s="126"/>
      <c r="J1042" s="110"/>
      <c r="K1042" s="108"/>
      <c r="L1042" s="107"/>
      <c r="M1042" s="319"/>
      <c r="N1042" s="107"/>
    </row>
    <row r="1043" spans="1:14" ht="18" customHeight="1">
      <c r="A1043" s="107">
        <v>1041</v>
      </c>
      <c r="B1043" s="107" t="s">
        <v>55</v>
      </c>
      <c r="C1043" s="90">
        <v>43614</v>
      </c>
      <c r="D1043" s="107" t="s">
        <v>7671</v>
      </c>
      <c r="E1043" s="107" t="s">
        <v>1709</v>
      </c>
      <c r="F1043" s="126">
        <v>1658.7</v>
      </c>
      <c r="G1043" s="107" t="str">
        <f t="shared" si="18"/>
        <v>SH19-05248</v>
      </c>
      <c r="H1043" s="318"/>
      <c r="I1043" s="126"/>
      <c r="J1043" s="110"/>
      <c r="K1043" s="108"/>
      <c r="L1043" s="107"/>
      <c r="M1043" s="319"/>
      <c r="N1043" s="107"/>
    </row>
    <row r="1044" spans="1:14" ht="18" customHeight="1">
      <c r="A1044" s="107">
        <v>1042</v>
      </c>
      <c r="B1044" s="107" t="s">
        <v>42</v>
      </c>
      <c r="C1044" s="90">
        <v>43614</v>
      </c>
      <c r="D1044" s="107" t="s">
        <v>7672</v>
      </c>
      <c r="E1044" s="107" t="s">
        <v>7769</v>
      </c>
      <c r="F1044" s="126">
        <v>16.36</v>
      </c>
      <c r="G1044" s="107" t="str">
        <f t="shared" si="18"/>
        <v>SH19-05249</v>
      </c>
      <c r="H1044" s="318"/>
      <c r="I1044" s="126"/>
      <c r="J1044" s="110"/>
      <c r="K1044" s="108"/>
      <c r="L1044" s="107"/>
      <c r="M1044" s="319"/>
      <c r="N1044" s="107"/>
    </row>
    <row r="1045" spans="1:14" ht="18" customHeight="1">
      <c r="A1045" s="107">
        <v>1043</v>
      </c>
      <c r="B1045" s="107" t="s">
        <v>1746</v>
      </c>
      <c r="D1045" s="327" t="s">
        <v>7673</v>
      </c>
      <c r="E1045" s="107" t="s">
        <v>1709</v>
      </c>
      <c r="F1045" s="126">
        <v>0</v>
      </c>
      <c r="G1045" s="107" t="str">
        <f t="shared" si="18"/>
        <v>SH19-05250</v>
      </c>
      <c r="H1045" s="318"/>
      <c r="I1045" s="126"/>
      <c r="J1045" s="110"/>
      <c r="K1045" s="108"/>
      <c r="L1045" s="107"/>
      <c r="M1045" s="319"/>
      <c r="N1045" s="107"/>
    </row>
    <row r="1046" spans="1:14" ht="18" customHeight="1">
      <c r="A1046" s="107">
        <v>1044</v>
      </c>
      <c r="B1046" s="107" t="s">
        <v>1746</v>
      </c>
      <c r="D1046" s="327" t="s">
        <v>7674</v>
      </c>
      <c r="E1046" s="107" t="s">
        <v>1709</v>
      </c>
      <c r="F1046" s="126">
        <v>0</v>
      </c>
      <c r="G1046" s="107" t="str">
        <f t="shared" si="18"/>
        <v>SH19-05251</v>
      </c>
      <c r="H1046" s="318"/>
      <c r="I1046" s="126"/>
      <c r="J1046" s="110"/>
      <c r="K1046" s="108"/>
      <c r="L1046" s="107"/>
      <c r="M1046" s="319"/>
      <c r="N1046" s="107"/>
    </row>
    <row r="1047" spans="1:14" ht="18" customHeight="1">
      <c r="A1047" s="107">
        <v>1045</v>
      </c>
      <c r="B1047" s="107" t="s">
        <v>42</v>
      </c>
      <c r="C1047" s="90">
        <v>43616</v>
      </c>
      <c r="D1047" s="107" t="s">
        <v>7675</v>
      </c>
      <c r="E1047" s="107" t="s">
        <v>7767</v>
      </c>
      <c r="F1047" s="126">
        <v>16385.13</v>
      </c>
      <c r="G1047" s="107" t="str">
        <f t="shared" si="18"/>
        <v>SH19-05252</v>
      </c>
      <c r="H1047" s="318"/>
      <c r="I1047" s="126"/>
      <c r="J1047" s="110"/>
      <c r="K1047" s="108"/>
      <c r="L1047" s="107"/>
      <c r="M1047" s="319"/>
      <c r="N1047" s="107"/>
    </row>
    <row r="1048" spans="1:14" ht="18" customHeight="1">
      <c r="A1048" s="107">
        <v>1046</v>
      </c>
      <c r="B1048" s="107" t="s">
        <v>42</v>
      </c>
      <c r="C1048" s="90">
        <v>43616</v>
      </c>
      <c r="D1048" s="107" t="s">
        <v>7676</v>
      </c>
      <c r="E1048" s="107" t="s">
        <v>7767</v>
      </c>
      <c r="F1048" s="126">
        <v>7932.48</v>
      </c>
      <c r="G1048" s="107" t="str">
        <f t="shared" si="18"/>
        <v>SH19-05253</v>
      </c>
      <c r="H1048" s="318"/>
      <c r="I1048" s="126"/>
      <c r="J1048" s="110"/>
      <c r="K1048" s="108"/>
      <c r="L1048" s="107"/>
      <c r="M1048" s="319"/>
      <c r="N1048" s="107"/>
    </row>
    <row r="1049" spans="1:14" ht="18" customHeight="1">
      <c r="A1049" s="107">
        <v>1047</v>
      </c>
      <c r="B1049" s="107" t="s">
        <v>42</v>
      </c>
      <c r="C1049" s="90">
        <v>43616</v>
      </c>
      <c r="D1049" s="107" t="s">
        <v>7677</v>
      </c>
      <c r="E1049" s="107" t="s">
        <v>7767</v>
      </c>
      <c r="F1049" s="126">
        <v>16528.02</v>
      </c>
      <c r="G1049" s="107" t="str">
        <f t="shared" si="18"/>
        <v>SH19-05254</v>
      </c>
      <c r="H1049" s="318"/>
      <c r="I1049" s="126"/>
      <c r="J1049" s="110"/>
      <c r="K1049" s="108"/>
      <c r="L1049" s="107"/>
      <c r="M1049" s="319"/>
      <c r="N1049" s="107"/>
    </row>
    <row r="1050" spans="1:14" ht="18" customHeight="1">
      <c r="A1050" s="107">
        <v>1048</v>
      </c>
      <c r="B1050" s="107" t="s">
        <v>42</v>
      </c>
      <c r="C1050" s="90">
        <v>43616</v>
      </c>
      <c r="D1050" s="107" t="s">
        <v>7678</v>
      </c>
      <c r="E1050" s="107" t="s">
        <v>7767</v>
      </c>
      <c r="F1050" s="126">
        <v>8878.32</v>
      </c>
      <c r="G1050" s="107" t="str">
        <f t="shared" si="18"/>
        <v>SH19-05255</v>
      </c>
      <c r="H1050" s="318"/>
      <c r="I1050" s="126"/>
      <c r="J1050" s="110"/>
      <c r="K1050" s="108"/>
      <c r="L1050" s="107"/>
      <c r="M1050" s="319"/>
      <c r="N1050" s="107"/>
    </row>
    <row r="1051" spans="1:14" ht="18" customHeight="1">
      <c r="A1051" s="107">
        <v>1049</v>
      </c>
      <c r="B1051" s="107" t="s">
        <v>42</v>
      </c>
      <c r="C1051" s="90">
        <v>43616</v>
      </c>
      <c r="D1051" s="107" t="s">
        <v>7679</v>
      </c>
      <c r="E1051" s="107" t="s">
        <v>7767</v>
      </c>
      <c r="F1051" s="126">
        <v>15188.73</v>
      </c>
      <c r="G1051" s="107" t="str">
        <f t="shared" si="18"/>
        <v>SH19-05256</v>
      </c>
      <c r="H1051" s="318"/>
      <c r="I1051" s="126"/>
      <c r="J1051" s="110"/>
      <c r="K1051" s="108"/>
      <c r="L1051" s="107"/>
      <c r="M1051" s="319"/>
      <c r="N1051" s="107"/>
    </row>
    <row r="1052" spans="1:14" ht="18" customHeight="1">
      <c r="A1052" s="107">
        <v>1050</v>
      </c>
      <c r="B1052" s="107" t="s">
        <v>42</v>
      </c>
      <c r="C1052" s="90">
        <v>43616</v>
      </c>
      <c r="D1052" s="107" t="s">
        <v>7680</v>
      </c>
      <c r="E1052" s="107" t="s">
        <v>7767</v>
      </c>
      <c r="F1052" s="126">
        <v>7752.55</v>
      </c>
      <c r="G1052" s="107" t="str">
        <f t="shared" si="18"/>
        <v>SH19-05257</v>
      </c>
      <c r="H1052" s="318"/>
      <c r="I1052" s="126"/>
      <c r="J1052" s="110"/>
      <c r="K1052" s="108"/>
      <c r="L1052" s="107"/>
      <c r="M1052" s="319"/>
      <c r="N1052" s="107"/>
    </row>
    <row r="1053" spans="1:14" ht="18" customHeight="1">
      <c r="A1053" s="107">
        <v>1051</v>
      </c>
      <c r="B1053" s="107" t="s">
        <v>42</v>
      </c>
      <c r="C1053" s="90">
        <v>43616</v>
      </c>
      <c r="D1053" s="107" t="s">
        <v>7681</v>
      </c>
      <c r="E1053" s="107" t="s">
        <v>7767</v>
      </c>
      <c r="F1053" s="126">
        <v>14376</v>
      </c>
      <c r="G1053" s="107" t="str">
        <f t="shared" si="18"/>
        <v>SH19-05258</v>
      </c>
      <c r="H1053" s="318"/>
      <c r="I1053" s="126"/>
      <c r="J1053" s="110"/>
      <c r="K1053" s="108"/>
      <c r="L1053" s="107"/>
      <c r="M1053" s="319"/>
      <c r="N1053" s="107"/>
    </row>
    <row r="1054" spans="1:14" ht="18" customHeight="1">
      <c r="A1054" s="107">
        <v>1052</v>
      </c>
      <c r="B1054" s="107" t="s">
        <v>42</v>
      </c>
      <c r="C1054" s="90">
        <v>43616</v>
      </c>
      <c r="D1054" s="107" t="s">
        <v>7682</v>
      </c>
      <c r="E1054" s="107" t="s">
        <v>7767</v>
      </c>
      <c r="F1054" s="126">
        <v>8814.99</v>
      </c>
      <c r="G1054" s="107" t="str">
        <f t="shared" si="18"/>
        <v>SH19-05259</v>
      </c>
      <c r="H1054" s="318"/>
      <c r="I1054" s="126"/>
      <c r="J1054" s="110"/>
      <c r="K1054" s="108"/>
      <c r="L1054" s="107"/>
      <c r="M1054" s="319"/>
      <c r="N1054" s="107"/>
    </row>
    <row r="1055" spans="1:14" ht="18" customHeight="1">
      <c r="A1055" s="107">
        <v>1053</v>
      </c>
      <c r="B1055" s="107" t="s">
        <v>42</v>
      </c>
      <c r="C1055" s="90">
        <v>43616</v>
      </c>
      <c r="D1055" s="107" t="s">
        <v>7683</v>
      </c>
      <c r="E1055" s="107" t="s">
        <v>7767</v>
      </c>
      <c r="F1055" s="126">
        <v>10738.49</v>
      </c>
      <c r="G1055" s="107" t="str">
        <f t="shared" si="18"/>
        <v>SH19-05260</v>
      </c>
      <c r="H1055" s="318"/>
      <c r="I1055" s="126"/>
      <c r="J1055" s="110"/>
      <c r="K1055" s="108"/>
      <c r="L1055" s="107"/>
      <c r="M1055" s="319"/>
      <c r="N1055" s="107"/>
    </row>
    <row r="1056" spans="1:14" ht="18" customHeight="1">
      <c r="A1056" s="107">
        <v>1054</v>
      </c>
      <c r="B1056" s="107" t="s">
        <v>42</v>
      </c>
      <c r="C1056" s="90">
        <v>43616</v>
      </c>
      <c r="D1056" s="107" t="s">
        <v>7684</v>
      </c>
      <c r="E1056" s="107" t="s">
        <v>7767</v>
      </c>
      <c r="F1056" s="126">
        <v>8591.91</v>
      </c>
      <c r="G1056" s="107" t="str">
        <f t="shared" si="18"/>
        <v>SH19-05261</v>
      </c>
      <c r="H1056" s="318"/>
      <c r="I1056" s="126"/>
      <c r="J1056" s="110"/>
      <c r="K1056" s="108"/>
      <c r="L1056" s="107"/>
      <c r="M1056" s="319"/>
      <c r="N1056" s="107"/>
    </row>
    <row r="1057" spans="1:14" ht="18" customHeight="1">
      <c r="A1057" s="107">
        <v>1055</v>
      </c>
      <c r="B1057" s="107" t="s">
        <v>42</v>
      </c>
      <c r="C1057" s="90">
        <v>43616</v>
      </c>
      <c r="D1057" s="107" t="s">
        <v>7685</v>
      </c>
      <c r="E1057" s="107" t="s">
        <v>7767</v>
      </c>
      <c r="F1057" s="126">
        <v>11306.16</v>
      </c>
      <c r="G1057" s="107" t="str">
        <f t="shared" si="18"/>
        <v>SH19-05262</v>
      </c>
      <c r="H1057" s="318"/>
      <c r="I1057" s="126"/>
      <c r="J1057" s="110"/>
      <c r="K1057" s="108"/>
      <c r="L1057" s="107"/>
      <c r="M1057" s="319"/>
      <c r="N1057" s="107"/>
    </row>
    <row r="1058" spans="1:14" ht="18" customHeight="1">
      <c r="A1058" s="107">
        <v>1056</v>
      </c>
      <c r="B1058" s="107" t="s">
        <v>42</v>
      </c>
      <c r="C1058" s="90">
        <v>43616</v>
      </c>
      <c r="D1058" s="107" t="s">
        <v>7686</v>
      </c>
      <c r="E1058" s="107" t="s">
        <v>7767</v>
      </c>
      <c r="F1058" s="126">
        <v>5872.67</v>
      </c>
      <c r="G1058" s="107" t="str">
        <f t="shared" si="18"/>
        <v>SH19-05263</v>
      </c>
      <c r="H1058" s="318"/>
      <c r="I1058" s="126"/>
      <c r="J1058" s="110"/>
      <c r="K1058" s="108"/>
      <c r="L1058" s="107"/>
      <c r="M1058" s="319"/>
      <c r="N1058" s="107"/>
    </row>
    <row r="1059" spans="1:14" ht="18" customHeight="1">
      <c r="A1059" s="107">
        <v>1057</v>
      </c>
      <c r="B1059" s="107" t="s">
        <v>42</v>
      </c>
      <c r="C1059" s="90">
        <v>43616</v>
      </c>
      <c r="D1059" s="107" t="s">
        <v>7687</v>
      </c>
      <c r="E1059" s="107" t="s">
        <v>7767</v>
      </c>
      <c r="F1059" s="126">
        <v>8725.66</v>
      </c>
      <c r="G1059" s="107" t="str">
        <f t="shared" si="18"/>
        <v>SH19-05264</v>
      </c>
      <c r="H1059" s="318"/>
      <c r="I1059" s="126"/>
      <c r="J1059" s="110"/>
      <c r="K1059" s="108"/>
      <c r="L1059" s="107"/>
      <c r="M1059" s="319"/>
      <c r="N1059" s="107"/>
    </row>
    <row r="1060" spans="1:14" ht="18" customHeight="1">
      <c r="A1060" s="107">
        <v>1058</v>
      </c>
      <c r="B1060" s="107" t="s">
        <v>42</v>
      </c>
      <c r="C1060" s="90">
        <v>43616</v>
      </c>
      <c r="D1060" s="107" t="s">
        <v>7688</v>
      </c>
      <c r="E1060" s="107" t="s">
        <v>7767</v>
      </c>
      <c r="F1060" s="126">
        <v>1791.81</v>
      </c>
      <c r="G1060" s="107" t="str">
        <f t="shared" si="18"/>
        <v>SH19-05265</v>
      </c>
      <c r="H1060" s="318"/>
      <c r="I1060" s="126"/>
      <c r="J1060" s="110"/>
      <c r="K1060" s="108"/>
      <c r="L1060" s="107"/>
      <c r="M1060" s="319"/>
      <c r="N1060" s="107"/>
    </row>
    <row r="1061" spans="1:14" ht="18" customHeight="1">
      <c r="A1061" s="107">
        <v>1059</v>
      </c>
      <c r="B1061" s="107" t="s">
        <v>42</v>
      </c>
      <c r="C1061" s="90">
        <v>43616</v>
      </c>
      <c r="D1061" s="107" t="s">
        <v>7689</v>
      </c>
      <c r="E1061" s="107" t="s">
        <v>7767</v>
      </c>
      <c r="F1061" s="126">
        <v>7835.27</v>
      </c>
      <c r="G1061" s="107" t="str">
        <f t="shared" si="18"/>
        <v>SH19-05266</v>
      </c>
      <c r="H1061" s="318"/>
      <c r="I1061" s="126"/>
      <c r="J1061" s="110"/>
      <c r="K1061" s="108"/>
      <c r="L1061" s="107"/>
      <c r="M1061" s="319"/>
      <c r="N1061" s="107"/>
    </row>
    <row r="1062" spans="1:14" ht="18" customHeight="1">
      <c r="A1062" s="107">
        <v>1060</v>
      </c>
      <c r="B1062" s="107" t="s">
        <v>337</v>
      </c>
      <c r="C1062" s="90">
        <v>43614</v>
      </c>
      <c r="D1062" s="107" t="s">
        <v>7690</v>
      </c>
      <c r="E1062" s="107" t="s">
        <v>1709</v>
      </c>
      <c r="F1062" s="126">
        <v>3156.4</v>
      </c>
      <c r="G1062" s="107" t="str">
        <f t="shared" si="18"/>
        <v>SH19-05267</v>
      </c>
      <c r="H1062" s="318"/>
      <c r="I1062" s="126"/>
      <c r="J1062" s="110"/>
      <c r="K1062" s="108"/>
      <c r="L1062" s="107"/>
      <c r="M1062" s="319"/>
      <c r="N1062" s="107"/>
    </row>
    <row r="1063" spans="1:14" ht="18" customHeight="1">
      <c r="A1063" s="107">
        <v>1061</v>
      </c>
      <c r="B1063" s="107" t="s">
        <v>1746</v>
      </c>
      <c r="D1063" s="327" t="s">
        <v>7691</v>
      </c>
      <c r="E1063" s="107" t="s">
        <v>1709</v>
      </c>
      <c r="F1063" s="126">
        <v>0</v>
      </c>
      <c r="G1063" s="107" t="str">
        <f t="shared" si="18"/>
        <v>SH19-05268</v>
      </c>
      <c r="H1063" s="318"/>
      <c r="I1063" s="126"/>
      <c r="J1063" s="110"/>
      <c r="K1063" s="108"/>
      <c r="L1063" s="107"/>
      <c r="M1063" s="319"/>
      <c r="N1063" s="107"/>
    </row>
    <row r="1064" spans="1:14" ht="18" customHeight="1">
      <c r="A1064" s="107">
        <v>1062</v>
      </c>
      <c r="B1064" s="107" t="s">
        <v>237</v>
      </c>
      <c r="C1064" s="90">
        <v>43615</v>
      </c>
      <c r="D1064" s="107" t="s">
        <v>7692</v>
      </c>
      <c r="E1064" s="107" t="s">
        <v>1709</v>
      </c>
      <c r="F1064" s="126">
        <v>2465.1</v>
      </c>
      <c r="G1064" s="107" t="str">
        <f t="shared" si="18"/>
        <v>SH19-05269</v>
      </c>
      <c r="H1064" s="318"/>
      <c r="I1064" s="126"/>
      <c r="J1064" s="110"/>
      <c r="K1064" s="108"/>
      <c r="L1064" s="107"/>
      <c r="M1064" s="319"/>
      <c r="N1064" s="107"/>
    </row>
    <row r="1065" spans="1:14" ht="18" customHeight="1">
      <c r="A1065" s="107">
        <v>1063</v>
      </c>
      <c r="B1065" s="107" t="s">
        <v>142</v>
      </c>
      <c r="C1065" s="90">
        <v>43615</v>
      </c>
      <c r="D1065" s="107" t="s">
        <v>7693</v>
      </c>
      <c r="E1065" s="107" t="s">
        <v>1709</v>
      </c>
      <c r="F1065" s="126">
        <v>651.85</v>
      </c>
      <c r="G1065" s="107" t="str">
        <f t="shared" si="18"/>
        <v>SH19-05270</v>
      </c>
      <c r="H1065" s="318"/>
      <c r="I1065" s="126"/>
      <c r="J1065" s="110"/>
      <c r="K1065" s="108"/>
      <c r="L1065" s="107"/>
      <c r="M1065" s="319"/>
      <c r="N1065" s="107"/>
    </row>
    <row r="1066" spans="1:14" ht="18" customHeight="1">
      <c r="A1066" s="107">
        <v>1064</v>
      </c>
      <c r="B1066" s="107" t="s">
        <v>142</v>
      </c>
      <c r="C1066" s="90">
        <v>43615</v>
      </c>
      <c r="D1066" s="107" t="s">
        <v>7694</v>
      </c>
      <c r="E1066" s="107" t="s">
        <v>1709</v>
      </c>
      <c r="F1066" s="126">
        <v>110.34</v>
      </c>
      <c r="G1066" s="107" t="str">
        <f t="shared" si="18"/>
        <v>SH19-05271</v>
      </c>
      <c r="H1066" s="318"/>
      <c r="I1066" s="126"/>
      <c r="J1066" s="110"/>
      <c r="K1066" s="108"/>
      <c r="L1066" s="107"/>
      <c r="M1066" s="319"/>
      <c r="N1066" s="107"/>
    </row>
    <row r="1067" spans="1:14" ht="18" customHeight="1">
      <c r="A1067" s="107">
        <v>1065</v>
      </c>
      <c r="B1067" s="107" t="s">
        <v>42</v>
      </c>
      <c r="C1067" s="90">
        <v>43616</v>
      </c>
      <c r="D1067" s="107" t="s">
        <v>7695</v>
      </c>
      <c r="E1067" s="107" t="s">
        <v>7767</v>
      </c>
      <c r="F1067" s="126">
        <v>588.84</v>
      </c>
      <c r="G1067" s="107" t="str">
        <f t="shared" si="18"/>
        <v>SH19-05272</v>
      </c>
      <c r="H1067" s="318"/>
      <c r="I1067" s="126"/>
      <c r="J1067" s="110"/>
      <c r="K1067" s="108"/>
      <c r="L1067" s="107"/>
      <c r="M1067" s="319"/>
      <c r="N1067" s="107"/>
    </row>
    <row r="1068" spans="1:14" ht="18" customHeight="1">
      <c r="A1068" s="107">
        <v>1066</v>
      </c>
      <c r="B1068" s="107" t="s">
        <v>223</v>
      </c>
      <c r="C1068" s="90">
        <v>43615</v>
      </c>
      <c r="D1068" s="107" t="s">
        <v>7696</v>
      </c>
      <c r="E1068" s="107" t="s">
        <v>1709</v>
      </c>
      <c r="F1068" s="126">
        <v>1682.8</v>
      </c>
      <c r="G1068" s="107" t="str">
        <f t="shared" si="18"/>
        <v>SH19-05273</v>
      </c>
      <c r="H1068" s="318"/>
      <c r="I1068" s="126"/>
      <c r="J1068" s="110"/>
      <c r="K1068" s="108"/>
      <c r="L1068" s="107"/>
      <c r="M1068" s="319"/>
      <c r="N1068" s="107"/>
    </row>
    <row r="1069" spans="1:14" ht="18" customHeight="1">
      <c r="A1069" s="107">
        <v>1067</v>
      </c>
      <c r="B1069" s="107" t="s">
        <v>43</v>
      </c>
      <c r="C1069" s="90">
        <v>43615</v>
      </c>
      <c r="D1069" s="107" t="s">
        <v>7697</v>
      </c>
      <c r="E1069" s="107" t="s">
        <v>1709</v>
      </c>
      <c r="F1069" s="126">
        <v>6555.8</v>
      </c>
      <c r="G1069" s="107" t="str">
        <f t="shared" si="18"/>
        <v>SH19-05274</v>
      </c>
      <c r="H1069" s="318"/>
      <c r="I1069" s="126"/>
      <c r="J1069" s="110"/>
      <c r="K1069" s="108"/>
      <c r="L1069" s="107"/>
      <c r="M1069" s="319"/>
      <c r="N1069" s="107"/>
    </row>
    <row r="1070" spans="1:14" ht="18" customHeight="1">
      <c r="A1070" s="107">
        <v>1068</v>
      </c>
      <c r="B1070" s="107" t="s">
        <v>329</v>
      </c>
      <c r="C1070" s="90">
        <v>43615</v>
      </c>
      <c r="D1070" s="107" t="s">
        <v>7698</v>
      </c>
      <c r="E1070" s="107" t="s">
        <v>1709</v>
      </c>
      <c r="F1070" s="126">
        <v>1973.2</v>
      </c>
      <c r="G1070" s="107" t="str">
        <f t="shared" si="18"/>
        <v>SH19-05275</v>
      </c>
      <c r="H1070" s="318"/>
      <c r="I1070" s="126"/>
      <c r="J1070" s="110"/>
      <c r="K1070" s="108"/>
      <c r="L1070" s="107"/>
      <c r="M1070" s="319"/>
      <c r="N1070" s="107"/>
    </row>
    <row r="1071" spans="1:14" ht="18" customHeight="1">
      <c r="A1071" s="107">
        <v>1069</v>
      </c>
      <c r="B1071" s="107" t="s">
        <v>142</v>
      </c>
      <c r="C1071" s="90">
        <v>43615</v>
      </c>
      <c r="D1071" s="107" t="s">
        <v>7699</v>
      </c>
      <c r="E1071" s="107" t="s">
        <v>1709</v>
      </c>
      <c r="F1071" s="126">
        <v>8650.35</v>
      </c>
      <c r="G1071" s="107" t="str">
        <f t="shared" si="18"/>
        <v>SH19-05276</v>
      </c>
      <c r="H1071" s="318"/>
      <c r="I1071" s="126"/>
      <c r="J1071" s="110"/>
      <c r="K1071" s="108"/>
      <c r="L1071" s="107"/>
      <c r="M1071" s="319"/>
      <c r="N1071" s="107"/>
    </row>
    <row r="1072" spans="1:14" ht="18" customHeight="1">
      <c r="A1072" s="107">
        <v>1070</v>
      </c>
      <c r="B1072" s="107" t="s">
        <v>197</v>
      </c>
      <c r="C1072" s="90">
        <v>43615</v>
      </c>
      <c r="D1072" s="107" t="s">
        <v>7700</v>
      </c>
      <c r="E1072" s="107" t="s">
        <v>1709</v>
      </c>
      <c r="F1072" s="126">
        <v>6678.74</v>
      </c>
      <c r="G1072" s="107" t="str">
        <f t="shared" si="18"/>
        <v>SH19-05277</v>
      </c>
      <c r="H1072" s="318"/>
      <c r="I1072" s="126"/>
      <c r="J1072" s="110"/>
      <c r="K1072" s="108"/>
      <c r="L1072" s="107"/>
      <c r="M1072" s="319"/>
      <c r="N1072" s="107"/>
    </row>
    <row r="1073" spans="1:14" ht="18" customHeight="1">
      <c r="A1073" s="107">
        <v>1071</v>
      </c>
      <c r="B1073" s="107" t="s">
        <v>49</v>
      </c>
      <c r="C1073" s="90">
        <v>43615</v>
      </c>
      <c r="D1073" s="107" t="s">
        <v>7701</v>
      </c>
      <c r="E1073" s="107" t="s">
        <v>1709</v>
      </c>
      <c r="F1073" s="126">
        <v>14242.8</v>
      </c>
      <c r="G1073" s="107" t="str">
        <f t="shared" si="18"/>
        <v>SH19-05278</v>
      </c>
      <c r="H1073" s="318"/>
      <c r="I1073" s="126"/>
      <c r="J1073" s="110"/>
      <c r="K1073" s="108"/>
      <c r="L1073" s="107"/>
      <c r="M1073" s="319"/>
      <c r="N1073" s="107"/>
    </row>
    <row r="1074" spans="1:14" ht="18" customHeight="1">
      <c r="A1074" s="107">
        <v>1072</v>
      </c>
      <c r="B1074" s="107" t="s">
        <v>53</v>
      </c>
      <c r="C1074" s="90">
        <v>43615</v>
      </c>
      <c r="D1074" s="107" t="s">
        <v>7702</v>
      </c>
      <c r="E1074" s="107" t="s">
        <v>1709</v>
      </c>
      <c r="F1074" s="126">
        <v>2623.26</v>
      </c>
      <c r="G1074" s="107" t="str">
        <f t="shared" si="18"/>
        <v>SH19-05279</v>
      </c>
      <c r="H1074" s="318"/>
      <c r="I1074" s="126"/>
      <c r="J1074" s="110"/>
      <c r="K1074" s="108"/>
      <c r="L1074" s="107"/>
      <c r="M1074" s="319"/>
      <c r="N1074" s="107"/>
    </row>
    <row r="1075" spans="1:14" ht="18" customHeight="1">
      <c r="A1075" s="107">
        <v>1073</v>
      </c>
      <c r="B1075" s="107" t="s">
        <v>1746</v>
      </c>
      <c r="D1075" s="327" t="s">
        <v>7703</v>
      </c>
      <c r="E1075" s="107" t="s">
        <v>1709</v>
      </c>
      <c r="F1075" s="126">
        <v>0</v>
      </c>
      <c r="G1075" s="107" t="str">
        <f t="shared" si="18"/>
        <v>SH19-05280</v>
      </c>
      <c r="H1075" s="318"/>
      <c r="I1075" s="126"/>
      <c r="J1075" s="110"/>
      <c r="K1075" s="108"/>
      <c r="L1075" s="107"/>
      <c r="M1075" s="319"/>
      <c r="N1075" s="107"/>
    </row>
    <row r="1076" spans="1:14" ht="18" customHeight="1">
      <c r="A1076" s="107">
        <v>1074</v>
      </c>
      <c r="B1076" s="107" t="s">
        <v>291</v>
      </c>
      <c r="C1076" s="90">
        <v>43615</v>
      </c>
      <c r="D1076" s="107" t="s">
        <v>7704</v>
      </c>
      <c r="E1076" s="107" t="s">
        <v>1709</v>
      </c>
      <c r="F1076" s="126">
        <v>5677.92</v>
      </c>
      <c r="G1076" s="107" t="str">
        <f t="shared" si="18"/>
        <v>SH19-05281</v>
      </c>
      <c r="H1076" s="318"/>
      <c r="I1076" s="126"/>
      <c r="J1076" s="110"/>
      <c r="K1076" s="108"/>
      <c r="L1076" s="107"/>
      <c r="M1076" s="319"/>
      <c r="N1076" s="107"/>
    </row>
    <row r="1077" spans="1:14" ht="18" customHeight="1">
      <c r="A1077" s="107">
        <v>1075</v>
      </c>
      <c r="B1077" s="107" t="s">
        <v>43</v>
      </c>
      <c r="C1077" s="90">
        <v>43615</v>
      </c>
      <c r="D1077" s="107" t="s">
        <v>7705</v>
      </c>
      <c r="E1077" s="107" t="s">
        <v>1709</v>
      </c>
      <c r="F1077" s="126">
        <v>1906.95</v>
      </c>
      <c r="G1077" s="107" t="str">
        <f t="shared" si="18"/>
        <v>SH19-05282</v>
      </c>
      <c r="H1077" s="318"/>
      <c r="I1077" s="126"/>
      <c r="J1077" s="110"/>
      <c r="K1077" s="108"/>
      <c r="L1077" s="107"/>
      <c r="M1077" s="319"/>
      <c r="N1077" s="107"/>
    </row>
    <row r="1078" spans="1:14" ht="18" customHeight="1">
      <c r="A1078" s="107">
        <v>1076</v>
      </c>
      <c r="B1078" s="107" t="s">
        <v>291</v>
      </c>
      <c r="C1078" s="90">
        <v>43615</v>
      </c>
      <c r="D1078" s="107" t="s">
        <v>7706</v>
      </c>
      <c r="E1078" s="107" t="s">
        <v>1709</v>
      </c>
      <c r="F1078" s="126">
        <v>4357.83</v>
      </c>
      <c r="G1078" s="107" t="str">
        <f t="shared" si="18"/>
        <v>SH19-05283</v>
      </c>
      <c r="H1078" s="318"/>
      <c r="I1078" s="126"/>
      <c r="J1078" s="110"/>
      <c r="K1078" s="108"/>
      <c r="L1078" s="107"/>
      <c r="M1078" s="319"/>
      <c r="N1078" s="107"/>
    </row>
    <row r="1079" spans="1:14" ht="18" customHeight="1">
      <c r="A1079" s="107">
        <v>1077</v>
      </c>
      <c r="B1079" s="107" t="s">
        <v>142</v>
      </c>
      <c r="C1079" s="90">
        <v>43615</v>
      </c>
      <c r="D1079" s="107" t="s">
        <v>7707</v>
      </c>
      <c r="E1079" s="107" t="s">
        <v>1709</v>
      </c>
      <c r="F1079" s="126">
        <v>858.93</v>
      </c>
      <c r="G1079" s="107" t="str">
        <f t="shared" si="18"/>
        <v>SH19-05284</v>
      </c>
      <c r="H1079" s="318"/>
      <c r="I1079" s="126"/>
      <c r="J1079" s="110"/>
      <c r="K1079" s="108"/>
      <c r="L1079" s="107"/>
      <c r="M1079" s="319"/>
      <c r="N1079" s="107"/>
    </row>
    <row r="1080" spans="1:14" ht="18" customHeight="1">
      <c r="A1080" s="107">
        <v>1078</v>
      </c>
      <c r="B1080" s="107" t="s">
        <v>142</v>
      </c>
      <c r="C1080" s="90">
        <v>43615</v>
      </c>
      <c r="D1080" s="107" t="s">
        <v>7708</v>
      </c>
      <c r="E1080" s="107" t="s">
        <v>1709</v>
      </c>
      <c r="F1080" s="126">
        <v>1593.14</v>
      </c>
      <c r="G1080" s="107" t="str">
        <f t="shared" si="18"/>
        <v>SH19-05285</v>
      </c>
      <c r="H1080" s="318"/>
      <c r="I1080" s="126"/>
      <c r="J1080" s="110"/>
      <c r="K1080" s="108"/>
      <c r="L1080" s="107"/>
      <c r="M1080" s="319"/>
      <c r="N1080" s="107"/>
    </row>
    <row r="1081" spans="1:14" ht="18" customHeight="1">
      <c r="A1081" s="107">
        <v>1079</v>
      </c>
      <c r="B1081" s="107" t="s">
        <v>329</v>
      </c>
      <c r="C1081" s="90">
        <v>43615</v>
      </c>
      <c r="D1081" s="107" t="s">
        <v>7709</v>
      </c>
      <c r="E1081" s="107" t="s">
        <v>1709</v>
      </c>
      <c r="F1081" s="126">
        <v>3149.75</v>
      </c>
      <c r="G1081" s="107" t="str">
        <f t="shared" si="18"/>
        <v>SH19-05286</v>
      </c>
      <c r="H1081" s="318"/>
      <c r="I1081" s="126"/>
      <c r="J1081" s="110"/>
      <c r="K1081" s="108"/>
      <c r="L1081" s="107"/>
      <c r="M1081" s="319"/>
      <c r="N1081" s="107"/>
    </row>
    <row r="1082" spans="1:14" ht="18" customHeight="1">
      <c r="A1082" s="107">
        <v>1080</v>
      </c>
      <c r="B1082" s="107" t="s">
        <v>1746</v>
      </c>
      <c r="D1082" s="327" t="s">
        <v>7710</v>
      </c>
      <c r="E1082" s="107" t="s">
        <v>1709</v>
      </c>
      <c r="F1082" s="126">
        <v>0</v>
      </c>
      <c r="G1082" s="107" t="str">
        <f t="shared" si="18"/>
        <v>SH19-05287</v>
      </c>
      <c r="H1082" s="318"/>
      <c r="I1082" s="126"/>
      <c r="J1082" s="110"/>
      <c r="K1082" s="108"/>
      <c r="L1082" s="107"/>
      <c r="M1082" s="319"/>
      <c r="N1082" s="107"/>
    </row>
    <row r="1083" spans="1:14" ht="18" customHeight="1">
      <c r="A1083" s="107">
        <v>1081</v>
      </c>
      <c r="B1083" s="107" t="s">
        <v>360</v>
      </c>
      <c r="C1083" s="90">
        <v>43615</v>
      </c>
      <c r="D1083" s="107" t="s">
        <v>7711</v>
      </c>
      <c r="E1083" s="107" t="s">
        <v>1709</v>
      </c>
      <c r="F1083" s="126">
        <v>1802.13</v>
      </c>
      <c r="G1083" s="107" t="str">
        <f t="shared" si="18"/>
        <v>SH19-05288</v>
      </c>
      <c r="H1083" s="318"/>
      <c r="I1083" s="126"/>
      <c r="J1083" s="110"/>
      <c r="K1083" s="108"/>
      <c r="L1083" s="107"/>
      <c r="M1083" s="319"/>
      <c r="N1083" s="107"/>
    </row>
    <row r="1084" spans="1:14" ht="18" customHeight="1">
      <c r="A1084" s="107">
        <v>1082</v>
      </c>
      <c r="B1084" s="107" t="s">
        <v>55</v>
      </c>
      <c r="C1084" s="90">
        <v>43615</v>
      </c>
      <c r="D1084" s="107" t="s">
        <v>7712</v>
      </c>
      <c r="E1084" s="107" t="s">
        <v>1709</v>
      </c>
      <c r="F1084" s="126">
        <v>3005.64</v>
      </c>
      <c r="G1084" s="107" t="str">
        <f t="shared" si="18"/>
        <v>SH19-05289</v>
      </c>
      <c r="H1084" s="318"/>
      <c r="I1084" s="126"/>
      <c r="J1084" s="110"/>
      <c r="K1084" s="108"/>
      <c r="L1084" s="107"/>
      <c r="M1084" s="319"/>
      <c r="N1084" s="107"/>
    </row>
    <row r="1085" spans="1:14" ht="18" customHeight="1">
      <c r="A1085" s="107">
        <v>1083</v>
      </c>
      <c r="B1085" s="107" t="s">
        <v>55</v>
      </c>
      <c r="C1085" s="90">
        <v>43615</v>
      </c>
      <c r="D1085" s="107" t="s">
        <v>7713</v>
      </c>
      <c r="E1085" s="107" t="s">
        <v>1709</v>
      </c>
      <c r="F1085" s="126">
        <v>3289.68</v>
      </c>
      <c r="G1085" s="107" t="str">
        <f t="shared" si="18"/>
        <v>SH19-05290</v>
      </c>
      <c r="H1085" s="318"/>
      <c r="I1085" s="126"/>
      <c r="J1085" s="110"/>
      <c r="K1085" s="108"/>
      <c r="L1085" s="107"/>
      <c r="M1085" s="319"/>
      <c r="N1085" s="107"/>
    </row>
    <row r="1086" spans="1:14" ht="18" customHeight="1">
      <c r="A1086" s="107">
        <v>1084</v>
      </c>
      <c r="B1086" s="107" t="s">
        <v>42</v>
      </c>
      <c r="C1086" s="90">
        <v>43616</v>
      </c>
      <c r="D1086" s="107" t="s">
        <v>7714</v>
      </c>
      <c r="E1086" s="107" t="s">
        <v>7767</v>
      </c>
      <c r="F1086" s="126">
        <v>25.73</v>
      </c>
      <c r="G1086" s="107" t="str">
        <f t="shared" si="18"/>
        <v>SH19-05291</v>
      </c>
      <c r="H1086" s="318"/>
      <c r="I1086" s="126"/>
      <c r="J1086" s="110"/>
      <c r="K1086" s="108"/>
      <c r="L1086" s="107"/>
      <c r="M1086" s="319"/>
      <c r="N1086" s="107"/>
    </row>
    <row r="1087" spans="1:14" ht="18" customHeight="1">
      <c r="A1087" s="107">
        <v>1086</v>
      </c>
      <c r="B1087" s="107" t="s">
        <v>337</v>
      </c>
      <c r="C1087" s="90">
        <v>43615</v>
      </c>
      <c r="D1087" s="107" t="s">
        <v>7715</v>
      </c>
      <c r="E1087" s="107" t="s">
        <v>1709</v>
      </c>
      <c r="F1087" s="126">
        <v>3156.4</v>
      </c>
      <c r="G1087" s="107" t="str">
        <f t="shared" si="18"/>
        <v>SH19-05293</v>
      </c>
      <c r="H1087" s="318"/>
      <c r="I1087" s="126"/>
      <c r="J1087" s="110"/>
      <c r="K1087" s="108"/>
      <c r="L1087" s="107"/>
      <c r="M1087" s="319"/>
      <c r="N1087" s="107"/>
    </row>
    <row r="1088" spans="1:14" ht="18" customHeight="1">
      <c r="A1088" s="107">
        <v>1087</v>
      </c>
      <c r="B1088" s="107" t="s">
        <v>1727</v>
      </c>
      <c r="C1088" s="90">
        <v>43615</v>
      </c>
      <c r="D1088" s="107" t="s">
        <v>7716</v>
      </c>
      <c r="E1088" s="107" t="s">
        <v>1709</v>
      </c>
      <c r="F1088" s="126">
        <v>2749.8</v>
      </c>
      <c r="G1088" s="107" t="str">
        <f t="shared" si="18"/>
        <v>SH19-05294</v>
      </c>
      <c r="H1088" s="318"/>
      <c r="I1088" s="126"/>
      <c r="J1088" s="110"/>
      <c r="K1088" s="108"/>
      <c r="L1088" s="107"/>
      <c r="M1088" s="319"/>
      <c r="N1088" s="107"/>
    </row>
    <row r="1089" spans="1:14" ht="18" customHeight="1">
      <c r="A1089" s="107">
        <v>1088</v>
      </c>
      <c r="B1089" s="107" t="s">
        <v>1727</v>
      </c>
      <c r="C1089" s="90">
        <v>43615</v>
      </c>
      <c r="D1089" s="107" t="s">
        <v>7717</v>
      </c>
      <c r="E1089" s="107" t="s">
        <v>1709</v>
      </c>
      <c r="F1089" s="126">
        <v>2610</v>
      </c>
      <c r="G1089" s="107" t="str">
        <f t="shared" si="18"/>
        <v>SH19-05295</v>
      </c>
      <c r="H1089" s="318"/>
      <c r="I1089" s="126"/>
      <c r="J1089" s="110"/>
      <c r="K1089" s="108"/>
      <c r="L1089" s="107"/>
      <c r="M1089" s="319"/>
      <c r="N1089" s="107"/>
    </row>
    <row r="1090" spans="1:14" ht="18" customHeight="1">
      <c r="A1090" s="107">
        <v>1089</v>
      </c>
      <c r="B1090" s="107" t="s">
        <v>1746</v>
      </c>
      <c r="D1090" s="327" t="s">
        <v>7718</v>
      </c>
      <c r="E1090" s="107" t="s">
        <v>1709</v>
      </c>
      <c r="F1090" s="126">
        <v>0</v>
      </c>
      <c r="G1090" s="107" t="str">
        <f t="shared" si="18"/>
        <v>SH19-05296</v>
      </c>
      <c r="H1090" s="318"/>
      <c r="I1090" s="126"/>
      <c r="J1090" s="110"/>
      <c r="K1090" s="108"/>
      <c r="L1090" s="107"/>
      <c r="M1090" s="319"/>
      <c r="N1090" s="107"/>
    </row>
    <row r="1091" spans="1:14" ht="18" customHeight="1">
      <c r="A1091" s="107">
        <v>1090</v>
      </c>
      <c r="B1091" s="107" t="s">
        <v>142</v>
      </c>
      <c r="C1091" s="90">
        <v>43615</v>
      </c>
      <c r="D1091" s="107" t="s">
        <v>7719</v>
      </c>
      <c r="E1091" s="107" t="s">
        <v>1709</v>
      </c>
      <c r="F1091" s="126">
        <v>778.01</v>
      </c>
      <c r="G1091" s="107" t="str">
        <f t="shared" si="18"/>
        <v>SH19-05297</v>
      </c>
      <c r="H1091" s="318"/>
      <c r="I1091" s="126"/>
      <c r="J1091" s="110"/>
      <c r="K1091" s="108"/>
      <c r="L1091" s="107"/>
      <c r="M1091" s="319"/>
      <c r="N1091" s="107"/>
    </row>
    <row r="1092" spans="1:14" ht="18" customHeight="1">
      <c r="A1092" s="107">
        <v>1091</v>
      </c>
      <c r="B1092" s="107" t="s">
        <v>43</v>
      </c>
      <c r="C1092" s="90">
        <v>43615</v>
      </c>
      <c r="D1092" s="107" t="s">
        <v>7720</v>
      </c>
      <c r="E1092" s="107" t="s">
        <v>1709</v>
      </c>
      <c r="F1092" s="126">
        <v>902.6</v>
      </c>
      <c r="G1092" s="107" t="str">
        <f t="shared" si="18"/>
        <v>SH19-05298</v>
      </c>
      <c r="H1092" s="318"/>
      <c r="I1092" s="126"/>
      <c r="J1092" s="110"/>
      <c r="K1092" s="108"/>
      <c r="L1092" s="107"/>
      <c r="M1092" s="319"/>
      <c r="N1092" s="107"/>
    </row>
    <row r="1093" spans="1:14" ht="18" customHeight="1">
      <c r="A1093" s="107">
        <v>1092</v>
      </c>
      <c r="B1093" s="107" t="s">
        <v>1746</v>
      </c>
      <c r="D1093" s="327" t="s">
        <v>7721</v>
      </c>
      <c r="E1093" s="107" t="s">
        <v>1709</v>
      </c>
      <c r="F1093" s="126">
        <v>0</v>
      </c>
      <c r="G1093" s="107" t="str">
        <f t="shared" si="18"/>
        <v>SH19-05299</v>
      </c>
      <c r="H1093" s="318"/>
      <c r="I1093" s="126"/>
      <c r="J1093" s="110"/>
      <c r="K1093" s="108"/>
      <c r="L1093" s="107"/>
      <c r="M1093" s="319"/>
      <c r="N1093" s="107"/>
    </row>
    <row r="1094" spans="1:14" ht="18" customHeight="1">
      <c r="A1094" s="107">
        <v>1093</v>
      </c>
      <c r="B1094" s="107" t="s">
        <v>55</v>
      </c>
      <c r="C1094" s="90">
        <v>43616</v>
      </c>
      <c r="D1094" s="107" t="s">
        <v>7722</v>
      </c>
      <c r="E1094" s="107" t="s">
        <v>1709</v>
      </c>
      <c r="F1094" s="126">
        <v>1447.74</v>
      </c>
      <c r="G1094" s="107" t="str">
        <f t="shared" si="18"/>
        <v>SH19-05300</v>
      </c>
      <c r="H1094" s="318"/>
      <c r="I1094" s="126"/>
      <c r="J1094" s="110"/>
      <c r="K1094" s="108"/>
      <c r="L1094" s="107"/>
      <c r="M1094" s="319"/>
      <c r="N1094" s="107"/>
    </row>
    <row r="1095" spans="1:14" ht="18" customHeight="1">
      <c r="A1095" s="107">
        <v>1094</v>
      </c>
      <c r="B1095" s="107" t="s">
        <v>42</v>
      </c>
      <c r="C1095" s="90">
        <v>43615</v>
      </c>
      <c r="D1095" s="107" t="s">
        <v>7723</v>
      </c>
      <c r="E1095" s="107" t="s">
        <v>7768</v>
      </c>
      <c r="F1095" s="126">
        <v>7.37</v>
      </c>
      <c r="G1095" s="107" t="str">
        <f t="shared" si="18"/>
        <v>SH19-05301</v>
      </c>
      <c r="H1095" s="318"/>
      <c r="I1095" s="126"/>
      <c r="J1095" s="110"/>
      <c r="K1095" s="108"/>
      <c r="L1095" s="107"/>
      <c r="M1095" s="319"/>
      <c r="N1095" s="107"/>
    </row>
    <row r="1096" spans="1:14" ht="18" customHeight="1">
      <c r="A1096" s="107">
        <v>1095</v>
      </c>
      <c r="B1096" s="107" t="s">
        <v>42</v>
      </c>
      <c r="C1096" s="90">
        <v>43619</v>
      </c>
      <c r="D1096" s="328" t="s">
        <v>7724</v>
      </c>
      <c r="E1096" s="107" t="s">
        <v>7780</v>
      </c>
      <c r="F1096" s="126">
        <v>8690.86</v>
      </c>
      <c r="G1096" s="107" t="str">
        <f t="shared" si="18"/>
        <v>SH19-05302</v>
      </c>
      <c r="H1096" s="318"/>
      <c r="I1096" s="126"/>
      <c r="J1096" s="110"/>
      <c r="K1096" s="108"/>
      <c r="L1096" s="107"/>
      <c r="M1096" s="319"/>
      <c r="N1096" s="107"/>
    </row>
    <row r="1097" spans="1:14" ht="18" customHeight="1">
      <c r="A1097" s="107">
        <v>1096</v>
      </c>
      <c r="B1097" s="107" t="s">
        <v>42</v>
      </c>
      <c r="C1097" s="90">
        <v>43619</v>
      </c>
      <c r="D1097" s="328" t="s">
        <v>7725</v>
      </c>
      <c r="E1097" s="107" t="s">
        <v>7780</v>
      </c>
      <c r="F1097" s="126">
        <v>1665.63</v>
      </c>
      <c r="G1097" s="107" t="str">
        <f t="shared" ref="G1097:G1138" si="19">D1097</f>
        <v>SH19-05303</v>
      </c>
      <c r="H1097" s="318"/>
      <c r="I1097" s="126"/>
      <c r="J1097" s="110"/>
      <c r="K1097" s="108"/>
      <c r="L1097" s="107"/>
      <c r="M1097" s="319"/>
      <c r="N1097" s="107"/>
    </row>
    <row r="1098" spans="1:14" ht="18" customHeight="1">
      <c r="A1098" s="107">
        <v>1097</v>
      </c>
      <c r="B1098" s="107" t="s">
        <v>42</v>
      </c>
      <c r="C1098" s="90">
        <v>43619</v>
      </c>
      <c r="D1098" s="328" t="s">
        <v>7726</v>
      </c>
      <c r="E1098" s="107" t="s">
        <v>7780</v>
      </c>
      <c r="F1098" s="126">
        <v>13456.47</v>
      </c>
      <c r="G1098" s="107" t="str">
        <f t="shared" si="19"/>
        <v>SH19-05304</v>
      </c>
      <c r="H1098" s="318"/>
      <c r="I1098" s="126"/>
      <c r="J1098" s="110"/>
      <c r="K1098" s="108"/>
      <c r="L1098" s="107"/>
      <c r="M1098" s="319"/>
      <c r="N1098" s="107"/>
    </row>
    <row r="1099" spans="1:14" ht="18" customHeight="1">
      <c r="A1099" s="107">
        <v>1098</v>
      </c>
      <c r="B1099" s="107" t="s">
        <v>42</v>
      </c>
      <c r="C1099" s="90">
        <v>43619</v>
      </c>
      <c r="D1099" s="328" t="s">
        <v>7727</v>
      </c>
      <c r="E1099" s="107" t="s">
        <v>7780</v>
      </c>
      <c r="F1099" s="126">
        <v>2145.13</v>
      </c>
      <c r="G1099" s="107" t="str">
        <f t="shared" si="19"/>
        <v>SH19-05305</v>
      </c>
      <c r="H1099" s="318"/>
      <c r="I1099" s="126"/>
      <c r="J1099" s="110"/>
      <c r="K1099" s="108"/>
      <c r="L1099" s="107"/>
      <c r="M1099" s="319"/>
      <c r="N1099" s="107"/>
    </row>
    <row r="1100" spans="1:14" ht="18" customHeight="1">
      <c r="A1100" s="107">
        <v>1099</v>
      </c>
      <c r="B1100" s="107" t="s">
        <v>42</v>
      </c>
      <c r="C1100" s="90">
        <v>43619</v>
      </c>
      <c r="D1100" s="328" t="s">
        <v>7728</v>
      </c>
      <c r="E1100" s="107" t="s">
        <v>7780</v>
      </c>
      <c r="F1100" s="126">
        <v>11418.82</v>
      </c>
      <c r="G1100" s="107" t="str">
        <f t="shared" si="19"/>
        <v>SH19-05306</v>
      </c>
      <c r="H1100" s="318"/>
      <c r="I1100" s="126"/>
      <c r="J1100" s="110"/>
      <c r="K1100" s="108"/>
      <c r="L1100" s="107"/>
      <c r="M1100" s="319"/>
      <c r="N1100" s="107"/>
    </row>
    <row r="1101" spans="1:14" ht="18" customHeight="1">
      <c r="A1101" s="107">
        <v>1100</v>
      </c>
      <c r="B1101" s="107" t="s">
        <v>42</v>
      </c>
      <c r="C1101" s="90">
        <v>43619</v>
      </c>
      <c r="D1101" s="328" t="s">
        <v>7729</v>
      </c>
      <c r="E1101" s="107" t="s">
        <v>7780</v>
      </c>
      <c r="F1101" s="126">
        <v>1438.5</v>
      </c>
      <c r="G1101" s="107" t="str">
        <f t="shared" si="19"/>
        <v>SH19-05307</v>
      </c>
      <c r="H1101" s="318"/>
      <c r="I1101" s="126"/>
      <c r="J1101" s="110"/>
      <c r="K1101" s="108"/>
      <c r="L1101" s="107"/>
      <c r="M1101" s="319"/>
      <c r="N1101" s="107"/>
    </row>
    <row r="1102" spans="1:14" ht="18" customHeight="1">
      <c r="A1102" s="107">
        <v>1101</v>
      </c>
      <c r="B1102" s="107" t="s">
        <v>42</v>
      </c>
      <c r="C1102" s="90">
        <v>43619</v>
      </c>
      <c r="D1102" s="328" t="s">
        <v>7730</v>
      </c>
      <c r="E1102" s="107" t="s">
        <v>7780</v>
      </c>
      <c r="F1102" s="126">
        <v>16289.1</v>
      </c>
      <c r="G1102" s="107" t="str">
        <f t="shared" si="19"/>
        <v>SH19-05308</v>
      </c>
      <c r="H1102" s="318"/>
      <c r="I1102" s="126"/>
      <c r="J1102" s="110"/>
      <c r="K1102" s="108"/>
      <c r="L1102" s="107"/>
      <c r="M1102" s="319"/>
      <c r="N1102" s="107"/>
    </row>
    <row r="1103" spans="1:14" ht="18" customHeight="1">
      <c r="A1103" s="107">
        <v>1102</v>
      </c>
      <c r="B1103" s="107" t="s">
        <v>42</v>
      </c>
      <c r="C1103" s="90">
        <v>43619</v>
      </c>
      <c r="D1103" s="328" t="s">
        <v>7731</v>
      </c>
      <c r="E1103" s="107" t="s">
        <v>7780</v>
      </c>
      <c r="F1103" s="126">
        <v>5564.87</v>
      </c>
      <c r="G1103" s="107" t="str">
        <f t="shared" si="19"/>
        <v>SH19-05309</v>
      </c>
      <c r="H1103" s="318"/>
      <c r="I1103" s="126"/>
      <c r="J1103" s="110"/>
      <c r="K1103" s="108"/>
      <c r="L1103" s="107"/>
      <c r="M1103" s="319"/>
      <c r="N1103" s="107"/>
    </row>
    <row r="1104" spans="1:14" ht="18" customHeight="1">
      <c r="A1104" s="107">
        <v>1103</v>
      </c>
      <c r="B1104" s="107" t="s">
        <v>42</v>
      </c>
      <c r="C1104" s="90">
        <v>43619</v>
      </c>
      <c r="D1104" s="328" t="s">
        <v>7732</v>
      </c>
      <c r="E1104" s="107" t="s">
        <v>7780</v>
      </c>
      <c r="F1104" s="126">
        <v>11918.68</v>
      </c>
      <c r="G1104" s="107" t="str">
        <f t="shared" si="19"/>
        <v>SH19-05310</v>
      </c>
      <c r="H1104" s="318"/>
      <c r="I1104" s="126"/>
      <c r="J1104" s="110"/>
      <c r="K1104" s="108"/>
      <c r="L1104" s="107"/>
      <c r="M1104" s="319"/>
      <c r="N1104" s="107"/>
    </row>
    <row r="1105" spans="1:14" ht="18" customHeight="1">
      <c r="A1105" s="107">
        <v>1104</v>
      </c>
      <c r="B1105" s="107" t="s">
        <v>42</v>
      </c>
      <c r="C1105" s="90">
        <v>43619</v>
      </c>
      <c r="D1105" s="328" t="s">
        <v>7733</v>
      </c>
      <c r="E1105" s="107" t="s">
        <v>7780</v>
      </c>
      <c r="F1105" s="126">
        <v>1918</v>
      </c>
      <c r="G1105" s="107" t="str">
        <f t="shared" si="19"/>
        <v>SH19-05311</v>
      </c>
      <c r="H1105" s="318"/>
      <c r="I1105" s="126"/>
      <c r="J1105" s="110"/>
      <c r="K1105" s="108"/>
      <c r="L1105" s="107"/>
      <c r="M1105" s="319"/>
      <c r="N1105" s="107"/>
    </row>
    <row r="1106" spans="1:14" ht="18" customHeight="1">
      <c r="A1106" s="107">
        <v>1105</v>
      </c>
      <c r="B1106" s="107" t="s">
        <v>42</v>
      </c>
      <c r="C1106" s="90">
        <v>43619</v>
      </c>
      <c r="D1106" s="328" t="s">
        <v>7734</v>
      </c>
      <c r="E1106" s="107" t="s">
        <v>7780</v>
      </c>
      <c r="F1106" s="126">
        <v>12710.86</v>
      </c>
      <c r="G1106" s="107" t="str">
        <f t="shared" si="19"/>
        <v>SH19-05312</v>
      </c>
      <c r="H1106" s="318"/>
      <c r="I1106" s="126"/>
      <c r="J1106" s="110"/>
      <c r="K1106" s="108"/>
      <c r="L1106" s="107"/>
      <c r="M1106" s="319"/>
      <c r="N1106" s="107"/>
    </row>
    <row r="1107" spans="1:14" ht="18" customHeight="1">
      <c r="A1107" s="107">
        <v>1106</v>
      </c>
      <c r="B1107" s="107" t="s">
        <v>42</v>
      </c>
      <c r="C1107" s="90">
        <v>43619</v>
      </c>
      <c r="D1107" s="328" t="s">
        <v>7735</v>
      </c>
      <c r="E1107" s="107" t="s">
        <v>7780</v>
      </c>
      <c r="F1107" s="126">
        <v>1703.48</v>
      </c>
      <c r="G1107" s="107" t="str">
        <f t="shared" si="19"/>
        <v>SH19-05313</v>
      </c>
      <c r="H1107" s="318"/>
      <c r="I1107" s="126"/>
      <c r="J1107" s="110"/>
      <c r="K1107" s="108"/>
      <c r="L1107" s="107"/>
      <c r="M1107" s="319"/>
      <c r="N1107" s="107"/>
    </row>
    <row r="1108" spans="1:14" ht="18" customHeight="1">
      <c r="A1108" s="107">
        <v>1107</v>
      </c>
      <c r="B1108" s="107" t="s">
        <v>55</v>
      </c>
      <c r="C1108" s="90">
        <v>43616</v>
      </c>
      <c r="D1108" s="107" t="s">
        <v>7736</v>
      </c>
      <c r="E1108" s="107" t="s">
        <v>1709</v>
      </c>
      <c r="F1108" s="126">
        <v>727.65</v>
      </c>
      <c r="G1108" s="107" t="str">
        <f t="shared" si="19"/>
        <v>SH19-05314</v>
      </c>
      <c r="H1108" s="318"/>
      <c r="I1108" s="126"/>
      <c r="J1108" s="110"/>
      <c r="K1108" s="108"/>
      <c r="L1108" s="107"/>
      <c r="M1108" s="319"/>
      <c r="N1108" s="107"/>
    </row>
    <row r="1109" spans="1:14" ht="18" customHeight="1">
      <c r="A1109" s="107">
        <v>1108</v>
      </c>
      <c r="B1109" s="107" t="s">
        <v>43</v>
      </c>
      <c r="C1109" s="90">
        <v>43616</v>
      </c>
      <c r="D1109" s="107" t="s">
        <v>7737</v>
      </c>
      <c r="E1109" s="107" t="s">
        <v>1709</v>
      </c>
      <c r="F1109" s="126">
        <v>6606.68</v>
      </c>
      <c r="G1109" s="107" t="str">
        <f t="shared" si="19"/>
        <v>SH19-05315</v>
      </c>
      <c r="H1109" s="318"/>
      <c r="I1109" s="126"/>
      <c r="J1109" s="110"/>
      <c r="K1109" s="108"/>
      <c r="L1109" s="107"/>
      <c r="M1109" s="319"/>
      <c r="N1109" s="107"/>
    </row>
    <row r="1110" spans="1:14" ht="18" customHeight="1">
      <c r="A1110" s="107">
        <v>1109</v>
      </c>
      <c r="B1110" s="107" t="s">
        <v>142</v>
      </c>
      <c r="C1110" s="90">
        <v>43616</v>
      </c>
      <c r="D1110" s="107" t="s">
        <v>7738</v>
      </c>
      <c r="E1110" s="107" t="s">
        <v>1709</v>
      </c>
      <c r="F1110" s="126">
        <v>763.25</v>
      </c>
      <c r="G1110" s="107" t="str">
        <f t="shared" si="19"/>
        <v>SH19-05316</v>
      </c>
      <c r="H1110" s="318"/>
      <c r="I1110" s="126"/>
      <c r="J1110" s="110"/>
      <c r="K1110" s="108"/>
      <c r="L1110" s="107"/>
      <c r="M1110" s="319"/>
      <c r="N1110" s="107"/>
    </row>
    <row r="1111" spans="1:14" ht="18" customHeight="1">
      <c r="A1111" s="107">
        <v>1110</v>
      </c>
      <c r="B1111" s="107" t="s">
        <v>142</v>
      </c>
      <c r="C1111" s="90">
        <v>43616</v>
      </c>
      <c r="D1111" s="107" t="s">
        <v>7739</v>
      </c>
      <c r="E1111" s="107" t="s">
        <v>1709</v>
      </c>
      <c r="F1111" s="126">
        <v>778.16</v>
      </c>
      <c r="G1111" s="107" t="str">
        <f t="shared" si="19"/>
        <v>SH19-05317</v>
      </c>
      <c r="H1111" s="318"/>
      <c r="I1111" s="126"/>
      <c r="J1111" s="110"/>
      <c r="K1111" s="108"/>
      <c r="L1111" s="107"/>
      <c r="M1111" s="319"/>
      <c r="N1111" s="107"/>
    </row>
    <row r="1112" spans="1:14" ht="18" customHeight="1">
      <c r="A1112" s="107">
        <v>1111</v>
      </c>
      <c r="B1112" s="107" t="s">
        <v>1746</v>
      </c>
      <c r="D1112" s="327" t="s">
        <v>7740</v>
      </c>
      <c r="E1112" s="107" t="s">
        <v>1709</v>
      </c>
      <c r="F1112" s="126">
        <v>0</v>
      </c>
      <c r="G1112" s="107" t="str">
        <f t="shared" si="19"/>
        <v>SH19-05318</v>
      </c>
      <c r="H1112" s="318"/>
      <c r="I1112" s="126"/>
      <c r="J1112" s="110"/>
      <c r="K1112" s="108"/>
      <c r="L1112" s="107"/>
      <c r="M1112" s="319"/>
      <c r="N1112" s="107"/>
    </row>
    <row r="1113" spans="1:14" ht="18" customHeight="1">
      <c r="A1113" s="107">
        <v>1112</v>
      </c>
      <c r="B1113" s="107" t="s">
        <v>42</v>
      </c>
      <c r="C1113" s="90">
        <v>43616</v>
      </c>
      <c r="D1113" s="107" t="s">
        <v>7741</v>
      </c>
      <c r="E1113" s="107" t="s">
        <v>7767</v>
      </c>
      <c r="F1113" s="126">
        <v>23.89</v>
      </c>
      <c r="G1113" s="107" t="str">
        <f t="shared" si="19"/>
        <v>SH19-05319</v>
      </c>
      <c r="H1113" s="318"/>
      <c r="I1113" s="126"/>
      <c r="J1113" s="110"/>
      <c r="K1113" s="108"/>
      <c r="L1113" s="107"/>
      <c r="M1113" s="319"/>
      <c r="N1113" s="107"/>
    </row>
    <row r="1114" spans="1:14" ht="18" customHeight="1">
      <c r="A1114" s="107">
        <v>1113</v>
      </c>
      <c r="B1114" s="107" t="s">
        <v>42</v>
      </c>
      <c r="C1114" s="90">
        <v>43616</v>
      </c>
      <c r="D1114" s="107" t="s">
        <v>7742</v>
      </c>
      <c r="E1114" s="107" t="s">
        <v>7767</v>
      </c>
      <c r="F1114" s="126">
        <v>23.53</v>
      </c>
      <c r="G1114" s="107" t="str">
        <f t="shared" si="19"/>
        <v>SH19-05320</v>
      </c>
      <c r="H1114" s="318"/>
      <c r="I1114" s="126"/>
      <c r="J1114" s="110"/>
      <c r="K1114" s="108"/>
      <c r="L1114" s="107"/>
      <c r="M1114" s="319"/>
      <c r="N1114" s="107"/>
    </row>
    <row r="1115" spans="1:14" ht="18" customHeight="1">
      <c r="A1115" s="107">
        <v>1114</v>
      </c>
      <c r="B1115" s="107" t="s">
        <v>288</v>
      </c>
      <c r="C1115" s="90">
        <v>43616</v>
      </c>
      <c r="D1115" s="107" t="s">
        <v>7743</v>
      </c>
      <c r="E1115" s="107" t="s">
        <v>1709</v>
      </c>
      <c r="F1115" s="126">
        <v>9653.81</v>
      </c>
      <c r="G1115" s="107" t="str">
        <f t="shared" si="19"/>
        <v>SH19-05321</v>
      </c>
      <c r="H1115" s="318"/>
      <c r="I1115" s="126"/>
      <c r="J1115" s="110"/>
      <c r="K1115" s="108"/>
      <c r="L1115" s="107"/>
      <c r="M1115" s="319"/>
      <c r="N1115" s="107"/>
    </row>
    <row r="1116" spans="1:14" ht="18" customHeight="1">
      <c r="A1116" s="107">
        <v>1115</v>
      </c>
      <c r="B1116" s="107" t="s">
        <v>332</v>
      </c>
      <c r="C1116" s="90">
        <v>43616</v>
      </c>
      <c r="D1116" s="107" t="s">
        <v>7744</v>
      </c>
      <c r="E1116" s="107" t="s">
        <v>1709</v>
      </c>
      <c r="F1116" s="126">
        <v>1375.2</v>
      </c>
      <c r="G1116" s="107" t="str">
        <f t="shared" si="19"/>
        <v>SH19-05322</v>
      </c>
      <c r="H1116" s="318"/>
      <c r="I1116" s="126"/>
      <c r="J1116" s="110"/>
      <c r="K1116" s="108"/>
      <c r="L1116" s="107"/>
      <c r="M1116" s="319"/>
      <c r="N1116" s="107"/>
    </row>
    <row r="1117" spans="1:14" ht="18" customHeight="1">
      <c r="A1117" s="107">
        <v>1116</v>
      </c>
      <c r="B1117" s="107" t="s">
        <v>1746</v>
      </c>
      <c r="D1117" s="327" t="s">
        <v>7745</v>
      </c>
      <c r="E1117" s="107" t="s">
        <v>1709</v>
      </c>
      <c r="F1117" s="126">
        <v>0</v>
      </c>
      <c r="G1117" s="107" t="str">
        <f t="shared" si="19"/>
        <v>SH19-05323</v>
      </c>
      <c r="H1117" s="318"/>
      <c r="I1117" s="126"/>
      <c r="J1117" s="110"/>
      <c r="K1117" s="108"/>
      <c r="L1117" s="107"/>
      <c r="M1117" s="319"/>
      <c r="N1117" s="107"/>
    </row>
    <row r="1118" spans="1:14" ht="18" customHeight="1">
      <c r="A1118" s="107">
        <v>1117</v>
      </c>
      <c r="B1118" s="107" t="s">
        <v>238</v>
      </c>
      <c r="C1118" s="90">
        <v>43616</v>
      </c>
      <c r="D1118" s="107" t="s">
        <v>7746</v>
      </c>
      <c r="E1118" s="107" t="s">
        <v>1709</v>
      </c>
      <c r="F1118" s="126">
        <v>2984.31</v>
      </c>
      <c r="G1118" s="107" t="str">
        <f t="shared" si="19"/>
        <v>SH19-05324</v>
      </c>
      <c r="H1118" s="318"/>
      <c r="I1118" s="126"/>
      <c r="J1118" s="110"/>
      <c r="K1118" s="108"/>
      <c r="L1118" s="107"/>
      <c r="M1118" s="319"/>
      <c r="N1118" s="107"/>
    </row>
    <row r="1119" spans="1:14" ht="18" customHeight="1">
      <c r="A1119" s="107">
        <v>1118</v>
      </c>
      <c r="B1119" s="107" t="s">
        <v>42</v>
      </c>
      <c r="C1119" s="90">
        <v>43619</v>
      </c>
      <c r="D1119" s="328" t="s">
        <v>7747</v>
      </c>
      <c r="E1119" s="107" t="s">
        <v>1709</v>
      </c>
      <c r="F1119" s="126">
        <v>2281.5</v>
      </c>
      <c r="G1119" s="107" t="str">
        <f t="shared" si="19"/>
        <v>SH19-05325</v>
      </c>
      <c r="H1119" s="318"/>
      <c r="I1119" s="126"/>
      <c r="J1119" s="110"/>
      <c r="K1119" s="108"/>
      <c r="L1119" s="107"/>
      <c r="M1119" s="319"/>
      <c r="N1119" s="107"/>
    </row>
    <row r="1120" spans="1:14" ht="18" customHeight="1">
      <c r="A1120" s="107">
        <v>1119</v>
      </c>
      <c r="B1120" s="107" t="s">
        <v>329</v>
      </c>
      <c r="C1120" s="90">
        <v>43616</v>
      </c>
      <c r="D1120" s="107" t="s">
        <v>7748</v>
      </c>
      <c r="E1120" s="107" t="s">
        <v>1709</v>
      </c>
      <c r="F1120" s="126">
        <v>2977.01</v>
      </c>
      <c r="G1120" s="107" t="str">
        <f t="shared" si="19"/>
        <v>SH19-05326</v>
      </c>
      <c r="H1120" s="318"/>
      <c r="I1120" s="126"/>
      <c r="J1120" s="110"/>
      <c r="K1120" s="108"/>
      <c r="L1120" s="107"/>
      <c r="M1120" s="319"/>
      <c r="N1120" s="107"/>
    </row>
    <row r="1121" spans="1:14" ht="18" customHeight="1">
      <c r="A1121" s="107">
        <v>1120</v>
      </c>
      <c r="B1121" s="107" t="s">
        <v>1746</v>
      </c>
      <c r="D1121" s="327" t="s">
        <v>7749</v>
      </c>
      <c r="E1121" s="107" t="s">
        <v>1709</v>
      </c>
      <c r="F1121" s="126">
        <v>0</v>
      </c>
      <c r="G1121" s="107" t="str">
        <f t="shared" si="19"/>
        <v>SH19-05327</v>
      </c>
      <c r="H1121" s="318"/>
      <c r="I1121" s="126"/>
      <c r="J1121" s="110"/>
      <c r="K1121" s="108"/>
      <c r="L1121" s="107"/>
      <c r="M1121" s="319"/>
      <c r="N1121" s="107"/>
    </row>
    <row r="1122" spans="1:14" ht="18" customHeight="1">
      <c r="A1122" s="107">
        <v>1121</v>
      </c>
      <c r="B1122" s="107" t="s">
        <v>51</v>
      </c>
      <c r="C1122" s="90">
        <v>43616</v>
      </c>
      <c r="D1122" s="107" t="s">
        <v>7750</v>
      </c>
      <c r="E1122" s="107" t="s">
        <v>1709</v>
      </c>
      <c r="F1122" s="126">
        <v>458.08</v>
      </c>
      <c r="G1122" s="107" t="str">
        <f t="shared" si="19"/>
        <v>SH19-05328</v>
      </c>
      <c r="H1122" s="318"/>
      <c r="I1122" s="126"/>
      <c r="J1122" s="110"/>
      <c r="K1122" s="108"/>
      <c r="L1122" s="107"/>
      <c r="M1122" s="319"/>
      <c r="N1122" s="107"/>
    </row>
    <row r="1123" spans="1:14" ht="18" customHeight="1">
      <c r="A1123" s="107">
        <v>1122</v>
      </c>
      <c r="B1123" s="107" t="s">
        <v>42</v>
      </c>
      <c r="C1123" s="90">
        <v>43619</v>
      </c>
      <c r="D1123" s="328" t="s">
        <v>7751</v>
      </c>
      <c r="E1123" s="107" t="s">
        <v>1709</v>
      </c>
      <c r="F1123" s="126">
        <v>4155.8</v>
      </c>
      <c r="G1123" s="107" t="str">
        <f t="shared" si="19"/>
        <v>SH19-05329</v>
      </c>
      <c r="H1123" s="318"/>
      <c r="I1123" s="126"/>
      <c r="J1123" s="110"/>
      <c r="K1123" s="108"/>
      <c r="L1123" s="107"/>
      <c r="M1123" s="319"/>
      <c r="N1123" s="107"/>
    </row>
    <row r="1124" spans="1:14" ht="18" customHeight="1">
      <c r="A1124" s="107">
        <v>1123</v>
      </c>
      <c r="B1124" s="107" t="s">
        <v>1727</v>
      </c>
      <c r="C1124" s="90">
        <v>43616</v>
      </c>
      <c r="D1124" s="107" t="s">
        <v>7752</v>
      </c>
      <c r="E1124" s="107" t="s">
        <v>1709</v>
      </c>
      <c r="F1124" s="126">
        <v>2717.7</v>
      </c>
      <c r="G1124" s="107" t="str">
        <f t="shared" si="19"/>
        <v>SH19-05330</v>
      </c>
      <c r="H1124" s="318"/>
      <c r="I1124" s="126"/>
      <c r="J1124" s="110"/>
      <c r="K1124" s="108"/>
      <c r="L1124" s="107"/>
      <c r="M1124" s="319"/>
      <c r="N1124" s="107"/>
    </row>
    <row r="1125" spans="1:14" ht="18" customHeight="1">
      <c r="A1125" s="107">
        <v>1124</v>
      </c>
      <c r="B1125" s="107" t="s">
        <v>142</v>
      </c>
      <c r="C1125" s="90">
        <v>43616</v>
      </c>
      <c r="D1125" s="107" t="s">
        <v>7753</v>
      </c>
      <c r="E1125" s="107" t="s">
        <v>1709</v>
      </c>
      <c r="F1125" s="126">
        <v>1903.2</v>
      </c>
      <c r="G1125" s="107" t="str">
        <f t="shared" si="19"/>
        <v>SH19-05331</v>
      </c>
      <c r="H1125" s="318"/>
      <c r="I1125" s="126"/>
      <c r="J1125" s="110"/>
      <c r="K1125" s="108"/>
      <c r="L1125" s="107"/>
      <c r="M1125" s="319"/>
      <c r="N1125" s="107"/>
    </row>
    <row r="1126" spans="1:14" ht="18" customHeight="1">
      <c r="A1126" s="107">
        <v>1125</v>
      </c>
      <c r="B1126" s="107" t="s">
        <v>142</v>
      </c>
      <c r="C1126" s="90">
        <v>43616</v>
      </c>
      <c r="D1126" s="107" t="s">
        <v>7754</v>
      </c>
      <c r="E1126" s="107" t="s">
        <v>1709</v>
      </c>
      <c r="F1126" s="126">
        <v>1313.39</v>
      </c>
      <c r="G1126" s="107" t="str">
        <f t="shared" si="19"/>
        <v>SH19-05332</v>
      </c>
      <c r="H1126" s="318"/>
      <c r="I1126" s="126"/>
      <c r="J1126" s="110"/>
      <c r="K1126" s="108"/>
      <c r="L1126" s="107"/>
      <c r="M1126" s="319"/>
      <c r="N1126" s="107"/>
    </row>
    <row r="1127" spans="1:14" ht="18" customHeight="1">
      <c r="A1127" s="107">
        <v>1126</v>
      </c>
      <c r="B1127" s="107" t="s">
        <v>42</v>
      </c>
      <c r="C1127" s="90">
        <v>43619</v>
      </c>
      <c r="D1127" s="328" t="s">
        <v>7755</v>
      </c>
      <c r="E1127" s="107" t="s">
        <v>7780</v>
      </c>
      <c r="F1127" s="126">
        <v>10714.89</v>
      </c>
      <c r="G1127" s="107" t="str">
        <f t="shared" si="19"/>
        <v>SH19-05333</v>
      </c>
      <c r="H1127" s="318"/>
      <c r="I1127" s="126"/>
      <c r="J1127" s="110"/>
      <c r="K1127" s="108"/>
      <c r="L1127" s="107"/>
      <c r="M1127" s="319"/>
      <c r="N1127" s="107"/>
    </row>
    <row r="1128" spans="1:14" ht="18" customHeight="1">
      <c r="A1128" s="107">
        <v>1127</v>
      </c>
      <c r="B1128" s="107" t="s">
        <v>42</v>
      </c>
      <c r="C1128" s="90">
        <v>43619</v>
      </c>
      <c r="D1128" s="328" t="s">
        <v>7756</v>
      </c>
      <c r="E1128" s="107" t="s">
        <v>7780</v>
      </c>
      <c r="F1128" s="126">
        <v>2963.11</v>
      </c>
      <c r="G1128" s="107" t="str">
        <f t="shared" si="19"/>
        <v>SH19-05334</v>
      </c>
      <c r="H1128" s="318"/>
      <c r="I1128" s="126"/>
      <c r="J1128" s="110"/>
      <c r="K1128" s="108"/>
      <c r="L1128" s="107"/>
      <c r="M1128" s="319"/>
      <c r="N1128" s="107"/>
    </row>
    <row r="1129" spans="1:14" ht="18" customHeight="1">
      <c r="A1129" s="107">
        <v>1128</v>
      </c>
      <c r="B1129" s="107" t="s">
        <v>42</v>
      </c>
      <c r="C1129" s="90">
        <v>43619</v>
      </c>
      <c r="D1129" s="328" t="s">
        <v>7757</v>
      </c>
      <c r="E1129" s="107" t="s">
        <v>7780</v>
      </c>
      <c r="F1129" s="126">
        <v>4791.7700000000004</v>
      </c>
      <c r="G1129" s="107" t="str">
        <f t="shared" si="19"/>
        <v>SH19-05335</v>
      </c>
      <c r="H1129" s="318"/>
      <c r="I1129" s="126"/>
      <c r="J1129" s="110"/>
      <c r="K1129" s="108"/>
      <c r="L1129" s="107"/>
      <c r="M1129" s="319"/>
      <c r="N1129" s="107"/>
    </row>
    <row r="1130" spans="1:14" ht="18" customHeight="1">
      <c r="A1130" s="107">
        <v>1129</v>
      </c>
      <c r="B1130" s="107" t="s">
        <v>129</v>
      </c>
      <c r="C1130" s="90">
        <v>43616</v>
      </c>
      <c r="D1130" s="107" t="s">
        <v>7758</v>
      </c>
      <c r="E1130" s="107" t="s">
        <v>1709</v>
      </c>
      <c r="F1130" s="126">
        <v>2542.4</v>
      </c>
      <c r="G1130" s="107" t="str">
        <f t="shared" si="19"/>
        <v>SH19-05336</v>
      </c>
      <c r="H1130" s="318"/>
      <c r="I1130" s="126"/>
      <c r="J1130" s="110"/>
      <c r="K1130" s="108"/>
      <c r="L1130" s="107"/>
      <c r="M1130" s="319"/>
      <c r="N1130" s="107"/>
    </row>
    <row r="1131" spans="1:14" ht="18" customHeight="1">
      <c r="A1131" s="107">
        <v>1130</v>
      </c>
      <c r="B1131" s="107" t="s">
        <v>55</v>
      </c>
      <c r="C1131" s="90">
        <v>43616</v>
      </c>
      <c r="D1131" s="107" t="s">
        <v>7759</v>
      </c>
      <c r="E1131" s="107" t="s">
        <v>1709</v>
      </c>
      <c r="F1131" s="126">
        <v>731.6</v>
      </c>
      <c r="G1131" s="107" t="str">
        <f t="shared" si="19"/>
        <v>SH19-05337</v>
      </c>
      <c r="H1131" s="318"/>
      <c r="I1131" s="126"/>
      <c r="J1131" s="110"/>
      <c r="K1131" s="108"/>
      <c r="L1131" s="107"/>
      <c r="M1131" s="319"/>
      <c r="N1131" s="107"/>
    </row>
    <row r="1132" spans="1:14" ht="18" customHeight="1">
      <c r="A1132" s="107">
        <v>1131</v>
      </c>
      <c r="B1132" s="107" t="s">
        <v>55</v>
      </c>
      <c r="C1132" s="90">
        <v>43616</v>
      </c>
      <c r="D1132" s="107" t="s">
        <v>7760</v>
      </c>
      <c r="E1132" s="107" t="s">
        <v>1709</v>
      </c>
      <c r="F1132" s="126">
        <v>348.27</v>
      </c>
      <c r="G1132" s="107" t="str">
        <f t="shared" si="19"/>
        <v>SH19-05338</v>
      </c>
      <c r="H1132" s="318"/>
      <c r="I1132" s="126"/>
      <c r="J1132" s="110"/>
      <c r="K1132" s="108"/>
      <c r="L1132" s="107"/>
      <c r="M1132" s="319"/>
      <c r="N1132" s="107"/>
    </row>
    <row r="1133" spans="1:14" ht="18" customHeight="1">
      <c r="A1133" s="107">
        <v>1132</v>
      </c>
      <c r="B1133" s="107" t="s">
        <v>55</v>
      </c>
      <c r="C1133" s="90">
        <v>43616</v>
      </c>
      <c r="D1133" s="107" t="s">
        <v>7761</v>
      </c>
      <c r="E1133" s="107" t="s">
        <v>1709</v>
      </c>
      <c r="F1133" s="126">
        <v>872.95</v>
      </c>
      <c r="G1133" s="107" t="str">
        <f t="shared" si="19"/>
        <v>SH19-05339</v>
      </c>
      <c r="H1133" s="318"/>
      <c r="I1133" s="126"/>
      <c r="J1133" s="110"/>
      <c r="K1133" s="108"/>
      <c r="L1133" s="107"/>
      <c r="M1133" s="319"/>
      <c r="N1133" s="107"/>
    </row>
    <row r="1134" spans="1:14" ht="18" customHeight="1">
      <c r="A1134" s="107">
        <v>1133</v>
      </c>
      <c r="B1134" s="107" t="s">
        <v>55</v>
      </c>
      <c r="C1134" s="90">
        <v>43616</v>
      </c>
      <c r="D1134" s="107" t="s">
        <v>7762</v>
      </c>
      <c r="E1134" s="107" t="s">
        <v>1709</v>
      </c>
      <c r="F1134" s="126">
        <v>260.5</v>
      </c>
      <c r="G1134" s="107" t="str">
        <f t="shared" si="19"/>
        <v>SH19-05340</v>
      </c>
      <c r="H1134" s="318"/>
      <c r="I1134" s="126"/>
      <c r="J1134" s="110"/>
      <c r="K1134" s="108"/>
      <c r="L1134" s="107"/>
      <c r="M1134" s="319"/>
      <c r="N1134" s="107"/>
    </row>
    <row r="1135" spans="1:14" ht="18" customHeight="1">
      <c r="A1135" s="107">
        <v>1134</v>
      </c>
      <c r="B1135" s="107" t="s">
        <v>55</v>
      </c>
      <c r="C1135" s="90">
        <v>43616</v>
      </c>
      <c r="D1135" s="107" t="s">
        <v>7763</v>
      </c>
      <c r="E1135" s="107" t="s">
        <v>1709</v>
      </c>
      <c r="F1135" s="126">
        <v>3289.68</v>
      </c>
      <c r="G1135" s="107" t="str">
        <f t="shared" si="19"/>
        <v>SH19-05341</v>
      </c>
      <c r="H1135" s="318"/>
      <c r="I1135" s="126"/>
      <c r="J1135" s="110"/>
      <c r="K1135" s="108"/>
      <c r="L1135" s="107"/>
      <c r="M1135" s="319"/>
      <c r="N1135" s="107"/>
    </row>
    <row r="1136" spans="1:14" ht="18" customHeight="1">
      <c r="A1136" s="107">
        <v>1135</v>
      </c>
      <c r="B1136" s="107" t="s">
        <v>55</v>
      </c>
      <c r="C1136" s="90">
        <v>43616</v>
      </c>
      <c r="D1136" s="107" t="s">
        <v>7764</v>
      </c>
      <c r="E1136" s="107" t="s">
        <v>1709</v>
      </c>
      <c r="F1136" s="126">
        <v>3005.64</v>
      </c>
      <c r="G1136" s="107" t="str">
        <f t="shared" si="19"/>
        <v>SH19-05342</v>
      </c>
      <c r="H1136" s="318"/>
      <c r="I1136" s="126"/>
      <c r="J1136" s="110"/>
      <c r="K1136" s="108"/>
      <c r="L1136" s="107"/>
      <c r="M1136" s="319"/>
      <c r="N1136" s="107"/>
    </row>
    <row r="1137" spans="1:15" ht="18" customHeight="1">
      <c r="A1137" s="107">
        <v>1136</v>
      </c>
      <c r="B1137" s="107" t="s">
        <v>1746</v>
      </c>
      <c r="D1137" s="327" t="s">
        <v>7765</v>
      </c>
      <c r="E1137" s="107" t="s">
        <v>1709</v>
      </c>
      <c r="F1137" s="126">
        <v>0</v>
      </c>
      <c r="G1137" s="107" t="str">
        <f t="shared" si="19"/>
        <v>SH19-05343</v>
      </c>
      <c r="H1137" s="318"/>
      <c r="I1137" s="126"/>
      <c r="J1137" s="110"/>
      <c r="K1137" s="108"/>
      <c r="L1137" s="107"/>
      <c r="M1137" s="319"/>
      <c r="N1137" s="107"/>
    </row>
    <row r="1138" spans="1:15" ht="18" customHeight="1" thickBot="1">
      <c r="A1138" s="107">
        <v>1137</v>
      </c>
      <c r="B1138" s="107" t="s">
        <v>43</v>
      </c>
      <c r="C1138" s="90">
        <v>43616</v>
      </c>
      <c r="D1138" s="107" t="s">
        <v>7766</v>
      </c>
      <c r="E1138" s="107" t="s">
        <v>1709</v>
      </c>
      <c r="F1138" s="126">
        <v>2641.55</v>
      </c>
      <c r="G1138" s="107" t="str">
        <f t="shared" si="19"/>
        <v>SH19-05344</v>
      </c>
      <c r="H1138" s="318"/>
      <c r="I1138" s="126"/>
      <c r="J1138" s="110"/>
      <c r="K1138" s="108"/>
      <c r="L1138" s="107"/>
      <c r="M1138" s="319"/>
      <c r="N1138" s="107"/>
    </row>
    <row r="1139" spans="1:15" s="117" customFormat="1" ht="20.25" customHeight="1" thickTop="1" thickBot="1">
      <c r="A1139" s="496" t="s">
        <v>16</v>
      </c>
      <c r="B1139" s="497"/>
      <c r="C1139" s="497"/>
      <c r="D1139" s="498"/>
      <c r="E1139" s="127"/>
      <c r="F1139" s="128">
        <f>SUM(F7:F1138)</f>
        <v>3814035.7760000043</v>
      </c>
      <c r="G1139" s="128"/>
      <c r="H1139" s="112"/>
      <c r="I1139" s="128" t="e">
        <f>SUM(#REF!)</f>
        <v>#REF!</v>
      </c>
      <c r="J1139" s="128">
        <f>SUM(J7:J1138)</f>
        <v>0</v>
      </c>
      <c r="K1139" s="114"/>
      <c r="L1139" s="115"/>
      <c r="M1139" s="116"/>
      <c r="N1139" s="113"/>
    </row>
    <row r="1140" spans="1:15" ht="18" customHeight="1" thickTop="1">
      <c r="C1140" s="118"/>
      <c r="D1140" s="119"/>
      <c r="F1140" s="128">
        <f>+F1139+owsh05!E79+vboard05!E57+'SG05'!E136</f>
        <v>4917232.3081052676</v>
      </c>
      <c r="J1140" s="213">
        <f>F1140-I1140</f>
        <v>4917232.3081052676</v>
      </c>
    </row>
    <row r="1141" spans="1:15" ht="18" customHeight="1">
      <c r="H1141" s="90"/>
    </row>
    <row r="1142" spans="1:15" ht="18" customHeight="1">
      <c r="H1142" s="90"/>
    </row>
    <row r="1143" spans="1:15" ht="18" customHeight="1">
      <c r="H1143" s="90"/>
    </row>
    <row r="1144" spans="1:15" ht="18" customHeight="1">
      <c r="H1144" s="90"/>
    </row>
    <row r="1146" spans="1:15" ht="18" customHeight="1">
      <c r="O1146" s="350"/>
    </row>
    <row r="1147" spans="1:15" ht="18" customHeight="1">
      <c r="F1147" s="121" t="s">
        <v>3189</v>
      </c>
    </row>
  </sheetData>
  <autoFilter ref="A6:N1141" xr:uid="{00000000-0009-0000-0000-00001A000000}"/>
  <mergeCells count="3">
    <mergeCell ref="A5:G5"/>
    <mergeCell ref="H5:M5"/>
    <mergeCell ref="A1139:D1139"/>
  </mergeCells>
  <phoneticPr fontId="33" type="noConversion"/>
  <pageMargins left="0.55118110236220497" right="0.35433070866141703" top="0.39370078740157499" bottom="0.39370078740157499" header="0.511811023622047" footer="0.511811023622047"/>
  <pageSetup scale="1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83"/>
  <sheetViews>
    <sheetView showGridLines="0" zoomScale="90" zoomScaleNormal="90" workbookViewId="0">
      <pane xSplit="2" ySplit="6" topLeftCell="C7" activePane="bottomRight" state="frozen"/>
      <selection activeCell="F1139" sqref="F1139"/>
      <selection pane="topRight" activeCell="F1139" sqref="F1139"/>
      <selection pane="bottomLeft" activeCell="F1139" sqref="F1139"/>
      <selection pane="bottomRight" activeCell="B15" sqref="B15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195" t="s">
        <v>488</v>
      </c>
      <c r="E1" s="197"/>
      <c r="F1" s="195"/>
    </row>
    <row r="3" spans="1:10" ht="23.25" customHeight="1">
      <c r="A3" s="134" t="s">
        <v>6460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142</v>
      </c>
      <c r="C7" s="348">
        <v>43587</v>
      </c>
      <c r="D7" s="169" t="s">
        <v>6109</v>
      </c>
      <c r="E7" s="209">
        <v>1344</v>
      </c>
      <c r="F7" s="209" t="str">
        <f t="shared" ref="F7:F25" si="0">D7</f>
        <v>OWSH19-0294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142</v>
      </c>
      <c r="C8" s="348">
        <v>43587</v>
      </c>
      <c r="D8" s="169" t="s">
        <v>6110</v>
      </c>
      <c r="E8" s="209">
        <v>3220.46</v>
      </c>
      <c r="F8" s="209" t="str">
        <f t="shared" si="0"/>
        <v>OWSH19-0295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142</v>
      </c>
      <c r="C9" s="348">
        <v>43588</v>
      </c>
      <c r="D9" s="169" t="s">
        <v>6111</v>
      </c>
      <c r="E9" s="209">
        <v>3781.72</v>
      </c>
      <c r="F9" s="209" t="str">
        <f t="shared" si="0"/>
        <v>OWSH19-0296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224</v>
      </c>
      <c r="C10" s="348">
        <v>43588</v>
      </c>
      <c r="D10" s="169" t="s">
        <v>6112</v>
      </c>
      <c r="E10" s="209">
        <v>1458</v>
      </c>
      <c r="F10" s="209" t="str">
        <f t="shared" si="0"/>
        <v>OWSH19-0297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142</v>
      </c>
      <c r="C11" s="348">
        <v>43589</v>
      </c>
      <c r="D11" s="169" t="s">
        <v>6113</v>
      </c>
      <c r="E11" s="209">
        <v>3408.04</v>
      </c>
      <c r="F11" s="209" t="str">
        <f t="shared" si="0"/>
        <v>OWSH19-0298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43591</v>
      </c>
      <c r="D12" s="169" t="s">
        <v>6114</v>
      </c>
      <c r="E12" s="209">
        <v>1490.3</v>
      </c>
      <c r="F12" s="209" t="str">
        <f t="shared" si="0"/>
        <v>OWSH19-0299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358</v>
      </c>
      <c r="C13" s="348">
        <v>43591</v>
      </c>
      <c r="D13" s="169" t="s">
        <v>6115</v>
      </c>
      <c r="E13" s="209">
        <v>2370.1799999999998</v>
      </c>
      <c r="F13" s="209" t="str">
        <f t="shared" si="0"/>
        <v>OWSH19-0300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142</v>
      </c>
      <c r="C14" s="348">
        <v>43592</v>
      </c>
      <c r="D14" s="169" t="s">
        <v>6116</v>
      </c>
      <c r="E14" s="209">
        <v>4034.48</v>
      </c>
      <c r="F14" s="209" t="str">
        <f t="shared" si="0"/>
        <v>OWSH19-0301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232</v>
      </c>
      <c r="C15" s="348">
        <v>43592</v>
      </c>
      <c r="D15" s="169" t="s">
        <v>6117</v>
      </c>
      <c r="E15" s="209">
        <v>3631.5</v>
      </c>
      <c r="F15" s="209" t="str">
        <f t="shared" si="0"/>
        <v>OWSH19-0302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141</v>
      </c>
      <c r="C16" s="348">
        <v>43592</v>
      </c>
      <c r="D16" s="169" t="s">
        <v>6118</v>
      </c>
      <c r="E16" s="209">
        <v>4644</v>
      </c>
      <c r="F16" s="209" t="str">
        <f t="shared" si="0"/>
        <v>OWSH19-0303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43592</v>
      </c>
      <c r="D17" s="169" t="s">
        <v>6119</v>
      </c>
      <c r="E17" s="209">
        <v>2282.6999999999998</v>
      </c>
      <c r="F17" s="209" t="str">
        <f t="shared" si="0"/>
        <v>OWSH19-0304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358</v>
      </c>
      <c r="C18" s="348">
        <v>43592</v>
      </c>
      <c r="D18" s="169" t="s">
        <v>6120</v>
      </c>
      <c r="E18" s="209">
        <v>931.5</v>
      </c>
      <c r="F18" s="209" t="str">
        <f t="shared" si="0"/>
        <v>OWSH19-0305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142</v>
      </c>
      <c r="C19" s="348">
        <v>43593</v>
      </c>
      <c r="D19" s="169" t="s">
        <v>6121</v>
      </c>
      <c r="E19" s="209">
        <v>730.19</v>
      </c>
      <c r="F19" s="209" t="str">
        <f t="shared" si="0"/>
        <v>OWSH19-0306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142</v>
      </c>
      <c r="C20" s="348">
        <v>43593</v>
      </c>
      <c r="D20" s="169" t="s">
        <v>6122</v>
      </c>
      <c r="E20" s="209">
        <v>1083.5999999999999</v>
      </c>
      <c r="F20" s="209" t="str">
        <f t="shared" si="0"/>
        <v>OWSH19-0307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346</v>
      </c>
      <c r="C21" s="348">
        <v>43593</v>
      </c>
      <c r="D21" s="169" t="s">
        <v>6123</v>
      </c>
      <c r="E21" s="209">
        <v>2112</v>
      </c>
      <c r="F21" s="209" t="str">
        <f t="shared" si="0"/>
        <v>OWSH19-0308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141</v>
      </c>
      <c r="C22" s="348">
        <v>43593</v>
      </c>
      <c r="D22" s="169" t="s">
        <v>6124</v>
      </c>
      <c r="E22" s="209">
        <v>2817.54</v>
      </c>
      <c r="F22" s="209" t="str">
        <f t="shared" si="0"/>
        <v>OWSH19-0309</v>
      </c>
      <c r="G22" s="349"/>
      <c r="H22" s="209"/>
      <c r="I22" s="220"/>
      <c r="J22" s="249"/>
    </row>
    <row r="23" spans="1:10" s="215" customFormat="1" ht="18" customHeight="1">
      <c r="A23" s="169">
        <v>18</v>
      </c>
      <c r="B23" s="215" t="s">
        <v>142</v>
      </c>
      <c r="C23" s="348">
        <v>43593</v>
      </c>
      <c r="D23" s="169" t="s">
        <v>6126</v>
      </c>
      <c r="E23" s="209">
        <v>4359.3999999999996</v>
      </c>
      <c r="F23" s="209" t="str">
        <f t="shared" si="0"/>
        <v>OWSH19-0311</v>
      </c>
      <c r="G23" s="349"/>
      <c r="H23" s="209"/>
      <c r="I23" s="220"/>
      <c r="J23" s="249"/>
    </row>
    <row r="24" spans="1:10" s="215" customFormat="1" ht="18" customHeight="1">
      <c r="A24" s="169">
        <v>19</v>
      </c>
      <c r="B24" s="215" t="s">
        <v>142</v>
      </c>
      <c r="C24" s="348">
        <v>43594</v>
      </c>
      <c r="D24" s="169" t="s">
        <v>6127</v>
      </c>
      <c r="E24" s="209">
        <v>1255.3499999999999</v>
      </c>
      <c r="F24" s="209" t="str">
        <f t="shared" si="0"/>
        <v>OWSH19-0312</v>
      </c>
      <c r="G24" s="349"/>
      <c r="H24" s="209"/>
      <c r="I24" s="220"/>
      <c r="J24" s="249"/>
    </row>
    <row r="25" spans="1:10" s="215" customFormat="1" ht="18" customHeight="1">
      <c r="A25" s="169">
        <v>20</v>
      </c>
      <c r="B25" s="215" t="s">
        <v>142</v>
      </c>
      <c r="C25" s="348">
        <v>43594</v>
      </c>
      <c r="D25" s="169" t="s">
        <v>6128</v>
      </c>
      <c r="E25" s="209">
        <v>1465.66</v>
      </c>
      <c r="F25" s="209" t="str">
        <f t="shared" si="0"/>
        <v>OWSH19-0313</v>
      </c>
      <c r="G25" s="349"/>
      <c r="H25" s="209"/>
      <c r="I25" s="220"/>
      <c r="J25" s="249"/>
    </row>
    <row r="26" spans="1:10" s="215" customFormat="1" ht="18" customHeight="1">
      <c r="A26" s="169">
        <v>21</v>
      </c>
      <c r="B26" s="215" t="s">
        <v>142</v>
      </c>
      <c r="C26" s="348">
        <v>43595</v>
      </c>
      <c r="D26" s="169" t="s">
        <v>6129</v>
      </c>
      <c r="E26" s="209">
        <v>525.6</v>
      </c>
      <c r="F26" s="209" t="str">
        <f t="shared" ref="F26:F51" si="1">D26</f>
        <v>OWSH19-0314</v>
      </c>
      <c r="G26" s="349"/>
      <c r="H26" s="209"/>
      <c r="I26" s="220"/>
      <c r="J26" s="249"/>
    </row>
    <row r="27" spans="1:10" s="215" customFormat="1" ht="18" customHeight="1">
      <c r="A27" s="169">
        <v>22</v>
      </c>
      <c r="B27" s="215" t="s">
        <v>139</v>
      </c>
      <c r="C27" s="348">
        <v>43595</v>
      </c>
      <c r="D27" s="169" t="s">
        <v>6780</v>
      </c>
      <c r="E27" s="209">
        <v>1400</v>
      </c>
      <c r="F27" s="209" t="str">
        <f t="shared" si="1"/>
        <v>OWSH19-0315</v>
      </c>
      <c r="G27" s="349"/>
      <c r="H27" s="209"/>
      <c r="I27" s="220"/>
      <c r="J27" s="249"/>
    </row>
    <row r="28" spans="1:10" s="215" customFormat="1" ht="18" customHeight="1">
      <c r="A28" s="169">
        <v>23</v>
      </c>
      <c r="B28" s="215" t="s">
        <v>142</v>
      </c>
      <c r="C28" s="348">
        <v>43595</v>
      </c>
      <c r="D28" s="169" t="s">
        <v>6781</v>
      </c>
      <c r="E28" s="209">
        <v>4405.4399999999996</v>
      </c>
      <c r="F28" s="209" t="str">
        <f t="shared" si="1"/>
        <v>OWSH19-0316</v>
      </c>
      <c r="G28" s="349"/>
      <c r="H28" s="209"/>
      <c r="I28" s="220"/>
      <c r="J28" s="249"/>
    </row>
    <row r="29" spans="1:10" s="215" customFormat="1" ht="18" customHeight="1">
      <c r="A29" s="169">
        <v>24</v>
      </c>
      <c r="B29" s="215" t="s">
        <v>142</v>
      </c>
      <c r="C29" s="348">
        <v>43595</v>
      </c>
      <c r="D29" s="169" t="s">
        <v>6782</v>
      </c>
      <c r="E29" s="209">
        <v>1189</v>
      </c>
      <c r="F29" s="209" t="str">
        <f t="shared" si="1"/>
        <v>OWSH19-0317</v>
      </c>
      <c r="G29" s="349"/>
      <c r="H29" s="209"/>
      <c r="I29" s="220"/>
      <c r="J29" s="249"/>
    </row>
    <row r="30" spans="1:10" s="215" customFormat="1" ht="18" customHeight="1">
      <c r="A30" s="169">
        <v>25</v>
      </c>
      <c r="B30" s="215" t="s">
        <v>142</v>
      </c>
      <c r="C30" s="348">
        <v>43596</v>
      </c>
      <c r="D30" s="169" t="s">
        <v>6783</v>
      </c>
      <c r="E30" s="209">
        <v>2268.4299999999998</v>
      </c>
      <c r="F30" s="209" t="str">
        <f t="shared" si="1"/>
        <v>OWSH19-0318</v>
      </c>
      <c r="G30" s="349"/>
      <c r="H30" s="209"/>
      <c r="I30" s="220"/>
      <c r="J30" s="249"/>
    </row>
    <row r="31" spans="1:10" s="215" customFormat="1" ht="18" customHeight="1">
      <c r="A31" s="169">
        <v>26</v>
      </c>
      <c r="B31" s="215" t="s">
        <v>298</v>
      </c>
      <c r="C31" s="348">
        <v>43598</v>
      </c>
      <c r="D31" s="169" t="s">
        <v>6784</v>
      </c>
      <c r="E31" s="209">
        <v>1270.08</v>
      </c>
      <c r="F31" s="209" t="str">
        <f t="shared" si="1"/>
        <v>OWSH19-0319</v>
      </c>
      <c r="G31" s="349"/>
      <c r="H31" s="209"/>
      <c r="I31" s="220"/>
      <c r="J31" s="249"/>
    </row>
    <row r="32" spans="1:10" s="215" customFormat="1" ht="18" customHeight="1">
      <c r="A32" s="169">
        <v>27</v>
      </c>
      <c r="B32" s="215" t="s">
        <v>142</v>
      </c>
      <c r="C32" s="348">
        <v>43598</v>
      </c>
      <c r="D32" s="169" t="s">
        <v>6785</v>
      </c>
      <c r="E32" s="209">
        <v>2491.6</v>
      </c>
      <c r="F32" s="209" t="str">
        <f t="shared" si="1"/>
        <v>OWSH19-0320</v>
      </c>
      <c r="G32" s="349"/>
      <c r="H32" s="209"/>
      <c r="I32" s="220"/>
      <c r="J32" s="249"/>
    </row>
    <row r="33" spans="1:10" s="215" customFormat="1" ht="18" customHeight="1">
      <c r="A33" s="169">
        <v>28</v>
      </c>
      <c r="B33" s="215" t="s">
        <v>358</v>
      </c>
      <c r="C33" s="348">
        <v>43598</v>
      </c>
      <c r="D33" s="169" t="s">
        <v>6786</v>
      </c>
      <c r="E33" s="209">
        <v>1273.4100000000001</v>
      </c>
      <c r="F33" s="209" t="str">
        <f t="shared" si="1"/>
        <v>OWSH19-0321</v>
      </c>
      <c r="G33" s="349"/>
      <c r="H33" s="209"/>
      <c r="I33" s="220"/>
      <c r="J33" s="249"/>
    </row>
    <row r="34" spans="1:10" s="215" customFormat="1" ht="18" customHeight="1">
      <c r="A34" s="169">
        <v>29</v>
      </c>
      <c r="B34" s="215" t="s">
        <v>224</v>
      </c>
      <c r="C34" s="348">
        <v>43598</v>
      </c>
      <c r="D34" s="169" t="s">
        <v>6787</v>
      </c>
      <c r="E34" s="209">
        <v>774.04</v>
      </c>
      <c r="F34" s="209" t="str">
        <f t="shared" si="1"/>
        <v>OWSH19-0322</v>
      </c>
      <c r="G34" s="349"/>
      <c r="H34" s="209"/>
      <c r="I34" s="220"/>
      <c r="J34" s="249"/>
    </row>
    <row r="35" spans="1:10" s="215" customFormat="1" ht="18" customHeight="1">
      <c r="A35" s="169">
        <v>30</v>
      </c>
      <c r="B35" s="215" t="s">
        <v>142</v>
      </c>
      <c r="C35" s="348">
        <v>43599</v>
      </c>
      <c r="D35" s="169" t="s">
        <v>6788</v>
      </c>
      <c r="E35" s="209">
        <v>3820.2</v>
      </c>
      <c r="F35" s="209" t="str">
        <f t="shared" si="1"/>
        <v>OWSH19-0323</v>
      </c>
      <c r="G35" s="349"/>
      <c r="H35" s="209"/>
      <c r="I35" s="220"/>
      <c r="J35" s="249"/>
    </row>
    <row r="36" spans="1:10" s="215" customFormat="1" ht="18" customHeight="1">
      <c r="A36" s="169">
        <v>31</v>
      </c>
      <c r="B36" s="215" t="s">
        <v>346</v>
      </c>
      <c r="C36" s="348">
        <v>43599</v>
      </c>
      <c r="D36" s="169" t="s">
        <v>6789</v>
      </c>
      <c r="E36" s="209">
        <v>5001.6000000000004</v>
      </c>
      <c r="F36" s="209" t="str">
        <f t="shared" si="1"/>
        <v>OWSH19-0324</v>
      </c>
      <c r="G36" s="349"/>
      <c r="H36" s="209"/>
      <c r="I36" s="220"/>
      <c r="J36" s="249"/>
    </row>
    <row r="37" spans="1:10" s="215" customFormat="1" ht="18" customHeight="1">
      <c r="A37" s="169">
        <v>32</v>
      </c>
      <c r="B37" s="215" t="s">
        <v>142</v>
      </c>
      <c r="C37" s="348">
        <v>43599</v>
      </c>
      <c r="D37" s="169" t="s">
        <v>6790</v>
      </c>
      <c r="E37" s="209">
        <v>2597.2600000000002</v>
      </c>
      <c r="F37" s="209" t="str">
        <f t="shared" si="1"/>
        <v>OWSH19-0325</v>
      </c>
      <c r="G37" s="349"/>
      <c r="H37" s="209"/>
      <c r="I37" s="220"/>
      <c r="J37" s="249"/>
    </row>
    <row r="38" spans="1:10" s="215" customFormat="1" ht="18" customHeight="1">
      <c r="A38" s="169">
        <v>33</v>
      </c>
      <c r="B38" s="215" t="s">
        <v>142</v>
      </c>
      <c r="C38" s="348">
        <v>43600</v>
      </c>
      <c r="D38" s="169" t="s">
        <v>6791</v>
      </c>
      <c r="E38" s="209">
        <v>525.6</v>
      </c>
      <c r="F38" s="209" t="str">
        <f t="shared" si="1"/>
        <v>OWSH19-0326</v>
      </c>
      <c r="G38" s="349"/>
      <c r="H38" s="209"/>
      <c r="I38" s="220"/>
      <c r="J38" s="249"/>
    </row>
    <row r="39" spans="1:10" s="215" customFormat="1" ht="18" customHeight="1">
      <c r="A39" s="169">
        <v>34</v>
      </c>
      <c r="B39" s="215" t="s">
        <v>142</v>
      </c>
      <c r="C39" s="348">
        <v>43600</v>
      </c>
      <c r="D39" s="169" t="s">
        <v>6792</v>
      </c>
      <c r="E39" s="209">
        <v>7766.3</v>
      </c>
      <c r="F39" s="209" t="str">
        <f t="shared" si="1"/>
        <v>OWSH19-0327</v>
      </c>
      <c r="G39" s="349"/>
      <c r="H39" s="209"/>
      <c r="I39" s="220"/>
      <c r="J39" s="249"/>
    </row>
    <row r="40" spans="1:10" s="215" customFormat="1" ht="18" customHeight="1">
      <c r="A40" s="169">
        <v>35</v>
      </c>
      <c r="B40" s="215" t="s">
        <v>142</v>
      </c>
      <c r="C40" s="348">
        <v>43601</v>
      </c>
      <c r="D40" s="169" t="s">
        <v>6793</v>
      </c>
      <c r="E40" s="209">
        <v>1598.4</v>
      </c>
      <c r="F40" s="209" t="str">
        <f t="shared" si="1"/>
        <v>OWSH19-0328</v>
      </c>
      <c r="G40" s="349"/>
      <c r="H40" s="209"/>
      <c r="I40" s="220"/>
      <c r="J40" s="249"/>
    </row>
    <row r="41" spans="1:10" s="215" customFormat="1" ht="18" customHeight="1">
      <c r="A41" s="169">
        <v>36</v>
      </c>
      <c r="C41" s="348"/>
      <c r="D41" s="346" t="s">
        <v>6794</v>
      </c>
      <c r="E41" s="209"/>
      <c r="F41" s="209" t="str">
        <f t="shared" si="1"/>
        <v>OWSH19-0329</v>
      </c>
      <c r="G41" s="349"/>
      <c r="H41" s="209"/>
      <c r="I41" s="220"/>
      <c r="J41" s="249" t="s">
        <v>7781</v>
      </c>
    </row>
    <row r="42" spans="1:10" s="215" customFormat="1" ht="18" customHeight="1">
      <c r="A42" s="169">
        <v>37</v>
      </c>
      <c r="B42" s="215" t="s">
        <v>142</v>
      </c>
      <c r="C42" s="348">
        <v>43601</v>
      </c>
      <c r="D42" s="169" t="s">
        <v>6795</v>
      </c>
      <c r="E42" s="209">
        <v>2005.19</v>
      </c>
      <c r="F42" s="209" t="str">
        <f t="shared" si="1"/>
        <v>OWSH19-0330</v>
      </c>
      <c r="G42" s="349"/>
      <c r="H42" s="209"/>
      <c r="I42" s="220"/>
      <c r="J42" s="249"/>
    </row>
    <row r="43" spans="1:10" s="215" customFormat="1" ht="18" customHeight="1">
      <c r="A43" s="169">
        <v>38</v>
      </c>
      <c r="B43" s="215" t="s">
        <v>142</v>
      </c>
      <c r="C43" s="348">
        <v>43602</v>
      </c>
      <c r="D43" s="169" t="s">
        <v>6796</v>
      </c>
      <c r="E43" s="209">
        <v>525.6</v>
      </c>
      <c r="F43" s="209" t="str">
        <f t="shared" si="1"/>
        <v>OWSH19-0331</v>
      </c>
      <c r="G43" s="349"/>
      <c r="H43" s="209"/>
      <c r="I43" s="220"/>
      <c r="J43" s="249"/>
    </row>
    <row r="44" spans="1:10" s="215" customFormat="1" ht="18" customHeight="1">
      <c r="A44" s="169">
        <v>39</v>
      </c>
      <c r="B44" s="215" t="s">
        <v>298</v>
      </c>
      <c r="C44" s="348">
        <v>43588</v>
      </c>
      <c r="D44" s="169" t="s">
        <v>6797</v>
      </c>
      <c r="E44" s="209">
        <v>3810.24</v>
      </c>
      <c r="F44" s="209" t="str">
        <f t="shared" si="1"/>
        <v>OWSH19-0332</v>
      </c>
      <c r="G44" s="349"/>
      <c r="H44" s="209"/>
      <c r="I44" s="220"/>
      <c r="J44" s="249"/>
    </row>
    <row r="45" spans="1:10" s="215" customFormat="1" ht="18" customHeight="1">
      <c r="A45" s="169">
        <v>40</v>
      </c>
      <c r="B45" s="215" t="s">
        <v>142</v>
      </c>
      <c r="C45" s="348">
        <v>43602</v>
      </c>
      <c r="D45" s="169" t="s">
        <v>6798</v>
      </c>
      <c r="E45" s="209">
        <v>589.1</v>
      </c>
      <c r="F45" s="209" t="str">
        <f t="shared" si="1"/>
        <v>OWSH19-0333</v>
      </c>
      <c r="G45" s="349"/>
      <c r="H45" s="209"/>
      <c r="I45" s="220"/>
      <c r="J45" s="249"/>
    </row>
    <row r="46" spans="1:10" s="215" customFormat="1" ht="18" customHeight="1">
      <c r="A46" s="169">
        <v>41</v>
      </c>
      <c r="B46" s="215" t="s">
        <v>141</v>
      </c>
      <c r="C46" s="348">
        <v>43602</v>
      </c>
      <c r="D46" s="169" t="s">
        <v>6799</v>
      </c>
      <c r="E46" s="209">
        <v>3527.7</v>
      </c>
      <c r="F46" s="209" t="str">
        <f t="shared" si="1"/>
        <v>OWSH19-0334</v>
      </c>
      <c r="G46" s="349"/>
      <c r="H46" s="209"/>
      <c r="I46" s="220"/>
      <c r="J46" s="249"/>
    </row>
    <row r="47" spans="1:10" s="215" customFormat="1" ht="18" customHeight="1">
      <c r="A47" s="169">
        <v>42</v>
      </c>
      <c r="B47" s="215" t="s">
        <v>142</v>
      </c>
      <c r="C47" s="348">
        <v>43602</v>
      </c>
      <c r="D47" s="169" t="s">
        <v>6800</v>
      </c>
      <c r="E47" s="209">
        <v>6068.79</v>
      </c>
      <c r="F47" s="209" t="str">
        <f t="shared" si="1"/>
        <v>OWSH19-0335</v>
      </c>
      <c r="G47" s="349"/>
      <c r="H47" s="209"/>
      <c r="I47" s="220"/>
      <c r="J47" s="249"/>
    </row>
    <row r="48" spans="1:10" s="215" customFormat="1" ht="18" customHeight="1">
      <c r="A48" s="169">
        <v>43</v>
      </c>
      <c r="B48" s="215" t="s">
        <v>142</v>
      </c>
      <c r="C48" s="348">
        <v>43603</v>
      </c>
      <c r="D48" s="169" t="s">
        <v>6801</v>
      </c>
      <c r="E48" s="209">
        <v>1455.2</v>
      </c>
      <c r="F48" s="209" t="str">
        <f t="shared" si="1"/>
        <v>OWSH19-0336</v>
      </c>
      <c r="G48" s="349"/>
      <c r="H48" s="209"/>
      <c r="I48" s="220"/>
      <c r="J48" s="249"/>
    </row>
    <row r="49" spans="1:10" s="215" customFormat="1" ht="18" customHeight="1">
      <c r="A49" s="169">
        <v>44</v>
      </c>
      <c r="B49" s="215" t="s">
        <v>346</v>
      </c>
      <c r="C49" s="348">
        <v>43605</v>
      </c>
      <c r="D49" s="169" t="s">
        <v>6802</v>
      </c>
      <c r="E49" s="209">
        <v>967.2</v>
      </c>
      <c r="F49" s="209" t="str">
        <f t="shared" si="1"/>
        <v>OWSH19-0337</v>
      </c>
      <c r="G49" s="349"/>
      <c r="H49" s="209"/>
      <c r="I49" s="220"/>
      <c r="J49" s="249"/>
    </row>
    <row r="50" spans="1:10" s="215" customFormat="1" ht="18" customHeight="1">
      <c r="A50" s="169">
        <v>45</v>
      </c>
      <c r="B50" s="215" t="s">
        <v>142</v>
      </c>
      <c r="C50" s="348">
        <v>43605</v>
      </c>
      <c r="D50" s="169" t="s">
        <v>6803</v>
      </c>
      <c r="E50" s="209">
        <v>5338.74</v>
      </c>
      <c r="F50" s="209" t="str">
        <f t="shared" si="1"/>
        <v>OWSH19-0338</v>
      </c>
      <c r="G50" s="349"/>
      <c r="H50" s="209"/>
      <c r="I50" s="220"/>
      <c r="J50" s="249"/>
    </row>
    <row r="51" spans="1:10" s="215" customFormat="1" ht="18" customHeight="1">
      <c r="A51" s="169">
        <v>46</v>
      </c>
      <c r="B51" s="215" t="s">
        <v>142</v>
      </c>
      <c r="C51" s="348">
        <v>43605</v>
      </c>
      <c r="D51" s="169" t="s">
        <v>6804</v>
      </c>
      <c r="E51" s="209">
        <v>1189</v>
      </c>
      <c r="F51" s="209" t="str">
        <f t="shared" si="1"/>
        <v>OWSH19-0339</v>
      </c>
      <c r="G51" s="349"/>
      <c r="H51" s="209"/>
      <c r="I51" s="220"/>
      <c r="J51" s="249"/>
    </row>
    <row r="52" spans="1:10" s="215" customFormat="1" ht="18" customHeight="1">
      <c r="A52" s="169">
        <v>47</v>
      </c>
      <c r="B52" s="215" t="s">
        <v>142</v>
      </c>
      <c r="C52" s="348">
        <v>43606</v>
      </c>
      <c r="D52" s="169" t="s">
        <v>7330</v>
      </c>
      <c r="E52" s="209">
        <v>893.55</v>
      </c>
      <c r="F52" s="209" t="str">
        <f t="shared" ref="F52:F73" si="2">D52</f>
        <v>OWSH19-0340</v>
      </c>
      <c r="G52" s="349"/>
      <c r="H52" s="209"/>
      <c r="I52" s="220"/>
      <c r="J52" s="249"/>
    </row>
    <row r="53" spans="1:10" s="215" customFormat="1" ht="18" customHeight="1">
      <c r="A53" s="169">
        <v>48</v>
      </c>
      <c r="B53" s="215" t="s">
        <v>298</v>
      </c>
      <c r="C53" s="348">
        <v>43606</v>
      </c>
      <c r="D53" s="169" t="s">
        <v>7331</v>
      </c>
      <c r="E53" s="209">
        <v>3810.24</v>
      </c>
      <c r="F53" s="209" t="str">
        <f t="shared" si="2"/>
        <v>OWSH19-0341</v>
      </c>
      <c r="G53" s="349"/>
      <c r="H53" s="209"/>
      <c r="I53" s="220"/>
      <c r="J53" s="249"/>
    </row>
    <row r="54" spans="1:10" s="215" customFormat="1" ht="18" customHeight="1">
      <c r="A54" s="169">
        <v>49</v>
      </c>
      <c r="B54" s="215" t="s">
        <v>142</v>
      </c>
      <c r="C54" s="348">
        <v>43606</v>
      </c>
      <c r="D54" s="169" t="s">
        <v>7332</v>
      </c>
      <c r="E54" s="209">
        <v>2639.92</v>
      </c>
      <c r="F54" s="209" t="str">
        <f t="shared" si="2"/>
        <v>OWSH19-0342</v>
      </c>
      <c r="G54" s="349"/>
      <c r="H54" s="209"/>
      <c r="I54" s="220"/>
      <c r="J54" s="249"/>
    </row>
    <row r="55" spans="1:10" s="215" customFormat="1" ht="18" customHeight="1">
      <c r="A55" s="169">
        <v>50</v>
      </c>
      <c r="B55" s="215" t="s">
        <v>142</v>
      </c>
      <c r="C55" s="348">
        <v>43607</v>
      </c>
      <c r="D55" s="169" t="s">
        <v>7333</v>
      </c>
      <c r="E55" s="209">
        <v>1818.36</v>
      </c>
      <c r="F55" s="209" t="str">
        <f t="shared" si="2"/>
        <v>OWSH19-0343</v>
      </c>
      <c r="G55" s="349"/>
      <c r="H55" s="209"/>
      <c r="I55" s="220"/>
      <c r="J55" s="249"/>
    </row>
    <row r="56" spans="1:10" s="215" customFormat="1" ht="18" customHeight="1">
      <c r="A56" s="169">
        <v>51</v>
      </c>
      <c r="B56" s="215" t="s">
        <v>142</v>
      </c>
      <c r="C56" s="348">
        <v>43607</v>
      </c>
      <c r="D56" s="169" t="s">
        <v>7334</v>
      </c>
      <c r="E56" s="209">
        <v>3869.41</v>
      </c>
      <c r="F56" s="209" t="str">
        <f t="shared" si="2"/>
        <v>OWSH19-0344</v>
      </c>
      <c r="G56" s="349"/>
      <c r="H56" s="209"/>
      <c r="I56" s="220"/>
      <c r="J56" s="249"/>
    </row>
    <row r="57" spans="1:10" s="215" customFormat="1" ht="18" customHeight="1">
      <c r="A57" s="169">
        <v>52</v>
      </c>
      <c r="B57" s="215" t="s">
        <v>141</v>
      </c>
      <c r="C57" s="348">
        <v>43607</v>
      </c>
      <c r="D57" s="169" t="s">
        <v>7335</v>
      </c>
      <c r="E57" s="209">
        <v>3805.45</v>
      </c>
      <c r="F57" s="209" t="str">
        <f t="shared" si="2"/>
        <v>OWSH19-0345</v>
      </c>
      <c r="G57" s="349"/>
      <c r="H57" s="209"/>
      <c r="I57" s="220"/>
      <c r="J57" s="249"/>
    </row>
    <row r="58" spans="1:10" s="215" customFormat="1" ht="18" customHeight="1">
      <c r="A58" s="169">
        <v>53</v>
      </c>
      <c r="B58" s="215" t="s">
        <v>142</v>
      </c>
      <c r="C58" s="348">
        <v>43607</v>
      </c>
      <c r="D58" s="169" t="s">
        <v>7336</v>
      </c>
      <c r="E58" s="209">
        <v>3328.81</v>
      </c>
      <c r="F58" s="209" t="str">
        <f t="shared" si="2"/>
        <v>OWSH19-0346</v>
      </c>
      <c r="G58" s="349"/>
      <c r="H58" s="209"/>
      <c r="I58" s="220"/>
      <c r="J58" s="249"/>
    </row>
    <row r="59" spans="1:10" s="215" customFormat="1" ht="18" customHeight="1">
      <c r="A59" s="169">
        <v>54</v>
      </c>
      <c r="B59" s="215" t="s">
        <v>142</v>
      </c>
      <c r="C59" s="348">
        <v>43608</v>
      </c>
      <c r="D59" s="169" t="s">
        <v>7337</v>
      </c>
      <c r="E59" s="209">
        <v>2556.2399999999998</v>
      </c>
      <c r="F59" s="209" t="str">
        <f t="shared" si="2"/>
        <v>OWSH19-0347</v>
      </c>
      <c r="G59" s="349"/>
      <c r="H59" s="209"/>
      <c r="I59" s="220"/>
      <c r="J59" s="249"/>
    </row>
    <row r="60" spans="1:10" s="215" customFormat="1" ht="18" customHeight="1">
      <c r="A60" s="169">
        <v>55</v>
      </c>
      <c r="B60" s="215" t="s">
        <v>142</v>
      </c>
      <c r="C60" s="348">
        <v>43609</v>
      </c>
      <c r="D60" s="169" t="s">
        <v>7338</v>
      </c>
      <c r="E60" s="209">
        <v>868.8</v>
      </c>
      <c r="F60" s="209" t="str">
        <f t="shared" si="2"/>
        <v>OWSH19-0348</v>
      </c>
      <c r="G60" s="349"/>
      <c r="H60" s="209"/>
      <c r="I60" s="220"/>
      <c r="J60" s="249"/>
    </row>
    <row r="61" spans="1:10" s="215" customFormat="1" ht="18" customHeight="1">
      <c r="A61" s="169">
        <v>56</v>
      </c>
      <c r="B61" s="215" t="s">
        <v>298</v>
      </c>
      <c r="C61" s="348">
        <v>43609</v>
      </c>
      <c r="D61" s="169" t="s">
        <v>7339</v>
      </c>
      <c r="E61" s="209">
        <v>1357.44</v>
      </c>
      <c r="F61" s="209" t="str">
        <f t="shared" si="2"/>
        <v>OWSH19-0349</v>
      </c>
      <c r="G61" s="349"/>
      <c r="H61" s="209"/>
      <c r="I61" s="220"/>
      <c r="J61" s="249"/>
    </row>
    <row r="62" spans="1:10" s="215" customFormat="1" ht="18" customHeight="1">
      <c r="A62" s="169">
        <v>57</v>
      </c>
      <c r="B62" s="215" t="s">
        <v>346</v>
      </c>
      <c r="C62" s="348">
        <v>43609</v>
      </c>
      <c r="D62" s="169" t="s">
        <v>7340</v>
      </c>
      <c r="E62" s="209">
        <v>1856</v>
      </c>
      <c r="F62" s="209" t="str">
        <f t="shared" si="2"/>
        <v>OWSH19-0350</v>
      </c>
      <c r="G62" s="349"/>
      <c r="H62" s="209"/>
      <c r="I62" s="220"/>
      <c r="J62" s="249"/>
    </row>
    <row r="63" spans="1:10" s="215" customFormat="1" ht="18" customHeight="1">
      <c r="A63" s="169">
        <v>58</v>
      </c>
      <c r="B63" s="215" t="s">
        <v>142</v>
      </c>
      <c r="C63" s="348">
        <v>43609</v>
      </c>
      <c r="D63" s="169" t="s">
        <v>7341</v>
      </c>
      <c r="E63" s="209">
        <v>5464.86</v>
      </c>
      <c r="F63" s="209" t="str">
        <f t="shared" si="2"/>
        <v>OWSH19-0351</v>
      </c>
      <c r="G63" s="349"/>
      <c r="H63" s="209"/>
      <c r="I63" s="220"/>
      <c r="J63" s="249"/>
    </row>
    <row r="64" spans="1:10" s="215" customFormat="1" ht="18" customHeight="1">
      <c r="A64" s="169">
        <v>59</v>
      </c>
      <c r="B64" s="215" t="s">
        <v>142</v>
      </c>
      <c r="C64" s="348">
        <v>43610</v>
      </c>
      <c r="D64" s="169" t="s">
        <v>7342</v>
      </c>
      <c r="E64" s="209">
        <v>2649.6</v>
      </c>
      <c r="F64" s="209" t="str">
        <f t="shared" si="2"/>
        <v>OWSH19-0352</v>
      </c>
      <c r="G64" s="349"/>
      <c r="H64" s="209"/>
      <c r="I64" s="220"/>
      <c r="J64" s="249"/>
    </row>
    <row r="65" spans="1:10" s="215" customFormat="1" ht="18" customHeight="1">
      <c r="A65" s="169">
        <v>60</v>
      </c>
      <c r="B65" s="215" t="s">
        <v>142</v>
      </c>
      <c r="C65" s="348">
        <v>43612</v>
      </c>
      <c r="D65" s="169" t="s">
        <v>7343</v>
      </c>
      <c r="E65" s="209">
        <v>3335.62</v>
      </c>
      <c r="F65" s="209" t="str">
        <f t="shared" si="2"/>
        <v>OWSH19-0353</v>
      </c>
      <c r="G65" s="349"/>
      <c r="H65" s="209"/>
      <c r="I65" s="220"/>
      <c r="J65" s="249"/>
    </row>
    <row r="66" spans="1:10" s="215" customFormat="1" ht="18" customHeight="1">
      <c r="A66" s="169">
        <v>61</v>
      </c>
      <c r="B66" s="215" t="s">
        <v>142</v>
      </c>
      <c r="C66" s="348">
        <v>43613</v>
      </c>
      <c r="D66" s="169" t="s">
        <v>7344</v>
      </c>
      <c r="E66" s="209">
        <v>3844.7</v>
      </c>
      <c r="F66" s="209" t="str">
        <f t="shared" si="2"/>
        <v>OWSH19-0354</v>
      </c>
      <c r="G66" s="349"/>
      <c r="H66" s="209"/>
      <c r="I66" s="220"/>
      <c r="J66" s="249"/>
    </row>
    <row r="67" spans="1:10" s="215" customFormat="1" ht="18" customHeight="1">
      <c r="A67" s="169">
        <v>62</v>
      </c>
      <c r="B67" s="215" t="s">
        <v>142</v>
      </c>
      <c r="C67" s="348">
        <v>43613</v>
      </c>
      <c r="D67" s="169" t="s">
        <v>7345</v>
      </c>
      <c r="E67" s="209">
        <v>5742.78</v>
      </c>
      <c r="F67" s="209" t="str">
        <f t="shared" si="2"/>
        <v>OWSH19-0355</v>
      </c>
      <c r="G67" s="349"/>
      <c r="H67" s="209"/>
      <c r="I67" s="220"/>
      <c r="J67" s="249"/>
    </row>
    <row r="68" spans="1:10" s="215" customFormat="1" ht="18" customHeight="1">
      <c r="A68" s="169">
        <v>63</v>
      </c>
      <c r="B68" s="215" t="s">
        <v>142</v>
      </c>
      <c r="C68" s="348">
        <v>43614</v>
      </c>
      <c r="D68" s="169" t="s">
        <v>7346</v>
      </c>
      <c r="E68" s="209">
        <v>890.4</v>
      </c>
      <c r="F68" s="209" t="str">
        <f t="shared" si="2"/>
        <v>OWSH19-0356</v>
      </c>
      <c r="G68" s="349"/>
      <c r="H68" s="209"/>
      <c r="I68" s="220"/>
      <c r="J68" s="249"/>
    </row>
    <row r="69" spans="1:10" s="215" customFormat="1" ht="18" customHeight="1">
      <c r="A69" s="169">
        <v>64</v>
      </c>
      <c r="B69" s="215" t="s">
        <v>142</v>
      </c>
      <c r="C69" s="348">
        <v>43614</v>
      </c>
      <c r="D69" s="169" t="s">
        <v>7347</v>
      </c>
      <c r="E69" s="209">
        <f>870.4+620+2945.25</f>
        <v>4435.6499999999996</v>
      </c>
      <c r="F69" s="209" t="str">
        <f t="shared" si="2"/>
        <v>OWSH19-0357</v>
      </c>
      <c r="G69" s="349"/>
      <c r="H69" s="209"/>
      <c r="I69" s="220"/>
      <c r="J69" s="249"/>
    </row>
    <row r="70" spans="1:10" s="215" customFormat="1" ht="18" customHeight="1">
      <c r="A70" s="169">
        <v>65</v>
      </c>
      <c r="B70" s="215" t="s">
        <v>142</v>
      </c>
      <c r="C70" s="348">
        <v>43614</v>
      </c>
      <c r="D70" s="169" t="s">
        <v>7348</v>
      </c>
      <c r="E70" s="209">
        <v>2487.04</v>
      </c>
      <c r="F70" s="209" t="str">
        <f t="shared" si="2"/>
        <v>OWSH19-0358</v>
      </c>
      <c r="G70" s="349"/>
      <c r="H70" s="209"/>
      <c r="I70" s="220"/>
      <c r="J70" s="249"/>
    </row>
    <row r="71" spans="1:10" s="215" customFormat="1" ht="18" customHeight="1">
      <c r="A71" s="169">
        <v>66</v>
      </c>
      <c r="B71" s="215" t="s">
        <v>142</v>
      </c>
      <c r="C71" s="348">
        <v>43615</v>
      </c>
      <c r="D71" s="169" t="s">
        <v>7349</v>
      </c>
      <c r="E71" s="209">
        <v>1070.4000000000001</v>
      </c>
      <c r="F71" s="209" t="str">
        <f t="shared" si="2"/>
        <v>OWSH19-0359</v>
      </c>
      <c r="G71" s="349"/>
      <c r="H71" s="209"/>
      <c r="I71" s="220"/>
      <c r="J71" s="249"/>
    </row>
    <row r="72" spans="1:10" s="215" customFormat="1" ht="18" customHeight="1">
      <c r="A72" s="169">
        <v>67</v>
      </c>
      <c r="B72" s="215" t="s">
        <v>142</v>
      </c>
      <c r="C72" s="348">
        <v>43615</v>
      </c>
      <c r="D72" s="169" t="s">
        <v>7350</v>
      </c>
      <c r="E72" s="209">
        <v>19144.16</v>
      </c>
      <c r="F72" s="209" t="str">
        <f t="shared" si="2"/>
        <v>OWSH19-0360</v>
      </c>
      <c r="G72" s="349"/>
      <c r="H72" s="209"/>
      <c r="I72" s="220"/>
      <c r="J72" s="249"/>
    </row>
    <row r="73" spans="1:10" s="215" customFormat="1" ht="18" customHeight="1">
      <c r="A73" s="169">
        <v>68</v>
      </c>
      <c r="B73" s="215" t="s">
        <v>142</v>
      </c>
      <c r="C73" s="348">
        <v>43615</v>
      </c>
      <c r="D73" s="169" t="s">
        <v>7351</v>
      </c>
      <c r="E73" s="209">
        <v>1713.32</v>
      </c>
      <c r="F73" s="209" t="str">
        <f t="shared" si="2"/>
        <v>OWSH19-0361</v>
      </c>
      <c r="G73" s="349"/>
      <c r="H73" s="209"/>
      <c r="I73" s="220"/>
      <c r="J73" s="249"/>
    </row>
    <row r="74" spans="1:10" s="215" customFormat="1" ht="18" customHeight="1">
      <c r="A74" s="169">
        <v>69</v>
      </c>
      <c r="B74" s="215" t="s">
        <v>142</v>
      </c>
      <c r="C74" s="348">
        <v>43615</v>
      </c>
      <c r="D74" s="169" t="s">
        <v>7772</v>
      </c>
      <c r="E74" s="209">
        <v>525.6</v>
      </c>
      <c r="F74" s="209" t="str">
        <f>D74</f>
        <v>OWSH19-0362</v>
      </c>
      <c r="G74" s="349"/>
      <c r="H74" s="209"/>
      <c r="I74" s="220"/>
      <c r="J74" s="249"/>
    </row>
    <row r="75" spans="1:10" s="215" customFormat="1" ht="18" customHeight="1">
      <c r="A75" s="169">
        <v>70</v>
      </c>
      <c r="B75" s="215" t="s">
        <v>142</v>
      </c>
      <c r="C75" s="348">
        <v>43616</v>
      </c>
      <c r="D75" s="169" t="s">
        <v>7773</v>
      </c>
      <c r="E75" s="209">
        <v>2494.8000000000002</v>
      </c>
      <c r="F75" s="209" t="str">
        <f>D75</f>
        <v>OWSH19-0363</v>
      </c>
      <c r="G75" s="349"/>
      <c r="H75" s="209"/>
      <c r="I75" s="220"/>
      <c r="J75" s="249"/>
    </row>
    <row r="76" spans="1:10" s="215" customFormat="1" ht="18" customHeight="1">
      <c r="A76" s="169">
        <v>71</v>
      </c>
      <c r="B76" s="215" t="s">
        <v>142</v>
      </c>
      <c r="C76" s="348">
        <v>43616</v>
      </c>
      <c r="D76" s="169" t="s">
        <v>7774</v>
      </c>
      <c r="E76" s="209">
        <v>7114.64</v>
      </c>
      <c r="F76" s="209" t="str">
        <f>D76</f>
        <v>OWSH19-0364</v>
      </c>
      <c r="G76" s="349"/>
      <c r="H76" s="209"/>
      <c r="I76" s="220"/>
      <c r="J76" s="249"/>
    </row>
    <row r="77" spans="1:10" s="215" customFormat="1" ht="18" customHeight="1" thickBot="1">
      <c r="A77" s="169">
        <v>72</v>
      </c>
      <c r="B77" s="215" t="s">
        <v>142</v>
      </c>
      <c r="C77" s="348">
        <v>43616</v>
      </c>
      <c r="D77" s="169" t="s">
        <v>7775</v>
      </c>
      <c r="E77" s="209">
        <v>12771.19</v>
      </c>
      <c r="F77" s="209" t="str">
        <f>D77</f>
        <v>OWSH19-0365</v>
      </c>
      <c r="G77" s="349"/>
      <c r="H77" s="209"/>
      <c r="I77" s="220"/>
      <c r="J77" s="249"/>
    </row>
    <row r="78" spans="1:10" s="150" customFormat="1" ht="20.25" customHeight="1" thickTop="1">
      <c r="A78" s="489"/>
      <c r="B78" s="490"/>
      <c r="C78" s="490"/>
      <c r="D78" s="492"/>
      <c r="E78" s="148">
        <f>SUM(E7:E77)</f>
        <v>209293.32000000004</v>
      </c>
      <c r="F78" s="148"/>
      <c r="G78" s="194"/>
      <c r="H78" s="148">
        <f>SUM(H7:H77)</f>
        <v>0</v>
      </c>
      <c r="I78" s="148">
        <f>SUM(I7:I77)</f>
        <v>0</v>
      </c>
      <c r="J78" s="149"/>
    </row>
    <row r="79" spans="1:10" ht="18" customHeight="1">
      <c r="C79" s="151"/>
      <c r="D79" s="152"/>
      <c r="E79" s="133">
        <f>+E78+'osh05'!E66</f>
        <v>322527.01</v>
      </c>
      <c r="G79" s="151"/>
    </row>
    <row r="83" spans="7:8" ht="18" customHeight="1">
      <c r="G83" s="132"/>
      <c r="H83" s="196"/>
    </row>
  </sheetData>
  <autoFilter ref="A6:J79" xr:uid="{00000000-0009-0000-0000-00001B000000}"/>
  <mergeCells count="3">
    <mergeCell ref="A5:F5"/>
    <mergeCell ref="G5:I5"/>
    <mergeCell ref="A78:D78"/>
  </mergeCells>
  <phoneticPr fontId="33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71"/>
  <sheetViews>
    <sheetView showGridLines="0" zoomScale="80" zoomScaleNormal="80" workbookViewId="0">
      <pane xSplit="2" ySplit="6" topLeftCell="C25" activePane="bottomRight" state="frozen"/>
      <selection activeCell="F1139" sqref="F1139"/>
      <selection pane="topRight" activeCell="F1139" sqref="F1139"/>
      <selection pane="bottomLeft" activeCell="F1139" sqref="F1139"/>
      <selection pane="bottomRight" activeCell="B38" sqref="B38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21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91"/>
    </row>
    <row r="3" spans="1:10" ht="23.25" customHeight="1">
      <c r="A3" s="94" t="s">
        <v>6459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2</v>
      </c>
      <c r="B7" s="200" t="s">
        <v>142</v>
      </c>
      <c r="C7" s="90">
        <v>43587</v>
      </c>
      <c r="D7" s="125" t="s">
        <v>6602</v>
      </c>
      <c r="E7" s="109">
        <v>555.20000000000005</v>
      </c>
      <c r="F7" s="107" t="str">
        <f t="shared" ref="F7:F42" si="0">D7</f>
        <v>OSH19-0149</v>
      </c>
      <c r="G7" s="318"/>
      <c r="H7" s="109"/>
      <c r="I7" s="110"/>
      <c r="J7" s="107"/>
    </row>
    <row r="8" spans="1:10" ht="18" customHeight="1">
      <c r="A8" s="324">
        <v>3</v>
      </c>
      <c r="B8" s="200" t="s">
        <v>142</v>
      </c>
      <c r="C8" s="90">
        <v>43588</v>
      </c>
      <c r="D8" s="125" t="s">
        <v>6603</v>
      </c>
      <c r="E8" s="109">
        <v>756</v>
      </c>
      <c r="F8" s="107" t="str">
        <f t="shared" si="0"/>
        <v>OSH19-0150</v>
      </c>
      <c r="G8" s="318"/>
      <c r="H8" s="109"/>
      <c r="I8" s="110"/>
      <c r="J8" s="107"/>
    </row>
    <row r="9" spans="1:10" ht="18" customHeight="1">
      <c r="A9" s="324">
        <v>4</v>
      </c>
      <c r="B9" s="200" t="s">
        <v>298</v>
      </c>
      <c r="C9" s="90">
        <v>43588</v>
      </c>
      <c r="D9" s="125" t="s">
        <v>6604</v>
      </c>
      <c r="E9" s="109">
        <v>5350</v>
      </c>
      <c r="F9" s="107" t="str">
        <f t="shared" si="0"/>
        <v>OSH19-0151</v>
      </c>
      <c r="G9" s="318"/>
      <c r="H9" s="109"/>
      <c r="I9" s="110"/>
      <c r="J9" s="107"/>
    </row>
    <row r="10" spans="1:10" ht="18" customHeight="1">
      <c r="A10" s="324">
        <v>5</v>
      </c>
      <c r="B10" s="200" t="s">
        <v>346</v>
      </c>
      <c r="C10" s="90">
        <v>43588</v>
      </c>
      <c r="D10" s="125" t="s">
        <v>6605</v>
      </c>
      <c r="E10" s="109">
        <v>1584</v>
      </c>
      <c r="F10" s="107" t="str">
        <f t="shared" si="0"/>
        <v>OSH19-0152</v>
      </c>
      <c r="G10" s="318"/>
      <c r="H10" s="109"/>
      <c r="I10" s="110"/>
      <c r="J10" s="107"/>
    </row>
    <row r="11" spans="1:10" ht="18" customHeight="1">
      <c r="A11" s="324">
        <v>6</v>
      </c>
      <c r="B11" s="200" t="s">
        <v>142</v>
      </c>
      <c r="C11" s="90">
        <v>43588</v>
      </c>
      <c r="D11" s="125" t="s">
        <v>6606</v>
      </c>
      <c r="E11" s="109">
        <v>2448</v>
      </c>
      <c r="F11" s="107" t="str">
        <f t="shared" si="0"/>
        <v>OSH19-0153</v>
      </c>
      <c r="G11" s="318"/>
      <c r="H11" s="109"/>
      <c r="I11" s="110"/>
      <c r="J11" s="107"/>
    </row>
    <row r="12" spans="1:10" ht="18" customHeight="1">
      <c r="A12" s="324">
        <v>7</v>
      </c>
      <c r="B12" s="200" t="s">
        <v>142</v>
      </c>
      <c r="C12" s="90">
        <v>43588</v>
      </c>
      <c r="D12" s="125" t="s">
        <v>6607</v>
      </c>
      <c r="E12" s="109">
        <v>286.64</v>
      </c>
      <c r="F12" s="107" t="str">
        <f t="shared" si="0"/>
        <v>OSH19-0154</v>
      </c>
      <c r="G12" s="318"/>
      <c r="H12" s="109"/>
      <c r="I12" s="110"/>
      <c r="J12" s="107"/>
    </row>
    <row r="13" spans="1:10" ht="18" customHeight="1">
      <c r="A13" s="324">
        <v>8</v>
      </c>
      <c r="B13" s="200" t="s">
        <v>142</v>
      </c>
      <c r="C13" s="90">
        <v>43589</v>
      </c>
      <c r="D13" s="125" t="s">
        <v>6608</v>
      </c>
      <c r="E13" s="109">
        <v>756</v>
      </c>
      <c r="F13" s="107" t="str">
        <f t="shared" si="0"/>
        <v>OSH19-0155</v>
      </c>
      <c r="G13" s="318"/>
      <c r="H13" s="109"/>
      <c r="I13" s="110"/>
      <c r="J13" s="107"/>
    </row>
    <row r="14" spans="1:10" ht="18" customHeight="1">
      <c r="A14" s="324">
        <v>9</v>
      </c>
      <c r="B14" s="200" t="s">
        <v>199</v>
      </c>
      <c r="C14" s="90">
        <v>43591</v>
      </c>
      <c r="D14" s="125" t="s">
        <v>6609</v>
      </c>
      <c r="E14" s="109">
        <v>1699.5</v>
      </c>
      <c r="F14" s="107" t="str">
        <f t="shared" si="0"/>
        <v>OSH19-0156</v>
      </c>
      <c r="G14" s="318"/>
      <c r="H14" s="109"/>
      <c r="I14" s="110"/>
      <c r="J14" s="107"/>
    </row>
    <row r="15" spans="1:10" ht="18" customHeight="1">
      <c r="A15" s="324">
        <v>10</v>
      </c>
      <c r="B15" s="200" t="s">
        <v>358</v>
      </c>
      <c r="C15" s="90">
        <v>43591</v>
      </c>
      <c r="D15" s="125" t="s">
        <v>6610</v>
      </c>
      <c r="E15" s="109">
        <v>3152.7</v>
      </c>
      <c r="F15" s="107" t="str">
        <f t="shared" si="0"/>
        <v>OSH19-0157</v>
      </c>
      <c r="G15" s="318"/>
      <c r="H15" s="109"/>
      <c r="I15" s="110"/>
      <c r="J15" s="107"/>
    </row>
    <row r="16" spans="1:10" ht="18" customHeight="1">
      <c r="A16" s="324">
        <v>11</v>
      </c>
      <c r="B16" s="200" t="s">
        <v>142</v>
      </c>
      <c r="C16" s="90">
        <v>43591</v>
      </c>
      <c r="D16" s="125" t="s">
        <v>6611</v>
      </c>
      <c r="E16" s="109">
        <v>854.4</v>
      </c>
      <c r="F16" s="107" t="str">
        <f t="shared" si="0"/>
        <v>OSH19-0158</v>
      </c>
      <c r="G16" s="318"/>
      <c r="H16" s="109"/>
      <c r="I16" s="110"/>
      <c r="J16" s="107"/>
    </row>
    <row r="17" spans="1:10" ht="18" customHeight="1">
      <c r="A17" s="324">
        <v>12</v>
      </c>
      <c r="B17" s="200" t="s">
        <v>142</v>
      </c>
      <c r="C17" s="90">
        <v>43592</v>
      </c>
      <c r="D17" s="125" t="s">
        <v>6612</v>
      </c>
      <c r="E17" s="109">
        <v>525.6</v>
      </c>
      <c r="F17" s="107" t="str">
        <f t="shared" si="0"/>
        <v>OSH19-0159</v>
      </c>
      <c r="G17" s="318"/>
      <c r="H17" s="109"/>
      <c r="I17" s="110"/>
      <c r="J17" s="107"/>
    </row>
    <row r="18" spans="1:10" ht="18" customHeight="1">
      <c r="A18" s="324">
        <v>13</v>
      </c>
      <c r="B18" s="200" t="s">
        <v>358</v>
      </c>
      <c r="C18" s="90">
        <v>43592</v>
      </c>
      <c r="D18" s="125" t="s">
        <v>6613</v>
      </c>
      <c r="E18" s="109">
        <v>2197.8000000000002</v>
      </c>
      <c r="F18" s="107" t="str">
        <f t="shared" si="0"/>
        <v>OSH19-0160</v>
      </c>
      <c r="G18" s="318"/>
      <c r="H18" s="109"/>
      <c r="I18" s="110"/>
      <c r="J18" s="107"/>
    </row>
    <row r="19" spans="1:10" ht="18" customHeight="1">
      <c r="A19" s="324">
        <v>14</v>
      </c>
      <c r="B19" s="200" t="s">
        <v>142</v>
      </c>
      <c r="C19" s="90">
        <v>43592</v>
      </c>
      <c r="D19" s="125" t="s">
        <v>6614</v>
      </c>
      <c r="E19" s="109">
        <v>1310.4000000000001</v>
      </c>
      <c r="F19" s="107" t="str">
        <f t="shared" si="0"/>
        <v>OSH19-0161</v>
      </c>
      <c r="G19" s="318"/>
      <c r="H19" s="109"/>
      <c r="I19" s="110"/>
      <c r="J19" s="107"/>
    </row>
    <row r="20" spans="1:10" ht="18" customHeight="1">
      <c r="A20" s="324">
        <v>15</v>
      </c>
      <c r="B20" s="200" t="s">
        <v>142</v>
      </c>
      <c r="C20" s="90">
        <v>43592</v>
      </c>
      <c r="D20" s="125" t="s">
        <v>6615</v>
      </c>
      <c r="E20" s="109">
        <v>1644.7</v>
      </c>
      <c r="F20" s="107" t="str">
        <f t="shared" si="0"/>
        <v>OSH19-0162</v>
      </c>
      <c r="G20" s="318"/>
      <c r="H20" s="109"/>
      <c r="I20" s="110"/>
      <c r="J20" s="107"/>
    </row>
    <row r="21" spans="1:10" ht="18" customHeight="1">
      <c r="A21" s="324">
        <v>16</v>
      </c>
      <c r="B21" s="200" t="s">
        <v>142</v>
      </c>
      <c r="C21" s="90">
        <v>43593</v>
      </c>
      <c r="D21" s="125" t="s">
        <v>6616</v>
      </c>
      <c r="E21" s="109">
        <v>525.6</v>
      </c>
      <c r="F21" s="107" t="str">
        <f t="shared" si="0"/>
        <v>OSH19-0163</v>
      </c>
      <c r="G21" s="318"/>
      <c r="H21" s="109"/>
      <c r="I21" s="110"/>
      <c r="J21" s="107"/>
    </row>
    <row r="22" spans="1:10" ht="18" customHeight="1">
      <c r="A22" s="324">
        <v>17</v>
      </c>
      <c r="B22" s="200" t="s">
        <v>346</v>
      </c>
      <c r="C22" s="90">
        <v>43593</v>
      </c>
      <c r="D22" s="125" t="s">
        <v>6617</v>
      </c>
      <c r="E22" s="109">
        <v>908.6</v>
      </c>
      <c r="F22" s="107" t="str">
        <f t="shared" si="0"/>
        <v>OSH19-0164</v>
      </c>
      <c r="G22" s="318"/>
      <c r="H22" s="109"/>
      <c r="I22" s="110"/>
      <c r="J22" s="107"/>
    </row>
    <row r="23" spans="1:10" ht="18" customHeight="1">
      <c r="A23" s="324">
        <v>18</v>
      </c>
      <c r="B23" s="200" t="s">
        <v>142</v>
      </c>
      <c r="C23" s="90">
        <v>43593</v>
      </c>
      <c r="D23" s="125" t="s">
        <v>6618</v>
      </c>
      <c r="E23" s="109">
        <v>2607.64</v>
      </c>
      <c r="F23" s="107" t="str">
        <f t="shared" si="0"/>
        <v>OSH19-0165</v>
      </c>
      <c r="G23" s="318"/>
      <c r="H23" s="109"/>
      <c r="I23" s="110"/>
      <c r="J23" s="107"/>
    </row>
    <row r="24" spans="1:10" ht="18" customHeight="1">
      <c r="A24" s="324">
        <v>19</v>
      </c>
      <c r="B24" s="200" t="s">
        <v>142</v>
      </c>
      <c r="C24" s="90">
        <v>43593</v>
      </c>
      <c r="D24" s="125" t="s">
        <v>6619</v>
      </c>
      <c r="E24" s="109">
        <v>1114.8</v>
      </c>
      <c r="F24" s="107" t="str">
        <f t="shared" si="0"/>
        <v>OSH19-0166</v>
      </c>
      <c r="G24" s="318"/>
      <c r="H24" s="109"/>
      <c r="I24" s="110"/>
      <c r="J24" s="107"/>
    </row>
    <row r="25" spans="1:10" ht="18" customHeight="1">
      <c r="A25" s="324">
        <v>20</v>
      </c>
      <c r="B25" s="200" t="s">
        <v>142</v>
      </c>
      <c r="C25" s="90">
        <v>43594</v>
      </c>
      <c r="D25" s="125" t="s">
        <v>6620</v>
      </c>
      <c r="E25" s="109">
        <v>2822.1</v>
      </c>
      <c r="F25" s="107" t="str">
        <f t="shared" si="0"/>
        <v>OSH19-0167</v>
      </c>
      <c r="G25" s="318"/>
      <c r="H25" s="109"/>
      <c r="I25" s="110"/>
      <c r="J25" s="107"/>
    </row>
    <row r="26" spans="1:10" ht="18" customHeight="1">
      <c r="A26" s="324">
        <v>21</v>
      </c>
      <c r="B26" s="200" t="s">
        <v>225</v>
      </c>
      <c r="C26" s="90">
        <v>43594</v>
      </c>
      <c r="D26" s="125" t="s">
        <v>6621</v>
      </c>
      <c r="E26" s="109">
        <v>939</v>
      </c>
      <c r="F26" s="107" t="str">
        <f t="shared" si="0"/>
        <v>OSH19-0168</v>
      </c>
      <c r="G26" s="318"/>
      <c r="H26" s="109"/>
      <c r="I26" s="110"/>
      <c r="J26" s="107"/>
    </row>
    <row r="27" spans="1:10" ht="18" customHeight="1">
      <c r="A27" s="324">
        <v>22</v>
      </c>
      <c r="B27" s="200" t="s">
        <v>355</v>
      </c>
      <c r="C27" s="90">
        <v>43594</v>
      </c>
      <c r="D27" s="125" t="s">
        <v>6622</v>
      </c>
      <c r="E27" s="109">
        <v>3745</v>
      </c>
      <c r="F27" s="107" t="str">
        <f t="shared" si="0"/>
        <v>OSH19-0169</v>
      </c>
      <c r="G27" s="318"/>
      <c r="H27" s="109"/>
      <c r="I27" s="110"/>
      <c r="J27" s="107"/>
    </row>
    <row r="28" spans="1:10" ht="18" customHeight="1">
      <c r="A28" s="324">
        <v>23</v>
      </c>
      <c r="B28" s="200" t="s">
        <v>142</v>
      </c>
      <c r="C28" s="90">
        <v>43595</v>
      </c>
      <c r="D28" s="125" t="s">
        <v>6623</v>
      </c>
      <c r="E28" s="109">
        <v>646.4</v>
      </c>
      <c r="F28" s="107" t="str">
        <f t="shared" si="0"/>
        <v>OSH19-0170</v>
      </c>
      <c r="G28" s="318"/>
      <c r="H28" s="109"/>
      <c r="I28" s="110"/>
      <c r="J28" s="107"/>
    </row>
    <row r="29" spans="1:10" ht="18" customHeight="1">
      <c r="A29" s="324">
        <v>24</v>
      </c>
      <c r="B29" s="200" t="s">
        <v>142</v>
      </c>
      <c r="C29" s="90">
        <v>43595</v>
      </c>
      <c r="D29" s="125" t="s">
        <v>6624</v>
      </c>
      <c r="E29" s="109">
        <v>1034.1199999999999</v>
      </c>
      <c r="F29" s="107" t="str">
        <f t="shared" si="0"/>
        <v>OSH19-0172</v>
      </c>
      <c r="G29" s="318"/>
      <c r="H29" s="109"/>
      <c r="I29" s="110"/>
      <c r="J29" s="107"/>
    </row>
    <row r="30" spans="1:10" ht="18" customHeight="1">
      <c r="A30" s="324">
        <v>25</v>
      </c>
      <c r="B30" s="200" t="s">
        <v>358</v>
      </c>
      <c r="C30" s="90">
        <v>43595</v>
      </c>
      <c r="D30" s="125" t="s">
        <v>6625</v>
      </c>
      <c r="E30" s="109">
        <v>318</v>
      </c>
      <c r="F30" s="107" t="str">
        <f t="shared" si="0"/>
        <v>OSH19-0173</v>
      </c>
      <c r="G30" s="318"/>
      <c r="H30" s="109"/>
      <c r="I30" s="110"/>
      <c r="J30" s="107"/>
    </row>
    <row r="31" spans="1:10" ht="18" customHeight="1">
      <c r="A31" s="324">
        <v>26</v>
      </c>
      <c r="B31" s="200" t="s">
        <v>142</v>
      </c>
      <c r="C31" s="90">
        <v>43596</v>
      </c>
      <c r="D31" s="125" t="s">
        <v>6626</v>
      </c>
      <c r="E31" s="109">
        <v>368.4</v>
      </c>
      <c r="F31" s="107" t="str">
        <f t="shared" si="0"/>
        <v>OSH19-0174</v>
      </c>
      <c r="G31" s="318"/>
      <c r="H31" s="109"/>
      <c r="I31" s="110"/>
      <c r="J31" s="107"/>
    </row>
    <row r="32" spans="1:10" ht="18" customHeight="1">
      <c r="A32" s="324">
        <v>27</v>
      </c>
      <c r="B32" s="200" t="s">
        <v>139</v>
      </c>
      <c r="C32" s="90">
        <v>43598</v>
      </c>
      <c r="D32" s="125" t="s">
        <v>6627</v>
      </c>
      <c r="E32" s="109">
        <v>11200</v>
      </c>
      <c r="F32" s="107" t="str">
        <f t="shared" si="0"/>
        <v>OSH19-0175</v>
      </c>
      <c r="G32" s="318"/>
      <c r="H32" s="109"/>
      <c r="I32" s="110"/>
      <c r="J32" s="107"/>
    </row>
    <row r="33" spans="1:10" ht="18" customHeight="1">
      <c r="A33" s="324">
        <v>28</v>
      </c>
      <c r="B33" s="200" t="s">
        <v>298</v>
      </c>
      <c r="C33" s="90">
        <v>43598</v>
      </c>
      <c r="D33" s="125" t="s">
        <v>6628</v>
      </c>
      <c r="E33" s="109">
        <v>1291.67</v>
      </c>
      <c r="F33" s="107" t="str">
        <f t="shared" si="0"/>
        <v>OSH19-0176</v>
      </c>
      <c r="G33" s="318"/>
      <c r="H33" s="109"/>
      <c r="I33" s="110"/>
      <c r="J33" s="107"/>
    </row>
    <row r="34" spans="1:10" ht="18" customHeight="1">
      <c r="A34" s="324">
        <v>29</v>
      </c>
      <c r="B34" s="200" t="s">
        <v>142</v>
      </c>
      <c r="C34" s="90">
        <v>43598</v>
      </c>
      <c r="D34" s="125" t="s">
        <v>6629</v>
      </c>
      <c r="E34" s="109">
        <v>1921.42</v>
      </c>
      <c r="F34" s="107" t="str">
        <f t="shared" si="0"/>
        <v>OSH19-0177</v>
      </c>
      <c r="G34" s="318"/>
      <c r="H34" s="109"/>
      <c r="I34" s="110"/>
      <c r="J34" s="107"/>
    </row>
    <row r="35" spans="1:10" ht="18" customHeight="1">
      <c r="A35" s="324">
        <v>30</v>
      </c>
      <c r="B35" s="200" t="s">
        <v>358</v>
      </c>
      <c r="C35" s="90">
        <v>43598</v>
      </c>
      <c r="D35" s="125" t="s">
        <v>6630</v>
      </c>
      <c r="E35" s="109">
        <v>2133.92</v>
      </c>
      <c r="F35" s="107" t="str">
        <f t="shared" si="0"/>
        <v>OSH19-0178</v>
      </c>
      <c r="G35" s="318"/>
      <c r="H35" s="109"/>
      <c r="I35" s="110"/>
      <c r="J35" s="107"/>
    </row>
    <row r="36" spans="1:10" ht="18" customHeight="1">
      <c r="A36" s="324">
        <v>31</v>
      </c>
      <c r="B36" s="200" t="s">
        <v>355</v>
      </c>
      <c r="C36" s="90">
        <v>43599</v>
      </c>
      <c r="D36" s="125" t="s">
        <v>6631</v>
      </c>
      <c r="E36" s="109">
        <v>1076.22</v>
      </c>
      <c r="F36" s="107" t="str">
        <f t="shared" si="0"/>
        <v>OSH19-0179</v>
      </c>
      <c r="G36" s="318"/>
      <c r="H36" s="109"/>
      <c r="I36" s="110"/>
      <c r="J36" s="107"/>
    </row>
    <row r="37" spans="1:10" ht="18" customHeight="1">
      <c r="A37" s="324">
        <v>32</v>
      </c>
      <c r="B37" s="200" t="s">
        <v>346</v>
      </c>
      <c r="C37" s="90">
        <v>43599</v>
      </c>
      <c r="D37" s="125" t="s">
        <v>6632</v>
      </c>
      <c r="E37" s="109">
        <v>158.4</v>
      </c>
      <c r="F37" s="107" t="str">
        <f t="shared" si="0"/>
        <v>OSH19-0180</v>
      </c>
      <c r="G37" s="318"/>
      <c r="H37" s="109"/>
      <c r="I37" s="110"/>
      <c r="J37" s="107"/>
    </row>
    <row r="38" spans="1:10" ht="18" customHeight="1">
      <c r="A38" s="324">
        <v>33</v>
      </c>
      <c r="B38" s="200" t="s">
        <v>58</v>
      </c>
      <c r="C38" s="90">
        <v>43599</v>
      </c>
      <c r="D38" s="125" t="s">
        <v>6633</v>
      </c>
      <c r="E38" s="109">
        <v>3190</v>
      </c>
      <c r="F38" s="107" t="str">
        <f t="shared" si="0"/>
        <v>OSH19-0181</v>
      </c>
      <c r="G38" s="318"/>
      <c r="H38" s="109"/>
      <c r="I38" s="110"/>
      <c r="J38" s="107"/>
    </row>
    <row r="39" spans="1:10" ht="18" customHeight="1">
      <c r="A39" s="324">
        <v>34</v>
      </c>
      <c r="B39" s="200" t="s">
        <v>142</v>
      </c>
      <c r="C39" s="90">
        <v>43599</v>
      </c>
      <c r="D39" s="125" t="s">
        <v>6634</v>
      </c>
      <c r="E39" s="109">
        <v>1896.88</v>
      </c>
      <c r="F39" s="107" t="str">
        <f t="shared" si="0"/>
        <v>OSH19-0182</v>
      </c>
      <c r="G39" s="318"/>
      <c r="H39" s="109"/>
      <c r="I39" s="110"/>
      <c r="J39" s="107"/>
    </row>
    <row r="40" spans="1:10" ht="18" customHeight="1">
      <c r="A40" s="324">
        <v>35</v>
      </c>
      <c r="B40" s="200" t="s">
        <v>142</v>
      </c>
      <c r="C40" s="90">
        <v>43600</v>
      </c>
      <c r="D40" s="125" t="s">
        <v>6635</v>
      </c>
      <c r="E40" s="109">
        <v>1277.72</v>
      </c>
      <c r="F40" s="107" t="str">
        <f t="shared" si="0"/>
        <v>OSH19-0183</v>
      </c>
      <c r="G40" s="318"/>
      <c r="H40" s="109"/>
      <c r="I40" s="110"/>
      <c r="J40" s="107"/>
    </row>
    <row r="41" spans="1:10" ht="18" customHeight="1">
      <c r="A41" s="324">
        <v>36</v>
      </c>
      <c r="B41" s="200" t="s">
        <v>358</v>
      </c>
      <c r="C41" s="90">
        <v>43600</v>
      </c>
      <c r="D41" s="125" t="s">
        <v>6636</v>
      </c>
      <c r="E41" s="109">
        <v>2484</v>
      </c>
      <c r="F41" s="107" t="str">
        <f t="shared" si="0"/>
        <v>OSH19-0184</v>
      </c>
      <c r="G41" s="318"/>
      <c r="H41" s="109"/>
      <c r="I41" s="110"/>
      <c r="J41" s="107"/>
    </row>
    <row r="42" spans="1:10" ht="18" customHeight="1">
      <c r="A42" s="324">
        <v>37</v>
      </c>
      <c r="B42" s="200" t="s">
        <v>142</v>
      </c>
      <c r="C42" s="90">
        <v>43601</v>
      </c>
      <c r="D42" s="125" t="s">
        <v>6637</v>
      </c>
      <c r="E42" s="109">
        <v>1008</v>
      </c>
      <c r="F42" s="107" t="str">
        <f t="shared" si="0"/>
        <v>OSH19-0185</v>
      </c>
      <c r="G42" s="318"/>
      <c r="H42" s="109"/>
      <c r="I42" s="110"/>
      <c r="J42" s="107"/>
    </row>
    <row r="43" spans="1:10" ht="18" customHeight="1">
      <c r="A43" s="324">
        <v>38</v>
      </c>
      <c r="B43" s="200" t="s">
        <v>142</v>
      </c>
      <c r="C43" s="90">
        <v>43601</v>
      </c>
      <c r="D43" s="125" t="s">
        <v>7307</v>
      </c>
      <c r="E43" s="109">
        <v>1695.8</v>
      </c>
      <c r="F43" s="107" t="str">
        <f t="shared" ref="F43:F56" si="1">D43</f>
        <v>OSH19-0186</v>
      </c>
      <c r="G43" s="318"/>
      <c r="H43" s="109"/>
      <c r="I43" s="110"/>
      <c r="J43" s="107"/>
    </row>
    <row r="44" spans="1:10" ht="18" customHeight="1">
      <c r="A44" s="324">
        <v>39</v>
      </c>
      <c r="B44" s="200" t="s">
        <v>142</v>
      </c>
      <c r="C44" s="90">
        <v>43602</v>
      </c>
      <c r="D44" s="125" t="s">
        <v>7308</v>
      </c>
      <c r="E44" s="109">
        <v>1008</v>
      </c>
      <c r="F44" s="107" t="str">
        <f t="shared" si="1"/>
        <v>OSH19-0187</v>
      </c>
      <c r="G44" s="318"/>
      <c r="H44" s="109"/>
      <c r="I44" s="110"/>
      <c r="J44" s="107"/>
    </row>
    <row r="45" spans="1:10" ht="18" customHeight="1">
      <c r="A45" s="324">
        <v>40</v>
      </c>
      <c r="B45" s="200" t="s">
        <v>141</v>
      </c>
      <c r="C45" s="90">
        <v>43602</v>
      </c>
      <c r="D45" s="125" t="s">
        <v>7309</v>
      </c>
      <c r="E45" s="109">
        <v>2883.15</v>
      </c>
      <c r="F45" s="107" t="str">
        <f t="shared" si="1"/>
        <v>OSH19-0188</v>
      </c>
      <c r="G45" s="318"/>
      <c r="H45" s="109"/>
      <c r="I45" s="110"/>
      <c r="J45" s="107"/>
    </row>
    <row r="46" spans="1:10" ht="18" customHeight="1">
      <c r="A46" s="324">
        <v>41</v>
      </c>
      <c r="B46" s="200" t="s">
        <v>142</v>
      </c>
      <c r="C46" s="90">
        <v>43602</v>
      </c>
      <c r="D46" s="125" t="s">
        <v>7310</v>
      </c>
      <c r="E46" s="109">
        <v>756</v>
      </c>
      <c r="F46" s="107" t="str">
        <f t="shared" si="1"/>
        <v>OSH19-0189</v>
      </c>
      <c r="G46" s="318"/>
      <c r="H46" s="109"/>
      <c r="I46" s="110"/>
      <c r="J46" s="107"/>
    </row>
    <row r="47" spans="1:10" ht="18" customHeight="1">
      <c r="A47" s="324">
        <v>42</v>
      </c>
      <c r="B47" s="200" t="s">
        <v>218</v>
      </c>
      <c r="D47" s="347" t="s">
        <v>7311</v>
      </c>
      <c r="E47" s="109">
        <v>0</v>
      </c>
      <c r="F47" s="107" t="str">
        <f t="shared" si="1"/>
        <v>OSH19-0190</v>
      </c>
      <c r="G47" s="318"/>
      <c r="H47" s="109"/>
      <c r="I47" s="110"/>
      <c r="J47" s="107" t="s">
        <v>1942</v>
      </c>
    </row>
    <row r="48" spans="1:10" ht="18" customHeight="1">
      <c r="A48" s="324">
        <v>43</v>
      </c>
      <c r="B48" s="200" t="s">
        <v>142</v>
      </c>
      <c r="C48" s="90">
        <v>43603</v>
      </c>
      <c r="D48" s="125" t="s">
        <v>7312</v>
      </c>
      <c r="E48" s="109">
        <v>978</v>
      </c>
      <c r="F48" s="107" t="str">
        <f t="shared" si="1"/>
        <v>OSH19-0191</v>
      </c>
      <c r="G48" s="318"/>
      <c r="H48" s="109"/>
      <c r="I48" s="110"/>
      <c r="J48" s="107"/>
    </row>
    <row r="49" spans="1:10" ht="18" customHeight="1">
      <c r="A49" s="324">
        <v>44</v>
      </c>
      <c r="B49" s="200" t="s">
        <v>346</v>
      </c>
      <c r="C49" s="90">
        <v>43605</v>
      </c>
      <c r="D49" s="125" t="s">
        <v>7313</v>
      </c>
      <c r="E49" s="109">
        <v>1584</v>
      </c>
      <c r="F49" s="107" t="str">
        <f t="shared" si="1"/>
        <v>OSH19-0192</v>
      </c>
      <c r="G49" s="318"/>
      <c r="H49" s="109"/>
      <c r="I49" s="110"/>
      <c r="J49" s="107"/>
    </row>
    <row r="50" spans="1:10" ht="18" customHeight="1">
      <c r="A50" s="324">
        <v>45</v>
      </c>
      <c r="B50" s="200" t="s">
        <v>199</v>
      </c>
      <c r="C50" s="90">
        <v>43605</v>
      </c>
      <c r="D50" s="125" t="s">
        <v>7314</v>
      </c>
      <c r="E50" s="109">
        <v>900</v>
      </c>
      <c r="F50" s="107" t="str">
        <f t="shared" si="1"/>
        <v>OSH19-0193</v>
      </c>
      <c r="G50" s="318"/>
      <c r="H50" s="109"/>
      <c r="I50" s="110"/>
      <c r="J50" s="107"/>
    </row>
    <row r="51" spans="1:10" ht="18" customHeight="1">
      <c r="A51" s="324">
        <v>46</v>
      </c>
      <c r="B51" s="200" t="s">
        <v>358</v>
      </c>
      <c r="C51" s="90">
        <v>43605</v>
      </c>
      <c r="D51" s="125" t="s">
        <v>7315</v>
      </c>
      <c r="E51" s="109">
        <v>6581.88</v>
      </c>
      <c r="F51" s="107" t="str">
        <f t="shared" si="1"/>
        <v>OSH19-0194</v>
      </c>
      <c r="G51" s="318"/>
      <c r="H51" s="109"/>
      <c r="I51" s="110"/>
      <c r="J51" s="107"/>
    </row>
    <row r="52" spans="1:10" ht="18" customHeight="1">
      <c r="A52" s="324">
        <v>47</v>
      </c>
      <c r="B52" s="200" t="s">
        <v>298</v>
      </c>
      <c r="C52" s="90">
        <v>43606</v>
      </c>
      <c r="D52" s="125" t="s">
        <v>7316</v>
      </c>
      <c r="E52" s="109">
        <v>3007.84</v>
      </c>
      <c r="F52" s="107" t="str">
        <f t="shared" si="1"/>
        <v>OSH19-0195</v>
      </c>
      <c r="G52" s="318"/>
      <c r="H52" s="109"/>
      <c r="I52" s="110"/>
      <c r="J52" s="107"/>
    </row>
    <row r="53" spans="1:10" ht="18" customHeight="1">
      <c r="A53" s="324">
        <v>48</v>
      </c>
      <c r="B53" s="200" t="s">
        <v>346</v>
      </c>
      <c r="C53" s="90">
        <v>43606</v>
      </c>
      <c r="D53" s="125" t="s">
        <v>7317</v>
      </c>
      <c r="E53" s="109">
        <v>1584</v>
      </c>
      <c r="F53" s="107" t="str">
        <f t="shared" si="1"/>
        <v>OSH19-0196</v>
      </c>
      <c r="G53" s="318"/>
      <c r="H53" s="109"/>
      <c r="I53" s="110"/>
      <c r="J53" s="107"/>
    </row>
    <row r="54" spans="1:10" ht="18" customHeight="1">
      <c r="A54" s="324">
        <v>49</v>
      </c>
      <c r="B54" s="200" t="s">
        <v>142</v>
      </c>
      <c r="C54" s="90">
        <v>43606</v>
      </c>
      <c r="D54" s="125" t="s">
        <v>7318</v>
      </c>
      <c r="E54" s="109">
        <v>1096</v>
      </c>
      <c r="F54" s="107" t="str">
        <f t="shared" si="1"/>
        <v>OSH19-0197</v>
      </c>
      <c r="G54" s="318"/>
      <c r="H54" s="109"/>
      <c r="I54" s="110"/>
      <c r="J54" s="107"/>
    </row>
    <row r="55" spans="1:10" ht="18" customHeight="1">
      <c r="A55" s="324">
        <v>50</v>
      </c>
      <c r="B55" s="200" t="s">
        <v>142</v>
      </c>
      <c r="C55" s="90">
        <v>43609</v>
      </c>
      <c r="D55" s="125" t="s">
        <v>7319</v>
      </c>
      <c r="E55" s="109">
        <v>525.6</v>
      </c>
      <c r="F55" s="107" t="str">
        <f t="shared" si="1"/>
        <v>OSH19-0198</v>
      </c>
      <c r="G55" s="318"/>
      <c r="H55" s="109"/>
      <c r="I55" s="110"/>
      <c r="J55" s="107"/>
    </row>
    <row r="56" spans="1:10" ht="18" customHeight="1">
      <c r="A56" s="324">
        <v>51</v>
      </c>
      <c r="B56" s="200" t="s">
        <v>298</v>
      </c>
      <c r="C56" s="90">
        <v>43609</v>
      </c>
      <c r="D56" s="125" t="s">
        <v>7320</v>
      </c>
      <c r="E56" s="109">
        <v>6272.32</v>
      </c>
      <c r="F56" s="107" t="str">
        <f t="shared" si="1"/>
        <v>OSH19-0199</v>
      </c>
      <c r="G56" s="318"/>
      <c r="H56" s="109"/>
      <c r="I56" s="110"/>
      <c r="J56" s="107"/>
    </row>
    <row r="57" spans="1:10" ht="18" customHeight="1">
      <c r="A57" s="324">
        <v>52</v>
      </c>
      <c r="B57" s="200" t="s">
        <v>142</v>
      </c>
      <c r="C57" s="90">
        <v>43609</v>
      </c>
      <c r="D57" s="125" t="s">
        <v>7321</v>
      </c>
      <c r="E57" s="109">
        <v>525.6</v>
      </c>
      <c r="F57" s="107" t="str">
        <f t="shared" ref="F57:F65" si="2">D57</f>
        <v>OSH19-0200</v>
      </c>
      <c r="G57" s="318"/>
      <c r="H57" s="109"/>
      <c r="I57" s="110"/>
      <c r="J57" s="107"/>
    </row>
    <row r="58" spans="1:10" ht="18" customHeight="1">
      <c r="A58" s="324">
        <v>53</v>
      </c>
      <c r="B58" s="200" t="s">
        <v>346</v>
      </c>
      <c r="C58" s="90">
        <v>43612</v>
      </c>
      <c r="D58" s="125" t="s">
        <v>7322</v>
      </c>
      <c r="E58" s="109">
        <v>1452</v>
      </c>
      <c r="F58" s="107" t="str">
        <f t="shared" si="2"/>
        <v>OSH19-0201</v>
      </c>
      <c r="G58" s="318"/>
      <c r="H58" s="109"/>
      <c r="I58" s="110"/>
      <c r="J58" s="107"/>
    </row>
    <row r="59" spans="1:10" ht="18" customHeight="1">
      <c r="A59" s="324">
        <v>54</v>
      </c>
      <c r="B59" s="200" t="s">
        <v>358</v>
      </c>
      <c r="C59" s="90">
        <v>43612</v>
      </c>
      <c r="D59" s="125" t="s">
        <v>7323</v>
      </c>
      <c r="E59" s="109">
        <v>9772.23</v>
      </c>
      <c r="F59" s="107" t="str">
        <f t="shared" si="2"/>
        <v>OSH19-0202</v>
      </c>
      <c r="G59" s="318"/>
      <c r="H59" s="109"/>
      <c r="I59" s="110"/>
      <c r="J59" s="107"/>
    </row>
    <row r="60" spans="1:10" ht="18" customHeight="1">
      <c r="A60" s="324">
        <v>55</v>
      </c>
      <c r="B60" s="200" t="s">
        <v>142</v>
      </c>
      <c r="C60" s="90">
        <v>43613</v>
      </c>
      <c r="D60" s="125" t="s">
        <v>7324</v>
      </c>
      <c r="E60" s="109">
        <v>808</v>
      </c>
      <c r="F60" s="107" t="str">
        <f t="shared" si="2"/>
        <v>OSH19-0203</v>
      </c>
      <c r="G60" s="318"/>
      <c r="H60" s="109"/>
      <c r="I60" s="110"/>
      <c r="J60" s="107"/>
    </row>
    <row r="61" spans="1:10" ht="18" customHeight="1">
      <c r="A61" s="324">
        <v>56</v>
      </c>
      <c r="B61" s="200" t="s">
        <v>142</v>
      </c>
      <c r="C61" s="90">
        <v>43614</v>
      </c>
      <c r="D61" s="125" t="s">
        <v>7325</v>
      </c>
      <c r="E61" s="109">
        <v>1124.04</v>
      </c>
      <c r="F61" s="107" t="str">
        <f t="shared" si="2"/>
        <v>OSH19-0204</v>
      </c>
      <c r="G61" s="318"/>
      <c r="H61" s="109"/>
      <c r="I61" s="110"/>
      <c r="J61" s="107"/>
    </row>
    <row r="62" spans="1:10" ht="18" customHeight="1">
      <c r="A62" s="324">
        <v>57</v>
      </c>
      <c r="B62" s="200"/>
      <c r="D62" s="347" t="s">
        <v>7326</v>
      </c>
      <c r="E62" s="109"/>
      <c r="F62" s="107" t="str">
        <f t="shared" si="2"/>
        <v>OSH19-0205</v>
      </c>
      <c r="G62" s="318"/>
      <c r="H62" s="109"/>
      <c r="I62" s="110"/>
      <c r="J62" s="107" t="s">
        <v>1942</v>
      </c>
    </row>
    <row r="63" spans="1:10" ht="18" customHeight="1">
      <c r="A63" s="324">
        <v>58</v>
      </c>
      <c r="B63" s="200" t="s">
        <v>142</v>
      </c>
      <c r="C63" s="90">
        <v>43615</v>
      </c>
      <c r="D63" s="125" t="s">
        <v>7327</v>
      </c>
      <c r="E63" s="109">
        <v>896.4</v>
      </c>
      <c r="F63" s="107" t="str">
        <f t="shared" si="2"/>
        <v>OSH19-0206</v>
      </c>
      <c r="G63" s="318"/>
      <c r="H63" s="109"/>
      <c r="I63" s="110"/>
      <c r="J63" s="107"/>
    </row>
    <row r="64" spans="1:10" ht="18" customHeight="1">
      <c r="A64" s="324">
        <v>59</v>
      </c>
      <c r="B64" s="200" t="s">
        <v>58</v>
      </c>
      <c r="C64" s="90">
        <v>43615</v>
      </c>
      <c r="D64" s="125" t="s">
        <v>7328</v>
      </c>
      <c r="E64" s="109">
        <v>3190</v>
      </c>
      <c r="F64" s="107" t="str">
        <f t="shared" si="2"/>
        <v>OSH19-0207</v>
      </c>
      <c r="G64" s="318"/>
      <c r="H64" s="109"/>
      <c r="I64" s="110"/>
      <c r="J64" s="107"/>
    </row>
    <row r="65" spans="1:10" ht="18" customHeight="1" thickBot="1">
      <c r="A65" s="324">
        <v>60</v>
      </c>
      <c r="B65" s="200" t="s">
        <v>142</v>
      </c>
      <c r="C65" s="90">
        <v>43616</v>
      </c>
      <c r="D65" s="125" t="s">
        <v>7329</v>
      </c>
      <c r="E65" s="109">
        <v>804</v>
      </c>
      <c r="F65" s="107" t="str">
        <f t="shared" si="2"/>
        <v>OSH19-0208</v>
      </c>
      <c r="G65" s="318"/>
      <c r="H65" s="109"/>
      <c r="I65" s="110"/>
      <c r="J65" s="107"/>
    </row>
    <row r="66" spans="1:10" s="117" customFormat="1" ht="20.25" customHeight="1" thickTop="1">
      <c r="A66" s="111"/>
      <c r="B66" s="111"/>
      <c r="C66" s="111"/>
      <c r="D66" s="111"/>
      <c r="E66" s="111">
        <f>SUM(E7:E65)</f>
        <v>113233.68999999997</v>
      </c>
      <c r="F66" s="111"/>
      <c r="G66" s="112"/>
      <c r="H66" s="111">
        <f>SUM(H7:H42)</f>
        <v>0</v>
      </c>
      <c r="I66" s="111">
        <f>SUM(I7:I42)</f>
        <v>0</v>
      </c>
      <c r="J66" s="113"/>
    </row>
    <row r="67" spans="1:10" ht="18" customHeight="1">
      <c r="A67" s="119"/>
      <c r="C67" s="118"/>
      <c r="D67" s="119"/>
      <c r="G67" s="108"/>
    </row>
    <row r="71" spans="1:10" ht="18" customHeight="1">
      <c r="G71" s="90"/>
    </row>
  </sheetData>
  <autoFilter ref="A6:J67" xr:uid="{00000000-0009-0000-0000-00001C000000}"/>
  <mergeCells count="3">
    <mergeCell ref="C1:E1"/>
    <mergeCell ref="A5:F5"/>
    <mergeCell ref="G5:I5"/>
  </mergeCells>
  <phoneticPr fontId="33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62"/>
  <sheetViews>
    <sheetView showGridLines="0" zoomScale="80" zoomScaleNormal="80" workbookViewId="0">
      <pane xSplit="2" ySplit="6" topLeftCell="C13" activePane="bottomRight" state="frozen"/>
      <selection activeCell="F1139" sqref="F1139"/>
      <selection pane="topRight" activeCell="F1139" sqref="F1139"/>
      <selection pane="bottomLeft" activeCell="F1139" sqref="F1139"/>
      <selection pane="bottomRight" activeCell="B18" sqref="B18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195"/>
    </row>
    <row r="3" spans="1:10" ht="23.25" customHeight="1">
      <c r="A3" s="134" t="s">
        <v>6458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42</v>
      </c>
      <c r="C7" s="132">
        <v>43587</v>
      </c>
      <c r="D7" s="54" t="s">
        <v>6638</v>
      </c>
      <c r="E7" s="146">
        <v>1875.88</v>
      </c>
      <c r="F7" s="54" t="str">
        <f t="shared" ref="F7:F52" si="0">D7</f>
        <v>SHV19-0194</v>
      </c>
      <c r="G7" s="145">
        <f t="shared" ref="G7:G52" si="1">C7+60</f>
        <v>43647</v>
      </c>
      <c r="H7" s="146"/>
      <c r="I7" s="147"/>
      <c r="J7" s="54"/>
    </row>
    <row r="8" spans="1:10" ht="18" customHeight="1">
      <c r="A8" s="54">
        <v>2</v>
      </c>
      <c r="B8" s="131" t="s">
        <v>42</v>
      </c>
      <c r="C8" s="132">
        <v>43587</v>
      </c>
      <c r="D8" s="54" t="s">
        <v>6639</v>
      </c>
      <c r="E8" s="146">
        <v>498.79</v>
      </c>
      <c r="F8" s="54" t="str">
        <f t="shared" si="0"/>
        <v>SHV19-0195</v>
      </c>
      <c r="G8" s="145">
        <f t="shared" si="1"/>
        <v>43647</v>
      </c>
      <c r="H8" s="146"/>
      <c r="I8" s="147"/>
      <c r="J8" s="54"/>
    </row>
    <row r="9" spans="1:10" ht="18" customHeight="1">
      <c r="A9" s="54">
        <v>3</v>
      </c>
      <c r="B9" s="131" t="s">
        <v>42</v>
      </c>
      <c r="C9" s="132">
        <v>43587</v>
      </c>
      <c r="D9" s="54" t="s">
        <v>6640</v>
      </c>
      <c r="E9" s="146">
        <v>2658.43</v>
      </c>
      <c r="F9" s="54" t="str">
        <f t="shared" si="0"/>
        <v>SHV19-0196</v>
      </c>
      <c r="G9" s="145">
        <f t="shared" si="1"/>
        <v>43647</v>
      </c>
      <c r="H9" s="146"/>
      <c r="I9" s="147"/>
      <c r="J9" s="54"/>
    </row>
    <row r="10" spans="1:10" ht="18" customHeight="1">
      <c r="A10" s="54">
        <v>4</v>
      </c>
      <c r="B10" s="131" t="s">
        <v>288</v>
      </c>
      <c r="C10" s="132">
        <v>43587</v>
      </c>
      <c r="D10" s="54" t="s">
        <v>6641</v>
      </c>
      <c r="E10" s="146">
        <v>2353.5</v>
      </c>
      <c r="F10" s="54" t="str">
        <f t="shared" si="0"/>
        <v>SHV19-0197</v>
      </c>
      <c r="G10" s="145">
        <f t="shared" si="1"/>
        <v>43647</v>
      </c>
      <c r="H10" s="146"/>
      <c r="I10" s="147"/>
      <c r="J10" s="54"/>
    </row>
    <row r="11" spans="1:10" ht="18" customHeight="1">
      <c r="A11" s="54">
        <v>5</v>
      </c>
      <c r="B11" s="131" t="s">
        <v>42</v>
      </c>
      <c r="C11" s="132">
        <v>43588</v>
      </c>
      <c r="D11" s="54" t="s">
        <v>6642</v>
      </c>
      <c r="E11" s="146">
        <v>2349.98</v>
      </c>
      <c r="F11" s="54" t="str">
        <f t="shared" si="0"/>
        <v>SHV19-0198</v>
      </c>
      <c r="G11" s="145">
        <f t="shared" si="1"/>
        <v>43648</v>
      </c>
      <c r="H11" s="146"/>
      <c r="I11" s="147"/>
      <c r="J11" s="54"/>
    </row>
    <row r="12" spans="1:10" ht="18" customHeight="1">
      <c r="A12" s="54">
        <v>6</v>
      </c>
      <c r="B12" s="131" t="s">
        <v>42</v>
      </c>
      <c r="C12" s="132">
        <v>43588</v>
      </c>
      <c r="D12" s="54" t="s">
        <v>6643</v>
      </c>
      <c r="E12" s="146">
        <v>1329.22</v>
      </c>
      <c r="F12" s="54" t="str">
        <f t="shared" si="0"/>
        <v>SHV19-0199</v>
      </c>
      <c r="G12" s="145">
        <f t="shared" si="1"/>
        <v>43648</v>
      </c>
      <c r="H12" s="146"/>
      <c r="I12" s="147"/>
      <c r="J12" s="54"/>
    </row>
    <row r="13" spans="1:10" ht="18" customHeight="1">
      <c r="A13" s="54">
        <v>7</v>
      </c>
      <c r="B13" s="131" t="s">
        <v>288</v>
      </c>
      <c r="C13" s="132">
        <v>43591</v>
      </c>
      <c r="D13" s="54" t="s">
        <v>6644</v>
      </c>
      <c r="E13" s="146">
        <v>3735.15</v>
      </c>
      <c r="F13" s="54" t="str">
        <f t="shared" si="0"/>
        <v>SHV19-0200</v>
      </c>
      <c r="G13" s="145">
        <f t="shared" si="1"/>
        <v>43651</v>
      </c>
      <c r="H13" s="146"/>
      <c r="I13" s="147"/>
      <c r="J13" s="54"/>
    </row>
    <row r="14" spans="1:10" ht="18" customHeight="1">
      <c r="A14" s="54">
        <v>8</v>
      </c>
      <c r="B14" s="131" t="s">
        <v>330</v>
      </c>
      <c r="C14" s="132">
        <v>43594</v>
      </c>
      <c r="D14" s="54" t="s">
        <v>6779</v>
      </c>
      <c r="E14" s="146">
        <v>4920</v>
      </c>
      <c r="F14" s="54" t="str">
        <f>D14</f>
        <v>SHV19-0200A</v>
      </c>
      <c r="G14" s="145">
        <f>C14+60</f>
        <v>43654</v>
      </c>
      <c r="H14" s="146"/>
      <c r="I14" s="147"/>
      <c r="J14" s="54"/>
    </row>
    <row r="15" spans="1:10" ht="18" customHeight="1">
      <c r="A15" s="54">
        <v>9</v>
      </c>
      <c r="B15" s="131" t="s">
        <v>42</v>
      </c>
      <c r="C15" s="132">
        <v>43591</v>
      </c>
      <c r="D15" s="54" t="s">
        <v>6645</v>
      </c>
      <c r="E15" s="146">
        <v>1910.17</v>
      </c>
      <c r="F15" s="54" t="str">
        <f t="shared" si="0"/>
        <v>SHV19-0201</v>
      </c>
      <c r="G15" s="145">
        <f t="shared" si="1"/>
        <v>43651</v>
      </c>
      <c r="H15" s="146"/>
      <c r="I15" s="147"/>
      <c r="J15" s="54"/>
    </row>
    <row r="16" spans="1:10" ht="18" customHeight="1">
      <c r="A16" s="54">
        <v>10</v>
      </c>
      <c r="B16" s="131" t="s">
        <v>42</v>
      </c>
      <c r="C16" s="132">
        <v>43591</v>
      </c>
      <c r="D16" s="54" t="s">
        <v>6646</v>
      </c>
      <c r="E16" s="146">
        <v>997.58</v>
      </c>
      <c r="F16" s="54" t="str">
        <f t="shared" si="0"/>
        <v>SHV19-0202</v>
      </c>
      <c r="G16" s="145">
        <f t="shared" si="1"/>
        <v>43651</v>
      </c>
      <c r="H16" s="146"/>
      <c r="I16" s="147"/>
      <c r="J16" s="54"/>
    </row>
    <row r="17" spans="1:10" ht="18" customHeight="1">
      <c r="A17" s="54">
        <v>11</v>
      </c>
      <c r="B17" s="131" t="s">
        <v>42</v>
      </c>
      <c r="C17" s="132">
        <v>43593</v>
      </c>
      <c r="D17" s="54" t="s">
        <v>6647</v>
      </c>
      <c r="E17" s="146">
        <v>3262.56</v>
      </c>
      <c r="F17" s="54" t="str">
        <f t="shared" si="0"/>
        <v>SHV19-0203</v>
      </c>
      <c r="G17" s="145">
        <f t="shared" si="1"/>
        <v>43653</v>
      </c>
      <c r="H17" s="146"/>
      <c r="I17" s="147"/>
      <c r="J17" s="54"/>
    </row>
    <row r="18" spans="1:10" ht="18" customHeight="1">
      <c r="A18" s="54">
        <v>12</v>
      </c>
      <c r="B18" s="131" t="s">
        <v>4210</v>
      </c>
      <c r="C18" s="132">
        <v>43593</v>
      </c>
      <c r="D18" s="169" t="s">
        <v>6648</v>
      </c>
      <c r="E18" s="146">
        <v>2300</v>
      </c>
      <c r="F18" s="54" t="str">
        <f t="shared" si="0"/>
        <v>SHV19-0204</v>
      </c>
      <c r="G18" s="145">
        <f t="shared" si="1"/>
        <v>43653</v>
      </c>
      <c r="H18" s="146"/>
      <c r="I18" s="147"/>
      <c r="J18" s="54"/>
    </row>
    <row r="19" spans="1:10" ht="18" customHeight="1">
      <c r="A19" s="54">
        <v>13</v>
      </c>
      <c r="B19" s="131" t="s">
        <v>42</v>
      </c>
      <c r="C19" s="132">
        <v>43594</v>
      </c>
      <c r="D19" s="54" t="s">
        <v>6649</v>
      </c>
      <c r="E19" s="146">
        <v>1590.96</v>
      </c>
      <c r="F19" s="54" t="str">
        <f t="shared" si="0"/>
        <v>SHV19-0205</v>
      </c>
      <c r="G19" s="145">
        <f t="shared" si="1"/>
        <v>43654</v>
      </c>
      <c r="H19" s="146"/>
      <c r="I19" s="147"/>
      <c r="J19" s="54"/>
    </row>
    <row r="20" spans="1:10" ht="18" customHeight="1">
      <c r="A20" s="54">
        <v>14</v>
      </c>
      <c r="B20" s="131" t="s">
        <v>42</v>
      </c>
      <c r="C20" s="132">
        <v>43594</v>
      </c>
      <c r="D20" s="54" t="s">
        <v>6650</v>
      </c>
      <c r="E20" s="146">
        <v>1306.03</v>
      </c>
      <c r="F20" s="54" t="str">
        <f t="shared" si="0"/>
        <v>SHV19-0206</v>
      </c>
      <c r="G20" s="145">
        <f t="shared" si="1"/>
        <v>43654</v>
      </c>
      <c r="H20" s="146"/>
      <c r="I20" s="147"/>
      <c r="J20" s="54"/>
    </row>
    <row r="21" spans="1:10" ht="18" customHeight="1">
      <c r="A21" s="54">
        <v>15</v>
      </c>
      <c r="B21" s="131" t="s">
        <v>42</v>
      </c>
      <c r="C21" s="132">
        <v>43595</v>
      </c>
      <c r="D21" s="54" t="s">
        <v>6651</v>
      </c>
      <c r="E21" s="146">
        <v>3656.02</v>
      </c>
      <c r="F21" s="54" t="str">
        <f t="shared" si="0"/>
        <v>SHV19-0207</v>
      </c>
      <c r="G21" s="145">
        <f t="shared" si="1"/>
        <v>43655</v>
      </c>
      <c r="H21" s="146"/>
      <c r="I21" s="147"/>
      <c r="J21" s="54"/>
    </row>
    <row r="22" spans="1:10" ht="18" customHeight="1">
      <c r="A22" s="54">
        <v>16</v>
      </c>
      <c r="B22" s="131" t="s">
        <v>42</v>
      </c>
      <c r="C22" s="132">
        <v>43595</v>
      </c>
      <c r="D22" s="54" t="s">
        <v>6652</v>
      </c>
      <c r="E22" s="146">
        <v>1018.21</v>
      </c>
      <c r="F22" s="54" t="str">
        <f t="shared" si="0"/>
        <v>SHV19-0208</v>
      </c>
      <c r="G22" s="145">
        <f t="shared" si="1"/>
        <v>43655</v>
      </c>
      <c r="H22" s="146"/>
      <c r="I22" s="147"/>
      <c r="J22" s="54"/>
    </row>
    <row r="23" spans="1:10" ht="18" customHeight="1">
      <c r="A23" s="54">
        <v>17</v>
      </c>
      <c r="B23" s="131" t="s">
        <v>42</v>
      </c>
      <c r="C23" s="132">
        <v>43598</v>
      </c>
      <c r="D23" s="54" t="s">
        <v>6653</v>
      </c>
      <c r="E23" s="146">
        <v>1982.23</v>
      </c>
      <c r="F23" s="54" t="str">
        <f t="shared" si="0"/>
        <v>SHV19-0209</v>
      </c>
      <c r="G23" s="145">
        <f t="shared" si="1"/>
        <v>43658</v>
      </c>
      <c r="H23" s="146"/>
      <c r="I23" s="147"/>
      <c r="J23" s="54"/>
    </row>
    <row r="24" spans="1:10" ht="18" customHeight="1">
      <c r="A24" s="54">
        <v>18</v>
      </c>
      <c r="B24" s="131" t="s">
        <v>42</v>
      </c>
      <c r="C24" s="132">
        <v>43598</v>
      </c>
      <c r="D24" s="54" t="s">
        <v>6654</v>
      </c>
      <c r="E24" s="146">
        <v>676.2</v>
      </c>
      <c r="F24" s="54" t="str">
        <f t="shared" si="0"/>
        <v>SHV19-0210</v>
      </c>
      <c r="G24" s="145">
        <f t="shared" si="1"/>
        <v>43658</v>
      </c>
      <c r="H24" s="146"/>
      <c r="I24" s="147"/>
      <c r="J24" s="54"/>
    </row>
    <row r="25" spans="1:10" ht="18" customHeight="1">
      <c r="A25" s="54">
        <v>19</v>
      </c>
      <c r="B25" s="131" t="s">
        <v>288</v>
      </c>
      <c r="C25" s="132">
        <v>43598</v>
      </c>
      <c r="D25" s="54" t="s">
        <v>6655</v>
      </c>
      <c r="E25" s="146">
        <v>310</v>
      </c>
      <c r="F25" s="54" t="str">
        <f t="shared" si="0"/>
        <v>SHV19-0211</v>
      </c>
      <c r="G25" s="145">
        <f t="shared" si="1"/>
        <v>43658</v>
      </c>
      <c r="H25" s="146"/>
      <c r="I25" s="147"/>
      <c r="J25" s="54"/>
    </row>
    <row r="26" spans="1:10" ht="18" customHeight="1">
      <c r="A26" s="54">
        <v>20</v>
      </c>
      <c r="B26" s="131" t="s">
        <v>42</v>
      </c>
      <c r="C26" s="132">
        <v>43599</v>
      </c>
      <c r="D26" s="54" t="s">
        <v>6656</v>
      </c>
      <c r="E26" s="146">
        <v>676.2</v>
      </c>
      <c r="F26" s="54" t="str">
        <f t="shared" si="0"/>
        <v>SHV19-0212</v>
      </c>
      <c r="G26" s="145">
        <f t="shared" si="1"/>
        <v>43659</v>
      </c>
      <c r="H26" s="146"/>
      <c r="I26" s="147"/>
      <c r="J26" s="54"/>
    </row>
    <row r="27" spans="1:10" ht="18" customHeight="1">
      <c r="A27" s="54">
        <v>21</v>
      </c>
      <c r="B27" s="131" t="s">
        <v>194</v>
      </c>
      <c r="C27" s="132">
        <v>43599</v>
      </c>
      <c r="D27" s="54" t="s">
        <v>6657</v>
      </c>
      <c r="E27" s="146">
        <v>909</v>
      </c>
      <c r="F27" s="54" t="str">
        <f t="shared" si="0"/>
        <v>SHV19-0213</v>
      </c>
      <c r="G27" s="145">
        <f t="shared" si="1"/>
        <v>43659</v>
      </c>
      <c r="H27" s="146"/>
      <c r="I27" s="147"/>
      <c r="J27" s="54"/>
    </row>
    <row r="28" spans="1:10" ht="18" customHeight="1">
      <c r="A28" s="54">
        <v>22</v>
      </c>
      <c r="B28" s="131" t="s">
        <v>42</v>
      </c>
      <c r="C28" s="132">
        <v>43600</v>
      </c>
      <c r="D28" s="54" t="s">
        <v>6658</v>
      </c>
      <c r="E28" s="146">
        <v>1982.23</v>
      </c>
      <c r="F28" s="54" t="str">
        <f t="shared" si="0"/>
        <v>SHV19-0214</v>
      </c>
      <c r="G28" s="145">
        <f t="shared" si="1"/>
        <v>43660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43600</v>
      </c>
      <c r="D29" s="54" t="s">
        <v>6659</v>
      </c>
      <c r="E29" s="146">
        <v>2813.33</v>
      </c>
      <c r="F29" s="54" t="str">
        <f t="shared" si="0"/>
        <v>SHV19-0215</v>
      </c>
      <c r="G29" s="145">
        <f t="shared" si="1"/>
        <v>43660</v>
      </c>
      <c r="H29" s="146"/>
      <c r="I29" s="147"/>
      <c r="J29" s="54"/>
    </row>
    <row r="30" spans="1:10" ht="18" customHeight="1">
      <c r="A30" s="54">
        <v>24</v>
      </c>
      <c r="B30" s="131" t="s">
        <v>288</v>
      </c>
      <c r="C30" s="132">
        <v>43601</v>
      </c>
      <c r="D30" s="54" t="s">
        <v>6660</v>
      </c>
      <c r="E30" s="146">
        <v>4327.1000000000004</v>
      </c>
      <c r="F30" s="54" t="str">
        <f t="shared" si="0"/>
        <v>SHV19-0216</v>
      </c>
      <c r="G30" s="145">
        <f t="shared" si="1"/>
        <v>43661</v>
      </c>
      <c r="H30" s="146"/>
      <c r="I30" s="147"/>
      <c r="J30" s="54"/>
    </row>
    <row r="31" spans="1:10" ht="18" customHeight="1">
      <c r="A31" s="54">
        <v>25</v>
      </c>
      <c r="B31" s="131" t="s">
        <v>42</v>
      </c>
      <c r="C31" s="132">
        <v>43601</v>
      </c>
      <c r="D31" s="54" t="s">
        <v>6661</v>
      </c>
      <c r="E31" s="146">
        <v>1590.79</v>
      </c>
      <c r="F31" s="54" t="str">
        <f t="shared" si="0"/>
        <v>SHV19-0217</v>
      </c>
      <c r="G31" s="145">
        <f t="shared" si="1"/>
        <v>43661</v>
      </c>
      <c r="H31" s="146"/>
      <c r="I31" s="147"/>
      <c r="J31" s="54"/>
    </row>
    <row r="32" spans="1:10" ht="18" customHeight="1">
      <c r="A32" s="54">
        <v>26</v>
      </c>
      <c r="B32" s="131" t="s">
        <v>42</v>
      </c>
      <c r="C32" s="132">
        <v>43601</v>
      </c>
      <c r="D32" s="54" t="s">
        <v>6662</v>
      </c>
      <c r="E32" s="146">
        <v>2005.42</v>
      </c>
      <c r="F32" s="54" t="str">
        <f t="shared" si="0"/>
        <v>SHV19-0218</v>
      </c>
      <c r="G32" s="145">
        <f t="shared" si="1"/>
        <v>43661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43602</v>
      </c>
      <c r="D33" s="54" t="s">
        <v>6663</v>
      </c>
      <c r="E33" s="146">
        <v>1875.55</v>
      </c>
      <c r="F33" s="54" t="str">
        <f t="shared" si="0"/>
        <v>SHV19-0219</v>
      </c>
      <c r="G33" s="145">
        <f t="shared" si="1"/>
        <v>43662</v>
      </c>
      <c r="H33" s="146"/>
      <c r="I33" s="147"/>
      <c r="J33" s="54"/>
    </row>
    <row r="34" spans="1:10" ht="18" customHeight="1">
      <c r="A34" s="54">
        <v>28</v>
      </c>
      <c r="B34" s="131" t="s">
        <v>42</v>
      </c>
      <c r="C34" s="132">
        <v>43602</v>
      </c>
      <c r="D34" s="54" t="s">
        <v>6664</v>
      </c>
      <c r="E34" s="146">
        <v>676.2</v>
      </c>
      <c r="F34" s="54" t="str">
        <f t="shared" si="0"/>
        <v>SHV19-0220</v>
      </c>
      <c r="G34" s="145">
        <f t="shared" si="1"/>
        <v>43662</v>
      </c>
      <c r="H34" s="146"/>
      <c r="I34" s="147"/>
      <c r="J34" s="54"/>
    </row>
    <row r="35" spans="1:10" ht="18" customHeight="1">
      <c r="A35" s="54">
        <v>29</v>
      </c>
      <c r="B35" s="131" t="s">
        <v>42</v>
      </c>
      <c r="C35" s="132">
        <v>43605</v>
      </c>
      <c r="D35" s="54" t="s">
        <v>6665</v>
      </c>
      <c r="E35" s="146">
        <v>1982.23</v>
      </c>
      <c r="F35" s="54" t="str">
        <f t="shared" si="0"/>
        <v>SHV19-0221</v>
      </c>
      <c r="G35" s="145">
        <f t="shared" si="1"/>
        <v>43665</v>
      </c>
      <c r="H35" s="146"/>
      <c r="I35" s="147"/>
      <c r="J35" s="54"/>
    </row>
    <row r="36" spans="1:10" ht="18" customHeight="1">
      <c r="A36" s="54">
        <v>30</v>
      </c>
      <c r="B36" s="131" t="s">
        <v>288</v>
      </c>
      <c r="C36" s="132">
        <v>43606</v>
      </c>
      <c r="D36" s="54" t="s">
        <v>6666</v>
      </c>
      <c r="E36" s="146">
        <v>3885</v>
      </c>
      <c r="F36" s="54" t="str">
        <f t="shared" si="0"/>
        <v>SHV19-0222</v>
      </c>
      <c r="G36" s="145">
        <f t="shared" si="1"/>
        <v>43666</v>
      </c>
      <c r="H36" s="146"/>
      <c r="I36" s="147"/>
      <c r="J36" s="54"/>
    </row>
    <row r="37" spans="1:10" ht="18" customHeight="1">
      <c r="A37" s="54">
        <v>31</v>
      </c>
      <c r="B37" s="131" t="s">
        <v>288</v>
      </c>
      <c r="C37" s="132">
        <v>43606</v>
      </c>
      <c r="D37" s="54" t="s">
        <v>6667</v>
      </c>
      <c r="E37" s="146">
        <v>3466</v>
      </c>
      <c r="F37" s="54" t="str">
        <f t="shared" si="0"/>
        <v>SHV19-0223</v>
      </c>
      <c r="G37" s="145">
        <f t="shared" si="1"/>
        <v>43666</v>
      </c>
      <c r="H37" s="146"/>
      <c r="I37" s="147"/>
      <c r="J37" s="54"/>
    </row>
    <row r="38" spans="1:10" ht="18" customHeight="1">
      <c r="A38" s="54">
        <v>32</v>
      </c>
      <c r="B38" s="131" t="s">
        <v>42</v>
      </c>
      <c r="C38" s="132">
        <v>43606</v>
      </c>
      <c r="D38" s="54" t="s">
        <v>6668</v>
      </c>
      <c r="E38" s="146">
        <v>2658.43</v>
      </c>
      <c r="F38" s="54" t="str">
        <f t="shared" si="0"/>
        <v>SHV19-0224</v>
      </c>
      <c r="G38" s="145">
        <f t="shared" si="1"/>
        <v>43666</v>
      </c>
      <c r="H38" s="146"/>
      <c r="I38" s="147"/>
      <c r="J38" s="54"/>
    </row>
    <row r="39" spans="1:10" ht="18" customHeight="1">
      <c r="A39" s="54">
        <v>33</v>
      </c>
      <c r="B39" s="131" t="s">
        <v>42</v>
      </c>
      <c r="C39" s="132">
        <v>43607</v>
      </c>
      <c r="D39" s="54" t="s">
        <v>6669</v>
      </c>
      <c r="E39" s="146">
        <v>2835.67</v>
      </c>
      <c r="F39" s="54" t="str">
        <f t="shared" si="0"/>
        <v>SHV19-0225</v>
      </c>
      <c r="G39" s="145">
        <f t="shared" si="1"/>
        <v>43667</v>
      </c>
      <c r="H39" s="146"/>
      <c r="I39" s="147"/>
      <c r="J39" s="54"/>
    </row>
    <row r="40" spans="1:10" ht="18" customHeight="1">
      <c r="A40" s="54">
        <v>34</v>
      </c>
      <c r="B40" s="131" t="s">
        <v>330</v>
      </c>
      <c r="C40" s="132">
        <v>43607</v>
      </c>
      <c r="D40" s="54" t="s">
        <v>6670</v>
      </c>
      <c r="E40" s="146">
        <v>5978.4</v>
      </c>
      <c r="F40" s="54" t="str">
        <f t="shared" si="0"/>
        <v>SHV19-0226</v>
      </c>
      <c r="G40" s="145">
        <f t="shared" si="1"/>
        <v>43667</v>
      </c>
      <c r="H40" s="146"/>
      <c r="I40" s="147"/>
      <c r="J40" s="54"/>
    </row>
    <row r="41" spans="1:10" ht="18" customHeight="1">
      <c r="A41" s="54">
        <v>35</v>
      </c>
      <c r="B41" s="131" t="s">
        <v>42</v>
      </c>
      <c r="C41" s="132">
        <v>43608</v>
      </c>
      <c r="D41" s="54" t="s">
        <v>6671</v>
      </c>
      <c r="E41" s="146">
        <v>498.79</v>
      </c>
      <c r="F41" s="54" t="str">
        <f t="shared" si="0"/>
        <v>SHV19-0227</v>
      </c>
      <c r="G41" s="145">
        <f t="shared" si="1"/>
        <v>43668</v>
      </c>
      <c r="H41" s="146"/>
      <c r="I41" s="147"/>
      <c r="J41" s="54"/>
    </row>
    <row r="42" spans="1:10" ht="18" customHeight="1">
      <c r="A42" s="54">
        <v>36</v>
      </c>
      <c r="B42" s="131" t="s">
        <v>42</v>
      </c>
      <c r="C42" s="132">
        <v>43609</v>
      </c>
      <c r="D42" s="54" t="s">
        <v>6672</v>
      </c>
      <c r="E42" s="146">
        <v>4319.1099999999997</v>
      </c>
      <c r="F42" s="54" t="str">
        <f t="shared" si="0"/>
        <v>SHV19-0228</v>
      </c>
      <c r="G42" s="145">
        <f t="shared" si="1"/>
        <v>43669</v>
      </c>
      <c r="H42" s="146"/>
      <c r="I42" s="147"/>
      <c r="J42" s="54"/>
    </row>
    <row r="43" spans="1:10" ht="18" customHeight="1">
      <c r="A43" s="54">
        <v>37</v>
      </c>
      <c r="B43" s="131" t="s">
        <v>42</v>
      </c>
      <c r="C43" s="132">
        <v>43609</v>
      </c>
      <c r="D43" s="54" t="s">
        <v>6673</v>
      </c>
      <c r="E43" s="146">
        <v>1151.81</v>
      </c>
      <c r="F43" s="54" t="str">
        <f t="shared" si="0"/>
        <v>SHV19-0229</v>
      </c>
      <c r="G43" s="145">
        <f t="shared" si="1"/>
        <v>43669</v>
      </c>
      <c r="H43" s="146"/>
      <c r="I43" s="147"/>
      <c r="J43" s="54"/>
    </row>
    <row r="44" spans="1:10" ht="18" customHeight="1">
      <c r="A44" s="54">
        <v>38</v>
      </c>
      <c r="B44" s="131" t="s">
        <v>288</v>
      </c>
      <c r="C44" s="132">
        <v>43614</v>
      </c>
      <c r="D44" s="54" t="s">
        <v>6674</v>
      </c>
      <c r="E44" s="146">
        <v>4643.8</v>
      </c>
      <c r="F44" s="54" t="str">
        <f t="shared" si="0"/>
        <v>SHV19-0230</v>
      </c>
      <c r="G44" s="145">
        <f t="shared" si="1"/>
        <v>43674</v>
      </c>
      <c r="H44" s="146"/>
      <c r="I44" s="147"/>
      <c r="J44" s="54"/>
    </row>
    <row r="45" spans="1:10" ht="18" customHeight="1">
      <c r="A45" s="54">
        <v>39</v>
      </c>
      <c r="B45" s="131" t="s">
        <v>42</v>
      </c>
      <c r="C45" s="132">
        <v>43613</v>
      </c>
      <c r="D45" s="54" t="s">
        <v>6675</v>
      </c>
      <c r="E45" s="146">
        <v>2028.6</v>
      </c>
      <c r="F45" s="54" t="str">
        <f t="shared" si="0"/>
        <v>SHV19-0231</v>
      </c>
      <c r="G45" s="145">
        <f t="shared" si="1"/>
        <v>43673</v>
      </c>
      <c r="H45" s="146"/>
      <c r="I45" s="147"/>
      <c r="J45" s="54"/>
    </row>
    <row r="46" spans="1:10" ht="18" customHeight="1">
      <c r="A46" s="54">
        <v>40</v>
      </c>
      <c r="B46" s="131" t="s">
        <v>42</v>
      </c>
      <c r="C46" s="132">
        <v>43613</v>
      </c>
      <c r="D46" s="54" t="s">
        <v>6676</v>
      </c>
      <c r="E46" s="146">
        <v>498.79</v>
      </c>
      <c r="F46" s="54" t="str">
        <f t="shared" si="0"/>
        <v>SHV19-0232</v>
      </c>
      <c r="G46" s="145">
        <f t="shared" si="1"/>
        <v>43673</v>
      </c>
      <c r="H46" s="146"/>
      <c r="I46" s="147"/>
      <c r="J46" s="54"/>
    </row>
    <row r="47" spans="1:10" ht="18" customHeight="1">
      <c r="A47" s="54">
        <v>41</v>
      </c>
      <c r="B47" s="131" t="s">
        <v>288</v>
      </c>
      <c r="C47" s="132">
        <v>43614</v>
      </c>
      <c r="D47" s="54" t="s">
        <v>6677</v>
      </c>
      <c r="E47" s="146">
        <v>3922.5</v>
      </c>
      <c r="F47" s="54" t="str">
        <f t="shared" si="0"/>
        <v>SHV19-0233</v>
      </c>
      <c r="G47" s="145">
        <f t="shared" si="1"/>
        <v>43674</v>
      </c>
      <c r="H47" s="146"/>
      <c r="I47" s="147"/>
      <c r="J47" s="54"/>
    </row>
    <row r="48" spans="1:10" ht="18" customHeight="1">
      <c r="A48" s="54">
        <v>42</v>
      </c>
      <c r="B48" s="131" t="s">
        <v>42</v>
      </c>
      <c r="C48" s="132">
        <v>43614</v>
      </c>
      <c r="D48" s="54" t="s">
        <v>6678</v>
      </c>
      <c r="E48" s="146">
        <v>2658.43</v>
      </c>
      <c r="F48" s="54" t="str">
        <f t="shared" si="0"/>
        <v>SHV19-0234</v>
      </c>
      <c r="G48" s="145">
        <f t="shared" si="1"/>
        <v>43674</v>
      </c>
      <c r="H48" s="146"/>
      <c r="I48" s="147"/>
      <c r="J48" s="54"/>
    </row>
    <row r="49" spans="1:10" ht="18" customHeight="1">
      <c r="A49" s="54">
        <v>43</v>
      </c>
      <c r="B49" s="131" t="s">
        <v>42</v>
      </c>
      <c r="C49" s="132">
        <v>43614</v>
      </c>
      <c r="D49" s="54" t="s">
        <v>6679</v>
      </c>
      <c r="E49" s="146">
        <v>1092</v>
      </c>
      <c r="F49" s="54" t="str">
        <f t="shared" si="0"/>
        <v>SHV19-0235</v>
      </c>
      <c r="G49" s="145">
        <f t="shared" si="1"/>
        <v>43674</v>
      </c>
      <c r="H49" s="146"/>
      <c r="I49" s="147"/>
      <c r="J49" s="54"/>
    </row>
    <row r="50" spans="1:10" ht="18" customHeight="1">
      <c r="A50" s="54">
        <v>44</v>
      </c>
      <c r="B50" s="131" t="s">
        <v>42</v>
      </c>
      <c r="C50" s="132">
        <v>43614</v>
      </c>
      <c r="D50" s="54" t="s">
        <v>6680</v>
      </c>
      <c r="E50" s="146">
        <v>676.2</v>
      </c>
      <c r="F50" s="54" t="str">
        <f t="shared" si="0"/>
        <v>SHV19-0236</v>
      </c>
      <c r="G50" s="145">
        <f t="shared" si="1"/>
        <v>43674</v>
      </c>
      <c r="H50" s="146"/>
      <c r="I50" s="147"/>
      <c r="J50" s="54"/>
    </row>
    <row r="51" spans="1:10" ht="18" customHeight="1">
      <c r="A51" s="54">
        <v>45</v>
      </c>
      <c r="B51" s="131" t="s">
        <v>42</v>
      </c>
      <c r="C51" s="132">
        <v>43614</v>
      </c>
      <c r="D51" s="54" t="s">
        <v>6681</v>
      </c>
      <c r="E51" s="146">
        <v>498.79</v>
      </c>
      <c r="F51" s="54" t="str">
        <f t="shared" si="0"/>
        <v>SHV19-0237</v>
      </c>
      <c r="G51" s="145">
        <f t="shared" si="1"/>
        <v>43674</v>
      </c>
      <c r="H51" s="146"/>
      <c r="I51" s="147"/>
      <c r="J51" s="54"/>
    </row>
    <row r="52" spans="1:10" ht="18" customHeight="1">
      <c r="A52" s="54">
        <v>46</v>
      </c>
      <c r="B52" s="131" t="s">
        <v>42</v>
      </c>
      <c r="C52" s="132">
        <v>43614</v>
      </c>
      <c r="D52" s="54" t="s">
        <v>6682</v>
      </c>
      <c r="E52" s="146">
        <v>676.2</v>
      </c>
      <c r="F52" s="54" t="str">
        <f t="shared" si="0"/>
        <v>SHV19-0238</v>
      </c>
      <c r="G52" s="145">
        <f t="shared" si="1"/>
        <v>43674</v>
      </c>
      <c r="H52" s="146"/>
      <c r="I52" s="147"/>
      <c r="J52" s="54"/>
    </row>
    <row r="53" spans="1:10" ht="18" customHeight="1">
      <c r="A53" s="54">
        <v>47</v>
      </c>
      <c r="B53" s="131" t="s">
        <v>42</v>
      </c>
      <c r="C53" s="132">
        <v>43615</v>
      </c>
      <c r="D53" s="54" t="s">
        <v>7303</v>
      </c>
      <c r="E53" s="146">
        <v>1329.22</v>
      </c>
      <c r="F53" s="54" t="str">
        <f>D53</f>
        <v>SHV19-0239</v>
      </c>
      <c r="G53" s="145">
        <f>C53+60</f>
        <v>43675</v>
      </c>
      <c r="H53" s="146"/>
      <c r="I53" s="147"/>
      <c r="J53" s="54"/>
    </row>
    <row r="54" spans="1:10" ht="18" customHeight="1">
      <c r="A54" s="54">
        <v>48</v>
      </c>
      <c r="B54" s="131" t="s">
        <v>42</v>
      </c>
      <c r="C54" s="132">
        <v>43615</v>
      </c>
      <c r="D54" s="54" t="s">
        <v>7304</v>
      </c>
      <c r="E54" s="146">
        <v>653.02</v>
      </c>
      <c r="F54" s="54" t="str">
        <f>D54</f>
        <v>SHV19-0240</v>
      </c>
      <c r="G54" s="145">
        <f>C54+60</f>
        <v>43675</v>
      </c>
      <c r="H54" s="146"/>
      <c r="I54" s="147"/>
      <c r="J54" s="54"/>
    </row>
    <row r="55" spans="1:10" ht="18" customHeight="1">
      <c r="A55" s="54">
        <v>49</v>
      </c>
      <c r="B55" s="131" t="s">
        <v>330</v>
      </c>
      <c r="C55" s="132">
        <v>43616</v>
      </c>
      <c r="D55" s="54" t="s">
        <v>7305</v>
      </c>
      <c r="E55" s="146">
        <v>6704</v>
      </c>
      <c r="F55" s="54" t="str">
        <f>D55</f>
        <v>SHV19-0241</v>
      </c>
      <c r="G55" s="145">
        <f>C55+60</f>
        <v>43676</v>
      </c>
      <c r="H55" s="146"/>
      <c r="I55" s="147"/>
      <c r="J55" s="54"/>
    </row>
    <row r="56" spans="1:10" ht="18" customHeight="1" thickBot="1">
      <c r="A56" s="54">
        <v>50</v>
      </c>
      <c r="B56" s="131" t="s">
        <v>42</v>
      </c>
      <c r="C56" s="132">
        <v>43616</v>
      </c>
      <c r="D56" s="54" t="s">
        <v>7306</v>
      </c>
      <c r="E56" s="146">
        <v>1951</v>
      </c>
      <c r="F56" s="54" t="str">
        <f>D56</f>
        <v>SHV19-0242</v>
      </c>
      <c r="G56" s="145">
        <f>C56+60</f>
        <v>43676</v>
      </c>
      <c r="H56" s="146"/>
      <c r="I56" s="147"/>
      <c r="J56" s="54"/>
    </row>
    <row r="57" spans="1:10" s="150" customFormat="1" ht="20.25" customHeight="1" thickTop="1">
      <c r="A57" s="489"/>
      <c r="B57" s="490"/>
      <c r="C57" s="490"/>
      <c r="D57" s="492"/>
      <c r="E57" s="148">
        <f>SUM(E7:E56)</f>
        <v>109694.71999999997</v>
      </c>
      <c r="F57" s="148"/>
      <c r="G57" s="194"/>
      <c r="H57" s="148">
        <f>SUM(H7:H52)</f>
        <v>0</v>
      </c>
      <c r="I57" s="148">
        <f>SUM(I7:I52)</f>
        <v>0</v>
      </c>
      <c r="J57" s="149"/>
    </row>
    <row r="58" spans="1:10" ht="18" customHeight="1">
      <c r="C58" s="151"/>
      <c r="D58" s="152"/>
    </row>
    <row r="62" spans="1:10" s="133" customFormat="1" ht="18" customHeight="1">
      <c r="A62" s="131"/>
      <c r="B62" s="131"/>
      <c r="C62" s="132"/>
      <c r="D62" s="131"/>
      <c r="G62" s="132"/>
      <c r="I62" s="131"/>
      <c r="J62" s="131"/>
    </row>
  </sheetData>
  <autoFilter ref="A6:J57" xr:uid="{00000000-0009-0000-0000-00001D000000}"/>
  <mergeCells count="4">
    <mergeCell ref="C1:E1"/>
    <mergeCell ref="A5:F5"/>
    <mergeCell ref="G5:I5"/>
    <mergeCell ref="A57:D57"/>
  </mergeCells>
  <phoneticPr fontId="33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XFB112"/>
  <sheetViews>
    <sheetView showGridLines="0" zoomScale="80" zoomScaleNormal="80" workbookViewId="0">
      <pane ySplit="6" topLeftCell="A85" activePane="bottomLeft" state="frozen"/>
      <selection pane="bottomLeft" activeCell="E112" sqref="E112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195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6138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329" t="s">
        <v>1758</v>
      </c>
      <c r="N5" s="138" t="s">
        <v>17</v>
      </c>
    </row>
    <row r="6" spans="1:17 16378:16382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customHeight="1">
      <c r="A7" s="54">
        <v>1</v>
      </c>
      <c r="B7" s="131" t="s">
        <v>148</v>
      </c>
      <c r="C7" s="145">
        <v>43573</v>
      </c>
      <c r="D7" s="54" t="s">
        <v>6139</v>
      </c>
      <c r="E7" s="146">
        <v>2637.18</v>
      </c>
      <c r="F7" s="310"/>
      <c r="G7" s="54"/>
      <c r="H7" s="131"/>
      <c r="J7" s="131"/>
      <c r="L7" s="131"/>
      <c r="M7" s="131" t="s">
        <v>6140</v>
      </c>
      <c r="N7" s="335" t="s">
        <v>6141</v>
      </c>
    </row>
    <row r="8" spans="1:17 16378:16382" ht="18" customHeight="1">
      <c r="A8" s="54">
        <v>2</v>
      </c>
      <c r="B8" s="131" t="s">
        <v>37</v>
      </c>
      <c r="C8" s="145">
        <v>43573</v>
      </c>
      <c r="D8" s="54" t="s">
        <v>6142</v>
      </c>
      <c r="E8" s="146">
        <v>3092.1</v>
      </c>
      <c r="F8" s="131"/>
      <c r="H8" s="131"/>
      <c r="J8" s="131"/>
      <c r="L8" s="131"/>
      <c r="M8" s="131" t="s">
        <v>6143</v>
      </c>
      <c r="N8" s="54" t="s">
        <v>6144</v>
      </c>
      <c r="XEX8" s="54"/>
      <c r="XEZ8" s="145"/>
      <c r="XFA8" s="54"/>
      <c r="XFB8" s="146"/>
    </row>
    <row r="9" spans="1:17 16378:16382" ht="18" customHeight="1">
      <c r="A9" s="54">
        <v>3</v>
      </c>
      <c r="B9" s="131" t="s">
        <v>189</v>
      </c>
      <c r="C9" s="145">
        <v>43573</v>
      </c>
      <c r="D9" s="54" t="s">
        <v>6145</v>
      </c>
      <c r="E9" s="146">
        <v>3913.44</v>
      </c>
      <c r="F9" s="54"/>
      <c r="G9" s="336"/>
      <c r="H9" s="146"/>
      <c r="I9" s="147"/>
      <c r="J9" s="145"/>
      <c r="K9" s="54"/>
      <c r="L9" s="310"/>
      <c r="M9" s="54" t="s">
        <v>6146</v>
      </c>
      <c r="N9" s="54" t="s">
        <v>6147</v>
      </c>
      <c r="XEX9" s="54"/>
      <c r="XEZ9" s="145"/>
      <c r="XFA9" s="54"/>
      <c r="XFB9" s="146"/>
    </row>
    <row r="10" spans="1:17 16378:16382" ht="18" customHeight="1">
      <c r="A10" s="54">
        <v>4</v>
      </c>
      <c r="B10" s="131" t="s">
        <v>189</v>
      </c>
      <c r="C10" s="145">
        <v>43573</v>
      </c>
      <c r="D10" s="54" t="s">
        <v>6148</v>
      </c>
      <c r="E10" s="146">
        <v>3625.33</v>
      </c>
      <c r="F10" s="54"/>
      <c r="G10" s="336"/>
      <c r="H10" s="146"/>
      <c r="I10" s="147"/>
      <c r="J10" s="145"/>
      <c r="K10" s="54"/>
      <c r="L10" s="310"/>
      <c r="M10" s="54" t="s">
        <v>6149</v>
      </c>
      <c r="N10" s="54" t="s">
        <v>6150</v>
      </c>
    </row>
    <row r="11" spans="1:17 16378:16382" ht="18" customHeight="1">
      <c r="A11" s="54">
        <v>5</v>
      </c>
      <c r="B11" s="131" t="s">
        <v>39</v>
      </c>
      <c r="C11" s="145">
        <v>43573</v>
      </c>
      <c r="D11" s="54" t="s">
        <v>6151</v>
      </c>
      <c r="E11" s="146">
        <v>6156</v>
      </c>
      <c r="F11" s="54"/>
      <c r="G11" s="336"/>
      <c r="H11" s="146"/>
      <c r="I11" s="147"/>
      <c r="J11" s="145"/>
      <c r="K11" s="54"/>
      <c r="L11" s="310"/>
      <c r="M11" s="54" t="s">
        <v>6152</v>
      </c>
      <c r="N11" s="54" t="s">
        <v>6153</v>
      </c>
    </row>
    <row r="12" spans="1:17 16378:16382" ht="18" customHeight="1">
      <c r="A12" s="54">
        <v>6</v>
      </c>
      <c r="B12" s="131" t="s">
        <v>189</v>
      </c>
      <c r="C12" s="145">
        <v>43593</v>
      </c>
      <c r="D12" s="169" t="s">
        <v>6154</v>
      </c>
      <c r="E12" s="146">
        <v>4116.8500000000004</v>
      </c>
      <c r="F12" s="54"/>
      <c r="G12" s="336"/>
      <c r="H12" s="146"/>
      <c r="I12" s="147"/>
      <c r="J12" s="145"/>
      <c r="K12" s="54"/>
      <c r="L12" s="310"/>
      <c r="M12" s="54" t="s">
        <v>6155</v>
      </c>
      <c r="N12" s="54" t="s">
        <v>6156</v>
      </c>
    </row>
    <row r="13" spans="1:17 16378:16382" ht="18" customHeight="1">
      <c r="A13" s="54">
        <v>7</v>
      </c>
      <c r="B13" s="131" t="s">
        <v>300</v>
      </c>
      <c r="C13" s="145">
        <v>43593</v>
      </c>
      <c r="D13" s="169" t="s">
        <v>6157</v>
      </c>
      <c r="E13" s="146">
        <f>97211.88/19</f>
        <v>5116.4147368421054</v>
      </c>
      <c r="F13" s="54"/>
      <c r="G13" s="336"/>
      <c r="H13" s="146"/>
      <c r="I13" s="147"/>
      <c r="J13" s="145"/>
      <c r="K13" s="54"/>
      <c r="L13" s="310"/>
      <c r="M13" s="54" t="s">
        <v>5981</v>
      </c>
      <c r="N13" s="54" t="s">
        <v>6158</v>
      </c>
    </row>
    <row r="14" spans="1:17 16378:16382" ht="18" customHeight="1">
      <c r="A14" s="54">
        <v>8</v>
      </c>
      <c r="B14" s="131" t="s">
        <v>30</v>
      </c>
      <c r="C14" s="145">
        <v>43573</v>
      </c>
      <c r="D14" s="54" t="s">
        <v>6159</v>
      </c>
      <c r="E14" s="146">
        <v>9694.2000000000007</v>
      </c>
      <c r="F14" s="54"/>
      <c r="G14" s="336"/>
      <c r="H14" s="146"/>
      <c r="I14" s="147"/>
      <c r="J14" s="145"/>
      <c r="K14" s="54"/>
      <c r="L14" s="310"/>
      <c r="M14" s="54" t="s">
        <v>6160</v>
      </c>
      <c r="N14" s="54" t="s">
        <v>6161</v>
      </c>
    </row>
    <row r="15" spans="1:17 16378:16382" ht="18" customHeight="1">
      <c r="A15" s="54">
        <v>9</v>
      </c>
      <c r="B15" s="131" t="s">
        <v>189</v>
      </c>
      <c r="C15" s="145">
        <v>43573</v>
      </c>
      <c r="D15" s="54" t="s">
        <v>6162</v>
      </c>
      <c r="E15" s="146">
        <v>1964.76</v>
      </c>
      <c r="F15" s="54"/>
      <c r="G15" s="336"/>
      <c r="H15" s="146"/>
      <c r="I15" s="147"/>
      <c r="J15" s="145"/>
      <c r="K15" s="54"/>
      <c r="L15" s="310"/>
      <c r="M15" s="54" t="s">
        <v>6163</v>
      </c>
      <c r="N15" s="54" t="s">
        <v>6164</v>
      </c>
    </row>
    <row r="16" spans="1:17 16378:16382" ht="18" customHeight="1">
      <c r="A16" s="54">
        <v>10</v>
      </c>
      <c r="B16" s="131" t="s">
        <v>333</v>
      </c>
      <c r="C16" s="145">
        <v>43573</v>
      </c>
      <c r="D16" s="54" t="s">
        <v>6165</v>
      </c>
      <c r="E16" s="146">
        <v>6513.83</v>
      </c>
      <c r="F16" s="54"/>
      <c r="G16" s="336"/>
      <c r="H16" s="146"/>
      <c r="I16" s="147"/>
      <c r="J16" s="145"/>
      <c r="K16" s="54"/>
      <c r="L16" s="310"/>
      <c r="M16" s="54" t="s">
        <v>6166</v>
      </c>
      <c r="N16" s="54" t="s">
        <v>6167</v>
      </c>
    </row>
    <row r="17" spans="1:14" ht="18" customHeight="1">
      <c r="A17" s="54">
        <v>11</v>
      </c>
      <c r="B17" s="131" t="s">
        <v>36</v>
      </c>
      <c r="C17" s="145">
        <v>43580</v>
      </c>
      <c r="D17" s="54" t="s">
        <v>6168</v>
      </c>
      <c r="E17" s="146">
        <f>158884.47/19</f>
        <v>8362.3405263157892</v>
      </c>
      <c r="F17" s="54"/>
      <c r="G17" s="336"/>
      <c r="H17" s="146"/>
      <c r="I17" s="147"/>
      <c r="J17" s="145"/>
      <c r="K17" s="54"/>
      <c r="L17" s="310"/>
      <c r="M17" s="54" t="s">
        <v>6169</v>
      </c>
      <c r="N17" s="54" t="s">
        <v>6170</v>
      </c>
    </row>
    <row r="18" spans="1:14" ht="18" customHeight="1">
      <c r="A18" s="54">
        <v>12</v>
      </c>
      <c r="B18" s="131" t="s">
        <v>300</v>
      </c>
      <c r="C18" s="145">
        <v>43585</v>
      </c>
      <c r="D18" s="54" t="s">
        <v>6171</v>
      </c>
      <c r="E18" s="146">
        <f>133058.42/19</f>
        <v>7003.0747368421062</v>
      </c>
      <c r="F18" s="54"/>
      <c r="G18" s="336"/>
      <c r="H18" s="146"/>
      <c r="I18" s="147"/>
      <c r="J18" s="145"/>
      <c r="K18" s="54"/>
      <c r="L18" s="310"/>
      <c r="M18" s="54" t="s">
        <v>5911</v>
      </c>
      <c r="N18" s="54" t="s">
        <v>6172</v>
      </c>
    </row>
    <row r="19" spans="1:14" ht="18" customHeight="1">
      <c r="A19" s="54">
        <v>13</v>
      </c>
      <c r="B19" s="131" t="s">
        <v>28</v>
      </c>
      <c r="C19" s="145">
        <v>43580</v>
      </c>
      <c r="D19" s="54" t="s">
        <v>6173</v>
      </c>
      <c r="E19" s="146">
        <v>2370.9</v>
      </c>
      <c r="F19" s="54"/>
      <c r="G19" s="336"/>
      <c r="H19" s="146"/>
      <c r="I19" s="147"/>
      <c r="J19" s="145"/>
      <c r="K19" s="54"/>
      <c r="L19" s="310"/>
      <c r="M19" s="54" t="s">
        <v>6174</v>
      </c>
      <c r="N19" s="54" t="s">
        <v>6175</v>
      </c>
    </row>
    <row r="20" spans="1:14" ht="18" customHeight="1">
      <c r="A20" s="54">
        <v>14</v>
      </c>
      <c r="B20" s="131" t="s">
        <v>333</v>
      </c>
      <c r="C20" s="145">
        <v>43580</v>
      </c>
      <c r="D20" s="54" t="s">
        <v>6176</v>
      </c>
      <c r="E20" s="146">
        <v>2267.5300000000002</v>
      </c>
      <c r="F20" s="54"/>
      <c r="G20" s="336"/>
      <c r="H20" s="146"/>
      <c r="I20" s="147"/>
      <c r="J20" s="145"/>
      <c r="K20" s="54"/>
      <c r="L20" s="310"/>
      <c r="M20" s="54" t="s">
        <v>6177</v>
      </c>
      <c r="N20" s="54" t="s">
        <v>6178</v>
      </c>
    </row>
    <row r="21" spans="1:14" ht="18" customHeight="1">
      <c r="A21" s="54">
        <v>15</v>
      </c>
      <c r="B21" s="131" t="s">
        <v>4680</v>
      </c>
      <c r="C21" s="145">
        <v>43587</v>
      </c>
      <c r="D21" s="54" t="s">
        <v>6179</v>
      </c>
      <c r="E21" s="146">
        <v>6047.71</v>
      </c>
      <c r="F21" s="54"/>
      <c r="G21" s="336"/>
      <c r="H21" s="146"/>
      <c r="I21" s="147"/>
      <c r="J21" s="145"/>
      <c r="K21" s="54"/>
      <c r="L21" s="310"/>
      <c r="M21" s="54" t="s">
        <v>6180</v>
      </c>
      <c r="N21" s="54" t="s">
        <v>6181</v>
      </c>
    </row>
    <row r="22" spans="1:14" ht="18" customHeight="1">
      <c r="A22" s="54">
        <v>16</v>
      </c>
      <c r="B22" s="131" t="s">
        <v>309</v>
      </c>
      <c r="C22" s="145">
        <v>43587</v>
      </c>
      <c r="D22" s="54" t="s">
        <v>6182</v>
      </c>
      <c r="E22" s="146">
        <v>690</v>
      </c>
      <c r="F22" s="54"/>
      <c r="G22" s="336"/>
      <c r="H22" s="146"/>
      <c r="I22" s="147"/>
      <c r="J22" s="145"/>
      <c r="K22" s="54"/>
      <c r="L22" s="310"/>
      <c r="M22" s="54" t="s">
        <v>6183</v>
      </c>
      <c r="N22" s="54" t="s">
        <v>6184</v>
      </c>
    </row>
    <row r="23" spans="1:14" ht="18" customHeight="1">
      <c r="A23" s="54">
        <v>17</v>
      </c>
      <c r="B23" s="131" t="s">
        <v>189</v>
      </c>
      <c r="C23" s="145">
        <v>43580</v>
      </c>
      <c r="D23" s="54" t="s">
        <v>6185</v>
      </c>
      <c r="E23" s="146">
        <v>2262.58</v>
      </c>
      <c r="F23" s="54"/>
      <c r="G23" s="336"/>
      <c r="H23" s="146"/>
      <c r="I23" s="147"/>
      <c r="J23" s="145"/>
      <c r="K23" s="54"/>
      <c r="L23" s="310"/>
      <c r="M23" s="54" t="s">
        <v>6186</v>
      </c>
      <c r="N23" s="54" t="s">
        <v>6187</v>
      </c>
    </row>
    <row r="24" spans="1:14" ht="18" customHeight="1">
      <c r="A24" s="54">
        <v>18</v>
      </c>
      <c r="B24" s="131" t="s">
        <v>6188</v>
      </c>
      <c r="C24" s="145">
        <v>43580</v>
      </c>
      <c r="D24" s="54" t="s">
        <v>6189</v>
      </c>
      <c r="E24" s="146">
        <v>4953</v>
      </c>
      <c r="F24" s="54"/>
      <c r="G24" s="336"/>
      <c r="H24" s="146"/>
      <c r="I24" s="147"/>
      <c r="J24" s="145"/>
      <c r="K24" s="54"/>
      <c r="L24" s="310"/>
      <c r="M24" s="54" t="s">
        <v>6190</v>
      </c>
      <c r="N24" s="54" t="s">
        <v>6191</v>
      </c>
    </row>
    <row r="25" spans="1:14" ht="18" customHeight="1">
      <c r="A25" s="54">
        <v>19</v>
      </c>
      <c r="B25" s="131" t="s">
        <v>1858</v>
      </c>
      <c r="C25" s="145">
        <v>43580</v>
      </c>
      <c r="D25" s="54" t="s">
        <v>6192</v>
      </c>
      <c r="E25" s="146">
        <v>3102.19</v>
      </c>
      <c r="F25" s="54"/>
      <c r="G25" s="336"/>
      <c r="H25" s="146"/>
      <c r="I25" s="147"/>
      <c r="J25" s="145"/>
      <c r="K25" s="54"/>
      <c r="L25" s="310"/>
      <c r="M25" s="54" t="s">
        <v>6193</v>
      </c>
      <c r="N25" s="54" t="s">
        <v>6194</v>
      </c>
    </row>
    <row r="26" spans="1:14" ht="18" customHeight="1">
      <c r="A26" s="54">
        <v>20</v>
      </c>
      <c r="B26" s="131" t="s">
        <v>1858</v>
      </c>
      <c r="C26" s="145">
        <v>43593</v>
      </c>
      <c r="D26" s="169" t="s">
        <v>6195</v>
      </c>
      <c r="E26" s="146">
        <v>3742.2</v>
      </c>
      <c r="F26" s="54"/>
      <c r="G26" s="336"/>
      <c r="H26" s="146"/>
      <c r="I26" s="147"/>
      <c r="J26" s="145"/>
      <c r="K26" s="54"/>
      <c r="L26" s="310"/>
      <c r="M26" s="54" t="s">
        <v>6196</v>
      </c>
      <c r="N26" s="54" t="s">
        <v>6197</v>
      </c>
    </row>
    <row r="27" spans="1:14" ht="18" customHeight="1">
      <c r="A27" s="54">
        <v>21</v>
      </c>
      <c r="B27" s="131" t="s">
        <v>334</v>
      </c>
      <c r="C27" s="145">
        <v>43580</v>
      </c>
      <c r="D27" s="54" t="s">
        <v>6198</v>
      </c>
      <c r="E27" s="146">
        <v>4311.88</v>
      </c>
      <c r="F27" s="54"/>
      <c r="G27" s="336"/>
      <c r="H27" s="146"/>
      <c r="I27" s="147"/>
      <c r="J27" s="145"/>
      <c r="K27" s="54"/>
      <c r="L27" s="310"/>
      <c r="M27" s="54" t="s">
        <v>6199</v>
      </c>
      <c r="N27" s="54" t="s">
        <v>6200</v>
      </c>
    </row>
    <row r="28" spans="1:14" ht="18" customHeight="1">
      <c r="A28" s="54">
        <v>22</v>
      </c>
      <c r="B28" s="131" t="s">
        <v>189</v>
      </c>
      <c r="C28" s="145">
        <v>43580</v>
      </c>
      <c r="D28" s="54" t="s">
        <v>6201</v>
      </c>
      <c r="E28" s="146">
        <v>10672.28</v>
      </c>
      <c r="F28" s="54"/>
      <c r="G28" s="336"/>
      <c r="H28" s="146"/>
      <c r="I28" s="147"/>
      <c r="J28" s="145"/>
      <c r="K28" s="54"/>
      <c r="L28" s="310"/>
      <c r="M28" s="54" t="s">
        <v>6202</v>
      </c>
      <c r="N28" s="54" t="s">
        <v>6203</v>
      </c>
    </row>
    <row r="29" spans="1:14" ht="18" customHeight="1">
      <c r="A29" s="54">
        <v>23</v>
      </c>
      <c r="B29" s="131" t="s">
        <v>39</v>
      </c>
      <c r="C29" s="145">
        <v>43580</v>
      </c>
      <c r="D29" s="54" t="s">
        <v>6204</v>
      </c>
      <c r="E29" s="146">
        <v>2990.52</v>
      </c>
      <c r="F29" s="54"/>
      <c r="G29" s="336"/>
      <c r="H29" s="146"/>
      <c r="I29" s="147"/>
      <c r="J29" s="145"/>
      <c r="K29" s="54"/>
      <c r="L29" s="310"/>
      <c r="M29" s="54" t="s">
        <v>6205</v>
      </c>
      <c r="N29" s="54" t="s">
        <v>6206</v>
      </c>
    </row>
    <row r="30" spans="1:14" ht="18" customHeight="1">
      <c r="A30" s="54">
        <v>24</v>
      </c>
      <c r="B30" s="131" t="s">
        <v>37</v>
      </c>
      <c r="C30" s="145">
        <v>43580</v>
      </c>
      <c r="D30" s="54" t="s">
        <v>6207</v>
      </c>
      <c r="E30" s="146">
        <v>2622.72</v>
      </c>
      <c r="F30" s="54"/>
      <c r="G30" s="336"/>
      <c r="H30" s="146"/>
      <c r="I30" s="147"/>
      <c r="J30" s="145"/>
      <c r="K30" s="54"/>
      <c r="L30" s="310"/>
      <c r="M30" s="54" t="s">
        <v>6208</v>
      </c>
      <c r="N30" s="54" t="s">
        <v>6209</v>
      </c>
    </row>
    <row r="31" spans="1:14" ht="18" customHeight="1">
      <c r="A31" s="54">
        <v>25</v>
      </c>
      <c r="B31" s="131" t="s">
        <v>6440</v>
      </c>
      <c r="C31" s="145">
        <v>43580</v>
      </c>
      <c r="D31" s="54" t="s">
        <v>6210</v>
      </c>
      <c r="E31" s="146">
        <v>1060.8499999999999</v>
      </c>
      <c r="F31" s="54"/>
      <c r="G31" s="336"/>
      <c r="H31" s="146"/>
      <c r="I31" s="147"/>
      <c r="J31" s="145"/>
      <c r="K31" s="54"/>
      <c r="L31" s="310"/>
      <c r="M31" s="54" t="s">
        <v>6211</v>
      </c>
      <c r="N31" s="54" t="s">
        <v>6212</v>
      </c>
    </row>
    <row r="32" spans="1:14" ht="18" customHeight="1">
      <c r="A32" s="54">
        <v>26</v>
      </c>
      <c r="B32" s="131" t="s">
        <v>37</v>
      </c>
      <c r="C32" s="145">
        <v>43580</v>
      </c>
      <c r="D32" s="54" t="s">
        <v>6213</v>
      </c>
      <c r="E32" s="146">
        <v>9616.64</v>
      </c>
      <c r="F32" s="54"/>
      <c r="G32" s="336"/>
      <c r="H32" s="146"/>
      <c r="I32" s="147"/>
      <c r="J32" s="145"/>
      <c r="K32" s="54"/>
      <c r="L32" s="310"/>
      <c r="M32" s="54" t="s">
        <v>6214</v>
      </c>
      <c r="N32" s="54" t="s">
        <v>6215</v>
      </c>
    </row>
    <row r="33" spans="1:14" ht="18" customHeight="1">
      <c r="A33" s="54">
        <v>27</v>
      </c>
      <c r="B33" s="131" t="s">
        <v>189</v>
      </c>
      <c r="C33" s="145">
        <v>43580</v>
      </c>
      <c r="D33" s="54" t="s">
        <v>6216</v>
      </c>
      <c r="E33" s="146">
        <v>7052.96</v>
      </c>
      <c r="F33" s="54"/>
      <c r="G33" s="336"/>
      <c r="H33" s="146"/>
      <c r="I33" s="147"/>
      <c r="J33" s="145"/>
      <c r="K33" s="54"/>
      <c r="L33" s="310"/>
      <c r="M33" s="54" t="s">
        <v>6217</v>
      </c>
      <c r="N33" s="54" t="s">
        <v>6218</v>
      </c>
    </row>
    <row r="34" spans="1:14" ht="18" customHeight="1">
      <c r="A34" s="54">
        <v>28</v>
      </c>
      <c r="B34" s="131" t="s">
        <v>37</v>
      </c>
      <c r="C34" s="145">
        <v>43580</v>
      </c>
      <c r="D34" s="54" t="s">
        <v>6219</v>
      </c>
      <c r="E34" s="146">
        <v>3264.74</v>
      </c>
      <c r="F34" s="54"/>
      <c r="G34" s="336"/>
      <c r="H34" s="146"/>
      <c r="I34" s="147"/>
      <c r="J34" s="145"/>
      <c r="K34" s="54"/>
      <c r="L34" s="310"/>
      <c r="M34" s="54" t="s">
        <v>6220</v>
      </c>
      <c r="N34" s="54" t="s">
        <v>6221</v>
      </c>
    </row>
    <row r="35" spans="1:14" ht="18" customHeight="1">
      <c r="A35" s="54">
        <v>29</v>
      </c>
      <c r="B35" s="131" t="s">
        <v>36</v>
      </c>
      <c r="C35" s="145">
        <v>43585</v>
      </c>
      <c r="D35" s="54" t="s">
        <v>6222</v>
      </c>
      <c r="E35" s="146">
        <f>82312.96/19</f>
        <v>4332.2610526315793</v>
      </c>
      <c r="F35" s="54"/>
      <c r="G35" s="336"/>
      <c r="H35" s="146"/>
      <c r="I35" s="147"/>
      <c r="J35" s="145"/>
      <c r="K35" s="54"/>
      <c r="L35" s="310"/>
      <c r="M35" s="54" t="s">
        <v>6223</v>
      </c>
      <c r="N35" s="54" t="s">
        <v>6224</v>
      </c>
    </row>
    <row r="36" spans="1:14" ht="18" customHeight="1">
      <c r="A36" s="54">
        <v>30</v>
      </c>
      <c r="B36" s="131" t="s">
        <v>189</v>
      </c>
      <c r="C36" s="145">
        <v>43585</v>
      </c>
      <c r="D36" s="54" t="s">
        <v>6225</v>
      </c>
      <c r="E36" s="146">
        <v>4581.66</v>
      </c>
      <c r="F36" s="54"/>
      <c r="G36" s="336"/>
      <c r="H36" s="146"/>
      <c r="I36" s="147"/>
      <c r="J36" s="145"/>
      <c r="K36" s="54"/>
      <c r="L36" s="310"/>
      <c r="M36" s="54" t="s">
        <v>6226</v>
      </c>
      <c r="N36" s="54" t="s">
        <v>6227</v>
      </c>
    </row>
    <row r="37" spans="1:14" ht="18" customHeight="1">
      <c r="A37" s="54">
        <v>31</v>
      </c>
      <c r="B37" s="131" t="s">
        <v>22</v>
      </c>
      <c r="C37" s="145">
        <v>43585</v>
      </c>
      <c r="D37" s="54" t="s">
        <v>6228</v>
      </c>
      <c r="E37" s="146">
        <v>3483</v>
      </c>
      <c r="F37" s="54"/>
      <c r="G37" s="336"/>
      <c r="H37" s="146"/>
      <c r="I37" s="147"/>
      <c r="J37" s="145"/>
      <c r="K37" s="54"/>
      <c r="L37" s="310"/>
      <c r="M37" s="54" t="s">
        <v>6229</v>
      </c>
      <c r="N37" s="54" t="s">
        <v>6230</v>
      </c>
    </row>
    <row r="38" spans="1:14" ht="18" customHeight="1">
      <c r="A38" s="54">
        <v>32</v>
      </c>
      <c r="B38" s="131" t="s">
        <v>148</v>
      </c>
      <c r="C38" s="145">
        <v>43585</v>
      </c>
      <c r="D38" s="54" t="s">
        <v>6231</v>
      </c>
      <c r="E38" s="146">
        <v>12416.64</v>
      </c>
      <c r="F38" s="54"/>
      <c r="G38" s="336"/>
      <c r="H38" s="146"/>
      <c r="I38" s="147"/>
      <c r="J38" s="145"/>
      <c r="K38" s="54"/>
      <c r="L38" s="310"/>
      <c r="M38" s="54" t="s">
        <v>6232</v>
      </c>
      <c r="N38" s="54" t="s">
        <v>6233</v>
      </c>
    </row>
    <row r="39" spans="1:14" ht="18" customHeight="1">
      <c r="A39" s="54">
        <v>33</v>
      </c>
      <c r="B39" s="131" t="s">
        <v>189</v>
      </c>
      <c r="C39" s="145">
        <v>43585</v>
      </c>
      <c r="D39" s="54" t="s">
        <v>6234</v>
      </c>
      <c r="E39" s="146">
        <v>6422.4</v>
      </c>
      <c r="F39" s="54"/>
      <c r="G39" s="336"/>
      <c r="H39" s="146"/>
      <c r="I39" s="147"/>
      <c r="J39" s="145"/>
      <c r="K39" s="54"/>
      <c r="L39" s="310"/>
      <c r="M39" s="54" t="s">
        <v>6235</v>
      </c>
      <c r="N39" s="54" t="s">
        <v>6236</v>
      </c>
    </row>
    <row r="40" spans="1:14" ht="18" customHeight="1">
      <c r="A40" s="54">
        <v>34</v>
      </c>
      <c r="B40" s="131" t="s">
        <v>189</v>
      </c>
      <c r="C40" s="145">
        <v>43585</v>
      </c>
      <c r="D40" s="54" t="s">
        <v>6237</v>
      </c>
      <c r="E40" s="146">
        <v>1830.43</v>
      </c>
      <c r="F40" s="54"/>
      <c r="G40" s="336"/>
      <c r="H40" s="146"/>
      <c r="I40" s="147"/>
      <c r="J40" s="145"/>
      <c r="K40" s="54"/>
      <c r="L40" s="310"/>
      <c r="M40" s="54" t="s">
        <v>6238</v>
      </c>
      <c r="N40" s="54" t="s">
        <v>6239</v>
      </c>
    </row>
    <row r="41" spans="1:14" ht="18" customHeight="1">
      <c r="A41" s="54">
        <v>35</v>
      </c>
      <c r="B41" s="131" t="s">
        <v>6188</v>
      </c>
      <c r="C41" s="145">
        <v>43593</v>
      </c>
      <c r="D41" s="54" t="s">
        <v>6240</v>
      </c>
      <c r="E41" s="146">
        <v>3262</v>
      </c>
      <c r="F41" s="54"/>
      <c r="G41" s="336"/>
      <c r="H41" s="146"/>
      <c r="I41" s="147"/>
      <c r="J41" s="145"/>
      <c r="K41" s="54"/>
      <c r="L41" s="310"/>
      <c r="M41" s="54" t="s">
        <v>6241</v>
      </c>
      <c r="N41" s="54" t="s">
        <v>6242</v>
      </c>
    </row>
    <row r="42" spans="1:14" ht="18" customHeight="1">
      <c r="A42" s="54">
        <v>36</v>
      </c>
      <c r="B42" s="131" t="s">
        <v>189</v>
      </c>
      <c r="C42" s="145">
        <v>43585</v>
      </c>
      <c r="D42" s="54" t="s">
        <v>6243</v>
      </c>
      <c r="E42" s="146">
        <v>4326.5</v>
      </c>
      <c r="F42" s="54"/>
      <c r="G42" s="336"/>
      <c r="H42" s="146"/>
      <c r="I42" s="147"/>
      <c r="J42" s="145"/>
      <c r="K42" s="54"/>
      <c r="L42" s="310"/>
      <c r="M42" s="54" t="s">
        <v>6244</v>
      </c>
      <c r="N42" s="54" t="s">
        <v>6245</v>
      </c>
    </row>
    <row r="43" spans="1:14" ht="18" customHeight="1">
      <c r="A43" s="54">
        <v>37</v>
      </c>
      <c r="B43" s="131" t="s">
        <v>37</v>
      </c>
      <c r="C43" s="145">
        <v>43585</v>
      </c>
      <c r="D43" s="54" t="s">
        <v>6246</v>
      </c>
      <c r="E43" s="146">
        <v>4814.3999999999996</v>
      </c>
      <c r="F43" s="54"/>
      <c r="G43" s="336"/>
      <c r="H43" s="146"/>
      <c r="I43" s="147"/>
      <c r="J43" s="145"/>
      <c r="K43" s="54"/>
      <c r="L43" s="310"/>
      <c r="M43" s="54" t="s">
        <v>6247</v>
      </c>
      <c r="N43" s="54" t="s">
        <v>6248</v>
      </c>
    </row>
    <row r="44" spans="1:14" ht="18" customHeight="1">
      <c r="A44" s="54">
        <v>38</v>
      </c>
      <c r="B44" s="131" t="s">
        <v>37</v>
      </c>
      <c r="C44" s="145">
        <v>43593</v>
      </c>
      <c r="D44" s="169" t="s">
        <v>6249</v>
      </c>
      <c r="E44" s="146">
        <v>4814.3999999999996</v>
      </c>
      <c r="F44" s="54"/>
      <c r="G44" s="336"/>
      <c r="H44" s="146"/>
      <c r="I44" s="147"/>
      <c r="J44" s="145"/>
      <c r="K44" s="54"/>
      <c r="L44" s="310"/>
      <c r="M44" s="54" t="s">
        <v>6250</v>
      </c>
      <c r="N44" s="54" t="s">
        <v>6251</v>
      </c>
    </row>
    <row r="45" spans="1:14" ht="18" customHeight="1">
      <c r="A45" s="54">
        <v>39</v>
      </c>
      <c r="B45" s="131" t="s">
        <v>22</v>
      </c>
      <c r="C45" s="145">
        <v>43580</v>
      </c>
      <c r="D45" s="54" t="s">
        <v>6252</v>
      </c>
      <c r="E45" s="146">
        <v>7368.3</v>
      </c>
      <c r="F45" s="54"/>
      <c r="G45" s="336"/>
      <c r="H45" s="146"/>
      <c r="I45" s="147"/>
      <c r="J45" s="145"/>
      <c r="K45" s="54"/>
      <c r="L45" s="310"/>
      <c r="M45" s="54" t="s">
        <v>6253</v>
      </c>
      <c r="N45" s="54" t="s">
        <v>6254</v>
      </c>
    </row>
    <row r="46" spans="1:14" ht="18" customHeight="1">
      <c r="A46" s="54">
        <v>40</v>
      </c>
      <c r="B46" s="131" t="s">
        <v>36</v>
      </c>
      <c r="C46" s="145">
        <v>43580</v>
      </c>
      <c r="D46" s="54" t="s">
        <v>6255</v>
      </c>
      <c r="E46" s="146">
        <f>93810.81/19</f>
        <v>4937.411052631579</v>
      </c>
      <c r="F46" s="54"/>
      <c r="G46" s="336"/>
      <c r="H46" s="146"/>
      <c r="I46" s="147"/>
      <c r="J46" s="145"/>
      <c r="K46" s="54"/>
      <c r="L46" s="310"/>
      <c r="M46" s="54" t="s">
        <v>6256</v>
      </c>
      <c r="N46" s="54" t="s">
        <v>6257</v>
      </c>
    </row>
    <row r="47" spans="1:14" ht="18" customHeight="1">
      <c r="A47" s="54">
        <v>41</v>
      </c>
      <c r="B47" s="131" t="s">
        <v>22</v>
      </c>
      <c r="C47" s="145">
        <v>43580</v>
      </c>
      <c r="D47" s="54" t="s">
        <v>6258</v>
      </c>
      <c r="E47" s="146">
        <v>4750.6499999999996</v>
      </c>
      <c r="F47" s="54"/>
      <c r="G47" s="336"/>
      <c r="H47" s="146"/>
      <c r="I47" s="147"/>
      <c r="J47" s="145"/>
      <c r="K47" s="54"/>
      <c r="L47" s="310"/>
      <c r="M47" s="54" t="s">
        <v>6259</v>
      </c>
      <c r="N47" s="54" t="s">
        <v>6260</v>
      </c>
    </row>
    <row r="48" spans="1:14" ht="18" customHeight="1">
      <c r="A48" s="54">
        <v>42</v>
      </c>
      <c r="B48" s="131" t="s">
        <v>33</v>
      </c>
      <c r="C48" s="145">
        <v>43580</v>
      </c>
      <c r="D48" s="54" t="s">
        <v>6261</v>
      </c>
      <c r="E48" s="146">
        <v>2278.59</v>
      </c>
      <c r="F48" s="54"/>
      <c r="G48" s="336"/>
      <c r="H48" s="146"/>
      <c r="I48" s="147"/>
      <c r="J48" s="145"/>
      <c r="K48" s="54"/>
      <c r="L48" s="310"/>
      <c r="M48" s="54" t="s">
        <v>6262</v>
      </c>
      <c r="N48" s="54" t="s">
        <v>6263</v>
      </c>
    </row>
    <row r="49" spans="1:14" ht="18" customHeight="1">
      <c r="A49" s="54">
        <v>43</v>
      </c>
      <c r="B49" s="131" t="s">
        <v>28</v>
      </c>
      <c r="C49" s="145">
        <v>43580</v>
      </c>
      <c r="D49" s="54" t="s">
        <v>6264</v>
      </c>
      <c r="E49" s="146">
        <v>1720.2</v>
      </c>
      <c r="F49" s="54"/>
      <c r="G49" s="336"/>
      <c r="H49" s="146"/>
      <c r="I49" s="147"/>
      <c r="J49" s="145"/>
      <c r="K49" s="54"/>
      <c r="L49" s="310"/>
      <c r="M49" s="54" t="s">
        <v>6265</v>
      </c>
      <c r="N49" s="54" t="s">
        <v>6266</v>
      </c>
    </row>
    <row r="50" spans="1:14" ht="18" customHeight="1">
      <c r="A50" s="54">
        <v>44</v>
      </c>
      <c r="B50" s="131" t="s">
        <v>189</v>
      </c>
      <c r="C50" s="145">
        <v>43580</v>
      </c>
      <c r="D50" s="54" t="s">
        <v>6267</v>
      </c>
      <c r="E50" s="146">
        <v>3408.05</v>
      </c>
      <c r="F50" s="54"/>
      <c r="G50" s="336"/>
      <c r="H50" s="146"/>
      <c r="I50" s="147"/>
      <c r="J50" s="145"/>
      <c r="K50" s="54"/>
      <c r="L50" s="310"/>
      <c r="M50" s="54" t="s">
        <v>6268</v>
      </c>
      <c r="N50" s="54" t="s">
        <v>6269</v>
      </c>
    </row>
    <row r="51" spans="1:14" ht="18" customHeight="1">
      <c r="A51" s="54">
        <v>45</v>
      </c>
      <c r="B51" s="131" t="s">
        <v>37</v>
      </c>
      <c r="C51" s="145">
        <v>43593</v>
      </c>
      <c r="D51" s="169" t="s">
        <v>6270</v>
      </c>
      <c r="E51" s="146">
        <v>8965.2199999999993</v>
      </c>
      <c r="F51" s="54"/>
      <c r="G51" s="336"/>
      <c r="H51" s="146"/>
      <c r="I51" s="147"/>
      <c r="J51" s="145"/>
      <c r="K51" s="54"/>
      <c r="L51" s="310"/>
      <c r="M51" s="54" t="s">
        <v>6271</v>
      </c>
      <c r="N51" s="54" t="s">
        <v>6272</v>
      </c>
    </row>
    <row r="52" spans="1:14" ht="18" customHeight="1">
      <c r="A52" s="54">
        <v>46</v>
      </c>
      <c r="B52" s="131" t="s">
        <v>189</v>
      </c>
      <c r="C52" s="145">
        <v>43593</v>
      </c>
      <c r="D52" s="169" t="s">
        <v>6273</v>
      </c>
      <c r="E52" s="146">
        <v>8947.1</v>
      </c>
      <c r="F52" s="54"/>
      <c r="G52" s="336"/>
      <c r="H52" s="146"/>
      <c r="I52" s="147"/>
      <c r="J52" s="145"/>
      <c r="K52" s="54"/>
      <c r="L52" s="310"/>
      <c r="M52" s="54" t="s">
        <v>6274</v>
      </c>
      <c r="N52" s="54" t="s">
        <v>6275</v>
      </c>
    </row>
    <row r="53" spans="1:14" ht="18" customHeight="1">
      <c r="A53" s="54">
        <v>47</v>
      </c>
      <c r="B53" s="131" t="s">
        <v>36</v>
      </c>
      <c r="C53" s="145">
        <v>43580</v>
      </c>
      <c r="D53" s="54" t="s">
        <v>6276</v>
      </c>
      <c r="E53" s="146">
        <f>56536.59/19</f>
        <v>2975.6099999999997</v>
      </c>
      <c r="F53" s="54"/>
      <c r="G53" s="336"/>
      <c r="H53" s="146"/>
      <c r="I53" s="147"/>
      <c r="J53" s="145"/>
      <c r="K53" s="54"/>
      <c r="L53" s="310"/>
      <c r="M53" s="54" t="s">
        <v>6277</v>
      </c>
      <c r="N53" s="54" t="s">
        <v>6278</v>
      </c>
    </row>
    <row r="54" spans="1:14" ht="18" customHeight="1">
      <c r="A54" s="54">
        <v>48</v>
      </c>
      <c r="B54" s="131" t="s">
        <v>22</v>
      </c>
      <c r="C54" s="145">
        <v>43580</v>
      </c>
      <c r="D54" s="54" t="s">
        <v>6279</v>
      </c>
      <c r="E54" s="146">
        <v>8699.6</v>
      </c>
      <c r="F54" s="54"/>
      <c r="G54" s="336"/>
      <c r="H54" s="146"/>
      <c r="I54" s="147"/>
      <c r="J54" s="145"/>
      <c r="K54" s="54"/>
      <c r="L54" s="310"/>
      <c r="M54" s="54" t="s">
        <v>6280</v>
      </c>
      <c r="N54" s="54" t="s">
        <v>6281</v>
      </c>
    </row>
    <row r="55" spans="1:14" ht="18" customHeight="1">
      <c r="A55" s="54">
        <v>49</v>
      </c>
      <c r="B55" s="131" t="s">
        <v>37</v>
      </c>
      <c r="C55" s="145">
        <v>43580</v>
      </c>
      <c r="D55" s="54" t="s">
        <v>6282</v>
      </c>
      <c r="E55" s="146">
        <v>8995.2000000000007</v>
      </c>
      <c r="F55" s="54"/>
      <c r="G55" s="336"/>
      <c r="H55" s="146"/>
      <c r="I55" s="147"/>
      <c r="J55" s="145"/>
      <c r="K55" s="54"/>
      <c r="L55" s="310"/>
      <c r="M55" s="54" t="s">
        <v>6283</v>
      </c>
      <c r="N55" s="54" t="s">
        <v>6284</v>
      </c>
    </row>
    <row r="56" spans="1:14" ht="18" customHeight="1">
      <c r="A56" s="54">
        <v>50</v>
      </c>
      <c r="B56" s="131" t="s">
        <v>300</v>
      </c>
      <c r="C56" s="145">
        <v>43580</v>
      </c>
      <c r="D56" s="54" t="s">
        <v>6285</v>
      </c>
      <c r="E56" s="146">
        <f>7981.95/19</f>
        <v>420.10263157894735</v>
      </c>
      <c r="F56" s="54"/>
      <c r="G56" s="336"/>
      <c r="H56" s="146"/>
      <c r="I56" s="147"/>
      <c r="J56" s="145"/>
      <c r="K56" s="54"/>
      <c r="L56" s="310"/>
      <c r="M56" s="54" t="s">
        <v>6286</v>
      </c>
      <c r="N56" s="54" t="s">
        <v>6287</v>
      </c>
    </row>
    <row r="57" spans="1:14" ht="18" customHeight="1">
      <c r="A57" s="54">
        <v>51</v>
      </c>
      <c r="B57" s="131" t="s">
        <v>189</v>
      </c>
      <c r="C57" s="145">
        <v>43580</v>
      </c>
      <c r="D57" s="54" t="s">
        <v>6288</v>
      </c>
      <c r="E57" s="146">
        <v>5880.94</v>
      </c>
      <c r="F57" s="54"/>
      <c r="G57" s="336"/>
      <c r="H57" s="146"/>
      <c r="I57" s="147"/>
      <c r="J57" s="145"/>
      <c r="K57" s="54"/>
      <c r="L57" s="310"/>
      <c r="M57" s="54" t="s">
        <v>6289</v>
      </c>
      <c r="N57" s="54" t="s">
        <v>6290</v>
      </c>
    </row>
    <row r="58" spans="1:14" ht="18" customHeight="1">
      <c r="A58" s="54">
        <v>52</v>
      </c>
      <c r="B58" s="131" t="s">
        <v>189</v>
      </c>
      <c r="C58" s="145">
        <v>43580</v>
      </c>
      <c r="D58" s="54" t="s">
        <v>6291</v>
      </c>
      <c r="E58" s="146">
        <v>2751.12</v>
      </c>
      <c r="F58" s="54"/>
      <c r="G58" s="336"/>
      <c r="H58" s="146"/>
      <c r="I58" s="147"/>
      <c r="J58" s="145"/>
      <c r="K58" s="54"/>
      <c r="L58" s="310"/>
      <c r="M58" s="54" t="s">
        <v>6292</v>
      </c>
      <c r="N58" s="54" t="s">
        <v>6293</v>
      </c>
    </row>
    <row r="59" spans="1:14" ht="18" customHeight="1">
      <c r="A59" s="54">
        <v>53</v>
      </c>
      <c r="B59" s="131" t="s">
        <v>1858</v>
      </c>
      <c r="C59" s="145">
        <v>43580</v>
      </c>
      <c r="D59" s="54" t="s">
        <v>6294</v>
      </c>
      <c r="E59" s="146">
        <v>2802.63</v>
      </c>
      <c r="F59" s="54"/>
      <c r="G59" s="336"/>
      <c r="H59" s="146"/>
      <c r="I59" s="147"/>
      <c r="J59" s="145"/>
      <c r="K59" s="54"/>
      <c r="L59" s="310"/>
      <c r="M59" s="54" t="s">
        <v>6295</v>
      </c>
      <c r="N59" s="54" t="s">
        <v>6296</v>
      </c>
    </row>
    <row r="60" spans="1:14" ht="18" customHeight="1">
      <c r="A60" s="54">
        <v>54</v>
      </c>
      <c r="B60" s="131" t="s">
        <v>1858</v>
      </c>
      <c r="C60" s="145">
        <v>43580</v>
      </c>
      <c r="D60" s="54" t="s">
        <v>6297</v>
      </c>
      <c r="E60" s="146">
        <v>4005.45</v>
      </c>
      <c r="F60" s="54"/>
      <c r="G60" s="336"/>
      <c r="H60" s="146"/>
      <c r="I60" s="147"/>
      <c r="J60" s="145"/>
      <c r="K60" s="54"/>
      <c r="L60" s="310"/>
      <c r="M60" s="54" t="s">
        <v>6298</v>
      </c>
      <c r="N60" s="54" t="s">
        <v>6299</v>
      </c>
    </row>
    <row r="61" spans="1:14" ht="18" customHeight="1">
      <c r="A61" s="54">
        <v>55</v>
      </c>
      <c r="B61" s="131" t="s">
        <v>37</v>
      </c>
      <c r="C61" s="145">
        <v>43580</v>
      </c>
      <c r="D61" s="54" t="s">
        <v>6300</v>
      </c>
      <c r="E61" s="146">
        <v>8246.93</v>
      </c>
      <c r="F61" s="54"/>
      <c r="G61" s="336"/>
      <c r="H61" s="146"/>
      <c r="I61" s="147"/>
      <c r="J61" s="145"/>
      <c r="K61" s="54"/>
      <c r="L61" s="310"/>
      <c r="M61" s="54" t="s">
        <v>6301</v>
      </c>
      <c r="N61" s="54" t="s">
        <v>6302</v>
      </c>
    </row>
    <row r="62" spans="1:14" ht="18" customHeight="1">
      <c r="A62" s="54">
        <v>56</v>
      </c>
      <c r="B62" s="131" t="s">
        <v>1858</v>
      </c>
      <c r="C62" s="145">
        <v>43580</v>
      </c>
      <c r="D62" s="54" t="s">
        <v>6303</v>
      </c>
      <c r="E62" s="146">
        <v>4005.45</v>
      </c>
      <c r="F62" s="54"/>
      <c r="G62" s="336"/>
      <c r="H62" s="146"/>
      <c r="I62" s="147"/>
      <c r="J62" s="145"/>
      <c r="K62" s="54"/>
      <c r="L62" s="310"/>
      <c r="M62" s="54" t="s">
        <v>6304</v>
      </c>
      <c r="N62" s="54" t="s">
        <v>6305</v>
      </c>
    </row>
    <row r="63" spans="1:14" ht="18" customHeight="1">
      <c r="A63" s="54">
        <v>57</v>
      </c>
      <c r="B63" s="131" t="s">
        <v>189</v>
      </c>
      <c r="C63" s="145">
        <v>43580</v>
      </c>
      <c r="D63" s="54" t="s">
        <v>6306</v>
      </c>
      <c r="E63" s="146">
        <v>1485.42</v>
      </c>
      <c r="F63" s="54"/>
      <c r="G63" s="336"/>
      <c r="H63" s="146"/>
      <c r="I63" s="147"/>
      <c r="J63" s="145"/>
      <c r="K63" s="54"/>
      <c r="L63" s="310"/>
      <c r="M63" s="54" t="s">
        <v>6307</v>
      </c>
      <c r="N63" s="54" t="s">
        <v>6308</v>
      </c>
    </row>
    <row r="64" spans="1:14" ht="18" customHeight="1">
      <c r="A64" s="54">
        <v>58</v>
      </c>
      <c r="B64" s="131" t="s">
        <v>28</v>
      </c>
      <c r="C64" s="145">
        <v>43580</v>
      </c>
      <c r="D64" s="54" t="s">
        <v>6309</v>
      </c>
      <c r="E64" s="146">
        <v>2013.2</v>
      </c>
      <c r="F64" s="54"/>
      <c r="G64" s="336"/>
      <c r="H64" s="146"/>
      <c r="I64" s="147"/>
      <c r="J64" s="145"/>
      <c r="K64" s="54"/>
      <c r="L64" s="310"/>
      <c r="M64" s="54" t="s">
        <v>6310</v>
      </c>
      <c r="N64" s="54" t="s">
        <v>6311</v>
      </c>
    </row>
    <row r="65" spans="1:14" ht="18" customHeight="1">
      <c r="A65" s="54">
        <v>59</v>
      </c>
      <c r="B65" s="131" t="s">
        <v>189</v>
      </c>
      <c r="C65" s="145">
        <v>43585</v>
      </c>
      <c r="D65" s="54" t="s">
        <v>6312</v>
      </c>
      <c r="E65" s="146">
        <v>4920.1499999999996</v>
      </c>
      <c r="F65" s="54"/>
      <c r="G65" s="336"/>
      <c r="H65" s="146"/>
      <c r="I65" s="147"/>
      <c r="J65" s="145"/>
      <c r="K65" s="54"/>
      <c r="L65" s="310"/>
      <c r="M65" s="54" t="s">
        <v>6313</v>
      </c>
      <c r="N65" s="54" t="s">
        <v>6314</v>
      </c>
    </row>
    <row r="66" spans="1:14" ht="18" customHeight="1">
      <c r="A66" s="54">
        <v>60</v>
      </c>
      <c r="B66" s="131" t="s">
        <v>37</v>
      </c>
      <c r="C66" s="145">
        <v>43585</v>
      </c>
      <c r="D66" s="54" t="s">
        <v>6315</v>
      </c>
      <c r="E66" s="146">
        <v>5422.08</v>
      </c>
      <c r="F66" s="54"/>
      <c r="G66" s="336"/>
      <c r="H66" s="146"/>
      <c r="I66" s="147"/>
      <c r="J66" s="145"/>
      <c r="K66" s="54"/>
      <c r="L66" s="310"/>
      <c r="M66" s="54" t="s">
        <v>6316</v>
      </c>
      <c r="N66" s="54" t="s">
        <v>6317</v>
      </c>
    </row>
    <row r="67" spans="1:14" ht="18" customHeight="1">
      <c r="A67" s="54">
        <v>61</v>
      </c>
      <c r="B67" s="131" t="s">
        <v>37</v>
      </c>
      <c r="C67" s="145">
        <v>43585</v>
      </c>
      <c r="D67" s="54" t="s">
        <v>6318</v>
      </c>
      <c r="E67" s="146">
        <v>5873.92</v>
      </c>
      <c r="F67" s="54"/>
      <c r="G67" s="336"/>
      <c r="H67" s="146"/>
      <c r="I67" s="147"/>
      <c r="J67" s="145"/>
      <c r="K67" s="54"/>
      <c r="L67" s="310"/>
      <c r="M67" s="54" t="s">
        <v>6319</v>
      </c>
      <c r="N67" s="54" t="s">
        <v>6320</v>
      </c>
    </row>
    <row r="68" spans="1:14" ht="18" customHeight="1">
      <c r="A68" s="54">
        <v>62</v>
      </c>
      <c r="B68" s="131" t="s">
        <v>1858</v>
      </c>
      <c r="C68" s="145">
        <v>43585</v>
      </c>
      <c r="D68" s="54" t="s">
        <v>6321</v>
      </c>
      <c r="E68" s="146">
        <v>2896</v>
      </c>
      <c r="F68" s="54"/>
      <c r="G68" s="336"/>
      <c r="H68" s="146"/>
      <c r="I68" s="147"/>
      <c r="J68" s="145"/>
      <c r="K68" s="54"/>
      <c r="L68" s="310"/>
      <c r="M68" s="54" t="s">
        <v>6322</v>
      </c>
      <c r="N68" s="54" t="s">
        <v>6323</v>
      </c>
    </row>
    <row r="69" spans="1:14" ht="18" customHeight="1">
      <c r="A69" s="54">
        <v>63</v>
      </c>
      <c r="B69" s="131" t="s">
        <v>189</v>
      </c>
      <c r="C69" s="145">
        <v>43585</v>
      </c>
      <c r="D69" s="54" t="s">
        <v>6324</v>
      </c>
      <c r="E69" s="146">
        <v>1884.62</v>
      </c>
      <c r="F69" s="54"/>
      <c r="G69" s="336"/>
      <c r="H69" s="146"/>
      <c r="I69" s="147"/>
      <c r="J69" s="145"/>
      <c r="K69" s="54"/>
      <c r="L69" s="310"/>
      <c r="M69" s="54" t="s">
        <v>6325</v>
      </c>
      <c r="N69" s="54" t="s">
        <v>6326</v>
      </c>
    </row>
    <row r="70" spans="1:14" ht="18" customHeight="1">
      <c r="A70" s="54">
        <v>64</v>
      </c>
      <c r="B70" s="131" t="s">
        <v>189</v>
      </c>
      <c r="C70" s="145">
        <v>43585</v>
      </c>
      <c r="D70" s="54" t="s">
        <v>6327</v>
      </c>
      <c r="E70" s="146">
        <v>5349.74</v>
      </c>
      <c r="F70" s="54"/>
      <c r="G70" s="336"/>
      <c r="H70" s="146"/>
      <c r="I70" s="147"/>
      <c r="J70" s="145"/>
      <c r="K70" s="54"/>
      <c r="L70" s="310"/>
      <c r="M70" s="54" t="s">
        <v>6328</v>
      </c>
      <c r="N70" s="54" t="s">
        <v>6329</v>
      </c>
    </row>
    <row r="71" spans="1:14" ht="18" customHeight="1">
      <c r="A71" s="54">
        <v>65</v>
      </c>
      <c r="B71" s="131" t="s">
        <v>189</v>
      </c>
      <c r="C71" s="145">
        <v>43585</v>
      </c>
      <c r="D71" s="54" t="s">
        <v>6330</v>
      </c>
      <c r="E71" s="146">
        <v>4738.07</v>
      </c>
      <c r="F71" s="54"/>
      <c r="G71" s="336"/>
      <c r="H71" s="146"/>
      <c r="I71" s="147"/>
      <c r="J71" s="145"/>
      <c r="K71" s="54"/>
      <c r="L71" s="310"/>
      <c r="M71" s="54" t="s">
        <v>6331</v>
      </c>
      <c r="N71" s="54" t="s">
        <v>6332</v>
      </c>
    </row>
    <row r="72" spans="1:14" ht="18" customHeight="1">
      <c r="A72" s="54">
        <v>66</v>
      </c>
      <c r="B72" s="131" t="s">
        <v>36</v>
      </c>
      <c r="C72" s="145">
        <v>43585</v>
      </c>
      <c r="D72" s="54" t="s">
        <v>6333</v>
      </c>
      <c r="E72" s="146">
        <f>159272.26/19</f>
        <v>8382.7505263157891</v>
      </c>
      <c r="F72" s="54"/>
      <c r="G72" s="336"/>
      <c r="H72" s="146"/>
      <c r="I72" s="147"/>
      <c r="J72" s="145"/>
      <c r="K72" s="54"/>
      <c r="L72" s="310"/>
      <c r="M72" s="54" t="s">
        <v>6334</v>
      </c>
      <c r="N72" s="54" t="s">
        <v>6335</v>
      </c>
    </row>
    <row r="73" spans="1:14" ht="18" customHeight="1">
      <c r="A73" s="54">
        <v>67</v>
      </c>
      <c r="B73" s="131" t="s">
        <v>22</v>
      </c>
      <c r="C73" s="145">
        <v>43594</v>
      </c>
      <c r="D73" s="169" t="s">
        <v>6336</v>
      </c>
      <c r="E73" s="146">
        <v>3807</v>
      </c>
      <c r="F73" s="54"/>
      <c r="G73" s="336"/>
      <c r="H73" s="146"/>
      <c r="I73" s="147"/>
      <c r="J73" s="145"/>
      <c r="K73" s="54"/>
      <c r="L73" s="310"/>
      <c r="M73" s="54" t="s">
        <v>6444</v>
      </c>
      <c r="N73" s="54" t="s">
        <v>6445</v>
      </c>
    </row>
    <row r="74" spans="1:14" ht="18" customHeight="1">
      <c r="A74" s="54">
        <v>68</v>
      </c>
      <c r="B74" s="131" t="s">
        <v>189</v>
      </c>
      <c r="C74" s="145">
        <v>43585</v>
      </c>
      <c r="D74" s="54" t="s">
        <v>6337</v>
      </c>
      <c r="E74" s="146">
        <v>12142.21</v>
      </c>
      <c r="F74" s="54"/>
      <c r="G74" s="336"/>
      <c r="H74" s="146"/>
      <c r="I74" s="147"/>
      <c r="J74" s="145"/>
      <c r="K74" s="54"/>
      <c r="L74" s="310"/>
      <c r="M74" s="54" t="s">
        <v>6338</v>
      </c>
      <c r="N74" s="54" t="s">
        <v>6339</v>
      </c>
    </row>
    <row r="75" spans="1:14" ht="18" customHeight="1">
      <c r="A75" s="54">
        <v>69</v>
      </c>
      <c r="B75" s="131" t="s">
        <v>189</v>
      </c>
      <c r="C75" s="145">
        <v>43585</v>
      </c>
      <c r="D75" s="54" t="s">
        <v>6340</v>
      </c>
      <c r="E75" s="146">
        <v>2773.15</v>
      </c>
      <c r="F75" s="54"/>
      <c r="G75" s="336"/>
      <c r="H75" s="146"/>
      <c r="I75" s="147"/>
      <c r="J75" s="145"/>
      <c r="K75" s="54"/>
      <c r="L75" s="310"/>
      <c r="M75" s="54" t="s">
        <v>6341</v>
      </c>
      <c r="N75" s="54" t="s">
        <v>6342</v>
      </c>
    </row>
    <row r="76" spans="1:14" ht="18" customHeight="1">
      <c r="A76" s="54">
        <v>70</v>
      </c>
      <c r="B76" s="131" t="s">
        <v>189</v>
      </c>
      <c r="C76" s="145">
        <v>43585</v>
      </c>
      <c r="D76" s="54" t="s">
        <v>6343</v>
      </c>
      <c r="E76" s="146">
        <v>3608.01</v>
      </c>
      <c r="F76" s="54"/>
      <c r="G76" s="336"/>
      <c r="H76" s="146"/>
      <c r="I76" s="147"/>
      <c r="J76" s="145"/>
      <c r="K76" s="54"/>
      <c r="L76" s="310"/>
      <c r="M76" s="54" t="s">
        <v>6344</v>
      </c>
      <c r="N76" s="54" t="s">
        <v>6345</v>
      </c>
    </row>
    <row r="77" spans="1:14" ht="18" customHeight="1">
      <c r="A77" s="54">
        <v>71</v>
      </c>
      <c r="B77" s="131" t="s">
        <v>189</v>
      </c>
      <c r="C77" s="145">
        <v>43585</v>
      </c>
      <c r="D77" s="54" t="s">
        <v>6346</v>
      </c>
      <c r="E77" s="146">
        <v>4908.82</v>
      </c>
      <c r="F77" s="54"/>
      <c r="G77" s="336"/>
      <c r="H77" s="146"/>
      <c r="I77" s="147"/>
      <c r="J77" s="145"/>
      <c r="K77" s="54"/>
      <c r="L77" s="310"/>
      <c r="M77" s="54" t="s">
        <v>6347</v>
      </c>
      <c r="N77" s="54" t="s">
        <v>6348</v>
      </c>
    </row>
    <row r="78" spans="1:14" ht="18" customHeight="1">
      <c r="A78" s="54">
        <v>72</v>
      </c>
      <c r="B78" s="131" t="s">
        <v>189</v>
      </c>
      <c r="C78" s="145">
        <v>43585</v>
      </c>
      <c r="D78" s="54" t="s">
        <v>6349</v>
      </c>
      <c r="E78" s="146">
        <v>2623.85</v>
      </c>
      <c r="F78" s="54"/>
      <c r="G78" s="336"/>
      <c r="H78" s="146"/>
      <c r="I78" s="147"/>
      <c r="J78" s="145"/>
      <c r="K78" s="54"/>
      <c r="L78" s="310"/>
      <c r="M78" s="54" t="s">
        <v>6350</v>
      </c>
      <c r="N78" s="54" t="s">
        <v>6351</v>
      </c>
    </row>
    <row r="79" spans="1:14" ht="18" customHeight="1">
      <c r="A79" s="357">
        <v>73</v>
      </c>
      <c r="B79" s="358" t="s">
        <v>6352</v>
      </c>
      <c r="C79" s="359"/>
      <c r="D79" s="357" t="s">
        <v>6353</v>
      </c>
      <c r="E79" s="360"/>
      <c r="F79" s="54"/>
      <c r="G79" s="336"/>
      <c r="H79" s="146"/>
      <c r="I79" s="147"/>
      <c r="J79" s="145"/>
      <c r="K79" s="54"/>
      <c r="L79" s="310"/>
      <c r="M79" s="357"/>
      <c r="N79" s="357" t="s">
        <v>6352</v>
      </c>
    </row>
    <row r="80" spans="1:14" ht="18" customHeight="1">
      <c r="A80" s="54">
        <v>74</v>
      </c>
      <c r="B80" s="131" t="s">
        <v>37</v>
      </c>
      <c r="C80" s="145">
        <v>43587</v>
      </c>
      <c r="D80" s="54" t="s">
        <v>6354</v>
      </c>
      <c r="E80" s="146">
        <v>2622.72</v>
      </c>
      <c r="F80" s="54"/>
      <c r="G80" s="336"/>
      <c r="H80" s="146"/>
      <c r="I80" s="147"/>
      <c r="J80" s="145"/>
      <c r="K80" s="54"/>
      <c r="L80" s="310"/>
      <c r="M80" s="54" t="s">
        <v>6355</v>
      </c>
      <c r="N80" s="54" t="s">
        <v>6356</v>
      </c>
    </row>
    <row r="81" spans="1:14" ht="18" customHeight="1">
      <c r="A81" s="54">
        <v>75</v>
      </c>
      <c r="B81" s="131" t="s">
        <v>37</v>
      </c>
      <c r="C81" s="145">
        <v>43587</v>
      </c>
      <c r="D81" s="54" t="s">
        <v>6357</v>
      </c>
      <c r="E81" s="146">
        <v>4371.2</v>
      </c>
      <c r="F81" s="54"/>
      <c r="G81" s="336"/>
      <c r="H81" s="146"/>
      <c r="I81" s="147"/>
      <c r="J81" s="145"/>
      <c r="K81" s="54"/>
      <c r="L81" s="310"/>
      <c r="M81" s="54" t="s">
        <v>6358</v>
      </c>
      <c r="N81" s="54" t="s">
        <v>6359</v>
      </c>
    </row>
    <row r="82" spans="1:14" ht="18" customHeight="1">
      <c r="A82" s="54">
        <v>76</v>
      </c>
      <c r="B82" s="131" t="s">
        <v>37</v>
      </c>
      <c r="C82" s="145">
        <v>43587</v>
      </c>
      <c r="D82" s="54" t="s">
        <v>6360</v>
      </c>
      <c r="E82" s="146">
        <v>3496.96</v>
      </c>
      <c r="F82" s="54"/>
      <c r="G82" s="336"/>
      <c r="H82" s="146"/>
      <c r="I82" s="147"/>
      <c r="J82" s="145"/>
      <c r="K82" s="54"/>
      <c r="L82" s="310"/>
      <c r="M82" s="54" t="s">
        <v>6361</v>
      </c>
      <c r="N82" s="54" t="s">
        <v>6362</v>
      </c>
    </row>
    <row r="83" spans="1:14" ht="18" customHeight="1">
      <c r="A83" s="54">
        <v>77</v>
      </c>
      <c r="B83" s="131" t="s">
        <v>22</v>
      </c>
      <c r="C83" s="145">
        <v>43594</v>
      </c>
      <c r="D83" s="169" t="s">
        <v>6363</v>
      </c>
      <c r="E83" s="146">
        <v>10201.57</v>
      </c>
      <c r="F83" s="54"/>
      <c r="G83" s="336"/>
      <c r="H83" s="146"/>
      <c r="I83" s="147"/>
      <c r="J83" s="145"/>
      <c r="K83" s="54"/>
      <c r="L83" s="310"/>
      <c r="M83" s="54" t="s">
        <v>6446</v>
      </c>
      <c r="N83" s="54" t="s">
        <v>6447</v>
      </c>
    </row>
    <row r="84" spans="1:14" ht="18" customHeight="1">
      <c r="A84" s="54">
        <v>78</v>
      </c>
      <c r="B84" s="131" t="s">
        <v>189</v>
      </c>
      <c r="C84" s="145">
        <v>43587</v>
      </c>
      <c r="D84" s="54" t="s">
        <v>6364</v>
      </c>
      <c r="E84" s="146">
        <v>6494.69</v>
      </c>
      <c r="F84" s="54"/>
      <c r="G84" s="336"/>
      <c r="H84" s="146"/>
      <c r="I84" s="147"/>
      <c r="J84" s="145"/>
      <c r="K84" s="54"/>
      <c r="L84" s="310"/>
      <c r="M84" s="54" t="s">
        <v>6365</v>
      </c>
      <c r="N84" s="54" t="s">
        <v>6366</v>
      </c>
    </row>
    <row r="85" spans="1:14" ht="18" customHeight="1">
      <c r="A85" s="54">
        <v>79</v>
      </c>
      <c r="B85" s="131" t="s">
        <v>189</v>
      </c>
      <c r="C85" s="145">
        <v>43587</v>
      </c>
      <c r="D85" s="54" t="s">
        <v>6367</v>
      </c>
      <c r="E85" s="146">
        <v>6012.09</v>
      </c>
      <c r="F85" s="54"/>
      <c r="G85" s="336"/>
      <c r="H85" s="146"/>
      <c r="I85" s="147"/>
      <c r="J85" s="145"/>
      <c r="K85" s="54"/>
      <c r="L85" s="310"/>
      <c r="M85" s="54" t="s">
        <v>6368</v>
      </c>
      <c r="N85" s="54" t="s">
        <v>6369</v>
      </c>
    </row>
    <row r="86" spans="1:14" ht="18" customHeight="1">
      <c r="A86" s="54">
        <v>80</v>
      </c>
      <c r="B86" s="131" t="s">
        <v>148</v>
      </c>
      <c r="C86" s="145">
        <v>43593</v>
      </c>
      <c r="D86" s="169" t="s">
        <v>6370</v>
      </c>
      <c r="E86" s="146">
        <v>7980.63</v>
      </c>
      <c r="F86" s="54"/>
      <c r="G86" s="336"/>
      <c r="H86" s="146"/>
      <c r="I86" s="147"/>
      <c r="J86" s="145"/>
      <c r="K86" s="54"/>
      <c r="L86" s="310"/>
      <c r="M86" s="54" t="s">
        <v>6371</v>
      </c>
      <c r="N86" s="54" t="s">
        <v>6372</v>
      </c>
    </row>
    <row r="87" spans="1:14" ht="18" customHeight="1">
      <c r="A87" s="54">
        <v>81</v>
      </c>
      <c r="B87" s="131" t="s">
        <v>28</v>
      </c>
      <c r="C87" s="145">
        <v>43587</v>
      </c>
      <c r="D87" s="54" t="s">
        <v>6373</v>
      </c>
      <c r="E87" s="146">
        <v>2733.15</v>
      </c>
      <c r="F87" s="54"/>
      <c r="G87" s="336"/>
      <c r="H87" s="146"/>
      <c r="I87" s="147"/>
      <c r="J87" s="145"/>
      <c r="K87" s="54"/>
      <c r="L87" s="310"/>
      <c r="M87" s="54" t="s">
        <v>6374</v>
      </c>
      <c r="N87" s="54" t="s">
        <v>6375</v>
      </c>
    </row>
    <row r="88" spans="1:14" ht="18" customHeight="1">
      <c r="A88" s="54">
        <v>82</v>
      </c>
      <c r="B88" s="131" t="s">
        <v>309</v>
      </c>
      <c r="C88" s="145">
        <v>43587</v>
      </c>
      <c r="D88" s="54" t="s">
        <v>6376</v>
      </c>
      <c r="E88" s="146">
        <v>690</v>
      </c>
      <c r="F88" s="54"/>
      <c r="G88" s="336"/>
      <c r="H88" s="146"/>
      <c r="I88" s="147"/>
      <c r="J88" s="145"/>
      <c r="K88" s="54"/>
      <c r="L88" s="310"/>
      <c r="M88" s="54" t="s">
        <v>6377</v>
      </c>
      <c r="N88" s="54" t="s">
        <v>6378</v>
      </c>
    </row>
    <row r="89" spans="1:14" ht="18" customHeight="1">
      <c r="A89" s="54">
        <v>83</v>
      </c>
      <c r="B89" s="131" t="s">
        <v>39</v>
      </c>
      <c r="C89" s="145">
        <v>43593</v>
      </c>
      <c r="D89" s="169" t="s">
        <v>6379</v>
      </c>
      <c r="E89" s="146">
        <v>2268</v>
      </c>
      <c r="F89" s="54"/>
      <c r="G89" s="336"/>
      <c r="H89" s="146"/>
      <c r="I89" s="147"/>
      <c r="J89" s="145"/>
      <c r="K89" s="54"/>
      <c r="L89" s="310"/>
      <c r="M89" s="54" t="s">
        <v>6380</v>
      </c>
      <c r="N89" s="54" t="s">
        <v>6381</v>
      </c>
    </row>
    <row r="90" spans="1:14" ht="18" customHeight="1">
      <c r="A90" s="54">
        <v>84</v>
      </c>
      <c r="B90" s="131" t="s">
        <v>370</v>
      </c>
      <c r="C90" s="145">
        <v>43593</v>
      </c>
      <c r="D90" s="169" t="s">
        <v>6382</v>
      </c>
      <c r="E90" s="146">
        <v>3216</v>
      </c>
      <c r="F90" s="54"/>
      <c r="G90" s="336"/>
      <c r="H90" s="146"/>
      <c r="I90" s="147"/>
      <c r="J90" s="145"/>
      <c r="K90" s="54"/>
      <c r="L90" s="310"/>
      <c r="M90" s="54" t="s">
        <v>6383</v>
      </c>
      <c r="N90" s="54" t="s">
        <v>6384</v>
      </c>
    </row>
    <row r="91" spans="1:14" ht="18" customHeight="1">
      <c r="A91" s="54">
        <v>85</v>
      </c>
      <c r="B91" s="131" t="s">
        <v>189</v>
      </c>
      <c r="C91" s="145">
        <v>43593</v>
      </c>
      <c r="D91" s="169" t="s">
        <v>6385</v>
      </c>
      <c r="E91" s="146">
        <v>4508.3</v>
      </c>
      <c r="F91" s="54"/>
      <c r="G91" s="336"/>
      <c r="H91" s="146"/>
      <c r="I91" s="147"/>
      <c r="J91" s="145"/>
      <c r="K91" s="54"/>
      <c r="L91" s="310"/>
      <c r="M91" s="54" t="s">
        <v>6386</v>
      </c>
      <c r="N91" s="54" t="s">
        <v>6387</v>
      </c>
    </row>
    <row r="92" spans="1:14" ht="18" customHeight="1">
      <c r="A92" s="54">
        <v>86</v>
      </c>
      <c r="B92" s="131" t="s">
        <v>36</v>
      </c>
      <c r="C92" s="145">
        <v>43593</v>
      </c>
      <c r="D92" s="169" t="s">
        <v>6388</v>
      </c>
      <c r="E92" s="146">
        <f>172042.57/19</f>
        <v>9054.872105263159</v>
      </c>
      <c r="F92" s="54"/>
      <c r="G92" s="336"/>
      <c r="H92" s="146"/>
      <c r="I92" s="147"/>
      <c r="J92" s="145"/>
      <c r="K92" s="54"/>
      <c r="L92" s="310"/>
      <c r="M92" s="54" t="s">
        <v>6389</v>
      </c>
      <c r="N92" s="54" t="s">
        <v>6390</v>
      </c>
    </row>
    <row r="93" spans="1:14" ht="18" customHeight="1">
      <c r="A93" s="54">
        <v>87</v>
      </c>
      <c r="B93" s="131" t="s">
        <v>22</v>
      </c>
      <c r="C93" s="145">
        <v>43593</v>
      </c>
      <c r="D93" s="169" t="s">
        <v>6391</v>
      </c>
      <c r="E93" s="146">
        <v>8788.4500000000007</v>
      </c>
      <c r="F93" s="54"/>
      <c r="G93" s="336"/>
      <c r="H93" s="146"/>
      <c r="I93" s="147"/>
      <c r="J93" s="145"/>
      <c r="K93" s="54"/>
      <c r="L93" s="310"/>
      <c r="M93" s="54" t="s">
        <v>6392</v>
      </c>
      <c r="N93" s="54" t="s">
        <v>6393</v>
      </c>
    </row>
    <row r="94" spans="1:14" ht="18" customHeight="1">
      <c r="A94" s="54">
        <v>88</v>
      </c>
      <c r="B94" s="131" t="s">
        <v>334</v>
      </c>
      <c r="C94" s="145">
        <v>43593</v>
      </c>
      <c r="D94" s="169" t="s">
        <v>6394</v>
      </c>
      <c r="E94" s="146">
        <v>1735</v>
      </c>
      <c r="F94" s="54"/>
      <c r="G94" s="336"/>
      <c r="H94" s="146"/>
      <c r="I94" s="147"/>
      <c r="J94" s="145"/>
      <c r="K94" s="54"/>
      <c r="L94" s="310"/>
      <c r="M94" s="54" t="s">
        <v>6395</v>
      </c>
      <c r="N94" s="54" t="s">
        <v>6396</v>
      </c>
    </row>
    <row r="95" spans="1:14" ht="18" customHeight="1">
      <c r="A95" s="54">
        <v>89</v>
      </c>
      <c r="B95" s="131" t="s">
        <v>37</v>
      </c>
      <c r="C95" s="145">
        <v>43593</v>
      </c>
      <c r="D95" s="169" t="s">
        <v>6397</v>
      </c>
      <c r="E95" s="146">
        <v>9628.7999999999993</v>
      </c>
      <c r="F95" s="54"/>
      <c r="G95" s="336"/>
      <c r="H95" s="146"/>
      <c r="I95" s="147"/>
      <c r="J95" s="145"/>
      <c r="K95" s="54"/>
      <c r="L95" s="310"/>
      <c r="M95" s="54" t="s">
        <v>6398</v>
      </c>
      <c r="N95" s="54" t="s">
        <v>6399</v>
      </c>
    </row>
    <row r="96" spans="1:14" ht="18" customHeight="1">
      <c r="A96" s="54">
        <v>90</v>
      </c>
      <c r="B96" s="131" t="s">
        <v>39</v>
      </c>
      <c r="C96" s="145">
        <v>43593</v>
      </c>
      <c r="D96" s="169" t="s">
        <v>6400</v>
      </c>
      <c r="E96" s="146">
        <v>4200.12</v>
      </c>
      <c r="F96" s="54"/>
      <c r="G96" s="336"/>
      <c r="H96" s="146"/>
      <c r="I96" s="147"/>
      <c r="J96" s="145"/>
      <c r="K96" s="54"/>
      <c r="L96" s="310"/>
      <c r="M96" s="54" t="s">
        <v>6401</v>
      </c>
      <c r="N96" s="54" t="s">
        <v>6402</v>
      </c>
    </row>
    <row r="97" spans="1:14" ht="18" customHeight="1">
      <c r="A97" s="54">
        <v>91</v>
      </c>
      <c r="B97" s="131" t="s">
        <v>37</v>
      </c>
      <c r="C97" s="145">
        <v>43593</v>
      </c>
      <c r="D97" s="169" t="s">
        <v>6403</v>
      </c>
      <c r="E97" s="146">
        <v>6018</v>
      </c>
      <c r="F97" s="54"/>
      <c r="G97" s="336"/>
      <c r="H97" s="146"/>
      <c r="I97" s="147"/>
      <c r="J97" s="145"/>
      <c r="K97" s="54"/>
      <c r="L97" s="310"/>
      <c r="M97" s="54" t="s">
        <v>6404</v>
      </c>
      <c r="N97" s="54" t="s">
        <v>6405</v>
      </c>
    </row>
    <row r="98" spans="1:14" ht="18" customHeight="1">
      <c r="A98" s="337">
        <v>92</v>
      </c>
      <c r="B98" s="338" t="s">
        <v>1767</v>
      </c>
      <c r="C98" s="339"/>
      <c r="D98" s="337" t="s">
        <v>6406</v>
      </c>
      <c r="E98" s="340"/>
      <c r="F98" s="54"/>
      <c r="G98" s="336"/>
      <c r="H98" s="146"/>
      <c r="I98" s="147"/>
      <c r="J98" s="145"/>
      <c r="K98" s="54"/>
      <c r="L98" s="310"/>
      <c r="M98" s="337"/>
      <c r="N98" s="337" t="s">
        <v>1767</v>
      </c>
    </row>
    <row r="99" spans="1:14" ht="18" customHeight="1">
      <c r="A99" s="54">
        <v>93</v>
      </c>
      <c r="B99" s="131" t="s">
        <v>1858</v>
      </c>
      <c r="C99" s="145">
        <v>43593</v>
      </c>
      <c r="D99" s="169" t="s">
        <v>6407</v>
      </c>
      <c r="E99" s="146">
        <v>7993.35</v>
      </c>
      <c r="F99" s="54"/>
      <c r="G99" s="336"/>
      <c r="H99" s="146"/>
      <c r="I99" s="147"/>
      <c r="J99" s="145"/>
      <c r="K99" s="54"/>
      <c r="L99" s="310"/>
      <c r="M99" s="54" t="s">
        <v>6408</v>
      </c>
      <c r="N99" s="54" t="s">
        <v>6409</v>
      </c>
    </row>
    <row r="100" spans="1:14" ht="18" customHeight="1">
      <c r="A100" s="54">
        <v>94</v>
      </c>
      <c r="B100" s="131" t="s">
        <v>37</v>
      </c>
      <c r="C100" s="145">
        <v>43593</v>
      </c>
      <c r="D100" s="169" t="s">
        <v>6410</v>
      </c>
      <c r="E100" s="146">
        <v>7027.5</v>
      </c>
      <c r="F100" s="54"/>
      <c r="G100" s="336"/>
      <c r="H100" s="146"/>
      <c r="I100" s="147"/>
      <c r="J100" s="145"/>
      <c r="K100" s="54"/>
      <c r="L100" s="310"/>
      <c r="M100" s="54" t="s">
        <v>6411</v>
      </c>
      <c r="N100" s="54" t="s">
        <v>6412</v>
      </c>
    </row>
    <row r="101" spans="1:14" ht="18" customHeight="1">
      <c r="A101" s="54">
        <v>95</v>
      </c>
      <c r="B101" s="131" t="s">
        <v>189</v>
      </c>
      <c r="C101" s="145">
        <v>43593</v>
      </c>
      <c r="D101" s="169" t="s">
        <v>6413</v>
      </c>
      <c r="E101" s="146">
        <v>5140.8900000000003</v>
      </c>
      <c r="F101" s="54"/>
      <c r="G101" s="336"/>
      <c r="H101" s="146"/>
      <c r="I101" s="147"/>
      <c r="J101" s="145"/>
      <c r="K101" s="54"/>
      <c r="L101" s="310"/>
      <c r="M101" s="54" t="s">
        <v>6414</v>
      </c>
      <c r="N101" s="54" t="s">
        <v>6415</v>
      </c>
    </row>
    <row r="102" spans="1:14" ht="18" customHeight="1">
      <c r="A102" s="54">
        <v>96</v>
      </c>
      <c r="B102" s="131" t="s">
        <v>22</v>
      </c>
      <c r="C102" s="145">
        <v>43593</v>
      </c>
      <c r="D102" s="169" t="s">
        <v>6416</v>
      </c>
      <c r="E102" s="146">
        <v>8317.35</v>
      </c>
      <c r="F102" s="54"/>
      <c r="G102" s="336"/>
      <c r="H102" s="146"/>
      <c r="I102" s="147"/>
      <c r="J102" s="145"/>
      <c r="K102" s="54"/>
      <c r="L102" s="310"/>
      <c r="M102" s="54" t="s">
        <v>6417</v>
      </c>
      <c r="N102" s="54" t="s">
        <v>6418</v>
      </c>
    </row>
    <row r="103" spans="1:14" ht="18" customHeight="1">
      <c r="A103" s="54">
        <v>97</v>
      </c>
      <c r="B103" s="131" t="s">
        <v>37</v>
      </c>
      <c r="C103" s="145">
        <v>43593</v>
      </c>
      <c r="D103" s="169" t="s">
        <v>6419</v>
      </c>
      <c r="E103" s="146">
        <v>7913.24</v>
      </c>
      <c r="F103" s="54"/>
      <c r="G103" s="336"/>
      <c r="H103" s="146"/>
      <c r="I103" s="147"/>
      <c r="J103" s="145"/>
      <c r="K103" s="54"/>
      <c r="L103" s="310"/>
      <c r="M103" s="54" t="s">
        <v>6420</v>
      </c>
      <c r="N103" s="54" t="s">
        <v>6421</v>
      </c>
    </row>
    <row r="104" spans="1:14" ht="18" customHeight="1">
      <c r="A104" s="54">
        <v>98</v>
      </c>
      <c r="B104" s="131" t="s">
        <v>36</v>
      </c>
      <c r="C104" s="145">
        <v>43594</v>
      </c>
      <c r="D104" s="169" t="s">
        <v>6422</v>
      </c>
      <c r="E104" s="146">
        <f>111842.34/19</f>
        <v>5886.4389473684205</v>
      </c>
      <c r="F104" s="54"/>
      <c r="G104" s="336"/>
      <c r="H104" s="146"/>
      <c r="I104" s="147"/>
      <c r="J104" s="145"/>
      <c r="K104" s="54"/>
      <c r="L104" s="310"/>
      <c r="M104" s="54" t="s">
        <v>6448</v>
      </c>
      <c r="N104" s="54" t="s">
        <v>6449</v>
      </c>
    </row>
    <row r="105" spans="1:14" ht="18" customHeight="1">
      <c r="A105" s="54">
        <v>99</v>
      </c>
      <c r="B105" s="131" t="s">
        <v>189</v>
      </c>
      <c r="C105" s="145">
        <v>43593</v>
      </c>
      <c r="D105" s="169" t="s">
        <v>6423</v>
      </c>
      <c r="E105" s="146">
        <v>6821.02</v>
      </c>
      <c r="F105" s="54"/>
      <c r="G105" s="336"/>
      <c r="H105" s="146"/>
      <c r="I105" s="147"/>
      <c r="J105" s="145"/>
      <c r="K105" s="54"/>
      <c r="L105" s="310"/>
      <c r="M105" s="54" t="s">
        <v>6424</v>
      </c>
      <c r="N105" s="54" t="s">
        <v>6425</v>
      </c>
    </row>
    <row r="106" spans="1:14" ht="18" customHeight="1">
      <c r="A106" s="54">
        <v>100</v>
      </c>
      <c r="B106" s="131" t="s">
        <v>333</v>
      </c>
      <c r="C106" s="145">
        <v>43594</v>
      </c>
      <c r="D106" s="54" t="s">
        <v>6426</v>
      </c>
      <c r="E106" s="146">
        <v>1481.75</v>
      </c>
      <c r="F106" s="54"/>
      <c r="G106" s="336"/>
      <c r="H106" s="146"/>
      <c r="I106" s="147"/>
      <c r="J106" s="145"/>
      <c r="K106" s="54"/>
      <c r="L106" s="310"/>
      <c r="M106" s="54" t="s">
        <v>6450</v>
      </c>
      <c r="N106" s="54" t="s">
        <v>6451</v>
      </c>
    </row>
    <row r="107" spans="1:14" ht="18" customHeight="1">
      <c r="A107" s="313">
        <v>101</v>
      </c>
      <c r="B107" s="54" t="s">
        <v>28</v>
      </c>
      <c r="C107" s="361">
        <v>43593</v>
      </c>
      <c r="D107" s="54" t="s">
        <v>6427</v>
      </c>
      <c r="E107" s="146">
        <v>4217.3500000000004</v>
      </c>
      <c r="F107" s="54"/>
      <c r="G107" s="336"/>
      <c r="H107" s="146"/>
      <c r="I107" s="147"/>
      <c r="J107" s="145"/>
      <c r="K107" s="54"/>
      <c r="L107" s="310"/>
      <c r="M107" s="54" t="s">
        <v>6428</v>
      </c>
      <c r="N107" s="54" t="s">
        <v>6429</v>
      </c>
    </row>
    <row r="108" spans="1:14" ht="18" customHeight="1">
      <c r="A108" s="313">
        <v>102</v>
      </c>
      <c r="B108" s="54" t="s">
        <v>148</v>
      </c>
      <c r="C108" s="361">
        <v>43593</v>
      </c>
      <c r="D108" s="54" t="s">
        <v>6430</v>
      </c>
      <c r="E108" s="146">
        <v>6645</v>
      </c>
      <c r="F108" s="54"/>
      <c r="G108" s="336"/>
      <c r="H108" s="146"/>
      <c r="I108" s="147"/>
      <c r="J108" s="145"/>
      <c r="K108" s="54"/>
      <c r="L108" s="310"/>
      <c r="M108" s="54" t="s">
        <v>6431</v>
      </c>
      <c r="N108" s="54" t="s">
        <v>6432</v>
      </c>
    </row>
    <row r="109" spans="1:14" ht="18" customHeight="1">
      <c r="A109" s="313">
        <v>103</v>
      </c>
      <c r="B109" s="54" t="s">
        <v>39</v>
      </c>
      <c r="C109" s="132">
        <v>43593</v>
      </c>
      <c r="D109" s="54" t="s">
        <v>6433</v>
      </c>
      <c r="E109" s="146">
        <v>1134</v>
      </c>
      <c r="F109" s="54"/>
      <c r="G109" s="336"/>
      <c r="H109" s="146"/>
      <c r="I109" s="147"/>
      <c r="J109" s="145"/>
      <c r="K109" s="54"/>
      <c r="L109" s="310"/>
      <c r="M109" s="54" t="s">
        <v>6434</v>
      </c>
      <c r="N109" s="54" t="s">
        <v>6435</v>
      </c>
    </row>
    <row r="110" spans="1:14" ht="18" customHeight="1">
      <c r="A110" s="313">
        <v>104</v>
      </c>
      <c r="B110" s="54" t="s">
        <v>189</v>
      </c>
      <c r="C110" s="132">
        <v>43593</v>
      </c>
      <c r="D110" s="54" t="s">
        <v>6436</v>
      </c>
      <c r="E110" s="146">
        <v>2588.92</v>
      </c>
      <c r="F110" s="54"/>
      <c r="G110" s="336"/>
      <c r="H110" s="146"/>
      <c r="I110" s="147"/>
      <c r="J110" s="145"/>
      <c r="K110" s="54"/>
      <c r="L110" s="310"/>
      <c r="M110" s="54" t="s">
        <v>6437</v>
      </c>
      <c r="N110" s="54" t="s">
        <v>6438</v>
      </c>
    </row>
    <row r="111" spans="1:14" ht="18" customHeight="1" thickBot="1">
      <c r="A111" s="313">
        <v>105</v>
      </c>
      <c r="B111" s="362" t="s">
        <v>148</v>
      </c>
      <c r="C111" s="366">
        <v>43598</v>
      </c>
      <c r="D111" s="54" t="s">
        <v>6439</v>
      </c>
      <c r="E111" s="146">
        <v>8649</v>
      </c>
      <c r="F111" s="54"/>
      <c r="G111" s="336"/>
      <c r="H111" s="146"/>
      <c r="I111" s="147"/>
      <c r="J111" s="145"/>
      <c r="K111" s="54"/>
      <c r="L111" s="310"/>
      <c r="M111" s="54" t="s">
        <v>6456</v>
      </c>
      <c r="N111" s="54" t="s">
        <v>6457</v>
      </c>
    </row>
    <row r="112" spans="1:14" ht="18" customHeight="1" thickTop="1">
      <c r="A112" s="489"/>
      <c r="B112" s="490"/>
      <c r="C112" s="491"/>
      <c r="D112" s="492"/>
      <c r="E112" s="148">
        <f>SUM(E7:E111)</f>
        <v>511331.81631578953</v>
      </c>
      <c r="F112" s="148"/>
      <c r="G112" s="194"/>
      <c r="H112" s="148">
        <f>SUM(H9:H52)</f>
        <v>0</v>
      </c>
      <c r="I112" s="148">
        <f>SUM(I9:I52)</f>
        <v>0</v>
      </c>
      <c r="J112" s="343"/>
      <c r="K112" s="344"/>
      <c r="L112" s="345"/>
      <c r="M112" s="345"/>
      <c r="N112" s="149"/>
    </row>
  </sheetData>
  <autoFilter ref="A6:N112" xr:uid="{00000000-0009-0000-0000-00001E000000}"/>
  <mergeCells count="4">
    <mergeCell ref="C1:E1"/>
    <mergeCell ref="A5:F5"/>
    <mergeCell ref="G5:L5"/>
    <mergeCell ref="A112:D112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O1132"/>
  <sheetViews>
    <sheetView showGridLines="0" zoomScale="80" zoomScaleNormal="80" workbookViewId="0">
      <pane ySplit="6" topLeftCell="A1107" activePane="bottomLeft" state="frozen"/>
      <selection activeCell="E54" sqref="E54"/>
      <selection pane="bottomLeft" activeCell="N1129" sqref="N1129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29.140625" style="89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91" t="s">
        <v>488</v>
      </c>
    </row>
    <row r="3" spans="1:14" ht="18" customHeight="1">
      <c r="A3" s="94" t="s">
        <v>6060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107">
        <v>1</v>
      </c>
      <c r="B7" s="107" t="s">
        <v>42</v>
      </c>
      <c r="C7" s="90">
        <v>43571</v>
      </c>
      <c r="D7" s="356" t="s">
        <v>6134</v>
      </c>
      <c r="E7" s="107" t="s">
        <v>6085</v>
      </c>
      <c r="F7" s="126">
        <v>14.7</v>
      </c>
      <c r="G7" s="107" t="str">
        <f>D7</f>
        <v>SHI19-017417A</v>
      </c>
      <c r="H7" s="351"/>
      <c r="I7" s="126"/>
      <c r="J7" s="107"/>
      <c r="K7" s="108"/>
      <c r="L7" s="107"/>
      <c r="M7" s="319"/>
      <c r="N7" s="352" t="s">
        <v>6135</v>
      </c>
    </row>
    <row r="8" spans="1:14" ht="18" customHeight="1">
      <c r="A8" s="107">
        <v>2</v>
      </c>
      <c r="B8" s="107" t="s">
        <v>43</v>
      </c>
      <c r="C8" s="90">
        <v>43556</v>
      </c>
      <c r="D8" s="356" t="s">
        <v>6099</v>
      </c>
      <c r="E8" s="107" t="s">
        <v>1709</v>
      </c>
      <c r="F8" s="126">
        <v>6775</v>
      </c>
      <c r="G8" s="107" t="str">
        <f>D8</f>
        <v>SH19-03080A</v>
      </c>
      <c r="H8" s="351"/>
      <c r="I8" s="126"/>
      <c r="J8" s="107"/>
      <c r="K8" s="108"/>
      <c r="L8" s="107"/>
      <c r="M8" s="319"/>
      <c r="N8" s="352"/>
    </row>
    <row r="9" spans="1:14" ht="18" customHeight="1">
      <c r="A9" s="107">
        <v>3</v>
      </c>
      <c r="B9" s="107" t="s">
        <v>42</v>
      </c>
      <c r="C9" s="90">
        <v>43581</v>
      </c>
      <c r="D9" s="107" t="s">
        <v>6092</v>
      </c>
      <c r="E9" s="107" t="s">
        <v>6093</v>
      </c>
      <c r="F9" s="126">
        <v>7.72</v>
      </c>
      <c r="G9" s="107" t="str">
        <f>D9</f>
        <v>SH19-02798</v>
      </c>
      <c r="H9" s="351"/>
      <c r="I9" s="126"/>
      <c r="J9" s="107"/>
      <c r="K9" s="108"/>
      <c r="L9" s="107"/>
      <c r="M9" s="319"/>
      <c r="N9" s="352"/>
    </row>
    <row r="10" spans="1:14" ht="18" customHeight="1">
      <c r="A10" s="107">
        <v>4</v>
      </c>
      <c r="B10" s="107" t="s">
        <v>237</v>
      </c>
      <c r="C10" s="90">
        <v>43556</v>
      </c>
      <c r="D10" s="107" t="s">
        <v>4792</v>
      </c>
      <c r="E10" s="107" t="s">
        <v>1709</v>
      </c>
      <c r="F10" s="126">
        <v>1557</v>
      </c>
      <c r="G10" s="107" t="str">
        <f t="shared" ref="G10:G33" si="0">D10</f>
        <v>SH19-03088</v>
      </c>
      <c r="H10" s="318"/>
      <c r="I10" s="126"/>
      <c r="J10" s="110"/>
      <c r="K10" s="108"/>
      <c r="L10" s="107"/>
      <c r="M10" s="319"/>
      <c r="N10" s="107"/>
    </row>
    <row r="11" spans="1:14" ht="18" customHeight="1">
      <c r="A11" s="107">
        <v>5</v>
      </c>
      <c r="B11" s="107" t="s">
        <v>1746</v>
      </c>
      <c r="D11" s="327" t="s">
        <v>4793</v>
      </c>
      <c r="E11" s="107" t="s">
        <v>1709</v>
      </c>
      <c r="F11" s="126">
        <v>0</v>
      </c>
      <c r="G11" s="107" t="str">
        <f t="shared" si="0"/>
        <v>SH19-03089</v>
      </c>
      <c r="H11" s="318"/>
      <c r="I11" s="126"/>
      <c r="J11" s="110"/>
      <c r="K11" s="108"/>
      <c r="L11" s="107"/>
      <c r="M11" s="319"/>
      <c r="N11" s="107"/>
    </row>
    <row r="12" spans="1:14" ht="18" customHeight="1">
      <c r="A12" s="107">
        <v>6</v>
      </c>
      <c r="B12" s="107" t="s">
        <v>238</v>
      </c>
      <c r="C12" s="90">
        <v>43556</v>
      </c>
      <c r="D12" s="107" t="s">
        <v>4794</v>
      </c>
      <c r="E12" s="107" t="s">
        <v>1709</v>
      </c>
      <c r="F12" s="126">
        <v>2338.9</v>
      </c>
      <c r="G12" s="107" t="str">
        <f t="shared" si="0"/>
        <v>SH19-03090</v>
      </c>
      <c r="H12" s="318"/>
      <c r="I12" s="126"/>
      <c r="J12" s="110"/>
      <c r="K12" s="108"/>
      <c r="L12" s="107"/>
      <c r="M12" s="319"/>
      <c r="N12" s="107"/>
    </row>
    <row r="13" spans="1:14" ht="18" customHeight="1">
      <c r="A13" s="107">
        <v>7</v>
      </c>
      <c r="B13" s="107" t="s">
        <v>288</v>
      </c>
      <c r="C13" s="90">
        <v>43556</v>
      </c>
      <c r="D13" s="107" t="s">
        <v>4795</v>
      </c>
      <c r="E13" s="107" t="s">
        <v>1709</v>
      </c>
      <c r="F13" s="126">
        <v>8403.0300000000007</v>
      </c>
      <c r="G13" s="107" t="str">
        <f t="shared" si="0"/>
        <v>SH19-03091</v>
      </c>
      <c r="H13" s="318"/>
      <c r="I13" s="126"/>
      <c r="J13" s="110"/>
      <c r="K13" s="108"/>
      <c r="L13" s="107"/>
      <c r="M13" s="319"/>
      <c r="N13" s="107"/>
    </row>
    <row r="14" spans="1:14" ht="18" customHeight="1">
      <c r="A14" s="107">
        <v>8</v>
      </c>
      <c r="B14" s="107" t="s">
        <v>199</v>
      </c>
      <c r="C14" s="90">
        <v>43556</v>
      </c>
      <c r="D14" s="107" t="s">
        <v>4796</v>
      </c>
      <c r="E14" s="107" t="s">
        <v>1709</v>
      </c>
      <c r="F14" s="126">
        <v>9765</v>
      </c>
      <c r="G14" s="107" t="str">
        <f t="shared" si="0"/>
        <v>SH19-03092</v>
      </c>
      <c r="H14" s="318"/>
      <c r="I14" s="126"/>
      <c r="J14" s="110"/>
      <c r="K14" s="108"/>
      <c r="L14" s="107"/>
      <c r="M14" s="319"/>
      <c r="N14" s="107"/>
    </row>
    <row r="15" spans="1:14" ht="18" customHeight="1">
      <c r="A15" s="107">
        <v>9</v>
      </c>
      <c r="B15" s="107" t="s">
        <v>199</v>
      </c>
      <c r="C15" s="90">
        <v>43556</v>
      </c>
      <c r="D15" s="107" t="s">
        <v>4797</v>
      </c>
      <c r="E15" s="107" t="s">
        <v>1709</v>
      </c>
      <c r="F15" s="126">
        <v>8583.44</v>
      </c>
      <c r="G15" s="107" t="str">
        <f t="shared" si="0"/>
        <v>SH19-03093</v>
      </c>
      <c r="H15" s="318"/>
      <c r="I15" s="126"/>
      <c r="J15" s="110"/>
      <c r="K15" s="108"/>
      <c r="L15" s="107"/>
      <c r="M15" s="319"/>
      <c r="N15" s="107"/>
    </row>
    <row r="16" spans="1:14" ht="18" customHeight="1">
      <c r="A16" s="107">
        <v>10</v>
      </c>
      <c r="B16" s="107" t="s">
        <v>139</v>
      </c>
      <c r="C16" s="90">
        <v>43556</v>
      </c>
      <c r="D16" s="107" t="s">
        <v>4798</v>
      </c>
      <c r="E16" s="107" t="s">
        <v>1709</v>
      </c>
      <c r="F16" s="126">
        <v>1479</v>
      </c>
      <c r="G16" s="107" t="str">
        <f t="shared" si="0"/>
        <v>SH19-03094</v>
      </c>
      <c r="H16" s="318"/>
      <c r="I16" s="126"/>
      <c r="J16" s="110"/>
      <c r="K16" s="108"/>
      <c r="L16" s="107"/>
      <c r="M16" s="319"/>
      <c r="N16" s="107"/>
    </row>
    <row r="17" spans="1:14" ht="18" customHeight="1">
      <c r="A17" s="107">
        <v>11</v>
      </c>
      <c r="B17" s="107" t="s">
        <v>42</v>
      </c>
      <c r="C17" s="90">
        <v>43556</v>
      </c>
      <c r="D17" s="107" t="s">
        <v>4799</v>
      </c>
      <c r="E17" s="107" t="s">
        <v>4451</v>
      </c>
      <c r="F17" s="126">
        <v>33.79</v>
      </c>
      <c r="G17" s="107" t="str">
        <f t="shared" si="0"/>
        <v>SH19-03095</v>
      </c>
      <c r="H17" s="318"/>
      <c r="I17" s="126"/>
      <c r="J17" s="110"/>
      <c r="K17" s="108"/>
      <c r="L17" s="107"/>
      <c r="M17" s="319"/>
      <c r="N17" s="107"/>
    </row>
    <row r="18" spans="1:14" ht="18" customHeight="1">
      <c r="A18" s="107">
        <v>12</v>
      </c>
      <c r="B18" s="107" t="s">
        <v>288</v>
      </c>
      <c r="C18" s="90">
        <v>43556</v>
      </c>
      <c r="D18" s="107" t="s">
        <v>4800</v>
      </c>
      <c r="E18" s="107" t="s">
        <v>1709</v>
      </c>
      <c r="F18" s="126">
        <v>6390.9</v>
      </c>
      <c r="G18" s="107" t="str">
        <f t="shared" si="0"/>
        <v>SH19-03096</v>
      </c>
      <c r="H18" s="318"/>
      <c r="I18" s="126"/>
      <c r="J18" s="110"/>
      <c r="K18" s="108"/>
      <c r="L18" s="107"/>
      <c r="M18" s="319"/>
      <c r="N18" s="107"/>
    </row>
    <row r="19" spans="1:14" ht="18" customHeight="1">
      <c r="A19" s="107">
        <v>13</v>
      </c>
      <c r="B19" s="107" t="s">
        <v>329</v>
      </c>
      <c r="C19" s="90">
        <v>43556</v>
      </c>
      <c r="D19" s="107" t="s">
        <v>4801</v>
      </c>
      <c r="E19" s="107" t="s">
        <v>1709</v>
      </c>
      <c r="F19" s="126">
        <v>2600.87</v>
      </c>
      <c r="G19" s="107" t="str">
        <f t="shared" si="0"/>
        <v>SH19-03097</v>
      </c>
      <c r="H19" s="318"/>
      <c r="I19" s="126"/>
      <c r="J19" s="110"/>
      <c r="K19" s="108"/>
      <c r="L19" s="107"/>
      <c r="M19" s="319"/>
      <c r="N19" s="107"/>
    </row>
    <row r="20" spans="1:14" ht="18" customHeight="1">
      <c r="A20" s="107">
        <v>14</v>
      </c>
      <c r="B20" s="107" t="s">
        <v>141</v>
      </c>
      <c r="C20" s="90">
        <v>43556</v>
      </c>
      <c r="D20" s="107" t="s">
        <v>4802</v>
      </c>
      <c r="E20" s="107" t="s">
        <v>1709</v>
      </c>
      <c r="F20" s="126">
        <v>3952.5</v>
      </c>
      <c r="G20" s="107" t="str">
        <f t="shared" si="0"/>
        <v>SH19-03098</v>
      </c>
      <c r="H20" s="318"/>
      <c r="I20" s="126"/>
      <c r="J20" s="110"/>
      <c r="K20" s="108"/>
      <c r="L20" s="107"/>
      <c r="M20" s="319"/>
      <c r="N20" s="107"/>
    </row>
    <row r="21" spans="1:14" ht="18" customHeight="1">
      <c r="A21" s="107">
        <v>15</v>
      </c>
      <c r="B21" s="107" t="s">
        <v>42</v>
      </c>
      <c r="C21" s="90">
        <v>43557</v>
      </c>
      <c r="D21" s="107" t="s">
        <v>4803</v>
      </c>
      <c r="E21" s="107" t="s">
        <v>4452</v>
      </c>
      <c r="F21" s="126">
        <v>6626.39</v>
      </c>
      <c r="G21" s="107" t="str">
        <f t="shared" si="0"/>
        <v>SH19-03099</v>
      </c>
      <c r="H21" s="318"/>
      <c r="I21" s="126"/>
      <c r="J21" s="110"/>
      <c r="K21" s="108"/>
      <c r="L21" s="107"/>
      <c r="M21" s="319"/>
      <c r="N21" s="107"/>
    </row>
    <row r="22" spans="1:14" ht="18" customHeight="1">
      <c r="A22" s="107">
        <v>16</v>
      </c>
      <c r="B22" s="107" t="s">
        <v>42</v>
      </c>
      <c r="C22" s="90">
        <v>43557</v>
      </c>
      <c r="D22" s="107" t="s">
        <v>4804</v>
      </c>
      <c r="E22" s="107" t="s">
        <v>4452</v>
      </c>
      <c r="F22" s="126">
        <v>7562.17</v>
      </c>
      <c r="G22" s="107" t="str">
        <f t="shared" si="0"/>
        <v>SH19-03100</v>
      </c>
      <c r="H22" s="318"/>
      <c r="I22" s="126"/>
      <c r="J22" s="110"/>
      <c r="K22" s="108"/>
      <c r="L22" s="107"/>
      <c r="M22" s="319"/>
      <c r="N22" s="107"/>
    </row>
    <row r="23" spans="1:14" ht="18" customHeight="1">
      <c r="A23" s="107">
        <v>17</v>
      </c>
      <c r="B23" s="107" t="s">
        <v>42</v>
      </c>
      <c r="C23" s="90">
        <v>43557</v>
      </c>
      <c r="D23" s="107" t="s">
        <v>4805</v>
      </c>
      <c r="E23" s="107" t="s">
        <v>4452</v>
      </c>
      <c r="F23" s="126">
        <v>5488.88</v>
      </c>
      <c r="G23" s="107" t="str">
        <f t="shared" si="0"/>
        <v>SH19-03101</v>
      </c>
      <c r="H23" s="318"/>
      <c r="I23" s="126"/>
      <c r="J23" s="110"/>
      <c r="K23" s="108"/>
      <c r="L23" s="107"/>
      <c r="M23" s="319"/>
      <c r="N23" s="107"/>
    </row>
    <row r="24" spans="1:14" ht="18" customHeight="1">
      <c r="A24" s="107">
        <v>18</v>
      </c>
      <c r="B24" s="107" t="s">
        <v>43</v>
      </c>
      <c r="C24" s="90">
        <v>43556</v>
      </c>
      <c r="D24" s="107" t="s">
        <v>4806</v>
      </c>
      <c r="E24" s="107" t="s">
        <v>1709</v>
      </c>
      <c r="F24" s="126">
        <v>3601.57</v>
      </c>
      <c r="G24" s="107" t="str">
        <f t="shared" si="0"/>
        <v>SH19-03102</v>
      </c>
      <c r="H24" s="318"/>
      <c r="I24" s="126"/>
      <c r="J24" s="110"/>
      <c r="K24" s="108"/>
      <c r="L24" s="107"/>
      <c r="M24" s="319"/>
      <c r="N24" s="107"/>
    </row>
    <row r="25" spans="1:14" ht="18" customHeight="1">
      <c r="A25" s="107">
        <v>19</v>
      </c>
      <c r="B25" s="107" t="s">
        <v>142</v>
      </c>
      <c r="C25" s="90">
        <v>43556</v>
      </c>
      <c r="D25" s="107" t="s">
        <v>4807</v>
      </c>
      <c r="E25" s="107" t="s">
        <v>1709</v>
      </c>
      <c r="F25" s="126">
        <v>1487.87</v>
      </c>
      <c r="G25" s="107" t="str">
        <f t="shared" si="0"/>
        <v>SH19-03103</v>
      </c>
      <c r="H25" s="318"/>
      <c r="I25" s="126"/>
      <c r="J25" s="110"/>
      <c r="K25" s="108"/>
      <c r="L25" s="107"/>
      <c r="M25" s="319"/>
      <c r="N25" s="107"/>
    </row>
    <row r="26" spans="1:14" ht="18" customHeight="1">
      <c r="A26" s="107">
        <v>20</v>
      </c>
      <c r="B26" s="107" t="s">
        <v>142</v>
      </c>
      <c r="C26" s="90">
        <v>43556</v>
      </c>
      <c r="D26" s="107" t="s">
        <v>4808</v>
      </c>
      <c r="E26" s="107" t="s">
        <v>1709</v>
      </c>
      <c r="F26" s="126">
        <v>269.26</v>
      </c>
      <c r="G26" s="107" t="str">
        <f t="shared" si="0"/>
        <v>SH19-03104</v>
      </c>
      <c r="H26" s="318"/>
      <c r="I26" s="126"/>
      <c r="J26" s="110"/>
      <c r="K26" s="108"/>
      <c r="L26" s="107"/>
      <c r="M26" s="319"/>
      <c r="N26" s="107"/>
    </row>
    <row r="27" spans="1:14" ht="18" customHeight="1">
      <c r="A27" s="107">
        <v>21</v>
      </c>
      <c r="B27" s="107" t="s">
        <v>49</v>
      </c>
      <c r="C27" s="90">
        <v>43557</v>
      </c>
      <c r="D27" s="107" t="s">
        <v>4809</v>
      </c>
      <c r="E27" s="107" t="s">
        <v>1709</v>
      </c>
      <c r="F27" s="126">
        <v>14242.8</v>
      </c>
      <c r="G27" s="107" t="str">
        <f t="shared" si="0"/>
        <v>SH19-03105</v>
      </c>
      <c r="H27" s="318"/>
      <c r="I27" s="126"/>
      <c r="J27" s="110"/>
      <c r="K27" s="108"/>
      <c r="L27" s="107"/>
      <c r="M27" s="319"/>
      <c r="N27" s="107"/>
    </row>
    <row r="28" spans="1:14" ht="18" customHeight="1">
      <c r="A28" s="107">
        <v>22</v>
      </c>
      <c r="B28" s="107" t="s">
        <v>42</v>
      </c>
      <c r="C28" s="90">
        <v>43556</v>
      </c>
      <c r="D28" s="107" t="s">
        <v>4810</v>
      </c>
      <c r="E28" s="107" t="s">
        <v>4451</v>
      </c>
      <c r="F28" s="126">
        <v>64.08</v>
      </c>
      <c r="G28" s="107" t="str">
        <f t="shared" si="0"/>
        <v>SH19-03106</v>
      </c>
      <c r="H28" s="318"/>
      <c r="I28" s="126"/>
      <c r="J28" s="110"/>
      <c r="K28" s="108"/>
      <c r="L28" s="107"/>
      <c r="M28" s="319"/>
      <c r="N28" s="107"/>
    </row>
    <row r="29" spans="1:14" ht="18" customHeight="1">
      <c r="A29" s="107">
        <v>23</v>
      </c>
      <c r="B29" s="107" t="s">
        <v>288</v>
      </c>
      <c r="C29" s="90">
        <v>43556</v>
      </c>
      <c r="D29" s="107" t="s">
        <v>4811</v>
      </c>
      <c r="E29" s="107" t="s">
        <v>1709</v>
      </c>
      <c r="F29" s="126">
        <v>2557.34</v>
      </c>
      <c r="G29" s="107" t="str">
        <f t="shared" si="0"/>
        <v>SH19-03107</v>
      </c>
      <c r="H29" s="318"/>
      <c r="I29" s="126"/>
      <c r="J29" s="110"/>
      <c r="K29" s="108"/>
      <c r="L29" s="107"/>
      <c r="M29" s="319"/>
      <c r="N29" s="107"/>
    </row>
    <row r="30" spans="1:14" ht="18" customHeight="1">
      <c r="A30" s="107">
        <v>24</v>
      </c>
      <c r="B30" s="107" t="s">
        <v>1746</v>
      </c>
      <c r="D30" s="327" t="s">
        <v>4812</v>
      </c>
      <c r="E30" s="107" t="s">
        <v>1709</v>
      </c>
      <c r="F30" s="126">
        <v>0</v>
      </c>
      <c r="G30" s="107" t="str">
        <f t="shared" si="0"/>
        <v>SH19-03108</v>
      </c>
      <c r="H30" s="318"/>
      <c r="I30" s="126"/>
      <c r="J30" s="110"/>
      <c r="K30" s="108"/>
      <c r="L30" s="107"/>
      <c r="M30" s="319"/>
      <c r="N30" s="107"/>
    </row>
    <row r="31" spans="1:14" ht="18" customHeight="1">
      <c r="A31" s="107">
        <v>25</v>
      </c>
      <c r="B31" s="107" t="s">
        <v>42</v>
      </c>
      <c r="C31" s="90">
        <v>43558</v>
      </c>
      <c r="D31" s="107" t="s">
        <v>4813</v>
      </c>
      <c r="E31" s="107" t="s">
        <v>6075</v>
      </c>
      <c r="F31" s="126">
        <v>4411.07</v>
      </c>
      <c r="G31" s="107" t="str">
        <f t="shared" si="0"/>
        <v>SH19-03109</v>
      </c>
      <c r="H31" s="318"/>
      <c r="I31" s="126"/>
      <c r="J31" s="110"/>
      <c r="K31" s="108"/>
      <c r="L31" s="107"/>
      <c r="M31" s="319"/>
      <c r="N31" s="107"/>
    </row>
    <row r="32" spans="1:14" ht="18" customHeight="1">
      <c r="A32" s="107">
        <v>26</v>
      </c>
      <c r="B32" s="107" t="s">
        <v>42</v>
      </c>
      <c r="C32" s="90">
        <v>43558</v>
      </c>
      <c r="D32" s="107" t="s">
        <v>4814</v>
      </c>
      <c r="E32" s="107" t="s">
        <v>6075</v>
      </c>
      <c r="F32" s="126">
        <v>7781.56</v>
      </c>
      <c r="G32" s="107" t="str">
        <f t="shared" si="0"/>
        <v>SH19-03110</v>
      </c>
      <c r="H32" s="318"/>
      <c r="I32" s="126"/>
      <c r="J32" s="110"/>
      <c r="K32" s="108"/>
      <c r="L32" s="107"/>
      <c r="M32" s="319"/>
      <c r="N32" s="107"/>
    </row>
    <row r="33" spans="1:14" ht="18" customHeight="1">
      <c r="A33" s="107">
        <v>27</v>
      </c>
      <c r="B33" s="107" t="s">
        <v>42</v>
      </c>
      <c r="C33" s="90">
        <v>43558</v>
      </c>
      <c r="D33" s="107" t="s">
        <v>4815</v>
      </c>
      <c r="E33" s="107" t="s">
        <v>6075</v>
      </c>
      <c r="F33" s="126">
        <v>4399.59</v>
      </c>
      <c r="G33" s="107" t="str">
        <f t="shared" si="0"/>
        <v>SH19-03111</v>
      </c>
      <c r="H33" s="318"/>
      <c r="I33" s="126"/>
      <c r="J33" s="110"/>
      <c r="K33" s="108"/>
      <c r="L33" s="107"/>
      <c r="M33" s="319"/>
      <c r="N33" s="107"/>
    </row>
    <row r="34" spans="1:14" ht="18" customHeight="1">
      <c r="A34" s="107">
        <v>28</v>
      </c>
      <c r="B34" s="107" t="s">
        <v>42</v>
      </c>
      <c r="C34" s="90">
        <v>43558</v>
      </c>
      <c r="D34" s="107" t="s">
        <v>4816</v>
      </c>
      <c r="E34" s="107" t="s">
        <v>6075</v>
      </c>
      <c r="F34" s="126">
        <v>8618.2099999999991</v>
      </c>
      <c r="G34" s="107" t="str">
        <f t="shared" ref="G34:G96" si="1">D34</f>
        <v>SH19-03112</v>
      </c>
      <c r="H34" s="318"/>
      <c r="I34" s="126"/>
      <c r="J34" s="110"/>
      <c r="K34" s="108"/>
      <c r="L34" s="107"/>
      <c r="M34" s="319"/>
      <c r="N34" s="107"/>
    </row>
    <row r="35" spans="1:14" ht="18" customHeight="1">
      <c r="A35" s="107">
        <v>29</v>
      </c>
      <c r="B35" s="107" t="s">
        <v>42</v>
      </c>
      <c r="C35" s="90">
        <v>43558</v>
      </c>
      <c r="D35" s="107" t="s">
        <v>4817</v>
      </c>
      <c r="E35" s="107" t="s">
        <v>6075</v>
      </c>
      <c r="F35" s="126">
        <v>4349.6899999999996</v>
      </c>
      <c r="G35" s="107" t="str">
        <f t="shared" si="1"/>
        <v>SH19-03113</v>
      </c>
      <c r="H35" s="318"/>
      <c r="I35" s="126"/>
      <c r="J35" s="110"/>
      <c r="K35" s="108"/>
      <c r="L35" s="107"/>
      <c r="M35" s="319"/>
      <c r="N35" s="107"/>
    </row>
    <row r="36" spans="1:14" ht="18" customHeight="1">
      <c r="A36" s="107">
        <v>30</v>
      </c>
      <c r="B36" s="107" t="s">
        <v>42</v>
      </c>
      <c r="C36" s="90">
        <v>43558</v>
      </c>
      <c r="D36" s="107" t="s">
        <v>4818</v>
      </c>
      <c r="E36" s="107" t="s">
        <v>6075</v>
      </c>
      <c r="F36" s="126">
        <v>1930.19</v>
      </c>
      <c r="G36" s="107" t="str">
        <f t="shared" si="1"/>
        <v>SH19-03114</v>
      </c>
      <c r="H36" s="318"/>
      <c r="I36" s="126"/>
      <c r="J36" s="110"/>
      <c r="K36" s="108"/>
      <c r="L36" s="107"/>
      <c r="M36" s="319"/>
      <c r="N36" s="107"/>
    </row>
    <row r="37" spans="1:14" ht="18" customHeight="1">
      <c r="A37" s="107">
        <v>31</v>
      </c>
      <c r="B37" s="107" t="s">
        <v>42</v>
      </c>
      <c r="C37" s="90">
        <v>43558</v>
      </c>
      <c r="D37" s="107" t="s">
        <v>4819</v>
      </c>
      <c r="E37" s="107" t="s">
        <v>6075</v>
      </c>
      <c r="F37" s="126">
        <v>7731.25</v>
      </c>
      <c r="G37" s="107" t="str">
        <f t="shared" si="1"/>
        <v>SH19-03115</v>
      </c>
      <c r="H37" s="318"/>
      <c r="I37" s="126"/>
      <c r="J37" s="110"/>
      <c r="K37" s="108"/>
      <c r="L37" s="107"/>
      <c r="M37" s="319"/>
      <c r="N37" s="107"/>
    </row>
    <row r="38" spans="1:14" ht="18" customHeight="1">
      <c r="A38" s="107">
        <v>32</v>
      </c>
      <c r="B38" s="107" t="s">
        <v>42</v>
      </c>
      <c r="C38" s="90">
        <v>43558</v>
      </c>
      <c r="D38" s="107" t="s">
        <v>4820</v>
      </c>
      <c r="E38" s="107" t="s">
        <v>6075</v>
      </c>
      <c r="F38" s="126">
        <v>426.62</v>
      </c>
      <c r="G38" s="107" t="str">
        <f t="shared" si="1"/>
        <v>SH19-03116</v>
      </c>
      <c r="H38" s="318"/>
      <c r="I38" s="126"/>
      <c r="J38" s="110"/>
      <c r="K38" s="108"/>
      <c r="L38" s="107"/>
      <c r="M38" s="319"/>
      <c r="N38" s="107"/>
    </row>
    <row r="39" spans="1:14" ht="18" customHeight="1">
      <c r="A39" s="107">
        <v>33</v>
      </c>
      <c r="B39" s="107" t="s">
        <v>42</v>
      </c>
      <c r="C39" s="90">
        <v>43558</v>
      </c>
      <c r="D39" s="107" t="s">
        <v>4821</v>
      </c>
      <c r="E39" s="107" t="s">
        <v>6075</v>
      </c>
      <c r="F39" s="126">
        <v>2738.55</v>
      </c>
      <c r="G39" s="107" t="str">
        <f t="shared" si="1"/>
        <v>SH19-03117</v>
      </c>
      <c r="H39" s="318"/>
      <c r="I39" s="126"/>
      <c r="J39" s="110"/>
      <c r="K39" s="108"/>
      <c r="L39" s="107"/>
      <c r="M39" s="319"/>
      <c r="N39" s="107"/>
    </row>
    <row r="40" spans="1:14" ht="18" customHeight="1">
      <c r="A40" s="107">
        <v>34</v>
      </c>
      <c r="B40" s="107" t="s">
        <v>197</v>
      </c>
      <c r="C40" s="90">
        <v>43556</v>
      </c>
      <c r="D40" s="107" t="s">
        <v>4822</v>
      </c>
      <c r="E40" s="107" t="s">
        <v>1709</v>
      </c>
      <c r="F40" s="126">
        <v>9051.7999999999993</v>
      </c>
      <c r="G40" s="107" t="str">
        <f t="shared" si="1"/>
        <v>SH19-03118</v>
      </c>
      <c r="H40" s="318"/>
      <c r="I40" s="126"/>
      <c r="J40" s="110"/>
      <c r="K40" s="108"/>
      <c r="L40" s="107"/>
      <c r="M40" s="319"/>
      <c r="N40" s="107"/>
    </row>
    <row r="41" spans="1:14" ht="18" customHeight="1">
      <c r="A41" s="107">
        <v>35</v>
      </c>
      <c r="B41" s="107" t="s">
        <v>42</v>
      </c>
      <c r="C41" s="90">
        <v>43557</v>
      </c>
      <c r="D41" s="107" t="s">
        <v>4823</v>
      </c>
      <c r="E41" s="107" t="s">
        <v>4452</v>
      </c>
      <c r="F41" s="126">
        <v>40.090000000000003</v>
      </c>
      <c r="G41" s="107" t="str">
        <f t="shared" si="1"/>
        <v>SH19-03119</v>
      </c>
      <c r="H41" s="318"/>
      <c r="I41" s="126"/>
      <c r="J41" s="110"/>
      <c r="K41" s="108"/>
      <c r="L41" s="107"/>
      <c r="M41" s="319"/>
      <c r="N41" s="107"/>
    </row>
    <row r="42" spans="1:14" ht="18" customHeight="1">
      <c r="A42" s="107">
        <v>36</v>
      </c>
      <c r="B42" s="107" t="s">
        <v>42</v>
      </c>
      <c r="C42" s="90">
        <v>43557</v>
      </c>
      <c r="D42" s="107" t="s">
        <v>4824</v>
      </c>
      <c r="E42" s="107" t="s">
        <v>4452</v>
      </c>
      <c r="F42" s="126">
        <v>28.08</v>
      </c>
      <c r="G42" s="107" t="str">
        <f t="shared" si="1"/>
        <v>SH19-03120</v>
      </c>
      <c r="H42" s="318"/>
      <c r="I42" s="126"/>
      <c r="J42" s="110"/>
      <c r="K42" s="108"/>
      <c r="L42" s="107"/>
      <c r="M42" s="319"/>
      <c r="N42" s="107"/>
    </row>
    <row r="43" spans="1:14" ht="18" customHeight="1">
      <c r="A43" s="107">
        <v>37</v>
      </c>
      <c r="B43" s="107" t="s">
        <v>139</v>
      </c>
      <c r="C43" s="90">
        <v>43557</v>
      </c>
      <c r="D43" s="107" t="s">
        <v>4825</v>
      </c>
      <c r="E43" s="107" t="s">
        <v>1709</v>
      </c>
      <c r="F43" s="126">
        <v>1479</v>
      </c>
      <c r="G43" s="107" t="str">
        <f t="shared" si="1"/>
        <v>SH19-03121</v>
      </c>
      <c r="H43" s="318"/>
      <c r="I43" s="126"/>
      <c r="J43" s="110"/>
      <c r="K43" s="108"/>
      <c r="L43" s="107"/>
      <c r="M43" s="319"/>
      <c r="N43" s="107"/>
    </row>
    <row r="44" spans="1:14" ht="18" customHeight="1">
      <c r="A44" s="107">
        <v>38</v>
      </c>
      <c r="B44" s="107" t="s">
        <v>142</v>
      </c>
      <c r="C44" s="90">
        <v>43557</v>
      </c>
      <c r="D44" s="107" t="s">
        <v>4826</v>
      </c>
      <c r="E44" s="107" t="s">
        <v>1709</v>
      </c>
      <c r="F44" s="126">
        <v>514</v>
      </c>
      <c r="G44" s="107" t="str">
        <f t="shared" si="1"/>
        <v>SH19-03122</v>
      </c>
      <c r="H44" s="318"/>
      <c r="I44" s="126"/>
      <c r="J44" s="110"/>
      <c r="K44" s="108"/>
      <c r="L44" s="107"/>
      <c r="M44" s="319"/>
      <c r="N44" s="107"/>
    </row>
    <row r="45" spans="1:14" ht="18" customHeight="1">
      <c r="A45" s="107">
        <v>39</v>
      </c>
      <c r="B45" s="107" t="s">
        <v>142</v>
      </c>
      <c r="C45" s="90">
        <v>43557</v>
      </c>
      <c r="D45" s="107" t="s">
        <v>4827</v>
      </c>
      <c r="E45" s="107" t="s">
        <v>1709</v>
      </c>
      <c r="F45" s="126">
        <v>170.38</v>
      </c>
      <c r="G45" s="107" t="str">
        <f t="shared" si="1"/>
        <v>SH19-03123</v>
      </c>
      <c r="H45" s="318"/>
      <c r="I45" s="126"/>
      <c r="J45" s="110"/>
      <c r="K45" s="108"/>
      <c r="L45" s="107"/>
      <c r="M45" s="319"/>
      <c r="N45" s="107"/>
    </row>
    <row r="46" spans="1:14" ht="18" customHeight="1">
      <c r="A46" s="107">
        <v>40</v>
      </c>
      <c r="B46" s="107" t="s">
        <v>225</v>
      </c>
      <c r="C46" s="90">
        <v>43557</v>
      </c>
      <c r="D46" s="107" t="s">
        <v>4828</v>
      </c>
      <c r="E46" s="107" t="s">
        <v>1709</v>
      </c>
      <c r="F46" s="126">
        <v>766</v>
      </c>
      <c r="G46" s="107" t="str">
        <f t="shared" si="1"/>
        <v>SH19-03124</v>
      </c>
      <c r="H46" s="318"/>
      <c r="I46" s="126"/>
      <c r="J46" s="110"/>
      <c r="K46" s="108"/>
      <c r="L46" s="107"/>
      <c r="M46" s="319"/>
      <c r="N46" s="107"/>
    </row>
    <row r="47" spans="1:14" ht="18" customHeight="1">
      <c r="A47" s="107">
        <v>41</v>
      </c>
      <c r="B47" s="107" t="s">
        <v>50</v>
      </c>
      <c r="C47" s="90">
        <v>43557</v>
      </c>
      <c r="D47" s="107" t="s">
        <v>4829</v>
      </c>
      <c r="E47" s="107" t="s">
        <v>1709</v>
      </c>
      <c r="F47" s="126">
        <v>5116.53</v>
      </c>
      <c r="G47" s="107" t="str">
        <f t="shared" si="1"/>
        <v>SH19-03125</v>
      </c>
      <c r="H47" s="318"/>
      <c r="I47" s="126"/>
      <c r="J47" s="110"/>
      <c r="K47" s="108"/>
      <c r="L47" s="107"/>
      <c r="M47" s="319"/>
      <c r="N47" s="107"/>
    </row>
    <row r="48" spans="1:14" ht="18" customHeight="1">
      <c r="A48" s="107">
        <v>42</v>
      </c>
      <c r="B48" s="107" t="s">
        <v>55</v>
      </c>
      <c r="C48" s="90">
        <v>43557</v>
      </c>
      <c r="D48" s="107" t="s">
        <v>4830</v>
      </c>
      <c r="E48" s="107" t="s">
        <v>1709</v>
      </c>
      <c r="F48" s="126">
        <v>2271.7800000000002</v>
      </c>
      <c r="G48" s="107" t="str">
        <f t="shared" si="1"/>
        <v>SH19-03126</v>
      </c>
      <c r="H48" s="318"/>
      <c r="I48" s="126"/>
      <c r="J48" s="110"/>
      <c r="K48" s="108"/>
      <c r="L48" s="107"/>
      <c r="M48" s="319"/>
      <c r="N48" s="107"/>
    </row>
    <row r="49" spans="1:14" ht="18" customHeight="1">
      <c r="A49" s="107">
        <v>43</v>
      </c>
      <c r="B49" s="107" t="s">
        <v>55</v>
      </c>
      <c r="C49" s="90">
        <v>43557</v>
      </c>
      <c r="D49" s="107" t="s">
        <v>4831</v>
      </c>
      <c r="E49" s="107" t="s">
        <v>1709</v>
      </c>
      <c r="F49" s="126">
        <v>1644.84</v>
      </c>
      <c r="G49" s="107" t="str">
        <f t="shared" si="1"/>
        <v>SH19-03127</v>
      </c>
      <c r="H49" s="318"/>
      <c r="I49" s="126"/>
      <c r="J49" s="110"/>
      <c r="K49" s="108"/>
      <c r="L49" s="107"/>
      <c r="M49" s="319"/>
      <c r="N49" s="107"/>
    </row>
    <row r="50" spans="1:14" ht="18" customHeight="1">
      <c r="A50" s="107">
        <v>44</v>
      </c>
      <c r="B50" s="107" t="s">
        <v>55</v>
      </c>
      <c r="C50" s="90">
        <v>43557</v>
      </c>
      <c r="D50" s="107" t="s">
        <v>4832</v>
      </c>
      <c r="E50" s="107" t="s">
        <v>1709</v>
      </c>
      <c r="F50" s="126">
        <v>1447.74</v>
      </c>
      <c r="G50" s="107" t="str">
        <f t="shared" si="1"/>
        <v>SH19-03128</v>
      </c>
      <c r="H50" s="318"/>
      <c r="I50" s="126"/>
      <c r="J50" s="110"/>
      <c r="K50" s="108"/>
      <c r="L50" s="107"/>
      <c r="M50" s="319"/>
      <c r="N50" s="107"/>
    </row>
    <row r="51" spans="1:14" ht="18" customHeight="1">
      <c r="A51" s="107">
        <v>45</v>
      </c>
      <c r="B51" s="107" t="s">
        <v>43</v>
      </c>
      <c r="C51" s="90">
        <v>43557</v>
      </c>
      <c r="D51" s="107" t="s">
        <v>4833</v>
      </c>
      <c r="E51" s="107" t="s">
        <v>1709</v>
      </c>
      <c r="F51" s="126">
        <v>4664.18</v>
      </c>
      <c r="G51" s="107" t="str">
        <f t="shared" si="1"/>
        <v>SH19-03129</v>
      </c>
      <c r="H51" s="318"/>
      <c r="I51" s="126"/>
      <c r="J51" s="110"/>
      <c r="K51" s="108"/>
      <c r="L51" s="107"/>
      <c r="M51" s="319"/>
      <c r="N51" s="107"/>
    </row>
    <row r="52" spans="1:14" ht="18" customHeight="1">
      <c r="A52" s="107">
        <v>46</v>
      </c>
      <c r="B52" s="107" t="s">
        <v>42</v>
      </c>
      <c r="C52" s="90">
        <v>43557</v>
      </c>
      <c r="D52" s="107" t="s">
        <v>4834</v>
      </c>
      <c r="E52" s="107" t="s">
        <v>4452</v>
      </c>
      <c r="F52" s="126">
        <v>3449.36</v>
      </c>
      <c r="G52" s="107" t="str">
        <f t="shared" si="1"/>
        <v>SH19-03130</v>
      </c>
      <c r="H52" s="318"/>
      <c r="I52" s="126"/>
      <c r="J52" s="110"/>
      <c r="K52" s="108"/>
      <c r="L52" s="107"/>
      <c r="M52" s="319"/>
      <c r="N52" s="107"/>
    </row>
    <row r="53" spans="1:14" ht="18" customHeight="1">
      <c r="A53" s="107">
        <v>47</v>
      </c>
      <c r="B53" s="107" t="s">
        <v>42</v>
      </c>
      <c r="C53" s="90">
        <v>43557</v>
      </c>
      <c r="D53" s="107" t="s">
        <v>4835</v>
      </c>
      <c r="E53" s="107" t="s">
        <v>4452</v>
      </c>
      <c r="F53" s="126">
        <v>639.38</v>
      </c>
      <c r="G53" s="107" t="str">
        <f t="shared" si="1"/>
        <v>SH19-03131</v>
      </c>
      <c r="H53" s="318"/>
      <c r="I53" s="126"/>
      <c r="J53" s="110"/>
      <c r="K53" s="108"/>
      <c r="L53" s="107"/>
      <c r="M53" s="319"/>
      <c r="N53" s="107"/>
    </row>
    <row r="54" spans="1:14" ht="18" customHeight="1">
      <c r="A54" s="107">
        <v>48</v>
      </c>
      <c r="B54" s="107" t="s">
        <v>237</v>
      </c>
      <c r="C54" s="90">
        <v>43557</v>
      </c>
      <c r="D54" s="107" t="s">
        <v>4836</v>
      </c>
      <c r="E54" s="107" t="s">
        <v>1709</v>
      </c>
      <c r="F54" s="126">
        <v>1038</v>
      </c>
      <c r="G54" s="107" t="str">
        <f t="shared" si="1"/>
        <v>SH19-03132</v>
      </c>
      <c r="H54" s="318"/>
      <c r="I54" s="126"/>
      <c r="J54" s="110"/>
      <c r="K54" s="108"/>
      <c r="L54" s="107"/>
      <c r="M54" s="319"/>
      <c r="N54" s="107"/>
    </row>
    <row r="55" spans="1:14" ht="18" customHeight="1">
      <c r="A55" s="107">
        <v>49</v>
      </c>
      <c r="B55" s="107" t="s">
        <v>223</v>
      </c>
      <c r="C55" s="90">
        <v>43557</v>
      </c>
      <c r="D55" s="107" t="s">
        <v>4837</v>
      </c>
      <c r="E55" s="107" t="s">
        <v>1709</v>
      </c>
      <c r="F55" s="126">
        <v>390.65</v>
      </c>
      <c r="G55" s="107" t="str">
        <f t="shared" si="1"/>
        <v>SH19-03133</v>
      </c>
      <c r="H55" s="318"/>
      <c r="I55" s="126"/>
      <c r="J55" s="110"/>
      <c r="K55" s="108"/>
      <c r="L55" s="107"/>
      <c r="M55" s="319"/>
      <c r="N55" s="107"/>
    </row>
    <row r="56" spans="1:14" ht="18" customHeight="1">
      <c r="A56" s="107">
        <v>50</v>
      </c>
      <c r="B56" s="107" t="s">
        <v>42</v>
      </c>
      <c r="C56" s="90">
        <v>43558</v>
      </c>
      <c r="D56" s="107" t="s">
        <v>4838</v>
      </c>
      <c r="E56" s="107" t="s">
        <v>6075</v>
      </c>
      <c r="F56" s="126">
        <v>11290</v>
      </c>
      <c r="G56" s="107" t="str">
        <f t="shared" si="1"/>
        <v>SH19-03134</v>
      </c>
      <c r="H56" s="318"/>
      <c r="I56" s="126"/>
      <c r="J56" s="110"/>
      <c r="K56" s="108"/>
      <c r="L56" s="107"/>
      <c r="M56" s="319"/>
      <c r="N56" s="107"/>
    </row>
    <row r="57" spans="1:14" ht="18" customHeight="1">
      <c r="A57" s="107">
        <v>51</v>
      </c>
      <c r="B57" s="107" t="s">
        <v>42</v>
      </c>
      <c r="C57" s="90">
        <v>43558</v>
      </c>
      <c r="D57" s="107" t="s">
        <v>4839</v>
      </c>
      <c r="E57" s="107" t="s">
        <v>6075</v>
      </c>
      <c r="F57" s="126">
        <v>5365.13</v>
      </c>
      <c r="G57" s="107" t="str">
        <f t="shared" si="1"/>
        <v>SH19-03135</v>
      </c>
      <c r="H57" s="318"/>
      <c r="I57" s="126"/>
      <c r="J57" s="110"/>
      <c r="K57" s="108"/>
      <c r="L57" s="107"/>
      <c r="M57" s="319"/>
      <c r="N57" s="107"/>
    </row>
    <row r="58" spans="1:14" ht="18" customHeight="1">
      <c r="A58" s="107">
        <v>52</v>
      </c>
      <c r="B58" s="107" t="s">
        <v>42</v>
      </c>
      <c r="C58" s="90">
        <v>43558</v>
      </c>
      <c r="D58" s="107" t="s">
        <v>4840</v>
      </c>
      <c r="E58" s="107" t="s">
        <v>6075</v>
      </c>
      <c r="F58" s="126">
        <v>2659.7</v>
      </c>
      <c r="G58" s="107" t="str">
        <f t="shared" si="1"/>
        <v>SH19-03136</v>
      </c>
      <c r="H58" s="318"/>
      <c r="I58" s="126"/>
      <c r="J58" s="110"/>
      <c r="K58" s="108"/>
      <c r="L58" s="107"/>
      <c r="M58" s="319"/>
      <c r="N58" s="107"/>
    </row>
    <row r="59" spans="1:14" ht="18" customHeight="1">
      <c r="A59" s="107">
        <v>53</v>
      </c>
      <c r="B59" s="107" t="s">
        <v>42</v>
      </c>
      <c r="C59" s="90">
        <v>43558</v>
      </c>
      <c r="D59" s="107" t="s">
        <v>4841</v>
      </c>
      <c r="E59" s="107" t="s">
        <v>6075</v>
      </c>
      <c r="F59" s="126">
        <v>8892.7199999999993</v>
      </c>
      <c r="G59" s="107" t="str">
        <f t="shared" si="1"/>
        <v>SH19-03137</v>
      </c>
      <c r="H59" s="318"/>
      <c r="I59" s="126"/>
      <c r="J59" s="110"/>
      <c r="K59" s="108"/>
      <c r="L59" s="107"/>
      <c r="M59" s="319"/>
      <c r="N59" s="107"/>
    </row>
    <row r="60" spans="1:14" ht="18" customHeight="1">
      <c r="A60" s="107">
        <v>54</v>
      </c>
      <c r="B60" s="107" t="s">
        <v>42</v>
      </c>
      <c r="C60" s="90">
        <v>43558</v>
      </c>
      <c r="D60" s="107" t="s">
        <v>4842</v>
      </c>
      <c r="E60" s="107" t="s">
        <v>6075</v>
      </c>
      <c r="F60" s="126">
        <v>5656.48</v>
      </c>
      <c r="G60" s="107" t="str">
        <f t="shared" si="1"/>
        <v>SH19-03138</v>
      </c>
      <c r="H60" s="318"/>
      <c r="I60" s="126"/>
      <c r="J60" s="110"/>
      <c r="K60" s="108"/>
      <c r="L60" s="107"/>
      <c r="M60" s="319"/>
      <c r="N60" s="107"/>
    </row>
    <row r="61" spans="1:14" ht="18" customHeight="1">
      <c r="A61" s="107">
        <v>55</v>
      </c>
      <c r="B61" s="107" t="s">
        <v>42</v>
      </c>
      <c r="C61" s="90">
        <v>43558</v>
      </c>
      <c r="D61" s="107" t="s">
        <v>4843</v>
      </c>
      <c r="E61" s="107" t="s">
        <v>6075</v>
      </c>
      <c r="F61" s="126">
        <v>2417.77</v>
      </c>
      <c r="G61" s="107" t="str">
        <f t="shared" si="1"/>
        <v>SH19-03139</v>
      </c>
      <c r="H61" s="318"/>
      <c r="I61" s="126"/>
      <c r="J61" s="110"/>
      <c r="K61" s="108"/>
      <c r="L61" s="107"/>
      <c r="M61" s="319"/>
      <c r="N61" s="107"/>
    </row>
    <row r="62" spans="1:14" ht="18" customHeight="1">
      <c r="A62" s="107">
        <v>56</v>
      </c>
      <c r="B62" s="107" t="s">
        <v>42</v>
      </c>
      <c r="C62" s="90">
        <v>43558</v>
      </c>
      <c r="D62" s="107" t="s">
        <v>4844</v>
      </c>
      <c r="E62" s="107" t="s">
        <v>6075</v>
      </c>
      <c r="F62" s="126">
        <v>8482.8799999999992</v>
      </c>
      <c r="G62" s="107" t="str">
        <f t="shared" si="1"/>
        <v>SH19-03140</v>
      </c>
      <c r="H62" s="318"/>
      <c r="I62" s="126"/>
      <c r="J62" s="110"/>
      <c r="K62" s="108"/>
      <c r="L62" s="107"/>
      <c r="M62" s="319"/>
      <c r="N62" s="107"/>
    </row>
    <row r="63" spans="1:14" ht="18" customHeight="1">
      <c r="A63" s="107">
        <v>57</v>
      </c>
      <c r="B63" s="107" t="s">
        <v>42</v>
      </c>
      <c r="C63" s="90">
        <v>43558</v>
      </c>
      <c r="D63" s="107" t="s">
        <v>4845</v>
      </c>
      <c r="E63" s="107" t="s">
        <v>6075</v>
      </c>
      <c r="F63" s="126">
        <v>5485.88</v>
      </c>
      <c r="G63" s="107" t="str">
        <f t="shared" si="1"/>
        <v>SH19-03141</v>
      </c>
      <c r="H63" s="318"/>
      <c r="I63" s="126"/>
      <c r="J63" s="110"/>
      <c r="K63" s="108"/>
      <c r="L63" s="107"/>
      <c r="M63" s="319"/>
      <c r="N63" s="107"/>
    </row>
    <row r="64" spans="1:14" ht="18" customHeight="1">
      <c r="A64" s="107">
        <v>58</v>
      </c>
      <c r="B64" s="107" t="s">
        <v>337</v>
      </c>
      <c r="C64" s="90">
        <v>43556</v>
      </c>
      <c r="D64" s="107" t="s">
        <v>4846</v>
      </c>
      <c r="E64" s="107" t="s">
        <v>1709</v>
      </c>
      <c r="F64" s="126">
        <v>2797</v>
      </c>
      <c r="G64" s="107" t="str">
        <f t="shared" si="1"/>
        <v>SH19-03142</v>
      </c>
      <c r="H64" s="318"/>
      <c r="I64" s="126"/>
      <c r="J64" s="110"/>
      <c r="K64" s="108"/>
      <c r="L64" s="107"/>
      <c r="M64" s="319"/>
      <c r="N64" s="107"/>
    </row>
    <row r="65" spans="1:14" ht="18" customHeight="1">
      <c r="A65" s="107">
        <v>59</v>
      </c>
      <c r="B65" s="107" t="s">
        <v>224</v>
      </c>
      <c r="C65" s="90">
        <v>43557</v>
      </c>
      <c r="D65" s="107" t="s">
        <v>4847</v>
      </c>
      <c r="E65" s="107" t="s">
        <v>1709</v>
      </c>
      <c r="F65" s="126">
        <v>2086.25</v>
      </c>
      <c r="G65" s="107" t="str">
        <f t="shared" si="1"/>
        <v>SH19-03143</v>
      </c>
      <c r="H65" s="318"/>
      <c r="I65" s="126"/>
      <c r="J65" s="110"/>
      <c r="K65" s="108"/>
      <c r="L65" s="107"/>
      <c r="M65" s="319"/>
      <c r="N65" s="107"/>
    </row>
    <row r="66" spans="1:14" ht="18" customHeight="1">
      <c r="A66" s="107">
        <v>60</v>
      </c>
      <c r="B66" s="107" t="s">
        <v>129</v>
      </c>
      <c r="C66" s="90">
        <v>43557</v>
      </c>
      <c r="D66" s="107" t="s">
        <v>4848</v>
      </c>
      <c r="E66" s="107" t="s">
        <v>1709</v>
      </c>
      <c r="F66" s="126">
        <v>3360</v>
      </c>
      <c r="G66" s="107" t="str">
        <f t="shared" si="1"/>
        <v>SH19-03144</v>
      </c>
      <c r="H66" s="318"/>
      <c r="I66" s="126"/>
      <c r="J66" s="110"/>
      <c r="K66" s="108"/>
      <c r="L66" s="107"/>
      <c r="M66" s="319"/>
      <c r="N66" s="107"/>
    </row>
    <row r="67" spans="1:14" ht="18" customHeight="1">
      <c r="A67" s="107">
        <v>61</v>
      </c>
      <c r="B67" s="107" t="s">
        <v>329</v>
      </c>
      <c r="C67" s="90">
        <v>43557</v>
      </c>
      <c r="D67" s="107" t="s">
        <v>4849</v>
      </c>
      <c r="E67" s="107" t="s">
        <v>1709</v>
      </c>
      <c r="F67" s="126">
        <v>328.65</v>
      </c>
      <c r="G67" s="107" t="str">
        <f t="shared" si="1"/>
        <v>SH19-03145</v>
      </c>
      <c r="H67" s="318"/>
      <c r="I67" s="126"/>
      <c r="J67" s="110"/>
      <c r="K67" s="108"/>
      <c r="L67" s="107"/>
      <c r="M67" s="319"/>
      <c r="N67" s="107"/>
    </row>
    <row r="68" spans="1:14" ht="18" customHeight="1">
      <c r="A68" s="107">
        <v>62</v>
      </c>
      <c r="B68" s="107" t="s">
        <v>54</v>
      </c>
      <c r="C68" s="90">
        <v>43557</v>
      </c>
      <c r="D68" s="107" t="s">
        <v>4850</v>
      </c>
      <c r="E68" s="107" t="s">
        <v>1709</v>
      </c>
      <c r="F68" s="126">
        <f>433.35+1400.55</f>
        <v>1833.9</v>
      </c>
      <c r="G68" s="107" t="str">
        <f t="shared" si="1"/>
        <v>SH19-03146</v>
      </c>
      <c r="H68" s="318"/>
      <c r="I68" s="126"/>
      <c r="J68" s="110"/>
      <c r="K68" s="108"/>
      <c r="L68" s="107"/>
      <c r="M68" s="319"/>
      <c r="N68" s="107"/>
    </row>
    <row r="69" spans="1:14" ht="18" customHeight="1">
      <c r="A69" s="107">
        <v>63</v>
      </c>
      <c r="B69" s="107" t="s">
        <v>42</v>
      </c>
      <c r="C69" s="90">
        <v>43557</v>
      </c>
      <c r="D69" s="107" t="s">
        <v>4851</v>
      </c>
      <c r="E69" s="107" t="s">
        <v>4452</v>
      </c>
      <c r="F69" s="126">
        <v>28.87</v>
      </c>
      <c r="G69" s="107" t="str">
        <f t="shared" si="1"/>
        <v>SH19-03147</v>
      </c>
      <c r="H69" s="318"/>
      <c r="I69" s="126"/>
      <c r="J69" s="110"/>
      <c r="K69" s="108"/>
      <c r="L69" s="107"/>
      <c r="M69" s="319"/>
      <c r="N69" s="107"/>
    </row>
    <row r="70" spans="1:14" ht="18" customHeight="1">
      <c r="A70" s="107">
        <v>64</v>
      </c>
      <c r="B70" s="107" t="s">
        <v>42</v>
      </c>
      <c r="C70" s="90">
        <v>43557</v>
      </c>
      <c r="D70" s="107" t="s">
        <v>4852</v>
      </c>
      <c r="E70" s="107" t="s">
        <v>4452</v>
      </c>
      <c r="F70" s="126">
        <v>9.85</v>
      </c>
      <c r="G70" s="107" t="str">
        <f t="shared" si="1"/>
        <v>SH19-03148</v>
      </c>
      <c r="H70" s="318"/>
      <c r="I70" s="126"/>
      <c r="J70" s="110"/>
      <c r="K70" s="108"/>
      <c r="L70" s="107"/>
      <c r="M70" s="319"/>
      <c r="N70" s="107"/>
    </row>
    <row r="71" spans="1:14" ht="18" customHeight="1">
      <c r="A71" s="107">
        <v>65</v>
      </c>
      <c r="B71" s="107" t="s">
        <v>337</v>
      </c>
      <c r="C71" s="90">
        <v>43557</v>
      </c>
      <c r="D71" s="107" t="s">
        <v>4853</v>
      </c>
      <c r="E71" s="107" t="s">
        <v>1709</v>
      </c>
      <c r="F71" s="126">
        <v>2284.8000000000002</v>
      </c>
      <c r="G71" s="107" t="str">
        <f t="shared" si="1"/>
        <v>SH19-03149</v>
      </c>
      <c r="H71" s="318"/>
      <c r="I71" s="126"/>
      <c r="J71" s="110"/>
      <c r="K71" s="108"/>
      <c r="L71" s="107"/>
      <c r="M71" s="319"/>
      <c r="N71" s="107"/>
    </row>
    <row r="72" spans="1:14" ht="18" customHeight="1">
      <c r="A72" s="107">
        <v>66</v>
      </c>
      <c r="B72" s="107" t="s">
        <v>335</v>
      </c>
      <c r="C72" s="90">
        <v>43557</v>
      </c>
      <c r="D72" s="107" t="s">
        <v>4854</v>
      </c>
      <c r="E72" s="107" t="s">
        <v>1709</v>
      </c>
      <c r="F72" s="126">
        <v>606.96</v>
      </c>
      <c r="G72" s="107" t="str">
        <f t="shared" si="1"/>
        <v>SH19-03150</v>
      </c>
      <c r="H72" s="318"/>
      <c r="I72" s="126"/>
      <c r="J72" s="110"/>
      <c r="K72" s="108"/>
      <c r="L72" s="107"/>
      <c r="M72" s="319"/>
      <c r="N72" s="107"/>
    </row>
    <row r="73" spans="1:14" ht="18" customHeight="1">
      <c r="A73" s="107">
        <v>67</v>
      </c>
      <c r="B73" s="107" t="s">
        <v>1746</v>
      </c>
      <c r="D73" s="327" t="s">
        <v>4855</v>
      </c>
      <c r="E73" s="107" t="s">
        <v>1709</v>
      </c>
      <c r="F73" s="126">
        <v>0</v>
      </c>
      <c r="G73" s="107" t="str">
        <f t="shared" si="1"/>
        <v>SH19-03152</v>
      </c>
      <c r="H73" s="318"/>
      <c r="I73" s="126"/>
      <c r="J73" s="110"/>
      <c r="K73" s="108"/>
      <c r="L73" s="107"/>
      <c r="M73" s="319"/>
      <c r="N73" s="107"/>
    </row>
    <row r="74" spans="1:14" ht="18" customHeight="1">
      <c r="A74" s="107">
        <v>68</v>
      </c>
      <c r="B74" s="107" t="s">
        <v>142</v>
      </c>
      <c r="C74" s="90">
        <v>43557</v>
      </c>
      <c r="D74" s="107" t="s">
        <v>4856</v>
      </c>
      <c r="E74" s="107" t="s">
        <v>1709</v>
      </c>
      <c r="F74" s="126">
        <v>2245.2399999999998</v>
      </c>
      <c r="G74" s="107" t="str">
        <f t="shared" si="1"/>
        <v>SH19-03153</v>
      </c>
      <c r="H74" s="318"/>
      <c r="I74" s="126"/>
      <c r="J74" s="110"/>
      <c r="K74" s="108"/>
      <c r="L74" s="107"/>
      <c r="M74" s="319"/>
      <c r="N74" s="107"/>
    </row>
    <row r="75" spans="1:14" ht="18" customHeight="1">
      <c r="A75" s="107">
        <v>69</v>
      </c>
      <c r="B75" s="107" t="s">
        <v>142</v>
      </c>
      <c r="C75" s="90">
        <v>43557</v>
      </c>
      <c r="D75" s="107" t="s">
        <v>4857</v>
      </c>
      <c r="E75" s="107" t="s">
        <v>1709</v>
      </c>
      <c r="F75" s="126">
        <v>420.48</v>
      </c>
      <c r="G75" s="107" t="str">
        <f t="shared" si="1"/>
        <v>SH19-03154</v>
      </c>
      <c r="H75" s="318"/>
      <c r="I75" s="126"/>
      <c r="J75" s="110"/>
      <c r="K75" s="108"/>
      <c r="L75" s="107"/>
      <c r="M75" s="319"/>
      <c r="N75" s="107"/>
    </row>
    <row r="76" spans="1:14" ht="18" customHeight="1">
      <c r="A76" s="107">
        <v>70</v>
      </c>
      <c r="B76" s="107" t="s">
        <v>43</v>
      </c>
      <c r="C76" s="90">
        <v>43557</v>
      </c>
      <c r="D76" s="107" t="s">
        <v>4858</v>
      </c>
      <c r="E76" s="107" t="s">
        <v>1709</v>
      </c>
      <c r="F76" s="126">
        <v>1465.58</v>
      </c>
      <c r="G76" s="107" t="str">
        <f t="shared" si="1"/>
        <v>SH19-03155</v>
      </c>
      <c r="H76" s="318"/>
      <c r="I76" s="126"/>
      <c r="J76" s="110"/>
      <c r="K76" s="108"/>
      <c r="L76" s="107"/>
      <c r="M76" s="319"/>
      <c r="N76" s="107"/>
    </row>
    <row r="77" spans="1:14" ht="18" customHeight="1">
      <c r="A77" s="107">
        <v>71</v>
      </c>
      <c r="B77" s="107" t="s">
        <v>49</v>
      </c>
      <c r="C77" s="90">
        <v>43558</v>
      </c>
      <c r="D77" s="107" t="s">
        <v>4859</v>
      </c>
      <c r="E77" s="107" t="s">
        <v>1709</v>
      </c>
      <c r="F77" s="126">
        <v>14242.8</v>
      </c>
      <c r="G77" s="107" t="str">
        <f t="shared" si="1"/>
        <v>SH19-03156</v>
      </c>
      <c r="H77" s="318"/>
      <c r="I77" s="126"/>
      <c r="J77" s="110"/>
      <c r="K77" s="108"/>
      <c r="L77" s="107"/>
      <c r="M77" s="319"/>
      <c r="N77" s="107"/>
    </row>
    <row r="78" spans="1:14" ht="18" customHeight="1">
      <c r="A78" s="107">
        <v>72</v>
      </c>
      <c r="B78" s="107" t="s">
        <v>1746</v>
      </c>
      <c r="D78" s="327" t="s">
        <v>4860</v>
      </c>
      <c r="E78" s="107" t="s">
        <v>1709</v>
      </c>
      <c r="F78" s="126">
        <v>0</v>
      </c>
      <c r="G78" s="107" t="str">
        <f t="shared" si="1"/>
        <v>SH19-03157</v>
      </c>
      <c r="H78" s="318"/>
      <c r="I78" s="126"/>
      <c r="J78" s="110"/>
      <c r="K78" s="108"/>
      <c r="L78" s="107"/>
      <c r="M78" s="319"/>
      <c r="N78" s="107"/>
    </row>
    <row r="79" spans="1:14" ht="18" customHeight="1">
      <c r="A79" s="107">
        <v>73</v>
      </c>
      <c r="B79" s="107" t="s">
        <v>42</v>
      </c>
      <c r="C79" s="90">
        <v>43557</v>
      </c>
      <c r="D79" s="107" t="s">
        <v>4861</v>
      </c>
      <c r="E79" s="107" t="s">
        <v>4452</v>
      </c>
      <c r="F79" s="126">
        <v>45.71</v>
      </c>
      <c r="G79" s="107" t="str">
        <f t="shared" si="1"/>
        <v>SH19-03158</v>
      </c>
      <c r="H79" s="318"/>
      <c r="I79" s="126"/>
      <c r="J79" s="110"/>
      <c r="K79" s="108"/>
      <c r="L79" s="107"/>
      <c r="M79" s="319"/>
      <c r="N79" s="107"/>
    </row>
    <row r="80" spans="1:14" ht="18" customHeight="1">
      <c r="A80" s="107">
        <v>74</v>
      </c>
      <c r="B80" s="107" t="s">
        <v>42</v>
      </c>
      <c r="C80" s="90">
        <v>43557</v>
      </c>
      <c r="D80" s="107" t="s">
        <v>4862</v>
      </c>
      <c r="E80" s="107" t="s">
        <v>4452</v>
      </c>
      <c r="F80" s="126">
        <v>114.54</v>
      </c>
      <c r="G80" s="107" t="str">
        <f t="shared" si="1"/>
        <v>SH19-03159</v>
      </c>
      <c r="H80" s="318"/>
      <c r="I80" s="126"/>
      <c r="J80" s="110"/>
      <c r="K80" s="108"/>
      <c r="L80" s="107"/>
      <c r="M80" s="319"/>
      <c r="N80" s="107"/>
    </row>
    <row r="81" spans="1:14" ht="18" customHeight="1">
      <c r="A81" s="107">
        <v>75</v>
      </c>
      <c r="B81" s="107" t="s">
        <v>42</v>
      </c>
      <c r="C81" s="90">
        <v>43558</v>
      </c>
      <c r="D81" s="107" t="s">
        <v>4863</v>
      </c>
      <c r="E81" s="107" t="s">
        <v>6075</v>
      </c>
      <c r="F81" s="126">
        <v>2152.0300000000002</v>
      </c>
      <c r="G81" s="107" t="str">
        <f t="shared" si="1"/>
        <v>SH19-03160</v>
      </c>
      <c r="H81" s="318"/>
      <c r="I81" s="126"/>
      <c r="J81" s="110"/>
      <c r="K81" s="108"/>
      <c r="L81" s="107"/>
      <c r="M81" s="319"/>
      <c r="N81" s="107"/>
    </row>
    <row r="82" spans="1:14" ht="18" customHeight="1">
      <c r="A82" s="107">
        <v>76</v>
      </c>
      <c r="B82" s="107" t="s">
        <v>42</v>
      </c>
      <c r="C82" s="90">
        <v>43558</v>
      </c>
      <c r="D82" s="107" t="s">
        <v>4864</v>
      </c>
      <c r="E82" s="107" t="s">
        <v>6075</v>
      </c>
      <c r="F82" s="126">
        <v>2013.33</v>
      </c>
      <c r="G82" s="107" t="str">
        <f t="shared" si="1"/>
        <v>SH19-03161</v>
      </c>
      <c r="H82" s="318"/>
      <c r="I82" s="126"/>
      <c r="J82" s="110"/>
      <c r="K82" s="108"/>
      <c r="L82" s="107"/>
      <c r="M82" s="319"/>
      <c r="N82" s="107"/>
    </row>
    <row r="83" spans="1:14" ht="18" customHeight="1">
      <c r="A83" s="107">
        <v>77</v>
      </c>
      <c r="B83" s="107" t="s">
        <v>1727</v>
      </c>
      <c r="C83" s="90">
        <v>43557</v>
      </c>
      <c r="D83" s="107" t="s">
        <v>4865</v>
      </c>
      <c r="E83" s="107" t="s">
        <v>1709</v>
      </c>
      <c r="F83" s="126">
        <v>942</v>
      </c>
      <c r="G83" s="107" t="str">
        <f t="shared" si="1"/>
        <v>SH19-03162</v>
      </c>
      <c r="H83" s="318"/>
      <c r="I83" s="126"/>
      <c r="J83" s="110"/>
      <c r="K83" s="108"/>
      <c r="L83" s="107"/>
      <c r="M83" s="319"/>
      <c r="N83" s="107"/>
    </row>
    <row r="84" spans="1:14" ht="18" customHeight="1">
      <c r="A84" s="107">
        <v>78</v>
      </c>
      <c r="B84" s="107" t="s">
        <v>43</v>
      </c>
      <c r="C84" s="90">
        <v>43557</v>
      </c>
      <c r="D84" s="107" t="s">
        <v>4866</v>
      </c>
      <c r="E84" s="107" t="s">
        <v>1709</v>
      </c>
      <c r="F84" s="126">
        <v>1263</v>
      </c>
      <c r="G84" s="107" t="str">
        <f t="shared" si="1"/>
        <v>SH19-03163</v>
      </c>
      <c r="H84" s="318"/>
      <c r="I84" s="126"/>
      <c r="J84" s="110"/>
      <c r="K84" s="108"/>
      <c r="L84" s="107"/>
      <c r="M84" s="319"/>
      <c r="N84" s="107"/>
    </row>
    <row r="85" spans="1:14" ht="18" customHeight="1">
      <c r="A85" s="107">
        <v>79</v>
      </c>
      <c r="B85" s="107" t="s">
        <v>42</v>
      </c>
      <c r="C85" s="90">
        <v>43559</v>
      </c>
      <c r="D85" s="107" t="s">
        <v>4867</v>
      </c>
      <c r="E85" s="107" t="s">
        <v>6076</v>
      </c>
      <c r="F85" s="126">
        <v>6344.86</v>
      </c>
      <c r="G85" s="107" t="str">
        <f t="shared" si="1"/>
        <v>SH19-03164</v>
      </c>
      <c r="H85" s="318"/>
      <c r="I85" s="126"/>
      <c r="J85" s="110"/>
      <c r="K85" s="108"/>
      <c r="L85" s="107"/>
      <c r="M85" s="319"/>
      <c r="N85" s="107"/>
    </row>
    <row r="86" spans="1:14" ht="18" customHeight="1">
      <c r="A86" s="107">
        <v>80</v>
      </c>
      <c r="B86" s="107" t="s">
        <v>42</v>
      </c>
      <c r="C86" s="90">
        <v>43559</v>
      </c>
      <c r="D86" s="107" t="s">
        <v>4868</v>
      </c>
      <c r="E86" s="107" t="s">
        <v>6076</v>
      </c>
      <c r="F86" s="126">
        <v>1730.17</v>
      </c>
      <c r="G86" s="107" t="str">
        <f t="shared" si="1"/>
        <v>SH19-03165</v>
      </c>
      <c r="H86" s="318"/>
      <c r="I86" s="126"/>
      <c r="J86" s="110"/>
      <c r="K86" s="108"/>
      <c r="L86" s="107"/>
      <c r="M86" s="319"/>
      <c r="N86" s="107"/>
    </row>
    <row r="87" spans="1:14" ht="18" customHeight="1">
      <c r="A87" s="107">
        <v>81</v>
      </c>
      <c r="B87" s="107" t="s">
        <v>42</v>
      </c>
      <c r="C87" s="90">
        <v>43559</v>
      </c>
      <c r="D87" s="107" t="s">
        <v>4869</v>
      </c>
      <c r="E87" s="107" t="s">
        <v>6076</v>
      </c>
      <c r="F87" s="126">
        <v>7517.98</v>
      </c>
      <c r="G87" s="107" t="str">
        <f t="shared" si="1"/>
        <v>SH19-03166</v>
      </c>
      <c r="H87" s="318"/>
      <c r="I87" s="126"/>
      <c r="J87" s="110"/>
      <c r="K87" s="108"/>
      <c r="L87" s="107"/>
      <c r="M87" s="319"/>
      <c r="N87" s="107"/>
    </row>
    <row r="88" spans="1:14" ht="18" customHeight="1">
      <c r="A88" s="107">
        <v>82</v>
      </c>
      <c r="B88" s="107" t="s">
        <v>42</v>
      </c>
      <c r="C88" s="90">
        <v>43559</v>
      </c>
      <c r="D88" s="107" t="s">
        <v>4870</v>
      </c>
      <c r="E88" s="107" t="s">
        <v>6076</v>
      </c>
      <c r="F88" s="126">
        <v>2185.48</v>
      </c>
      <c r="G88" s="107" t="str">
        <f t="shared" si="1"/>
        <v>SH19-03167</v>
      </c>
      <c r="H88" s="318"/>
      <c r="I88" s="126"/>
      <c r="J88" s="110"/>
      <c r="K88" s="108"/>
      <c r="L88" s="107"/>
      <c r="M88" s="319"/>
      <c r="N88" s="107"/>
    </row>
    <row r="89" spans="1:14" ht="18" customHeight="1">
      <c r="A89" s="107">
        <v>83</v>
      </c>
      <c r="B89" s="107" t="s">
        <v>42</v>
      </c>
      <c r="C89" s="90">
        <v>43559</v>
      </c>
      <c r="D89" s="107" t="s">
        <v>4871</v>
      </c>
      <c r="E89" s="107" t="s">
        <v>6076</v>
      </c>
      <c r="F89" s="126">
        <v>2115.1799999999998</v>
      </c>
      <c r="G89" s="107" t="str">
        <f t="shared" si="1"/>
        <v>SH19-03168</v>
      </c>
      <c r="H89" s="318"/>
      <c r="I89" s="126"/>
      <c r="J89" s="110"/>
      <c r="K89" s="108"/>
      <c r="L89" s="107"/>
      <c r="M89" s="319"/>
      <c r="N89" s="107"/>
    </row>
    <row r="90" spans="1:14" ht="18" customHeight="1">
      <c r="A90" s="107">
        <v>84</v>
      </c>
      <c r="B90" s="107" t="s">
        <v>42</v>
      </c>
      <c r="C90" s="90">
        <v>43559</v>
      </c>
      <c r="D90" s="107" t="s">
        <v>4872</v>
      </c>
      <c r="E90" s="107" t="s">
        <v>6076</v>
      </c>
      <c r="F90" s="126">
        <v>3731.05</v>
      </c>
      <c r="G90" s="107" t="str">
        <f t="shared" si="1"/>
        <v>SH19-03169</v>
      </c>
      <c r="H90" s="318"/>
      <c r="I90" s="126"/>
      <c r="J90" s="110"/>
      <c r="K90" s="108"/>
      <c r="L90" s="107"/>
      <c r="M90" s="319"/>
      <c r="N90" s="107"/>
    </row>
    <row r="91" spans="1:14" ht="18" customHeight="1">
      <c r="A91" s="107">
        <v>85</v>
      </c>
      <c r="B91" s="107" t="s">
        <v>42</v>
      </c>
      <c r="C91" s="90">
        <v>43559</v>
      </c>
      <c r="D91" s="107" t="s">
        <v>4873</v>
      </c>
      <c r="E91" s="107" t="s">
        <v>6076</v>
      </c>
      <c r="F91" s="126">
        <v>4172.26</v>
      </c>
      <c r="G91" s="107" t="str">
        <f t="shared" si="1"/>
        <v>SH19-03170</v>
      </c>
      <c r="H91" s="318"/>
      <c r="I91" s="126"/>
      <c r="J91" s="110"/>
      <c r="K91" s="108"/>
      <c r="L91" s="107"/>
      <c r="M91" s="319"/>
      <c r="N91" s="107"/>
    </row>
    <row r="92" spans="1:14" ht="18" customHeight="1">
      <c r="A92" s="107">
        <v>86</v>
      </c>
      <c r="B92" s="107" t="s">
        <v>42</v>
      </c>
      <c r="C92" s="90">
        <v>43559</v>
      </c>
      <c r="D92" s="107" t="s">
        <v>4874</v>
      </c>
      <c r="E92" s="107" t="s">
        <v>6076</v>
      </c>
      <c r="F92" s="126">
        <v>6866.16</v>
      </c>
      <c r="G92" s="107" t="str">
        <f t="shared" si="1"/>
        <v>SH19-03171</v>
      </c>
      <c r="H92" s="318"/>
      <c r="I92" s="126"/>
      <c r="J92" s="110"/>
      <c r="K92" s="108"/>
      <c r="L92" s="107"/>
      <c r="M92" s="319"/>
      <c r="N92" s="107"/>
    </row>
    <row r="93" spans="1:14" ht="18" customHeight="1">
      <c r="A93" s="107">
        <v>87</v>
      </c>
      <c r="B93" s="107" t="s">
        <v>42</v>
      </c>
      <c r="C93" s="90">
        <v>43559</v>
      </c>
      <c r="D93" s="107" t="s">
        <v>4875</v>
      </c>
      <c r="E93" s="107" t="s">
        <v>6076</v>
      </c>
      <c r="F93" s="126">
        <v>4568.3999999999996</v>
      </c>
      <c r="G93" s="107" t="str">
        <f t="shared" si="1"/>
        <v>SH19-03172</v>
      </c>
      <c r="H93" s="318"/>
      <c r="I93" s="126"/>
      <c r="J93" s="110"/>
      <c r="K93" s="108"/>
      <c r="L93" s="107"/>
      <c r="M93" s="319"/>
      <c r="N93" s="107"/>
    </row>
    <row r="94" spans="1:14" ht="18" customHeight="1">
      <c r="A94" s="107">
        <v>88</v>
      </c>
      <c r="B94" s="107" t="s">
        <v>42</v>
      </c>
      <c r="C94" s="90">
        <v>43559</v>
      </c>
      <c r="D94" s="107" t="s">
        <v>4876</v>
      </c>
      <c r="E94" s="107" t="s">
        <v>6076</v>
      </c>
      <c r="F94" s="126">
        <v>6992.39</v>
      </c>
      <c r="G94" s="107" t="str">
        <f t="shared" si="1"/>
        <v>SH19-03173</v>
      </c>
      <c r="H94" s="318"/>
      <c r="I94" s="126"/>
      <c r="J94" s="110"/>
      <c r="K94" s="108"/>
      <c r="L94" s="107"/>
      <c r="M94" s="319"/>
      <c r="N94" s="107"/>
    </row>
    <row r="95" spans="1:14" ht="18" customHeight="1">
      <c r="A95" s="107">
        <v>89</v>
      </c>
      <c r="B95" s="107" t="s">
        <v>42</v>
      </c>
      <c r="C95" s="90">
        <v>43559</v>
      </c>
      <c r="D95" s="107" t="s">
        <v>4877</v>
      </c>
      <c r="E95" s="107" t="s">
        <v>6076</v>
      </c>
      <c r="F95" s="126">
        <v>5894.5</v>
      </c>
      <c r="G95" s="107" t="str">
        <f t="shared" si="1"/>
        <v>SH19-03174</v>
      </c>
      <c r="H95" s="318"/>
      <c r="I95" s="126"/>
      <c r="J95" s="110"/>
      <c r="K95" s="108"/>
      <c r="L95" s="107"/>
      <c r="M95" s="319"/>
      <c r="N95" s="107"/>
    </row>
    <row r="96" spans="1:14" ht="18" customHeight="1">
      <c r="A96" s="107">
        <v>90</v>
      </c>
      <c r="B96" s="107" t="s">
        <v>42</v>
      </c>
      <c r="C96" s="90">
        <v>43559</v>
      </c>
      <c r="D96" s="107" t="s">
        <v>4878</v>
      </c>
      <c r="E96" s="107" t="s">
        <v>6076</v>
      </c>
      <c r="F96" s="126">
        <v>3859.27</v>
      </c>
      <c r="G96" s="107" t="str">
        <f t="shared" si="1"/>
        <v>SH19-03175</v>
      </c>
      <c r="H96" s="318"/>
      <c r="I96" s="126"/>
      <c r="J96" s="110"/>
      <c r="K96" s="108"/>
      <c r="L96" s="107"/>
      <c r="M96" s="319"/>
      <c r="N96" s="107"/>
    </row>
    <row r="97" spans="1:14" ht="18" customHeight="1">
      <c r="A97" s="107">
        <v>91</v>
      </c>
      <c r="B97" s="107" t="s">
        <v>55</v>
      </c>
      <c r="C97" s="90">
        <v>43558</v>
      </c>
      <c r="D97" s="107" t="s">
        <v>4879</v>
      </c>
      <c r="E97" s="107" t="s">
        <v>1709</v>
      </c>
      <c r="F97" s="126">
        <v>1644.84</v>
      </c>
      <c r="G97" s="107" t="str">
        <f t="shared" ref="G97:G161" si="2">D97</f>
        <v>SH19-03176</v>
      </c>
      <c r="H97" s="318"/>
      <c r="I97" s="126"/>
      <c r="J97" s="110"/>
      <c r="K97" s="108"/>
      <c r="L97" s="107"/>
      <c r="M97" s="319"/>
      <c r="N97" s="107"/>
    </row>
    <row r="98" spans="1:14" ht="18" customHeight="1">
      <c r="A98" s="107">
        <v>92</v>
      </c>
      <c r="B98" s="107" t="s">
        <v>55</v>
      </c>
      <c r="C98" s="90">
        <v>43558</v>
      </c>
      <c r="D98" s="107" t="s">
        <v>4880</v>
      </c>
      <c r="E98" s="107" t="s">
        <v>1709</v>
      </c>
      <c r="F98" s="126">
        <v>727.65</v>
      </c>
      <c r="G98" s="107" t="str">
        <f t="shared" si="2"/>
        <v>SH19-03177</v>
      </c>
      <c r="H98" s="318"/>
      <c r="I98" s="126"/>
      <c r="J98" s="110"/>
      <c r="K98" s="108"/>
      <c r="L98" s="107"/>
      <c r="M98" s="319"/>
      <c r="N98" s="107"/>
    </row>
    <row r="99" spans="1:14" ht="18" customHeight="1">
      <c r="A99" s="107">
        <v>93</v>
      </c>
      <c r="B99" s="107" t="s">
        <v>55</v>
      </c>
      <c r="C99" s="90">
        <v>43558</v>
      </c>
      <c r="D99" s="107" t="s">
        <v>4881</v>
      </c>
      <c r="E99" s="107" t="s">
        <v>1709</v>
      </c>
      <c r="F99" s="126">
        <v>1502.82</v>
      </c>
      <c r="G99" s="107" t="str">
        <f t="shared" si="2"/>
        <v>SH19-03178</v>
      </c>
      <c r="H99" s="318"/>
      <c r="I99" s="126"/>
      <c r="J99" s="110"/>
      <c r="K99" s="108"/>
      <c r="L99" s="107"/>
      <c r="M99" s="319"/>
      <c r="N99" s="107"/>
    </row>
    <row r="100" spans="1:14" ht="18" customHeight="1">
      <c r="A100" s="107">
        <v>94</v>
      </c>
      <c r="B100" s="107" t="s">
        <v>142</v>
      </c>
      <c r="C100" s="90">
        <v>43558</v>
      </c>
      <c r="D100" s="107" t="s">
        <v>4882</v>
      </c>
      <c r="E100" s="107" t="s">
        <v>1709</v>
      </c>
      <c r="F100" s="126">
        <v>514</v>
      </c>
      <c r="G100" s="107" t="str">
        <f t="shared" si="2"/>
        <v>SH19-03179</v>
      </c>
      <c r="H100" s="318"/>
      <c r="I100" s="126"/>
      <c r="J100" s="110"/>
      <c r="K100" s="108"/>
      <c r="L100" s="107"/>
      <c r="M100" s="319"/>
      <c r="N100" s="107"/>
    </row>
    <row r="101" spans="1:14" ht="18" customHeight="1">
      <c r="A101" s="107">
        <v>95</v>
      </c>
      <c r="B101" s="107" t="s">
        <v>142</v>
      </c>
      <c r="C101" s="90">
        <v>43558</v>
      </c>
      <c r="D101" s="107" t="s">
        <v>4883</v>
      </c>
      <c r="E101" s="107" t="s">
        <v>1709</v>
      </c>
      <c r="F101" s="126">
        <v>52.72</v>
      </c>
      <c r="G101" s="107" t="str">
        <f t="shared" si="2"/>
        <v>SH19-03180</v>
      </c>
      <c r="H101" s="318"/>
      <c r="I101" s="126"/>
      <c r="J101" s="110"/>
      <c r="K101" s="108"/>
      <c r="L101" s="107"/>
      <c r="M101" s="319"/>
      <c r="N101" s="107"/>
    </row>
    <row r="102" spans="1:14" ht="18" customHeight="1">
      <c r="A102" s="107">
        <v>96</v>
      </c>
      <c r="B102" s="107" t="s">
        <v>139</v>
      </c>
      <c r="C102" s="90">
        <v>43558</v>
      </c>
      <c r="D102" s="356" t="s">
        <v>6098</v>
      </c>
      <c r="E102" s="107" t="s">
        <v>1709</v>
      </c>
      <c r="F102" s="126">
        <v>1479</v>
      </c>
      <c r="G102" s="107" t="str">
        <f t="shared" si="2"/>
        <v>SH19-03181A</v>
      </c>
      <c r="H102" s="318"/>
      <c r="I102" s="126"/>
      <c r="J102" s="110"/>
      <c r="K102" s="108"/>
      <c r="L102" s="107"/>
      <c r="M102" s="319"/>
      <c r="N102" s="107"/>
    </row>
    <row r="103" spans="1:14" ht="18" customHeight="1">
      <c r="A103" s="107">
        <v>97</v>
      </c>
      <c r="B103" s="107" t="s">
        <v>42</v>
      </c>
      <c r="C103" s="90">
        <v>43557</v>
      </c>
      <c r="D103" s="356" t="s">
        <v>4884</v>
      </c>
      <c r="E103" s="107" t="s">
        <v>4452</v>
      </c>
      <c r="F103" s="126">
        <v>105.42</v>
      </c>
      <c r="G103" s="107" t="str">
        <f t="shared" si="2"/>
        <v>SH19-03181</v>
      </c>
      <c r="H103" s="318"/>
      <c r="I103" s="126"/>
      <c r="J103" s="110"/>
      <c r="K103" s="108"/>
      <c r="L103" s="107"/>
      <c r="M103" s="319"/>
      <c r="N103" s="107"/>
    </row>
    <row r="104" spans="1:14" ht="18" customHeight="1">
      <c r="A104" s="107">
        <v>98</v>
      </c>
      <c r="B104" s="107" t="s">
        <v>43</v>
      </c>
      <c r="C104" s="90">
        <v>43558</v>
      </c>
      <c r="D104" s="107" t="s">
        <v>4885</v>
      </c>
      <c r="E104" s="107" t="s">
        <v>1709</v>
      </c>
      <c r="F104" s="126">
        <v>4727.41</v>
      </c>
      <c r="G104" s="107" t="str">
        <f t="shared" si="2"/>
        <v>SH19-03182</v>
      </c>
      <c r="H104" s="318"/>
      <c r="I104" s="126"/>
      <c r="J104" s="110"/>
      <c r="K104" s="108"/>
      <c r="L104" s="107"/>
      <c r="M104" s="319"/>
      <c r="N104" s="107"/>
    </row>
    <row r="105" spans="1:14" ht="18" customHeight="1">
      <c r="A105" s="107">
        <v>99</v>
      </c>
      <c r="B105" s="107" t="s">
        <v>237</v>
      </c>
      <c r="C105" s="90">
        <v>43558</v>
      </c>
      <c r="D105" s="107" t="s">
        <v>4886</v>
      </c>
      <c r="E105" s="107" t="s">
        <v>1709</v>
      </c>
      <c r="F105" s="126">
        <v>6560.04</v>
      </c>
      <c r="G105" s="107" t="str">
        <f t="shared" si="2"/>
        <v>SH19-03183</v>
      </c>
      <c r="H105" s="318"/>
      <c r="I105" s="126"/>
      <c r="J105" s="110"/>
      <c r="K105" s="108"/>
      <c r="L105" s="107"/>
      <c r="M105" s="319"/>
      <c r="N105" s="107"/>
    </row>
    <row r="106" spans="1:14" ht="18" customHeight="1">
      <c r="A106" s="107">
        <v>100</v>
      </c>
      <c r="B106" s="107" t="s">
        <v>223</v>
      </c>
      <c r="C106" s="90">
        <v>43558</v>
      </c>
      <c r="D106" s="107" t="s">
        <v>4887</v>
      </c>
      <c r="E106" s="107" t="s">
        <v>1709</v>
      </c>
      <c r="F106" s="126">
        <v>934.92</v>
      </c>
      <c r="G106" s="107" t="str">
        <f t="shared" si="2"/>
        <v>SH19-03184</v>
      </c>
      <c r="H106" s="318"/>
      <c r="I106" s="126"/>
      <c r="J106" s="110"/>
      <c r="K106" s="108"/>
      <c r="L106" s="107"/>
      <c r="M106" s="319"/>
      <c r="N106" s="107"/>
    </row>
    <row r="107" spans="1:14" ht="18" customHeight="1">
      <c r="A107" s="107">
        <v>101</v>
      </c>
      <c r="B107" s="107"/>
      <c r="D107" s="347" t="s">
        <v>4888</v>
      </c>
      <c r="E107" s="107" t="s">
        <v>1709</v>
      </c>
      <c r="F107" s="126">
        <v>0</v>
      </c>
      <c r="G107" s="107" t="str">
        <f t="shared" si="2"/>
        <v>SH19-03185</v>
      </c>
      <c r="H107" s="318"/>
      <c r="I107" s="126"/>
      <c r="J107" s="110"/>
      <c r="K107" s="108"/>
      <c r="L107" s="107"/>
      <c r="M107" s="319"/>
      <c r="N107" s="107" t="s">
        <v>1942</v>
      </c>
    </row>
    <row r="108" spans="1:14" ht="18" customHeight="1">
      <c r="A108" s="107">
        <v>102</v>
      </c>
      <c r="B108" s="107" t="s">
        <v>50</v>
      </c>
      <c r="C108" s="90">
        <v>43558</v>
      </c>
      <c r="D108" s="125" t="s">
        <v>4889</v>
      </c>
      <c r="E108" s="107" t="s">
        <v>1709</v>
      </c>
      <c r="F108" s="126">
        <v>4588.38</v>
      </c>
      <c r="G108" s="107" t="str">
        <f t="shared" si="2"/>
        <v>SH19-03186</v>
      </c>
      <c r="H108" s="318"/>
      <c r="I108" s="126"/>
      <c r="J108" s="110"/>
      <c r="K108" s="108"/>
      <c r="L108" s="107"/>
      <c r="M108" s="319"/>
      <c r="N108" s="107"/>
    </row>
    <row r="109" spans="1:14" ht="18" customHeight="1">
      <c r="A109" s="107">
        <v>103</v>
      </c>
      <c r="B109" s="107" t="s">
        <v>288</v>
      </c>
      <c r="C109" s="90">
        <v>43558</v>
      </c>
      <c r="D109" s="107" t="s">
        <v>4890</v>
      </c>
      <c r="E109" s="107" t="s">
        <v>1709</v>
      </c>
      <c r="F109" s="126">
        <v>1148</v>
      </c>
      <c r="G109" s="107" t="str">
        <f t="shared" si="2"/>
        <v>SH19-03187</v>
      </c>
      <c r="H109" s="318"/>
      <c r="I109" s="126"/>
      <c r="J109" s="110"/>
      <c r="K109" s="108"/>
      <c r="L109" s="107"/>
      <c r="M109" s="319"/>
      <c r="N109" s="107"/>
    </row>
    <row r="110" spans="1:14" ht="18" customHeight="1">
      <c r="A110" s="107">
        <v>104</v>
      </c>
      <c r="B110" s="107" t="s">
        <v>337</v>
      </c>
      <c r="C110" s="90">
        <v>43558</v>
      </c>
      <c r="D110" s="107" t="s">
        <v>4891</v>
      </c>
      <c r="E110" s="107" t="s">
        <v>1709</v>
      </c>
      <c r="F110" s="126">
        <v>5567.2</v>
      </c>
      <c r="G110" s="107" t="str">
        <f t="shared" si="2"/>
        <v>SH19-03188</v>
      </c>
      <c r="H110" s="318"/>
      <c r="I110" s="126"/>
      <c r="J110" s="110"/>
      <c r="K110" s="108"/>
      <c r="L110" s="107"/>
      <c r="M110" s="319"/>
      <c r="N110" s="107"/>
    </row>
    <row r="111" spans="1:14" ht="18" customHeight="1">
      <c r="A111" s="107">
        <v>105</v>
      </c>
      <c r="B111" s="107" t="s">
        <v>1727</v>
      </c>
      <c r="C111" s="90">
        <v>43558</v>
      </c>
      <c r="D111" s="107" t="s">
        <v>4892</v>
      </c>
      <c r="E111" s="107" t="s">
        <v>1709</v>
      </c>
      <c r="F111" s="126">
        <v>602.79999999999995</v>
      </c>
      <c r="G111" s="107" t="str">
        <f t="shared" si="2"/>
        <v>SH19-03189</v>
      </c>
      <c r="H111" s="318"/>
      <c r="I111" s="126"/>
      <c r="J111" s="110"/>
      <c r="K111" s="108"/>
      <c r="L111" s="107"/>
      <c r="M111" s="319"/>
      <c r="N111" s="107"/>
    </row>
    <row r="112" spans="1:14" ht="18" customHeight="1">
      <c r="A112" s="107">
        <v>106</v>
      </c>
      <c r="B112" s="107" t="s">
        <v>337</v>
      </c>
      <c r="C112" s="90">
        <v>43558</v>
      </c>
      <c r="D112" s="107" t="s">
        <v>4893</v>
      </c>
      <c r="E112" s="107" t="s">
        <v>1709</v>
      </c>
      <c r="F112" s="126">
        <v>417</v>
      </c>
      <c r="G112" s="107" t="str">
        <f t="shared" si="2"/>
        <v>SH19-03190</v>
      </c>
      <c r="H112" s="318"/>
      <c r="I112" s="126"/>
      <c r="J112" s="110"/>
      <c r="K112" s="108"/>
      <c r="L112" s="107"/>
      <c r="M112" s="319"/>
      <c r="N112" s="107"/>
    </row>
    <row r="113" spans="1:14" ht="18" customHeight="1">
      <c r="A113" s="107">
        <v>107</v>
      </c>
      <c r="B113" s="107" t="s">
        <v>42</v>
      </c>
      <c r="C113" s="90">
        <v>43558</v>
      </c>
      <c r="D113" s="107" t="s">
        <v>4894</v>
      </c>
      <c r="E113" s="107" t="s">
        <v>1709</v>
      </c>
      <c r="F113" s="126">
        <v>5555.7</v>
      </c>
      <c r="G113" s="107" t="str">
        <f t="shared" si="2"/>
        <v>SH19-03191</v>
      </c>
      <c r="H113" s="318"/>
      <c r="I113" s="126"/>
      <c r="J113" s="110"/>
      <c r="K113" s="108"/>
      <c r="L113" s="107"/>
      <c r="M113" s="319"/>
      <c r="N113" s="107"/>
    </row>
    <row r="114" spans="1:14" ht="18" customHeight="1">
      <c r="A114" s="107">
        <v>108</v>
      </c>
      <c r="B114" s="107" t="s">
        <v>42</v>
      </c>
      <c r="C114" s="90">
        <v>43558</v>
      </c>
      <c r="D114" s="107" t="s">
        <v>4895</v>
      </c>
      <c r="E114" s="107" t="s">
        <v>1709</v>
      </c>
      <c r="F114" s="126">
        <v>15128.66</v>
      </c>
      <c r="G114" s="107" t="str">
        <f t="shared" si="2"/>
        <v>SH19-03192</v>
      </c>
      <c r="H114" s="318"/>
      <c r="I114" s="126"/>
      <c r="J114" s="110"/>
      <c r="K114" s="108"/>
      <c r="L114" s="107"/>
      <c r="M114" s="319"/>
      <c r="N114" s="107"/>
    </row>
    <row r="115" spans="1:14" ht="18" customHeight="1">
      <c r="A115" s="107">
        <v>109</v>
      </c>
      <c r="B115" s="107" t="s">
        <v>129</v>
      </c>
      <c r="C115" s="90">
        <v>43558</v>
      </c>
      <c r="D115" s="107" t="s">
        <v>4896</v>
      </c>
      <c r="E115" s="107" t="s">
        <v>1709</v>
      </c>
      <c r="F115" s="126">
        <v>3839.85</v>
      </c>
      <c r="G115" s="107" t="str">
        <f t="shared" si="2"/>
        <v>SH19-03193</v>
      </c>
      <c r="H115" s="318"/>
      <c r="I115" s="126"/>
      <c r="J115" s="110"/>
      <c r="K115" s="108"/>
      <c r="L115" s="107"/>
      <c r="M115" s="319"/>
      <c r="N115" s="107"/>
    </row>
    <row r="116" spans="1:14" ht="18" customHeight="1">
      <c r="A116" s="107">
        <v>110</v>
      </c>
      <c r="B116" s="107" t="s">
        <v>55</v>
      </c>
      <c r="C116" s="90">
        <v>43558</v>
      </c>
      <c r="D116" s="107" t="s">
        <v>4897</v>
      </c>
      <c r="E116" s="107" t="s">
        <v>1709</v>
      </c>
      <c r="F116" s="126">
        <v>1548.18</v>
      </c>
      <c r="G116" s="107" t="str">
        <f t="shared" si="2"/>
        <v>SH19-03194</v>
      </c>
      <c r="H116" s="318"/>
      <c r="I116" s="126"/>
      <c r="J116" s="110"/>
      <c r="K116" s="108"/>
      <c r="L116" s="107"/>
      <c r="M116" s="319"/>
      <c r="N116" s="107"/>
    </row>
    <row r="117" spans="1:14" ht="18" customHeight="1">
      <c r="A117" s="107">
        <v>111</v>
      </c>
      <c r="B117" s="107" t="s">
        <v>55</v>
      </c>
      <c r="C117" s="90">
        <v>43558</v>
      </c>
      <c r="D117" s="107" t="s">
        <v>4898</v>
      </c>
      <c r="E117" s="107" t="s">
        <v>1709</v>
      </c>
      <c r="F117" s="126">
        <v>1702.62</v>
      </c>
      <c r="G117" s="107" t="str">
        <f t="shared" si="2"/>
        <v>SH19-03195</v>
      </c>
      <c r="H117" s="318"/>
      <c r="I117" s="126"/>
      <c r="J117" s="110"/>
      <c r="K117" s="108"/>
      <c r="L117" s="107"/>
      <c r="M117" s="319"/>
      <c r="N117" s="107"/>
    </row>
    <row r="118" spans="1:14" ht="18" customHeight="1">
      <c r="A118" s="107">
        <v>112</v>
      </c>
      <c r="B118" s="107" t="s">
        <v>42</v>
      </c>
      <c r="C118" s="90">
        <v>43558</v>
      </c>
      <c r="D118" s="107" t="s">
        <v>4899</v>
      </c>
      <c r="E118" s="107" t="s">
        <v>6075</v>
      </c>
      <c r="F118" s="126">
        <v>37.340000000000003</v>
      </c>
      <c r="G118" s="107" t="str">
        <f t="shared" si="2"/>
        <v>SH19-03196</v>
      </c>
      <c r="H118" s="318"/>
      <c r="I118" s="126"/>
      <c r="J118" s="110"/>
      <c r="K118" s="108"/>
      <c r="L118" s="107"/>
      <c r="M118" s="319"/>
      <c r="N118" s="107"/>
    </row>
    <row r="119" spans="1:14" ht="18" customHeight="1">
      <c r="A119" s="107">
        <v>113</v>
      </c>
      <c r="B119" s="107" t="s">
        <v>1727</v>
      </c>
      <c r="C119" s="90">
        <v>43558</v>
      </c>
      <c r="D119" s="107" t="s">
        <v>4900</v>
      </c>
      <c r="E119" s="107" t="s">
        <v>1709</v>
      </c>
      <c r="F119" s="126">
        <v>5256.9</v>
      </c>
      <c r="G119" s="107" t="str">
        <f t="shared" si="2"/>
        <v>SH19-03197</v>
      </c>
      <c r="H119" s="318"/>
      <c r="I119" s="126"/>
      <c r="J119" s="110"/>
      <c r="K119" s="108"/>
      <c r="L119" s="107"/>
      <c r="M119" s="319"/>
      <c r="N119" s="107"/>
    </row>
    <row r="120" spans="1:14" ht="18" customHeight="1">
      <c r="A120" s="107">
        <v>114</v>
      </c>
      <c r="B120" s="107" t="s">
        <v>291</v>
      </c>
      <c r="C120" s="90">
        <v>43558</v>
      </c>
      <c r="D120" s="107" t="s">
        <v>4901</v>
      </c>
      <c r="E120" s="107" t="s">
        <v>1709</v>
      </c>
      <c r="F120" s="126">
        <v>3170.7</v>
      </c>
      <c r="G120" s="107" t="str">
        <f t="shared" si="2"/>
        <v>SH19-03198</v>
      </c>
      <c r="H120" s="318"/>
      <c r="I120" s="126"/>
      <c r="J120" s="110"/>
      <c r="K120" s="108"/>
      <c r="L120" s="107"/>
      <c r="M120" s="319"/>
      <c r="N120" s="107"/>
    </row>
    <row r="121" spans="1:14" ht="18" customHeight="1">
      <c r="A121" s="107">
        <v>115</v>
      </c>
      <c r="B121" s="107" t="s">
        <v>42</v>
      </c>
      <c r="C121" s="90">
        <v>43559</v>
      </c>
      <c r="D121" s="107" t="s">
        <v>4902</v>
      </c>
      <c r="E121" s="107" t="s">
        <v>6076</v>
      </c>
      <c r="F121" s="126">
        <v>6028.89</v>
      </c>
      <c r="G121" s="107" t="str">
        <f t="shared" si="2"/>
        <v>SH19-03199</v>
      </c>
      <c r="H121" s="318"/>
      <c r="I121" s="126"/>
      <c r="J121" s="110"/>
      <c r="K121" s="108"/>
      <c r="L121" s="107"/>
      <c r="M121" s="319"/>
      <c r="N121" s="107"/>
    </row>
    <row r="122" spans="1:14" ht="18" customHeight="1">
      <c r="A122" s="107">
        <v>116</v>
      </c>
      <c r="B122" s="107" t="s">
        <v>42</v>
      </c>
      <c r="C122" s="90">
        <v>43559</v>
      </c>
      <c r="D122" s="107" t="s">
        <v>4903</v>
      </c>
      <c r="E122" s="107" t="s">
        <v>6076</v>
      </c>
      <c r="F122" s="126">
        <v>5168.68</v>
      </c>
      <c r="G122" s="107" t="str">
        <f t="shared" si="2"/>
        <v>SH19-03200</v>
      </c>
      <c r="H122" s="318"/>
      <c r="I122" s="126"/>
      <c r="J122" s="110"/>
      <c r="K122" s="108"/>
      <c r="L122" s="107"/>
      <c r="M122" s="319"/>
      <c r="N122" s="107"/>
    </row>
    <row r="123" spans="1:14" ht="18" customHeight="1">
      <c r="A123" s="107">
        <v>117</v>
      </c>
      <c r="B123" s="107" t="s">
        <v>42</v>
      </c>
      <c r="C123" s="90">
        <v>43559</v>
      </c>
      <c r="D123" s="107" t="s">
        <v>4904</v>
      </c>
      <c r="E123" s="107" t="s">
        <v>6076</v>
      </c>
      <c r="F123" s="126">
        <v>6468.11</v>
      </c>
      <c r="G123" s="107" t="str">
        <f t="shared" si="2"/>
        <v>SH19-03201</v>
      </c>
      <c r="H123" s="318"/>
      <c r="I123" s="126"/>
      <c r="J123" s="110"/>
      <c r="K123" s="108"/>
      <c r="L123" s="107"/>
      <c r="M123" s="319"/>
      <c r="N123" s="107"/>
    </row>
    <row r="124" spans="1:14" ht="18" customHeight="1">
      <c r="A124" s="107">
        <v>118</v>
      </c>
      <c r="B124" s="107" t="s">
        <v>142</v>
      </c>
      <c r="C124" s="90">
        <v>43558</v>
      </c>
      <c r="D124" s="107" t="s">
        <v>4905</v>
      </c>
      <c r="E124" s="107" t="s">
        <v>1709</v>
      </c>
      <c r="F124" s="126">
        <v>2196.35</v>
      </c>
      <c r="G124" s="107" t="str">
        <f t="shared" si="2"/>
        <v>SH19-03202</v>
      </c>
      <c r="H124" s="318"/>
      <c r="I124" s="126"/>
      <c r="J124" s="110"/>
      <c r="K124" s="108"/>
      <c r="L124" s="107"/>
      <c r="M124" s="319"/>
      <c r="N124" s="107"/>
    </row>
    <row r="125" spans="1:14" ht="18" customHeight="1">
      <c r="A125" s="107">
        <v>119</v>
      </c>
      <c r="B125" s="107" t="s">
        <v>142</v>
      </c>
      <c r="C125" s="90">
        <v>43558</v>
      </c>
      <c r="D125" s="107" t="s">
        <v>4906</v>
      </c>
      <c r="E125" s="107" t="s">
        <v>1709</v>
      </c>
      <c r="F125" s="126">
        <v>579.24</v>
      </c>
      <c r="G125" s="107" t="str">
        <f t="shared" si="2"/>
        <v>SH19-03203</v>
      </c>
      <c r="H125" s="318"/>
      <c r="I125" s="126"/>
      <c r="J125" s="110"/>
      <c r="K125" s="108"/>
      <c r="L125" s="107"/>
      <c r="M125" s="319"/>
      <c r="N125" s="107"/>
    </row>
    <row r="126" spans="1:14" ht="18" customHeight="1">
      <c r="A126" s="107">
        <v>120</v>
      </c>
      <c r="B126" s="107" t="s">
        <v>55</v>
      </c>
      <c r="C126" s="90">
        <v>43558</v>
      </c>
      <c r="D126" s="107" t="s">
        <v>4907</v>
      </c>
      <c r="E126" s="107" t="s">
        <v>1709</v>
      </c>
      <c r="F126" s="126">
        <v>389.7</v>
      </c>
      <c r="G126" s="107" t="str">
        <f t="shared" si="2"/>
        <v>SH19-03204</v>
      </c>
      <c r="H126" s="318"/>
      <c r="I126" s="126"/>
      <c r="J126" s="110"/>
      <c r="K126" s="108"/>
      <c r="L126" s="107"/>
      <c r="M126" s="319"/>
      <c r="N126" s="107"/>
    </row>
    <row r="127" spans="1:14" ht="18" customHeight="1">
      <c r="A127" s="107">
        <v>121</v>
      </c>
      <c r="B127" s="107" t="s">
        <v>55</v>
      </c>
      <c r="C127" s="90">
        <v>43558</v>
      </c>
      <c r="D127" s="107" t="s">
        <v>4908</v>
      </c>
      <c r="E127" s="107" t="s">
        <v>1709</v>
      </c>
      <c r="F127" s="126">
        <v>413.7</v>
      </c>
      <c r="G127" s="107" t="str">
        <f t="shared" si="2"/>
        <v>SH19-03205</v>
      </c>
      <c r="H127" s="318"/>
      <c r="I127" s="126"/>
      <c r="J127" s="110"/>
      <c r="K127" s="108"/>
      <c r="L127" s="107"/>
      <c r="M127" s="319"/>
      <c r="N127" s="107"/>
    </row>
    <row r="128" spans="1:14" ht="18" customHeight="1">
      <c r="A128" s="107">
        <v>122</v>
      </c>
      <c r="B128" s="107" t="s">
        <v>55</v>
      </c>
      <c r="C128" s="90">
        <v>43558</v>
      </c>
      <c r="D128" s="107" t="s">
        <v>4909</v>
      </c>
      <c r="E128" s="107" t="s">
        <v>1709</v>
      </c>
      <c r="F128" s="126">
        <v>59.1</v>
      </c>
      <c r="G128" s="107" t="str">
        <f t="shared" si="2"/>
        <v>SH19-03206</v>
      </c>
      <c r="H128" s="318"/>
      <c r="I128" s="126"/>
      <c r="J128" s="110"/>
      <c r="K128" s="108"/>
      <c r="L128" s="107"/>
      <c r="M128" s="319"/>
      <c r="N128" s="107"/>
    </row>
    <row r="129" spans="1:14" ht="18" customHeight="1">
      <c r="A129" s="107">
        <v>123</v>
      </c>
      <c r="B129" s="107" t="s">
        <v>55</v>
      </c>
      <c r="C129" s="90">
        <v>43558</v>
      </c>
      <c r="D129" s="107" t="s">
        <v>4910</v>
      </c>
      <c r="E129" s="107" t="s">
        <v>1709</v>
      </c>
      <c r="F129" s="126">
        <v>156.30000000000001</v>
      </c>
      <c r="G129" s="107" t="str">
        <f t="shared" si="2"/>
        <v>SH19-03207</v>
      </c>
      <c r="H129" s="318"/>
      <c r="I129" s="126"/>
      <c r="J129" s="110"/>
      <c r="K129" s="108"/>
      <c r="L129" s="107"/>
      <c r="M129" s="319"/>
      <c r="N129" s="107"/>
    </row>
    <row r="130" spans="1:14" ht="18" customHeight="1">
      <c r="A130" s="107">
        <v>124</v>
      </c>
      <c r="B130" s="107" t="s">
        <v>55</v>
      </c>
      <c r="C130" s="90">
        <v>43558</v>
      </c>
      <c r="D130" s="107" t="s">
        <v>4911</v>
      </c>
      <c r="E130" s="107" t="s">
        <v>1709</v>
      </c>
      <c r="F130" s="126">
        <v>171.3</v>
      </c>
      <c r="G130" s="107" t="str">
        <f t="shared" si="2"/>
        <v>SH19-03208</v>
      </c>
      <c r="H130" s="318"/>
      <c r="I130" s="126"/>
      <c r="J130" s="110"/>
      <c r="K130" s="108"/>
      <c r="L130" s="107"/>
      <c r="M130" s="319"/>
      <c r="N130" s="107"/>
    </row>
    <row r="131" spans="1:14" ht="18" customHeight="1">
      <c r="A131" s="107">
        <v>125</v>
      </c>
      <c r="B131" s="107" t="s">
        <v>55</v>
      </c>
      <c r="C131" s="90">
        <v>43558</v>
      </c>
      <c r="D131" s="107" t="s">
        <v>4912</v>
      </c>
      <c r="E131" s="107" t="s">
        <v>1709</v>
      </c>
      <c r="F131" s="126">
        <v>155.6</v>
      </c>
      <c r="G131" s="107" t="str">
        <f t="shared" si="2"/>
        <v>SH19-03209</v>
      </c>
      <c r="H131" s="318"/>
      <c r="I131" s="126"/>
      <c r="J131" s="110"/>
      <c r="K131" s="108"/>
      <c r="L131" s="107"/>
      <c r="M131" s="319"/>
      <c r="N131" s="107"/>
    </row>
    <row r="132" spans="1:14" ht="18" customHeight="1">
      <c r="A132" s="107">
        <v>126</v>
      </c>
      <c r="B132" s="107" t="s">
        <v>1727</v>
      </c>
      <c r="C132" s="90">
        <v>43558</v>
      </c>
      <c r="D132" s="107" t="s">
        <v>4913</v>
      </c>
      <c r="E132" s="107" t="s">
        <v>1709</v>
      </c>
      <c r="F132" s="126">
        <v>723.36</v>
      </c>
      <c r="G132" s="107" t="str">
        <f t="shared" si="2"/>
        <v>SH19-03210</v>
      </c>
      <c r="H132" s="318"/>
      <c r="I132" s="126"/>
      <c r="J132" s="110"/>
      <c r="K132" s="108"/>
      <c r="L132" s="107"/>
      <c r="M132" s="319"/>
      <c r="N132" s="107"/>
    </row>
    <row r="133" spans="1:14" ht="18" customHeight="1">
      <c r="A133" s="107">
        <v>127</v>
      </c>
      <c r="B133" s="107" t="s">
        <v>1746</v>
      </c>
      <c r="D133" s="327" t="s">
        <v>4914</v>
      </c>
      <c r="E133" s="107" t="s">
        <v>1709</v>
      </c>
      <c r="F133" s="126">
        <v>0</v>
      </c>
      <c r="G133" s="107" t="str">
        <f t="shared" si="2"/>
        <v>SH19-03211</v>
      </c>
      <c r="H133" s="318"/>
      <c r="I133" s="126"/>
      <c r="J133" s="110"/>
      <c r="K133" s="108"/>
      <c r="L133" s="107"/>
      <c r="M133" s="319"/>
      <c r="N133" s="107"/>
    </row>
    <row r="134" spans="1:14" ht="18" customHeight="1">
      <c r="A134" s="107">
        <v>128</v>
      </c>
      <c r="B134" s="107" t="s">
        <v>329</v>
      </c>
      <c r="C134" s="90">
        <v>43558</v>
      </c>
      <c r="D134" s="107" t="s">
        <v>4915</v>
      </c>
      <c r="E134" s="107" t="s">
        <v>1709</v>
      </c>
      <c r="F134" s="126">
        <v>2514.35</v>
      </c>
      <c r="G134" s="107" t="str">
        <f t="shared" si="2"/>
        <v>SH19-03212</v>
      </c>
      <c r="H134" s="318"/>
      <c r="I134" s="126"/>
      <c r="J134" s="110"/>
      <c r="K134" s="108"/>
      <c r="L134" s="107"/>
      <c r="M134" s="319"/>
      <c r="N134" s="107"/>
    </row>
    <row r="135" spans="1:14" ht="18" customHeight="1">
      <c r="A135" s="107">
        <v>129</v>
      </c>
      <c r="B135" s="107" t="s">
        <v>335</v>
      </c>
      <c r="C135" s="90">
        <v>43558</v>
      </c>
      <c r="D135" s="107" t="s">
        <v>4916</v>
      </c>
      <c r="E135" s="107" t="s">
        <v>1709</v>
      </c>
      <c r="F135" s="126">
        <v>743.83</v>
      </c>
      <c r="G135" s="107" t="str">
        <f t="shared" si="2"/>
        <v>SH19-03213</v>
      </c>
      <c r="H135" s="318"/>
      <c r="I135" s="126"/>
      <c r="J135" s="110"/>
      <c r="K135" s="108"/>
      <c r="L135" s="107"/>
      <c r="M135" s="319"/>
      <c r="N135" s="107"/>
    </row>
    <row r="136" spans="1:14" ht="18" customHeight="1">
      <c r="A136" s="107">
        <v>130</v>
      </c>
      <c r="B136" s="107" t="s">
        <v>49</v>
      </c>
      <c r="C136" s="90">
        <v>43558</v>
      </c>
      <c r="D136" s="107" t="s">
        <v>4917</v>
      </c>
      <c r="E136" s="107" t="s">
        <v>1709</v>
      </c>
      <c r="F136" s="126">
        <v>14242.8</v>
      </c>
      <c r="G136" s="107" t="str">
        <f t="shared" si="2"/>
        <v>SH19-03214</v>
      </c>
      <c r="H136" s="318"/>
      <c r="I136" s="126"/>
      <c r="J136" s="110"/>
      <c r="K136" s="108"/>
      <c r="L136" s="107"/>
      <c r="M136" s="319"/>
      <c r="N136" s="107"/>
    </row>
    <row r="137" spans="1:14" ht="18" customHeight="1">
      <c r="A137" s="107">
        <v>131</v>
      </c>
      <c r="B137" s="107"/>
      <c r="D137" s="347" t="s">
        <v>4918</v>
      </c>
      <c r="E137" s="107" t="s">
        <v>1709</v>
      </c>
      <c r="F137" s="126">
        <v>0</v>
      </c>
      <c r="G137" s="107" t="str">
        <f t="shared" si="2"/>
        <v>SH19-03215</v>
      </c>
      <c r="H137" s="318"/>
      <c r="I137" s="126"/>
      <c r="J137" s="110"/>
      <c r="K137" s="108"/>
      <c r="L137" s="107"/>
      <c r="M137" s="319"/>
      <c r="N137" s="107" t="s">
        <v>1942</v>
      </c>
    </row>
    <row r="138" spans="1:14" ht="18" customHeight="1">
      <c r="A138" s="107">
        <v>132</v>
      </c>
      <c r="B138" s="107" t="s">
        <v>337</v>
      </c>
      <c r="C138" s="90">
        <v>43558</v>
      </c>
      <c r="D138" s="107" t="s">
        <v>4919</v>
      </c>
      <c r="E138" s="107" t="s">
        <v>1709</v>
      </c>
      <c r="F138" s="126">
        <v>545</v>
      </c>
      <c r="G138" s="107" t="str">
        <f t="shared" si="2"/>
        <v>SH19-03216</v>
      </c>
      <c r="H138" s="318"/>
      <c r="I138" s="126"/>
      <c r="J138" s="110"/>
      <c r="K138" s="108"/>
      <c r="L138" s="107"/>
      <c r="M138" s="319"/>
      <c r="N138" s="107"/>
    </row>
    <row r="139" spans="1:14" ht="18" customHeight="1">
      <c r="A139" s="107">
        <v>133</v>
      </c>
      <c r="B139" s="107" t="s">
        <v>141</v>
      </c>
      <c r="C139" s="90">
        <v>43558</v>
      </c>
      <c r="D139" s="107" t="s">
        <v>4920</v>
      </c>
      <c r="E139" s="107" t="s">
        <v>1709</v>
      </c>
      <c r="F139" s="126">
        <v>3319.21</v>
      </c>
      <c r="G139" s="107" t="str">
        <f t="shared" si="2"/>
        <v>SH19-03217</v>
      </c>
      <c r="H139" s="318"/>
      <c r="I139" s="126"/>
      <c r="J139" s="110"/>
      <c r="K139" s="108"/>
      <c r="L139" s="107"/>
      <c r="M139" s="319"/>
      <c r="N139" s="107"/>
    </row>
    <row r="140" spans="1:14" ht="18" customHeight="1">
      <c r="A140" s="107">
        <v>134</v>
      </c>
      <c r="B140" s="107" t="s">
        <v>42</v>
      </c>
      <c r="C140" s="90">
        <v>43558</v>
      </c>
      <c r="D140" s="107" t="s">
        <v>4921</v>
      </c>
      <c r="E140" s="107" t="s">
        <v>6075</v>
      </c>
      <c r="F140" s="126">
        <v>64.83</v>
      </c>
      <c r="G140" s="107" t="str">
        <f t="shared" si="2"/>
        <v>SH19-03218</v>
      </c>
      <c r="H140" s="318"/>
      <c r="I140" s="126"/>
      <c r="J140" s="110"/>
      <c r="K140" s="108"/>
      <c r="L140" s="107"/>
      <c r="M140" s="319"/>
      <c r="N140" s="107"/>
    </row>
    <row r="141" spans="1:14" ht="18" customHeight="1">
      <c r="A141" s="107">
        <v>135</v>
      </c>
      <c r="B141" s="107" t="s">
        <v>42</v>
      </c>
      <c r="C141" s="90">
        <v>43558</v>
      </c>
      <c r="D141" s="107" t="s">
        <v>4922</v>
      </c>
      <c r="E141" s="107" t="s">
        <v>6075</v>
      </c>
      <c r="F141" s="126">
        <v>32.619999999999997</v>
      </c>
      <c r="G141" s="107" t="str">
        <f t="shared" si="2"/>
        <v>SH19-03219</v>
      </c>
      <c r="H141" s="318"/>
      <c r="I141" s="126"/>
      <c r="J141" s="110"/>
      <c r="K141" s="108"/>
      <c r="L141" s="107"/>
      <c r="M141" s="319"/>
      <c r="N141" s="107"/>
    </row>
    <row r="142" spans="1:14" ht="18" customHeight="1">
      <c r="A142" s="107">
        <v>136</v>
      </c>
      <c r="B142" s="107" t="s">
        <v>1746</v>
      </c>
      <c r="D142" s="327" t="s">
        <v>4923</v>
      </c>
      <c r="E142" s="107" t="s">
        <v>1709</v>
      </c>
      <c r="F142" s="126">
        <v>0</v>
      </c>
      <c r="G142" s="107" t="str">
        <f t="shared" si="2"/>
        <v>SH19-03220</v>
      </c>
      <c r="H142" s="318"/>
      <c r="I142" s="126"/>
      <c r="J142" s="110"/>
      <c r="K142" s="108"/>
      <c r="L142" s="107"/>
      <c r="M142" s="319"/>
      <c r="N142" s="107"/>
    </row>
    <row r="143" spans="1:14" ht="18" customHeight="1">
      <c r="A143" s="107">
        <v>137</v>
      </c>
      <c r="B143" s="107" t="s">
        <v>43</v>
      </c>
      <c r="C143" s="90">
        <v>43558</v>
      </c>
      <c r="D143" s="107" t="s">
        <v>4924</v>
      </c>
      <c r="E143" s="107" t="s">
        <v>1709</v>
      </c>
      <c r="F143" s="126">
        <v>1557.13</v>
      </c>
      <c r="G143" s="107" t="str">
        <f t="shared" si="2"/>
        <v>SH19-03221</v>
      </c>
      <c r="H143" s="318"/>
      <c r="I143" s="126"/>
      <c r="J143" s="110"/>
      <c r="K143" s="108"/>
      <c r="L143" s="107"/>
      <c r="M143" s="319"/>
      <c r="N143" s="107"/>
    </row>
    <row r="144" spans="1:14" ht="18" customHeight="1">
      <c r="A144" s="107">
        <v>138</v>
      </c>
      <c r="B144" s="107" t="s">
        <v>53</v>
      </c>
      <c r="C144" s="90">
        <v>43558</v>
      </c>
      <c r="D144" s="107" t="s">
        <v>4925</v>
      </c>
      <c r="E144" s="107" t="s">
        <v>1709</v>
      </c>
      <c r="F144" s="126">
        <v>2029.8</v>
      </c>
      <c r="G144" s="107" t="str">
        <f t="shared" si="2"/>
        <v>SH19-03222</v>
      </c>
      <c r="H144" s="318"/>
      <c r="I144" s="126"/>
      <c r="J144" s="110"/>
      <c r="K144" s="108"/>
      <c r="L144" s="107"/>
      <c r="M144" s="319"/>
      <c r="N144" s="107"/>
    </row>
    <row r="145" spans="1:14" ht="18" customHeight="1">
      <c r="A145" s="107">
        <v>139</v>
      </c>
      <c r="B145" s="107" t="s">
        <v>1727</v>
      </c>
      <c r="C145" s="90">
        <v>43558</v>
      </c>
      <c r="D145" s="107" t="s">
        <v>4926</v>
      </c>
      <c r="E145" s="107" t="s">
        <v>1709</v>
      </c>
      <c r="F145" s="126">
        <v>1052.3800000000001</v>
      </c>
      <c r="G145" s="107" t="str">
        <f t="shared" si="2"/>
        <v>SH19-03223</v>
      </c>
      <c r="H145" s="318"/>
      <c r="I145" s="126"/>
      <c r="J145" s="110"/>
      <c r="K145" s="108"/>
      <c r="L145" s="107"/>
      <c r="M145" s="319"/>
      <c r="N145" s="107"/>
    </row>
    <row r="146" spans="1:14" ht="18" customHeight="1">
      <c r="A146" s="107">
        <v>140</v>
      </c>
      <c r="B146" s="107" t="s">
        <v>1727</v>
      </c>
      <c r="C146" s="90">
        <v>43558</v>
      </c>
      <c r="D146" s="107" t="s">
        <v>4927</v>
      </c>
      <c r="E146" s="107" t="s">
        <v>1709</v>
      </c>
      <c r="F146" s="126">
        <v>1294.76</v>
      </c>
      <c r="G146" s="107" t="str">
        <f t="shared" si="2"/>
        <v>SH19-03224</v>
      </c>
      <c r="H146" s="318"/>
      <c r="I146" s="126"/>
      <c r="J146" s="110"/>
      <c r="K146" s="108"/>
      <c r="L146" s="107"/>
      <c r="M146" s="319"/>
      <c r="N146" s="107"/>
    </row>
    <row r="147" spans="1:14" ht="18" customHeight="1">
      <c r="A147" s="107">
        <v>141</v>
      </c>
      <c r="B147" s="107" t="s">
        <v>337</v>
      </c>
      <c r="C147" s="90">
        <v>43558</v>
      </c>
      <c r="D147" s="107" t="s">
        <v>4928</v>
      </c>
      <c r="E147" s="107" t="s">
        <v>1709</v>
      </c>
      <c r="F147" s="126">
        <v>545</v>
      </c>
      <c r="G147" s="107" t="str">
        <f t="shared" si="2"/>
        <v>SH19-03225</v>
      </c>
      <c r="H147" s="318"/>
      <c r="I147" s="126"/>
      <c r="J147" s="110"/>
      <c r="K147" s="108"/>
      <c r="L147" s="107"/>
      <c r="M147" s="319"/>
      <c r="N147" s="107"/>
    </row>
    <row r="148" spans="1:14" ht="18" customHeight="1">
      <c r="A148" s="107">
        <v>142</v>
      </c>
      <c r="B148" s="107" t="s">
        <v>42</v>
      </c>
      <c r="C148" s="90">
        <v>43560</v>
      </c>
      <c r="D148" s="107" t="s">
        <v>4929</v>
      </c>
      <c r="E148" s="107" t="s">
        <v>6077</v>
      </c>
      <c r="F148" s="126">
        <v>6025.03</v>
      </c>
      <c r="G148" s="107" t="str">
        <f t="shared" si="2"/>
        <v>SH19-03226</v>
      </c>
      <c r="H148" s="318"/>
      <c r="I148" s="126"/>
      <c r="J148" s="110"/>
      <c r="K148" s="108"/>
      <c r="L148" s="107"/>
      <c r="M148" s="319"/>
      <c r="N148" s="107"/>
    </row>
    <row r="149" spans="1:14" ht="18" customHeight="1">
      <c r="A149" s="107">
        <v>143</v>
      </c>
      <c r="B149" s="107" t="s">
        <v>42</v>
      </c>
      <c r="C149" s="90">
        <v>43560</v>
      </c>
      <c r="D149" s="107" t="s">
        <v>4930</v>
      </c>
      <c r="E149" s="107" t="s">
        <v>6077</v>
      </c>
      <c r="F149" s="126">
        <v>4228.16</v>
      </c>
      <c r="G149" s="107" t="str">
        <f t="shared" si="2"/>
        <v>SH19-03227</v>
      </c>
      <c r="H149" s="318"/>
      <c r="I149" s="126"/>
      <c r="J149" s="110"/>
      <c r="K149" s="108"/>
      <c r="L149" s="107"/>
      <c r="M149" s="319"/>
      <c r="N149" s="107"/>
    </row>
    <row r="150" spans="1:14" ht="18" customHeight="1">
      <c r="A150" s="107">
        <v>144</v>
      </c>
      <c r="B150" s="107" t="s">
        <v>1746</v>
      </c>
      <c r="D150" s="327" t="s">
        <v>4931</v>
      </c>
      <c r="E150" s="107" t="s">
        <v>1709</v>
      </c>
      <c r="F150" s="126">
        <v>0</v>
      </c>
      <c r="G150" s="107" t="str">
        <f t="shared" si="2"/>
        <v>SH19-03228</v>
      </c>
      <c r="H150" s="318"/>
      <c r="I150" s="126"/>
      <c r="J150" s="110"/>
      <c r="K150" s="108"/>
      <c r="L150" s="107"/>
      <c r="M150" s="319"/>
      <c r="N150" s="107"/>
    </row>
    <row r="151" spans="1:14" ht="18" customHeight="1">
      <c r="A151" s="107">
        <v>145</v>
      </c>
      <c r="B151" s="107" t="s">
        <v>42</v>
      </c>
      <c r="C151" s="90">
        <v>43560</v>
      </c>
      <c r="D151" s="107" t="s">
        <v>4932</v>
      </c>
      <c r="E151" s="107" t="s">
        <v>6077</v>
      </c>
      <c r="F151" s="126">
        <v>7904.13</v>
      </c>
      <c r="G151" s="107" t="str">
        <f t="shared" si="2"/>
        <v>SH19-03229</v>
      </c>
      <c r="H151" s="318"/>
      <c r="I151" s="126"/>
      <c r="J151" s="110"/>
      <c r="K151" s="108"/>
      <c r="L151" s="107"/>
      <c r="M151" s="319"/>
      <c r="N151" s="107"/>
    </row>
    <row r="152" spans="1:14" ht="18" customHeight="1">
      <c r="A152" s="107">
        <v>146</v>
      </c>
      <c r="B152" s="107" t="s">
        <v>42</v>
      </c>
      <c r="C152" s="90">
        <v>43560</v>
      </c>
      <c r="D152" s="107" t="s">
        <v>4933</v>
      </c>
      <c r="E152" s="107" t="s">
        <v>6077</v>
      </c>
      <c r="F152" s="126">
        <v>11078.92</v>
      </c>
      <c r="G152" s="107" t="str">
        <f t="shared" si="2"/>
        <v>SH19-03230</v>
      </c>
      <c r="H152" s="318"/>
      <c r="I152" s="126"/>
      <c r="J152" s="110"/>
      <c r="K152" s="108"/>
      <c r="L152" s="107"/>
      <c r="M152" s="319"/>
      <c r="N152" s="107"/>
    </row>
    <row r="153" spans="1:14" ht="18" customHeight="1">
      <c r="A153" s="107">
        <v>147</v>
      </c>
      <c r="B153" s="107" t="s">
        <v>42</v>
      </c>
      <c r="C153" s="90">
        <v>43560</v>
      </c>
      <c r="D153" s="107" t="s">
        <v>4934</v>
      </c>
      <c r="E153" s="107" t="s">
        <v>6077</v>
      </c>
      <c r="F153" s="126">
        <v>6385.25</v>
      </c>
      <c r="G153" s="107" t="str">
        <f t="shared" si="2"/>
        <v>SH19-03231</v>
      </c>
      <c r="H153" s="318"/>
      <c r="I153" s="126"/>
      <c r="J153" s="110"/>
      <c r="K153" s="108"/>
      <c r="L153" s="107"/>
      <c r="M153" s="319"/>
      <c r="N153" s="107"/>
    </row>
    <row r="154" spans="1:14" ht="18" customHeight="1">
      <c r="A154" s="107">
        <v>148</v>
      </c>
      <c r="B154" s="107" t="s">
        <v>42</v>
      </c>
      <c r="C154" s="90">
        <v>43560</v>
      </c>
      <c r="D154" s="107" t="s">
        <v>4935</v>
      </c>
      <c r="E154" s="107" t="s">
        <v>6077</v>
      </c>
      <c r="F154" s="126">
        <v>6672.35</v>
      </c>
      <c r="G154" s="107" t="str">
        <f t="shared" si="2"/>
        <v>SH19-03232</v>
      </c>
      <c r="H154" s="318"/>
      <c r="I154" s="126"/>
      <c r="J154" s="110"/>
      <c r="K154" s="108"/>
      <c r="L154" s="107"/>
      <c r="M154" s="319"/>
      <c r="N154" s="107"/>
    </row>
    <row r="155" spans="1:14" ht="18" customHeight="1">
      <c r="A155" s="107">
        <v>149</v>
      </c>
      <c r="B155" s="107" t="s">
        <v>42</v>
      </c>
      <c r="C155" s="90">
        <v>43560</v>
      </c>
      <c r="D155" s="107" t="s">
        <v>4936</v>
      </c>
      <c r="E155" s="107" t="s">
        <v>6077</v>
      </c>
      <c r="F155" s="126">
        <v>11909.65</v>
      </c>
      <c r="G155" s="107" t="str">
        <f t="shared" si="2"/>
        <v>SH19-03233</v>
      </c>
      <c r="H155" s="318"/>
      <c r="I155" s="126"/>
      <c r="J155" s="110"/>
      <c r="K155" s="108"/>
      <c r="L155" s="107"/>
      <c r="M155" s="319"/>
      <c r="N155" s="107"/>
    </row>
    <row r="156" spans="1:14" ht="18" customHeight="1">
      <c r="A156" s="107">
        <v>150</v>
      </c>
      <c r="B156" s="107" t="s">
        <v>42</v>
      </c>
      <c r="C156" s="90">
        <v>43560</v>
      </c>
      <c r="D156" s="107" t="s">
        <v>4937</v>
      </c>
      <c r="E156" s="107" t="s">
        <v>6077</v>
      </c>
      <c r="F156" s="126">
        <v>6186.15</v>
      </c>
      <c r="G156" s="107" t="str">
        <f t="shared" si="2"/>
        <v>SH19-03234</v>
      </c>
      <c r="H156" s="318"/>
      <c r="I156" s="126"/>
      <c r="J156" s="110"/>
      <c r="K156" s="108"/>
      <c r="L156" s="107"/>
      <c r="M156" s="319"/>
      <c r="N156" s="107"/>
    </row>
    <row r="157" spans="1:14" ht="18" customHeight="1">
      <c r="A157" s="107">
        <v>151</v>
      </c>
      <c r="B157" s="107" t="s">
        <v>42</v>
      </c>
      <c r="C157" s="90">
        <v>43560</v>
      </c>
      <c r="D157" s="107" t="s">
        <v>4938</v>
      </c>
      <c r="E157" s="107" t="s">
        <v>6077</v>
      </c>
      <c r="F157" s="126">
        <v>9646.5</v>
      </c>
      <c r="G157" s="107" t="str">
        <f t="shared" si="2"/>
        <v>SH19-03235</v>
      </c>
      <c r="H157" s="318"/>
      <c r="I157" s="126"/>
      <c r="J157" s="110"/>
      <c r="K157" s="108"/>
      <c r="L157" s="107"/>
      <c r="M157" s="319"/>
      <c r="N157" s="107"/>
    </row>
    <row r="158" spans="1:14" ht="18" customHeight="1">
      <c r="A158" s="107">
        <v>152</v>
      </c>
      <c r="B158" s="107" t="s">
        <v>42</v>
      </c>
      <c r="C158" s="90">
        <v>43560</v>
      </c>
      <c r="D158" s="107" t="s">
        <v>4939</v>
      </c>
      <c r="E158" s="107" t="s">
        <v>6077</v>
      </c>
      <c r="F158" s="126">
        <v>6357.74</v>
      </c>
      <c r="G158" s="107" t="str">
        <f t="shared" si="2"/>
        <v>SH19-03236</v>
      </c>
      <c r="H158" s="318"/>
      <c r="I158" s="126"/>
      <c r="J158" s="110"/>
      <c r="K158" s="108"/>
      <c r="L158" s="107"/>
      <c r="M158" s="319"/>
      <c r="N158" s="107"/>
    </row>
    <row r="159" spans="1:14" ht="18" customHeight="1">
      <c r="A159" s="107">
        <v>153</v>
      </c>
      <c r="B159" s="107" t="s">
        <v>42</v>
      </c>
      <c r="C159" s="90">
        <v>43560</v>
      </c>
      <c r="D159" s="107" t="s">
        <v>4940</v>
      </c>
      <c r="E159" s="107" t="s">
        <v>6077</v>
      </c>
      <c r="F159" s="126">
        <v>5480.22</v>
      </c>
      <c r="G159" s="107" t="str">
        <f t="shared" si="2"/>
        <v>SH19-03237</v>
      </c>
      <c r="H159" s="318"/>
      <c r="I159" s="126"/>
      <c r="J159" s="110"/>
      <c r="K159" s="108"/>
      <c r="L159" s="107"/>
      <c r="M159" s="319"/>
      <c r="N159" s="107"/>
    </row>
    <row r="160" spans="1:14" ht="18" customHeight="1">
      <c r="A160" s="107">
        <v>154</v>
      </c>
      <c r="B160" s="107" t="s">
        <v>42</v>
      </c>
      <c r="C160" s="90">
        <v>43560</v>
      </c>
      <c r="D160" s="107" t="s">
        <v>4941</v>
      </c>
      <c r="E160" s="107" t="s">
        <v>6077</v>
      </c>
      <c r="F160" s="126">
        <v>5500.39</v>
      </c>
      <c r="G160" s="107" t="str">
        <f t="shared" si="2"/>
        <v>SH19-03238</v>
      </c>
      <c r="H160" s="318"/>
      <c r="I160" s="126"/>
      <c r="J160" s="110"/>
      <c r="K160" s="108"/>
      <c r="L160" s="107"/>
      <c r="M160" s="319"/>
      <c r="N160" s="107"/>
    </row>
    <row r="161" spans="1:14" ht="18" customHeight="1">
      <c r="A161" s="107">
        <v>155</v>
      </c>
      <c r="B161" s="107" t="s">
        <v>139</v>
      </c>
      <c r="C161" s="90">
        <v>43559</v>
      </c>
      <c r="D161" s="107" t="s">
        <v>4942</v>
      </c>
      <c r="E161" s="107" t="s">
        <v>1709</v>
      </c>
      <c r="F161" s="126">
        <v>1986</v>
      </c>
      <c r="G161" s="107" t="str">
        <f t="shared" si="2"/>
        <v>SH19-03239</v>
      </c>
      <c r="H161" s="318"/>
      <c r="I161" s="126"/>
      <c r="J161" s="110"/>
      <c r="K161" s="108"/>
      <c r="L161" s="107"/>
      <c r="M161" s="319"/>
      <c r="N161" s="107"/>
    </row>
    <row r="162" spans="1:14" ht="18" customHeight="1">
      <c r="A162" s="107">
        <v>156</v>
      </c>
      <c r="B162" s="107" t="s">
        <v>142</v>
      </c>
      <c r="C162" s="90">
        <v>43559</v>
      </c>
      <c r="D162" s="107" t="s">
        <v>4943</v>
      </c>
      <c r="E162" s="107" t="s">
        <v>1709</v>
      </c>
      <c r="F162" s="126">
        <v>895.5</v>
      </c>
      <c r="G162" s="107" t="str">
        <f t="shared" ref="G162:G226" si="3">D162</f>
        <v>SH19-03240</v>
      </c>
      <c r="H162" s="318"/>
      <c r="I162" s="126"/>
      <c r="J162" s="110"/>
      <c r="K162" s="108"/>
      <c r="L162" s="107"/>
      <c r="M162" s="319"/>
      <c r="N162" s="107"/>
    </row>
    <row r="163" spans="1:14" ht="18" customHeight="1">
      <c r="A163" s="107">
        <v>157</v>
      </c>
      <c r="B163" s="107" t="s">
        <v>142</v>
      </c>
      <c r="C163" s="90">
        <v>43559</v>
      </c>
      <c r="D163" s="107" t="s">
        <v>4944</v>
      </c>
      <c r="E163" s="107" t="s">
        <v>1709</v>
      </c>
      <c r="F163" s="126">
        <v>109.13</v>
      </c>
      <c r="G163" s="107" t="str">
        <f t="shared" si="3"/>
        <v>SH19-03241</v>
      </c>
      <c r="H163" s="318"/>
      <c r="I163" s="126"/>
      <c r="J163" s="110"/>
      <c r="K163" s="108"/>
      <c r="L163" s="107"/>
      <c r="M163" s="319"/>
      <c r="N163" s="107"/>
    </row>
    <row r="164" spans="1:14" ht="18" customHeight="1">
      <c r="A164" s="107">
        <v>158</v>
      </c>
      <c r="B164" s="107" t="s">
        <v>197</v>
      </c>
      <c r="C164" s="90">
        <v>43558</v>
      </c>
      <c r="D164" s="107" t="s">
        <v>4945</v>
      </c>
      <c r="E164" s="107" t="s">
        <v>1709</v>
      </c>
      <c r="F164" s="126">
        <v>1441.26</v>
      </c>
      <c r="G164" s="107" t="str">
        <f t="shared" si="3"/>
        <v>SH19-03242</v>
      </c>
      <c r="H164" s="318"/>
      <c r="I164" s="126"/>
      <c r="J164" s="110"/>
      <c r="K164" s="108"/>
      <c r="L164" s="107"/>
      <c r="M164" s="319"/>
      <c r="N164" s="107"/>
    </row>
    <row r="165" spans="1:14" ht="18" customHeight="1">
      <c r="A165" s="107">
        <v>159</v>
      </c>
      <c r="B165" s="107" t="s">
        <v>43</v>
      </c>
      <c r="C165" s="90">
        <v>43559</v>
      </c>
      <c r="D165" s="107" t="s">
        <v>4946</v>
      </c>
      <c r="E165" s="107" t="s">
        <v>1709</v>
      </c>
      <c r="F165" s="126">
        <v>6406.68</v>
      </c>
      <c r="G165" s="107" t="str">
        <f t="shared" si="3"/>
        <v>SH19-03243</v>
      </c>
      <c r="H165" s="318"/>
      <c r="I165" s="126"/>
      <c r="J165" s="110"/>
      <c r="K165" s="108"/>
      <c r="L165" s="107"/>
      <c r="M165" s="319"/>
      <c r="N165" s="107"/>
    </row>
    <row r="166" spans="1:14" ht="18" customHeight="1">
      <c r="A166" s="107">
        <v>160</v>
      </c>
      <c r="B166" s="107" t="s">
        <v>42</v>
      </c>
      <c r="C166" s="90">
        <v>43559</v>
      </c>
      <c r="D166" s="107" t="s">
        <v>4947</v>
      </c>
      <c r="E166" s="107" t="s">
        <v>6076</v>
      </c>
      <c r="F166" s="126">
        <v>53.65</v>
      </c>
      <c r="G166" s="107" t="str">
        <f t="shared" si="3"/>
        <v>SH19-03244</v>
      </c>
      <c r="H166" s="318"/>
      <c r="I166" s="126"/>
      <c r="J166" s="110"/>
      <c r="K166" s="108"/>
      <c r="L166" s="107"/>
      <c r="M166" s="319"/>
      <c r="N166" s="107"/>
    </row>
    <row r="167" spans="1:14" ht="18" customHeight="1">
      <c r="A167" s="107">
        <v>161</v>
      </c>
      <c r="B167" s="107" t="s">
        <v>42</v>
      </c>
      <c r="C167" s="90">
        <v>43559</v>
      </c>
      <c r="D167" s="107" t="s">
        <v>4948</v>
      </c>
      <c r="E167" s="107" t="s">
        <v>6076</v>
      </c>
      <c r="F167" s="126">
        <v>27.4</v>
      </c>
      <c r="G167" s="107" t="str">
        <f t="shared" si="3"/>
        <v>SH19-03245</v>
      </c>
      <c r="H167" s="318"/>
      <c r="I167" s="126"/>
      <c r="J167" s="110"/>
      <c r="K167" s="108"/>
      <c r="L167" s="107"/>
      <c r="M167" s="319"/>
      <c r="N167" s="107"/>
    </row>
    <row r="168" spans="1:14" ht="18" customHeight="1">
      <c r="A168" s="107">
        <v>162</v>
      </c>
      <c r="B168" s="107" t="s">
        <v>223</v>
      </c>
      <c r="C168" s="90">
        <v>43559</v>
      </c>
      <c r="D168" s="107" t="s">
        <v>4949</v>
      </c>
      <c r="E168" s="107" t="s">
        <v>1709</v>
      </c>
      <c r="F168" s="126">
        <v>2524.1999999999998</v>
      </c>
      <c r="G168" s="107" t="str">
        <f t="shared" si="3"/>
        <v>SH19-03246</v>
      </c>
      <c r="H168" s="318"/>
      <c r="I168" s="126"/>
      <c r="J168" s="110"/>
      <c r="K168" s="108"/>
      <c r="L168" s="107"/>
      <c r="M168" s="319"/>
      <c r="N168" s="107"/>
    </row>
    <row r="169" spans="1:14" ht="18" customHeight="1">
      <c r="A169" s="107">
        <v>163</v>
      </c>
      <c r="B169" s="107" t="s">
        <v>298</v>
      </c>
      <c r="C169" s="90">
        <v>43559</v>
      </c>
      <c r="D169" s="107" t="s">
        <v>4950</v>
      </c>
      <c r="E169" s="107" t="s">
        <v>1709</v>
      </c>
      <c r="F169" s="126">
        <v>690.94</v>
      </c>
      <c r="G169" s="107" t="str">
        <f t="shared" si="3"/>
        <v>SH19-03247</v>
      </c>
      <c r="H169" s="318"/>
      <c r="I169" s="126"/>
      <c r="J169" s="110"/>
      <c r="K169" s="108"/>
      <c r="L169" s="107"/>
      <c r="M169" s="319"/>
      <c r="N169" s="107"/>
    </row>
    <row r="170" spans="1:14" ht="18" customHeight="1">
      <c r="A170" s="107">
        <v>164</v>
      </c>
      <c r="B170" s="107" t="s">
        <v>55</v>
      </c>
      <c r="C170" s="90">
        <v>43559</v>
      </c>
      <c r="D170" s="107" t="s">
        <v>4951</v>
      </c>
      <c r="E170" s="107" t="s">
        <v>1709</v>
      </c>
      <c r="F170" s="126">
        <v>1518.23</v>
      </c>
      <c r="G170" s="107" t="str">
        <f t="shared" si="3"/>
        <v>SH19-03248</v>
      </c>
      <c r="H170" s="318"/>
      <c r="I170" s="126"/>
      <c r="J170" s="110"/>
      <c r="K170" s="108"/>
      <c r="L170" s="107"/>
      <c r="M170" s="319"/>
      <c r="N170" s="107"/>
    </row>
    <row r="171" spans="1:14" ht="18" customHeight="1">
      <c r="A171" s="107">
        <v>165</v>
      </c>
      <c r="B171" s="107" t="s">
        <v>55</v>
      </c>
      <c r="C171" s="90">
        <v>43559</v>
      </c>
      <c r="D171" s="107" t="s">
        <v>4952</v>
      </c>
      <c r="E171" s="107" t="s">
        <v>1709</v>
      </c>
      <c r="F171" s="126">
        <v>1644.84</v>
      </c>
      <c r="G171" s="107" t="str">
        <f t="shared" si="3"/>
        <v>SH19-03249</v>
      </c>
      <c r="H171" s="318"/>
      <c r="I171" s="126"/>
      <c r="J171" s="110"/>
      <c r="K171" s="108"/>
      <c r="L171" s="107"/>
      <c r="M171" s="319"/>
      <c r="N171" s="107"/>
    </row>
    <row r="172" spans="1:14" ht="18" customHeight="1">
      <c r="A172" s="107">
        <v>166</v>
      </c>
      <c r="B172" s="107" t="s">
        <v>55</v>
      </c>
      <c r="C172" s="90">
        <v>43559</v>
      </c>
      <c r="D172" s="107" t="s">
        <v>4953</v>
      </c>
      <c r="E172" s="107" t="s">
        <v>1709</v>
      </c>
      <c r="F172" s="126">
        <v>1447.74</v>
      </c>
      <c r="G172" s="107" t="str">
        <f t="shared" si="3"/>
        <v>SH19-03250</v>
      </c>
      <c r="H172" s="318"/>
      <c r="I172" s="126"/>
      <c r="J172" s="110"/>
      <c r="K172" s="108"/>
      <c r="L172" s="107"/>
      <c r="M172" s="319"/>
      <c r="N172" s="107"/>
    </row>
    <row r="173" spans="1:14" ht="18" customHeight="1">
      <c r="A173" s="107">
        <v>167</v>
      </c>
      <c r="B173" s="107" t="s">
        <v>337</v>
      </c>
      <c r="C173" s="90">
        <v>43559</v>
      </c>
      <c r="D173" s="107" t="s">
        <v>4954</v>
      </c>
      <c r="E173" s="107" t="s">
        <v>1709</v>
      </c>
      <c r="F173" s="126">
        <v>0</v>
      </c>
      <c r="G173" s="107" t="str">
        <f t="shared" si="3"/>
        <v>SH19-03251</v>
      </c>
      <c r="H173" s="318"/>
      <c r="I173" s="126"/>
      <c r="J173" s="110"/>
      <c r="K173" s="108"/>
      <c r="L173" s="107"/>
      <c r="M173" s="319"/>
      <c r="N173" s="107" t="s">
        <v>4211</v>
      </c>
    </row>
    <row r="174" spans="1:14" ht="18" customHeight="1">
      <c r="A174" s="107">
        <v>168</v>
      </c>
      <c r="B174" s="107" t="s">
        <v>42</v>
      </c>
      <c r="C174" s="90">
        <v>43559</v>
      </c>
      <c r="D174" s="356" t="s">
        <v>6097</v>
      </c>
      <c r="E174" s="107" t="s">
        <v>1709</v>
      </c>
      <c r="F174" s="126">
        <v>8577.52</v>
      </c>
      <c r="G174" s="107" t="str">
        <f t="shared" si="3"/>
        <v>SH19-03252A</v>
      </c>
      <c r="H174" s="318"/>
      <c r="I174" s="126"/>
      <c r="J174" s="110"/>
      <c r="K174" s="108"/>
      <c r="L174" s="107"/>
      <c r="M174" s="319"/>
      <c r="N174" s="107"/>
    </row>
    <row r="175" spans="1:14" ht="18" customHeight="1">
      <c r="A175" s="107">
        <v>169</v>
      </c>
      <c r="B175" s="107" t="s">
        <v>42</v>
      </c>
      <c r="C175" s="90">
        <v>43561</v>
      </c>
      <c r="D175" s="356" t="s">
        <v>4955</v>
      </c>
      <c r="E175" s="107" t="s">
        <v>6078</v>
      </c>
      <c r="F175" s="126">
        <v>5.13</v>
      </c>
      <c r="G175" s="107" t="str">
        <f t="shared" si="3"/>
        <v>SH19-03252</v>
      </c>
      <c r="H175" s="318"/>
      <c r="I175" s="126"/>
      <c r="J175" s="110"/>
      <c r="K175" s="108"/>
      <c r="L175" s="107"/>
      <c r="M175" s="319"/>
      <c r="N175" s="107"/>
    </row>
    <row r="176" spans="1:14" ht="18" customHeight="1">
      <c r="A176" s="107">
        <v>170</v>
      </c>
      <c r="B176" s="107" t="s">
        <v>1746</v>
      </c>
      <c r="D176" s="327" t="s">
        <v>4956</v>
      </c>
      <c r="E176" s="107" t="s">
        <v>1709</v>
      </c>
      <c r="F176" s="126">
        <v>0</v>
      </c>
      <c r="G176" s="107" t="str">
        <f t="shared" si="3"/>
        <v>SH19-03253</v>
      </c>
      <c r="H176" s="318"/>
      <c r="I176" s="126"/>
      <c r="J176" s="110"/>
      <c r="K176" s="108"/>
      <c r="L176" s="107"/>
      <c r="M176" s="319"/>
      <c r="N176" s="107"/>
    </row>
    <row r="177" spans="1:14" ht="18" customHeight="1">
      <c r="A177" s="107">
        <v>171</v>
      </c>
      <c r="B177" s="107" t="s">
        <v>291</v>
      </c>
      <c r="C177" s="90">
        <v>43559</v>
      </c>
      <c r="D177" s="107" t="s">
        <v>4957</v>
      </c>
      <c r="E177" s="107" t="s">
        <v>1709</v>
      </c>
      <c r="F177" s="126">
        <v>1219.5</v>
      </c>
      <c r="G177" s="107" t="str">
        <f t="shared" si="3"/>
        <v>SH19-03254</v>
      </c>
      <c r="H177" s="318"/>
      <c r="I177" s="126"/>
      <c r="J177" s="110"/>
      <c r="K177" s="108"/>
      <c r="L177" s="107"/>
      <c r="M177" s="319"/>
      <c r="N177" s="107"/>
    </row>
    <row r="178" spans="1:14" ht="18" customHeight="1">
      <c r="A178" s="107">
        <v>172</v>
      </c>
      <c r="B178" s="107" t="s">
        <v>291</v>
      </c>
      <c r="C178" s="90">
        <v>43559</v>
      </c>
      <c r="D178" s="107" t="s">
        <v>4958</v>
      </c>
      <c r="E178" s="107" t="s">
        <v>1709</v>
      </c>
      <c r="F178" s="126">
        <v>243.9</v>
      </c>
      <c r="G178" s="107" t="str">
        <f t="shared" si="3"/>
        <v>SH19-03255</v>
      </c>
      <c r="H178" s="318"/>
      <c r="I178" s="126"/>
      <c r="J178" s="110"/>
      <c r="K178" s="108"/>
      <c r="L178" s="107"/>
      <c r="M178" s="319"/>
      <c r="N178" s="107"/>
    </row>
    <row r="179" spans="1:14" ht="18" customHeight="1">
      <c r="A179" s="107">
        <v>173</v>
      </c>
      <c r="B179" s="107" t="s">
        <v>288</v>
      </c>
      <c r="C179" s="90">
        <v>43559</v>
      </c>
      <c r="D179" s="107" t="s">
        <v>4959</v>
      </c>
      <c r="E179" s="107" t="s">
        <v>1709</v>
      </c>
      <c r="F179" s="126">
        <v>5739.62</v>
      </c>
      <c r="G179" s="107" t="str">
        <f t="shared" si="3"/>
        <v>SH19-03256</v>
      </c>
      <c r="H179" s="318"/>
      <c r="I179" s="126"/>
      <c r="J179" s="110"/>
      <c r="K179" s="108"/>
      <c r="L179" s="107"/>
      <c r="M179" s="319"/>
      <c r="N179" s="107"/>
    </row>
    <row r="180" spans="1:14" ht="18" customHeight="1">
      <c r="A180" s="107">
        <v>174</v>
      </c>
      <c r="B180" s="107" t="s">
        <v>1746</v>
      </c>
      <c r="D180" s="327" t="s">
        <v>4960</v>
      </c>
      <c r="E180" s="107" t="s">
        <v>1709</v>
      </c>
      <c r="F180" s="126">
        <v>0</v>
      </c>
      <c r="G180" s="107" t="str">
        <f t="shared" si="3"/>
        <v>SH19-03257</v>
      </c>
      <c r="H180" s="318"/>
      <c r="I180" s="126"/>
      <c r="J180" s="110"/>
      <c r="K180" s="108"/>
      <c r="L180" s="107"/>
      <c r="M180" s="319"/>
      <c r="N180" s="107"/>
    </row>
    <row r="181" spans="1:14" ht="18" customHeight="1">
      <c r="A181" s="107">
        <v>175</v>
      </c>
      <c r="B181" s="107" t="s">
        <v>1746</v>
      </c>
      <c r="D181" s="327" t="s">
        <v>4961</v>
      </c>
      <c r="E181" s="107" t="s">
        <v>1709</v>
      </c>
      <c r="F181" s="126">
        <v>0</v>
      </c>
      <c r="G181" s="107" t="str">
        <f t="shared" si="3"/>
        <v>SH19-03258</v>
      </c>
      <c r="H181" s="318"/>
      <c r="I181" s="126"/>
      <c r="J181" s="110"/>
      <c r="K181" s="108"/>
      <c r="L181" s="107"/>
      <c r="M181" s="319"/>
      <c r="N181" s="107"/>
    </row>
    <row r="182" spans="1:14" ht="18" customHeight="1">
      <c r="A182" s="107">
        <v>176</v>
      </c>
      <c r="B182" s="107" t="s">
        <v>337</v>
      </c>
      <c r="C182" s="90">
        <v>43559</v>
      </c>
      <c r="D182" s="107" t="s">
        <v>4962</v>
      </c>
      <c r="E182" s="107" t="s">
        <v>1709</v>
      </c>
      <c r="F182" s="126">
        <v>1090</v>
      </c>
      <c r="G182" s="107" t="str">
        <f t="shared" si="3"/>
        <v>SH19-03259</v>
      </c>
      <c r="H182" s="318"/>
      <c r="I182" s="126"/>
      <c r="J182" s="110"/>
      <c r="K182" s="108"/>
      <c r="L182" s="107"/>
      <c r="M182" s="319"/>
      <c r="N182" s="107"/>
    </row>
    <row r="183" spans="1:14" ht="18" customHeight="1">
      <c r="A183" s="107">
        <v>177</v>
      </c>
      <c r="B183" s="107" t="s">
        <v>298</v>
      </c>
      <c r="C183" s="90">
        <v>43559</v>
      </c>
      <c r="D183" s="107" t="s">
        <v>4963</v>
      </c>
      <c r="E183" s="107" t="s">
        <v>1709</v>
      </c>
      <c r="F183" s="126">
        <v>1031.43</v>
      </c>
      <c r="G183" s="107" t="str">
        <f t="shared" si="3"/>
        <v>SH19-03260</v>
      </c>
      <c r="H183" s="318"/>
      <c r="I183" s="126"/>
      <c r="J183" s="110"/>
      <c r="K183" s="108"/>
      <c r="L183" s="107"/>
      <c r="M183" s="319"/>
      <c r="N183" s="107"/>
    </row>
    <row r="184" spans="1:14" ht="18" customHeight="1">
      <c r="A184" s="107">
        <v>178</v>
      </c>
      <c r="B184" s="107" t="s">
        <v>224</v>
      </c>
      <c r="C184" s="90">
        <v>43559</v>
      </c>
      <c r="D184" s="107" t="s">
        <v>4964</v>
      </c>
      <c r="E184" s="107" t="s">
        <v>1709</v>
      </c>
      <c r="F184" s="126">
        <v>6813.38</v>
      </c>
      <c r="G184" s="107" t="str">
        <f t="shared" si="3"/>
        <v>SH19-03261</v>
      </c>
      <c r="H184" s="318"/>
      <c r="I184" s="126"/>
      <c r="J184" s="110"/>
      <c r="K184" s="108"/>
      <c r="L184" s="107"/>
      <c r="M184" s="319"/>
      <c r="N184" s="107"/>
    </row>
    <row r="185" spans="1:14" ht="18" customHeight="1">
      <c r="A185" s="107">
        <v>179</v>
      </c>
      <c r="B185" s="107" t="s">
        <v>53</v>
      </c>
      <c r="C185" s="90">
        <v>43559</v>
      </c>
      <c r="D185" s="107" t="s">
        <v>4965</v>
      </c>
      <c r="E185" s="107" t="s">
        <v>1709</v>
      </c>
      <c r="F185" s="126">
        <v>2216.63</v>
      </c>
      <c r="G185" s="107" t="str">
        <f t="shared" si="3"/>
        <v>SH19-03262</v>
      </c>
      <c r="H185" s="318"/>
      <c r="I185" s="126"/>
      <c r="J185" s="110"/>
      <c r="K185" s="108"/>
      <c r="L185" s="107"/>
      <c r="M185" s="319"/>
      <c r="N185" s="107"/>
    </row>
    <row r="186" spans="1:14" ht="18" customHeight="1">
      <c r="A186" s="107">
        <v>180</v>
      </c>
      <c r="B186" s="107" t="s">
        <v>197</v>
      </c>
      <c r="C186" s="90">
        <v>43559</v>
      </c>
      <c r="D186" s="107" t="s">
        <v>4966</v>
      </c>
      <c r="E186" s="107" t="s">
        <v>1709</v>
      </c>
      <c r="F186" s="126">
        <v>7448</v>
      </c>
      <c r="G186" s="107" t="str">
        <f t="shared" si="3"/>
        <v>SH19-03263</v>
      </c>
      <c r="H186" s="318"/>
      <c r="I186" s="126"/>
      <c r="J186" s="110"/>
      <c r="K186" s="108"/>
      <c r="L186" s="107"/>
      <c r="M186" s="319"/>
      <c r="N186" s="107"/>
    </row>
    <row r="187" spans="1:14" ht="18" customHeight="1">
      <c r="A187" s="107">
        <v>181</v>
      </c>
      <c r="B187" s="107" t="s">
        <v>141</v>
      </c>
      <c r="C187" s="90">
        <v>43559</v>
      </c>
      <c r="D187" s="107" t="s">
        <v>4967</v>
      </c>
      <c r="E187" s="107" t="s">
        <v>1709</v>
      </c>
      <c r="F187" s="126">
        <v>2166</v>
      </c>
      <c r="G187" s="107" t="str">
        <f t="shared" si="3"/>
        <v>SH19-03264</v>
      </c>
      <c r="H187" s="318"/>
      <c r="I187" s="126"/>
      <c r="J187" s="110"/>
      <c r="K187" s="108"/>
      <c r="L187" s="107"/>
      <c r="M187" s="319"/>
      <c r="N187" s="107"/>
    </row>
    <row r="188" spans="1:14" ht="18" customHeight="1">
      <c r="A188" s="107">
        <v>182</v>
      </c>
      <c r="B188" s="107" t="s">
        <v>142</v>
      </c>
      <c r="C188" s="90">
        <v>43559</v>
      </c>
      <c r="D188" s="107" t="s">
        <v>4968</v>
      </c>
      <c r="E188" s="107" t="s">
        <v>1709</v>
      </c>
      <c r="F188" s="126">
        <v>1917.98</v>
      </c>
      <c r="G188" s="107" t="str">
        <f t="shared" si="3"/>
        <v>SH19-03265</v>
      </c>
      <c r="H188" s="318"/>
      <c r="I188" s="126"/>
      <c r="J188" s="110"/>
      <c r="K188" s="108"/>
      <c r="L188" s="107"/>
      <c r="M188" s="319"/>
      <c r="N188" s="107"/>
    </row>
    <row r="189" spans="1:14" ht="18" customHeight="1">
      <c r="A189" s="107">
        <v>183</v>
      </c>
      <c r="B189" s="107" t="s">
        <v>142</v>
      </c>
      <c r="C189" s="90">
        <v>43559</v>
      </c>
      <c r="D189" s="107" t="s">
        <v>4969</v>
      </c>
      <c r="E189" s="107" t="s">
        <v>1709</v>
      </c>
      <c r="F189" s="126">
        <v>769.72</v>
      </c>
      <c r="G189" s="107" t="str">
        <f t="shared" si="3"/>
        <v>SH19-03266</v>
      </c>
      <c r="H189" s="318"/>
      <c r="I189" s="126"/>
      <c r="J189" s="110"/>
      <c r="K189" s="108"/>
      <c r="L189" s="107"/>
      <c r="M189" s="319"/>
      <c r="N189" s="107"/>
    </row>
    <row r="190" spans="1:14" ht="18" customHeight="1">
      <c r="A190" s="107">
        <v>184</v>
      </c>
      <c r="B190" s="107" t="s">
        <v>1746</v>
      </c>
      <c r="D190" s="327" t="s">
        <v>4970</v>
      </c>
      <c r="E190" s="107" t="s">
        <v>1709</v>
      </c>
      <c r="F190" s="126">
        <v>0</v>
      </c>
      <c r="G190" s="107" t="str">
        <f t="shared" si="3"/>
        <v>SH19-03267</v>
      </c>
      <c r="H190" s="318"/>
      <c r="I190" s="126"/>
      <c r="J190" s="110"/>
      <c r="K190" s="108"/>
      <c r="L190" s="107"/>
      <c r="M190" s="319"/>
      <c r="N190" s="107"/>
    </row>
    <row r="191" spans="1:14" ht="18" customHeight="1">
      <c r="A191" s="107">
        <v>185</v>
      </c>
      <c r="B191" s="107" t="s">
        <v>1727</v>
      </c>
      <c r="C191" s="90">
        <v>43559</v>
      </c>
      <c r="D191" s="107" t="s">
        <v>4971</v>
      </c>
      <c r="E191" s="107" t="s">
        <v>1709</v>
      </c>
      <c r="F191" s="126">
        <v>1627</v>
      </c>
      <c r="G191" s="107" t="str">
        <f t="shared" si="3"/>
        <v>SH19-03268</v>
      </c>
      <c r="H191" s="318"/>
      <c r="I191" s="126"/>
      <c r="J191" s="110"/>
      <c r="K191" s="108"/>
      <c r="L191" s="107"/>
      <c r="M191" s="319"/>
      <c r="N191" s="107"/>
    </row>
    <row r="192" spans="1:14" ht="18" customHeight="1">
      <c r="A192" s="107">
        <v>186</v>
      </c>
      <c r="B192" s="107" t="s">
        <v>42</v>
      </c>
      <c r="C192" s="90">
        <v>43559</v>
      </c>
      <c r="D192" s="107" t="s">
        <v>4972</v>
      </c>
      <c r="E192" s="107" t="s">
        <v>6076</v>
      </c>
      <c r="F192" s="126">
        <v>6.75</v>
      </c>
      <c r="G192" s="107" t="str">
        <f t="shared" si="3"/>
        <v>SH19-03269</v>
      </c>
      <c r="H192" s="318"/>
      <c r="I192" s="126"/>
      <c r="J192" s="110"/>
      <c r="K192" s="108"/>
      <c r="L192" s="107"/>
      <c r="M192" s="319"/>
      <c r="N192" s="107"/>
    </row>
    <row r="193" spans="1:14" ht="18" customHeight="1">
      <c r="A193" s="107">
        <v>187</v>
      </c>
      <c r="B193" s="107" t="s">
        <v>42</v>
      </c>
      <c r="C193" s="90">
        <v>43559</v>
      </c>
      <c r="D193" s="107" t="s">
        <v>4973</v>
      </c>
      <c r="E193" s="107" t="s">
        <v>6076</v>
      </c>
      <c r="F193" s="126">
        <v>254.71</v>
      </c>
      <c r="G193" s="107" t="str">
        <f t="shared" si="3"/>
        <v>SH19-03270</v>
      </c>
      <c r="H193" s="318"/>
      <c r="I193" s="126"/>
      <c r="J193" s="110"/>
      <c r="K193" s="108"/>
      <c r="L193" s="107"/>
      <c r="M193" s="319"/>
      <c r="N193" s="107"/>
    </row>
    <row r="194" spans="1:14" ht="18" customHeight="1">
      <c r="A194" s="107">
        <v>188</v>
      </c>
      <c r="B194" s="107" t="s">
        <v>42</v>
      </c>
      <c r="C194" s="90">
        <v>43559</v>
      </c>
      <c r="D194" s="107" t="s">
        <v>4974</v>
      </c>
      <c r="E194" s="107" t="s">
        <v>6076</v>
      </c>
      <c r="F194" s="126">
        <v>115.92</v>
      </c>
      <c r="G194" s="107" t="str">
        <f t="shared" si="3"/>
        <v>SH19-03271</v>
      </c>
      <c r="H194" s="318"/>
      <c r="I194" s="126"/>
      <c r="J194" s="110"/>
      <c r="K194" s="108"/>
      <c r="L194" s="107"/>
      <c r="M194" s="319"/>
      <c r="N194" s="107"/>
    </row>
    <row r="195" spans="1:14" ht="18" customHeight="1">
      <c r="A195" s="107">
        <v>189</v>
      </c>
      <c r="B195" s="107" t="s">
        <v>197</v>
      </c>
      <c r="C195" s="90">
        <v>43559</v>
      </c>
      <c r="D195" s="107" t="s">
        <v>4975</v>
      </c>
      <c r="E195" s="107" t="s">
        <v>1709</v>
      </c>
      <c r="F195" s="126">
        <v>6905.23</v>
      </c>
      <c r="G195" s="107" t="str">
        <f t="shared" si="3"/>
        <v>SH19-03272</v>
      </c>
      <c r="H195" s="318"/>
      <c r="I195" s="126"/>
      <c r="J195" s="110"/>
      <c r="K195" s="108"/>
      <c r="L195" s="107"/>
      <c r="M195" s="319"/>
      <c r="N195" s="107"/>
    </row>
    <row r="196" spans="1:14" ht="18" customHeight="1">
      <c r="A196" s="107">
        <v>190</v>
      </c>
      <c r="B196" s="107" t="s">
        <v>1746</v>
      </c>
      <c r="D196" s="327" t="s">
        <v>4976</v>
      </c>
      <c r="E196" s="107" t="s">
        <v>1709</v>
      </c>
      <c r="F196" s="126">
        <v>0</v>
      </c>
      <c r="G196" s="107" t="str">
        <f t="shared" si="3"/>
        <v>SH19-03273</v>
      </c>
      <c r="H196" s="318"/>
      <c r="I196" s="126"/>
      <c r="J196" s="110"/>
      <c r="K196" s="108"/>
      <c r="L196" s="107"/>
      <c r="M196" s="319"/>
      <c r="N196" s="107"/>
    </row>
    <row r="197" spans="1:14" ht="18" customHeight="1">
      <c r="A197" s="107">
        <v>191</v>
      </c>
      <c r="B197" s="107" t="s">
        <v>224</v>
      </c>
      <c r="C197" s="90">
        <v>43559</v>
      </c>
      <c r="D197" s="107" t="s">
        <v>4977</v>
      </c>
      <c r="E197" s="107" t="s">
        <v>1709</v>
      </c>
      <c r="F197" s="126">
        <v>5015.9399999999996</v>
      </c>
      <c r="G197" s="107" t="str">
        <f t="shared" si="3"/>
        <v>SH19-03274</v>
      </c>
      <c r="H197" s="318"/>
      <c r="I197" s="126"/>
      <c r="J197" s="110"/>
      <c r="K197" s="108"/>
      <c r="L197" s="107"/>
      <c r="M197" s="319"/>
      <c r="N197" s="107"/>
    </row>
    <row r="198" spans="1:14" ht="18" customHeight="1">
      <c r="A198" s="107">
        <v>192</v>
      </c>
      <c r="B198" s="107" t="s">
        <v>49</v>
      </c>
      <c r="C198" s="90">
        <v>43560</v>
      </c>
      <c r="D198" s="107" t="s">
        <v>4978</v>
      </c>
      <c r="E198" s="107" t="s">
        <v>1709</v>
      </c>
      <c r="F198" s="126">
        <v>14242.8</v>
      </c>
      <c r="G198" s="107" t="str">
        <f t="shared" si="3"/>
        <v>SH19-03275</v>
      </c>
      <c r="H198" s="318"/>
      <c r="I198" s="126"/>
      <c r="J198" s="110"/>
      <c r="K198" s="108"/>
      <c r="L198" s="107"/>
      <c r="M198" s="319"/>
      <c r="N198" s="107"/>
    </row>
    <row r="199" spans="1:14" ht="18" customHeight="1">
      <c r="A199" s="107">
        <v>193</v>
      </c>
      <c r="B199" s="107" t="s">
        <v>43</v>
      </c>
      <c r="C199" s="90">
        <v>43559</v>
      </c>
      <c r="D199" s="107" t="s">
        <v>4979</v>
      </c>
      <c r="E199" s="107" t="s">
        <v>1709</v>
      </c>
      <c r="F199" s="126">
        <v>1889</v>
      </c>
      <c r="G199" s="107" t="str">
        <f t="shared" si="3"/>
        <v>SH19-03276</v>
      </c>
      <c r="H199" s="318"/>
      <c r="I199" s="126"/>
      <c r="J199" s="110"/>
      <c r="K199" s="108"/>
      <c r="L199" s="107"/>
      <c r="M199" s="319"/>
      <c r="N199" s="107"/>
    </row>
    <row r="200" spans="1:14" ht="18" customHeight="1">
      <c r="A200" s="107">
        <v>194</v>
      </c>
      <c r="B200" s="107" t="s">
        <v>337</v>
      </c>
      <c r="C200" s="90">
        <v>43559</v>
      </c>
      <c r="D200" s="107" t="s">
        <v>4980</v>
      </c>
      <c r="E200" s="107" t="s">
        <v>1709</v>
      </c>
      <c r="F200" s="126">
        <v>1090</v>
      </c>
      <c r="G200" s="107" t="str">
        <f t="shared" si="3"/>
        <v>SH19-03277</v>
      </c>
      <c r="H200" s="318"/>
      <c r="I200" s="126"/>
      <c r="J200" s="110"/>
      <c r="K200" s="108"/>
      <c r="L200" s="107"/>
      <c r="M200" s="319"/>
      <c r="N200" s="107"/>
    </row>
    <row r="201" spans="1:14" ht="18" customHeight="1">
      <c r="A201" s="107">
        <v>195</v>
      </c>
      <c r="B201" s="107" t="s">
        <v>55</v>
      </c>
      <c r="C201" s="90">
        <v>43559</v>
      </c>
      <c r="D201" s="107" t="s">
        <v>4981</v>
      </c>
      <c r="E201" s="107" t="s">
        <v>1709</v>
      </c>
      <c r="F201" s="126">
        <v>1644.84</v>
      </c>
      <c r="G201" s="107" t="str">
        <f t="shared" si="3"/>
        <v>SH19-03278</v>
      </c>
      <c r="H201" s="318"/>
      <c r="I201" s="126"/>
      <c r="J201" s="110"/>
      <c r="K201" s="108"/>
      <c r="L201" s="107"/>
      <c r="M201" s="319"/>
      <c r="N201" s="107"/>
    </row>
    <row r="202" spans="1:14" ht="18" customHeight="1">
      <c r="A202" s="107">
        <v>196</v>
      </c>
      <c r="B202" s="107" t="s">
        <v>55</v>
      </c>
      <c r="C202" s="90">
        <v>43559</v>
      </c>
      <c r="D202" s="107" t="s">
        <v>4982</v>
      </c>
      <c r="E202" s="107" t="s">
        <v>1709</v>
      </c>
      <c r="F202" s="126">
        <v>1502.82</v>
      </c>
      <c r="G202" s="107" t="str">
        <f t="shared" si="3"/>
        <v>SH19-03279</v>
      </c>
      <c r="H202" s="318"/>
      <c r="I202" s="126"/>
      <c r="J202" s="110"/>
      <c r="K202" s="108"/>
      <c r="L202" s="107"/>
      <c r="M202" s="319"/>
      <c r="N202" s="107"/>
    </row>
    <row r="203" spans="1:14" ht="18" customHeight="1">
      <c r="A203" s="107">
        <v>197</v>
      </c>
      <c r="B203" s="107" t="s">
        <v>55</v>
      </c>
      <c r="C203" s="90">
        <v>43559</v>
      </c>
      <c r="D203" s="107" t="s">
        <v>4983</v>
      </c>
      <c r="E203" s="107" t="s">
        <v>1709</v>
      </c>
      <c r="F203" s="126">
        <v>1548.18</v>
      </c>
      <c r="G203" s="107" t="str">
        <f t="shared" si="3"/>
        <v>SH19-03280</v>
      </c>
      <c r="H203" s="318"/>
      <c r="I203" s="126"/>
      <c r="J203" s="110"/>
      <c r="K203" s="108"/>
      <c r="L203" s="107"/>
      <c r="M203" s="319"/>
      <c r="N203" s="107"/>
    </row>
    <row r="204" spans="1:14" ht="18" customHeight="1">
      <c r="A204" s="107">
        <v>198</v>
      </c>
      <c r="B204" s="107" t="s">
        <v>42</v>
      </c>
      <c r="C204" s="90">
        <v>43560</v>
      </c>
      <c r="D204" s="107" t="s">
        <v>4984</v>
      </c>
      <c r="E204" s="107" t="s">
        <v>6077</v>
      </c>
      <c r="F204" s="126">
        <v>2019.05</v>
      </c>
      <c r="G204" s="107" t="str">
        <f t="shared" si="3"/>
        <v>SH19-03281</v>
      </c>
      <c r="H204" s="318"/>
      <c r="I204" s="126"/>
      <c r="J204" s="110"/>
      <c r="K204" s="108"/>
      <c r="L204" s="107"/>
      <c r="M204" s="319"/>
      <c r="N204" s="107"/>
    </row>
    <row r="205" spans="1:14" ht="18" customHeight="1">
      <c r="A205" s="107">
        <v>199</v>
      </c>
      <c r="B205" s="107" t="s">
        <v>42</v>
      </c>
      <c r="C205" s="90">
        <v>43560</v>
      </c>
      <c r="D205" s="107" t="s">
        <v>4985</v>
      </c>
      <c r="E205" s="107" t="s">
        <v>6077</v>
      </c>
      <c r="F205" s="126">
        <v>1672.49</v>
      </c>
      <c r="G205" s="107" t="str">
        <f t="shared" si="3"/>
        <v>SH19-03282</v>
      </c>
      <c r="H205" s="318"/>
      <c r="I205" s="126"/>
      <c r="J205" s="110"/>
      <c r="K205" s="108"/>
      <c r="L205" s="107"/>
      <c r="M205" s="319"/>
      <c r="N205" s="107"/>
    </row>
    <row r="206" spans="1:14" ht="18" customHeight="1">
      <c r="A206" s="107">
        <v>200</v>
      </c>
      <c r="B206" s="107" t="s">
        <v>42</v>
      </c>
      <c r="C206" s="90">
        <v>43560</v>
      </c>
      <c r="D206" s="107" t="s">
        <v>4986</v>
      </c>
      <c r="E206" s="107" t="s">
        <v>6077</v>
      </c>
      <c r="F206" s="126">
        <v>899.15</v>
      </c>
      <c r="G206" s="107" t="str">
        <f t="shared" si="3"/>
        <v>SH19-03283</v>
      </c>
      <c r="H206" s="318"/>
      <c r="I206" s="126"/>
      <c r="J206" s="110"/>
      <c r="K206" s="108"/>
      <c r="L206" s="107"/>
      <c r="M206" s="319"/>
      <c r="N206" s="107"/>
    </row>
    <row r="207" spans="1:14" ht="18" customHeight="1">
      <c r="A207" s="107">
        <v>201</v>
      </c>
      <c r="B207" s="107" t="s">
        <v>1746</v>
      </c>
      <c r="D207" s="327" t="s">
        <v>4987</v>
      </c>
      <c r="E207" s="107" t="s">
        <v>1709</v>
      </c>
      <c r="F207" s="126">
        <v>0</v>
      </c>
      <c r="G207" s="107" t="str">
        <f t="shared" si="3"/>
        <v>SH19-03284</v>
      </c>
      <c r="H207" s="318"/>
      <c r="I207" s="126"/>
      <c r="J207" s="110"/>
      <c r="K207" s="108"/>
      <c r="L207" s="107"/>
      <c r="M207" s="319"/>
      <c r="N207" s="107"/>
    </row>
    <row r="208" spans="1:14" ht="18" customHeight="1">
      <c r="A208" s="107">
        <v>202</v>
      </c>
      <c r="B208" s="107" t="s">
        <v>42</v>
      </c>
      <c r="C208" s="90">
        <v>43560</v>
      </c>
      <c r="D208" s="107" t="s">
        <v>4988</v>
      </c>
      <c r="E208" s="107" t="s">
        <v>6077</v>
      </c>
      <c r="F208" s="126">
        <v>18.283000000000001</v>
      </c>
      <c r="G208" s="107" t="str">
        <f t="shared" si="3"/>
        <v>SH19-03285</v>
      </c>
      <c r="H208" s="318"/>
      <c r="I208" s="126"/>
      <c r="J208" s="110"/>
      <c r="K208" s="108"/>
      <c r="L208" s="107"/>
      <c r="M208" s="319"/>
      <c r="N208" s="107"/>
    </row>
    <row r="209" spans="1:14" ht="18" customHeight="1">
      <c r="A209" s="107">
        <v>203</v>
      </c>
      <c r="B209" s="107" t="s">
        <v>43</v>
      </c>
      <c r="C209" s="90">
        <v>43559</v>
      </c>
      <c r="D209" s="107" t="s">
        <v>4989</v>
      </c>
      <c r="E209" s="107" t="s">
        <v>1709</v>
      </c>
      <c r="F209" s="126">
        <v>428.57</v>
      </c>
      <c r="G209" s="107" t="str">
        <f t="shared" si="3"/>
        <v>SH19-03286</v>
      </c>
      <c r="H209" s="318"/>
      <c r="I209" s="126"/>
      <c r="J209" s="110"/>
      <c r="K209" s="108"/>
      <c r="L209" s="107"/>
      <c r="M209" s="319"/>
      <c r="N209" s="107"/>
    </row>
    <row r="210" spans="1:14" ht="18" customHeight="1">
      <c r="A210" s="107">
        <v>204</v>
      </c>
      <c r="B210" s="107" t="s">
        <v>43</v>
      </c>
      <c r="C210" s="90">
        <v>43559</v>
      </c>
      <c r="D210" s="107" t="s">
        <v>4990</v>
      </c>
      <c r="E210" s="107" t="s">
        <v>1709</v>
      </c>
      <c r="F210" s="126">
        <v>1298</v>
      </c>
      <c r="G210" s="107" t="str">
        <f t="shared" si="3"/>
        <v>SH19-03287</v>
      </c>
      <c r="H210" s="318"/>
      <c r="I210" s="126"/>
      <c r="J210" s="110"/>
      <c r="K210" s="108"/>
      <c r="L210" s="107"/>
      <c r="M210" s="319"/>
      <c r="N210" s="107"/>
    </row>
    <row r="211" spans="1:14" ht="18" customHeight="1">
      <c r="A211" s="107">
        <v>205</v>
      </c>
      <c r="B211" s="107" t="s">
        <v>1746</v>
      </c>
      <c r="D211" s="327" t="s">
        <v>4991</v>
      </c>
      <c r="E211" s="107" t="s">
        <v>1709</v>
      </c>
      <c r="F211" s="126">
        <v>0</v>
      </c>
      <c r="G211" s="107" t="str">
        <f t="shared" si="3"/>
        <v>SH19-03288</v>
      </c>
      <c r="H211" s="318"/>
      <c r="I211" s="126"/>
      <c r="J211" s="110"/>
      <c r="K211" s="108"/>
      <c r="L211" s="107"/>
      <c r="M211" s="319"/>
      <c r="N211" s="107"/>
    </row>
    <row r="212" spans="1:14" ht="18" customHeight="1">
      <c r="A212" s="107">
        <v>206</v>
      </c>
      <c r="B212" s="107" t="s">
        <v>42</v>
      </c>
      <c r="C212" s="90">
        <v>43563</v>
      </c>
      <c r="D212" s="107" t="s">
        <v>4992</v>
      </c>
      <c r="E212" s="107" t="s">
        <v>6079</v>
      </c>
      <c r="F212" s="126">
        <v>4826.84</v>
      </c>
      <c r="G212" s="107" t="str">
        <f t="shared" si="3"/>
        <v>SH19-03289</v>
      </c>
      <c r="H212" s="318"/>
      <c r="I212" s="126"/>
      <c r="J212" s="110"/>
      <c r="K212" s="108"/>
      <c r="L212" s="107"/>
      <c r="M212" s="319"/>
      <c r="N212" s="107"/>
    </row>
    <row r="213" spans="1:14" ht="18" customHeight="1">
      <c r="A213" s="107">
        <v>207</v>
      </c>
      <c r="B213" s="107" t="s">
        <v>42</v>
      </c>
      <c r="C213" s="90">
        <v>43563</v>
      </c>
      <c r="D213" s="107" t="s">
        <v>4993</v>
      </c>
      <c r="E213" s="107" t="s">
        <v>6079</v>
      </c>
      <c r="F213" s="126">
        <v>1555.8</v>
      </c>
      <c r="G213" s="107" t="str">
        <f t="shared" si="3"/>
        <v>SH19-03290</v>
      </c>
      <c r="H213" s="318"/>
      <c r="I213" s="126"/>
      <c r="J213" s="110"/>
      <c r="K213" s="108"/>
      <c r="L213" s="107"/>
      <c r="M213" s="319"/>
      <c r="N213" s="107"/>
    </row>
    <row r="214" spans="1:14" ht="18" customHeight="1">
      <c r="A214" s="107">
        <v>208</v>
      </c>
      <c r="B214" s="107" t="s">
        <v>42</v>
      </c>
      <c r="C214" s="90">
        <v>43563</v>
      </c>
      <c r="D214" s="107" t="s">
        <v>4994</v>
      </c>
      <c r="E214" s="107" t="s">
        <v>6079</v>
      </c>
      <c r="F214" s="126">
        <v>1248.4100000000001</v>
      </c>
      <c r="G214" s="107" t="str">
        <f t="shared" si="3"/>
        <v>SH19-03291</v>
      </c>
      <c r="H214" s="318"/>
      <c r="I214" s="126"/>
      <c r="J214" s="110"/>
      <c r="K214" s="108"/>
      <c r="L214" s="107"/>
      <c r="M214" s="319"/>
      <c r="N214" s="107"/>
    </row>
    <row r="215" spans="1:14" ht="18" customHeight="1">
      <c r="A215" s="107">
        <v>209</v>
      </c>
      <c r="B215" s="107" t="s">
        <v>42</v>
      </c>
      <c r="C215" s="90">
        <v>43563</v>
      </c>
      <c r="D215" s="107" t="s">
        <v>4995</v>
      </c>
      <c r="E215" s="107" t="s">
        <v>6079</v>
      </c>
      <c r="F215" s="126">
        <v>2003.09</v>
      </c>
      <c r="G215" s="107" t="str">
        <f t="shared" si="3"/>
        <v>SH19-03292</v>
      </c>
      <c r="H215" s="318"/>
      <c r="I215" s="126"/>
      <c r="J215" s="110"/>
      <c r="K215" s="108"/>
      <c r="L215" s="107"/>
      <c r="M215" s="319"/>
      <c r="N215" s="107"/>
    </row>
    <row r="216" spans="1:14" ht="18" customHeight="1">
      <c r="A216" s="107">
        <v>210</v>
      </c>
      <c r="B216" s="107" t="s">
        <v>42</v>
      </c>
      <c r="C216" s="90">
        <v>43563</v>
      </c>
      <c r="D216" s="107" t="s">
        <v>4996</v>
      </c>
      <c r="E216" s="107" t="s">
        <v>6079</v>
      </c>
      <c r="F216" s="126">
        <v>336.27</v>
      </c>
      <c r="G216" s="107" t="str">
        <f t="shared" si="3"/>
        <v>SH19-03293</v>
      </c>
      <c r="H216" s="318"/>
      <c r="I216" s="126"/>
      <c r="J216" s="110"/>
      <c r="K216" s="108"/>
      <c r="L216" s="107"/>
      <c r="M216" s="319"/>
      <c r="N216" s="107"/>
    </row>
    <row r="217" spans="1:14" ht="18" customHeight="1">
      <c r="A217" s="107">
        <v>211</v>
      </c>
      <c r="B217" s="107" t="s">
        <v>42</v>
      </c>
      <c r="C217" s="90">
        <v>43563</v>
      </c>
      <c r="D217" s="107" t="s">
        <v>4997</v>
      </c>
      <c r="E217" s="107" t="s">
        <v>6079</v>
      </c>
      <c r="F217" s="126">
        <v>1435.51</v>
      </c>
      <c r="G217" s="107" t="str">
        <f t="shared" si="3"/>
        <v>SH19-03294</v>
      </c>
      <c r="H217" s="318"/>
      <c r="I217" s="126"/>
      <c r="J217" s="110"/>
      <c r="K217" s="108"/>
      <c r="L217" s="107"/>
      <c r="M217" s="319"/>
      <c r="N217" s="107"/>
    </row>
    <row r="218" spans="1:14" ht="18" customHeight="1">
      <c r="A218" s="107">
        <v>212</v>
      </c>
      <c r="B218" s="107" t="s">
        <v>42</v>
      </c>
      <c r="C218" s="90">
        <v>43563</v>
      </c>
      <c r="D218" s="107" t="s">
        <v>4998</v>
      </c>
      <c r="E218" s="107" t="s">
        <v>6079</v>
      </c>
      <c r="F218" s="126">
        <v>2510.54</v>
      </c>
      <c r="G218" s="107" t="str">
        <f t="shared" si="3"/>
        <v>SH19-03295</v>
      </c>
      <c r="H218" s="318"/>
      <c r="I218" s="126"/>
      <c r="J218" s="110"/>
      <c r="K218" s="108"/>
      <c r="L218" s="107"/>
      <c r="M218" s="319"/>
      <c r="N218" s="107"/>
    </row>
    <row r="219" spans="1:14" ht="18" customHeight="1">
      <c r="A219" s="107">
        <v>213</v>
      </c>
      <c r="B219" s="107" t="s">
        <v>42</v>
      </c>
      <c r="C219" s="90">
        <v>43563</v>
      </c>
      <c r="D219" s="107" t="s">
        <v>4999</v>
      </c>
      <c r="E219" s="107" t="s">
        <v>6079</v>
      </c>
      <c r="F219" s="126">
        <v>6445.68</v>
      </c>
      <c r="G219" s="107" t="str">
        <f t="shared" si="3"/>
        <v>SH19-03296</v>
      </c>
      <c r="H219" s="318"/>
      <c r="I219" s="126"/>
      <c r="J219" s="110"/>
      <c r="K219" s="108"/>
      <c r="L219" s="107"/>
      <c r="M219" s="319"/>
      <c r="N219" s="107"/>
    </row>
    <row r="220" spans="1:14" ht="18" customHeight="1">
      <c r="A220" s="107">
        <v>214</v>
      </c>
      <c r="B220" s="107" t="s">
        <v>42</v>
      </c>
      <c r="C220" s="90">
        <v>43563</v>
      </c>
      <c r="D220" s="107" t="s">
        <v>5000</v>
      </c>
      <c r="E220" s="107" t="s">
        <v>6079</v>
      </c>
      <c r="F220" s="126">
        <v>6118.77</v>
      </c>
      <c r="G220" s="107" t="str">
        <f t="shared" si="3"/>
        <v>SH19-03297</v>
      </c>
      <c r="H220" s="318"/>
      <c r="I220" s="126"/>
      <c r="J220" s="110"/>
      <c r="K220" s="108"/>
      <c r="L220" s="107"/>
      <c r="M220" s="319"/>
      <c r="N220" s="107"/>
    </row>
    <row r="221" spans="1:14" ht="18" customHeight="1">
      <c r="A221" s="107">
        <v>215</v>
      </c>
      <c r="B221" s="107" t="s">
        <v>42</v>
      </c>
      <c r="C221" s="90">
        <v>43563</v>
      </c>
      <c r="D221" s="107" t="s">
        <v>5001</v>
      </c>
      <c r="E221" s="107" t="s">
        <v>6079</v>
      </c>
      <c r="F221" s="126">
        <v>9064.8799999999992</v>
      </c>
      <c r="G221" s="107" t="str">
        <f t="shared" si="3"/>
        <v>SH19-03298</v>
      </c>
      <c r="H221" s="318"/>
      <c r="I221" s="126"/>
      <c r="J221" s="110"/>
      <c r="K221" s="108"/>
      <c r="L221" s="107"/>
      <c r="M221" s="319"/>
      <c r="N221" s="107"/>
    </row>
    <row r="222" spans="1:14" ht="18" customHeight="1">
      <c r="A222" s="107">
        <v>216</v>
      </c>
      <c r="B222" s="107" t="s">
        <v>42</v>
      </c>
      <c r="C222" s="90">
        <v>43563</v>
      </c>
      <c r="D222" s="107" t="s">
        <v>5002</v>
      </c>
      <c r="E222" s="107" t="s">
        <v>6079</v>
      </c>
      <c r="F222" s="126">
        <v>6224.23</v>
      </c>
      <c r="G222" s="107" t="str">
        <f t="shared" si="3"/>
        <v>SH19-03299</v>
      </c>
      <c r="H222" s="318"/>
      <c r="I222" s="126"/>
      <c r="J222" s="110"/>
      <c r="K222" s="108"/>
      <c r="L222" s="107"/>
      <c r="M222" s="319"/>
      <c r="N222" s="107"/>
    </row>
    <row r="223" spans="1:14" ht="18" customHeight="1">
      <c r="A223" s="107">
        <v>217</v>
      </c>
      <c r="B223" s="107" t="s">
        <v>42</v>
      </c>
      <c r="C223" s="90">
        <v>43563</v>
      </c>
      <c r="D223" s="107" t="s">
        <v>5003</v>
      </c>
      <c r="E223" s="107" t="s">
        <v>6079</v>
      </c>
      <c r="F223" s="126">
        <v>7014.94</v>
      </c>
      <c r="G223" s="107" t="str">
        <f t="shared" si="3"/>
        <v>SH19-03300</v>
      </c>
      <c r="H223" s="318"/>
      <c r="I223" s="126"/>
      <c r="J223" s="110"/>
      <c r="K223" s="108"/>
      <c r="L223" s="107"/>
      <c r="M223" s="319"/>
      <c r="N223" s="107"/>
    </row>
    <row r="224" spans="1:14" ht="18" customHeight="1">
      <c r="A224" s="107">
        <v>218</v>
      </c>
      <c r="B224" s="107" t="s">
        <v>197</v>
      </c>
      <c r="C224" s="90">
        <v>43560</v>
      </c>
      <c r="D224" s="107" t="s">
        <v>5004</v>
      </c>
      <c r="E224" s="107" t="s">
        <v>1709</v>
      </c>
      <c r="F224" s="126">
        <v>4165.2</v>
      </c>
      <c r="G224" s="107" t="str">
        <f t="shared" si="3"/>
        <v>SH19-03301</v>
      </c>
      <c r="H224" s="318"/>
      <c r="I224" s="126"/>
      <c r="J224" s="110"/>
      <c r="K224" s="108"/>
      <c r="L224" s="107"/>
      <c r="M224" s="319"/>
      <c r="N224" s="107"/>
    </row>
    <row r="225" spans="1:14" ht="18" customHeight="1">
      <c r="A225" s="107">
        <v>219</v>
      </c>
      <c r="B225" s="107" t="s">
        <v>43</v>
      </c>
      <c r="C225" s="90">
        <v>43560</v>
      </c>
      <c r="D225" s="107" t="s">
        <v>5005</v>
      </c>
      <c r="E225" s="107" t="s">
        <v>1709</v>
      </c>
      <c r="F225" s="126">
        <v>4413.01</v>
      </c>
      <c r="G225" s="107" t="str">
        <f t="shared" si="3"/>
        <v>SH19-03302</v>
      </c>
      <c r="H225" s="318"/>
      <c r="I225" s="126"/>
      <c r="J225" s="110"/>
      <c r="K225" s="108"/>
      <c r="L225" s="107"/>
      <c r="M225" s="319"/>
      <c r="N225" s="107"/>
    </row>
    <row r="226" spans="1:14" ht="18" customHeight="1">
      <c r="A226" s="107">
        <v>220</v>
      </c>
      <c r="B226" s="107" t="s">
        <v>139</v>
      </c>
      <c r="C226" s="90">
        <v>43560</v>
      </c>
      <c r="D226" s="107" t="s">
        <v>5006</v>
      </c>
      <c r="E226" s="107" t="s">
        <v>1709</v>
      </c>
      <c r="F226" s="126">
        <v>2239.5</v>
      </c>
      <c r="G226" s="107" t="str">
        <f t="shared" si="3"/>
        <v>SH19-03303</v>
      </c>
      <c r="H226" s="318"/>
      <c r="I226" s="126"/>
      <c r="J226" s="110"/>
      <c r="K226" s="108"/>
      <c r="L226" s="107"/>
      <c r="M226" s="319"/>
      <c r="N226" s="107"/>
    </row>
    <row r="227" spans="1:14" ht="18" customHeight="1">
      <c r="A227" s="107">
        <v>221</v>
      </c>
      <c r="B227" s="107" t="s">
        <v>142</v>
      </c>
      <c r="C227" s="90">
        <v>43560</v>
      </c>
      <c r="D227" s="107" t="s">
        <v>5007</v>
      </c>
      <c r="E227" s="107" t="s">
        <v>1709</v>
      </c>
      <c r="F227" s="126">
        <v>610.32000000000005</v>
      </c>
      <c r="G227" s="107" t="str">
        <f t="shared" ref="G227:G288" si="4">D227</f>
        <v>SH19-03304</v>
      </c>
      <c r="H227" s="318"/>
      <c r="I227" s="126"/>
      <c r="J227" s="110"/>
      <c r="K227" s="108"/>
      <c r="L227" s="107"/>
      <c r="M227" s="319"/>
      <c r="N227" s="107"/>
    </row>
    <row r="228" spans="1:14" ht="18" customHeight="1">
      <c r="A228" s="107">
        <v>222</v>
      </c>
      <c r="B228" s="107" t="s">
        <v>142</v>
      </c>
      <c r="C228" s="90">
        <v>43560</v>
      </c>
      <c r="D228" s="107" t="s">
        <v>5008</v>
      </c>
      <c r="E228" s="107" t="s">
        <v>1709</v>
      </c>
      <c r="F228" s="126">
        <v>94.18</v>
      </c>
      <c r="G228" s="107" t="str">
        <f t="shared" si="4"/>
        <v>SH19-03305</v>
      </c>
      <c r="H228" s="318"/>
      <c r="I228" s="126"/>
      <c r="J228" s="110"/>
      <c r="K228" s="108"/>
      <c r="L228" s="107"/>
      <c r="M228" s="319"/>
      <c r="N228" s="107"/>
    </row>
    <row r="229" spans="1:14" ht="18" customHeight="1">
      <c r="A229" s="107">
        <v>223</v>
      </c>
      <c r="B229" s="107" t="s">
        <v>329</v>
      </c>
      <c r="C229" s="90">
        <v>43560</v>
      </c>
      <c r="D229" s="107" t="s">
        <v>5009</v>
      </c>
      <c r="E229" s="107" t="s">
        <v>1709</v>
      </c>
      <c r="F229" s="126">
        <v>2461.1</v>
      </c>
      <c r="G229" s="107" t="str">
        <f t="shared" si="4"/>
        <v>SH19-03306</v>
      </c>
      <c r="H229" s="318"/>
      <c r="I229" s="126"/>
      <c r="J229" s="110"/>
      <c r="K229" s="108"/>
      <c r="L229" s="107"/>
      <c r="M229" s="319"/>
      <c r="N229" s="107"/>
    </row>
    <row r="230" spans="1:14" ht="18" customHeight="1">
      <c r="A230" s="107">
        <v>224</v>
      </c>
      <c r="B230" s="107"/>
      <c r="D230" s="347" t="s">
        <v>5010</v>
      </c>
      <c r="E230" s="107" t="s">
        <v>1709</v>
      </c>
      <c r="F230" s="126">
        <v>0</v>
      </c>
      <c r="G230" s="107" t="str">
        <f t="shared" si="4"/>
        <v>SH19-03307</v>
      </c>
      <c r="H230" s="318"/>
      <c r="I230" s="126"/>
      <c r="J230" s="110"/>
      <c r="K230" s="108"/>
      <c r="L230" s="107"/>
      <c r="M230" s="319"/>
      <c r="N230" s="107" t="s">
        <v>1942</v>
      </c>
    </row>
    <row r="231" spans="1:14" ht="18" customHeight="1">
      <c r="A231" s="107">
        <v>225</v>
      </c>
      <c r="B231" s="107" t="s">
        <v>298</v>
      </c>
      <c r="C231" s="90">
        <v>43560</v>
      </c>
      <c r="D231" s="107" t="s">
        <v>5011</v>
      </c>
      <c r="E231" s="107" t="s">
        <v>1709</v>
      </c>
      <c r="F231" s="126">
        <v>508.49</v>
      </c>
      <c r="G231" s="107" t="str">
        <f t="shared" si="4"/>
        <v>SH19-03308</v>
      </c>
      <c r="H231" s="318"/>
      <c r="I231" s="126"/>
      <c r="J231" s="110"/>
      <c r="K231" s="108"/>
      <c r="L231" s="107"/>
      <c r="M231" s="319"/>
      <c r="N231" s="107"/>
    </row>
    <row r="232" spans="1:14" ht="18" customHeight="1">
      <c r="A232" s="107">
        <v>226</v>
      </c>
      <c r="B232" s="107" t="s">
        <v>223</v>
      </c>
      <c r="C232" s="90">
        <v>43560</v>
      </c>
      <c r="D232" s="107" t="s">
        <v>5012</v>
      </c>
      <c r="E232" s="107" t="s">
        <v>1709</v>
      </c>
      <c r="F232" s="126">
        <v>1324.64</v>
      </c>
      <c r="G232" s="107" t="str">
        <f t="shared" si="4"/>
        <v>SH19-03309</v>
      </c>
      <c r="H232" s="318"/>
      <c r="I232" s="126"/>
      <c r="J232" s="110"/>
      <c r="K232" s="108"/>
      <c r="L232" s="107"/>
      <c r="M232" s="319"/>
      <c r="N232" s="107"/>
    </row>
    <row r="233" spans="1:14" ht="18" customHeight="1">
      <c r="A233" s="107">
        <v>227</v>
      </c>
      <c r="B233" s="107" t="s">
        <v>197</v>
      </c>
      <c r="C233" s="90">
        <v>43560</v>
      </c>
      <c r="D233" s="107" t="s">
        <v>5013</v>
      </c>
      <c r="E233" s="107" t="s">
        <v>1709</v>
      </c>
      <c r="F233" s="126">
        <v>4110.26</v>
      </c>
      <c r="G233" s="107" t="str">
        <f t="shared" si="4"/>
        <v>SH19-03310</v>
      </c>
      <c r="H233" s="318"/>
      <c r="I233" s="126"/>
      <c r="J233" s="110"/>
      <c r="K233" s="108"/>
      <c r="L233" s="107"/>
      <c r="M233" s="319"/>
      <c r="N233" s="107"/>
    </row>
    <row r="234" spans="1:14" ht="18" customHeight="1">
      <c r="A234" s="107">
        <v>228</v>
      </c>
      <c r="B234" s="107" t="s">
        <v>1754</v>
      </c>
      <c r="C234" s="90">
        <v>43560</v>
      </c>
      <c r="D234" s="107" t="s">
        <v>5014</v>
      </c>
      <c r="E234" s="107" t="s">
        <v>1709</v>
      </c>
      <c r="F234" s="126">
        <v>0</v>
      </c>
      <c r="G234" s="107" t="str">
        <f t="shared" si="4"/>
        <v>SH19-03311</v>
      </c>
      <c r="H234" s="318"/>
      <c r="I234" s="126"/>
      <c r="J234" s="110"/>
      <c r="K234" s="108"/>
      <c r="L234" s="107"/>
      <c r="M234" s="319"/>
      <c r="N234" s="107" t="s">
        <v>1753</v>
      </c>
    </row>
    <row r="235" spans="1:14" ht="18" customHeight="1">
      <c r="A235" s="107">
        <v>229</v>
      </c>
      <c r="B235" s="107" t="s">
        <v>288</v>
      </c>
      <c r="C235" s="90">
        <v>43560</v>
      </c>
      <c r="D235" s="107" t="s">
        <v>5015</v>
      </c>
      <c r="E235" s="107" t="s">
        <v>1709</v>
      </c>
      <c r="F235" s="126">
        <v>1167</v>
      </c>
      <c r="G235" s="107" t="str">
        <f t="shared" si="4"/>
        <v>SH19-03312</v>
      </c>
      <c r="H235" s="318"/>
      <c r="I235" s="126"/>
      <c r="J235" s="110"/>
      <c r="K235" s="108"/>
      <c r="L235" s="107"/>
      <c r="M235" s="319"/>
      <c r="N235" s="107"/>
    </row>
    <row r="236" spans="1:14" ht="18" customHeight="1">
      <c r="A236" s="107">
        <v>230</v>
      </c>
      <c r="B236" s="107" t="s">
        <v>42</v>
      </c>
      <c r="C236" s="90">
        <v>43560</v>
      </c>
      <c r="D236" s="107" t="s">
        <v>5016</v>
      </c>
      <c r="E236" s="107" t="s">
        <v>6077</v>
      </c>
      <c r="F236" s="126">
        <v>65.709999999999994</v>
      </c>
      <c r="G236" s="107" t="str">
        <f t="shared" si="4"/>
        <v>SH19-03313</v>
      </c>
      <c r="H236" s="318"/>
      <c r="I236" s="126"/>
      <c r="J236" s="110"/>
      <c r="K236" s="108"/>
      <c r="L236" s="107"/>
      <c r="M236" s="319"/>
      <c r="N236" s="107"/>
    </row>
    <row r="237" spans="1:14" ht="18" customHeight="1">
      <c r="A237" s="107">
        <v>231</v>
      </c>
      <c r="B237" s="107" t="s">
        <v>42</v>
      </c>
      <c r="C237" s="90">
        <v>43560</v>
      </c>
      <c r="D237" s="107" t="s">
        <v>5017</v>
      </c>
      <c r="E237" s="107" t="s">
        <v>6077</v>
      </c>
      <c r="F237" s="126">
        <v>609.42999999999995</v>
      </c>
      <c r="G237" s="107" t="str">
        <f t="shared" si="4"/>
        <v>SH19-03314</v>
      </c>
      <c r="H237" s="318"/>
      <c r="I237" s="126"/>
      <c r="J237" s="110"/>
      <c r="K237" s="108"/>
      <c r="L237" s="107"/>
      <c r="M237" s="319"/>
      <c r="N237" s="107"/>
    </row>
    <row r="238" spans="1:14" ht="18" customHeight="1">
      <c r="A238" s="107">
        <v>232</v>
      </c>
      <c r="B238" s="107" t="s">
        <v>1746</v>
      </c>
      <c r="D238" s="327" t="s">
        <v>5018</v>
      </c>
      <c r="E238" s="107" t="s">
        <v>1709</v>
      </c>
      <c r="F238" s="126">
        <v>0</v>
      </c>
      <c r="G238" s="107" t="str">
        <f t="shared" si="4"/>
        <v>SH19-03315</v>
      </c>
      <c r="H238" s="318"/>
      <c r="I238" s="126"/>
      <c r="J238" s="110"/>
      <c r="K238" s="108"/>
      <c r="L238" s="107"/>
      <c r="M238" s="319"/>
      <c r="N238" s="107"/>
    </row>
    <row r="239" spans="1:14" ht="18" customHeight="1">
      <c r="A239" s="107">
        <v>233</v>
      </c>
      <c r="B239" s="107" t="s">
        <v>329</v>
      </c>
      <c r="C239" s="90">
        <v>43560</v>
      </c>
      <c r="D239" s="107" t="s">
        <v>5019</v>
      </c>
      <c r="E239" s="107" t="s">
        <v>1709</v>
      </c>
      <c r="F239" s="126">
        <v>348.39</v>
      </c>
      <c r="G239" s="107" t="str">
        <f t="shared" si="4"/>
        <v>SH19-03316</v>
      </c>
      <c r="H239" s="318"/>
      <c r="I239" s="126"/>
      <c r="J239" s="110"/>
      <c r="K239" s="108"/>
      <c r="L239" s="107"/>
      <c r="M239" s="319"/>
      <c r="N239" s="107"/>
    </row>
    <row r="240" spans="1:14" ht="18" customHeight="1">
      <c r="A240" s="107">
        <v>234</v>
      </c>
      <c r="B240" s="107" t="s">
        <v>55</v>
      </c>
      <c r="C240" s="90">
        <v>43561</v>
      </c>
      <c r="D240" s="107" t="s">
        <v>5020</v>
      </c>
      <c r="E240" s="107" t="s">
        <v>1709</v>
      </c>
      <c r="F240" s="126">
        <v>1644.84</v>
      </c>
      <c r="G240" s="107" t="str">
        <f t="shared" si="4"/>
        <v>SH19-03317</v>
      </c>
      <c r="H240" s="318"/>
      <c r="I240" s="126"/>
      <c r="J240" s="110"/>
      <c r="K240" s="108"/>
      <c r="L240" s="107"/>
      <c r="M240" s="319"/>
      <c r="N240" s="107"/>
    </row>
    <row r="241" spans="1:14" ht="18" customHeight="1">
      <c r="A241" s="107">
        <v>235</v>
      </c>
      <c r="B241" s="107" t="s">
        <v>55</v>
      </c>
      <c r="C241" s="90">
        <v>43563</v>
      </c>
      <c r="D241" s="107" t="s">
        <v>5021</v>
      </c>
      <c r="E241" s="107" t="s">
        <v>1709</v>
      </c>
      <c r="F241" s="126">
        <v>727.65</v>
      </c>
      <c r="G241" s="107" t="str">
        <f t="shared" si="4"/>
        <v>SH19-03318</v>
      </c>
      <c r="H241" s="318"/>
      <c r="I241" s="126"/>
      <c r="J241" s="110"/>
      <c r="K241" s="108"/>
      <c r="L241" s="107"/>
      <c r="M241" s="319"/>
      <c r="N241" s="107"/>
    </row>
    <row r="242" spans="1:14" ht="18" customHeight="1">
      <c r="A242" s="107">
        <v>236</v>
      </c>
      <c r="B242" s="107" t="s">
        <v>55</v>
      </c>
      <c r="C242" s="90">
        <v>43563</v>
      </c>
      <c r="D242" s="107" t="s">
        <v>5022</v>
      </c>
      <c r="E242" s="107" t="s">
        <v>1709</v>
      </c>
      <c r="F242" s="126">
        <v>1526.4</v>
      </c>
      <c r="G242" s="107" t="str">
        <f t="shared" si="4"/>
        <v>SH19-03319</v>
      </c>
      <c r="H242" s="318"/>
      <c r="I242" s="126"/>
      <c r="J242" s="110"/>
      <c r="K242" s="108"/>
      <c r="L242" s="107"/>
      <c r="M242" s="319"/>
      <c r="N242" s="107"/>
    </row>
    <row r="243" spans="1:14" ht="18" customHeight="1">
      <c r="A243" s="107">
        <v>237</v>
      </c>
      <c r="B243" s="107" t="s">
        <v>1746</v>
      </c>
      <c r="D243" s="327" t="s">
        <v>5023</v>
      </c>
      <c r="E243" s="107" t="s">
        <v>1709</v>
      </c>
      <c r="F243" s="126">
        <v>0</v>
      </c>
      <c r="G243" s="107" t="str">
        <f t="shared" si="4"/>
        <v>SH19-03320</v>
      </c>
      <c r="H243" s="318"/>
      <c r="I243" s="126"/>
      <c r="J243" s="110"/>
      <c r="K243" s="108"/>
      <c r="L243" s="107"/>
      <c r="M243" s="319"/>
      <c r="N243" s="107"/>
    </row>
    <row r="244" spans="1:14" ht="18" customHeight="1">
      <c r="A244" s="107">
        <v>238</v>
      </c>
      <c r="B244" s="107" t="s">
        <v>1746</v>
      </c>
      <c r="D244" s="327" t="s">
        <v>5024</v>
      </c>
      <c r="E244" s="107" t="s">
        <v>1709</v>
      </c>
      <c r="F244" s="126">
        <v>0</v>
      </c>
      <c r="G244" s="107" t="str">
        <f t="shared" si="4"/>
        <v>SH19-03321</v>
      </c>
      <c r="H244" s="318"/>
      <c r="I244" s="126"/>
      <c r="J244" s="110"/>
      <c r="K244" s="108"/>
      <c r="L244" s="107"/>
      <c r="M244" s="319"/>
      <c r="N244" s="107"/>
    </row>
    <row r="245" spans="1:14" ht="18" customHeight="1">
      <c r="A245" s="107">
        <v>239</v>
      </c>
      <c r="B245" s="107" t="s">
        <v>1746</v>
      </c>
      <c r="D245" s="327" t="s">
        <v>5025</v>
      </c>
      <c r="E245" s="107" t="s">
        <v>1709</v>
      </c>
      <c r="F245" s="126">
        <v>0</v>
      </c>
      <c r="G245" s="107" t="str">
        <f t="shared" si="4"/>
        <v>SH19-03322</v>
      </c>
      <c r="H245" s="318"/>
      <c r="I245" s="126"/>
      <c r="J245" s="110"/>
      <c r="K245" s="108"/>
      <c r="L245" s="107"/>
      <c r="M245" s="319"/>
      <c r="N245" s="107"/>
    </row>
    <row r="246" spans="1:14" ht="18" customHeight="1">
      <c r="A246" s="107">
        <v>240</v>
      </c>
      <c r="B246" s="107" t="s">
        <v>1746</v>
      </c>
      <c r="D246" s="327" t="s">
        <v>5026</v>
      </c>
      <c r="E246" s="107" t="s">
        <v>1709</v>
      </c>
      <c r="F246" s="126">
        <v>0</v>
      </c>
      <c r="G246" s="107" t="str">
        <f t="shared" si="4"/>
        <v>SH19-03323</v>
      </c>
      <c r="H246" s="318"/>
      <c r="I246" s="126"/>
      <c r="J246" s="110"/>
      <c r="K246" s="108"/>
      <c r="L246" s="107"/>
      <c r="M246" s="319"/>
      <c r="N246" s="107"/>
    </row>
    <row r="247" spans="1:14" ht="18" customHeight="1">
      <c r="A247" s="107">
        <v>241</v>
      </c>
      <c r="B247" s="107" t="s">
        <v>142</v>
      </c>
      <c r="C247" s="90">
        <v>43560</v>
      </c>
      <c r="D247" s="107" t="s">
        <v>5027</v>
      </c>
      <c r="E247" s="107" t="s">
        <v>1709</v>
      </c>
      <c r="F247" s="126">
        <v>1685.47</v>
      </c>
      <c r="G247" s="107" t="str">
        <f t="shared" si="4"/>
        <v>SH19-03324</v>
      </c>
      <c r="H247" s="318"/>
      <c r="I247" s="126"/>
      <c r="J247" s="110"/>
      <c r="K247" s="108"/>
      <c r="L247" s="107"/>
      <c r="M247" s="319"/>
      <c r="N247" s="107"/>
    </row>
    <row r="248" spans="1:14" ht="18" customHeight="1">
      <c r="A248" s="107">
        <v>242</v>
      </c>
      <c r="B248" s="107" t="s">
        <v>142</v>
      </c>
      <c r="C248" s="90">
        <v>43560</v>
      </c>
      <c r="D248" s="107" t="s">
        <v>5028</v>
      </c>
      <c r="E248" s="107" t="s">
        <v>1709</v>
      </c>
      <c r="F248" s="126">
        <v>64.319999999999993</v>
      </c>
      <c r="G248" s="107" t="str">
        <f t="shared" si="4"/>
        <v>SH19-03325</v>
      </c>
      <c r="H248" s="318"/>
      <c r="I248" s="126"/>
      <c r="J248" s="110"/>
      <c r="K248" s="108"/>
      <c r="L248" s="107"/>
      <c r="M248" s="319"/>
      <c r="N248" s="107"/>
    </row>
    <row r="249" spans="1:14" ht="18" customHeight="1">
      <c r="A249" s="107">
        <v>243</v>
      </c>
      <c r="B249" s="107" t="s">
        <v>1746</v>
      </c>
      <c r="D249" s="327" t="s">
        <v>5029</v>
      </c>
      <c r="E249" s="107" t="s">
        <v>1709</v>
      </c>
      <c r="F249" s="126">
        <v>0</v>
      </c>
      <c r="G249" s="107" t="str">
        <f t="shared" si="4"/>
        <v>SH19-03326</v>
      </c>
      <c r="H249" s="318"/>
      <c r="I249" s="126"/>
      <c r="J249" s="110"/>
      <c r="K249" s="108"/>
      <c r="L249" s="107"/>
      <c r="M249" s="319"/>
      <c r="N249" s="107"/>
    </row>
    <row r="250" spans="1:14" ht="18" customHeight="1">
      <c r="A250" s="107">
        <v>244</v>
      </c>
      <c r="B250" s="107" t="s">
        <v>1746</v>
      </c>
      <c r="D250" s="327" t="s">
        <v>5030</v>
      </c>
      <c r="E250" s="107" t="s">
        <v>1709</v>
      </c>
      <c r="F250" s="126">
        <v>0</v>
      </c>
      <c r="G250" s="107" t="str">
        <f t="shared" si="4"/>
        <v>SH19-03327</v>
      </c>
      <c r="H250" s="318"/>
      <c r="I250" s="126"/>
      <c r="J250" s="110"/>
      <c r="K250" s="108"/>
      <c r="L250" s="107"/>
      <c r="M250" s="319"/>
      <c r="N250" s="107"/>
    </row>
    <row r="251" spans="1:14" ht="18" customHeight="1">
      <c r="A251" s="107">
        <v>245</v>
      </c>
      <c r="B251" s="107" t="s">
        <v>58</v>
      </c>
      <c r="C251" s="90">
        <v>43560</v>
      </c>
      <c r="D251" s="107" t="s">
        <v>5031</v>
      </c>
      <c r="E251" s="107" t="s">
        <v>1709</v>
      </c>
      <c r="F251" s="126">
        <v>190.8</v>
      </c>
      <c r="G251" s="107" t="str">
        <f t="shared" si="4"/>
        <v>SH19-03328</v>
      </c>
      <c r="H251" s="318"/>
      <c r="I251" s="126"/>
      <c r="J251" s="110"/>
      <c r="K251" s="108"/>
      <c r="L251" s="107"/>
      <c r="M251" s="319"/>
      <c r="N251" s="107"/>
    </row>
    <row r="252" spans="1:14" ht="18" customHeight="1">
      <c r="A252" s="107">
        <v>246</v>
      </c>
      <c r="B252" s="107" t="s">
        <v>53</v>
      </c>
      <c r="C252" s="90">
        <v>43560</v>
      </c>
      <c r="D252" s="107" t="s">
        <v>5032</v>
      </c>
      <c r="E252" s="107" t="s">
        <v>1709</v>
      </c>
      <c r="F252" s="126">
        <v>2074.0500000000002</v>
      </c>
      <c r="G252" s="107" t="str">
        <f t="shared" si="4"/>
        <v>SH19-03329</v>
      </c>
      <c r="H252" s="318"/>
      <c r="I252" s="126"/>
      <c r="J252" s="110"/>
      <c r="K252" s="108"/>
      <c r="L252" s="107"/>
      <c r="M252" s="319"/>
      <c r="N252" s="107"/>
    </row>
    <row r="253" spans="1:14" ht="18" customHeight="1">
      <c r="A253" s="107">
        <v>247</v>
      </c>
      <c r="B253" s="107" t="s">
        <v>1746</v>
      </c>
      <c r="D253" s="327" t="s">
        <v>5033</v>
      </c>
      <c r="E253" s="107" t="s">
        <v>1709</v>
      </c>
      <c r="F253" s="126">
        <v>0</v>
      </c>
      <c r="G253" s="107" t="str">
        <f t="shared" si="4"/>
        <v>SH19-03330</v>
      </c>
      <c r="H253" s="318"/>
      <c r="I253" s="126"/>
      <c r="J253" s="110"/>
      <c r="K253" s="108"/>
      <c r="L253" s="107"/>
      <c r="M253" s="319"/>
      <c r="N253" s="107"/>
    </row>
    <row r="254" spans="1:14" ht="18" customHeight="1">
      <c r="A254" s="107">
        <v>248</v>
      </c>
      <c r="B254" s="107" t="s">
        <v>43</v>
      </c>
      <c r="C254" s="90">
        <v>43560</v>
      </c>
      <c r="D254" s="107" t="s">
        <v>5034</v>
      </c>
      <c r="E254" s="107" t="s">
        <v>1709</v>
      </c>
      <c r="F254" s="126">
        <v>725.4</v>
      </c>
      <c r="G254" s="107" t="str">
        <f t="shared" si="4"/>
        <v>SH19-03331</v>
      </c>
      <c r="H254" s="318"/>
      <c r="I254" s="126"/>
      <c r="J254" s="110"/>
      <c r="K254" s="108"/>
      <c r="L254" s="107"/>
      <c r="M254" s="319"/>
      <c r="N254" s="107"/>
    </row>
    <row r="255" spans="1:14" ht="18" customHeight="1">
      <c r="A255" s="107">
        <v>249</v>
      </c>
      <c r="B255" s="107" t="s">
        <v>42</v>
      </c>
      <c r="C255" s="90">
        <v>43560</v>
      </c>
      <c r="D255" s="107" t="s">
        <v>5035</v>
      </c>
      <c r="E255" s="107" t="s">
        <v>6077</v>
      </c>
      <c r="F255" s="126">
        <v>31.88</v>
      </c>
      <c r="G255" s="107" t="str">
        <f t="shared" si="4"/>
        <v>SH19-03332</v>
      </c>
      <c r="H255" s="318"/>
      <c r="I255" s="126"/>
      <c r="J255" s="110"/>
      <c r="K255" s="108"/>
      <c r="L255" s="107"/>
      <c r="M255" s="319"/>
      <c r="N255" s="107"/>
    </row>
    <row r="256" spans="1:14" ht="18" customHeight="1">
      <c r="A256" s="107">
        <v>250</v>
      </c>
      <c r="B256" s="107" t="s">
        <v>42</v>
      </c>
      <c r="C256" s="90">
        <v>43563</v>
      </c>
      <c r="D256" s="107" t="s">
        <v>5036</v>
      </c>
      <c r="E256" s="107" t="s">
        <v>6079</v>
      </c>
      <c r="F256" s="126">
        <v>7469.51</v>
      </c>
      <c r="G256" s="107" t="str">
        <f t="shared" si="4"/>
        <v>SH19-03333</v>
      </c>
      <c r="H256" s="318"/>
      <c r="I256" s="126"/>
      <c r="J256" s="110"/>
      <c r="K256" s="108"/>
      <c r="L256" s="107"/>
      <c r="M256" s="319"/>
      <c r="N256" s="107"/>
    </row>
    <row r="257" spans="1:14" ht="18" customHeight="1">
      <c r="A257" s="107">
        <v>251</v>
      </c>
      <c r="B257" s="107" t="s">
        <v>42</v>
      </c>
      <c r="C257" s="90">
        <v>43563</v>
      </c>
      <c r="D257" s="107" t="s">
        <v>5037</v>
      </c>
      <c r="E257" s="107" t="s">
        <v>6079</v>
      </c>
      <c r="F257" s="126">
        <v>9656.84</v>
      </c>
      <c r="G257" s="107" t="str">
        <f t="shared" si="4"/>
        <v>SH19-03334</v>
      </c>
      <c r="H257" s="318"/>
      <c r="I257" s="126"/>
      <c r="J257" s="110"/>
      <c r="K257" s="108"/>
      <c r="L257" s="107"/>
      <c r="M257" s="319"/>
      <c r="N257" s="107"/>
    </row>
    <row r="258" spans="1:14" ht="18" customHeight="1">
      <c r="A258" s="107">
        <v>252</v>
      </c>
      <c r="B258" s="107" t="s">
        <v>42</v>
      </c>
      <c r="C258" s="90">
        <v>43563</v>
      </c>
      <c r="D258" s="107" t="s">
        <v>5038</v>
      </c>
      <c r="E258" s="107" t="s">
        <v>6079</v>
      </c>
      <c r="F258" s="126">
        <v>1230.29</v>
      </c>
      <c r="G258" s="107" t="str">
        <f t="shared" si="4"/>
        <v>SH19-03335</v>
      </c>
      <c r="H258" s="318"/>
      <c r="I258" s="126"/>
      <c r="J258" s="110"/>
      <c r="K258" s="108"/>
      <c r="L258" s="107"/>
      <c r="M258" s="319"/>
      <c r="N258" s="107"/>
    </row>
    <row r="259" spans="1:14" ht="18" customHeight="1">
      <c r="A259" s="107">
        <v>253</v>
      </c>
      <c r="B259" s="107" t="s">
        <v>1727</v>
      </c>
      <c r="C259" s="90">
        <v>43560</v>
      </c>
      <c r="D259" s="107" t="s">
        <v>5039</v>
      </c>
      <c r="E259" s="107" t="s">
        <v>1709</v>
      </c>
      <c r="F259" s="126">
        <v>902.5</v>
      </c>
      <c r="G259" s="107" t="str">
        <f t="shared" si="4"/>
        <v>SH19-03336</v>
      </c>
      <c r="H259" s="318"/>
      <c r="I259" s="126"/>
      <c r="J259" s="110"/>
      <c r="K259" s="108"/>
      <c r="L259" s="107"/>
      <c r="M259" s="319"/>
      <c r="N259" s="107"/>
    </row>
    <row r="260" spans="1:14" ht="18" customHeight="1">
      <c r="A260" s="107">
        <v>254</v>
      </c>
      <c r="B260" s="107" t="s">
        <v>43</v>
      </c>
      <c r="C260" s="90">
        <v>43560</v>
      </c>
      <c r="D260" s="107" t="s">
        <v>5040</v>
      </c>
      <c r="E260" s="107" t="s">
        <v>1709</v>
      </c>
      <c r="F260" s="126">
        <v>1957.38</v>
      </c>
      <c r="G260" s="107" t="str">
        <f t="shared" si="4"/>
        <v>SH19-03337</v>
      </c>
      <c r="H260" s="318"/>
      <c r="I260" s="126"/>
      <c r="J260" s="110"/>
      <c r="K260" s="108"/>
      <c r="L260" s="107"/>
      <c r="M260" s="319"/>
      <c r="N260" s="107"/>
    </row>
    <row r="261" spans="1:14" ht="18" customHeight="1">
      <c r="A261" s="107">
        <v>255</v>
      </c>
      <c r="B261" s="107" t="s">
        <v>1746</v>
      </c>
      <c r="D261" s="327" t="s">
        <v>5041</v>
      </c>
      <c r="E261" s="107" t="s">
        <v>1709</v>
      </c>
      <c r="F261" s="126">
        <v>0</v>
      </c>
      <c r="G261" s="107" t="str">
        <f t="shared" si="4"/>
        <v>SH19-03338</v>
      </c>
      <c r="H261" s="318"/>
      <c r="I261" s="126"/>
      <c r="J261" s="110"/>
      <c r="K261" s="108"/>
      <c r="L261" s="107"/>
      <c r="M261" s="319"/>
      <c r="N261" s="107"/>
    </row>
    <row r="262" spans="1:14" ht="18" customHeight="1">
      <c r="A262" s="107">
        <v>256</v>
      </c>
      <c r="B262" s="107"/>
      <c r="D262" s="347" t="s">
        <v>5042</v>
      </c>
      <c r="E262" s="107" t="s">
        <v>1709</v>
      </c>
      <c r="F262" s="126">
        <v>0</v>
      </c>
      <c r="G262" s="107" t="str">
        <f t="shared" si="4"/>
        <v>SH19-03339</v>
      </c>
      <c r="H262" s="318"/>
      <c r="I262" s="126"/>
      <c r="J262" s="110"/>
      <c r="K262" s="108"/>
      <c r="L262" s="107"/>
      <c r="M262" s="319"/>
      <c r="N262" s="107" t="s">
        <v>1942</v>
      </c>
    </row>
    <row r="263" spans="1:14" ht="18" customHeight="1">
      <c r="A263" s="107">
        <v>257</v>
      </c>
      <c r="B263" s="107" t="s">
        <v>1746</v>
      </c>
      <c r="D263" s="327" t="s">
        <v>5043</v>
      </c>
      <c r="E263" s="107" t="s">
        <v>1709</v>
      </c>
      <c r="F263" s="126">
        <v>0</v>
      </c>
      <c r="G263" s="107" t="str">
        <f t="shared" si="4"/>
        <v>SH19-03340</v>
      </c>
      <c r="H263" s="318"/>
      <c r="I263" s="126"/>
      <c r="J263" s="110"/>
      <c r="K263" s="108"/>
      <c r="L263" s="107"/>
      <c r="M263" s="319"/>
      <c r="N263" s="107"/>
    </row>
    <row r="264" spans="1:14" ht="18" customHeight="1">
      <c r="A264" s="107">
        <v>258</v>
      </c>
      <c r="B264" s="107" t="s">
        <v>142</v>
      </c>
      <c r="C264" s="90">
        <v>43561</v>
      </c>
      <c r="D264" s="107" t="s">
        <v>5044</v>
      </c>
      <c r="E264" s="107" t="s">
        <v>1709</v>
      </c>
      <c r="F264" s="126">
        <v>1927.02</v>
      </c>
      <c r="G264" s="107" t="str">
        <f t="shared" si="4"/>
        <v>SH19-03341</v>
      </c>
      <c r="H264" s="318"/>
      <c r="I264" s="126"/>
      <c r="J264" s="110"/>
      <c r="K264" s="108"/>
      <c r="L264" s="107"/>
      <c r="M264" s="319"/>
      <c r="N264" s="107"/>
    </row>
    <row r="265" spans="1:14" ht="18" customHeight="1">
      <c r="A265" s="107">
        <v>259</v>
      </c>
      <c r="B265" s="107" t="s">
        <v>142</v>
      </c>
      <c r="C265" s="90">
        <v>43561</v>
      </c>
      <c r="D265" s="107" t="s">
        <v>5045</v>
      </c>
      <c r="E265" s="107" t="s">
        <v>1709</v>
      </c>
      <c r="F265" s="126">
        <v>616.84</v>
      </c>
      <c r="G265" s="107" t="str">
        <f t="shared" si="4"/>
        <v>SH19-03342</v>
      </c>
      <c r="H265" s="318"/>
      <c r="I265" s="126"/>
      <c r="J265" s="110"/>
      <c r="K265" s="108"/>
      <c r="L265" s="107"/>
      <c r="M265" s="319"/>
      <c r="N265" s="107"/>
    </row>
    <row r="266" spans="1:14" ht="18" customHeight="1">
      <c r="A266" s="107">
        <v>260</v>
      </c>
      <c r="B266" s="107" t="s">
        <v>42</v>
      </c>
      <c r="C266" s="90">
        <v>43564</v>
      </c>
      <c r="D266" s="107" t="s">
        <v>5046</v>
      </c>
      <c r="E266" s="107" t="s">
        <v>6080</v>
      </c>
      <c r="F266" s="126">
        <v>7601.74</v>
      </c>
      <c r="G266" s="107" t="str">
        <f t="shared" si="4"/>
        <v>SH19-03343</v>
      </c>
      <c r="H266" s="318"/>
      <c r="I266" s="126"/>
      <c r="J266" s="110"/>
      <c r="K266" s="108"/>
      <c r="L266" s="107"/>
      <c r="M266" s="319"/>
      <c r="N266" s="107"/>
    </row>
    <row r="267" spans="1:14" ht="18" customHeight="1">
      <c r="A267" s="107">
        <v>261</v>
      </c>
      <c r="B267" s="107" t="s">
        <v>42</v>
      </c>
      <c r="C267" s="90">
        <v>43564</v>
      </c>
      <c r="D267" s="107" t="s">
        <v>5047</v>
      </c>
      <c r="E267" s="107" t="s">
        <v>6080</v>
      </c>
      <c r="F267" s="126">
        <v>8202.7099999999991</v>
      </c>
      <c r="G267" s="107" t="str">
        <f t="shared" si="4"/>
        <v>SH19-03344</v>
      </c>
      <c r="H267" s="318"/>
      <c r="I267" s="126"/>
      <c r="J267" s="110"/>
      <c r="K267" s="108"/>
      <c r="L267" s="107"/>
      <c r="M267" s="319"/>
      <c r="N267" s="107"/>
    </row>
    <row r="268" spans="1:14" ht="18" customHeight="1">
      <c r="A268" s="107">
        <v>262</v>
      </c>
      <c r="B268" s="107" t="s">
        <v>42</v>
      </c>
      <c r="C268" s="90">
        <v>43564</v>
      </c>
      <c r="D268" s="107" t="s">
        <v>5048</v>
      </c>
      <c r="E268" s="107" t="s">
        <v>6080</v>
      </c>
      <c r="F268" s="126">
        <v>11243.44</v>
      </c>
      <c r="G268" s="107" t="str">
        <f t="shared" si="4"/>
        <v>SH19-03345</v>
      </c>
      <c r="H268" s="318"/>
      <c r="I268" s="126"/>
      <c r="J268" s="110"/>
      <c r="K268" s="108"/>
      <c r="L268" s="107"/>
      <c r="M268" s="319"/>
      <c r="N268" s="107"/>
    </row>
    <row r="269" spans="1:14" ht="18" customHeight="1">
      <c r="A269" s="107">
        <v>263</v>
      </c>
      <c r="B269" s="107" t="s">
        <v>42</v>
      </c>
      <c r="C269" s="90">
        <v>43564</v>
      </c>
      <c r="D269" s="107" t="s">
        <v>5049</v>
      </c>
      <c r="E269" s="107" t="s">
        <v>6080</v>
      </c>
      <c r="F269" s="126">
        <v>3211.86</v>
      </c>
      <c r="G269" s="107" t="str">
        <f t="shared" si="4"/>
        <v>SH19-03346</v>
      </c>
      <c r="H269" s="318"/>
      <c r="I269" s="126"/>
      <c r="J269" s="110"/>
      <c r="K269" s="108"/>
      <c r="L269" s="107"/>
      <c r="M269" s="319"/>
      <c r="N269" s="107"/>
    </row>
    <row r="270" spans="1:14" ht="18" customHeight="1">
      <c r="A270" s="107">
        <v>264</v>
      </c>
      <c r="B270" s="107" t="s">
        <v>42</v>
      </c>
      <c r="C270" s="90">
        <v>43564</v>
      </c>
      <c r="D270" s="107" t="s">
        <v>5050</v>
      </c>
      <c r="E270" s="107" t="s">
        <v>6080</v>
      </c>
      <c r="F270" s="126">
        <v>8721.19</v>
      </c>
      <c r="G270" s="107" t="str">
        <f t="shared" si="4"/>
        <v>SH19-03347</v>
      </c>
      <c r="H270" s="318"/>
      <c r="I270" s="126"/>
      <c r="J270" s="110"/>
      <c r="K270" s="108"/>
      <c r="L270" s="107"/>
      <c r="M270" s="319"/>
      <c r="N270" s="107"/>
    </row>
    <row r="271" spans="1:14" ht="18" customHeight="1">
      <c r="A271" s="107">
        <v>265</v>
      </c>
      <c r="B271" s="107" t="s">
        <v>42</v>
      </c>
      <c r="C271" s="90">
        <v>43564</v>
      </c>
      <c r="D271" s="107" t="s">
        <v>5051</v>
      </c>
      <c r="E271" s="107" t="s">
        <v>6080</v>
      </c>
      <c r="F271" s="126">
        <v>2820.14</v>
      </c>
      <c r="G271" s="107" t="str">
        <f t="shared" si="4"/>
        <v>SH19-03348</v>
      </c>
      <c r="H271" s="318"/>
      <c r="I271" s="126"/>
      <c r="J271" s="110"/>
      <c r="K271" s="108"/>
      <c r="L271" s="107"/>
      <c r="M271" s="319"/>
      <c r="N271" s="107"/>
    </row>
    <row r="272" spans="1:14" ht="18" customHeight="1">
      <c r="A272" s="107">
        <v>266</v>
      </c>
      <c r="B272" s="107" t="s">
        <v>42</v>
      </c>
      <c r="C272" s="90">
        <v>43564</v>
      </c>
      <c r="D272" s="107" t="s">
        <v>5052</v>
      </c>
      <c r="E272" s="107" t="s">
        <v>6080</v>
      </c>
      <c r="F272" s="126">
        <v>15274.35</v>
      </c>
      <c r="G272" s="107" t="str">
        <f t="shared" si="4"/>
        <v>SH19-03349</v>
      </c>
      <c r="H272" s="318"/>
      <c r="I272" s="126"/>
      <c r="J272" s="110"/>
      <c r="K272" s="108"/>
      <c r="L272" s="107"/>
      <c r="M272" s="319"/>
      <c r="N272" s="107"/>
    </row>
    <row r="273" spans="1:14" ht="18" customHeight="1">
      <c r="A273" s="107">
        <v>267</v>
      </c>
      <c r="B273" s="107" t="s">
        <v>42</v>
      </c>
      <c r="C273" s="90">
        <v>43564</v>
      </c>
      <c r="D273" s="107" t="s">
        <v>5053</v>
      </c>
      <c r="E273" s="107" t="s">
        <v>6080</v>
      </c>
      <c r="F273" s="126">
        <v>2632.81</v>
      </c>
      <c r="G273" s="107" t="str">
        <f t="shared" si="4"/>
        <v>SH19-03350</v>
      </c>
      <c r="H273" s="318"/>
      <c r="I273" s="126"/>
      <c r="J273" s="110"/>
      <c r="K273" s="108"/>
      <c r="L273" s="107"/>
      <c r="M273" s="319"/>
      <c r="N273" s="107"/>
    </row>
    <row r="274" spans="1:14" ht="18" customHeight="1">
      <c r="A274" s="107">
        <v>268</v>
      </c>
      <c r="B274" s="107" t="s">
        <v>43</v>
      </c>
      <c r="C274" s="90">
        <v>43561</v>
      </c>
      <c r="D274" s="107" t="s">
        <v>5054</v>
      </c>
      <c r="E274" s="107" t="s">
        <v>1709</v>
      </c>
      <c r="F274" s="126">
        <v>4676.18</v>
      </c>
      <c r="G274" s="107" t="str">
        <f t="shared" si="4"/>
        <v>SH19-03351</v>
      </c>
      <c r="H274" s="318"/>
      <c r="I274" s="126"/>
      <c r="J274" s="110"/>
      <c r="K274" s="108"/>
      <c r="L274" s="107"/>
      <c r="M274" s="319"/>
      <c r="N274" s="107"/>
    </row>
    <row r="275" spans="1:14" ht="18" customHeight="1">
      <c r="A275" s="107">
        <v>269</v>
      </c>
      <c r="B275" s="107" t="s">
        <v>1746</v>
      </c>
      <c r="D275" s="327" t="s">
        <v>5055</v>
      </c>
      <c r="E275" s="107" t="s">
        <v>1709</v>
      </c>
      <c r="F275" s="126">
        <v>0</v>
      </c>
      <c r="G275" s="107" t="str">
        <f t="shared" si="4"/>
        <v>SH19-03353</v>
      </c>
      <c r="H275" s="318"/>
      <c r="I275" s="126"/>
      <c r="J275" s="110"/>
      <c r="K275" s="108"/>
      <c r="L275" s="107"/>
      <c r="M275" s="319"/>
      <c r="N275" s="107"/>
    </row>
    <row r="276" spans="1:14" ht="18" customHeight="1">
      <c r="A276" s="107">
        <v>270</v>
      </c>
      <c r="B276" s="107" t="s">
        <v>42</v>
      </c>
      <c r="C276" s="90">
        <v>43564</v>
      </c>
      <c r="D276" s="107" t="s">
        <v>5056</v>
      </c>
      <c r="E276" s="107" t="s">
        <v>6080</v>
      </c>
      <c r="F276" s="126">
        <v>658.2</v>
      </c>
      <c r="G276" s="107" t="str">
        <f t="shared" si="4"/>
        <v>SH19-03354</v>
      </c>
      <c r="H276" s="318"/>
      <c r="I276" s="126"/>
      <c r="J276" s="110"/>
      <c r="K276" s="108"/>
      <c r="L276" s="107"/>
      <c r="M276" s="319"/>
      <c r="N276" s="107"/>
    </row>
    <row r="277" spans="1:14" ht="18" customHeight="1">
      <c r="A277" s="107">
        <v>271</v>
      </c>
      <c r="B277" s="107" t="s">
        <v>42</v>
      </c>
      <c r="C277" s="90">
        <v>43564</v>
      </c>
      <c r="D277" s="107" t="s">
        <v>5057</v>
      </c>
      <c r="E277" s="107" t="s">
        <v>6080</v>
      </c>
      <c r="F277" s="126">
        <v>389.69</v>
      </c>
      <c r="G277" s="107" t="str">
        <f t="shared" si="4"/>
        <v>SH19-03355</v>
      </c>
      <c r="H277" s="318"/>
      <c r="I277" s="126"/>
      <c r="J277" s="110"/>
      <c r="K277" s="108"/>
      <c r="L277" s="107"/>
      <c r="M277" s="319"/>
      <c r="N277" s="107"/>
    </row>
    <row r="278" spans="1:14" ht="18" customHeight="1">
      <c r="A278" s="107">
        <v>272</v>
      </c>
      <c r="B278" s="107" t="s">
        <v>42</v>
      </c>
      <c r="C278" s="90">
        <v>43564</v>
      </c>
      <c r="D278" s="107" t="s">
        <v>5058</v>
      </c>
      <c r="E278" s="107" t="s">
        <v>6080</v>
      </c>
      <c r="F278" s="126">
        <v>6800.78</v>
      </c>
      <c r="G278" s="107" t="str">
        <f t="shared" si="4"/>
        <v>SH19-03356</v>
      </c>
      <c r="H278" s="318"/>
      <c r="I278" s="126"/>
      <c r="J278" s="110"/>
      <c r="K278" s="108"/>
      <c r="L278" s="107"/>
      <c r="M278" s="319"/>
      <c r="N278" s="107"/>
    </row>
    <row r="279" spans="1:14" ht="18" customHeight="1">
      <c r="A279" s="107">
        <v>273</v>
      </c>
      <c r="B279" s="107" t="s">
        <v>42</v>
      </c>
      <c r="C279" s="90">
        <v>43564</v>
      </c>
      <c r="D279" s="107" t="s">
        <v>5059</v>
      </c>
      <c r="E279" s="107" t="s">
        <v>6080</v>
      </c>
      <c r="F279" s="126">
        <v>3498.57</v>
      </c>
      <c r="G279" s="107" t="str">
        <f t="shared" si="4"/>
        <v>SH19-03357</v>
      </c>
      <c r="H279" s="318"/>
      <c r="I279" s="126"/>
      <c r="J279" s="110"/>
      <c r="K279" s="108"/>
      <c r="L279" s="107"/>
      <c r="M279" s="319"/>
      <c r="N279" s="107"/>
    </row>
    <row r="280" spans="1:14" ht="18" customHeight="1">
      <c r="A280" s="107">
        <v>274</v>
      </c>
      <c r="B280" s="107" t="s">
        <v>42</v>
      </c>
      <c r="C280" s="90">
        <v>43564</v>
      </c>
      <c r="D280" s="107" t="s">
        <v>5060</v>
      </c>
      <c r="E280" s="107" t="s">
        <v>6080</v>
      </c>
      <c r="F280" s="126">
        <v>14294.84</v>
      </c>
      <c r="G280" s="107" t="str">
        <f t="shared" si="4"/>
        <v>SH19-03358</v>
      </c>
      <c r="H280" s="318"/>
      <c r="I280" s="126"/>
      <c r="J280" s="110"/>
      <c r="K280" s="108"/>
      <c r="L280" s="107"/>
      <c r="M280" s="319"/>
      <c r="N280" s="107"/>
    </row>
    <row r="281" spans="1:14" ht="18" customHeight="1">
      <c r="A281" s="107">
        <v>275</v>
      </c>
      <c r="B281" s="107" t="s">
        <v>43</v>
      </c>
      <c r="C281" s="90">
        <v>43561</v>
      </c>
      <c r="D281" s="107" t="s">
        <v>5061</v>
      </c>
      <c r="E281" s="107" t="s">
        <v>1709</v>
      </c>
      <c r="F281" s="126">
        <v>434.34</v>
      </c>
      <c r="G281" s="107" t="str">
        <f t="shared" si="4"/>
        <v>SH19-03359</v>
      </c>
      <c r="H281" s="318"/>
      <c r="I281" s="126"/>
      <c r="J281" s="110"/>
      <c r="K281" s="108"/>
      <c r="L281" s="107"/>
      <c r="M281" s="319"/>
      <c r="N281" s="107"/>
    </row>
    <row r="282" spans="1:14" ht="18" customHeight="1">
      <c r="A282" s="107">
        <v>276</v>
      </c>
      <c r="B282" s="107" t="s">
        <v>42</v>
      </c>
      <c r="C282" s="90">
        <v>43565</v>
      </c>
      <c r="D282" s="107" t="s">
        <v>5062</v>
      </c>
      <c r="E282" s="107" t="s">
        <v>6081</v>
      </c>
      <c r="F282" s="126">
        <v>16.899999999999999</v>
      </c>
      <c r="G282" s="107" t="str">
        <f t="shared" si="4"/>
        <v>SH19-03361</v>
      </c>
      <c r="H282" s="318"/>
      <c r="I282" s="126"/>
      <c r="J282" s="110"/>
      <c r="K282" s="108"/>
      <c r="L282" s="107"/>
      <c r="M282" s="319"/>
      <c r="N282" s="107"/>
    </row>
    <row r="283" spans="1:14" ht="18" customHeight="1">
      <c r="A283" s="107">
        <v>277</v>
      </c>
      <c r="B283" s="107" t="s">
        <v>346</v>
      </c>
      <c r="C283" s="90">
        <v>43563</v>
      </c>
      <c r="D283" s="107" t="s">
        <v>5063</v>
      </c>
      <c r="E283" s="107" t="s">
        <v>1709</v>
      </c>
      <c r="F283" s="126">
        <v>674.3</v>
      </c>
      <c r="G283" s="107" t="str">
        <f t="shared" si="4"/>
        <v>SH19-03362</v>
      </c>
      <c r="H283" s="318"/>
      <c r="I283" s="126"/>
      <c r="J283" s="110"/>
      <c r="K283" s="108"/>
      <c r="L283" s="107"/>
      <c r="M283" s="319"/>
      <c r="N283" s="107"/>
    </row>
    <row r="284" spans="1:14" ht="18" customHeight="1">
      <c r="A284" s="107">
        <v>278</v>
      </c>
      <c r="B284" s="107" t="s">
        <v>238</v>
      </c>
      <c r="C284" s="90">
        <v>43563</v>
      </c>
      <c r="D284" s="107" t="s">
        <v>5064</v>
      </c>
      <c r="E284" s="107" t="s">
        <v>1709</v>
      </c>
      <c r="F284" s="126">
        <v>2442</v>
      </c>
      <c r="G284" s="107" t="str">
        <f t="shared" si="4"/>
        <v>SH19-03363</v>
      </c>
      <c r="H284" s="318"/>
      <c r="I284" s="126"/>
      <c r="J284" s="110"/>
      <c r="K284" s="108"/>
      <c r="L284" s="107"/>
      <c r="M284" s="319"/>
      <c r="N284" s="107"/>
    </row>
    <row r="285" spans="1:14" ht="18" customHeight="1">
      <c r="A285" s="107">
        <v>279</v>
      </c>
      <c r="B285" s="107" t="s">
        <v>43</v>
      </c>
      <c r="C285" s="90">
        <v>43563</v>
      </c>
      <c r="D285" s="107" t="s">
        <v>5065</v>
      </c>
      <c r="E285" s="107" t="s">
        <v>1709</v>
      </c>
      <c r="F285" s="126">
        <v>7083.64</v>
      </c>
      <c r="G285" s="107" t="str">
        <f t="shared" si="4"/>
        <v>SH19-03364</v>
      </c>
      <c r="H285" s="318"/>
      <c r="I285" s="126"/>
      <c r="J285" s="110"/>
      <c r="K285" s="108"/>
      <c r="L285" s="107"/>
      <c r="M285" s="319"/>
      <c r="N285" s="107"/>
    </row>
    <row r="286" spans="1:14" ht="18" customHeight="1">
      <c r="A286" s="107">
        <v>280</v>
      </c>
      <c r="B286" s="107" t="s">
        <v>142</v>
      </c>
      <c r="C286" s="90">
        <v>43561</v>
      </c>
      <c r="D286" s="107" t="s">
        <v>5066</v>
      </c>
      <c r="E286" s="107" t="s">
        <v>1709</v>
      </c>
      <c r="F286" s="126">
        <v>251.64</v>
      </c>
      <c r="G286" s="107" t="str">
        <f t="shared" si="4"/>
        <v>SH19-03365</v>
      </c>
      <c r="H286" s="318"/>
      <c r="I286" s="126"/>
      <c r="J286" s="110"/>
      <c r="K286" s="108"/>
      <c r="L286" s="107"/>
      <c r="M286" s="319"/>
      <c r="N286" s="107"/>
    </row>
    <row r="287" spans="1:14" ht="18" customHeight="1">
      <c r="A287" s="107">
        <v>281</v>
      </c>
      <c r="B287" s="107" t="s">
        <v>1746</v>
      </c>
      <c r="D287" s="327" t="s">
        <v>5067</v>
      </c>
      <c r="E287" s="107" t="s">
        <v>1709</v>
      </c>
      <c r="F287" s="126">
        <v>0</v>
      </c>
      <c r="G287" s="107" t="str">
        <f t="shared" si="4"/>
        <v>SH19-03366</v>
      </c>
      <c r="H287" s="318"/>
      <c r="I287" s="126"/>
      <c r="J287" s="110"/>
      <c r="K287" s="108"/>
      <c r="L287" s="107"/>
      <c r="M287" s="319"/>
      <c r="N287" s="107"/>
    </row>
    <row r="288" spans="1:14" ht="18" customHeight="1">
      <c r="A288" s="107">
        <v>282</v>
      </c>
      <c r="B288" s="107" t="s">
        <v>237</v>
      </c>
      <c r="C288" s="90">
        <v>43563</v>
      </c>
      <c r="D288" s="107" t="s">
        <v>5068</v>
      </c>
      <c r="E288" s="107" t="s">
        <v>1709</v>
      </c>
      <c r="F288" s="126">
        <v>2595</v>
      </c>
      <c r="G288" s="107" t="str">
        <f t="shared" si="4"/>
        <v>SH19-03367</v>
      </c>
      <c r="H288" s="318"/>
      <c r="I288" s="126"/>
      <c r="J288" s="110"/>
      <c r="K288" s="108"/>
      <c r="L288" s="107"/>
      <c r="M288" s="319"/>
      <c r="N288" s="107"/>
    </row>
    <row r="289" spans="1:14" ht="18" customHeight="1">
      <c r="A289" s="107">
        <v>283</v>
      </c>
      <c r="B289" s="107" t="s">
        <v>199</v>
      </c>
      <c r="C289" s="90">
        <v>43563</v>
      </c>
      <c r="D289" s="107" t="s">
        <v>5069</v>
      </c>
      <c r="E289" s="107" t="s">
        <v>1709</v>
      </c>
      <c r="F289" s="126">
        <v>4163</v>
      </c>
      <c r="G289" s="107" t="str">
        <f t="shared" ref="G289:G352" si="5">D289</f>
        <v>SH19-03368</v>
      </c>
      <c r="H289" s="318"/>
      <c r="I289" s="126"/>
      <c r="J289" s="110"/>
      <c r="K289" s="108"/>
      <c r="L289" s="107"/>
      <c r="M289" s="319"/>
      <c r="N289" s="107"/>
    </row>
    <row r="290" spans="1:14" ht="18" customHeight="1">
      <c r="A290" s="107">
        <v>284</v>
      </c>
      <c r="B290" s="107" t="s">
        <v>55</v>
      </c>
      <c r="C290" s="90">
        <v>43563</v>
      </c>
      <c r="D290" s="107" t="s">
        <v>5070</v>
      </c>
      <c r="E290" s="107" t="s">
        <v>1709</v>
      </c>
      <c r="F290" s="126">
        <v>778.14</v>
      </c>
      <c r="G290" s="107" t="str">
        <f t="shared" si="5"/>
        <v>SH19-03369</v>
      </c>
      <c r="H290" s="318"/>
      <c r="I290" s="126"/>
      <c r="J290" s="110"/>
      <c r="K290" s="108"/>
      <c r="L290" s="107"/>
      <c r="M290" s="319"/>
      <c r="N290" s="107"/>
    </row>
    <row r="291" spans="1:14" ht="18" customHeight="1">
      <c r="A291" s="107">
        <v>285</v>
      </c>
      <c r="B291" s="107" t="s">
        <v>55</v>
      </c>
      <c r="C291" s="90">
        <v>43563</v>
      </c>
      <c r="D291" s="107" t="s">
        <v>5071</v>
      </c>
      <c r="E291" s="107" t="s">
        <v>1709</v>
      </c>
      <c r="F291" s="126">
        <v>770.04</v>
      </c>
      <c r="G291" s="107" t="str">
        <f t="shared" si="5"/>
        <v>SH19-03370</v>
      </c>
      <c r="H291" s="318"/>
      <c r="I291" s="126"/>
      <c r="J291" s="110"/>
      <c r="K291" s="108"/>
      <c r="L291" s="107"/>
      <c r="M291" s="319"/>
      <c r="N291" s="107"/>
    </row>
    <row r="292" spans="1:14" ht="18" customHeight="1">
      <c r="A292" s="107">
        <v>286</v>
      </c>
      <c r="B292" s="107" t="s">
        <v>55</v>
      </c>
      <c r="C292" s="90">
        <v>43563</v>
      </c>
      <c r="D292" s="107" t="s">
        <v>5072</v>
      </c>
      <c r="E292" s="107" t="s">
        <v>1709</v>
      </c>
      <c r="F292" s="126">
        <v>1644.84</v>
      </c>
      <c r="G292" s="107" t="str">
        <f t="shared" si="5"/>
        <v>SH19-03371</v>
      </c>
      <c r="H292" s="318"/>
      <c r="I292" s="126"/>
      <c r="J292" s="110"/>
      <c r="K292" s="108"/>
      <c r="L292" s="107"/>
      <c r="M292" s="319"/>
      <c r="N292" s="107"/>
    </row>
    <row r="293" spans="1:14" ht="18" customHeight="1">
      <c r="A293" s="107">
        <v>287</v>
      </c>
      <c r="B293" s="107" t="s">
        <v>55</v>
      </c>
      <c r="C293" s="90">
        <v>43563</v>
      </c>
      <c r="D293" s="107" t="s">
        <v>5073</v>
      </c>
      <c r="E293" s="107" t="s">
        <v>1709</v>
      </c>
      <c r="F293" s="126">
        <v>1447.74</v>
      </c>
      <c r="G293" s="107" t="str">
        <f t="shared" si="5"/>
        <v>SH19-03372</v>
      </c>
      <c r="H293" s="318"/>
      <c r="I293" s="126"/>
      <c r="J293" s="110"/>
      <c r="K293" s="108"/>
      <c r="L293" s="107"/>
      <c r="M293" s="319"/>
      <c r="N293" s="107"/>
    </row>
    <row r="294" spans="1:14" ht="18" customHeight="1">
      <c r="A294" s="107">
        <v>288</v>
      </c>
      <c r="B294" s="107" t="s">
        <v>55</v>
      </c>
      <c r="C294" s="90">
        <v>43563</v>
      </c>
      <c r="D294" s="107" t="s">
        <v>5074</v>
      </c>
      <c r="E294" s="107" t="s">
        <v>1709</v>
      </c>
      <c r="F294" s="126">
        <v>1502.82</v>
      </c>
      <c r="G294" s="107" t="str">
        <f t="shared" si="5"/>
        <v>SH19-03373</v>
      </c>
      <c r="H294" s="318"/>
      <c r="I294" s="126"/>
      <c r="J294" s="110"/>
      <c r="K294" s="108"/>
      <c r="L294" s="107"/>
      <c r="M294" s="319"/>
      <c r="N294" s="107"/>
    </row>
    <row r="295" spans="1:14" ht="18" customHeight="1">
      <c r="A295" s="107">
        <v>289</v>
      </c>
      <c r="B295" s="107" t="s">
        <v>1746</v>
      </c>
      <c r="D295" s="327" t="s">
        <v>5075</v>
      </c>
      <c r="E295" s="107" t="s">
        <v>1709</v>
      </c>
      <c r="F295" s="126">
        <v>0</v>
      </c>
      <c r="G295" s="107" t="str">
        <f t="shared" si="5"/>
        <v>SH19-03374</v>
      </c>
      <c r="H295" s="318"/>
      <c r="I295" s="126"/>
      <c r="J295" s="110"/>
      <c r="K295" s="108"/>
      <c r="L295" s="107"/>
      <c r="M295" s="319"/>
      <c r="N295" s="107"/>
    </row>
    <row r="296" spans="1:14" ht="18" customHeight="1">
      <c r="A296" s="107">
        <v>290</v>
      </c>
      <c r="B296" s="107" t="s">
        <v>1746</v>
      </c>
      <c r="D296" s="327" t="s">
        <v>5076</v>
      </c>
      <c r="E296" s="107" t="s">
        <v>1709</v>
      </c>
      <c r="F296" s="126">
        <v>0</v>
      </c>
      <c r="G296" s="107" t="str">
        <f t="shared" si="5"/>
        <v>SH19-03375</v>
      </c>
      <c r="H296" s="318"/>
      <c r="I296" s="126"/>
      <c r="J296" s="110"/>
      <c r="K296" s="108"/>
      <c r="L296" s="107"/>
      <c r="M296" s="319"/>
      <c r="N296" s="107"/>
    </row>
    <row r="297" spans="1:14" ht="18" customHeight="1">
      <c r="A297" s="107">
        <v>291</v>
      </c>
      <c r="B297" s="107" t="s">
        <v>49</v>
      </c>
      <c r="C297" s="90">
        <v>43564</v>
      </c>
      <c r="D297" s="107" t="s">
        <v>5077</v>
      </c>
      <c r="E297" s="107" t="s">
        <v>1709</v>
      </c>
      <c r="F297" s="126">
        <v>14242.8</v>
      </c>
      <c r="G297" s="107" t="str">
        <f t="shared" si="5"/>
        <v>SH19-03376</v>
      </c>
      <c r="H297" s="318"/>
      <c r="I297" s="126"/>
      <c r="J297" s="110"/>
      <c r="K297" s="108"/>
      <c r="L297" s="107"/>
      <c r="M297" s="319"/>
      <c r="N297" s="107"/>
    </row>
    <row r="298" spans="1:14" ht="18" customHeight="1">
      <c r="A298" s="107">
        <v>292</v>
      </c>
      <c r="B298" s="107" t="s">
        <v>141</v>
      </c>
      <c r="C298" s="90">
        <v>43563</v>
      </c>
      <c r="D298" s="107" t="s">
        <v>5078</v>
      </c>
      <c r="E298" s="107" t="s">
        <v>1709</v>
      </c>
      <c r="F298" s="126">
        <v>4406.9399999999996</v>
      </c>
      <c r="G298" s="107" t="str">
        <f t="shared" si="5"/>
        <v>SH19-03377</v>
      </c>
      <c r="H298" s="318"/>
      <c r="I298" s="126"/>
      <c r="J298" s="110"/>
      <c r="K298" s="108"/>
      <c r="L298" s="107"/>
      <c r="M298" s="319"/>
      <c r="N298" s="107"/>
    </row>
    <row r="299" spans="1:14" ht="18" customHeight="1">
      <c r="A299" s="107">
        <v>293</v>
      </c>
      <c r="B299" s="107" t="s">
        <v>50</v>
      </c>
      <c r="C299" s="90">
        <v>43563</v>
      </c>
      <c r="D299" s="107" t="s">
        <v>5079</v>
      </c>
      <c r="E299" s="107" t="s">
        <v>1709</v>
      </c>
      <c r="F299" s="126">
        <v>9364.64</v>
      </c>
      <c r="G299" s="107" t="str">
        <f t="shared" si="5"/>
        <v>SH19-03378</v>
      </c>
      <c r="H299" s="318"/>
      <c r="I299" s="126"/>
      <c r="J299" s="110"/>
      <c r="K299" s="108"/>
      <c r="L299" s="107"/>
      <c r="M299" s="319"/>
      <c r="N299" s="107"/>
    </row>
    <row r="300" spans="1:14" ht="18" customHeight="1">
      <c r="A300" s="107">
        <v>294</v>
      </c>
      <c r="B300" s="107" t="s">
        <v>291</v>
      </c>
      <c r="C300" s="90">
        <v>43563</v>
      </c>
      <c r="D300" s="107" t="s">
        <v>5080</v>
      </c>
      <c r="E300" s="107" t="s">
        <v>1709</v>
      </c>
      <c r="F300" s="126">
        <v>4146.3</v>
      </c>
      <c r="G300" s="107" t="str">
        <f t="shared" si="5"/>
        <v>SH19-03379</v>
      </c>
      <c r="H300" s="318"/>
      <c r="I300" s="126"/>
      <c r="J300" s="110"/>
      <c r="K300" s="108"/>
      <c r="L300" s="107"/>
      <c r="M300" s="319"/>
      <c r="N300" s="107"/>
    </row>
    <row r="301" spans="1:14" ht="18" customHeight="1">
      <c r="A301" s="107">
        <v>295</v>
      </c>
      <c r="B301" s="107" t="s">
        <v>1727</v>
      </c>
      <c r="C301" s="90">
        <v>43563</v>
      </c>
      <c r="D301" s="107" t="s">
        <v>5081</v>
      </c>
      <c r="E301" s="107" t="s">
        <v>1709</v>
      </c>
      <c r="F301" s="126">
        <v>585</v>
      </c>
      <c r="G301" s="107" t="str">
        <f t="shared" si="5"/>
        <v>SH19-03380</v>
      </c>
      <c r="H301" s="318"/>
      <c r="I301" s="126"/>
      <c r="J301" s="110"/>
      <c r="K301" s="108"/>
      <c r="L301" s="107"/>
      <c r="M301" s="319"/>
      <c r="N301" s="107"/>
    </row>
    <row r="302" spans="1:14" ht="18" customHeight="1">
      <c r="A302" s="107">
        <v>296</v>
      </c>
      <c r="B302" s="107" t="s">
        <v>142</v>
      </c>
      <c r="C302" s="90">
        <v>43563</v>
      </c>
      <c r="D302" s="107" t="s">
        <v>5082</v>
      </c>
      <c r="E302" s="107" t="s">
        <v>1709</v>
      </c>
      <c r="F302" s="126">
        <v>2115.67</v>
      </c>
      <c r="G302" s="107" t="str">
        <f t="shared" si="5"/>
        <v>SH19-03381</v>
      </c>
      <c r="H302" s="318"/>
      <c r="I302" s="126"/>
      <c r="J302" s="110"/>
      <c r="K302" s="108"/>
      <c r="L302" s="107"/>
      <c r="M302" s="319"/>
      <c r="N302" s="107"/>
    </row>
    <row r="303" spans="1:14" ht="18" customHeight="1">
      <c r="A303" s="107">
        <v>297</v>
      </c>
      <c r="B303" s="107" t="s">
        <v>142</v>
      </c>
      <c r="C303" s="90">
        <v>43563</v>
      </c>
      <c r="D303" s="107" t="s">
        <v>5083</v>
      </c>
      <c r="E303" s="107" t="s">
        <v>1709</v>
      </c>
      <c r="F303" s="126">
        <v>1076.02</v>
      </c>
      <c r="G303" s="107" t="str">
        <f t="shared" si="5"/>
        <v>SH19-03382</v>
      </c>
      <c r="H303" s="318"/>
      <c r="I303" s="126"/>
      <c r="J303" s="110"/>
      <c r="K303" s="108"/>
      <c r="L303" s="107"/>
      <c r="M303" s="319"/>
      <c r="N303" s="107"/>
    </row>
    <row r="304" spans="1:14" ht="18" customHeight="1">
      <c r="A304" s="107">
        <v>298</v>
      </c>
      <c r="B304" s="107" t="s">
        <v>238</v>
      </c>
      <c r="C304" s="90">
        <v>43563</v>
      </c>
      <c r="D304" s="107" t="s">
        <v>5084</v>
      </c>
      <c r="E304" s="107" t="s">
        <v>1709</v>
      </c>
      <c r="F304" s="126">
        <v>2369.7600000000002</v>
      </c>
      <c r="G304" s="107" t="str">
        <f t="shared" si="5"/>
        <v>SH19-03383</v>
      </c>
      <c r="H304" s="318"/>
      <c r="I304" s="126"/>
      <c r="J304" s="110"/>
      <c r="K304" s="108"/>
      <c r="L304" s="107"/>
      <c r="M304" s="319"/>
      <c r="N304" s="107"/>
    </row>
    <row r="305" spans="1:14" ht="18" customHeight="1">
      <c r="A305" s="107">
        <v>299</v>
      </c>
      <c r="B305" s="107" t="s">
        <v>43</v>
      </c>
      <c r="C305" s="90">
        <v>43563</v>
      </c>
      <c r="D305" s="107" t="s">
        <v>5085</v>
      </c>
      <c r="E305" s="107" t="s">
        <v>1709</v>
      </c>
      <c r="F305" s="126">
        <v>1760.55</v>
      </c>
      <c r="G305" s="107" t="str">
        <f t="shared" si="5"/>
        <v>SH19-03384</v>
      </c>
      <c r="H305" s="318"/>
      <c r="I305" s="126"/>
      <c r="J305" s="110"/>
      <c r="K305" s="108"/>
      <c r="L305" s="107"/>
      <c r="M305" s="319"/>
      <c r="N305" s="107"/>
    </row>
    <row r="306" spans="1:14" ht="18" customHeight="1">
      <c r="A306" s="107">
        <v>300</v>
      </c>
      <c r="B306" s="107" t="s">
        <v>224</v>
      </c>
      <c r="C306" s="90">
        <v>43563</v>
      </c>
      <c r="D306" s="107" t="s">
        <v>5086</v>
      </c>
      <c r="E306" s="107" t="s">
        <v>1709</v>
      </c>
      <c r="F306" s="126">
        <v>1320</v>
      </c>
      <c r="G306" s="107" t="str">
        <f t="shared" si="5"/>
        <v>SH19-03385</v>
      </c>
      <c r="H306" s="318"/>
      <c r="I306" s="126"/>
      <c r="J306" s="110"/>
      <c r="K306" s="108"/>
      <c r="L306" s="107"/>
      <c r="M306" s="319"/>
      <c r="N306" s="107"/>
    </row>
    <row r="307" spans="1:14" ht="18" customHeight="1">
      <c r="A307" s="107">
        <v>301</v>
      </c>
      <c r="B307" s="107" t="s">
        <v>42</v>
      </c>
      <c r="C307" s="90">
        <v>43563</v>
      </c>
      <c r="D307" s="107" t="s">
        <v>5087</v>
      </c>
      <c r="E307" s="107" t="s">
        <v>6079</v>
      </c>
      <c r="F307" s="126">
        <v>30.63</v>
      </c>
      <c r="G307" s="107" t="str">
        <f t="shared" si="5"/>
        <v>SH19-03386</v>
      </c>
      <c r="H307" s="318"/>
      <c r="I307" s="126"/>
      <c r="J307" s="110"/>
      <c r="K307" s="108"/>
      <c r="L307" s="107"/>
      <c r="M307" s="319"/>
      <c r="N307" s="322" t="s">
        <v>6137</v>
      </c>
    </row>
    <row r="308" spans="1:14" ht="18" customHeight="1">
      <c r="A308" s="107">
        <v>302</v>
      </c>
      <c r="B308" s="107" t="s">
        <v>337</v>
      </c>
      <c r="C308" s="90">
        <v>43563</v>
      </c>
      <c r="D308" s="107" t="s">
        <v>5088</v>
      </c>
      <c r="E308" s="107" t="s">
        <v>1709</v>
      </c>
      <c r="F308" s="126">
        <v>3984.7</v>
      </c>
      <c r="G308" s="107" t="str">
        <f t="shared" si="5"/>
        <v>SH19-03387</v>
      </c>
      <c r="H308" s="318"/>
      <c r="I308" s="126"/>
      <c r="J308" s="110"/>
      <c r="K308" s="108"/>
      <c r="L308" s="107"/>
      <c r="M308" s="319"/>
      <c r="N308" s="107"/>
    </row>
    <row r="309" spans="1:14" ht="18" customHeight="1">
      <c r="A309" s="107">
        <v>303</v>
      </c>
      <c r="B309" s="107" t="s">
        <v>55</v>
      </c>
      <c r="C309" s="90">
        <v>43564</v>
      </c>
      <c r="D309" s="107" t="s">
        <v>5089</v>
      </c>
      <c r="E309" s="107" t="s">
        <v>1709</v>
      </c>
      <c r="F309" s="126">
        <v>1548.18</v>
      </c>
      <c r="G309" s="107" t="str">
        <f t="shared" si="5"/>
        <v>SH19-03388</v>
      </c>
      <c r="H309" s="318"/>
      <c r="I309" s="126"/>
      <c r="J309" s="110"/>
      <c r="K309" s="108"/>
      <c r="L309" s="107"/>
      <c r="M309" s="319"/>
      <c r="N309" s="107"/>
    </row>
    <row r="310" spans="1:14" ht="18" customHeight="1">
      <c r="A310" s="107">
        <v>304</v>
      </c>
      <c r="B310" s="107" t="s">
        <v>55</v>
      </c>
      <c r="C310" s="90">
        <v>43564</v>
      </c>
      <c r="D310" s="107" t="s">
        <v>5090</v>
      </c>
      <c r="E310" s="107" t="s">
        <v>1709</v>
      </c>
      <c r="F310" s="126">
        <v>1505.07</v>
      </c>
      <c r="G310" s="107" t="str">
        <f t="shared" si="5"/>
        <v>SH19-03389</v>
      </c>
      <c r="H310" s="318"/>
      <c r="I310" s="126"/>
      <c r="J310" s="110"/>
      <c r="K310" s="108"/>
      <c r="L310" s="107"/>
      <c r="M310" s="319"/>
      <c r="N310" s="107"/>
    </row>
    <row r="311" spans="1:14" ht="18" customHeight="1">
      <c r="A311" s="107">
        <v>305</v>
      </c>
      <c r="B311" s="107" t="s">
        <v>55</v>
      </c>
      <c r="C311" s="90">
        <v>43564</v>
      </c>
      <c r="D311" s="107" t="s">
        <v>5091</v>
      </c>
      <c r="E311" s="107" t="s">
        <v>1709</v>
      </c>
      <c r="F311" s="126">
        <v>738.9</v>
      </c>
      <c r="G311" s="107" t="str">
        <f t="shared" si="5"/>
        <v>SH19-03390</v>
      </c>
      <c r="H311" s="318"/>
      <c r="I311" s="126"/>
      <c r="J311" s="110"/>
      <c r="K311" s="108"/>
      <c r="L311" s="107"/>
      <c r="M311" s="319"/>
      <c r="N311" s="107"/>
    </row>
    <row r="312" spans="1:14" ht="18" customHeight="1">
      <c r="A312" s="107">
        <v>306</v>
      </c>
      <c r="B312" s="107" t="s">
        <v>43</v>
      </c>
      <c r="C312" s="90">
        <v>43564</v>
      </c>
      <c r="D312" s="107" t="s">
        <v>5092</v>
      </c>
      <c r="E312" s="107" t="s">
        <v>1709</v>
      </c>
      <c r="F312" s="126">
        <v>6524.4</v>
      </c>
      <c r="G312" s="107" t="str">
        <f t="shared" si="5"/>
        <v>SH19-03391</v>
      </c>
      <c r="H312" s="318"/>
      <c r="I312" s="126"/>
      <c r="J312" s="110"/>
      <c r="K312" s="108"/>
      <c r="L312" s="107"/>
      <c r="M312" s="319"/>
      <c r="N312" s="107"/>
    </row>
    <row r="313" spans="1:14" ht="18" customHeight="1">
      <c r="A313" s="107">
        <v>307</v>
      </c>
      <c r="B313" s="107" t="s">
        <v>1746</v>
      </c>
      <c r="D313" s="327" t="s">
        <v>5093</v>
      </c>
      <c r="E313" s="107" t="s">
        <v>1709</v>
      </c>
      <c r="F313" s="126">
        <v>0</v>
      </c>
      <c r="G313" s="107" t="str">
        <f t="shared" si="5"/>
        <v>SH19-03392</v>
      </c>
      <c r="H313" s="318"/>
      <c r="I313" s="126"/>
      <c r="J313" s="110"/>
      <c r="K313" s="108"/>
      <c r="L313" s="107"/>
      <c r="M313" s="319"/>
      <c r="N313" s="107"/>
    </row>
    <row r="314" spans="1:14" ht="18" customHeight="1">
      <c r="A314" s="107">
        <v>308</v>
      </c>
      <c r="B314" s="107" t="s">
        <v>42</v>
      </c>
      <c r="C314" s="90">
        <v>43564</v>
      </c>
      <c r="D314" s="107" t="s">
        <v>5094</v>
      </c>
      <c r="E314" s="107" t="s">
        <v>6080</v>
      </c>
      <c r="F314" s="126">
        <v>4354.51</v>
      </c>
      <c r="G314" s="107" t="str">
        <f t="shared" si="5"/>
        <v>SH19-03393</v>
      </c>
      <c r="H314" s="318"/>
      <c r="I314" s="126"/>
      <c r="J314" s="110"/>
      <c r="K314" s="108"/>
      <c r="L314" s="107"/>
      <c r="M314" s="319"/>
      <c r="N314" s="107"/>
    </row>
    <row r="315" spans="1:14" ht="18" customHeight="1">
      <c r="A315" s="107">
        <v>309</v>
      </c>
      <c r="B315" s="107" t="s">
        <v>42</v>
      </c>
      <c r="C315" s="90">
        <v>43564</v>
      </c>
      <c r="D315" s="107" t="s">
        <v>5095</v>
      </c>
      <c r="E315" s="107" t="s">
        <v>6080</v>
      </c>
      <c r="F315" s="126">
        <v>6898.6</v>
      </c>
      <c r="G315" s="107" t="str">
        <f t="shared" si="5"/>
        <v>SH19-03394</v>
      </c>
      <c r="H315" s="318"/>
      <c r="I315" s="126"/>
      <c r="J315" s="110"/>
      <c r="K315" s="108"/>
      <c r="L315" s="107"/>
      <c r="M315" s="319"/>
      <c r="N315" s="107"/>
    </row>
    <row r="316" spans="1:14" ht="18" customHeight="1">
      <c r="A316" s="107">
        <v>310</v>
      </c>
      <c r="B316" s="107" t="s">
        <v>42</v>
      </c>
      <c r="C316" s="90">
        <v>43564</v>
      </c>
      <c r="D316" s="107" t="s">
        <v>5096</v>
      </c>
      <c r="E316" s="107" t="s">
        <v>6080</v>
      </c>
      <c r="F316" s="126">
        <v>4507.68</v>
      </c>
      <c r="G316" s="107" t="str">
        <f t="shared" si="5"/>
        <v>SH19-03395</v>
      </c>
      <c r="H316" s="318"/>
      <c r="I316" s="126"/>
      <c r="J316" s="110"/>
      <c r="K316" s="108"/>
      <c r="L316" s="107"/>
      <c r="M316" s="319"/>
      <c r="N316" s="107"/>
    </row>
    <row r="317" spans="1:14" ht="18" customHeight="1">
      <c r="A317" s="107">
        <v>311</v>
      </c>
      <c r="B317" s="107" t="s">
        <v>42</v>
      </c>
      <c r="C317" s="90">
        <v>43564</v>
      </c>
      <c r="D317" s="107" t="s">
        <v>5097</v>
      </c>
      <c r="E317" s="107" t="s">
        <v>6080</v>
      </c>
      <c r="F317" s="126">
        <v>3637.13</v>
      </c>
      <c r="G317" s="107" t="str">
        <f t="shared" si="5"/>
        <v>SH19-03396</v>
      </c>
      <c r="H317" s="318"/>
      <c r="I317" s="126"/>
      <c r="J317" s="110"/>
      <c r="K317" s="108"/>
      <c r="L317" s="107"/>
      <c r="M317" s="319"/>
      <c r="N317" s="107"/>
    </row>
    <row r="318" spans="1:14" ht="18" customHeight="1">
      <c r="A318" s="107">
        <v>312</v>
      </c>
      <c r="B318" s="107" t="s">
        <v>42</v>
      </c>
      <c r="C318" s="90">
        <v>43564</v>
      </c>
      <c r="D318" s="107" t="s">
        <v>5098</v>
      </c>
      <c r="E318" s="107" t="s">
        <v>6080</v>
      </c>
      <c r="F318" s="126">
        <v>985.34</v>
      </c>
      <c r="G318" s="107" t="str">
        <f t="shared" si="5"/>
        <v>SH19-03397</v>
      </c>
      <c r="H318" s="318"/>
      <c r="I318" s="126"/>
      <c r="J318" s="110"/>
      <c r="K318" s="108"/>
      <c r="L318" s="107"/>
      <c r="M318" s="319"/>
      <c r="N318" s="107"/>
    </row>
    <row r="319" spans="1:14" ht="18" customHeight="1">
      <c r="A319" s="107">
        <v>313</v>
      </c>
      <c r="B319" s="107" t="s">
        <v>142</v>
      </c>
      <c r="C319" s="90">
        <v>43564</v>
      </c>
      <c r="D319" s="107" t="s">
        <v>5099</v>
      </c>
      <c r="E319" s="107" t="s">
        <v>1709</v>
      </c>
      <c r="F319" s="126">
        <v>1888.64</v>
      </c>
      <c r="G319" s="107" t="str">
        <f t="shared" si="5"/>
        <v>SH19-03398</v>
      </c>
      <c r="H319" s="318"/>
      <c r="I319" s="126"/>
      <c r="J319" s="110"/>
      <c r="K319" s="108"/>
      <c r="L319" s="107"/>
      <c r="M319" s="319"/>
      <c r="N319" s="107"/>
    </row>
    <row r="320" spans="1:14" ht="18" customHeight="1">
      <c r="A320" s="107">
        <v>314</v>
      </c>
      <c r="B320" s="107" t="s">
        <v>142</v>
      </c>
      <c r="C320" s="90">
        <v>43564</v>
      </c>
      <c r="D320" s="107" t="s">
        <v>5100</v>
      </c>
      <c r="E320" s="107" t="s">
        <v>1709</v>
      </c>
      <c r="F320" s="126">
        <v>264.33</v>
      </c>
      <c r="G320" s="107" t="str">
        <f t="shared" si="5"/>
        <v>SH19-03399</v>
      </c>
      <c r="H320" s="318"/>
      <c r="I320" s="126"/>
      <c r="J320" s="110"/>
      <c r="K320" s="108"/>
      <c r="L320" s="107"/>
      <c r="M320" s="319"/>
      <c r="N320" s="107"/>
    </row>
    <row r="321" spans="1:14" ht="18" customHeight="1">
      <c r="A321" s="107">
        <v>315</v>
      </c>
      <c r="B321" s="107" t="s">
        <v>42</v>
      </c>
      <c r="C321" s="90">
        <v>43565</v>
      </c>
      <c r="D321" s="107" t="s">
        <v>5101</v>
      </c>
      <c r="E321" s="107" t="s">
        <v>6081</v>
      </c>
      <c r="F321" s="126">
        <v>13231.58</v>
      </c>
      <c r="G321" s="107" t="str">
        <f t="shared" si="5"/>
        <v>SH19-03400</v>
      </c>
      <c r="H321" s="318"/>
      <c r="I321" s="126"/>
      <c r="J321" s="110"/>
      <c r="K321" s="108"/>
      <c r="L321" s="107"/>
      <c r="M321" s="319"/>
      <c r="N321" s="107"/>
    </row>
    <row r="322" spans="1:14" ht="18" customHeight="1">
      <c r="A322" s="107">
        <v>316</v>
      </c>
      <c r="B322" s="107" t="s">
        <v>42</v>
      </c>
      <c r="C322" s="90">
        <v>43565</v>
      </c>
      <c r="D322" s="107" t="s">
        <v>5102</v>
      </c>
      <c r="E322" s="107" t="s">
        <v>6081</v>
      </c>
      <c r="F322" s="126">
        <v>7569.65</v>
      </c>
      <c r="G322" s="107" t="str">
        <f t="shared" si="5"/>
        <v>SH19-03401</v>
      </c>
      <c r="H322" s="318"/>
      <c r="I322" s="126"/>
      <c r="J322" s="110"/>
      <c r="K322" s="108"/>
      <c r="L322" s="107"/>
      <c r="M322" s="319"/>
      <c r="N322" s="107"/>
    </row>
    <row r="323" spans="1:14" ht="18" customHeight="1">
      <c r="A323" s="107">
        <v>317</v>
      </c>
      <c r="B323" s="107" t="s">
        <v>42</v>
      </c>
      <c r="C323" s="90">
        <v>43565</v>
      </c>
      <c r="D323" s="107" t="s">
        <v>5103</v>
      </c>
      <c r="E323" s="107" t="s">
        <v>6081</v>
      </c>
      <c r="F323" s="126">
        <v>6230.47</v>
      </c>
      <c r="G323" s="107" t="str">
        <f t="shared" si="5"/>
        <v>SH19-03402</v>
      </c>
      <c r="H323" s="318"/>
      <c r="I323" s="126"/>
      <c r="J323" s="110"/>
      <c r="K323" s="108"/>
      <c r="L323" s="107"/>
      <c r="M323" s="319"/>
      <c r="N323" s="107"/>
    </row>
    <row r="324" spans="1:14" ht="18" customHeight="1">
      <c r="A324" s="107">
        <v>318</v>
      </c>
      <c r="B324" s="107" t="s">
        <v>42</v>
      </c>
      <c r="C324" s="90">
        <v>43565</v>
      </c>
      <c r="D324" s="107" t="s">
        <v>5104</v>
      </c>
      <c r="E324" s="107" t="s">
        <v>6081</v>
      </c>
      <c r="F324" s="126">
        <v>12187.36</v>
      </c>
      <c r="G324" s="107" t="str">
        <f t="shared" si="5"/>
        <v>SH19-03403</v>
      </c>
      <c r="H324" s="318"/>
      <c r="I324" s="126"/>
      <c r="J324" s="110"/>
      <c r="K324" s="108"/>
      <c r="L324" s="107"/>
      <c r="M324" s="319"/>
      <c r="N324" s="107"/>
    </row>
    <row r="325" spans="1:14" ht="18" customHeight="1">
      <c r="A325" s="107">
        <v>319</v>
      </c>
      <c r="B325" s="107" t="s">
        <v>42</v>
      </c>
      <c r="C325" s="90">
        <v>43565</v>
      </c>
      <c r="D325" s="107" t="s">
        <v>5105</v>
      </c>
      <c r="E325" s="107" t="s">
        <v>6081</v>
      </c>
      <c r="F325" s="126">
        <v>6924.71</v>
      </c>
      <c r="G325" s="107" t="str">
        <f t="shared" si="5"/>
        <v>SH19-03404</v>
      </c>
      <c r="H325" s="318"/>
      <c r="I325" s="126"/>
      <c r="J325" s="110"/>
      <c r="K325" s="108"/>
      <c r="L325" s="107"/>
      <c r="M325" s="319"/>
      <c r="N325" s="107"/>
    </row>
    <row r="326" spans="1:14" ht="18" customHeight="1">
      <c r="A326" s="107">
        <v>320</v>
      </c>
      <c r="B326" s="107" t="s">
        <v>42</v>
      </c>
      <c r="C326" s="90">
        <v>43565</v>
      </c>
      <c r="D326" s="107" t="s">
        <v>5106</v>
      </c>
      <c r="E326" s="107" t="s">
        <v>6081</v>
      </c>
      <c r="F326" s="126">
        <v>7487.76</v>
      </c>
      <c r="G326" s="107" t="str">
        <f t="shared" si="5"/>
        <v>SH19-03405</v>
      </c>
      <c r="H326" s="318"/>
      <c r="I326" s="126"/>
      <c r="J326" s="110"/>
      <c r="K326" s="108"/>
      <c r="L326" s="107"/>
      <c r="M326" s="319"/>
      <c r="N326" s="107"/>
    </row>
    <row r="327" spans="1:14" ht="18" customHeight="1">
      <c r="A327" s="107">
        <v>321</v>
      </c>
      <c r="B327" s="107" t="s">
        <v>42</v>
      </c>
      <c r="C327" s="90">
        <v>43565</v>
      </c>
      <c r="D327" s="107" t="s">
        <v>5107</v>
      </c>
      <c r="E327" s="107" t="s">
        <v>6081</v>
      </c>
      <c r="F327" s="126">
        <v>10427.120000000001</v>
      </c>
      <c r="G327" s="107" t="str">
        <f t="shared" si="5"/>
        <v>SH19-03406</v>
      </c>
      <c r="H327" s="318"/>
      <c r="I327" s="126"/>
      <c r="J327" s="110"/>
      <c r="K327" s="108"/>
      <c r="L327" s="107"/>
      <c r="M327" s="319"/>
      <c r="N327" s="107"/>
    </row>
    <row r="328" spans="1:14" ht="18" customHeight="1">
      <c r="A328" s="107">
        <v>322</v>
      </c>
      <c r="B328" s="107" t="s">
        <v>42</v>
      </c>
      <c r="C328" s="90">
        <v>43565</v>
      </c>
      <c r="D328" s="107" t="s">
        <v>5108</v>
      </c>
      <c r="E328" s="107" t="s">
        <v>6081</v>
      </c>
      <c r="F328" s="126">
        <v>2146.09</v>
      </c>
      <c r="G328" s="107" t="str">
        <f t="shared" si="5"/>
        <v>SH19-03407</v>
      </c>
      <c r="H328" s="318"/>
      <c r="I328" s="126"/>
      <c r="J328" s="110"/>
      <c r="K328" s="108"/>
      <c r="L328" s="107"/>
      <c r="M328" s="319"/>
      <c r="N328" s="107"/>
    </row>
    <row r="329" spans="1:14" ht="18" customHeight="1">
      <c r="A329" s="107">
        <v>323</v>
      </c>
      <c r="B329" s="107" t="s">
        <v>42</v>
      </c>
      <c r="C329" s="90">
        <v>43565</v>
      </c>
      <c r="D329" s="107" t="s">
        <v>5109</v>
      </c>
      <c r="E329" s="107" t="s">
        <v>6081</v>
      </c>
      <c r="F329" s="126">
        <v>14291.22</v>
      </c>
      <c r="G329" s="107" t="str">
        <f t="shared" si="5"/>
        <v>SH19-03408</v>
      </c>
      <c r="H329" s="318"/>
      <c r="I329" s="126"/>
      <c r="J329" s="110"/>
      <c r="K329" s="108"/>
      <c r="L329" s="107"/>
      <c r="M329" s="319"/>
      <c r="N329" s="107"/>
    </row>
    <row r="330" spans="1:14" ht="18" customHeight="1">
      <c r="A330" s="107">
        <v>324</v>
      </c>
      <c r="B330" s="107" t="s">
        <v>42</v>
      </c>
      <c r="C330" s="90">
        <v>43565</v>
      </c>
      <c r="D330" s="107" t="s">
        <v>5110</v>
      </c>
      <c r="E330" s="107" t="s">
        <v>6081</v>
      </c>
      <c r="F330" s="126">
        <v>6856.31</v>
      </c>
      <c r="G330" s="107" t="str">
        <f t="shared" si="5"/>
        <v>SH19-03409</v>
      </c>
      <c r="H330" s="318"/>
      <c r="I330" s="126"/>
      <c r="J330" s="110"/>
      <c r="K330" s="108"/>
      <c r="L330" s="107"/>
      <c r="M330" s="319"/>
      <c r="N330" s="107"/>
    </row>
    <row r="331" spans="1:14" ht="18" customHeight="1">
      <c r="A331" s="107">
        <v>325</v>
      </c>
      <c r="B331" s="107" t="s">
        <v>42</v>
      </c>
      <c r="C331" s="90">
        <v>43565</v>
      </c>
      <c r="D331" s="107" t="s">
        <v>5111</v>
      </c>
      <c r="E331" s="107" t="s">
        <v>6081</v>
      </c>
      <c r="F331" s="126">
        <v>7795.79</v>
      </c>
      <c r="G331" s="107" t="str">
        <f t="shared" si="5"/>
        <v>SH19-03410</v>
      </c>
      <c r="H331" s="318"/>
      <c r="I331" s="126"/>
      <c r="J331" s="110"/>
      <c r="K331" s="108"/>
      <c r="L331" s="107"/>
      <c r="M331" s="319"/>
      <c r="N331" s="107"/>
    </row>
    <row r="332" spans="1:14" ht="18" customHeight="1">
      <c r="A332" s="107">
        <v>326</v>
      </c>
      <c r="B332" s="107" t="s">
        <v>42</v>
      </c>
      <c r="C332" s="90">
        <v>43565</v>
      </c>
      <c r="D332" s="107" t="s">
        <v>5112</v>
      </c>
      <c r="E332" s="107" t="s">
        <v>6081</v>
      </c>
      <c r="F332" s="126">
        <v>6101.09</v>
      </c>
      <c r="G332" s="107" t="str">
        <f t="shared" si="5"/>
        <v>SH19-03411</v>
      </c>
      <c r="H332" s="318"/>
      <c r="I332" s="126"/>
      <c r="J332" s="110"/>
      <c r="K332" s="108"/>
      <c r="L332" s="107"/>
      <c r="M332" s="319"/>
      <c r="N332" s="107"/>
    </row>
    <row r="333" spans="1:14" ht="18" customHeight="1">
      <c r="A333" s="107">
        <v>327</v>
      </c>
      <c r="B333" s="107" t="s">
        <v>42</v>
      </c>
      <c r="C333" s="90">
        <v>43565</v>
      </c>
      <c r="D333" s="107" t="s">
        <v>5113</v>
      </c>
      <c r="E333" s="107" t="s">
        <v>6081</v>
      </c>
      <c r="F333" s="126">
        <v>7843.21</v>
      </c>
      <c r="G333" s="107" t="str">
        <f t="shared" si="5"/>
        <v>SH19-03412</v>
      </c>
      <c r="H333" s="318"/>
      <c r="I333" s="126"/>
      <c r="J333" s="110"/>
      <c r="K333" s="108"/>
      <c r="L333" s="107"/>
      <c r="M333" s="319"/>
      <c r="N333" s="107"/>
    </row>
    <row r="334" spans="1:14" ht="18" customHeight="1">
      <c r="A334" s="107">
        <v>328</v>
      </c>
      <c r="B334" s="107" t="s">
        <v>42</v>
      </c>
      <c r="C334" s="90">
        <v>43565</v>
      </c>
      <c r="D334" s="107" t="s">
        <v>5114</v>
      </c>
      <c r="E334" s="107" t="s">
        <v>6081</v>
      </c>
      <c r="F334" s="126">
        <v>11631.9</v>
      </c>
      <c r="G334" s="107" t="str">
        <f t="shared" si="5"/>
        <v>SH19-03413</v>
      </c>
      <c r="H334" s="318"/>
      <c r="I334" s="126"/>
      <c r="J334" s="110"/>
      <c r="K334" s="108"/>
      <c r="L334" s="107"/>
      <c r="M334" s="319"/>
      <c r="N334" s="107"/>
    </row>
    <row r="335" spans="1:14" ht="18" customHeight="1">
      <c r="A335" s="107">
        <v>329</v>
      </c>
      <c r="B335" s="107" t="s">
        <v>42</v>
      </c>
      <c r="C335" s="90">
        <v>43565</v>
      </c>
      <c r="D335" s="107" t="s">
        <v>5115</v>
      </c>
      <c r="E335" s="107" t="s">
        <v>6081</v>
      </c>
      <c r="F335" s="126">
        <v>5463.89</v>
      </c>
      <c r="G335" s="107" t="str">
        <f t="shared" si="5"/>
        <v>SH19-03414</v>
      </c>
      <c r="H335" s="318"/>
      <c r="I335" s="126"/>
      <c r="J335" s="110"/>
      <c r="K335" s="108"/>
      <c r="L335" s="107"/>
      <c r="M335" s="319"/>
      <c r="N335" s="107"/>
    </row>
    <row r="336" spans="1:14" ht="18" customHeight="1">
      <c r="A336" s="107">
        <v>330</v>
      </c>
      <c r="B336" s="107" t="s">
        <v>42</v>
      </c>
      <c r="C336" s="90">
        <v>43564</v>
      </c>
      <c r="D336" s="107" t="s">
        <v>5116</v>
      </c>
      <c r="E336" s="107" t="s">
        <v>6080</v>
      </c>
      <c r="F336" s="126">
        <v>6803.17</v>
      </c>
      <c r="G336" s="107" t="str">
        <f t="shared" si="5"/>
        <v>SH19-03415</v>
      </c>
      <c r="H336" s="318"/>
      <c r="I336" s="126"/>
      <c r="J336" s="110"/>
      <c r="K336" s="108"/>
      <c r="L336" s="107"/>
      <c r="M336" s="319"/>
      <c r="N336" s="107"/>
    </row>
    <row r="337" spans="1:14" ht="18" customHeight="1">
      <c r="A337" s="107">
        <v>331</v>
      </c>
      <c r="B337" s="107" t="s">
        <v>42</v>
      </c>
      <c r="C337" s="90">
        <v>43564</v>
      </c>
      <c r="D337" s="107" t="s">
        <v>5117</v>
      </c>
      <c r="E337" s="107" t="s">
        <v>6080</v>
      </c>
      <c r="F337" s="126">
        <v>63.1</v>
      </c>
      <c r="G337" s="107" t="str">
        <f t="shared" si="5"/>
        <v>SH19-03416</v>
      </c>
      <c r="H337" s="318"/>
      <c r="I337" s="126"/>
      <c r="J337" s="110"/>
      <c r="K337" s="108"/>
      <c r="L337" s="107"/>
      <c r="M337" s="319"/>
      <c r="N337" s="107"/>
    </row>
    <row r="338" spans="1:14" ht="18" customHeight="1">
      <c r="A338" s="107">
        <v>332</v>
      </c>
      <c r="B338" s="107" t="s">
        <v>42</v>
      </c>
      <c r="C338" s="90">
        <v>43564</v>
      </c>
      <c r="D338" s="107" t="s">
        <v>5118</v>
      </c>
      <c r="E338" s="107" t="s">
        <v>6080</v>
      </c>
      <c r="F338" s="126">
        <v>7.31</v>
      </c>
      <c r="G338" s="107" t="str">
        <f t="shared" si="5"/>
        <v>SH19-03417</v>
      </c>
      <c r="H338" s="318"/>
      <c r="I338" s="126"/>
      <c r="J338" s="110"/>
      <c r="K338" s="108"/>
      <c r="L338" s="107"/>
      <c r="M338" s="319"/>
      <c r="N338" s="107"/>
    </row>
    <row r="339" spans="1:14" ht="18" customHeight="1">
      <c r="A339" s="107">
        <v>333</v>
      </c>
      <c r="B339" s="107" t="s">
        <v>238</v>
      </c>
      <c r="C339" s="90">
        <v>43564</v>
      </c>
      <c r="D339" s="107" t="s">
        <v>5119</v>
      </c>
      <c r="E339" s="107" t="s">
        <v>1709</v>
      </c>
      <c r="F339" s="126">
        <v>2361.6</v>
      </c>
      <c r="G339" s="107" t="str">
        <f t="shared" si="5"/>
        <v>SH19-03418</v>
      </c>
      <c r="H339" s="318"/>
      <c r="I339" s="126"/>
      <c r="J339" s="110"/>
      <c r="K339" s="108"/>
      <c r="L339" s="107"/>
      <c r="M339" s="319"/>
      <c r="N339" s="107"/>
    </row>
    <row r="340" spans="1:14" ht="18" customHeight="1">
      <c r="A340" s="107">
        <v>334</v>
      </c>
      <c r="B340" s="107" t="s">
        <v>225</v>
      </c>
      <c r="C340" s="90">
        <v>43564</v>
      </c>
      <c r="D340" s="107" t="s">
        <v>5120</v>
      </c>
      <c r="E340" s="107" t="s">
        <v>1709</v>
      </c>
      <c r="F340" s="126">
        <v>3667.36</v>
      </c>
      <c r="G340" s="107" t="str">
        <f t="shared" si="5"/>
        <v>SH19-03419</v>
      </c>
      <c r="H340" s="318"/>
      <c r="I340" s="126"/>
      <c r="J340" s="110"/>
      <c r="K340" s="108"/>
      <c r="L340" s="107"/>
      <c r="M340" s="319"/>
      <c r="N340" s="107"/>
    </row>
    <row r="341" spans="1:14" ht="18" customHeight="1">
      <c r="A341" s="107">
        <v>335</v>
      </c>
      <c r="B341" s="107" t="s">
        <v>1746</v>
      </c>
      <c r="D341" s="327" t="s">
        <v>5121</v>
      </c>
      <c r="E341" s="107" t="s">
        <v>1709</v>
      </c>
      <c r="F341" s="126">
        <v>0</v>
      </c>
      <c r="G341" s="107" t="str">
        <f t="shared" si="5"/>
        <v>SH19-03420</v>
      </c>
      <c r="H341" s="318"/>
      <c r="I341" s="126"/>
      <c r="J341" s="110"/>
      <c r="K341" s="108"/>
      <c r="L341" s="107"/>
      <c r="M341" s="319"/>
      <c r="N341" s="107"/>
    </row>
    <row r="342" spans="1:14" ht="18" customHeight="1">
      <c r="A342" s="107">
        <v>336</v>
      </c>
      <c r="B342" s="107" t="s">
        <v>337</v>
      </c>
      <c r="C342" s="90">
        <v>43564</v>
      </c>
      <c r="D342" s="107" t="s">
        <v>5122</v>
      </c>
      <c r="E342" s="107" t="s">
        <v>1709</v>
      </c>
      <c r="F342" s="126">
        <v>2489.96</v>
      </c>
      <c r="G342" s="107" t="str">
        <f t="shared" si="5"/>
        <v>SH19-03421</v>
      </c>
      <c r="H342" s="318"/>
      <c r="I342" s="126"/>
      <c r="J342" s="110"/>
      <c r="K342" s="108"/>
      <c r="L342" s="107"/>
      <c r="M342" s="319"/>
      <c r="N342" s="107"/>
    </row>
    <row r="343" spans="1:14" ht="18" customHeight="1">
      <c r="A343" s="107">
        <v>337</v>
      </c>
      <c r="B343" s="107" t="s">
        <v>197</v>
      </c>
      <c r="C343" s="90">
        <v>43564</v>
      </c>
      <c r="D343" s="107" t="s">
        <v>5123</v>
      </c>
      <c r="E343" s="107" t="s">
        <v>1709</v>
      </c>
      <c r="F343" s="126">
        <v>3818.1</v>
      </c>
      <c r="G343" s="107" t="str">
        <f t="shared" si="5"/>
        <v>SH19-03422</v>
      </c>
      <c r="H343" s="318"/>
      <c r="I343" s="126"/>
      <c r="J343" s="110"/>
      <c r="K343" s="108"/>
      <c r="L343" s="107"/>
      <c r="M343" s="319"/>
      <c r="N343" s="107"/>
    </row>
    <row r="344" spans="1:14" ht="18" customHeight="1">
      <c r="A344" s="107">
        <v>338</v>
      </c>
      <c r="B344" s="107" t="s">
        <v>42</v>
      </c>
      <c r="C344" s="90">
        <v>43564</v>
      </c>
      <c r="D344" s="107" t="s">
        <v>5124</v>
      </c>
      <c r="E344" s="107" t="s">
        <v>6080</v>
      </c>
      <c r="F344" s="126">
        <v>3.24</v>
      </c>
      <c r="G344" s="107" t="str">
        <f t="shared" si="5"/>
        <v>SH19-03423</v>
      </c>
      <c r="H344" s="318"/>
      <c r="I344" s="126"/>
      <c r="J344" s="110"/>
      <c r="K344" s="108"/>
      <c r="L344" s="107"/>
      <c r="M344" s="319"/>
      <c r="N344" s="107"/>
    </row>
    <row r="345" spans="1:14" ht="18" customHeight="1">
      <c r="A345" s="107">
        <v>339</v>
      </c>
      <c r="B345" s="107" t="s">
        <v>360</v>
      </c>
      <c r="C345" s="90">
        <v>43564</v>
      </c>
      <c r="D345" s="107" t="s">
        <v>5125</v>
      </c>
      <c r="E345" s="107" t="s">
        <v>1709</v>
      </c>
      <c r="F345" s="126">
        <v>1143</v>
      </c>
      <c r="G345" s="107" t="str">
        <f t="shared" si="5"/>
        <v>SH19-03424</v>
      </c>
      <c r="H345" s="318"/>
      <c r="I345" s="126"/>
      <c r="J345" s="110"/>
      <c r="K345" s="108"/>
      <c r="L345" s="107"/>
      <c r="M345" s="319"/>
      <c r="N345" s="107"/>
    </row>
    <row r="346" spans="1:14" ht="18" customHeight="1">
      <c r="A346" s="107">
        <v>340</v>
      </c>
      <c r="B346" s="107" t="s">
        <v>53</v>
      </c>
      <c r="C346" s="90">
        <v>43564</v>
      </c>
      <c r="D346" s="107" t="s">
        <v>5126</v>
      </c>
      <c r="E346" s="107" t="s">
        <v>1709</v>
      </c>
      <c r="F346" s="126">
        <v>1823.13</v>
      </c>
      <c r="G346" s="107" t="str">
        <f t="shared" si="5"/>
        <v>SH19-03425</v>
      </c>
      <c r="H346" s="318"/>
      <c r="I346" s="126"/>
      <c r="J346" s="110"/>
      <c r="K346" s="108"/>
      <c r="L346" s="107"/>
      <c r="M346" s="319"/>
      <c r="N346" s="107"/>
    </row>
    <row r="347" spans="1:14" ht="18" customHeight="1">
      <c r="A347" s="107">
        <v>341</v>
      </c>
      <c r="B347" s="107" t="s">
        <v>298</v>
      </c>
      <c r="C347" s="90">
        <v>43564</v>
      </c>
      <c r="D347" s="107" t="s">
        <v>5127</v>
      </c>
      <c r="E347" s="107" t="s">
        <v>1709</v>
      </c>
      <c r="F347" s="126">
        <v>779.25</v>
      </c>
      <c r="G347" s="107" t="str">
        <f t="shared" si="5"/>
        <v>SH19-03426</v>
      </c>
      <c r="H347" s="318"/>
      <c r="I347" s="126"/>
      <c r="J347" s="110"/>
      <c r="K347" s="108"/>
      <c r="L347" s="107"/>
      <c r="M347" s="319"/>
      <c r="N347" s="107"/>
    </row>
    <row r="348" spans="1:14" ht="18" customHeight="1">
      <c r="A348" s="107">
        <v>342</v>
      </c>
      <c r="B348" s="107" t="s">
        <v>1746</v>
      </c>
      <c r="D348" s="327" t="s">
        <v>5128</v>
      </c>
      <c r="E348" s="107" t="s">
        <v>1709</v>
      </c>
      <c r="F348" s="126">
        <v>0</v>
      </c>
      <c r="G348" s="107" t="str">
        <f t="shared" si="5"/>
        <v>SH19-03427</v>
      </c>
      <c r="H348" s="318"/>
      <c r="I348" s="126"/>
      <c r="J348" s="110"/>
      <c r="K348" s="108"/>
      <c r="L348" s="107"/>
      <c r="M348" s="319"/>
      <c r="N348" s="107"/>
    </row>
    <row r="349" spans="1:14" ht="18" customHeight="1">
      <c r="A349" s="107">
        <v>343</v>
      </c>
      <c r="B349" s="107" t="s">
        <v>49</v>
      </c>
      <c r="C349" s="90">
        <v>43565</v>
      </c>
      <c r="D349" s="107" t="s">
        <v>5129</v>
      </c>
      <c r="E349" s="107" t="s">
        <v>1709</v>
      </c>
      <c r="F349" s="126">
        <v>14242.8</v>
      </c>
      <c r="G349" s="107" t="str">
        <f t="shared" si="5"/>
        <v>SH19-03428</v>
      </c>
      <c r="H349" s="318"/>
      <c r="I349" s="126"/>
      <c r="J349" s="110"/>
      <c r="K349" s="108"/>
      <c r="L349" s="107"/>
      <c r="M349" s="319"/>
      <c r="N349" s="107"/>
    </row>
    <row r="350" spans="1:14" ht="18" customHeight="1">
      <c r="A350" s="107">
        <v>344</v>
      </c>
      <c r="B350" s="107" t="s">
        <v>42</v>
      </c>
      <c r="C350" s="90">
        <v>43564</v>
      </c>
      <c r="D350" s="107" t="s">
        <v>5130</v>
      </c>
      <c r="E350" s="107" t="s">
        <v>6080</v>
      </c>
      <c r="F350" s="126">
        <v>58.38</v>
      </c>
      <c r="G350" s="107" t="str">
        <f t="shared" si="5"/>
        <v>SH19-03429</v>
      </c>
      <c r="H350" s="318"/>
      <c r="I350" s="126"/>
      <c r="J350" s="110"/>
      <c r="K350" s="108"/>
      <c r="L350" s="107"/>
      <c r="M350" s="319"/>
      <c r="N350" s="107"/>
    </row>
    <row r="351" spans="1:14" ht="18" customHeight="1">
      <c r="A351" s="107">
        <v>345</v>
      </c>
      <c r="B351" s="107" t="s">
        <v>42</v>
      </c>
      <c r="C351" s="90">
        <v>43564</v>
      </c>
      <c r="D351" s="107" t="s">
        <v>5131</v>
      </c>
      <c r="E351" s="107" t="s">
        <v>6080</v>
      </c>
      <c r="F351" s="126">
        <v>25.64</v>
      </c>
      <c r="G351" s="107" t="str">
        <f t="shared" si="5"/>
        <v>SH19-03430</v>
      </c>
      <c r="H351" s="318"/>
      <c r="I351" s="126"/>
      <c r="J351" s="110"/>
      <c r="K351" s="108"/>
      <c r="L351" s="107"/>
      <c r="M351" s="319"/>
      <c r="N351" s="107"/>
    </row>
    <row r="352" spans="1:14" ht="18" customHeight="1">
      <c r="A352" s="107">
        <v>346</v>
      </c>
      <c r="B352" s="107" t="s">
        <v>197</v>
      </c>
      <c r="C352" s="90">
        <v>43564</v>
      </c>
      <c r="D352" s="107" t="s">
        <v>5132</v>
      </c>
      <c r="E352" s="107" t="s">
        <v>1709</v>
      </c>
      <c r="F352" s="126">
        <v>9650.2999999999993</v>
      </c>
      <c r="G352" s="107" t="str">
        <f t="shared" si="5"/>
        <v>SH19-03431</v>
      </c>
      <c r="H352" s="318"/>
      <c r="I352" s="126"/>
      <c r="J352" s="110"/>
      <c r="K352" s="108"/>
      <c r="L352" s="107"/>
      <c r="M352" s="319"/>
      <c r="N352" s="107"/>
    </row>
    <row r="353" spans="1:14" ht="18" customHeight="1">
      <c r="A353" s="107">
        <v>347</v>
      </c>
      <c r="B353" s="107" t="s">
        <v>1746</v>
      </c>
      <c r="D353" s="327" t="s">
        <v>5133</v>
      </c>
      <c r="E353" s="107" t="s">
        <v>1709</v>
      </c>
      <c r="F353" s="126">
        <v>0</v>
      </c>
      <c r="G353" s="107" t="str">
        <f t="shared" ref="G353:G416" si="6">D353</f>
        <v>SH19-03432</v>
      </c>
      <c r="H353" s="318"/>
      <c r="I353" s="126"/>
      <c r="J353" s="110"/>
      <c r="K353" s="108"/>
      <c r="L353" s="107"/>
      <c r="M353" s="319"/>
      <c r="N353" s="107"/>
    </row>
    <row r="354" spans="1:14" ht="18" customHeight="1">
      <c r="A354" s="107">
        <v>348</v>
      </c>
      <c r="B354" s="107" t="s">
        <v>1746</v>
      </c>
      <c r="D354" s="327" t="s">
        <v>5134</v>
      </c>
      <c r="E354" s="107" t="s">
        <v>1709</v>
      </c>
      <c r="F354" s="126">
        <v>0</v>
      </c>
      <c r="G354" s="107" t="str">
        <f t="shared" si="6"/>
        <v>SH19-03433</v>
      </c>
      <c r="H354" s="318"/>
      <c r="I354" s="126"/>
      <c r="J354" s="110"/>
      <c r="K354" s="108"/>
      <c r="L354" s="107"/>
      <c r="M354" s="319"/>
      <c r="N354" s="107"/>
    </row>
    <row r="355" spans="1:14" ht="18" customHeight="1">
      <c r="A355" s="107">
        <v>349</v>
      </c>
      <c r="B355" s="107" t="s">
        <v>142</v>
      </c>
      <c r="C355" s="90">
        <v>43564</v>
      </c>
      <c r="D355" s="107" t="s">
        <v>5135</v>
      </c>
      <c r="E355" s="107" t="s">
        <v>1709</v>
      </c>
      <c r="F355" s="126">
        <v>1459.23</v>
      </c>
      <c r="G355" s="107" t="str">
        <f t="shared" si="6"/>
        <v>SH19-03434</v>
      </c>
      <c r="H355" s="318"/>
      <c r="I355" s="126"/>
      <c r="J355" s="110"/>
      <c r="K355" s="108"/>
      <c r="L355" s="107"/>
      <c r="M355" s="319"/>
      <c r="N355" s="107"/>
    </row>
    <row r="356" spans="1:14" ht="18" customHeight="1">
      <c r="A356" s="107">
        <v>350</v>
      </c>
      <c r="B356" s="107" t="s">
        <v>142</v>
      </c>
      <c r="C356" s="90">
        <v>43564</v>
      </c>
      <c r="D356" s="107" t="s">
        <v>5136</v>
      </c>
      <c r="E356" s="107" t="s">
        <v>1709</v>
      </c>
      <c r="F356" s="126">
        <v>501.48</v>
      </c>
      <c r="G356" s="107" t="str">
        <f t="shared" si="6"/>
        <v>SH19-03435</v>
      </c>
      <c r="H356" s="318"/>
      <c r="I356" s="126"/>
      <c r="J356" s="110"/>
      <c r="K356" s="108"/>
      <c r="L356" s="107"/>
      <c r="M356" s="319"/>
      <c r="N356" s="107"/>
    </row>
    <row r="357" spans="1:14" ht="18" customHeight="1">
      <c r="A357" s="107">
        <v>351</v>
      </c>
      <c r="B357" s="107" t="s">
        <v>43</v>
      </c>
      <c r="C357" s="90">
        <v>43564</v>
      </c>
      <c r="D357" s="107" t="s">
        <v>5137</v>
      </c>
      <c r="E357" s="107" t="s">
        <v>1709</v>
      </c>
      <c r="F357" s="126">
        <v>1952.55</v>
      </c>
      <c r="G357" s="107" t="str">
        <f t="shared" si="6"/>
        <v>SH19-03436</v>
      </c>
      <c r="H357" s="318"/>
      <c r="I357" s="126"/>
      <c r="J357" s="110"/>
      <c r="K357" s="108"/>
      <c r="L357" s="107"/>
      <c r="M357" s="319"/>
      <c r="N357" s="107"/>
    </row>
    <row r="358" spans="1:14" ht="18" customHeight="1">
      <c r="A358" s="107">
        <v>352</v>
      </c>
      <c r="B358" s="107" t="s">
        <v>54</v>
      </c>
      <c r="C358" s="90">
        <v>43564</v>
      </c>
      <c r="D358" s="107" t="s">
        <v>5138</v>
      </c>
      <c r="E358" s="107" t="s">
        <v>1709</v>
      </c>
      <c r="F358" s="126">
        <f>223.2+286.5+268.5+526</f>
        <v>1304.2</v>
      </c>
      <c r="G358" s="107" t="str">
        <f t="shared" si="6"/>
        <v>SH19-03437</v>
      </c>
      <c r="H358" s="318"/>
      <c r="I358" s="126"/>
      <c r="J358" s="110"/>
      <c r="K358" s="108"/>
      <c r="L358" s="107"/>
      <c r="M358" s="319"/>
      <c r="N358" s="107"/>
    </row>
    <row r="359" spans="1:14" ht="18" customHeight="1">
      <c r="A359" s="107">
        <v>353</v>
      </c>
      <c r="B359" s="107" t="s">
        <v>42</v>
      </c>
      <c r="C359" s="90">
        <v>43564</v>
      </c>
      <c r="D359" s="107" t="s">
        <v>5139</v>
      </c>
      <c r="E359" s="107" t="s">
        <v>6080</v>
      </c>
      <c r="F359" s="126">
        <v>9.16</v>
      </c>
      <c r="G359" s="107" t="str">
        <f t="shared" si="6"/>
        <v>SH19-03438</v>
      </c>
      <c r="H359" s="318"/>
      <c r="I359" s="126"/>
      <c r="J359" s="110"/>
      <c r="K359" s="108"/>
      <c r="L359" s="107"/>
      <c r="M359" s="319"/>
      <c r="N359" s="107"/>
    </row>
    <row r="360" spans="1:14" ht="18" customHeight="1">
      <c r="A360" s="107">
        <v>354</v>
      </c>
      <c r="B360" s="107" t="s">
        <v>1746</v>
      </c>
      <c r="D360" s="327" t="s">
        <v>5140</v>
      </c>
      <c r="E360" s="107" t="s">
        <v>1709</v>
      </c>
      <c r="F360" s="126">
        <v>0</v>
      </c>
      <c r="G360" s="107" t="str">
        <f t="shared" si="6"/>
        <v>SH19-03439</v>
      </c>
      <c r="H360" s="318"/>
      <c r="I360" s="126"/>
      <c r="J360" s="110"/>
      <c r="K360" s="108"/>
      <c r="L360" s="107"/>
      <c r="M360" s="319"/>
      <c r="N360" s="107"/>
    </row>
    <row r="361" spans="1:14" ht="18" customHeight="1">
      <c r="A361" s="107">
        <v>355</v>
      </c>
      <c r="B361" s="107" t="s">
        <v>237</v>
      </c>
      <c r="C361" s="90">
        <v>43565</v>
      </c>
      <c r="D361" s="107" t="s">
        <v>5141</v>
      </c>
      <c r="E361" s="107" t="s">
        <v>1709</v>
      </c>
      <c r="F361" s="126">
        <v>6791.13</v>
      </c>
      <c r="G361" s="107" t="str">
        <f t="shared" si="6"/>
        <v>SH19-03440</v>
      </c>
      <c r="H361" s="318"/>
      <c r="I361" s="126"/>
      <c r="J361" s="110"/>
      <c r="K361" s="108"/>
      <c r="L361" s="107"/>
      <c r="M361" s="319"/>
      <c r="N361" s="107"/>
    </row>
    <row r="362" spans="1:14" ht="18" customHeight="1">
      <c r="A362" s="107">
        <v>356</v>
      </c>
      <c r="B362" s="107" t="s">
        <v>42</v>
      </c>
      <c r="C362" s="90">
        <v>43565</v>
      </c>
      <c r="D362" s="107" t="s">
        <v>5142</v>
      </c>
      <c r="E362" s="107" t="s">
        <v>6081</v>
      </c>
      <c r="F362" s="126">
        <v>10405.75</v>
      </c>
      <c r="G362" s="107" t="str">
        <f t="shared" si="6"/>
        <v>SH19-03441</v>
      </c>
      <c r="H362" s="318"/>
      <c r="I362" s="126"/>
      <c r="J362" s="110"/>
      <c r="K362" s="108"/>
      <c r="L362" s="107"/>
      <c r="M362" s="319"/>
      <c r="N362" s="107"/>
    </row>
    <row r="363" spans="1:14" ht="18" customHeight="1">
      <c r="A363" s="107">
        <v>357</v>
      </c>
      <c r="B363" s="107" t="s">
        <v>42</v>
      </c>
      <c r="C363" s="90">
        <v>43565</v>
      </c>
      <c r="D363" s="107" t="s">
        <v>5143</v>
      </c>
      <c r="E363" s="107" t="s">
        <v>6081</v>
      </c>
      <c r="F363" s="126">
        <v>6373.19</v>
      </c>
      <c r="G363" s="107" t="str">
        <f t="shared" si="6"/>
        <v>SH19-03442</v>
      </c>
      <c r="H363" s="318"/>
      <c r="I363" s="126"/>
      <c r="J363" s="110"/>
      <c r="K363" s="108"/>
      <c r="L363" s="107"/>
      <c r="M363" s="319"/>
      <c r="N363" s="107"/>
    </row>
    <row r="364" spans="1:14" ht="18" customHeight="1">
      <c r="A364" s="107">
        <v>358</v>
      </c>
      <c r="B364" s="107" t="s">
        <v>42</v>
      </c>
      <c r="C364" s="90">
        <v>43565</v>
      </c>
      <c r="D364" s="107" t="s">
        <v>5144</v>
      </c>
      <c r="E364" s="107" t="s">
        <v>6081</v>
      </c>
      <c r="F364" s="126">
        <v>2483.7399999999998</v>
      </c>
      <c r="G364" s="107" t="str">
        <f t="shared" si="6"/>
        <v>SH19-03443</v>
      </c>
      <c r="H364" s="318"/>
      <c r="I364" s="126"/>
      <c r="J364" s="110"/>
      <c r="K364" s="108"/>
      <c r="L364" s="107"/>
      <c r="M364" s="319"/>
      <c r="N364" s="107"/>
    </row>
    <row r="365" spans="1:14" ht="18" customHeight="1">
      <c r="A365" s="107">
        <v>359</v>
      </c>
      <c r="B365" s="107" t="s">
        <v>1746</v>
      </c>
      <c r="D365" s="327" t="s">
        <v>5145</v>
      </c>
      <c r="E365" s="107" t="s">
        <v>1709</v>
      </c>
      <c r="F365" s="126">
        <v>0</v>
      </c>
      <c r="G365" s="107" t="str">
        <f t="shared" si="6"/>
        <v>SH19-03444</v>
      </c>
      <c r="H365" s="318"/>
      <c r="I365" s="126"/>
      <c r="J365" s="110"/>
      <c r="K365" s="108"/>
      <c r="L365" s="107"/>
      <c r="M365" s="319"/>
      <c r="N365" s="107"/>
    </row>
    <row r="366" spans="1:14" ht="18" customHeight="1">
      <c r="A366" s="107">
        <v>360</v>
      </c>
      <c r="B366" s="107" t="s">
        <v>1746</v>
      </c>
      <c r="D366" s="327" t="s">
        <v>5146</v>
      </c>
      <c r="E366" s="107" t="s">
        <v>1709</v>
      </c>
      <c r="F366" s="126">
        <v>0</v>
      </c>
      <c r="G366" s="107" t="str">
        <f t="shared" si="6"/>
        <v>SH19-03445</v>
      </c>
      <c r="H366" s="318"/>
      <c r="I366" s="126"/>
      <c r="J366" s="110"/>
      <c r="K366" s="108"/>
      <c r="L366" s="107"/>
      <c r="M366" s="319"/>
      <c r="N366" s="107"/>
    </row>
    <row r="367" spans="1:14" ht="18" customHeight="1">
      <c r="A367" s="107">
        <v>361</v>
      </c>
      <c r="B367" s="107" t="s">
        <v>1727</v>
      </c>
      <c r="C367" s="90">
        <v>43564</v>
      </c>
      <c r="D367" s="107" t="s">
        <v>5147</v>
      </c>
      <c r="E367" s="107" t="s">
        <v>1709</v>
      </c>
      <c r="F367" s="126">
        <v>319.2</v>
      </c>
      <c r="G367" s="107" t="str">
        <f t="shared" si="6"/>
        <v>SH19-03446</v>
      </c>
      <c r="H367" s="318"/>
      <c r="I367" s="126"/>
      <c r="J367" s="110"/>
      <c r="K367" s="108"/>
      <c r="L367" s="107"/>
      <c r="M367" s="319"/>
      <c r="N367" s="107"/>
    </row>
    <row r="368" spans="1:14" ht="18" customHeight="1">
      <c r="A368" s="107">
        <v>362</v>
      </c>
      <c r="B368" s="107" t="s">
        <v>42</v>
      </c>
      <c r="C368" s="90">
        <v>43565</v>
      </c>
      <c r="D368" s="107" t="s">
        <v>5148</v>
      </c>
      <c r="E368" s="107" t="s">
        <v>6081</v>
      </c>
      <c r="F368" s="126">
        <v>1485.56</v>
      </c>
      <c r="G368" s="107" t="str">
        <f t="shared" si="6"/>
        <v>SH19-03447</v>
      </c>
      <c r="H368" s="318"/>
      <c r="I368" s="126"/>
      <c r="J368" s="110"/>
      <c r="K368" s="108"/>
      <c r="L368" s="107"/>
      <c r="M368" s="319"/>
      <c r="N368" s="107"/>
    </row>
    <row r="369" spans="1:14" ht="18" customHeight="1">
      <c r="A369" s="107">
        <v>363</v>
      </c>
      <c r="B369" s="107" t="s">
        <v>1727</v>
      </c>
      <c r="C369" s="90">
        <v>43564</v>
      </c>
      <c r="D369" s="107" t="s">
        <v>5149</v>
      </c>
      <c r="E369" s="107" t="s">
        <v>1709</v>
      </c>
      <c r="F369" s="126">
        <v>1552.5</v>
      </c>
      <c r="G369" s="107" t="str">
        <f t="shared" si="6"/>
        <v>SH19-03448</v>
      </c>
      <c r="H369" s="318"/>
      <c r="I369" s="126"/>
      <c r="J369" s="110"/>
      <c r="K369" s="108"/>
      <c r="L369" s="107"/>
      <c r="M369" s="319"/>
      <c r="N369" s="107"/>
    </row>
    <row r="370" spans="1:14" ht="18" customHeight="1">
      <c r="A370" s="107">
        <v>364</v>
      </c>
      <c r="B370" s="107" t="s">
        <v>55</v>
      </c>
      <c r="C370" s="90">
        <v>43564</v>
      </c>
      <c r="D370" s="107" t="s">
        <v>5150</v>
      </c>
      <c r="E370" s="107" t="s">
        <v>1709</v>
      </c>
      <c r="F370" s="126">
        <v>1548.18</v>
      </c>
      <c r="G370" s="107" t="str">
        <f t="shared" si="6"/>
        <v>SH19-03449</v>
      </c>
      <c r="H370" s="318"/>
      <c r="I370" s="126"/>
      <c r="J370" s="110"/>
      <c r="K370" s="108"/>
      <c r="L370" s="107"/>
      <c r="M370" s="319"/>
      <c r="N370" s="107"/>
    </row>
    <row r="371" spans="1:14" ht="18" customHeight="1">
      <c r="A371" s="107">
        <v>365</v>
      </c>
      <c r="B371" s="107" t="s">
        <v>55</v>
      </c>
      <c r="C371" s="90">
        <v>43564</v>
      </c>
      <c r="D371" s="107" t="s">
        <v>5151</v>
      </c>
      <c r="E371" s="107" t="s">
        <v>1709</v>
      </c>
      <c r="F371" s="126">
        <v>1644.84</v>
      </c>
      <c r="G371" s="107" t="str">
        <f t="shared" si="6"/>
        <v>SH19-03450</v>
      </c>
      <c r="H371" s="318"/>
      <c r="I371" s="126"/>
      <c r="J371" s="110"/>
      <c r="K371" s="108"/>
      <c r="L371" s="107"/>
      <c r="M371" s="319"/>
      <c r="N371" s="107"/>
    </row>
    <row r="372" spans="1:14" ht="18" customHeight="1">
      <c r="A372" s="107">
        <v>366</v>
      </c>
      <c r="B372" s="107" t="s">
        <v>55</v>
      </c>
      <c r="C372" s="90">
        <v>43564</v>
      </c>
      <c r="D372" s="107" t="s">
        <v>5152</v>
      </c>
      <c r="E372" s="107" t="s">
        <v>1709</v>
      </c>
      <c r="F372" s="126">
        <v>727.65</v>
      </c>
      <c r="G372" s="107" t="str">
        <f t="shared" si="6"/>
        <v>SH19-03451</v>
      </c>
      <c r="H372" s="318"/>
      <c r="I372" s="126"/>
      <c r="J372" s="110"/>
      <c r="K372" s="108"/>
      <c r="L372" s="107"/>
      <c r="M372" s="319"/>
      <c r="N372" s="107"/>
    </row>
    <row r="373" spans="1:14" ht="18" customHeight="1">
      <c r="A373" s="107">
        <v>367</v>
      </c>
      <c r="B373" s="107" t="s">
        <v>42</v>
      </c>
      <c r="C373" s="90">
        <v>43566</v>
      </c>
      <c r="D373" s="107" t="s">
        <v>5153</v>
      </c>
      <c r="E373" s="107" t="s">
        <v>6082</v>
      </c>
      <c r="F373" s="126">
        <v>4516.24</v>
      </c>
      <c r="G373" s="107" t="str">
        <f t="shared" si="6"/>
        <v>SH19-03452</v>
      </c>
      <c r="H373" s="318"/>
      <c r="I373" s="126"/>
      <c r="J373" s="110"/>
      <c r="K373" s="108"/>
      <c r="L373" s="107"/>
      <c r="M373" s="319"/>
      <c r="N373" s="107"/>
    </row>
    <row r="374" spans="1:14" ht="18" customHeight="1">
      <c r="A374" s="107">
        <v>368</v>
      </c>
      <c r="B374" s="107" t="s">
        <v>42</v>
      </c>
      <c r="C374" s="90">
        <v>43566</v>
      </c>
      <c r="D374" s="107" t="s">
        <v>5154</v>
      </c>
      <c r="E374" s="107" t="s">
        <v>6082</v>
      </c>
      <c r="F374" s="126">
        <v>2225.2199999999998</v>
      </c>
      <c r="G374" s="107" t="str">
        <f t="shared" si="6"/>
        <v>SH19-03453</v>
      </c>
      <c r="H374" s="318"/>
      <c r="I374" s="126"/>
      <c r="J374" s="110"/>
      <c r="K374" s="108"/>
      <c r="L374" s="107"/>
      <c r="M374" s="319"/>
      <c r="N374" s="107"/>
    </row>
    <row r="375" spans="1:14" ht="18" customHeight="1">
      <c r="A375" s="107">
        <v>369</v>
      </c>
      <c r="B375" s="107" t="s">
        <v>1746</v>
      </c>
      <c r="D375" s="327" t="s">
        <v>5155</v>
      </c>
      <c r="E375" s="107" t="s">
        <v>1709</v>
      </c>
      <c r="F375" s="126">
        <v>0</v>
      </c>
      <c r="G375" s="107" t="str">
        <f t="shared" si="6"/>
        <v>SH19-03454</v>
      </c>
      <c r="H375" s="318"/>
      <c r="I375" s="126"/>
      <c r="J375" s="110"/>
      <c r="K375" s="108"/>
      <c r="L375" s="107"/>
      <c r="M375" s="319"/>
      <c r="N375" s="107"/>
    </row>
    <row r="376" spans="1:14" ht="18" customHeight="1">
      <c r="A376" s="107">
        <v>370</v>
      </c>
      <c r="B376" s="107" t="s">
        <v>42</v>
      </c>
      <c r="C376" s="90">
        <v>43566</v>
      </c>
      <c r="D376" s="107" t="s">
        <v>5156</v>
      </c>
      <c r="E376" s="107" t="s">
        <v>6082</v>
      </c>
      <c r="F376" s="126">
        <v>13630.88</v>
      </c>
      <c r="G376" s="107" t="str">
        <f t="shared" si="6"/>
        <v>SH19-03455</v>
      </c>
      <c r="H376" s="318"/>
      <c r="I376" s="126"/>
      <c r="J376" s="110"/>
      <c r="K376" s="108"/>
      <c r="L376" s="107"/>
      <c r="M376" s="319"/>
      <c r="N376" s="107"/>
    </row>
    <row r="377" spans="1:14" ht="18" customHeight="1">
      <c r="A377" s="107">
        <v>371</v>
      </c>
      <c r="B377" s="107" t="s">
        <v>42</v>
      </c>
      <c r="C377" s="90">
        <v>43566</v>
      </c>
      <c r="D377" s="107" t="s">
        <v>5157</v>
      </c>
      <c r="E377" s="107" t="s">
        <v>6082</v>
      </c>
      <c r="F377" s="126">
        <v>2810.81</v>
      </c>
      <c r="G377" s="107" t="str">
        <f t="shared" si="6"/>
        <v>SH19-03456</v>
      </c>
      <c r="H377" s="318"/>
      <c r="I377" s="126"/>
      <c r="J377" s="110"/>
      <c r="K377" s="108"/>
      <c r="L377" s="107"/>
      <c r="M377" s="319"/>
      <c r="N377" s="107"/>
    </row>
    <row r="378" spans="1:14" ht="18" customHeight="1">
      <c r="A378" s="107">
        <v>372</v>
      </c>
      <c r="B378" s="107" t="s">
        <v>42</v>
      </c>
      <c r="C378" s="90">
        <v>43566</v>
      </c>
      <c r="D378" s="107" t="s">
        <v>5158</v>
      </c>
      <c r="E378" s="107" t="s">
        <v>6082</v>
      </c>
      <c r="F378" s="126">
        <v>10321.030000000001</v>
      </c>
      <c r="G378" s="107" t="str">
        <f t="shared" si="6"/>
        <v>SH19-03457</v>
      </c>
      <c r="H378" s="318"/>
      <c r="I378" s="126"/>
      <c r="J378" s="110"/>
      <c r="K378" s="108"/>
      <c r="L378" s="107"/>
      <c r="M378" s="319"/>
      <c r="N378" s="107"/>
    </row>
    <row r="379" spans="1:14" ht="18" customHeight="1">
      <c r="A379" s="107">
        <v>373</v>
      </c>
      <c r="B379" s="107" t="s">
        <v>42</v>
      </c>
      <c r="C379" s="90">
        <v>43566</v>
      </c>
      <c r="D379" s="107" t="s">
        <v>5159</v>
      </c>
      <c r="E379" s="107" t="s">
        <v>6082</v>
      </c>
      <c r="F379" s="126">
        <v>1907.33</v>
      </c>
      <c r="G379" s="107" t="str">
        <f t="shared" si="6"/>
        <v>SH19-03458</v>
      </c>
      <c r="H379" s="318"/>
      <c r="I379" s="126"/>
      <c r="J379" s="110"/>
      <c r="K379" s="108"/>
      <c r="L379" s="107"/>
      <c r="M379" s="319"/>
      <c r="N379" s="107"/>
    </row>
    <row r="380" spans="1:14" ht="18" customHeight="1">
      <c r="A380" s="107">
        <v>374</v>
      </c>
      <c r="B380" s="107" t="s">
        <v>42</v>
      </c>
      <c r="C380" s="90">
        <v>43566</v>
      </c>
      <c r="D380" s="107" t="s">
        <v>5160</v>
      </c>
      <c r="E380" s="107" t="s">
        <v>6082</v>
      </c>
      <c r="F380" s="126">
        <v>16548.310000000001</v>
      </c>
      <c r="G380" s="107" t="str">
        <f t="shared" si="6"/>
        <v>SH19-03459</v>
      </c>
      <c r="H380" s="318"/>
      <c r="I380" s="126"/>
      <c r="J380" s="110"/>
      <c r="K380" s="108"/>
      <c r="L380" s="107"/>
      <c r="M380" s="319"/>
      <c r="N380" s="107"/>
    </row>
    <row r="381" spans="1:14" ht="18" customHeight="1">
      <c r="A381" s="107">
        <v>375</v>
      </c>
      <c r="B381" s="107" t="s">
        <v>42</v>
      </c>
      <c r="C381" s="90">
        <v>43566</v>
      </c>
      <c r="D381" s="107" t="s">
        <v>5161</v>
      </c>
      <c r="E381" s="107" t="s">
        <v>6082</v>
      </c>
      <c r="F381" s="126">
        <v>6806.78</v>
      </c>
      <c r="G381" s="107" t="str">
        <f t="shared" si="6"/>
        <v>SH19-03460</v>
      </c>
      <c r="H381" s="318"/>
      <c r="I381" s="126"/>
      <c r="J381" s="110"/>
      <c r="K381" s="108"/>
      <c r="L381" s="107"/>
      <c r="M381" s="319"/>
      <c r="N381" s="107"/>
    </row>
    <row r="382" spans="1:14" ht="18" customHeight="1">
      <c r="A382" s="107">
        <v>376</v>
      </c>
      <c r="B382" s="107" t="s">
        <v>42</v>
      </c>
      <c r="C382" s="90">
        <v>43566</v>
      </c>
      <c r="D382" s="107" t="s">
        <v>5162</v>
      </c>
      <c r="E382" s="107" t="s">
        <v>6082</v>
      </c>
      <c r="F382" s="126">
        <v>12261.01</v>
      </c>
      <c r="G382" s="107" t="str">
        <f t="shared" si="6"/>
        <v>SH19-03461</v>
      </c>
      <c r="H382" s="318"/>
      <c r="I382" s="126"/>
      <c r="J382" s="110"/>
      <c r="K382" s="108"/>
      <c r="L382" s="107"/>
      <c r="M382" s="319"/>
      <c r="N382" s="107"/>
    </row>
    <row r="383" spans="1:14" ht="18" customHeight="1">
      <c r="A383" s="107">
        <v>377</v>
      </c>
      <c r="B383" s="107" t="s">
        <v>42</v>
      </c>
      <c r="C383" s="90">
        <v>43566</v>
      </c>
      <c r="D383" s="107" t="s">
        <v>5163</v>
      </c>
      <c r="E383" s="107" t="s">
        <v>6082</v>
      </c>
      <c r="F383" s="126">
        <v>4862.16</v>
      </c>
      <c r="G383" s="107" t="str">
        <f t="shared" si="6"/>
        <v>SH19-03462</v>
      </c>
      <c r="H383" s="318"/>
      <c r="I383" s="126"/>
      <c r="J383" s="110"/>
      <c r="K383" s="108"/>
      <c r="L383" s="107"/>
      <c r="M383" s="319"/>
      <c r="N383" s="107"/>
    </row>
    <row r="384" spans="1:14" ht="18" customHeight="1">
      <c r="A384" s="107">
        <v>378</v>
      </c>
      <c r="B384" s="107" t="s">
        <v>42</v>
      </c>
      <c r="C384" s="90">
        <v>43566</v>
      </c>
      <c r="D384" s="107" t="s">
        <v>5164</v>
      </c>
      <c r="E384" s="107" t="s">
        <v>6082</v>
      </c>
      <c r="F384" s="126">
        <v>1148.6600000000001</v>
      </c>
      <c r="G384" s="107" t="str">
        <f t="shared" si="6"/>
        <v>SH19-03463</v>
      </c>
      <c r="H384" s="318"/>
      <c r="I384" s="126"/>
      <c r="J384" s="110"/>
      <c r="K384" s="108"/>
      <c r="L384" s="107"/>
      <c r="M384" s="319"/>
      <c r="N384" s="107"/>
    </row>
    <row r="385" spans="1:14" ht="18" customHeight="1">
      <c r="A385" s="107">
        <v>379</v>
      </c>
      <c r="B385" s="107" t="s">
        <v>42</v>
      </c>
      <c r="C385" s="90">
        <v>43566</v>
      </c>
      <c r="D385" s="107" t="s">
        <v>5165</v>
      </c>
      <c r="E385" s="107" t="s">
        <v>6082</v>
      </c>
      <c r="F385" s="126">
        <v>8117.19</v>
      </c>
      <c r="G385" s="107" t="str">
        <f t="shared" si="6"/>
        <v>SH19-03464</v>
      </c>
      <c r="H385" s="318"/>
      <c r="I385" s="126"/>
      <c r="J385" s="110"/>
      <c r="K385" s="108"/>
      <c r="L385" s="107"/>
      <c r="M385" s="319"/>
      <c r="N385" s="107"/>
    </row>
    <row r="386" spans="1:14" ht="18" customHeight="1">
      <c r="A386" s="107">
        <v>380</v>
      </c>
      <c r="B386" s="107" t="s">
        <v>42</v>
      </c>
      <c r="C386" s="90">
        <v>43566</v>
      </c>
      <c r="D386" s="107" t="s">
        <v>5166</v>
      </c>
      <c r="E386" s="107" t="s">
        <v>6082</v>
      </c>
      <c r="F386" s="126">
        <v>3669.03</v>
      </c>
      <c r="G386" s="107" t="str">
        <f t="shared" si="6"/>
        <v>SH19-03465</v>
      </c>
      <c r="H386" s="318"/>
      <c r="I386" s="126"/>
      <c r="J386" s="110"/>
      <c r="K386" s="108"/>
      <c r="L386" s="107"/>
      <c r="M386" s="319"/>
      <c r="N386" s="107"/>
    </row>
    <row r="387" spans="1:14" ht="18" customHeight="1">
      <c r="A387" s="107">
        <v>381</v>
      </c>
      <c r="B387" s="107" t="s">
        <v>1727</v>
      </c>
      <c r="C387" s="90">
        <v>43564</v>
      </c>
      <c r="D387" s="107" t="s">
        <v>5167</v>
      </c>
      <c r="E387" s="107" t="s">
        <v>1709</v>
      </c>
      <c r="F387" s="126">
        <v>1188.5999999999999</v>
      </c>
      <c r="G387" s="107" t="str">
        <f t="shared" si="6"/>
        <v>SH19-03466</v>
      </c>
      <c r="H387" s="318"/>
      <c r="I387" s="126"/>
      <c r="J387" s="110"/>
      <c r="K387" s="108"/>
      <c r="L387" s="107"/>
      <c r="M387" s="319"/>
      <c r="N387" s="107"/>
    </row>
    <row r="388" spans="1:14" ht="18" customHeight="1">
      <c r="A388" s="107">
        <v>382</v>
      </c>
      <c r="B388" s="107" t="s">
        <v>43</v>
      </c>
      <c r="C388" s="90">
        <v>43565</v>
      </c>
      <c r="D388" s="107" t="s">
        <v>5168</v>
      </c>
      <c r="E388" s="107" t="s">
        <v>1709</v>
      </c>
      <c r="F388" s="126">
        <v>5816.37</v>
      </c>
      <c r="G388" s="107" t="str">
        <f t="shared" si="6"/>
        <v>SH19-03467</v>
      </c>
      <c r="H388" s="318"/>
      <c r="I388" s="126"/>
      <c r="J388" s="110"/>
      <c r="K388" s="108"/>
      <c r="L388" s="107"/>
      <c r="M388" s="319"/>
      <c r="N388" s="107"/>
    </row>
    <row r="389" spans="1:14" ht="18" customHeight="1">
      <c r="A389" s="107">
        <v>383</v>
      </c>
      <c r="B389" s="107" t="s">
        <v>142</v>
      </c>
      <c r="C389" s="90">
        <v>43565</v>
      </c>
      <c r="D389" s="107" t="s">
        <v>5169</v>
      </c>
      <c r="E389" s="107" t="s">
        <v>1709</v>
      </c>
      <c r="F389" s="126">
        <v>1218.2</v>
      </c>
      <c r="G389" s="107" t="str">
        <f t="shared" si="6"/>
        <v>SH19-03468</v>
      </c>
      <c r="H389" s="318"/>
      <c r="I389" s="126"/>
      <c r="J389" s="110"/>
      <c r="K389" s="108"/>
      <c r="L389" s="107"/>
      <c r="M389" s="319"/>
      <c r="N389" s="107"/>
    </row>
    <row r="390" spans="1:14" ht="18" customHeight="1">
      <c r="A390" s="107">
        <v>384</v>
      </c>
      <c r="B390" s="107" t="s">
        <v>141</v>
      </c>
      <c r="C390" s="90">
        <v>43565</v>
      </c>
      <c r="D390" s="107" t="s">
        <v>5170</v>
      </c>
      <c r="E390" s="107" t="s">
        <v>1709</v>
      </c>
      <c r="F390" s="126">
        <v>1624.5</v>
      </c>
      <c r="G390" s="107" t="str">
        <f t="shared" si="6"/>
        <v>SH19-03469</v>
      </c>
      <c r="H390" s="318"/>
      <c r="I390" s="126"/>
      <c r="J390" s="110"/>
      <c r="K390" s="108"/>
      <c r="L390" s="107"/>
      <c r="M390" s="319"/>
      <c r="N390" s="107"/>
    </row>
    <row r="391" spans="1:14" ht="18" customHeight="1">
      <c r="A391" s="107">
        <v>385</v>
      </c>
      <c r="B391" s="107" t="s">
        <v>1746</v>
      </c>
      <c r="D391" s="327" t="s">
        <v>5171</v>
      </c>
      <c r="E391" s="107" t="s">
        <v>1709</v>
      </c>
      <c r="F391" s="126">
        <v>0</v>
      </c>
      <c r="G391" s="107" t="str">
        <f t="shared" si="6"/>
        <v>SH19-03470</v>
      </c>
      <c r="H391" s="318"/>
      <c r="I391" s="126"/>
      <c r="J391" s="110"/>
      <c r="K391" s="108"/>
      <c r="L391" s="107"/>
      <c r="M391" s="319"/>
      <c r="N391" s="107"/>
    </row>
    <row r="392" spans="1:14" ht="18" customHeight="1">
      <c r="A392" s="107">
        <v>386</v>
      </c>
      <c r="B392" s="107" t="s">
        <v>42</v>
      </c>
      <c r="C392" s="90">
        <v>43565</v>
      </c>
      <c r="D392" s="107" t="s">
        <v>5172</v>
      </c>
      <c r="E392" s="107" t="s">
        <v>6081</v>
      </c>
      <c r="F392" s="126">
        <v>20.77</v>
      </c>
      <c r="G392" s="107" t="str">
        <f t="shared" si="6"/>
        <v>SH19-03471</v>
      </c>
      <c r="H392" s="318"/>
      <c r="I392" s="126"/>
      <c r="J392" s="110"/>
      <c r="K392" s="108"/>
      <c r="L392" s="107"/>
      <c r="M392" s="319"/>
      <c r="N392" s="107"/>
    </row>
    <row r="393" spans="1:14" ht="18" customHeight="1">
      <c r="A393" s="107">
        <v>387</v>
      </c>
      <c r="B393" s="107" t="s">
        <v>139</v>
      </c>
      <c r="C393" s="90">
        <v>43565</v>
      </c>
      <c r="D393" s="107" t="s">
        <v>5173</v>
      </c>
      <c r="E393" s="107" t="s">
        <v>1709</v>
      </c>
      <c r="F393" s="126">
        <v>1142.0999999999999</v>
      </c>
      <c r="G393" s="107" t="str">
        <f t="shared" si="6"/>
        <v>SH19-03472</v>
      </c>
      <c r="H393" s="318"/>
      <c r="I393" s="126"/>
      <c r="J393" s="110"/>
      <c r="K393" s="108"/>
      <c r="L393" s="107"/>
      <c r="M393" s="319"/>
      <c r="N393" s="107"/>
    </row>
    <row r="394" spans="1:14" ht="18" customHeight="1">
      <c r="A394" s="107">
        <v>388</v>
      </c>
      <c r="B394" s="107" t="s">
        <v>225</v>
      </c>
      <c r="C394" s="90">
        <v>43565</v>
      </c>
      <c r="D394" s="107" t="s">
        <v>5174</v>
      </c>
      <c r="E394" s="107" t="s">
        <v>1709</v>
      </c>
      <c r="F394" s="126">
        <v>1315.8</v>
      </c>
      <c r="G394" s="107" t="str">
        <f t="shared" si="6"/>
        <v>SH19-03473</v>
      </c>
      <c r="H394" s="318"/>
      <c r="I394" s="126"/>
      <c r="J394" s="110"/>
      <c r="K394" s="108"/>
      <c r="L394" s="107"/>
      <c r="M394" s="319"/>
      <c r="N394" s="107"/>
    </row>
    <row r="395" spans="1:14" ht="18" customHeight="1">
      <c r="A395" s="107">
        <v>389</v>
      </c>
      <c r="B395" s="107" t="s">
        <v>237</v>
      </c>
      <c r="C395" s="90">
        <v>43565</v>
      </c>
      <c r="D395" s="107" t="s">
        <v>5175</v>
      </c>
      <c r="E395" s="107" t="s">
        <v>1709</v>
      </c>
      <c r="F395" s="126">
        <v>2397.5700000000002</v>
      </c>
      <c r="G395" s="107" t="str">
        <f t="shared" si="6"/>
        <v>SH19-03474</v>
      </c>
      <c r="H395" s="318"/>
      <c r="I395" s="126"/>
      <c r="J395" s="110"/>
      <c r="K395" s="108"/>
      <c r="L395" s="107"/>
      <c r="M395" s="319"/>
      <c r="N395" s="107"/>
    </row>
    <row r="396" spans="1:14" ht="18" customHeight="1">
      <c r="A396" s="107">
        <v>390</v>
      </c>
      <c r="B396" s="107" t="s">
        <v>1727</v>
      </c>
      <c r="C396" s="90">
        <v>43565</v>
      </c>
      <c r="D396" s="107" t="s">
        <v>5176</v>
      </c>
      <c r="E396" s="107" t="s">
        <v>1709</v>
      </c>
      <c r="F396" s="126">
        <v>357</v>
      </c>
      <c r="G396" s="107" t="str">
        <f t="shared" si="6"/>
        <v>SH19-03475</v>
      </c>
      <c r="H396" s="318"/>
      <c r="I396" s="126"/>
      <c r="J396" s="110"/>
      <c r="K396" s="108"/>
      <c r="L396" s="107"/>
      <c r="M396" s="319"/>
      <c r="N396" s="107"/>
    </row>
    <row r="397" spans="1:14" ht="18" customHeight="1">
      <c r="A397" s="107">
        <v>391</v>
      </c>
      <c r="B397" s="107" t="s">
        <v>1746</v>
      </c>
      <c r="D397" s="327" t="s">
        <v>5177</v>
      </c>
      <c r="E397" s="107" t="s">
        <v>1709</v>
      </c>
      <c r="F397" s="126">
        <v>0</v>
      </c>
      <c r="G397" s="107" t="str">
        <f t="shared" si="6"/>
        <v>SH19-03476</v>
      </c>
      <c r="H397" s="318"/>
      <c r="I397" s="126"/>
      <c r="J397" s="110"/>
      <c r="K397" s="108"/>
      <c r="L397" s="107"/>
      <c r="M397" s="319"/>
      <c r="N397" s="107"/>
    </row>
    <row r="398" spans="1:14" ht="18" customHeight="1">
      <c r="A398" s="107">
        <v>392</v>
      </c>
      <c r="B398" s="107" t="s">
        <v>42</v>
      </c>
      <c r="C398" s="90">
        <v>43565</v>
      </c>
      <c r="D398" s="107" t="s">
        <v>5178</v>
      </c>
      <c r="E398" s="107" t="s">
        <v>6081</v>
      </c>
      <c r="F398" s="126">
        <v>3.24</v>
      </c>
      <c r="G398" s="107" t="str">
        <f t="shared" si="6"/>
        <v>SH19-03477</v>
      </c>
      <c r="H398" s="318"/>
      <c r="I398" s="126"/>
      <c r="J398" s="110"/>
      <c r="K398" s="108"/>
      <c r="L398" s="107"/>
      <c r="M398" s="319"/>
      <c r="N398" s="107"/>
    </row>
    <row r="399" spans="1:14" ht="18" customHeight="1">
      <c r="A399" s="107">
        <v>393</v>
      </c>
      <c r="B399" s="107" t="s">
        <v>42</v>
      </c>
      <c r="C399" s="90">
        <v>43565</v>
      </c>
      <c r="D399" s="107" t="s">
        <v>5179</v>
      </c>
      <c r="E399" s="107" t="s">
        <v>6081</v>
      </c>
      <c r="F399" s="126">
        <v>7.94</v>
      </c>
      <c r="G399" s="107" t="str">
        <f t="shared" si="6"/>
        <v>SH19-03478</v>
      </c>
      <c r="H399" s="318"/>
      <c r="I399" s="126"/>
      <c r="J399" s="110"/>
      <c r="K399" s="108"/>
      <c r="L399" s="107"/>
      <c r="M399" s="319"/>
      <c r="N399" s="107"/>
    </row>
    <row r="400" spans="1:14" ht="18" customHeight="1">
      <c r="A400" s="107">
        <v>394</v>
      </c>
      <c r="B400" s="107" t="s">
        <v>329</v>
      </c>
      <c r="C400" s="90">
        <v>43565</v>
      </c>
      <c r="D400" s="107" t="s">
        <v>5180</v>
      </c>
      <c r="E400" s="107" t="s">
        <v>1709</v>
      </c>
      <c r="F400" s="126">
        <v>2919.15</v>
      </c>
      <c r="G400" s="107" t="str">
        <f t="shared" si="6"/>
        <v>SH19-03479</v>
      </c>
      <c r="H400" s="318"/>
      <c r="I400" s="126"/>
      <c r="J400" s="110"/>
      <c r="K400" s="108"/>
      <c r="L400" s="107"/>
      <c r="M400" s="319"/>
      <c r="N400" s="107"/>
    </row>
    <row r="401" spans="1:14" ht="18" customHeight="1">
      <c r="A401" s="107">
        <v>395</v>
      </c>
      <c r="B401" s="107" t="s">
        <v>139</v>
      </c>
      <c r="C401" s="90">
        <v>43565</v>
      </c>
      <c r="D401" s="107" t="s">
        <v>5181</v>
      </c>
      <c r="E401" s="107" t="s">
        <v>1709</v>
      </c>
      <c r="F401" s="126">
        <v>1215</v>
      </c>
      <c r="G401" s="107" t="str">
        <f t="shared" si="6"/>
        <v>SH19-03480</v>
      </c>
      <c r="H401" s="318"/>
      <c r="I401" s="126"/>
      <c r="J401" s="110"/>
      <c r="K401" s="108"/>
      <c r="L401" s="107"/>
      <c r="M401" s="319"/>
      <c r="N401" s="107"/>
    </row>
    <row r="402" spans="1:14" ht="18" customHeight="1">
      <c r="A402" s="107">
        <v>396</v>
      </c>
      <c r="B402" s="107" t="s">
        <v>1746</v>
      </c>
      <c r="D402" s="327" t="s">
        <v>5182</v>
      </c>
      <c r="E402" s="107" t="s">
        <v>1709</v>
      </c>
      <c r="F402" s="126">
        <v>0</v>
      </c>
      <c r="G402" s="107" t="str">
        <f t="shared" si="6"/>
        <v>SH19-03481</v>
      </c>
      <c r="H402" s="318"/>
      <c r="I402" s="126"/>
      <c r="J402" s="110"/>
      <c r="K402" s="108"/>
      <c r="L402" s="107"/>
      <c r="M402" s="319"/>
      <c r="N402" s="107"/>
    </row>
    <row r="403" spans="1:14" ht="18" customHeight="1">
      <c r="A403" s="107">
        <v>397</v>
      </c>
      <c r="B403" s="107" t="s">
        <v>291</v>
      </c>
      <c r="C403" s="90">
        <v>43565</v>
      </c>
      <c r="D403" s="107" t="s">
        <v>5183</v>
      </c>
      <c r="E403" s="107" t="s">
        <v>1709</v>
      </c>
      <c r="F403" s="126">
        <v>4522.38</v>
      </c>
      <c r="G403" s="107" t="str">
        <f t="shared" si="6"/>
        <v>SH19-03482</v>
      </c>
      <c r="H403" s="318"/>
      <c r="I403" s="126"/>
      <c r="J403" s="110"/>
      <c r="K403" s="108"/>
      <c r="L403" s="107"/>
      <c r="M403" s="319"/>
      <c r="N403" s="107"/>
    </row>
    <row r="404" spans="1:14" ht="18" customHeight="1">
      <c r="A404" s="107">
        <v>398</v>
      </c>
      <c r="B404" s="107" t="s">
        <v>291</v>
      </c>
      <c r="C404" s="90">
        <v>43565</v>
      </c>
      <c r="D404" s="107" t="s">
        <v>5184</v>
      </c>
      <c r="E404" s="107" t="s">
        <v>1709</v>
      </c>
      <c r="F404" s="126">
        <v>285.41000000000003</v>
      </c>
      <c r="G404" s="107" t="str">
        <f t="shared" si="6"/>
        <v>SH19-03483</v>
      </c>
      <c r="H404" s="318"/>
      <c r="I404" s="126"/>
      <c r="J404" s="110"/>
      <c r="K404" s="108"/>
      <c r="L404" s="107"/>
      <c r="M404" s="319"/>
      <c r="N404" s="107"/>
    </row>
    <row r="405" spans="1:14" ht="18" customHeight="1">
      <c r="A405" s="107">
        <v>399</v>
      </c>
      <c r="B405" s="107" t="s">
        <v>142</v>
      </c>
      <c r="C405" s="90">
        <v>43565</v>
      </c>
      <c r="D405" s="107" t="s">
        <v>5185</v>
      </c>
      <c r="E405" s="107" t="s">
        <v>1709</v>
      </c>
      <c r="F405" s="126">
        <v>941.87</v>
      </c>
      <c r="G405" s="107" t="str">
        <f t="shared" si="6"/>
        <v>SH19-03484</v>
      </c>
      <c r="H405" s="318"/>
      <c r="I405" s="126"/>
      <c r="J405" s="110"/>
      <c r="K405" s="108"/>
      <c r="L405" s="107"/>
      <c r="M405" s="319"/>
      <c r="N405" s="107"/>
    </row>
    <row r="406" spans="1:14" ht="18" customHeight="1">
      <c r="A406" s="107">
        <v>400</v>
      </c>
      <c r="B406" s="107" t="s">
        <v>142</v>
      </c>
      <c r="C406" s="90">
        <v>43565</v>
      </c>
      <c r="D406" s="107" t="s">
        <v>5186</v>
      </c>
      <c r="E406" s="107" t="s">
        <v>1709</v>
      </c>
      <c r="F406" s="126">
        <v>1038.3599999999999</v>
      </c>
      <c r="G406" s="107" t="str">
        <f t="shared" si="6"/>
        <v>SH19-03485</v>
      </c>
      <c r="H406" s="318"/>
      <c r="I406" s="126"/>
      <c r="J406" s="110"/>
      <c r="K406" s="108"/>
      <c r="L406" s="107"/>
      <c r="M406" s="319"/>
      <c r="N406" s="107"/>
    </row>
    <row r="407" spans="1:14" ht="18" customHeight="1">
      <c r="A407" s="107">
        <v>401</v>
      </c>
      <c r="B407" s="107" t="s">
        <v>49</v>
      </c>
      <c r="C407" s="90">
        <v>43566</v>
      </c>
      <c r="D407" s="107" t="s">
        <v>5187</v>
      </c>
      <c r="E407" s="107" t="s">
        <v>1709</v>
      </c>
      <c r="F407" s="126">
        <v>14242.8</v>
      </c>
      <c r="G407" s="107" t="str">
        <f t="shared" si="6"/>
        <v>SH19-03486</v>
      </c>
      <c r="H407" s="318"/>
      <c r="I407" s="126"/>
      <c r="J407" s="110"/>
      <c r="K407" s="108"/>
      <c r="L407" s="107"/>
      <c r="M407" s="319"/>
      <c r="N407" s="107"/>
    </row>
    <row r="408" spans="1:14" ht="18" customHeight="1">
      <c r="A408" s="107">
        <v>402</v>
      </c>
      <c r="B408" s="107" t="s">
        <v>42</v>
      </c>
      <c r="C408" s="90">
        <v>43565</v>
      </c>
      <c r="D408" s="107" t="s">
        <v>5188</v>
      </c>
      <c r="E408" s="107" t="s">
        <v>6081</v>
      </c>
      <c r="F408" s="126">
        <v>38.61</v>
      </c>
      <c r="G408" s="107" t="str">
        <f t="shared" si="6"/>
        <v>SH19-03487</v>
      </c>
      <c r="H408" s="318"/>
      <c r="I408" s="126"/>
      <c r="J408" s="110"/>
      <c r="K408" s="108"/>
      <c r="L408" s="107"/>
      <c r="M408" s="319"/>
      <c r="N408" s="107"/>
    </row>
    <row r="409" spans="1:14" ht="18" customHeight="1">
      <c r="A409" s="107">
        <v>403</v>
      </c>
      <c r="B409" s="107" t="s">
        <v>224</v>
      </c>
      <c r="C409" s="90">
        <v>43565</v>
      </c>
      <c r="D409" s="107" t="s">
        <v>5189</v>
      </c>
      <c r="E409" s="107" t="s">
        <v>1709</v>
      </c>
      <c r="F409" s="126">
        <v>3992.88</v>
      </c>
      <c r="G409" s="107" t="str">
        <f t="shared" si="6"/>
        <v>SH19-03488</v>
      </c>
      <c r="H409" s="318"/>
      <c r="I409" s="126"/>
      <c r="J409" s="110"/>
      <c r="K409" s="108"/>
      <c r="L409" s="107"/>
      <c r="M409" s="319"/>
      <c r="N409" s="107"/>
    </row>
    <row r="410" spans="1:14" ht="18" customHeight="1">
      <c r="A410" s="107">
        <v>404</v>
      </c>
      <c r="B410" s="107" t="s">
        <v>1746</v>
      </c>
      <c r="D410" s="327" t="s">
        <v>5190</v>
      </c>
      <c r="E410" s="107" t="s">
        <v>1709</v>
      </c>
      <c r="F410" s="126">
        <v>0</v>
      </c>
      <c r="G410" s="107" t="str">
        <f t="shared" si="6"/>
        <v>SH19-03489</v>
      </c>
      <c r="H410" s="318"/>
      <c r="I410" s="126"/>
      <c r="J410" s="110"/>
      <c r="K410" s="108"/>
      <c r="L410" s="107"/>
      <c r="M410" s="319"/>
      <c r="N410" s="107"/>
    </row>
    <row r="411" spans="1:14" ht="18" customHeight="1">
      <c r="A411" s="107">
        <v>405</v>
      </c>
      <c r="B411" s="107" t="s">
        <v>42</v>
      </c>
      <c r="C411" s="90">
        <v>43566</v>
      </c>
      <c r="D411" s="107" t="s">
        <v>5191</v>
      </c>
      <c r="E411" s="107" t="s">
        <v>6082</v>
      </c>
      <c r="F411" s="126">
        <v>13126.35</v>
      </c>
      <c r="G411" s="107" t="str">
        <f t="shared" si="6"/>
        <v>SH19-03490</v>
      </c>
      <c r="H411" s="318"/>
      <c r="I411" s="126"/>
      <c r="J411" s="110"/>
      <c r="K411" s="108"/>
      <c r="L411" s="107"/>
      <c r="M411" s="319"/>
      <c r="N411" s="107"/>
    </row>
    <row r="412" spans="1:14" ht="18" customHeight="1">
      <c r="A412" s="107">
        <v>406</v>
      </c>
      <c r="B412" s="107" t="s">
        <v>42</v>
      </c>
      <c r="C412" s="90">
        <v>43566</v>
      </c>
      <c r="D412" s="107" t="s">
        <v>5192</v>
      </c>
      <c r="E412" s="107" t="s">
        <v>6082</v>
      </c>
      <c r="F412" s="126">
        <v>6834.16</v>
      </c>
      <c r="G412" s="107" t="str">
        <f t="shared" si="6"/>
        <v>SH19-03491</v>
      </c>
      <c r="H412" s="318"/>
      <c r="I412" s="126"/>
      <c r="J412" s="110"/>
      <c r="K412" s="108"/>
      <c r="L412" s="107"/>
      <c r="M412" s="319"/>
      <c r="N412" s="107"/>
    </row>
    <row r="413" spans="1:14" ht="18" customHeight="1">
      <c r="A413" s="107">
        <v>407</v>
      </c>
      <c r="B413" s="107" t="s">
        <v>42</v>
      </c>
      <c r="C413" s="90">
        <v>43565</v>
      </c>
      <c r="D413" s="107" t="s">
        <v>5193</v>
      </c>
      <c r="E413" s="107" t="s">
        <v>1709</v>
      </c>
      <c r="F413" s="126">
        <v>8778.01</v>
      </c>
      <c r="G413" s="107" t="str">
        <f t="shared" si="6"/>
        <v>SH19-03492</v>
      </c>
      <c r="H413" s="318"/>
      <c r="I413" s="126"/>
      <c r="J413" s="110"/>
      <c r="K413" s="108"/>
      <c r="L413" s="107"/>
      <c r="M413" s="319"/>
      <c r="N413" s="107"/>
    </row>
    <row r="414" spans="1:14" ht="18" customHeight="1">
      <c r="A414" s="107">
        <v>408</v>
      </c>
      <c r="B414" s="107" t="s">
        <v>43</v>
      </c>
      <c r="C414" s="90">
        <v>43565</v>
      </c>
      <c r="D414" s="107" t="s">
        <v>5194</v>
      </c>
      <c r="E414" s="107" t="s">
        <v>1709</v>
      </c>
      <c r="F414" s="126">
        <v>2482.48</v>
      </c>
      <c r="G414" s="107" t="str">
        <f t="shared" si="6"/>
        <v>SH19-03493</v>
      </c>
      <c r="H414" s="318"/>
      <c r="I414" s="126"/>
      <c r="J414" s="110"/>
      <c r="K414" s="108"/>
      <c r="L414" s="107"/>
      <c r="M414" s="319"/>
      <c r="N414" s="107"/>
    </row>
    <row r="415" spans="1:14" ht="18" customHeight="1">
      <c r="A415" s="107">
        <v>409</v>
      </c>
      <c r="B415" s="107" t="s">
        <v>55</v>
      </c>
      <c r="C415" s="90">
        <v>43565</v>
      </c>
      <c r="D415" s="107" t="s">
        <v>5195</v>
      </c>
      <c r="E415" s="107" t="s">
        <v>1709</v>
      </c>
      <c r="F415" s="126">
        <v>1548.18</v>
      </c>
      <c r="G415" s="107" t="str">
        <f t="shared" si="6"/>
        <v>SH19-03494</v>
      </c>
      <c r="H415" s="318"/>
      <c r="I415" s="126"/>
      <c r="J415" s="110"/>
      <c r="K415" s="108"/>
      <c r="L415" s="107"/>
      <c r="M415" s="319"/>
      <c r="N415" s="107"/>
    </row>
    <row r="416" spans="1:14" ht="18" customHeight="1">
      <c r="A416" s="107">
        <v>410</v>
      </c>
      <c r="B416" s="107" t="s">
        <v>55</v>
      </c>
      <c r="C416" s="90">
        <v>43565</v>
      </c>
      <c r="D416" s="107" t="s">
        <v>5196</v>
      </c>
      <c r="E416" s="107" t="s">
        <v>1709</v>
      </c>
      <c r="F416" s="126">
        <v>1644.84</v>
      </c>
      <c r="G416" s="107" t="str">
        <f t="shared" si="6"/>
        <v>SH19-03495</v>
      </c>
      <c r="H416" s="318"/>
      <c r="I416" s="126"/>
      <c r="J416" s="110"/>
      <c r="K416" s="108"/>
      <c r="L416" s="107"/>
      <c r="M416" s="319"/>
      <c r="N416" s="107"/>
    </row>
    <row r="417" spans="1:14" ht="18" customHeight="1">
      <c r="A417" s="107">
        <v>411</v>
      </c>
      <c r="B417" s="107" t="s">
        <v>55</v>
      </c>
      <c r="C417" s="90">
        <v>43565</v>
      </c>
      <c r="D417" s="107" t="s">
        <v>5197</v>
      </c>
      <c r="E417" s="107" t="s">
        <v>1709</v>
      </c>
      <c r="F417" s="126">
        <v>727.65</v>
      </c>
      <c r="G417" s="107" t="str">
        <f t="shared" ref="G417:G480" si="7">D417</f>
        <v>SH19-03496</v>
      </c>
      <c r="H417" s="318"/>
      <c r="I417" s="126"/>
      <c r="J417" s="110"/>
      <c r="K417" s="108"/>
      <c r="L417" s="107"/>
      <c r="M417" s="319"/>
      <c r="N417" s="107"/>
    </row>
    <row r="418" spans="1:14" ht="18" customHeight="1">
      <c r="A418" s="107">
        <v>412</v>
      </c>
      <c r="B418" s="107" t="s">
        <v>55</v>
      </c>
      <c r="C418" s="90">
        <v>43565</v>
      </c>
      <c r="D418" s="107" t="s">
        <v>5198</v>
      </c>
      <c r="E418" s="107" t="s">
        <v>1709</v>
      </c>
      <c r="F418" s="126">
        <v>733.86</v>
      </c>
      <c r="G418" s="107" t="str">
        <f t="shared" si="7"/>
        <v>SH19-03497</v>
      </c>
      <c r="H418" s="318"/>
      <c r="I418" s="126"/>
      <c r="J418" s="110"/>
      <c r="K418" s="108"/>
      <c r="L418" s="107"/>
      <c r="M418" s="319"/>
      <c r="N418" s="107"/>
    </row>
    <row r="419" spans="1:14" ht="18" customHeight="1">
      <c r="A419" s="107">
        <v>413</v>
      </c>
      <c r="B419" s="107" t="s">
        <v>43</v>
      </c>
      <c r="C419" s="90">
        <v>43565</v>
      </c>
      <c r="D419" s="107" t="s">
        <v>5199</v>
      </c>
      <c r="E419" s="107" t="s">
        <v>1709</v>
      </c>
      <c r="F419" s="126">
        <v>1899.69</v>
      </c>
      <c r="G419" s="107" t="str">
        <f t="shared" si="7"/>
        <v>SH19-03498</v>
      </c>
      <c r="H419" s="318"/>
      <c r="I419" s="126"/>
      <c r="J419" s="110"/>
      <c r="K419" s="108"/>
      <c r="L419" s="107"/>
      <c r="M419" s="319"/>
      <c r="N419" s="107"/>
    </row>
    <row r="420" spans="1:14" ht="18" customHeight="1">
      <c r="A420" s="107">
        <v>414</v>
      </c>
      <c r="B420" s="107" t="s">
        <v>1746</v>
      </c>
      <c r="D420" s="327" t="s">
        <v>5200</v>
      </c>
      <c r="E420" s="107" t="s">
        <v>1709</v>
      </c>
      <c r="F420" s="126">
        <v>0</v>
      </c>
      <c r="G420" s="107" t="str">
        <f t="shared" si="7"/>
        <v>SH19-03499</v>
      </c>
      <c r="H420" s="318"/>
      <c r="I420" s="126"/>
      <c r="J420" s="110"/>
      <c r="K420" s="108"/>
      <c r="L420" s="107"/>
      <c r="M420" s="319"/>
      <c r="N420" s="107"/>
    </row>
    <row r="421" spans="1:14" ht="18" customHeight="1">
      <c r="A421" s="107">
        <v>415</v>
      </c>
      <c r="B421" s="107"/>
      <c r="D421" s="347" t="s">
        <v>5201</v>
      </c>
      <c r="E421" s="107" t="s">
        <v>1709</v>
      </c>
      <c r="F421" s="126">
        <v>0</v>
      </c>
      <c r="G421" s="107" t="str">
        <f t="shared" si="7"/>
        <v>SH19-03500</v>
      </c>
      <c r="H421" s="318"/>
      <c r="I421" s="126"/>
      <c r="J421" s="110"/>
      <c r="K421" s="108"/>
      <c r="L421" s="107"/>
      <c r="M421" s="319"/>
      <c r="N421" s="107" t="s">
        <v>1942</v>
      </c>
    </row>
    <row r="422" spans="1:14" ht="18" customHeight="1">
      <c r="A422" s="107">
        <v>416</v>
      </c>
      <c r="B422" s="107" t="s">
        <v>42</v>
      </c>
      <c r="C422" s="90">
        <v>43565</v>
      </c>
      <c r="D422" s="107" t="s">
        <v>5202</v>
      </c>
      <c r="E422" s="107" t="s">
        <v>6081</v>
      </c>
      <c r="F422" s="126">
        <v>22.29</v>
      </c>
      <c r="G422" s="107" t="str">
        <f t="shared" si="7"/>
        <v>SH19-03501</v>
      </c>
      <c r="H422" s="318"/>
      <c r="I422" s="126"/>
      <c r="J422" s="110"/>
      <c r="K422" s="108"/>
      <c r="L422" s="107"/>
      <c r="M422" s="319"/>
      <c r="N422" s="107"/>
    </row>
    <row r="423" spans="1:14" ht="18" customHeight="1">
      <c r="A423" s="107">
        <v>417</v>
      </c>
      <c r="B423" s="107" t="s">
        <v>42</v>
      </c>
      <c r="C423" s="90">
        <v>43566</v>
      </c>
      <c r="D423" s="107" t="s">
        <v>5203</v>
      </c>
      <c r="E423" s="107" t="s">
        <v>6082</v>
      </c>
      <c r="F423" s="126">
        <v>30.47</v>
      </c>
      <c r="G423" s="107" t="str">
        <f t="shared" si="7"/>
        <v>SH19-03502</v>
      </c>
      <c r="H423" s="318"/>
      <c r="I423" s="126"/>
      <c r="J423" s="110"/>
      <c r="K423" s="108"/>
      <c r="L423" s="107"/>
      <c r="M423" s="319"/>
      <c r="N423" s="107"/>
    </row>
    <row r="424" spans="1:14" ht="18" customHeight="1">
      <c r="A424" s="107">
        <v>418</v>
      </c>
      <c r="B424" s="107" t="s">
        <v>42</v>
      </c>
      <c r="C424" s="90">
        <v>43567</v>
      </c>
      <c r="D424" s="107" t="s">
        <v>5204</v>
      </c>
      <c r="E424" s="107" t="s">
        <v>6083</v>
      </c>
      <c r="F424" s="126">
        <v>10192.93</v>
      </c>
      <c r="G424" s="107" t="str">
        <f t="shared" si="7"/>
        <v>SH19-03503</v>
      </c>
      <c r="H424" s="318"/>
      <c r="I424" s="126"/>
      <c r="J424" s="110"/>
      <c r="K424" s="108"/>
      <c r="L424" s="107"/>
      <c r="M424" s="319"/>
      <c r="N424" s="107"/>
    </row>
    <row r="425" spans="1:14" ht="18" customHeight="1">
      <c r="A425" s="107">
        <v>419</v>
      </c>
      <c r="B425" s="107" t="s">
        <v>42</v>
      </c>
      <c r="C425" s="90">
        <v>43567</v>
      </c>
      <c r="D425" s="107" t="s">
        <v>5205</v>
      </c>
      <c r="E425" s="107" t="s">
        <v>6083</v>
      </c>
      <c r="F425" s="126">
        <v>7772.82</v>
      </c>
      <c r="G425" s="107" t="str">
        <f t="shared" si="7"/>
        <v>SH19-03504</v>
      </c>
      <c r="H425" s="318"/>
      <c r="I425" s="126"/>
      <c r="J425" s="110"/>
      <c r="K425" s="108"/>
      <c r="L425" s="107"/>
      <c r="M425" s="319"/>
      <c r="N425" s="107"/>
    </row>
    <row r="426" spans="1:14" ht="18" customHeight="1">
      <c r="A426" s="107">
        <v>420</v>
      </c>
      <c r="B426" s="107" t="s">
        <v>42</v>
      </c>
      <c r="C426" s="90">
        <v>43567</v>
      </c>
      <c r="D426" s="107" t="s">
        <v>5206</v>
      </c>
      <c r="E426" s="107" t="s">
        <v>6083</v>
      </c>
      <c r="F426" s="126">
        <v>11234.38</v>
      </c>
      <c r="G426" s="107" t="str">
        <f t="shared" si="7"/>
        <v>SH19-03505</v>
      </c>
      <c r="H426" s="318"/>
      <c r="I426" s="126"/>
      <c r="J426" s="110"/>
      <c r="K426" s="108"/>
      <c r="L426" s="107"/>
      <c r="M426" s="319"/>
      <c r="N426" s="107"/>
    </row>
    <row r="427" spans="1:14" ht="18" customHeight="1">
      <c r="A427" s="107">
        <v>421</v>
      </c>
      <c r="B427" s="107" t="s">
        <v>42</v>
      </c>
      <c r="C427" s="90">
        <v>43567</v>
      </c>
      <c r="D427" s="107" t="s">
        <v>5207</v>
      </c>
      <c r="E427" s="107" t="s">
        <v>6083</v>
      </c>
      <c r="F427" s="126">
        <v>12290.37</v>
      </c>
      <c r="G427" s="107" t="str">
        <f t="shared" si="7"/>
        <v>SH19-03506</v>
      </c>
      <c r="H427" s="318"/>
      <c r="I427" s="126"/>
      <c r="J427" s="110"/>
      <c r="K427" s="108"/>
      <c r="L427" s="107"/>
      <c r="M427" s="319"/>
      <c r="N427" s="107"/>
    </row>
    <row r="428" spans="1:14" ht="18" customHeight="1">
      <c r="A428" s="107">
        <v>422</v>
      </c>
      <c r="B428" s="107" t="s">
        <v>42</v>
      </c>
      <c r="C428" s="90">
        <v>43567</v>
      </c>
      <c r="D428" s="107" t="s">
        <v>5208</v>
      </c>
      <c r="E428" s="107" t="s">
        <v>6083</v>
      </c>
      <c r="F428" s="126">
        <v>7854.87</v>
      </c>
      <c r="G428" s="107" t="str">
        <f t="shared" si="7"/>
        <v>SH19-03507</v>
      </c>
      <c r="H428" s="318"/>
      <c r="I428" s="126"/>
      <c r="J428" s="110"/>
      <c r="K428" s="108"/>
      <c r="L428" s="107"/>
      <c r="M428" s="319"/>
      <c r="N428" s="107"/>
    </row>
    <row r="429" spans="1:14" ht="18" customHeight="1">
      <c r="A429" s="107">
        <v>423</v>
      </c>
      <c r="B429" s="107" t="s">
        <v>42</v>
      </c>
      <c r="C429" s="90">
        <v>43567</v>
      </c>
      <c r="D429" s="107" t="s">
        <v>5209</v>
      </c>
      <c r="E429" s="107" t="s">
        <v>6083</v>
      </c>
      <c r="F429" s="126">
        <v>9778.92</v>
      </c>
      <c r="G429" s="107" t="str">
        <f t="shared" si="7"/>
        <v>SH19-03508</v>
      </c>
      <c r="H429" s="318"/>
      <c r="I429" s="126"/>
      <c r="J429" s="110"/>
      <c r="K429" s="108"/>
      <c r="L429" s="107"/>
      <c r="M429" s="319"/>
      <c r="N429" s="107"/>
    </row>
    <row r="430" spans="1:14" ht="18" customHeight="1">
      <c r="A430" s="107">
        <v>424</v>
      </c>
      <c r="B430" s="107" t="s">
        <v>42</v>
      </c>
      <c r="C430" s="90">
        <v>43567</v>
      </c>
      <c r="D430" s="107" t="s">
        <v>5210</v>
      </c>
      <c r="E430" s="107" t="s">
        <v>6083</v>
      </c>
      <c r="F430" s="126">
        <v>16102.14</v>
      </c>
      <c r="G430" s="107" t="str">
        <f t="shared" si="7"/>
        <v>SH19-03509</v>
      </c>
      <c r="H430" s="318"/>
      <c r="I430" s="126"/>
      <c r="J430" s="110"/>
      <c r="K430" s="108"/>
      <c r="L430" s="107"/>
      <c r="M430" s="319"/>
      <c r="N430" s="107"/>
    </row>
    <row r="431" spans="1:14" ht="18" customHeight="1">
      <c r="A431" s="107">
        <v>425</v>
      </c>
      <c r="B431" s="107" t="s">
        <v>42</v>
      </c>
      <c r="C431" s="90">
        <v>43567</v>
      </c>
      <c r="D431" s="107" t="s">
        <v>5211</v>
      </c>
      <c r="E431" s="107" t="s">
        <v>6083</v>
      </c>
      <c r="F431" s="126">
        <v>12064.96</v>
      </c>
      <c r="G431" s="107" t="str">
        <f t="shared" si="7"/>
        <v>SH19-03510</v>
      </c>
      <c r="H431" s="318"/>
      <c r="I431" s="126"/>
      <c r="J431" s="110"/>
      <c r="K431" s="108"/>
      <c r="L431" s="107"/>
      <c r="M431" s="319"/>
      <c r="N431" s="107"/>
    </row>
    <row r="432" spans="1:14" ht="18" customHeight="1">
      <c r="A432" s="107">
        <v>426</v>
      </c>
      <c r="B432" s="107" t="s">
        <v>42</v>
      </c>
      <c r="C432" s="90">
        <v>43567</v>
      </c>
      <c r="D432" s="107" t="s">
        <v>5212</v>
      </c>
      <c r="E432" s="107" t="s">
        <v>6083</v>
      </c>
      <c r="F432" s="126">
        <v>14323.56</v>
      </c>
      <c r="G432" s="107" t="str">
        <f t="shared" si="7"/>
        <v>SH19-03511</v>
      </c>
      <c r="H432" s="318"/>
      <c r="I432" s="126"/>
      <c r="J432" s="110"/>
      <c r="K432" s="108"/>
      <c r="L432" s="107"/>
      <c r="M432" s="319"/>
      <c r="N432" s="107"/>
    </row>
    <row r="433" spans="1:14" ht="18" customHeight="1">
      <c r="A433" s="107">
        <v>427</v>
      </c>
      <c r="B433" s="107" t="s">
        <v>42</v>
      </c>
      <c r="C433" s="90">
        <v>43567</v>
      </c>
      <c r="D433" s="107" t="s">
        <v>5213</v>
      </c>
      <c r="E433" s="107" t="s">
        <v>6083</v>
      </c>
      <c r="F433" s="126">
        <v>11072.22</v>
      </c>
      <c r="G433" s="107" t="str">
        <f t="shared" si="7"/>
        <v>SH19-03512</v>
      </c>
      <c r="H433" s="318"/>
      <c r="I433" s="126"/>
      <c r="J433" s="110"/>
      <c r="K433" s="108"/>
      <c r="L433" s="107"/>
      <c r="M433" s="319"/>
      <c r="N433" s="107"/>
    </row>
    <row r="434" spans="1:14" ht="18" customHeight="1">
      <c r="A434" s="107">
        <v>428</v>
      </c>
      <c r="B434" s="107" t="s">
        <v>42</v>
      </c>
      <c r="C434" s="90">
        <v>43567</v>
      </c>
      <c r="D434" s="107" t="s">
        <v>5214</v>
      </c>
      <c r="E434" s="107" t="s">
        <v>6083</v>
      </c>
      <c r="F434" s="126">
        <v>14854.86</v>
      </c>
      <c r="G434" s="107" t="str">
        <f t="shared" si="7"/>
        <v>SH19-03513</v>
      </c>
      <c r="H434" s="318"/>
      <c r="I434" s="126"/>
      <c r="J434" s="110"/>
      <c r="K434" s="108"/>
      <c r="L434" s="107"/>
      <c r="M434" s="319"/>
      <c r="N434" s="107"/>
    </row>
    <row r="435" spans="1:14" ht="18" customHeight="1">
      <c r="A435" s="107">
        <v>429</v>
      </c>
      <c r="B435" s="107" t="s">
        <v>42</v>
      </c>
      <c r="C435" s="90">
        <v>43567</v>
      </c>
      <c r="D435" s="107" t="s">
        <v>5215</v>
      </c>
      <c r="E435" s="107" t="s">
        <v>6083</v>
      </c>
      <c r="F435" s="126">
        <v>7958.41</v>
      </c>
      <c r="G435" s="107" t="str">
        <f t="shared" si="7"/>
        <v>SH19-03514</v>
      </c>
      <c r="H435" s="318"/>
      <c r="I435" s="126"/>
      <c r="J435" s="110"/>
      <c r="K435" s="108"/>
      <c r="L435" s="107"/>
      <c r="M435" s="319"/>
      <c r="N435" s="107"/>
    </row>
    <row r="436" spans="1:14" ht="18" customHeight="1">
      <c r="A436" s="107">
        <v>430</v>
      </c>
      <c r="B436" s="107" t="s">
        <v>223</v>
      </c>
      <c r="C436" s="90">
        <v>43566</v>
      </c>
      <c r="D436" s="107" t="s">
        <v>5216</v>
      </c>
      <c r="E436" s="107" t="s">
        <v>1709</v>
      </c>
      <c r="F436" s="126">
        <v>3365.6</v>
      </c>
      <c r="G436" s="107" t="str">
        <f t="shared" si="7"/>
        <v>SH19-03515</v>
      </c>
      <c r="H436" s="318"/>
      <c r="I436" s="126"/>
      <c r="J436" s="110"/>
      <c r="K436" s="108"/>
      <c r="L436" s="107"/>
      <c r="M436" s="319"/>
      <c r="N436" s="107"/>
    </row>
    <row r="437" spans="1:14" ht="18" customHeight="1">
      <c r="A437" s="107">
        <v>431</v>
      </c>
      <c r="B437" s="107" t="s">
        <v>237</v>
      </c>
      <c r="C437" s="90">
        <v>43566</v>
      </c>
      <c r="D437" s="107" t="s">
        <v>5217</v>
      </c>
      <c r="E437" s="107" t="s">
        <v>1709</v>
      </c>
      <c r="F437" s="126">
        <v>4495.71</v>
      </c>
      <c r="G437" s="107" t="str">
        <f t="shared" si="7"/>
        <v>SH19-03516</v>
      </c>
      <c r="H437" s="318"/>
      <c r="I437" s="126"/>
      <c r="J437" s="110"/>
      <c r="K437" s="108"/>
      <c r="L437" s="107"/>
      <c r="M437" s="319"/>
      <c r="N437" s="107"/>
    </row>
    <row r="438" spans="1:14" ht="18" customHeight="1">
      <c r="A438" s="107">
        <v>432</v>
      </c>
      <c r="B438" s="107" t="s">
        <v>142</v>
      </c>
      <c r="C438" s="90">
        <v>43566</v>
      </c>
      <c r="D438" s="107" t="s">
        <v>5218</v>
      </c>
      <c r="E438" s="107" t="s">
        <v>1709</v>
      </c>
      <c r="F438" s="126">
        <v>801.38</v>
      </c>
      <c r="G438" s="107" t="str">
        <f t="shared" si="7"/>
        <v>SH19-03517</v>
      </c>
      <c r="H438" s="318"/>
      <c r="I438" s="126"/>
      <c r="J438" s="110"/>
      <c r="K438" s="108"/>
      <c r="L438" s="107"/>
      <c r="M438" s="319"/>
      <c r="N438" s="107"/>
    </row>
    <row r="439" spans="1:14" ht="18" customHeight="1">
      <c r="A439" s="107">
        <v>433</v>
      </c>
      <c r="B439" s="107" t="s">
        <v>142</v>
      </c>
      <c r="C439" s="90">
        <v>43566</v>
      </c>
      <c r="D439" s="107" t="s">
        <v>5219</v>
      </c>
      <c r="E439" s="107" t="s">
        <v>1709</v>
      </c>
      <c r="F439" s="126">
        <v>212.85</v>
      </c>
      <c r="G439" s="107" t="str">
        <f t="shared" si="7"/>
        <v>SH19-03518</v>
      </c>
      <c r="H439" s="318"/>
      <c r="I439" s="126"/>
      <c r="J439" s="110"/>
      <c r="K439" s="108"/>
      <c r="L439" s="107"/>
      <c r="M439" s="319"/>
      <c r="N439" s="107"/>
    </row>
    <row r="440" spans="1:14" ht="18" customHeight="1">
      <c r="A440" s="107">
        <v>434</v>
      </c>
      <c r="B440" s="107" t="s">
        <v>139</v>
      </c>
      <c r="C440" s="90">
        <v>43566</v>
      </c>
      <c r="D440" s="107" t="s">
        <v>5220</v>
      </c>
      <c r="E440" s="107" t="s">
        <v>1709</v>
      </c>
      <c r="F440" s="126">
        <v>1236</v>
      </c>
      <c r="G440" s="107" t="str">
        <f t="shared" si="7"/>
        <v>SH19-03519</v>
      </c>
      <c r="H440" s="318"/>
      <c r="I440" s="126"/>
      <c r="J440" s="110"/>
      <c r="K440" s="108"/>
      <c r="L440" s="107"/>
      <c r="M440" s="319"/>
      <c r="N440" s="107"/>
    </row>
    <row r="441" spans="1:14" ht="18" customHeight="1">
      <c r="A441" s="107">
        <v>435</v>
      </c>
      <c r="B441" s="107" t="s">
        <v>55</v>
      </c>
      <c r="C441" s="90">
        <v>43566</v>
      </c>
      <c r="D441" s="107" t="s">
        <v>5221</v>
      </c>
      <c r="E441" s="107" t="s">
        <v>1709</v>
      </c>
      <c r="F441" s="126">
        <v>1393.11</v>
      </c>
      <c r="G441" s="107" t="str">
        <f t="shared" si="7"/>
        <v>SH19-03520</v>
      </c>
      <c r="H441" s="318"/>
      <c r="I441" s="126"/>
      <c r="J441" s="110"/>
      <c r="K441" s="108"/>
      <c r="L441" s="107"/>
      <c r="M441" s="319"/>
      <c r="N441" s="107"/>
    </row>
    <row r="442" spans="1:14" ht="18" customHeight="1">
      <c r="A442" s="107">
        <v>436</v>
      </c>
      <c r="B442" s="107" t="s">
        <v>55</v>
      </c>
      <c r="C442" s="90">
        <v>43566</v>
      </c>
      <c r="D442" s="107" t="s">
        <v>5222</v>
      </c>
      <c r="E442" s="107" t="s">
        <v>1709</v>
      </c>
      <c r="F442" s="126">
        <v>1644.84</v>
      </c>
      <c r="G442" s="107" t="str">
        <f t="shared" si="7"/>
        <v>SH19-03521</v>
      </c>
      <c r="H442" s="318"/>
      <c r="I442" s="126"/>
      <c r="J442" s="110"/>
      <c r="K442" s="108"/>
      <c r="L442" s="107"/>
      <c r="M442" s="319"/>
      <c r="N442" s="107"/>
    </row>
    <row r="443" spans="1:14" ht="18" customHeight="1">
      <c r="A443" s="107">
        <v>437</v>
      </c>
      <c r="B443" s="107" t="s">
        <v>55</v>
      </c>
      <c r="C443" s="90">
        <v>43566</v>
      </c>
      <c r="D443" s="107" t="s">
        <v>5223</v>
      </c>
      <c r="E443" s="107" t="s">
        <v>1709</v>
      </c>
      <c r="F443" s="126">
        <v>1548.18</v>
      </c>
      <c r="G443" s="107" t="str">
        <f t="shared" si="7"/>
        <v>SH19-03522</v>
      </c>
      <c r="H443" s="318"/>
      <c r="I443" s="126"/>
      <c r="J443" s="110"/>
      <c r="K443" s="108"/>
      <c r="L443" s="107"/>
      <c r="M443" s="319"/>
      <c r="N443" s="107"/>
    </row>
    <row r="444" spans="1:14" ht="18" customHeight="1">
      <c r="A444" s="107">
        <v>438</v>
      </c>
      <c r="B444" s="107" t="s">
        <v>55</v>
      </c>
      <c r="C444" s="90">
        <v>43566</v>
      </c>
      <c r="D444" s="107" t="s">
        <v>5224</v>
      </c>
      <c r="E444" s="107" t="s">
        <v>1709</v>
      </c>
      <c r="F444" s="126">
        <v>1702.62</v>
      </c>
      <c r="G444" s="107" t="str">
        <f t="shared" si="7"/>
        <v>SH19-03523</v>
      </c>
      <c r="H444" s="318"/>
      <c r="I444" s="126"/>
      <c r="J444" s="110"/>
      <c r="K444" s="108"/>
      <c r="L444" s="107"/>
      <c r="M444" s="319"/>
      <c r="N444" s="107"/>
    </row>
    <row r="445" spans="1:14" ht="18" customHeight="1">
      <c r="A445" s="107">
        <v>439</v>
      </c>
      <c r="B445" s="107" t="s">
        <v>43</v>
      </c>
      <c r="C445" s="90">
        <v>43566</v>
      </c>
      <c r="D445" s="107" t="s">
        <v>5225</v>
      </c>
      <c r="E445" s="107" t="s">
        <v>1709</v>
      </c>
      <c r="F445" s="126">
        <v>4193.32</v>
      </c>
      <c r="G445" s="107" t="str">
        <f t="shared" si="7"/>
        <v>SH19-03524</v>
      </c>
      <c r="H445" s="318"/>
      <c r="I445" s="126"/>
      <c r="J445" s="110"/>
      <c r="K445" s="108"/>
      <c r="L445" s="107"/>
      <c r="M445" s="319"/>
      <c r="N445" s="107"/>
    </row>
    <row r="446" spans="1:14" ht="18" customHeight="1">
      <c r="A446" s="107">
        <v>440</v>
      </c>
      <c r="B446" s="107" t="s">
        <v>224</v>
      </c>
      <c r="C446" s="90">
        <v>43566</v>
      </c>
      <c r="D446" s="107" t="s">
        <v>5226</v>
      </c>
      <c r="E446" s="107" t="s">
        <v>1709</v>
      </c>
      <c r="F446" s="126">
        <v>1261.1199999999999</v>
      </c>
      <c r="G446" s="107" t="str">
        <f t="shared" si="7"/>
        <v>SH19-03525</v>
      </c>
      <c r="H446" s="318"/>
      <c r="I446" s="126"/>
      <c r="J446" s="110"/>
      <c r="K446" s="108"/>
      <c r="L446" s="107"/>
      <c r="M446" s="319"/>
      <c r="N446" s="107"/>
    </row>
    <row r="447" spans="1:14" ht="18" customHeight="1">
      <c r="A447" s="107">
        <v>441</v>
      </c>
      <c r="B447" s="107" t="s">
        <v>1746</v>
      </c>
      <c r="D447" s="327" t="s">
        <v>5227</v>
      </c>
      <c r="E447" s="107" t="s">
        <v>1709</v>
      </c>
      <c r="F447" s="126">
        <v>0</v>
      </c>
      <c r="G447" s="107" t="str">
        <f t="shared" si="7"/>
        <v>SH19-03526</v>
      </c>
      <c r="H447" s="318"/>
      <c r="I447" s="126"/>
      <c r="J447" s="110"/>
      <c r="K447" s="108"/>
      <c r="L447" s="107"/>
      <c r="M447" s="319"/>
      <c r="N447" s="107"/>
    </row>
    <row r="448" spans="1:14" ht="18" customHeight="1">
      <c r="A448" s="107">
        <v>442</v>
      </c>
      <c r="B448" s="107" t="s">
        <v>346</v>
      </c>
      <c r="C448" s="90">
        <v>43566</v>
      </c>
      <c r="D448" s="107" t="s">
        <v>5228</v>
      </c>
      <c r="E448" s="107" t="s">
        <v>1709</v>
      </c>
      <c r="F448" s="126">
        <v>1800</v>
      </c>
      <c r="G448" s="107" t="str">
        <f t="shared" si="7"/>
        <v>SH19-03527</v>
      </c>
      <c r="H448" s="318"/>
      <c r="I448" s="126"/>
      <c r="J448" s="110"/>
      <c r="K448" s="108"/>
      <c r="L448" s="107"/>
      <c r="M448" s="319"/>
      <c r="N448" s="107"/>
    </row>
    <row r="449" spans="1:14" ht="18" customHeight="1">
      <c r="A449" s="107">
        <v>443</v>
      </c>
      <c r="B449" s="107" t="s">
        <v>49</v>
      </c>
      <c r="C449" s="90">
        <v>43567</v>
      </c>
      <c r="D449" s="107" t="s">
        <v>5229</v>
      </c>
      <c r="E449" s="107" t="s">
        <v>1709</v>
      </c>
      <c r="F449" s="126">
        <v>14242.8</v>
      </c>
      <c r="G449" s="107" t="str">
        <f t="shared" si="7"/>
        <v>SH19-03528</v>
      </c>
      <c r="H449" s="318"/>
      <c r="I449" s="126"/>
      <c r="J449" s="110"/>
      <c r="K449" s="108"/>
      <c r="L449" s="107"/>
      <c r="M449" s="319"/>
      <c r="N449" s="107"/>
    </row>
    <row r="450" spans="1:14" ht="18" customHeight="1">
      <c r="A450" s="107">
        <v>444</v>
      </c>
      <c r="B450" s="107" t="s">
        <v>224</v>
      </c>
      <c r="C450" s="90">
        <v>43566</v>
      </c>
      <c r="D450" s="107" t="s">
        <v>5230</v>
      </c>
      <c r="E450" s="107" t="s">
        <v>1709</v>
      </c>
      <c r="F450" s="126">
        <v>5964.75</v>
      </c>
      <c r="G450" s="107" t="str">
        <f t="shared" si="7"/>
        <v>SH19-03529</v>
      </c>
      <c r="H450" s="318"/>
      <c r="I450" s="126"/>
      <c r="J450" s="110"/>
      <c r="K450" s="108"/>
      <c r="L450" s="107"/>
      <c r="M450" s="319"/>
      <c r="N450" s="107"/>
    </row>
    <row r="451" spans="1:14" ht="18" customHeight="1">
      <c r="A451" s="107">
        <v>445</v>
      </c>
      <c r="B451" s="107" t="s">
        <v>42</v>
      </c>
      <c r="C451" s="90">
        <v>43566</v>
      </c>
      <c r="D451" s="107" t="s">
        <v>5231</v>
      </c>
      <c r="E451" s="107" t="s">
        <v>6082</v>
      </c>
      <c r="F451" s="126">
        <v>28.36</v>
      </c>
      <c r="G451" s="107" t="str">
        <f t="shared" si="7"/>
        <v>SH19-03530</v>
      </c>
      <c r="H451" s="318"/>
      <c r="I451" s="126"/>
      <c r="J451" s="110"/>
      <c r="K451" s="108"/>
      <c r="L451" s="107"/>
      <c r="M451" s="319"/>
      <c r="N451" s="107"/>
    </row>
    <row r="452" spans="1:14" ht="18" customHeight="1">
      <c r="A452" s="107">
        <v>446</v>
      </c>
      <c r="B452" s="107" t="s">
        <v>55</v>
      </c>
      <c r="C452" s="90">
        <v>43566</v>
      </c>
      <c r="D452" s="107" t="s">
        <v>5232</v>
      </c>
      <c r="E452" s="107" t="s">
        <v>1709</v>
      </c>
      <c r="F452" s="126">
        <v>768.96</v>
      </c>
      <c r="G452" s="107" t="str">
        <f t="shared" si="7"/>
        <v>SH19-03531</v>
      </c>
      <c r="H452" s="318"/>
      <c r="I452" s="126"/>
      <c r="J452" s="110"/>
      <c r="K452" s="108"/>
      <c r="L452" s="107"/>
      <c r="M452" s="319"/>
      <c r="N452" s="107"/>
    </row>
    <row r="453" spans="1:14" ht="18" customHeight="1">
      <c r="A453" s="107">
        <v>447</v>
      </c>
      <c r="B453" s="107" t="s">
        <v>55</v>
      </c>
      <c r="C453" s="90">
        <v>43566</v>
      </c>
      <c r="D453" s="107" t="s">
        <v>5233</v>
      </c>
      <c r="E453" s="107" t="s">
        <v>1709</v>
      </c>
      <c r="F453" s="126">
        <v>605.1</v>
      </c>
      <c r="G453" s="107" t="str">
        <f t="shared" si="7"/>
        <v>SH19-03532</v>
      </c>
      <c r="H453" s="318"/>
      <c r="I453" s="126"/>
      <c r="J453" s="110"/>
      <c r="K453" s="108"/>
      <c r="L453" s="107"/>
      <c r="M453" s="319"/>
      <c r="N453" s="107"/>
    </row>
    <row r="454" spans="1:14" ht="18" customHeight="1">
      <c r="A454" s="107">
        <v>448</v>
      </c>
      <c r="B454" s="107" t="s">
        <v>1746</v>
      </c>
      <c r="D454" s="327" t="s">
        <v>5234</v>
      </c>
      <c r="E454" s="107" t="s">
        <v>1709</v>
      </c>
      <c r="F454" s="126">
        <v>0</v>
      </c>
      <c r="G454" s="107" t="str">
        <f t="shared" si="7"/>
        <v>SH19-03533</v>
      </c>
      <c r="H454" s="318"/>
      <c r="I454" s="126"/>
      <c r="J454" s="110"/>
      <c r="K454" s="108"/>
      <c r="L454" s="107"/>
      <c r="M454" s="319"/>
      <c r="N454" s="107"/>
    </row>
    <row r="455" spans="1:14" ht="18" customHeight="1">
      <c r="A455" s="107">
        <v>449</v>
      </c>
      <c r="B455" s="107" t="s">
        <v>141</v>
      </c>
      <c r="C455" s="90">
        <v>43566</v>
      </c>
      <c r="D455" s="107" t="s">
        <v>5235</v>
      </c>
      <c r="E455" s="107" t="s">
        <v>1709</v>
      </c>
      <c r="F455" s="126">
        <v>2994.88</v>
      </c>
      <c r="G455" s="107" t="str">
        <f t="shared" si="7"/>
        <v>SH19-03534</v>
      </c>
      <c r="H455" s="318"/>
      <c r="I455" s="126"/>
      <c r="J455" s="110"/>
      <c r="K455" s="108"/>
      <c r="L455" s="107"/>
      <c r="M455" s="319"/>
      <c r="N455" s="107"/>
    </row>
    <row r="456" spans="1:14" ht="18" customHeight="1">
      <c r="A456" s="107">
        <v>450</v>
      </c>
      <c r="B456" s="107" t="s">
        <v>225</v>
      </c>
      <c r="C456" s="90">
        <v>43564</v>
      </c>
      <c r="D456" s="107" t="s">
        <v>5236</v>
      </c>
      <c r="E456" s="107" t="s">
        <v>1709</v>
      </c>
      <c r="F456" s="126">
        <v>1245.71</v>
      </c>
      <c r="G456" s="107" t="str">
        <f t="shared" si="7"/>
        <v>SH19-03535</v>
      </c>
      <c r="H456" s="318"/>
      <c r="I456" s="126"/>
      <c r="J456" s="110"/>
      <c r="K456" s="108"/>
      <c r="L456" s="107"/>
      <c r="M456" s="319"/>
      <c r="N456" s="107"/>
    </row>
    <row r="457" spans="1:14" ht="18" customHeight="1">
      <c r="A457" s="107">
        <v>451</v>
      </c>
      <c r="B457" s="107" t="s">
        <v>329</v>
      </c>
      <c r="C457" s="90">
        <v>43566</v>
      </c>
      <c r="D457" s="107" t="s">
        <v>5237</v>
      </c>
      <c r="E457" s="107" t="s">
        <v>1709</v>
      </c>
      <c r="F457" s="126">
        <v>640.79999999999995</v>
      </c>
      <c r="G457" s="107" t="str">
        <f t="shared" si="7"/>
        <v>SH19-03536</v>
      </c>
      <c r="H457" s="318"/>
      <c r="I457" s="126"/>
      <c r="J457" s="110"/>
      <c r="K457" s="108"/>
      <c r="L457" s="107"/>
      <c r="M457" s="319"/>
      <c r="N457" s="107"/>
    </row>
    <row r="458" spans="1:14" ht="18" customHeight="1">
      <c r="A458" s="107">
        <v>452</v>
      </c>
      <c r="B458" s="107" t="s">
        <v>142</v>
      </c>
      <c r="C458" s="90">
        <v>43566</v>
      </c>
      <c r="D458" s="107" t="s">
        <v>5238</v>
      </c>
      <c r="E458" s="107" t="s">
        <v>1709</v>
      </c>
      <c r="F458" s="126">
        <v>1945.43</v>
      </c>
      <c r="G458" s="107" t="str">
        <f t="shared" si="7"/>
        <v>SH19-03537</v>
      </c>
      <c r="H458" s="318"/>
      <c r="I458" s="126"/>
      <c r="J458" s="110"/>
      <c r="K458" s="108"/>
      <c r="L458" s="107"/>
      <c r="M458" s="319"/>
      <c r="N458" s="107"/>
    </row>
    <row r="459" spans="1:14" ht="18" customHeight="1">
      <c r="A459" s="107">
        <v>453</v>
      </c>
      <c r="B459" s="107" t="s">
        <v>142</v>
      </c>
      <c r="C459" s="90">
        <v>43566</v>
      </c>
      <c r="D459" s="107" t="s">
        <v>5239</v>
      </c>
      <c r="E459" s="107" t="s">
        <v>1709</v>
      </c>
      <c r="F459" s="126">
        <v>634.6</v>
      </c>
      <c r="G459" s="107" t="str">
        <f t="shared" si="7"/>
        <v>SH19-03538</v>
      </c>
      <c r="H459" s="318"/>
      <c r="I459" s="126"/>
      <c r="J459" s="110"/>
      <c r="K459" s="108"/>
      <c r="L459" s="107"/>
      <c r="M459" s="319"/>
      <c r="N459" s="107"/>
    </row>
    <row r="460" spans="1:14" ht="18" customHeight="1">
      <c r="A460" s="107">
        <v>454</v>
      </c>
      <c r="B460" s="107" t="s">
        <v>42</v>
      </c>
      <c r="C460" s="90">
        <v>43566</v>
      </c>
      <c r="D460" s="107" t="s">
        <v>5240</v>
      </c>
      <c r="E460" s="107" t="s">
        <v>6082</v>
      </c>
      <c r="F460" s="126">
        <v>19.02</v>
      </c>
      <c r="G460" s="107" t="str">
        <f t="shared" si="7"/>
        <v>SH19-03539</v>
      </c>
      <c r="H460" s="318"/>
      <c r="I460" s="126"/>
      <c r="J460" s="110"/>
      <c r="K460" s="108"/>
      <c r="L460" s="107"/>
      <c r="M460" s="319"/>
      <c r="N460" s="107"/>
    </row>
    <row r="461" spans="1:14" ht="18" customHeight="1">
      <c r="A461" s="107">
        <v>455</v>
      </c>
      <c r="B461" s="107" t="s">
        <v>43</v>
      </c>
      <c r="C461" s="90">
        <v>43566</v>
      </c>
      <c r="D461" s="107" t="s">
        <v>5241</v>
      </c>
      <c r="E461" s="107" t="s">
        <v>1709</v>
      </c>
      <c r="F461" s="126">
        <v>2271.1</v>
      </c>
      <c r="G461" s="107" t="str">
        <f t="shared" si="7"/>
        <v>SH19-03540</v>
      </c>
      <c r="H461" s="318"/>
      <c r="I461" s="126"/>
      <c r="J461" s="110"/>
      <c r="K461" s="108"/>
      <c r="L461" s="107"/>
      <c r="M461" s="319"/>
      <c r="N461" s="107"/>
    </row>
    <row r="462" spans="1:14" ht="18" customHeight="1">
      <c r="A462" s="107">
        <v>456</v>
      </c>
      <c r="B462" s="107" t="s">
        <v>329</v>
      </c>
      <c r="C462" s="90">
        <v>43566</v>
      </c>
      <c r="D462" s="107" t="s">
        <v>5242</v>
      </c>
      <c r="E462" s="107" t="s">
        <v>1709</v>
      </c>
      <c r="F462" s="126">
        <v>1646.6</v>
      </c>
      <c r="G462" s="107" t="str">
        <f t="shared" si="7"/>
        <v>SH19-03541</v>
      </c>
      <c r="H462" s="318"/>
      <c r="I462" s="126"/>
      <c r="J462" s="110"/>
      <c r="K462" s="108"/>
      <c r="L462" s="107"/>
      <c r="M462" s="319"/>
      <c r="N462" s="107"/>
    </row>
    <row r="463" spans="1:14" ht="18" customHeight="1">
      <c r="A463" s="107">
        <v>457</v>
      </c>
      <c r="B463" s="107" t="s">
        <v>335</v>
      </c>
      <c r="C463" s="90">
        <v>43566</v>
      </c>
      <c r="D463" s="107" t="s">
        <v>5243</v>
      </c>
      <c r="E463" s="107" t="s">
        <v>1709</v>
      </c>
      <c r="F463" s="126">
        <v>743.83</v>
      </c>
      <c r="G463" s="107" t="str">
        <f t="shared" si="7"/>
        <v>SH19-03542</v>
      </c>
      <c r="H463" s="318"/>
      <c r="I463" s="126"/>
      <c r="J463" s="110"/>
      <c r="K463" s="108"/>
      <c r="L463" s="107"/>
      <c r="M463" s="319"/>
      <c r="N463" s="107"/>
    </row>
    <row r="464" spans="1:14" ht="18" customHeight="1">
      <c r="A464" s="107">
        <v>458</v>
      </c>
      <c r="B464" s="107" t="s">
        <v>51</v>
      </c>
      <c r="C464" s="90">
        <v>43566</v>
      </c>
      <c r="D464" s="107" t="s">
        <v>5244</v>
      </c>
      <c r="E464" s="107" t="s">
        <v>1709</v>
      </c>
      <c r="F464" s="126">
        <v>4950</v>
      </c>
      <c r="G464" s="107" t="str">
        <f t="shared" si="7"/>
        <v>SH19-03543</v>
      </c>
      <c r="H464" s="318"/>
      <c r="I464" s="126"/>
      <c r="J464" s="110"/>
      <c r="K464" s="108"/>
      <c r="L464" s="107"/>
      <c r="M464" s="319"/>
      <c r="N464" s="107"/>
    </row>
    <row r="465" spans="1:14" ht="18" customHeight="1">
      <c r="A465" s="107">
        <v>459</v>
      </c>
      <c r="B465" s="107" t="s">
        <v>1727</v>
      </c>
      <c r="C465" s="90">
        <v>43566</v>
      </c>
      <c r="D465" s="107" t="s">
        <v>5245</v>
      </c>
      <c r="E465" s="107" t="s">
        <v>1709</v>
      </c>
      <c r="F465" s="126">
        <v>1948.5</v>
      </c>
      <c r="G465" s="107" t="str">
        <f t="shared" si="7"/>
        <v>SH19-03544</v>
      </c>
      <c r="H465" s="318"/>
      <c r="I465" s="126"/>
      <c r="J465" s="110"/>
      <c r="K465" s="108"/>
      <c r="L465" s="107"/>
      <c r="M465" s="319"/>
      <c r="N465" s="107"/>
    </row>
    <row r="466" spans="1:14" ht="18" customHeight="1">
      <c r="A466" s="107">
        <v>460</v>
      </c>
      <c r="B466" s="107" t="s">
        <v>291</v>
      </c>
      <c r="C466" s="90">
        <v>43566</v>
      </c>
      <c r="D466" s="107" t="s">
        <v>5246</v>
      </c>
      <c r="E466" s="107" t="s">
        <v>1709</v>
      </c>
      <c r="F466" s="126">
        <v>4390.2</v>
      </c>
      <c r="G466" s="107" t="str">
        <f t="shared" si="7"/>
        <v>SH19-03545</v>
      </c>
      <c r="H466" s="318"/>
      <c r="I466" s="126"/>
      <c r="J466" s="110"/>
      <c r="K466" s="108"/>
      <c r="L466" s="107"/>
      <c r="M466" s="319"/>
      <c r="N466" s="107"/>
    </row>
    <row r="467" spans="1:14" ht="18" customHeight="1">
      <c r="A467" s="107">
        <v>461</v>
      </c>
      <c r="B467" s="107" t="s">
        <v>291</v>
      </c>
      <c r="C467" s="90">
        <v>43566</v>
      </c>
      <c r="D467" s="107" t="s">
        <v>5247</v>
      </c>
      <c r="E467" s="107" t="s">
        <v>1709</v>
      </c>
      <c r="F467" s="126">
        <v>2439</v>
      </c>
      <c r="G467" s="107" t="str">
        <f t="shared" si="7"/>
        <v>SH19-03546</v>
      </c>
      <c r="H467" s="318"/>
      <c r="I467" s="126"/>
      <c r="J467" s="110"/>
      <c r="K467" s="108"/>
      <c r="L467" s="107"/>
      <c r="M467" s="319"/>
      <c r="N467" s="107"/>
    </row>
    <row r="468" spans="1:14" ht="18" customHeight="1">
      <c r="A468" s="107">
        <v>462</v>
      </c>
      <c r="B468" s="107" t="s">
        <v>42</v>
      </c>
      <c r="C468" s="90">
        <v>43567</v>
      </c>
      <c r="D468" s="107" t="s">
        <v>5248</v>
      </c>
      <c r="E468" s="107" t="s">
        <v>6083</v>
      </c>
      <c r="F468" s="126">
        <v>6945.66</v>
      </c>
      <c r="G468" s="107" t="str">
        <f t="shared" si="7"/>
        <v>SH19-03547</v>
      </c>
      <c r="H468" s="318"/>
      <c r="I468" s="126"/>
      <c r="J468" s="110"/>
      <c r="K468" s="108"/>
      <c r="L468" s="107"/>
      <c r="M468" s="319"/>
      <c r="N468" s="107"/>
    </row>
    <row r="469" spans="1:14" ht="18" customHeight="1">
      <c r="A469" s="107">
        <v>463</v>
      </c>
      <c r="B469" s="107" t="s">
        <v>42</v>
      </c>
      <c r="C469" s="90">
        <v>43567</v>
      </c>
      <c r="D469" s="107" t="s">
        <v>5249</v>
      </c>
      <c r="E469" s="107" t="s">
        <v>6083</v>
      </c>
      <c r="F469" s="126">
        <v>2086.8200000000002</v>
      </c>
      <c r="G469" s="107" t="str">
        <f t="shared" si="7"/>
        <v>SH19-03548</v>
      </c>
      <c r="H469" s="318"/>
      <c r="I469" s="126"/>
      <c r="J469" s="110"/>
      <c r="K469" s="108"/>
      <c r="L469" s="107"/>
      <c r="M469" s="319"/>
      <c r="N469" s="107"/>
    </row>
    <row r="470" spans="1:14" ht="18" customHeight="1">
      <c r="A470" s="107">
        <v>464</v>
      </c>
      <c r="B470" s="107" t="s">
        <v>53</v>
      </c>
      <c r="C470" s="90">
        <v>43566</v>
      </c>
      <c r="D470" s="107" t="s">
        <v>5250</v>
      </c>
      <c r="E470" s="107" t="s">
        <v>1709</v>
      </c>
      <c r="F470" s="126">
        <v>2584.38</v>
      </c>
      <c r="G470" s="107" t="str">
        <f t="shared" si="7"/>
        <v>SH19-03549</v>
      </c>
      <c r="H470" s="318"/>
      <c r="I470" s="126"/>
      <c r="J470" s="110"/>
      <c r="K470" s="108"/>
      <c r="L470" s="107"/>
      <c r="M470" s="319"/>
      <c r="N470" s="107"/>
    </row>
    <row r="471" spans="1:14" ht="18" customHeight="1">
      <c r="A471" s="107">
        <v>465</v>
      </c>
      <c r="B471" s="107" t="s">
        <v>355</v>
      </c>
      <c r="C471" s="90">
        <v>43566</v>
      </c>
      <c r="D471" s="107" t="s">
        <v>5251</v>
      </c>
      <c r="E471" s="107" t="s">
        <v>1709</v>
      </c>
      <c r="F471" s="126">
        <v>2261.6999999999998</v>
      </c>
      <c r="G471" s="107" t="str">
        <f t="shared" si="7"/>
        <v>SH19-03550</v>
      </c>
      <c r="H471" s="318"/>
      <c r="I471" s="126"/>
      <c r="J471" s="110"/>
      <c r="K471" s="108"/>
      <c r="L471" s="107"/>
      <c r="M471" s="319"/>
      <c r="N471" s="107"/>
    </row>
    <row r="472" spans="1:14" ht="18" customHeight="1">
      <c r="A472" s="107">
        <v>466</v>
      </c>
      <c r="B472" s="107" t="s">
        <v>42</v>
      </c>
      <c r="C472" s="90">
        <v>43567</v>
      </c>
      <c r="D472" s="107" t="s">
        <v>5252</v>
      </c>
      <c r="E472" s="107" t="s">
        <v>6083</v>
      </c>
      <c r="F472" s="126">
        <v>76.260000000000005</v>
      </c>
      <c r="G472" s="107" t="str">
        <f t="shared" si="7"/>
        <v>SH19-03551</v>
      </c>
      <c r="H472" s="318"/>
      <c r="I472" s="126"/>
      <c r="J472" s="110"/>
      <c r="K472" s="108"/>
      <c r="L472" s="107"/>
      <c r="M472" s="319"/>
      <c r="N472" s="107"/>
    </row>
    <row r="473" spans="1:14" ht="18" customHeight="1">
      <c r="A473" s="107">
        <v>467</v>
      </c>
      <c r="B473" s="107" t="s">
        <v>55</v>
      </c>
      <c r="C473" s="90">
        <v>43566</v>
      </c>
      <c r="D473" s="107" t="s">
        <v>5253</v>
      </c>
      <c r="E473" s="107" t="s">
        <v>1709</v>
      </c>
      <c r="F473" s="126">
        <v>3289.68</v>
      </c>
      <c r="G473" s="107" t="str">
        <f t="shared" si="7"/>
        <v>SH19-03552</v>
      </c>
      <c r="H473" s="318"/>
      <c r="I473" s="126"/>
      <c r="J473" s="110"/>
      <c r="K473" s="108"/>
      <c r="L473" s="107"/>
      <c r="M473" s="319"/>
      <c r="N473" s="107"/>
    </row>
    <row r="474" spans="1:14" ht="18" customHeight="1">
      <c r="A474" s="107">
        <v>468</v>
      </c>
      <c r="B474" s="107" t="s">
        <v>55</v>
      </c>
      <c r="C474" s="90">
        <v>43566</v>
      </c>
      <c r="D474" s="107" t="s">
        <v>5254</v>
      </c>
      <c r="E474" s="107" t="s">
        <v>1709</v>
      </c>
      <c r="F474" s="126">
        <v>1405.16</v>
      </c>
      <c r="G474" s="107" t="str">
        <f t="shared" si="7"/>
        <v>SH19-03553</v>
      </c>
      <c r="H474" s="318"/>
      <c r="I474" s="126"/>
      <c r="J474" s="110"/>
      <c r="K474" s="108"/>
      <c r="L474" s="107"/>
      <c r="M474" s="319"/>
      <c r="N474" s="107"/>
    </row>
    <row r="475" spans="1:14" ht="18" customHeight="1">
      <c r="A475" s="107">
        <v>469</v>
      </c>
      <c r="B475" s="107" t="s">
        <v>55</v>
      </c>
      <c r="C475" s="90">
        <v>43566</v>
      </c>
      <c r="D475" s="107" t="s">
        <v>5255</v>
      </c>
      <c r="E475" s="107" t="s">
        <v>1709</v>
      </c>
      <c r="F475" s="126">
        <v>1548.18</v>
      </c>
      <c r="G475" s="107" t="str">
        <f t="shared" si="7"/>
        <v>SH19-03554</v>
      </c>
      <c r="H475" s="318"/>
      <c r="I475" s="126"/>
      <c r="J475" s="110"/>
      <c r="K475" s="108"/>
      <c r="L475" s="107"/>
      <c r="M475" s="319"/>
      <c r="N475" s="107"/>
    </row>
    <row r="476" spans="1:14" ht="18" customHeight="1">
      <c r="A476" s="107">
        <v>470</v>
      </c>
      <c r="B476" s="107" t="s">
        <v>42</v>
      </c>
      <c r="C476" s="90">
        <v>43567</v>
      </c>
      <c r="D476" s="107" t="s">
        <v>5256</v>
      </c>
      <c r="E476" s="107" t="s">
        <v>6083</v>
      </c>
      <c r="F476" s="126">
        <v>659.72</v>
      </c>
      <c r="G476" s="107" t="str">
        <f t="shared" si="7"/>
        <v>SH19-03555</v>
      </c>
      <c r="H476" s="318"/>
      <c r="I476" s="126"/>
      <c r="J476" s="110"/>
      <c r="K476" s="108"/>
      <c r="L476" s="107"/>
      <c r="M476" s="319"/>
      <c r="N476" s="107"/>
    </row>
    <row r="477" spans="1:14" ht="18" customHeight="1">
      <c r="A477" s="107">
        <v>471</v>
      </c>
      <c r="B477" s="107" t="s">
        <v>42</v>
      </c>
      <c r="C477" s="90">
        <v>43570</v>
      </c>
      <c r="D477" s="107" t="s">
        <v>5257</v>
      </c>
      <c r="E477" s="107" t="s">
        <v>6084</v>
      </c>
      <c r="F477" s="126">
        <v>6711.17</v>
      </c>
      <c r="G477" s="107" t="str">
        <f t="shared" si="7"/>
        <v>SH19-03556</v>
      </c>
      <c r="H477" s="318"/>
      <c r="I477" s="126"/>
      <c r="J477" s="110"/>
      <c r="K477" s="108"/>
      <c r="L477" s="107"/>
      <c r="M477" s="319"/>
      <c r="N477" s="107"/>
    </row>
    <row r="478" spans="1:14" ht="18" customHeight="1">
      <c r="A478" s="107">
        <v>472</v>
      </c>
      <c r="B478" s="107" t="s">
        <v>42</v>
      </c>
      <c r="C478" s="90">
        <v>43570</v>
      </c>
      <c r="D478" s="107" t="s">
        <v>5258</v>
      </c>
      <c r="E478" s="107" t="s">
        <v>6084</v>
      </c>
      <c r="F478" s="126">
        <v>2038.6</v>
      </c>
      <c r="G478" s="107" t="str">
        <f t="shared" si="7"/>
        <v>SH19-03557</v>
      </c>
      <c r="H478" s="318"/>
      <c r="I478" s="126"/>
      <c r="J478" s="110"/>
      <c r="K478" s="108"/>
      <c r="L478" s="107"/>
      <c r="M478" s="319"/>
      <c r="N478" s="107"/>
    </row>
    <row r="479" spans="1:14" ht="18" customHeight="1">
      <c r="A479" s="107">
        <v>473</v>
      </c>
      <c r="B479" s="107" t="s">
        <v>42</v>
      </c>
      <c r="C479" s="90">
        <v>43570</v>
      </c>
      <c r="D479" s="107" t="s">
        <v>5259</v>
      </c>
      <c r="E479" s="107" t="s">
        <v>6084</v>
      </c>
      <c r="F479" s="126">
        <v>5871.82</v>
      </c>
      <c r="G479" s="107" t="str">
        <f t="shared" si="7"/>
        <v>SH19-03558</v>
      </c>
      <c r="H479" s="318"/>
      <c r="I479" s="126"/>
      <c r="J479" s="110"/>
      <c r="K479" s="108"/>
      <c r="L479" s="107"/>
      <c r="M479" s="319"/>
      <c r="N479" s="107"/>
    </row>
    <row r="480" spans="1:14" ht="18" customHeight="1">
      <c r="A480" s="107">
        <v>474</v>
      </c>
      <c r="B480" s="107" t="s">
        <v>42</v>
      </c>
      <c r="C480" s="90">
        <v>43570</v>
      </c>
      <c r="D480" s="107" t="s">
        <v>5260</v>
      </c>
      <c r="E480" s="107" t="s">
        <v>6084</v>
      </c>
      <c r="F480" s="126">
        <v>2632.81</v>
      </c>
      <c r="G480" s="107" t="str">
        <f t="shared" si="7"/>
        <v>SH19-03559</v>
      </c>
      <c r="H480" s="318"/>
      <c r="I480" s="126"/>
      <c r="J480" s="110"/>
      <c r="K480" s="108"/>
      <c r="L480" s="107"/>
      <c r="M480" s="319"/>
      <c r="N480" s="107"/>
    </row>
    <row r="481" spans="1:14" ht="18" customHeight="1">
      <c r="A481" s="107">
        <v>475</v>
      </c>
      <c r="B481" s="107" t="s">
        <v>42</v>
      </c>
      <c r="C481" s="90">
        <v>43570</v>
      </c>
      <c r="D481" s="107" t="s">
        <v>5261</v>
      </c>
      <c r="E481" s="107" t="s">
        <v>6084</v>
      </c>
      <c r="F481" s="126">
        <v>3930.09</v>
      </c>
      <c r="G481" s="107" t="str">
        <f t="shared" ref="G481:G543" si="8">D481</f>
        <v>SH19-03560</v>
      </c>
      <c r="H481" s="318"/>
      <c r="I481" s="126"/>
      <c r="J481" s="110"/>
      <c r="K481" s="108"/>
      <c r="L481" s="107"/>
      <c r="M481" s="319"/>
      <c r="N481" s="107"/>
    </row>
    <row r="482" spans="1:14" ht="18" customHeight="1">
      <c r="A482" s="107">
        <v>476</v>
      </c>
      <c r="B482" s="107" t="s">
        <v>42</v>
      </c>
      <c r="C482" s="90">
        <v>43570</v>
      </c>
      <c r="D482" s="107" t="s">
        <v>5262</v>
      </c>
      <c r="E482" s="107" t="s">
        <v>6084</v>
      </c>
      <c r="F482" s="126">
        <v>1230.99</v>
      </c>
      <c r="G482" s="107" t="str">
        <f t="shared" si="8"/>
        <v>SH19-03561</v>
      </c>
      <c r="H482" s="318"/>
      <c r="I482" s="126"/>
      <c r="J482" s="110"/>
      <c r="K482" s="108"/>
      <c r="L482" s="107"/>
      <c r="M482" s="319"/>
      <c r="N482" s="107"/>
    </row>
    <row r="483" spans="1:14" ht="18" customHeight="1">
      <c r="A483" s="107">
        <v>477</v>
      </c>
      <c r="B483" s="107" t="s">
        <v>42</v>
      </c>
      <c r="C483" s="90">
        <v>43570</v>
      </c>
      <c r="D483" s="107" t="s">
        <v>5263</v>
      </c>
      <c r="E483" s="107" t="s">
        <v>6084</v>
      </c>
      <c r="F483" s="126">
        <v>1746.06</v>
      </c>
      <c r="G483" s="107" t="str">
        <f t="shared" si="8"/>
        <v>SH19-03562</v>
      </c>
      <c r="H483" s="318"/>
      <c r="I483" s="126"/>
      <c r="J483" s="110"/>
      <c r="K483" s="108"/>
      <c r="L483" s="107"/>
      <c r="M483" s="319"/>
      <c r="N483" s="107"/>
    </row>
    <row r="484" spans="1:14" ht="18" customHeight="1">
      <c r="A484" s="107">
        <v>478</v>
      </c>
      <c r="B484" s="107" t="s">
        <v>42</v>
      </c>
      <c r="C484" s="90">
        <v>43570</v>
      </c>
      <c r="D484" s="107" t="s">
        <v>5264</v>
      </c>
      <c r="E484" s="107" t="s">
        <v>6084</v>
      </c>
      <c r="F484" s="126">
        <v>5831.94</v>
      </c>
      <c r="G484" s="107" t="str">
        <f t="shared" si="8"/>
        <v>SH19-03563</v>
      </c>
      <c r="H484" s="318"/>
      <c r="I484" s="126"/>
      <c r="J484" s="110"/>
      <c r="K484" s="108"/>
      <c r="L484" s="107"/>
      <c r="M484" s="319"/>
      <c r="N484" s="107"/>
    </row>
    <row r="485" spans="1:14" ht="18" customHeight="1">
      <c r="A485" s="107">
        <v>479</v>
      </c>
      <c r="B485" s="107" t="s">
        <v>42</v>
      </c>
      <c r="C485" s="90">
        <v>43570</v>
      </c>
      <c r="D485" s="107" t="s">
        <v>5265</v>
      </c>
      <c r="E485" s="107" t="s">
        <v>6084</v>
      </c>
      <c r="F485" s="126">
        <v>2632.81</v>
      </c>
      <c r="G485" s="107" t="str">
        <f t="shared" si="8"/>
        <v>SH19-03564</v>
      </c>
      <c r="H485" s="318"/>
      <c r="I485" s="126"/>
      <c r="J485" s="110"/>
      <c r="K485" s="108"/>
      <c r="L485" s="107"/>
      <c r="M485" s="319"/>
      <c r="N485" s="107"/>
    </row>
    <row r="486" spans="1:14" ht="18" customHeight="1">
      <c r="A486" s="107">
        <v>480</v>
      </c>
      <c r="B486" s="107" t="s">
        <v>42</v>
      </c>
      <c r="C486" s="90">
        <v>43570</v>
      </c>
      <c r="D486" s="107" t="s">
        <v>5266</v>
      </c>
      <c r="E486" s="107" t="s">
        <v>6084</v>
      </c>
      <c r="F486" s="126">
        <v>5017.2700000000004</v>
      </c>
      <c r="G486" s="107" t="str">
        <f t="shared" si="8"/>
        <v>SH19-03565</v>
      </c>
      <c r="H486" s="318"/>
      <c r="I486" s="126"/>
      <c r="J486" s="110"/>
      <c r="K486" s="108"/>
      <c r="L486" s="107"/>
      <c r="M486" s="319"/>
      <c r="N486" s="107"/>
    </row>
    <row r="487" spans="1:14" ht="18" customHeight="1">
      <c r="A487" s="107">
        <v>481</v>
      </c>
      <c r="B487" s="107" t="s">
        <v>42</v>
      </c>
      <c r="C487" s="90">
        <v>43570</v>
      </c>
      <c r="D487" s="107" t="s">
        <v>5267</v>
      </c>
      <c r="E487" s="107" t="s">
        <v>6084</v>
      </c>
      <c r="F487" s="126">
        <v>2331.13</v>
      </c>
      <c r="G487" s="107" t="str">
        <f t="shared" si="8"/>
        <v>SH19-03566</v>
      </c>
      <c r="H487" s="318"/>
      <c r="I487" s="126"/>
      <c r="J487" s="110"/>
      <c r="K487" s="108"/>
      <c r="L487" s="107"/>
      <c r="M487" s="319"/>
      <c r="N487" s="107"/>
    </row>
    <row r="488" spans="1:14" ht="18" customHeight="1">
      <c r="A488" s="107">
        <v>482</v>
      </c>
      <c r="B488" s="107" t="s">
        <v>42</v>
      </c>
      <c r="C488" s="90">
        <v>43570</v>
      </c>
      <c r="D488" s="107" t="s">
        <v>5268</v>
      </c>
      <c r="E488" s="107" t="s">
        <v>6084</v>
      </c>
      <c r="F488" s="126">
        <v>410.67</v>
      </c>
      <c r="G488" s="107" t="str">
        <f t="shared" si="8"/>
        <v>SH19-03567</v>
      </c>
      <c r="H488" s="318"/>
      <c r="I488" s="126"/>
      <c r="J488" s="110"/>
      <c r="K488" s="108"/>
      <c r="L488" s="107"/>
      <c r="M488" s="319"/>
      <c r="N488" s="107"/>
    </row>
    <row r="489" spans="1:14" ht="18" customHeight="1">
      <c r="A489" s="107">
        <v>483</v>
      </c>
      <c r="B489" s="107" t="s">
        <v>42</v>
      </c>
      <c r="C489" s="90">
        <v>43570</v>
      </c>
      <c r="D489" s="107" t="s">
        <v>5269</v>
      </c>
      <c r="E489" s="107" t="s">
        <v>6084</v>
      </c>
      <c r="F489" s="126">
        <v>4626.88</v>
      </c>
      <c r="G489" s="107" t="str">
        <f t="shared" si="8"/>
        <v>SH19-03568</v>
      </c>
      <c r="H489" s="318"/>
      <c r="I489" s="126"/>
      <c r="J489" s="110"/>
      <c r="K489" s="108"/>
      <c r="L489" s="107"/>
      <c r="M489" s="319"/>
      <c r="N489" s="107"/>
    </row>
    <row r="490" spans="1:14" ht="18" customHeight="1">
      <c r="A490" s="107">
        <v>484</v>
      </c>
      <c r="B490" s="107" t="s">
        <v>42</v>
      </c>
      <c r="C490" s="90">
        <v>43570</v>
      </c>
      <c r="D490" s="107" t="s">
        <v>5270</v>
      </c>
      <c r="E490" s="107" t="s">
        <v>6084</v>
      </c>
      <c r="F490" s="126">
        <v>3317.78</v>
      </c>
      <c r="G490" s="107" t="str">
        <f t="shared" si="8"/>
        <v>SH19-03569</v>
      </c>
      <c r="H490" s="318"/>
      <c r="I490" s="126"/>
      <c r="J490" s="110"/>
      <c r="K490" s="108"/>
      <c r="L490" s="107"/>
      <c r="M490" s="319"/>
      <c r="N490" s="107"/>
    </row>
    <row r="491" spans="1:14" ht="18" customHeight="1">
      <c r="A491" s="107">
        <v>485</v>
      </c>
      <c r="B491" s="107" t="s">
        <v>42</v>
      </c>
      <c r="C491" s="90">
        <v>43570</v>
      </c>
      <c r="D491" s="107" t="s">
        <v>5271</v>
      </c>
      <c r="E491" s="107" t="s">
        <v>6084</v>
      </c>
      <c r="F491" s="126">
        <v>7645.23</v>
      </c>
      <c r="G491" s="107" t="str">
        <f t="shared" si="8"/>
        <v>SH19-03570</v>
      </c>
      <c r="H491" s="318"/>
      <c r="I491" s="126"/>
      <c r="J491" s="110"/>
      <c r="K491" s="108"/>
      <c r="L491" s="107"/>
      <c r="M491" s="319"/>
      <c r="N491" s="107"/>
    </row>
    <row r="492" spans="1:14" ht="18" customHeight="1">
      <c r="A492" s="107">
        <v>486</v>
      </c>
      <c r="B492" s="107" t="s">
        <v>1746</v>
      </c>
      <c r="D492" s="327" t="s">
        <v>5272</v>
      </c>
      <c r="E492" s="107" t="s">
        <v>1709</v>
      </c>
      <c r="F492" s="126">
        <v>0</v>
      </c>
      <c r="G492" s="107" t="str">
        <f t="shared" si="8"/>
        <v>SH19-03571</v>
      </c>
      <c r="H492" s="318"/>
      <c r="I492" s="126"/>
      <c r="J492" s="110"/>
      <c r="K492" s="108"/>
      <c r="L492" s="107"/>
      <c r="M492" s="319"/>
      <c r="N492" s="107"/>
    </row>
    <row r="493" spans="1:14" ht="18" customHeight="1">
      <c r="A493" s="107">
        <v>487</v>
      </c>
      <c r="B493" s="107" t="s">
        <v>1746</v>
      </c>
      <c r="D493" s="327" t="s">
        <v>5273</v>
      </c>
      <c r="E493" s="107" t="s">
        <v>1709</v>
      </c>
      <c r="F493" s="126">
        <v>0</v>
      </c>
      <c r="G493" s="107" t="str">
        <f t="shared" si="8"/>
        <v>SH19-03572</v>
      </c>
      <c r="H493" s="318"/>
      <c r="I493" s="126"/>
      <c r="J493" s="110"/>
      <c r="K493" s="108"/>
      <c r="L493" s="107"/>
      <c r="M493" s="319"/>
      <c r="N493" s="107"/>
    </row>
    <row r="494" spans="1:14" ht="18" customHeight="1">
      <c r="A494" s="107">
        <v>488</v>
      </c>
      <c r="B494" s="107" t="s">
        <v>43</v>
      </c>
      <c r="C494" s="90">
        <v>43567</v>
      </c>
      <c r="D494" s="107" t="s">
        <v>5274</v>
      </c>
      <c r="E494" s="107" t="s">
        <v>1709</v>
      </c>
      <c r="F494" s="126">
        <v>8035.71</v>
      </c>
      <c r="G494" s="107" t="str">
        <f t="shared" si="8"/>
        <v>SH19-03573</v>
      </c>
      <c r="H494" s="318"/>
      <c r="I494" s="126"/>
      <c r="J494" s="110"/>
      <c r="K494" s="108"/>
      <c r="L494" s="107"/>
      <c r="M494" s="319"/>
      <c r="N494" s="107"/>
    </row>
    <row r="495" spans="1:14" ht="18" customHeight="1">
      <c r="A495" s="107">
        <v>489</v>
      </c>
      <c r="B495" s="107" t="s">
        <v>142</v>
      </c>
      <c r="C495" s="90">
        <v>43567</v>
      </c>
      <c r="D495" s="107" t="s">
        <v>5275</v>
      </c>
      <c r="E495" s="107" t="s">
        <v>1709</v>
      </c>
      <c r="F495" s="126">
        <v>753.88</v>
      </c>
      <c r="G495" s="107" t="str">
        <f t="shared" si="8"/>
        <v>SH19-03574</v>
      </c>
      <c r="H495" s="318"/>
      <c r="I495" s="126"/>
      <c r="J495" s="110"/>
      <c r="K495" s="108"/>
      <c r="L495" s="107"/>
      <c r="M495" s="319"/>
      <c r="N495" s="107"/>
    </row>
    <row r="496" spans="1:14" ht="18" customHeight="1">
      <c r="A496" s="107">
        <v>490</v>
      </c>
      <c r="B496" s="107" t="s">
        <v>142</v>
      </c>
      <c r="C496" s="90">
        <v>43567</v>
      </c>
      <c r="D496" s="107" t="s">
        <v>5276</v>
      </c>
      <c r="E496" s="107" t="s">
        <v>1709</v>
      </c>
      <c r="F496" s="126">
        <v>500.88</v>
      </c>
      <c r="G496" s="107" t="str">
        <f t="shared" si="8"/>
        <v>SH19-03575</v>
      </c>
      <c r="H496" s="318"/>
      <c r="I496" s="126"/>
      <c r="J496" s="110"/>
      <c r="K496" s="108"/>
      <c r="L496" s="107"/>
      <c r="M496" s="319"/>
      <c r="N496" s="107"/>
    </row>
    <row r="497" spans="1:14" ht="18" customHeight="1">
      <c r="A497" s="107">
        <v>491</v>
      </c>
      <c r="B497" s="107" t="s">
        <v>139</v>
      </c>
      <c r="C497" s="90">
        <v>43567</v>
      </c>
      <c r="D497" s="107" t="s">
        <v>5277</v>
      </c>
      <c r="E497" s="107" t="s">
        <v>1709</v>
      </c>
      <c r="F497" s="126">
        <v>1225.5</v>
      </c>
      <c r="G497" s="107" t="str">
        <f t="shared" si="8"/>
        <v>SH19-03576</v>
      </c>
      <c r="H497" s="318"/>
      <c r="I497" s="126"/>
      <c r="J497" s="110"/>
      <c r="K497" s="108"/>
      <c r="L497" s="107"/>
      <c r="M497" s="319"/>
      <c r="N497" s="107"/>
    </row>
    <row r="498" spans="1:14" ht="18" customHeight="1">
      <c r="A498" s="107">
        <v>492</v>
      </c>
      <c r="B498" s="107" t="s">
        <v>55</v>
      </c>
      <c r="C498" s="90">
        <v>43567</v>
      </c>
      <c r="D498" s="107" t="s">
        <v>5278</v>
      </c>
      <c r="E498" s="107" t="s">
        <v>1709</v>
      </c>
      <c r="F498" s="126">
        <v>1644.84</v>
      </c>
      <c r="G498" s="107" t="str">
        <f t="shared" si="8"/>
        <v>SH19-03577</v>
      </c>
      <c r="H498" s="318"/>
      <c r="I498" s="126"/>
      <c r="J498" s="110"/>
      <c r="K498" s="108"/>
      <c r="L498" s="107"/>
      <c r="M498" s="319"/>
      <c r="N498" s="107"/>
    </row>
    <row r="499" spans="1:14" ht="18" customHeight="1">
      <c r="A499" s="107">
        <v>493</v>
      </c>
      <c r="B499" s="107" t="s">
        <v>1746</v>
      </c>
      <c r="D499" s="327" t="s">
        <v>5279</v>
      </c>
      <c r="E499" s="107" t="s">
        <v>1709</v>
      </c>
      <c r="F499" s="126">
        <v>0</v>
      </c>
      <c r="G499" s="107" t="str">
        <f t="shared" si="8"/>
        <v>SH19-03578</v>
      </c>
      <c r="H499" s="318"/>
      <c r="I499" s="126"/>
      <c r="J499" s="110"/>
      <c r="K499" s="108"/>
      <c r="L499" s="107"/>
      <c r="M499" s="319"/>
      <c r="N499" s="107"/>
    </row>
    <row r="500" spans="1:14" ht="18" customHeight="1">
      <c r="A500" s="107">
        <v>494</v>
      </c>
      <c r="B500" s="107" t="s">
        <v>1727</v>
      </c>
      <c r="C500" s="90">
        <v>43567</v>
      </c>
      <c r="D500" s="107" t="s">
        <v>5280</v>
      </c>
      <c r="E500" s="107" t="s">
        <v>1709</v>
      </c>
      <c r="F500" s="126">
        <v>775.65</v>
      </c>
      <c r="G500" s="107" t="str">
        <f t="shared" si="8"/>
        <v>SH19-03579</v>
      </c>
      <c r="H500" s="318"/>
      <c r="I500" s="126"/>
      <c r="J500" s="110"/>
      <c r="K500" s="108"/>
      <c r="L500" s="107"/>
      <c r="M500" s="319"/>
      <c r="N500" s="107"/>
    </row>
    <row r="501" spans="1:14" ht="18" customHeight="1">
      <c r="A501" s="107">
        <v>495</v>
      </c>
      <c r="B501" s="107" t="s">
        <v>1746</v>
      </c>
      <c r="D501" s="327" t="s">
        <v>5281</v>
      </c>
      <c r="E501" s="107" t="s">
        <v>1709</v>
      </c>
      <c r="F501" s="126">
        <v>0</v>
      </c>
      <c r="G501" s="107" t="str">
        <f t="shared" si="8"/>
        <v>SH19-03580</v>
      </c>
      <c r="H501" s="318"/>
      <c r="I501" s="126"/>
      <c r="J501" s="110"/>
      <c r="K501" s="108"/>
      <c r="L501" s="107"/>
      <c r="M501" s="319"/>
      <c r="N501" s="107"/>
    </row>
    <row r="502" spans="1:14" ht="18" customHeight="1">
      <c r="A502" s="107">
        <v>496</v>
      </c>
      <c r="B502" s="107" t="s">
        <v>238</v>
      </c>
      <c r="C502" s="90">
        <v>43567</v>
      </c>
      <c r="D502" s="107" t="s">
        <v>5282</v>
      </c>
      <c r="E502" s="107" t="s">
        <v>1709</v>
      </c>
      <c r="F502" s="126">
        <v>6610.43</v>
      </c>
      <c r="G502" s="107" t="str">
        <f t="shared" si="8"/>
        <v>SH19-03581</v>
      </c>
      <c r="H502" s="318"/>
      <c r="I502" s="126"/>
      <c r="J502" s="110"/>
      <c r="K502" s="108"/>
      <c r="L502" s="107"/>
      <c r="M502" s="319"/>
      <c r="N502" s="107"/>
    </row>
    <row r="503" spans="1:14" ht="18" customHeight="1">
      <c r="A503" s="107">
        <v>497</v>
      </c>
      <c r="B503" s="107" t="s">
        <v>291</v>
      </c>
      <c r="C503" s="90">
        <v>43567</v>
      </c>
      <c r="D503" s="107" t="s">
        <v>5283</v>
      </c>
      <c r="E503" s="107" t="s">
        <v>1709</v>
      </c>
      <c r="F503" s="126">
        <v>3902.07</v>
      </c>
      <c r="G503" s="107" t="str">
        <f t="shared" si="8"/>
        <v>SH19-03582</v>
      </c>
      <c r="H503" s="318"/>
      <c r="I503" s="126"/>
      <c r="J503" s="110"/>
      <c r="K503" s="108"/>
      <c r="L503" s="107"/>
      <c r="M503" s="319"/>
      <c r="N503" s="107"/>
    </row>
    <row r="504" spans="1:14" ht="18" customHeight="1">
      <c r="A504" s="107">
        <v>498</v>
      </c>
      <c r="B504" s="107" t="s">
        <v>42</v>
      </c>
      <c r="C504" s="90">
        <v>43567</v>
      </c>
      <c r="D504" s="107" t="s">
        <v>5284</v>
      </c>
      <c r="E504" s="107" t="s">
        <v>6083</v>
      </c>
      <c r="F504" s="126">
        <v>6.48</v>
      </c>
      <c r="G504" s="107" t="str">
        <f t="shared" si="8"/>
        <v>SH19-03583</v>
      </c>
      <c r="H504" s="318"/>
      <c r="I504" s="126"/>
      <c r="J504" s="110"/>
      <c r="K504" s="108"/>
      <c r="L504" s="107"/>
      <c r="M504" s="319"/>
      <c r="N504" s="107"/>
    </row>
    <row r="505" spans="1:14" ht="18" customHeight="1">
      <c r="A505" s="107">
        <v>499</v>
      </c>
      <c r="B505" s="107" t="s">
        <v>42</v>
      </c>
      <c r="C505" s="90">
        <v>43567</v>
      </c>
      <c r="D505" s="107" t="s">
        <v>5285</v>
      </c>
      <c r="E505" s="107" t="s">
        <v>6083</v>
      </c>
      <c r="F505" s="126">
        <v>61.2</v>
      </c>
      <c r="G505" s="107" t="str">
        <f t="shared" si="8"/>
        <v>SH19-03584</v>
      </c>
      <c r="H505" s="318"/>
      <c r="I505" s="126"/>
      <c r="J505" s="110"/>
      <c r="K505" s="108"/>
      <c r="L505" s="107"/>
      <c r="M505" s="319"/>
      <c r="N505" s="107"/>
    </row>
    <row r="506" spans="1:14" ht="18" customHeight="1">
      <c r="A506" s="107">
        <v>500</v>
      </c>
      <c r="B506" s="107" t="s">
        <v>53</v>
      </c>
      <c r="C506" s="90">
        <v>43567</v>
      </c>
      <c r="D506" s="107" t="s">
        <v>5286</v>
      </c>
      <c r="E506" s="107" t="s">
        <v>1709</v>
      </c>
      <c r="F506" s="126">
        <v>2511.44</v>
      </c>
      <c r="G506" s="107" t="str">
        <f t="shared" si="8"/>
        <v>SH19-03585</v>
      </c>
      <c r="H506" s="318"/>
      <c r="I506" s="126"/>
      <c r="J506" s="110"/>
      <c r="K506" s="108"/>
      <c r="L506" s="107"/>
      <c r="M506" s="319"/>
      <c r="N506" s="107"/>
    </row>
    <row r="507" spans="1:14" ht="18" customHeight="1">
      <c r="A507" s="107">
        <v>501</v>
      </c>
      <c r="B507" s="107" t="s">
        <v>142</v>
      </c>
      <c r="C507" s="90">
        <v>43567</v>
      </c>
      <c r="D507" s="107" t="s">
        <v>5287</v>
      </c>
      <c r="E507" s="107" t="s">
        <v>1709</v>
      </c>
      <c r="F507" s="126">
        <v>2389.25</v>
      </c>
      <c r="G507" s="107" t="str">
        <f t="shared" si="8"/>
        <v>SH19-03586</v>
      </c>
      <c r="H507" s="318"/>
      <c r="I507" s="126"/>
      <c r="J507" s="110"/>
      <c r="K507" s="108"/>
      <c r="L507" s="107"/>
      <c r="M507" s="319"/>
      <c r="N507" s="107"/>
    </row>
    <row r="508" spans="1:14" ht="18" customHeight="1">
      <c r="A508" s="107">
        <v>502</v>
      </c>
      <c r="B508" s="107" t="s">
        <v>142</v>
      </c>
      <c r="C508" s="90">
        <v>43567</v>
      </c>
      <c r="D508" s="107" t="s">
        <v>5288</v>
      </c>
      <c r="E508" s="107" t="s">
        <v>1709</v>
      </c>
      <c r="F508" s="126">
        <v>1947.46</v>
      </c>
      <c r="G508" s="107" t="str">
        <f t="shared" si="8"/>
        <v>SH19-03587</v>
      </c>
      <c r="H508" s="318"/>
      <c r="I508" s="126"/>
      <c r="J508" s="110"/>
      <c r="K508" s="108"/>
      <c r="L508" s="107"/>
      <c r="M508" s="319"/>
      <c r="N508" s="107"/>
    </row>
    <row r="509" spans="1:14" ht="18" customHeight="1">
      <c r="A509" s="107">
        <v>503</v>
      </c>
      <c r="B509" s="107" t="s">
        <v>1746</v>
      </c>
      <c r="D509" s="327" t="s">
        <v>5289</v>
      </c>
      <c r="E509" s="107" t="s">
        <v>1709</v>
      </c>
      <c r="F509" s="126">
        <v>0</v>
      </c>
      <c r="G509" s="107" t="str">
        <f t="shared" si="8"/>
        <v>SH19-03588</v>
      </c>
      <c r="H509" s="318"/>
      <c r="I509" s="126"/>
      <c r="J509" s="110"/>
      <c r="K509" s="108"/>
      <c r="L509" s="107"/>
      <c r="M509" s="319"/>
      <c r="N509" s="107"/>
    </row>
    <row r="510" spans="1:14" ht="18" customHeight="1">
      <c r="A510" s="107">
        <v>504</v>
      </c>
      <c r="B510" s="107" t="s">
        <v>1727</v>
      </c>
      <c r="C510" s="90">
        <v>43567</v>
      </c>
      <c r="D510" s="107" t="s">
        <v>5290</v>
      </c>
      <c r="E510" s="107" t="s">
        <v>1709</v>
      </c>
      <c r="F510" s="126">
        <v>768</v>
      </c>
      <c r="G510" s="107" t="str">
        <f t="shared" si="8"/>
        <v>SH19-03589</v>
      </c>
      <c r="H510" s="318"/>
      <c r="I510" s="126"/>
      <c r="J510" s="110"/>
      <c r="K510" s="108"/>
      <c r="L510" s="107"/>
      <c r="M510" s="319"/>
      <c r="N510" s="107"/>
    </row>
    <row r="511" spans="1:14" ht="18" customHeight="1">
      <c r="A511" s="107">
        <v>505</v>
      </c>
      <c r="B511" s="107" t="s">
        <v>43</v>
      </c>
      <c r="C511" s="90">
        <v>43567</v>
      </c>
      <c r="D511" s="107" t="s">
        <v>5291</v>
      </c>
      <c r="E511" s="107" t="s">
        <v>1709</v>
      </c>
      <c r="F511" s="126">
        <v>1786.78</v>
      </c>
      <c r="G511" s="107" t="str">
        <f t="shared" si="8"/>
        <v>SH19-03590</v>
      </c>
      <c r="H511" s="318"/>
      <c r="I511" s="126"/>
      <c r="J511" s="110"/>
      <c r="K511" s="108"/>
      <c r="L511" s="107"/>
      <c r="M511" s="319"/>
      <c r="N511" s="107"/>
    </row>
    <row r="512" spans="1:14" ht="18" customHeight="1">
      <c r="A512" s="107">
        <v>506</v>
      </c>
      <c r="B512" s="107" t="s">
        <v>1746</v>
      </c>
      <c r="D512" s="327" t="s">
        <v>5292</v>
      </c>
      <c r="E512" s="107" t="s">
        <v>1709</v>
      </c>
      <c r="F512" s="126">
        <v>0</v>
      </c>
      <c r="G512" s="107" t="str">
        <f t="shared" si="8"/>
        <v>SH19-03593</v>
      </c>
      <c r="H512" s="318"/>
      <c r="I512" s="126"/>
      <c r="J512" s="110"/>
      <c r="K512" s="108"/>
      <c r="L512" s="107"/>
      <c r="M512" s="319"/>
      <c r="N512" s="107"/>
    </row>
    <row r="513" spans="1:14" ht="18" customHeight="1">
      <c r="A513" s="107">
        <v>507</v>
      </c>
      <c r="B513" s="107" t="s">
        <v>141</v>
      </c>
      <c r="C513" s="90">
        <v>43567</v>
      </c>
      <c r="D513" s="107" t="s">
        <v>5293</v>
      </c>
      <c r="E513" s="107" t="s">
        <v>1709</v>
      </c>
      <c r="F513" s="126">
        <v>1304.97</v>
      </c>
      <c r="G513" s="107" t="str">
        <f t="shared" si="8"/>
        <v>SH19-03594</v>
      </c>
      <c r="H513" s="318"/>
      <c r="I513" s="126"/>
      <c r="J513" s="110"/>
      <c r="K513" s="108"/>
      <c r="L513" s="107"/>
      <c r="M513" s="319"/>
      <c r="N513" s="107"/>
    </row>
    <row r="514" spans="1:14" ht="18" customHeight="1">
      <c r="A514" s="107">
        <v>508</v>
      </c>
      <c r="B514" s="107" t="s">
        <v>42</v>
      </c>
      <c r="C514" s="90">
        <v>43567</v>
      </c>
      <c r="D514" s="107" t="s">
        <v>5294</v>
      </c>
      <c r="E514" s="107" t="s">
        <v>6083</v>
      </c>
      <c r="F514" s="126">
        <v>16.45</v>
      </c>
      <c r="G514" s="107" t="str">
        <f t="shared" si="8"/>
        <v>SH19-03595</v>
      </c>
      <c r="H514" s="318"/>
      <c r="I514" s="126"/>
      <c r="J514" s="110"/>
      <c r="K514" s="108"/>
      <c r="L514" s="107"/>
      <c r="M514" s="319"/>
      <c r="N514" s="107"/>
    </row>
    <row r="515" spans="1:14" ht="18" customHeight="1">
      <c r="A515" s="107">
        <v>509</v>
      </c>
      <c r="B515" s="107" t="s">
        <v>42</v>
      </c>
      <c r="C515" s="90">
        <v>43570</v>
      </c>
      <c r="D515" s="107" t="s">
        <v>5295</v>
      </c>
      <c r="E515" s="107" t="s">
        <v>6084</v>
      </c>
      <c r="F515" s="126">
        <v>3878.46</v>
      </c>
      <c r="G515" s="107" t="str">
        <f t="shared" si="8"/>
        <v>SH19-03596</v>
      </c>
      <c r="H515" s="318"/>
      <c r="I515" s="126"/>
      <c r="J515" s="110"/>
      <c r="K515" s="108"/>
      <c r="L515" s="107"/>
      <c r="M515" s="319"/>
      <c r="N515" s="107"/>
    </row>
    <row r="516" spans="1:14" ht="18" customHeight="1">
      <c r="A516" s="107">
        <v>510</v>
      </c>
      <c r="B516" s="107" t="s">
        <v>42</v>
      </c>
      <c r="C516" s="90">
        <v>43570</v>
      </c>
      <c r="D516" s="107" t="s">
        <v>5296</v>
      </c>
      <c r="E516" s="107" t="s">
        <v>6084</v>
      </c>
      <c r="F516" s="126">
        <v>3290.06</v>
      </c>
      <c r="G516" s="107" t="str">
        <f t="shared" si="8"/>
        <v>SH19-03597</v>
      </c>
      <c r="H516" s="318"/>
      <c r="I516" s="126"/>
      <c r="J516" s="110"/>
      <c r="K516" s="108"/>
      <c r="L516" s="107"/>
      <c r="M516" s="319"/>
      <c r="N516" s="107"/>
    </row>
    <row r="517" spans="1:14" ht="18" customHeight="1">
      <c r="A517" s="107">
        <v>511</v>
      </c>
      <c r="B517" s="107" t="s">
        <v>42</v>
      </c>
      <c r="C517" s="90">
        <v>43570</v>
      </c>
      <c r="D517" s="107" t="s">
        <v>5297</v>
      </c>
      <c r="E517" s="107" t="s">
        <v>6084</v>
      </c>
      <c r="F517" s="126">
        <v>882.66</v>
      </c>
      <c r="G517" s="107" t="str">
        <f t="shared" si="8"/>
        <v>SH19-03598</v>
      </c>
      <c r="H517" s="318"/>
      <c r="I517" s="126"/>
      <c r="J517" s="110"/>
      <c r="K517" s="108"/>
      <c r="L517" s="107"/>
      <c r="M517" s="319"/>
      <c r="N517" s="107"/>
    </row>
    <row r="518" spans="1:14" ht="18" customHeight="1">
      <c r="A518" s="107">
        <v>512</v>
      </c>
      <c r="B518" s="107" t="s">
        <v>224</v>
      </c>
      <c r="C518" s="90">
        <v>43567</v>
      </c>
      <c r="D518" s="107" t="s">
        <v>5298</v>
      </c>
      <c r="E518" s="107" t="s">
        <v>1709</v>
      </c>
      <c r="F518" s="126">
        <v>4459.13</v>
      </c>
      <c r="G518" s="107" t="str">
        <f t="shared" si="8"/>
        <v>SH19-03599</v>
      </c>
      <c r="H518" s="318"/>
      <c r="I518" s="126"/>
      <c r="J518" s="110"/>
      <c r="K518" s="108"/>
      <c r="L518" s="107"/>
      <c r="M518" s="319"/>
      <c r="N518" s="107"/>
    </row>
    <row r="519" spans="1:14" ht="18" customHeight="1">
      <c r="A519" s="107">
        <v>513</v>
      </c>
      <c r="B519" s="107" t="s">
        <v>42</v>
      </c>
      <c r="C519" s="90">
        <v>43570</v>
      </c>
      <c r="D519" s="107" t="s">
        <v>5299</v>
      </c>
      <c r="E519" s="107" t="s">
        <v>6084</v>
      </c>
      <c r="F519" s="126">
        <v>1833.46</v>
      </c>
      <c r="G519" s="107" t="str">
        <f t="shared" si="8"/>
        <v>SH19-03600</v>
      </c>
      <c r="H519" s="318"/>
      <c r="I519" s="126"/>
      <c r="J519" s="110"/>
      <c r="K519" s="108"/>
      <c r="L519" s="107"/>
      <c r="M519" s="319"/>
      <c r="N519" s="107"/>
    </row>
    <row r="520" spans="1:14" ht="18" customHeight="1">
      <c r="A520" s="107">
        <v>514</v>
      </c>
      <c r="B520" s="107" t="s">
        <v>237</v>
      </c>
      <c r="C520" s="90">
        <v>43573</v>
      </c>
      <c r="D520" s="107" t="s">
        <v>5300</v>
      </c>
      <c r="E520" s="107" t="s">
        <v>1709</v>
      </c>
      <c r="F520" s="126">
        <v>477.23</v>
      </c>
      <c r="G520" s="107" t="str">
        <f t="shared" si="8"/>
        <v>SH19-03601</v>
      </c>
      <c r="H520" s="318"/>
      <c r="I520" s="126"/>
      <c r="J520" s="110"/>
      <c r="K520" s="108"/>
      <c r="L520" s="107"/>
      <c r="M520" s="319"/>
      <c r="N520" s="107"/>
    </row>
    <row r="521" spans="1:14" ht="18" customHeight="1">
      <c r="A521" s="107">
        <v>515</v>
      </c>
      <c r="B521" s="107" t="s">
        <v>42</v>
      </c>
      <c r="C521" s="90">
        <v>43571</v>
      </c>
      <c r="D521" s="107" t="s">
        <v>5301</v>
      </c>
      <c r="E521" s="107" t="s">
        <v>6085</v>
      </c>
      <c r="F521" s="126">
        <v>8911.26</v>
      </c>
      <c r="G521" s="107" t="str">
        <f t="shared" si="8"/>
        <v>SH19-03602</v>
      </c>
      <c r="H521" s="318"/>
      <c r="I521" s="126"/>
      <c r="J521" s="110"/>
      <c r="K521" s="108"/>
      <c r="L521" s="107"/>
      <c r="M521" s="319"/>
      <c r="N521" s="107"/>
    </row>
    <row r="522" spans="1:14" ht="18" customHeight="1">
      <c r="A522" s="107">
        <v>516</v>
      </c>
      <c r="B522" s="107" t="s">
        <v>42</v>
      </c>
      <c r="C522" s="90">
        <v>43571</v>
      </c>
      <c r="D522" s="107" t="s">
        <v>5302</v>
      </c>
      <c r="E522" s="107" t="s">
        <v>6085</v>
      </c>
      <c r="F522" s="126">
        <v>7622.5</v>
      </c>
      <c r="G522" s="107" t="str">
        <f t="shared" si="8"/>
        <v>SH19-03603</v>
      </c>
      <c r="H522" s="318"/>
      <c r="I522" s="126"/>
      <c r="J522" s="110"/>
      <c r="K522" s="108"/>
      <c r="L522" s="107"/>
      <c r="M522" s="319"/>
      <c r="N522" s="107"/>
    </row>
    <row r="523" spans="1:14" ht="18" customHeight="1">
      <c r="A523" s="107">
        <v>517</v>
      </c>
      <c r="B523" s="107" t="s">
        <v>42</v>
      </c>
      <c r="C523" s="90">
        <v>43571</v>
      </c>
      <c r="D523" s="107" t="s">
        <v>5303</v>
      </c>
      <c r="E523" s="107" t="s">
        <v>6085</v>
      </c>
      <c r="F523" s="126">
        <v>1611.85</v>
      </c>
      <c r="G523" s="107" t="str">
        <f t="shared" si="8"/>
        <v>SH19-03604</v>
      </c>
      <c r="H523" s="318"/>
      <c r="I523" s="126"/>
      <c r="J523" s="110"/>
      <c r="K523" s="108"/>
      <c r="L523" s="107"/>
      <c r="M523" s="319"/>
      <c r="N523" s="107"/>
    </row>
    <row r="524" spans="1:14" ht="18" customHeight="1">
      <c r="A524" s="107">
        <v>518</v>
      </c>
      <c r="B524" s="107" t="s">
        <v>42</v>
      </c>
      <c r="C524" s="90">
        <v>43571</v>
      </c>
      <c r="D524" s="107" t="s">
        <v>5304</v>
      </c>
      <c r="E524" s="107" t="s">
        <v>6085</v>
      </c>
      <c r="F524" s="126">
        <v>12268.72</v>
      </c>
      <c r="G524" s="107" t="str">
        <f t="shared" si="8"/>
        <v>SH19-03605</v>
      </c>
      <c r="H524" s="318"/>
      <c r="I524" s="126"/>
      <c r="J524" s="110"/>
      <c r="K524" s="108"/>
      <c r="L524" s="107"/>
      <c r="M524" s="319"/>
      <c r="N524" s="107"/>
    </row>
    <row r="525" spans="1:14" ht="18" customHeight="1">
      <c r="A525" s="107">
        <v>519</v>
      </c>
      <c r="B525" s="107" t="s">
        <v>42</v>
      </c>
      <c r="C525" s="90">
        <v>43571</v>
      </c>
      <c r="D525" s="107" t="s">
        <v>5305</v>
      </c>
      <c r="E525" s="107" t="s">
        <v>6085</v>
      </c>
      <c r="F525" s="126">
        <v>13479.2</v>
      </c>
      <c r="G525" s="107" t="str">
        <f t="shared" si="8"/>
        <v>SH19-03606</v>
      </c>
      <c r="H525" s="318"/>
      <c r="I525" s="126"/>
      <c r="J525" s="110"/>
      <c r="K525" s="108"/>
      <c r="L525" s="107"/>
      <c r="M525" s="319"/>
      <c r="N525" s="107"/>
    </row>
    <row r="526" spans="1:14" ht="18" customHeight="1">
      <c r="A526" s="107">
        <v>520</v>
      </c>
      <c r="B526" s="107" t="s">
        <v>42</v>
      </c>
      <c r="C526" s="90">
        <v>43571</v>
      </c>
      <c r="D526" s="107" t="s">
        <v>5306</v>
      </c>
      <c r="E526" s="107" t="s">
        <v>6085</v>
      </c>
      <c r="F526" s="126">
        <v>4052.24</v>
      </c>
      <c r="G526" s="107" t="str">
        <f t="shared" si="8"/>
        <v>SH19-03607</v>
      </c>
      <c r="H526" s="318"/>
      <c r="I526" s="126"/>
      <c r="J526" s="110"/>
      <c r="K526" s="108"/>
      <c r="L526" s="107"/>
      <c r="M526" s="319"/>
      <c r="N526" s="107"/>
    </row>
    <row r="527" spans="1:14" ht="18" customHeight="1">
      <c r="A527" s="107">
        <v>521</v>
      </c>
      <c r="B527" s="107" t="s">
        <v>42</v>
      </c>
      <c r="C527" s="90">
        <v>43571</v>
      </c>
      <c r="D527" s="107" t="s">
        <v>5307</v>
      </c>
      <c r="E527" s="107" t="s">
        <v>6085</v>
      </c>
      <c r="F527" s="126">
        <v>11665.68</v>
      </c>
      <c r="G527" s="107" t="str">
        <f t="shared" si="8"/>
        <v>SH19-03608</v>
      </c>
      <c r="H527" s="318"/>
      <c r="I527" s="126"/>
      <c r="J527" s="110"/>
      <c r="K527" s="108"/>
      <c r="L527" s="107"/>
      <c r="M527" s="319"/>
      <c r="N527" s="107"/>
    </row>
    <row r="528" spans="1:14" ht="18" customHeight="1">
      <c r="A528" s="107">
        <v>522</v>
      </c>
      <c r="B528" s="107" t="s">
        <v>42</v>
      </c>
      <c r="C528" s="90">
        <v>43571</v>
      </c>
      <c r="D528" s="107" t="s">
        <v>5308</v>
      </c>
      <c r="E528" s="107" t="s">
        <v>6085</v>
      </c>
      <c r="F528" s="126">
        <v>1892.3</v>
      </c>
      <c r="G528" s="107" t="str">
        <f t="shared" si="8"/>
        <v>SH19-03609</v>
      </c>
      <c r="H528" s="318"/>
      <c r="I528" s="126"/>
      <c r="J528" s="110"/>
      <c r="K528" s="108"/>
      <c r="L528" s="107"/>
      <c r="M528" s="319"/>
      <c r="N528" s="107"/>
    </row>
    <row r="529" spans="1:14" ht="18" customHeight="1">
      <c r="A529" s="107">
        <v>523</v>
      </c>
      <c r="B529" s="107" t="s">
        <v>42</v>
      </c>
      <c r="C529" s="90">
        <v>43571</v>
      </c>
      <c r="D529" s="107" t="s">
        <v>5309</v>
      </c>
      <c r="E529" s="107" t="s">
        <v>6085</v>
      </c>
      <c r="F529" s="126">
        <v>10449.42</v>
      </c>
      <c r="G529" s="107" t="str">
        <f t="shared" si="8"/>
        <v>SH19-03610</v>
      </c>
      <c r="H529" s="318"/>
      <c r="I529" s="126"/>
      <c r="J529" s="110"/>
      <c r="K529" s="108"/>
      <c r="L529" s="107"/>
      <c r="M529" s="319"/>
      <c r="N529" s="107"/>
    </row>
    <row r="530" spans="1:14" ht="18" customHeight="1">
      <c r="A530" s="107">
        <v>524</v>
      </c>
      <c r="B530" s="107" t="s">
        <v>42</v>
      </c>
      <c r="C530" s="90">
        <v>43571</v>
      </c>
      <c r="D530" s="107" t="s">
        <v>5310</v>
      </c>
      <c r="E530" s="107" t="s">
        <v>6085</v>
      </c>
      <c r="F530" s="126">
        <v>10691.06</v>
      </c>
      <c r="G530" s="107" t="str">
        <f t="shared" si="8"/>
        <v>SH19-03611</v>
      </c>
      <c r="H530" s="318"/>
      <c r="I530" s="126"/>
      <c r="J530" s="110"/>
      <c r="K530" s="108"/>
      <c r="L530" s="107"/>
      <c r="M530" s="319"/>
      <c r="N530" s="107"/>
    </row>
    <row r="531" spans="1:14" ht="18" customHeight="1">
      <c r="A531" s="107">
        <v>525</v>
      </c>
      <c r="B531" s="107" t="s">
        <v>42</v>
      </c>
      <c r="C531" s="90">
        <v>43571</v>
      </c>
      <c r="D531" s="107" t="s">
        <v>5311</v>
      </c>
      <c r="E531" s="107" t="s">
        <v>6085</v>
      </c>
      <c r="F531" s="126">
        <v>6598.15</v>
      </c>
      <c r="G531" s="107" t="str">
        <f t="shared" si="8"/>
        <v>SH19-03612</v>
      </c>
      <c r="H531" s="318"/>
      <c r="I531" s="126"/>
      <c r="J531" s="110"/>
      <c r="K531" s="108"/>
      <c r="L531" s="107"/>
      <c r="M531" s="319"/>
      <c r="N531" s="107"/>
    </row>
    <row r="532" spans="1:14" ht="18" customHeight="1">
      <c r="A532" s="107">
        <v>526</v>
      </c>
      <c r="B532" s="107" t="s">
        <v>42</v>
      </c>
      <c r="C532" s="90">
        <v>43571</v>
      </c>
      <c r="D532" s="107" t="s">
        <v>5312</v>
      </c>
      <c r="E532" s="107" t="s">
        <v>6085</v>
      </c>
      <c r="F532" s="126">
        <v>10040.040000000001</v>
      </c>
      <c r="G532" s="107" t="str">
        <f t="shared" si="8"/>
        <v>SH19-03613</v>
      </c>
      <c r="H532" s="318"/>
      <c r="I532" s="126"/>
      <c r="J532" s="110"/>
      <c r="K532" s="108"/>
      <c r="L532" s="107"/>
      <c r="M532" s="319"/>
      <c r="N532" s="107"/>
    </row>
    <row r="533" spans="1:14" ht="18" customHeight="1">
      <c r="A533" s="107">
        <v>527</v>
      </c>
      <c r="B533" s="107" t="s">
        <v>42</v>
      </c>
      <c r="C533" s="90">
        <v>43571</v>
      </c>
      <c r="D533" s="107" t="s">
        <v>5313</v>
      </c>
      <c r="E533" s="107" t="s">
        <v>6085</v>
      </c>
      <c r="F533" s="126">
        <v>2160.94</v>
      </c>
      <c r="G533" s="107" t="str">
        <f t="shared" si="8"/>
        <v>SH19-03614</v>
      </c>
      <c r="H533" s="318"/>
      <c r="I533" s="126"/>
      <c r="J533" s="110"/>
      <c r="K533" s="108"/>
      <c r="L533" s="107"/>
      <c r="M533" s="319"/>
      <c r="N533" s="107"/>
    </row>
    <row r="534" spans="1:14" ht="18" customHeight="1">
      <c r="A534" s="107">
        <v>528</v>
      </c>
      <c r="B534" s="107" t="s">
        <v>42</v>
      </c>
      <c r="C534" s="90">
        <v>43571</v>
      </c>
      <c r="D534" s="107" t="s">
        <v>5314</v>
      </c>
      <c r="E534" s="107" t="s">
        <v>6085</v>
      </c>
      <c r="F534" s="126">
        <v>10347.49</v>
      </c>
      <c r="G534" s="107" t="str">
        <f t="shared" si="8"/>
        <v>SH19-03615</v>
      </c>
      <c r="H534" s="318"/>
      <c r="I534" s="126"/>
      <c r="J534" s="110"/>
      <c r="K534" s="108"/>
      <c r="L534" s="107"/>
      <c r="M534" s="319"/>
      <c r="N534" s="107"/>
    </row>
    <row r="535" spans="1:14" ht="18" customHeight="1">
      <c r="A535" s="107">
        <v>529</v>
      </c>
      <c r="B535" s="107" t="s">
        <v>42</v>
      </c>
      <c r="C535" s="90">
        <v>43571</v>
      </c>
      <c r="D535" s="107" t="s">
        <v>5315</v>
      </c>
      <c r="E535" s="107" t="s">
        <v>6085</v>
      </c>
      <c r="F535" s="126">
        <v>9028.61</v>
      </c>
      <c r="G535" s="107" t="str">
        <f t="shared" si="8"/>
        <v>SH19-03616</v>
      </c>
      <c r="H535" s="318"/>
      <c r="I535" s="126"/>
      <c r="J535" s="110"/>
      <c r="K535" s="108"/>
      <c r="L535" s="107"/>
      <c r="M535" s="319"/>
      <c r="N535" s="107"/>
    </row>
    <row r="536" spans="1:14" ht="18" customHeight="1">
      <c r="A536" s="107">
        <v>530</v>
      </c>
      <c r="B536" s="107" t="s">
        <v>142</v>
      </c>
      <c r="C536" s="90">
        <v>43568</v>
      </c>
      <c r="D536" s="107" t="s">
        <v>5316</v>
      </c>
      <c r="E536" s="107" t="s">
        <v>1709</v>
      </c>
      <c r="F536" s="126">
        <v>1556.38</v>
      </c>
      <c r="G536" s="107" t="str">
        <f t="shared" si="8"/>
        <v>SH19-03618</v>
      </c>
      <c r="H536" s="318"/>
      <c r="I536" s="126"/>
      <c r="J536" s="110"/>
      <c r="K536" s="108"/>
      <c r="L536" s="107"/>
      <c r="M536" s="319"/>
      <c r="N536" s="107"/>
    </row>
    <row r="537" spans="1:14" ht="18" customHeight="1">
      <c r="A537" s="107">
        <v>531</v>
      </c>
      <c r="B537" s="107" t="s">
        <v>142</v>
      </c>
      <c r="C537" s="90">
        <v>43568</v>
      </c>
      <c r="D537" s="107" t="s">
        <v>5317</v>
      </c>
      <c r="E537" s="107" t="s">
        <v>1709</v>
      </c>
      <c r="F537" s="126">
        <v>476.55</v>
      </c>
      <c r="G537" s="107" t="str">
        <f t="shared" si="8"/>
        <v>SH19-03619</v>
      </c>
      <c r="H537" s="318"/>
      <c r="I537" s="126"/>
      <c r="J537" s="110"/>
      <c r="K537" s="108"/>
      <c r="L537" s="107"/>
      <c r="M537" s="319"/>
      <c r="N537" s="107"/>
    </row>
    <row r="538" spans="1:14" ht="18" customHeight="1">
      <c r="A538" s="107">
        <v>532</v>
      </c>
      <c r="B538" s="107" t="s">
        <v>223</v>
      </c>
      <c r="C538" s="90">
        <v>43568</v>
      </c>
      <c r="D538" s="107" t="s">
        <v>5318</v>
      </c>
      <c r="E538" s="107" t="s">
        <v>1709</v>
      </c>
      <c r="F538" s="126">
        <v>3365.6</v>
      </c>
      <c r="G538" s="107" t="str">
        <f t="shared" si="8"/>
        <v>SH19-03620</v>
      </c>
      <c r="H538" s="318"/>
      <c r="I538" s="126"/>
      <c r="J538" s="110"/>
      <c r="K538" s="108"/>
      <c r="L538" s="107"/>
      <c r="M538" s="319"/>
      <c r="N538" s="107"/>
    </row>
    <row r="539" spans="1:14" ht="18" customHeight="1">
      <c r="A539" s="107">
        <v>533</v>
      </c>
      <c r="B539" s="107" t="s">
        <v>43</v>
      </c>
      <c r="C539" s="90">
        <v>43568</v>
      </c>
      <c r="D539" s="107" t="s">
        <v>5319</v>
      </c>
      <c r="E539" s="107" t="s">
        <v>1709</v>
      </c>
      <c r="F539" s="126">
        <v>6910</v>
      </c>
      <c r="G539" s="107" t="str">
        <f t="shared" si="8"/>
        <v>SH19-03621</v>
      </c>
      <c r="H539" s="318"/>
      <c r="I539" s="126"/>
      <c r="J539" s="110"/>
      <c r="K539" s="108"/>
      <c r="L539" s="107"/>
      <c r="M539" s="319"/>
      <c r="N539" s="107"/>
    </row>
    <row r="540" spans="1:14" ht="18" customHeight="1">
      <c r="A540" s="107">
        <v>534</v>
      </c>
      <c r="B540" s="107" t="s">
        <v>42</v>
      </c>
      <c r="C540" s="90">
        <v>43570</v>
      </c>
      <c r="D540" s="107" t="s">
        <v>5320</v>
      </c>
      <c r="E540" s="107" t="s">
        <v>6084</v>
      </c>
      <c r="F540" s="126">
        <v>75.27</v>
      </c>
      <c r="G540" s="107" t="str">
        <f t="shared" si="8"/>
        <v>SH19-03622</v>
      </c>
      <c r="H540" s="318"/>
      <c r="I540" s="126"/>
      <c r="J540" s="110"/>
      <c r="K540" s="108"/>
      <c r="L540" s="107"/>
      <c r="M540" s="319"/>
      <c r="N540" s="107"/>
    </row>
    <row r="541" spans="1:14" ht="18" customHeight="1">
      <c r="A541" s="107">
        <v>535</v>
      </c>
      <c r="B541" s="107" t="s">
        <v>42</v>
      </c>
      <c r="C541" s="90">
        <v>43570</v>
      </c>
      <c r="D541" s="107" t="s">
        <v>5321</v>
      </c>
      <c r="E541" s="107" t="s">
        <v>6084</v>
      </c>
      <c r="F541" s="126">
        <v>31.43</v>
      </c>
      <c r="G541" s="107" t="str">
        <f t="shared" si="8"/>
        <v>SH19-03623</v>
      </c>
      <c r="H541" s="318"/>
      <c r="I541" s="126"/>
      <c r="J541" s="110"/>
      <c r="K541" s="108"/>
      <c r="L541" s="107"/>
      <c r="M541" s="319"/>
      <c r="N541" s="107"/>
    </row>
    <row r="542" spans="1:14" ht="18" customHeight="1">
      <c r="A542" s="107">
        <v>536</v>
      </c>
      <c r="B542" s="107" t="s">
        <v>43</v>
      </c>
      <c r="C542" s="90">
        <v>43568</v>
      </c>
      <c r="D542" s="107" t="s">
        <v>5322</v>
      </c>
      <c r="E542" s="107" t="s">
        <v>1709</v>
      </c>
      <c r="F542" s="126">
        <v>333</v>
      </c>
      <c r="G542" s="107" t="str">
        <f t="shared" si="8"/>
        <v>SH19-03624</v>
      </c>
      <c r="H542" s="318"/>
      <c r="I542" s="126"/>
      <c r="J542" s="110"/>
      <c r="K542" s="108"/>
      <c r="L542" s="107"/>
      <c r="M542" s="319"/>
      <c r="N542" s="107"/>
    </row>
    <row r="543" spans="1:14" ht="18" customHeight="1">
      <c r="A543" s="107">
        <v>537</v>
      </c>
      <c r="B543" s="107" t="s">
        <v>55</v>
      </c>
      <c r="C543" s="90">
        <v>43570</v>
      </c>
      <c r="D543" s="107" t="s">
        <v>5323</v>
      </c>
      <c r="E543" s="107" t="s">
        <v>1709</v>
      </c>
      <c r="F543" s="126">
        <v>1502.82</v>
      </c>
      <c r="G543" s="107" t="str">
        <f t="shared" si="8"/>
        <v>SH19-03625</v>
      </c>
      <c r="H543" s="318"/>
      <c r="I543" s="126"/>
      <c r="J543" s="110"/>
      <c r="K543" s="108"/>
      <c r="L543" s="107"/>
      <c r="M543" s="319"/>
      <c r="N543" s="107"/>
    </row>
    <row r="544" spans="1:14" ht="18" customHeight="1">
      <c r="A544" s="107">
        <v>538</v>
      </c>
      <c r="B544" s="107" t="s">
        <v>55</v>
      </c>
      <c r="C544" s="90">
        <v>43570</v>
      </c>
      <c r="D544" s="107" t="s">
        <v>5324</v>
      </c>
      <c r="E544" s="107" t="s">
        <v>1709</v>
      </c>
      <c r="F544" s="126">
        <v>708.84</v>
      </c>
      <c r="G544" s="107" t="str">
        <f t="shared" ref="G544:G607" si="9">D544</f>
        <v>SH19-03626</v>
      </c>
      <c r="H544" s="318"/>
      <c r="I544" s="126"/>
      <c r="J544" s="110"/>
      <c r="K544" s="108"/>
      <c r="L544" s="107"/>
      <c r="M544" s="319"/>
      <c r="N544" s="107"/>
    </row>
    <row r="545" spans="1:14" ht="18" customHeight="1">
      <c r="A545" s="107">
        <v>539</v>
      </c>
      <c r="B545" s="107" t="s">
        <v>197</v>
      </c>
      <c r="C545" s="90">
        <v>43570</v>
      </c>
      <c r="D545" s="107" t="s">
        <v>5325</v>
      </c>
      <c r="E545" s="107" t="s">
        <v>1709</v>
      </c>
      <c r="F545" s="126">
        <v>5544</v>
      </c>
      <c r="G545" s="107" t="str">
        <f t="shared" si="9"/>
        <v>SH19-03627</v>
      </c>
      <c r="H545" s="318"/>
      <c r="I545" s="126"/>
      <c r="J545" s="110"/>
      <c r="K545" s="108"/>
      <c r="L545" s="107"/>
      <c r="M545" s="319"/>
      <c r="N545" s="107"/>
    </row>
    <row r="546" spans="1:14" ht="18" customHeight="1">
      <c r="A546" s="107">
        <v>540</v>
      </c>
      <c r="B546" s="107" t="s">
        <v>197</v>
      </c>
      <c r="C546" s="90">
        <v>43570</v>
      </c>
      <c r="D546" s="107" t="s">
        <v>5326</v>
      </c>
      <c r="E546" s="107" t="s">
        <v>1709</v>
      </c>
      <c r="F546" s="126">
        <v>5544</v>
      </c>
      <c r="G546" s="107" t="str">
        <f t="shared" si="9"/>
        <v>SH19-03628</v>
      </c>
      <c r="H546" s="318"/>
      <c r="I546" s="126"/>
      <c r="J546" s="110"/>
      <c r="K546" s="108"/>
      <c r="L546" s="107"/>
      <c r="M546" s="319"/>
      <c r="N546" s="107"/>
    </row>
    <row r="547" spans="1:14" ht="18" customHeight="1">
      <c r="A547" s="107">
        <v>541</v>
      </c>
      <c r="B547" s="107" t="s">
        <v>43</v>
      </c>
      <c r="C547" s="90">
        <v>43570</v>
      </c>
      <c r="D547" s="107" t="s">
        <v>5327</v>
      </c>
      <c r="E547" s="107" t="s">
        <v>1709</v>
      </c>
      <c r="F547" s="126">
        <v>900</v>
      </c>
      <c r="G547" s="107" t="str">
        <f t="shared" si="9"/>
        <v>SH19-03629</v>
      </c>
      <c r="H547" s="318"/>
      <c r="I547" s="126"/>
      <c r="J547" s="110"/>
      <c r="K547" s="108"/>
      <c r="L547" s="107"/>
      <c r="M547" s="319"/>
      <c r="N547" s="107"/>
    </row>
    <row r="548" spans="1:14" ht="18" customHeight="1">
      <c r="A548" s="107">
        <v>542</v>
      </c>
      <c r="B548" s="107" t="s">
        <v>43</v>
      </c>
      <c r="C548" s="90">
        <v>43570</v>
      </c>
      <c r="D548" s="107" t="s">
        <v>5328</v>
      </c>
      <c r="E548" s="107" t="s">
        <v>1709</v>
      </c>
      <c r="F548" s="126">
        <v>4801.1000000000004</v>
      </c>
      <c r="G548" s="107" t="str">
        <f t="shared" si="9"/>
        <v>SH19-03630</v>
      </c>
      <c r="H548" s="318"/>
      <c r="I548" s="126"/>
      <c r="J548" s="110"/>
      <c r="K548" s="108"/>
      <c r="L548" s="107"/>
      <c r="M548" s="319"/>
      <c r="N548" s="107"/>
    </row>
    <row r="549" spans="1:14" ht="18" customHeight="1">
      <c r="A549" s="107">
        <v>543</v>
      </c>
      <c r="B549" s="107" t="s">
        <v>139</v>
      </c>
      <c r="C549" s="90">
        <v>43570</v>
      </c>
      <c r="D549" s="107" t="s">
        <v>5329</v>
      </c>
      <c r="E549" s="107" t="s">
        <v>1709</v>
      </c>
      <c r="F549" s="126">
        <v>1479</v>
      </c>
      <c r="G549" s="107" t="str">
        <f t="shared" si="9"/>
        <v>SH19-03631</v>
      </c>
      <c r="H549" s="318"/>
      <c r="I549" s="126"/>
      <c r="J549" s="110"/>
      <c r="K549" s="108"/>
      <c r="L549" s="107"/>
      <c r="M549" s="319"/>
      <c r="N549" s="107"/>
    </row>
    <row r="550" spans="1:14" ht="18" customHeight="1">
      <c r="A550" s="107">
        <v>544</v>
      </c>
      <c r="B550" s="107" t="s">
        <v>43</v>
      </c>
      <c r="C550" s="90">
        <v>43570</v>
      </c>
      <c r="D550" s="107" t="s">
        <v>5330</v>
      </c>
      <c r="E550" s="107" t="s">
        <v>1709</v>
      </c>
      <c r="F550" s="126">
        <v>373.5</v>
      </c>
      <c r="G550" s="107" t="str">
        <f t="shared" si="9"/>
        <v>SH19-03632</v>
      </c>
      <c r="H550" s="318"/>
      <c r="I550" s="126"/>
      <c r="J550" s="110"/>
      <c r="K550" s="108"/>
      <c r="L550" s="107"/>
      <c r="M550" s="319"/>
      <c r="N550" s="107"/>
    </row>
    <row r="551" spans="1:14" ht="18" customHeight="1">
      <c r="A551" s="107">
        <v>545</v>
      </c>
      <c r="B551" s="107" t="s">
        <v>43</v>
      </c>
      <c r="C551" s="90">
        <v>43570</v>
      </c>
      <c r="D551" s="107" t="s">
        <v>5331</v>
      </c>
      <c r="E551" s="107" t="s">
        <v>1709</v>
      </c>
      <c r="F551" s="126">
        <v>1295.4000000000001</v>
      </c>
      <c r="G551" s="107" t="str">
        <f t="shared" si="9"/>
        <v>SH19-03633</v>
      </c>
      <c r="H551" s="318"/>
      <c r="I551" s="126"/>
      <c r="J551" s="110"/>
      <c r="K551" s="108"/>
      <c r="L551" s="107"/>
      <c r="M551" s="319"/>
      <c r="N551" s="107"/>
    </row>
    <row r="552" spans="1:14" ht="18" customHeight="1">
      <c r="A552" s="107">
        <v>546</v>
      </c>
      <c r="B552" s="107" t="s">
        <v>291</v>
      </c>
      <c r="C552" s="90">
        <v>43570</v>
      </c>
      <c r="D552" s="107" t="s">
        <v>5332</v>
      </c>
      <c r="E552" s="107" t="s">
        <v>1709</v>
      </c>
      <c r="F552" s="126">
        <v>3468.32</v>
      </c>
      <c r="G552" s="107" t="str">
        <f t="shared" si="9"/>
        <v>SH19-03634</v>
      </c>
      <c r="H552" s="318"/>
      <c r="I552" s="126"/>
      <c r="J552" s="110"/>
      <c r="K552" s="108"/>
      <c r="L552" s="107"/>
      <c r="M552" s="319"/>
      <c r="N552" s="107"/>
    </row>
    <row r="553" spans="1:14" ht="18" customHeight="1">
      <c r="A553" s="107">
        <v>547</v>
      </c>
      <c r="B553" s="107" t="s">
        <v>58</v>
      </c>
      <c r="C553" s="90">
        <v>43570</v>
      </c>
      <c r="D553" s="107" t="s">
        <v>5333</v>
      </c>
      <c r="E553" s="107" t="s">
        <v>1709</v>
      </c>
      <c r="F553" s="126">
        <v>1908</v>
      </c>
      <c r="G553" s="107" t="str">
        <f t="shared" si="9"/>
        <v>SH19-03635</v>
      </c>
      <c r="H553" s="318"/>
      <c r="I553" s="126"/>
      <c r="J553" s="110"/>
      <c r="K553" s="108"/>
      <c r="L553" s="107"/>
      <c r="M553" s="319"/>
      <c r="N553" s="107"/>
    </row>
    <row r="554" spans="1:14" ht="18" customHeight="1">
      <c r="A554" s="107">
        <v>548</v>
      </c>
      <c r="B554" s="107" t="s">
        <v>197</v>
      </c>
      <c r="C554" s="90">
        <v>43570</v>
      </c>
      <c r="D554" s="107" t="s">
        <v>5334</v>
      </c>
      <c r="E554" s="107" t="s">
        <v>1709</v>
      </c>
      <c r="F554" s="126">
        <v>6209.53</v>
      </c>
      <c r="G554" s="107" t="str">
        <f t="shared" si="9"/>
        <v>SH19-03636</v>
      </c>
      <c r="H554" s="318"/>
      <c r="I554" s="126"/>
      <c r="J554" s="110"/>
      <c r="K554" s="108"/>
      <c r="L554" s="107"/>
      <c r="M554" s="319"/>
      <c r="N554" s="107"/>
    </row>
    <row r="555" spans="1:14" ht="18" customHeight="1">
      <c r="A555" s="107">
        <v>549</v>
      </c>
      <c r="B555" s="107" t="s">
        <v>366</v>
      </c>
      <c r="C555" s="90">
        <v>43570</v>
      </c>
      <c r="D555" s="107" t="s">
        <v>5335</v>
      </c>
      <c r="E555" s="107" t="s">
        <v>1709</v>
      </c>
      <c r="F555" s="126">
        <v>1316.7</v>
      </c>
      <c r="G555" s="107" t="str">
        <f t="shared" si="9"/>
        <v>SH19-03637</v>
      </c>
      <c r="H555" s="318"/>
      <c r="I555" s="126"/>
      <c r="J555" s="110"/>
      <c r="K555" s="108"/>
      <c r="L555" s="107"/>
      <c r="M555" s="319"/>
      <c r="N555" s="107"/>
    </row>
    <row r="556" spans="1:14" ht="18" customHeight="1">
      <c r="A556" s="107">
        <v>550</v>
      </c>
      <c r="B556" s="107" t="s">
        <v>49</v>
      </c>
      <c r="C556" s="90">
        <v>43571</v>
      </c>
      <c r="D556" s="107" t="s">
        <v>5336</v>
      </c>
      <c r="E556" s="107" t="s">
        <v>1709</v>
      </c>
      <c r="F556" s="126">
        <v>14242.8</v>
      </c>
      <c r="G556" s="107" t="str">
        <f t="shared" si="9"/>
        <v>SH19-03638</v>
      </c>
      <c r="H556" s="318"/>
      <c r="I556" s="126"/>
      <c r="J556" s="110"/>
      <c r="K556" s="108"/>
      <c r="L556" s="107"/>
      <c r="M556" s="319"/>
      <c r="N556" s="107"/>
    </row>
    <row r="557" spans="1:14" ht="18" customHeight="1">
      <c r="A557" s="107">
        <v>551</v>
      </c>
      <c r="B557" s="107" t="s">
        <v>223</v>
      </c>
      <c r="C557" s="90">
        <v>43570</v>
      </c>
      <c r="D557" s="107" t="s">
        <v>5337</v>
      </c>
      <c r="E557" s="107" t="s">
        <v>1709</v>
      </c>
      <c r="F557" s="126">
        <v>3695.1</v>
      </c>
      <c r="G557" s="107" t="str">
        <f t="shared" si="9"/>
        <v>SH19-03639</v>
      </c>
      <c r="H557" s="318"/>
      <c r="I557" s="126"/>
      <c r="J557" s="110"/>
      <c r="K557" s="108"/>
      <c r="L557" s="107"/>
      <c r="M557" s="319"/>
      <c r="N557" s="107"/>
    </row>
    <row r="558" spans="1:14" ht="18" customHeight="1">
      <c r="A558" s="107">
        <v>552</v>
      </c>
      <c r="B558" s="107" t="s">
        <v>51</v>
      </c>
      <c r="C558" s="90">
        <v>43570</v>
      </c>
      <c r="D558" s="107" t="s">
        <v>5338</v>
      </c>
      <c r="E558" s="107" t="s">
        <v>1709</v>
      </c>
      <c r="F558" s="126">
        <v>290.14999999999998</v>
      </c>
      <c r="G558" s="107" t="str">
        <f t="shared" si="9"/>
        <v>SH19-03640</v>
      </c>
      <c r="H558" s="318"/>
      <c r="I558" s="126"/>
      <c r="J558" s="110"/>
      <c r="K558" s="108"/>
      <c r="L558" s="107"/>
      <c r="M558" s="319"/>
      <c r="N558" s="107"/>
    </row>
    <row r="559" spans="1:14" ht="18" customHeight="1">
      <c r="A559" s="107">
        <v>553</v>
      </c>
      <c r="B559" s="107" t="s">
        <v>1746</v>
      </c>
      <c r="D559" s="327" t="s">
        <v>5339</v>
      </c>
      <c r="E559" s="107" t="s">
        <v>1709</v>
      </c>
      <c r="F559" s="126">
        <v>0</v>
      </c>
      <c r="G559" s="107" t="str">
        <f t="shared" si="9"/>
        <v>SH19-03641</v>
      </c>
      <c r="H559" s="318"/>
      <c r="I559" s="126"/>
      <c r="J559" s="110"/>
      <c r="K559" s="108"/>
      <c r="L559" s="107"/>
      <c r="M559" s="319"/>
      <c r="N559" s="107"/>
    </row>
    <row r="560" spans="1:14" ht="18" customHeight="1">
      <c r="A560" s="107">
        <v>554</v>
      </c>
      <c r="B560" s="107" t="s">
        <v>329</v>
      </c>
      <c r="C560" s="90">
        <v>43570</v>
      </c>
      <c r="D560" s="107" t="s">
        <v>5340</v>
      </c>
      <c r="E560" s="107" t="s">
        <v>1709</v>
      </c>
      <c r="F560" s="126">
        <v>1689.35</v>
      </c>
      <c r="G560" s="107" t="str">
        <f t="shared" si="9"/>
        <v>SH19-03642</v>
      </c>
      <c r="H560" s="318"/>
      <c r="I560" s="126"/>
      <c r="J560" s="110"/>
      <c r="K560" s="108"/>
      <c r="L560" s="107"/>
      <c r="M560" s="319"/>
      <c r="N560" s="107"/>
    </row>
    <row r="561" spans="1:14" ht="18" customHeight="1">
      <c r="A561" s="107">
        <v>555</v>
      </c>
      <c r="B561" s="107" t="s">
        <v>142</v>
      </c>
      <c r="C561" s="90">
        <v>43570</v>
      </c>
      <c r="D561" s="107" t="s">
        <v>5341</v>
      </c>
      <c r="E561" s="107" t="s">
        <v>1709</v>
      </c>
      <c r="F561" s="126">
        <v>1993.9</v>
      </c>
      <c r="G561" s="107" t="str">
        <f t="shared" si="9"/>
        <v>SH19-03643</v>
      </c>
      <c r="H561" s="318"/>
      <c r="I561" s="126"/>
      <c r="J561" s="110"/>
      <c r="K561" s="108"/>
      <c r="L561" s="107"/>
      <c r="M561" s="319"/>
      <c r="N561" s="107"/>
    </row>
    <row r="562" spans="1:14" ht="18" customHeight="1">
      <c r="A562" s="107">
        <v>556</v>
      </c>
      <c r="B562" s="107" t="s">
        <v>142</v>
      </c>
      <c r="C562" s="90">
        <v>43570</v>
      </c>
      <c r="D562" s="125" t="s">
        <v>5342</v>
      </c>
      <c r="E562" s="107" t="s">
        <v>1709</v>
      </c>
      <c r="F562" s="126">
        <v>83.63</v>
      </c>
      <c r="G562" s="107" t="str">
        <f t="shared" si="9"/>
        <v>SH19-03644</v>
      </c>
      <c r="H562" s="318"/>
      <c r="I562" s="126"/>
      <c r="J562" s="110"/>
      <c r="K562" s="108"/>
      <c r="L562" s="107"/>
      <c r="M562" s="319"/>
      <c r="N562" s="107"/>
    </row>
    <row r="563" spans="1:14" ht="18" customHeight="1">
      <c r="A563" s="107">
        <v>557</v>
      </c>
      <c r="B563" s="107" t="s">
        <v>55</v>
      </c>
      <c r="C563" s="90">
        <v>43570</v>
      </c>
      <c r="D563" s="107" t="s">
        <v>5343</v>
      </c>
      <c r="E563" s="107" t="s">
        <v>1709</v>
      </c>
      <c r="F563" s="126">
        <v>897.5</v>
      </c>
      <c r="G563" s="107" t="str">
        <f t="shared" si="9"/>
        <v>SH19-03645</v>
      </c>
      <c r="H563" s="318"/>
      <c r="I563" s="126"/>
      <c r="J563" s="110"/>
      <c r="K563" s="108"/>
      <c r="L563" s="107"/>
      <c r="M563" s="319"/>
      <c r="N563" s="107"/>
    </row>
    <row r="564" spans="1:14" ht="18" customHeight="1">
      <c r="A564" s="107">
        <v>558</v>
      </c>
      <c r="B564" s="107" t="s">
        <v>55</v>
      </c>
      <c r="C564" s="90">
        <v>43570</v>
      </c>
      <c r="D564" s="107" t="s">
        <v>5344</v>
      </c>
      <c r="E564" s="107" t="s">
        <v>1709</v>
      </c>
      <c r="F564" s="126">
        <v>129.9</v>
      </c>
      <c r="G564" s="107" t="str">
        <f t="shared" si="9"/>
        <v>SH19-03646</v>
      </c>
      <c r="H564" s="318"/>
      <c r="I564" s="126"/>
      <c r="J564" s="110"/>
      <c r="K564" s="108"/>
      <c r="L564" s="107"/>
      <c r="M564" s="319"/>
      <c r="N564" s="107"/>
    </row>
    <row r="565" spans="1:14" ht="18" customHeight="1">
      <c r="A565" s="107">
        <v>559</v>
      </c>
      <c r="B565" s="107" t="s">
        <v>55</v>
      </c>
      <c r="C565" s="90">
        <v>43570</v>
      </c>
      <c r="D565" s="107" t="s">
        <v>5345</v>
      </c>
      <c r="E565" s="107" t="s">
        <v>1709</v>
      </c>
      <c r="F565" s="126">
        <v>151.5</v>
      </c>
      <c r="G565" s="107" t="str">
        <f t="shared" si="9"/>
        <v>SH19-03647</v>
      </c>
      <c r="H565" s="318"/>
      <c r="I565" s="126"/>
      <c r="J565" s="110"/>
      <c r="K565" s="108"/>
      <c r="L565" s="107"/>
      <c r="M565" s="319"/>
      <c r="N565" s="107"/>
    </row>
    <row r="566" spans="1:14" ht="18" customHeight="1">
      <c r="A566" s="107">
        <v>560</v>
      </c>
      <c r="B566" s="107" t="s">
        <v>55</v>
      </c>
      <c r="C566" s="90">
        <v>43570</v>
      </c>
      <c r="D566" s="107" t="s">
        <v>5346</v>
      </c>
      <c r="E566" s="107" t="s">
        <v>1709</v>
      </c>
      <c r="F566" s="126">
        <v>136.15</v>
      </c>
      <c r="G566" s="107" t="str">
        <f t="shared" si="9"/>
        <v>SH19-03648</v>
      </c>
      <c r="H566" s="318"/>
      <c r="I566" s="126"/>
      <c r="J566" s="110"/>
      <c r="K566" s="108"/>
      <c r="L566" s="107"/>
      <c r="M566" s="319"/>
      <c r="N566" s="107"/>
    </row>
    <row r="567" spans="1:14" ht="18" customHeight="1">
      <c r="A567" s="107">
        <v>561</v>
      </c>
      <c r="B567" s="107" t="s">
        <v>55</v>
      </c>
      <c r="C567" s="90">
        <v>43570</v>
      </c>
      <c r="D567" s="107" t="s">
        <v>5347</v>
      </c>
      <c r="E567" s="107" t="s">
        <v>1709</v>
      </c>
      <c r="F567" s="126">
        <v>182.72</v>
      </c>
      <c r="G567" s="107" t="str">
        <f t="shared" si="9"/>
        <v>SH19-03649</v>
      </c>
      <c r="H567" s="318"/>
      <c r="I567" s="126"/>
      <c r="J567" s="110"/>
      <c r="K567" s="108"/>
      <c r="L567" s="107"/>
      <c r="M567" s="319"/>
      <c r="N567" s="107"/>
    </row>
    <row r="568" spans="1:14" ht="18" customHeight="1">
      <c r="A568" s="107">
        <v>562</v>
      </c>
      <c r="B568" s="107" t="s">
        <v>55</v>
      </c>
      <c r="C568" s="90">
        <v>43570</v>
      </c>
      <c r="D568" s="107" t="s">
        <v>5348</v>
      </c>
      <c r="E568" s="107" t="s">
        <v>1709</v>
      </c>
      <c r="F568" s="126">
        <v>731.6</v>
      </c>
      <c r="G568" s="107" t="str">
        <f t="shared" si="9"/>
        <v>SH19-03650</v>
      </c>
      <c r="H568" s="318"/>
      <c r="I568" s="126"/>
      <c r="J568" s="110"/>
      <c r="K568" s="108"/>
      <c r="L568" s="107"/>
      <c r="M568" s="319"/>
      <c r="N568" s="107"/>
    </row>
    <row r="569" spans="1:14" ht="18" customHeight="1">
      <c r="A569" s="107">
        <v>563</v>
      </c>
      <c r="B569" s="107" t="s">
        <v>1727</v>
      </c>
      <c r="C569" s="90">
        <v>43570</v>
      </c>
      <c r="D569" s="107" t="s">
        <v>5349</v>
      </c>
      <c r="E569" s="107" t="s">
        <v>1709</v>
      </c>
      <c r="F569" s="126">
        <v>1499.75</v>
      </c>
      <c r="G569" s="107" t="str">
        <f t="shared" si="9"/>
        <v>SH19-03651</v>
      </c>
      <c r="H569" s="318"/>
      <c r="I569" s="126"/>
      <c r="J569" s="110"/>
      <c r="K569" s="108"/>
      <c r="L569" s="107"/>
      <c r="M569" s="319"/>
      <c r="N569" s="107"/>
    </row>
    <row r="570" spans="1:14" ht="18" customHeight="1">
      <c r="A570" s="107">
        <v>564</v>
      </c>
      <c r="B570" s="107" t="s">
        <v>42</v>
      </c>
      <c r="C570" s="90">
        <v>43570</v>
      </c>
      <c r="D570" s="107" t="s">
        <v>5350</v>
      </c>
      <c r="E570" s="107" t="s">
        <v>6084</v>
      </c>
      <c r="F570" s="126">
        <v>3638.86</v>
      </c>
      <c r="G570" s="107" t="str">
        <f t="shared" si="9"/>
        <v>SH19-03652</v>
      </c>
      <c r="H570" s="318"/>
      <c r="I570" s="126"/>
      <c r="J570" s="110"/>
      <c r="K570" s="108"/>
      <c r="L570" s="107"/>
      <c r="M570" s="319"/>
      <c r="N570" s="107"/>
    </row>
    <row r="571" spans="1:14" ht="18" customHeight="1">
      <c r="A571" s="107">
        <v>565</v>
      </c>
      <c r="B571" s="107" t="s">
        <v>42</v>
      </c>
      <c r="C571" s="90">
        <v>43571</v>
      </c>
      <c r="D571" s="107" t="s">
        <v>5351</v>
      </c>
      <c r="E571" s="107" t="s">
        <v>6085</v>
      </c>
      <c r="F571" s="126">
        <v>5712.21</v>
      </c>
      <c r="G571" s="107" t="str">
        <f t="shared" si="9"/>
        <v>SH19-03653</v>
      </c>
      <c r="H571" s="318"/>
      <c r="I571" s="126"/>
      <c r="J571" s="110"/>
      <c r="K571" s="108"/>
      <c r="L571" s="107"/>
      <c r="M571" s="319"/>
      <c r="N571" s="107"/>
    </row>
    <row r="572" spans="1:14" ht="18" customHeight="1">
      <c r="A572" s="107">
        <v>566</v>
      </c>
      <c r="B572" s="107" t="s">
        <v>42</v>
      </c>
      <c r="C572" s="90">
        <v>43571</v>
      </c>
      <c r="D572" s="107" t="s">
        <v>5352</v>
      </c>
      <c r="E572" s="107" t="s">
        <v>6085</v>
      </c>
      <c r="F572" s="126">
        <v>9836.91</v>
      </c>
      <c r="G572" s="107" t="str">
        <f t="shared" si="9"/>
        <v>SH19-03654</v>
      </c>
      <c r="H572" s="318"/>
      <c r="I572" s="126"/>
      <c r="J572" s="110"/>
      <c r="K572" s="108"/>
      <c r="L572" s="107"/>
      <c r="M572" s="319"/>
      <c r="N572" s="107"/>
    </row>
    <row r="573" spans="1:14" ht="18" customHeight="1">
      <c r="A573" s="107">
        <v>567</v>
      </c>
      <c r="B573" s="107" t="s">
        <v>42</v>
      </c>
      <c r="C573" s="90">
        <v>43571</v>
      </c>
      <c r="D573" s="107" t="s">
        <v>5353</v>
      </c>
      <c r="E573" s="107" t="s">
        <v>6085</v>
      </c>
      <c r="F573" s="126">
        <v>2101.89</v>
      </c>
      <c r="G573" s="107" t="str">
        <f t="shared" si="9"/>
        <v>SH19-03655</v>
      </c>
      <c r="H573" s="318"/>
      <c r="I573" s="126"/>
      <c r="J573" s="110"/>
      <c r="K573" s="108"/>
      <c r="L573" s="107"/>
      <c r="M573" s="319"/>
      <c r="N573" s="107"/>
    </row>
    <row r="574" spans="1:14" ht="18" customHeight="1">
      <c r="A574" s="107">
        <v>568</v>
      </c>
      <c r="B574" s="107" t="s">
        <v>42</v>
      </c>
      <c r="C574" s="90">
        <v>43571</v>
      </c>
      <c r="D574" s="107" t="s">
        <v>5354</v>
      </c>
      <c r="E574" s="107" t="s">
        <v>6085</v>
      </c>
      <c r="F574" s="126">
        <v>2536.81</v>
      </c>
      <c r="G574" s="107" t="str">
        <f t="shared" si="9"/>
        <v>SH19-03656</v>
      </c>
      <c r="H574" s="318"/>
      <c r="I574" s="126"/>
      <c r="J574" s="110"/>
      <c r="K574" s="108"/>
      <c r="L574" s="107"/>
      <c r="M574" s="319"/>
      <c r="N574" s="107"/>
    </row>
    <row r="575" spans="1:14" ht="18" customHeight="1">
      <c r="A575" s="107">
        <v>569</v>
      </c>
      <c r="B575" s="107" t="s">
        <v>42</v>
      </c>
      <c r="C575" s="90">
        <v>43571</v>
      </c>
      <c r="D575" s="107" t="s">
        <v>5355</v>
      </c>
      <c r="E575" s="107" t="s">
        <v>6085</v>
      </c>
      <c r="F575" s="126">
        <v>3647.55</v>
      </c>
      <c r="G575" s="107" t="str">
        <f t="shared" si="9"/>
        <v>SH19-03657</v>
      </c>
      <c r="H575" s="318"/>
      <c r="I575" s="126"/>
      <c r="J575" s="110"/>
      <c r="K575" s="108"/>
      <c r="L575" s="107"/>
      <c r="M575" s="319"/>
      <c r="N575" s="107"/>
    </row>
    <row r="576" spans="1:14" ht="18" customHeight="1">
      <c r="A576" s="107">
        <v>570</v>
      </c>
      <c r="B576" s="107" t="s">
        <v>42</v>
      </c>
      <c r="C576" s="90">
        <v>43570</v>
      </c>
      <c r="D576" s="107" t="s">
        <v>5356</v>
      </c>
      <c r="E576" s="107" t="s">
        <v>6084</v>
      </c>
      <c r="F576" s="126">
        <v>17.920000000000002</v>
      </c>
      <c r="G576" s="107" t="str">
        <f t="shared" si="9"/>
        <v>SH19-03658</v>
      </c>
      <c r="H576" s="318"/>
      <c r="I576" s="126"/>
      <c r="J576" s="110"/>
      <c r="K576" s="108"/>
      <c r="L576" s="107"/>
      <c r="M576" s="319"/>
      <c r="N576" s="107"/>
    </row>
    <row r="577" spans="1:14" ht="18" customHeight="1">
      <c r="A577" s="107">
        <v>571</v>
      </c>
      <c r="B577" s="107" t="s">
        <v>1746</v>
      </c>
      <c r="D577" s="327" t="s">
        <v>5357</v>
      </c>
      <c r="E577" s="107" t="s">
        <v>1709</v>
      </c>
      <c r="F577" s="126">
        <v>0</v>
      </c>
      <c r="G577" s="107" t="str">
        <f t="shared" si="9"/>
        <v>SH19-03659</v>
      </c>
      <c r="H577" s="318"/>
      <c r="I577" s="126"/>
      <c r="J577" s="110"/>
      <c r="K577" s="108"/>
      <c r="L577" s="107"/>
      <c r="M577" s="319"/>
      <c r="N577" s="107"/>
    </row>
    <row r="578" spans="1:14" ht="18" customHeight="1">
      <c r="A578" s="107">
        <v>572</v>
      </c>
      <c r="B578" s="107" t="s">
        <v>1746</v>
      </c>
      <c r="D578" s="327" t="s">
        <v>5358</v>
      </c>
      <c r="E578" s="107" t="s">
        <v>1709</v>
      </c>
      <c r="F578" s="126">
        <v>0</v>
      </c>
      <c r="G578" s="107" t="str">
        <f t="shared" si="9"/>
        <v>SH19-03660</v>
      </c>
      <c r="H578" s="318"/>
      <c r="I578" s="126"/>
      <c r="J578" s="110"/>
      <c r="K578" s="108"/>
      <c r="L578" s="107"/>
      <c r="M578" s="319"/>
      <c r="N578" s="107"/>
    </row>
    <row r="579" spans="1:14" ht="18" customHeight="1">
      <c r="A579" s="107">
        <v>573</v>
      </c>
      <c r="B579" s="107" t="s">
        <v>1746</v>
      </c>
      <c r="D579" s="327" t="s">
        <v>5359</v>
      </c>
      <c r="E579" s="107" t="s">
        <v>1709</v>
      </c>
      <c r="F579" s="126">
        <v>0</v>
      </c>
      <c r="G579" s="107" t="str">
        <f t="shared" si="9"/>
        <v>SH19-03661</v>
      </c>
      <c r="H579" s="318"/>
      <c r="I579" s="126"/>
      <c r="J579" s="110"/>
      <c r="K579" s="108"/>
      <c r="L579" s="107"/>
      <c r="M579" s="319"/>
      <c r="N579" s="107"/>
    </row>
    <row r="580" spans="1:14" ht="18" customHeight="1">
      <c r="A580" s="107">
        <v>574</v>
      </c>
      <c r="B580" s="107" t="s">
        <v>42</v>
      </c>
      <c r="C580" s="90">
        <v>43570</v>
      </c>
      <c r="D580" s="107" t="s">
        <v>5360</v>
      </c>
      <c r="E580" s="107" t="s">
        <v>6084</v>
      </c>
      <c r="F580" s="126">
        <v>9.14</v>
      </c>
      <c r="G580" s="107" t="str">
        <f t="shared" si="9"/>
        <v>SH19-03662</v>
      </c>
      <c r="H580" s="318"/>
      <c r="I580" s="126"/>
      <c r="J580" s="110"/>
      <c r="K580" s="108"/>
      <c r="L580" s="107"/>
      <c r="M580" s="319"/>
      <c r="N580" s="107"/>
    </row>
    <row r="581" spans="1:14" ht="18" customHeight="1">
      <c r="A581" s="107">
        <v>575</v>
      </c>
      <c r="B581" s="107" t="s">
        <v>43</v>
      </c>
      <c r="C581" s="90">
        <v>43570</v>
      </c>
      <c r="D581" s="107" t="s">
        <v>5361</v>
      </c>
      <c r="E581" s="107" t="s">
        <v>1709</v>
      </c>
      <c r="F581" s="126">
        <v>2323.44</v>
      </c>
      <c r="G581" s="107" t="str">
        <f t="shared" si="9"/>
        <v>SH19-03663</v>
      </c>
      <c r="H581" s="318"/>
      <c r="I581" s="126"/>
      <c r="J581" s="110"/>
      <c r="K581" s="108"/>
      <c r="L581" s="107"/>
      <c r="M581" s="319"/>
      <c r="N581" s="107"/>
    </row>
    <row r="582" spans="1:14" ht="18" customHeight="1">
      <c r="A582" s="107">
        <v>576</v>
      </c>
      <c r="B582" s="107" t="s">
        <v>42</v>
      </c>
      <c r="C582" s="90">
        <v>43570</v>
      </c>
      <c r="D582" s="107" t="s">
        <v>5362</v>
      </c>
      <c r="E582" s="107" t="s">
        <v>6084</v>
      </c>
      <c r="F582" s="126">
        <v>34.590000000000003</v>
      </c>
      <c r="G582" s="107" t="str">
        <f t="shared" si="9"/>
        <v>SH19-03664</v>
      </c>
      <c r="H582" s="318"/>
      <c r="I582" s="126"/>
      <c r="J582" s="110"/>
      <c r="K582" s="108"/>
      <c r="L582" s="107"/>
      <c r="M582" s="319"/>
      <c r="N582" s="107"/>
    </row>
    <row r="583" spans="1:14" ht="18" customHeight="1">
      <c r="A583" s="107">
        <v>577</v>
      </c>
      <c r="B583" s="107" t="s">
        <v>291</v>
      </c>
      <c r="C583" s="90">
        <v>43570</v>
      </c>
      <c r="D583" s="107" t="s">
        <v>5363</v>
      </c>
      <c r="E583" s="107" t="s">
        <v>1709</v>
      </c>
      <c r="F583" s="126">
        <v>1416.15</v>
      </c>
      <c r="G583" s="107" t="str">
        <f t="shared" si="9"/>
        <v>SH19-03665</v>
      </c>
      <c r="H583" s="318"/>
      <c r="I583" s="126"/>
      <c r="J583" s="110"/>
      <c r="K583" s="108"/>
      <c r="L583" s="107"/>
      <c r="M583" s="319"/>
      <c r="N583" s="107"/>
    </row>
    <row r="584" spans="1:14" ht="18" customHeight="1">
      <c r="A584" s="107">
        <v>578</v>
      </c>
      <c r="B584" s="107" t="s">
        <v>291</v>
      </c>
      <c r="C584" s="90">
        <v>43571</v>
      </c>
      <c r="D584" s="107" t="s">
        <v>5364</v>
      </c>
      <c r="E584" s="107" t="s">
        <v>1709</v>
      </c>
      <c r="F584" s="126">
        <v>283.23</v>
      </c>
      <c r="G584" s="107" t="str">
        <f t="shared" si="9"/>
        <v>SH19-03666</v>
      </c>
      <c r="H584" s="318"/>
      <c r="I584" s="126"/>
      <c r="J584" s="110"/>
      <c r="K584" s="108"/>
      <c r="L584" s="107"/>
      <c r="M584" s="319"/>
      <c r="N584" s="107"/>
    </row>
    <row r="585" spans="1:14" ht="18" customHeight="1">
      <c r="A585" s="107">
        <v>579</v>
      </c>
      <c r="B585" s="107" t="s">
        <v>55</v>
      </c>
      <c r="C585" s="90">
        <v>43570</v>
      </c>
      <c r="D585" s="107" t="s">
        <v>5365</v>
      </c>
      <c r="E585" s="107" t="s">
        <v>1709</v>
      </c>
      <c r="F585" s="126">
        <v>1702.62</v>
      </c>
      <c r="G585" s="107" t="str">
        <f t="shared" si="9"/>
        <v>SH19-03667</v>
      </c>
      <c r="H585" s="318"/>
      <c r="I585" s="126"/>
      <c r="J585" s="110"/>
      <c r="K585" s="108"/>
      <c r="L585" s="107"/>
      <c r="M585" s="319"/>
      <c r="N585" s="107"/>
    </row>
    <row r="586" spans="1:14" ht="18" customHeight="1">
      <c r="A586" s="107">
        <v>580</v>
      </c>
      <c r="B586" s="107" t="s">
        <v>55</v>
      </c>
      <c r="C586" s="90">
        <v>43570</v>
      </c>
      <c r="D586" s="107" t="s">
        <v>5366</v>
      </c>
      <c r="E586" s="107" t="s">
        <v>1709</v>
      </c>
      <c r="F586" s="126">
        <v>1455.3</v>
      </c>
      <c r="G586" s="107" t="str">
        <f t="shared" si="9"/>
        <v>SH19-03668</v>
      </c>
      <c r="H586" s="318"/>
      <c r="I586" s="126"/>
      <c r="J586" s="110"/>
      <c r="K586" s="108"/>
      <c r="L586" s="107"/>
      <c r="M586" s="319"/>
      <c r="N586" s="107"/>
    </row>
    <row r="587" spans="1:14" ht="18" customHeight="1">
      <c r="A587" s="107">
        <v>581</v>
      </c>
      <c r="B587" s="107" t="s">
        <v>55</v>
      </c>
      <c r="C587" s="90">
        <v>43570</v>
      </c>
      <c r="D587" s="107" t="s">
        <v>5367</v>
      </c>
      <c r="E587" s="107" t="s">
        <v>1709</v>
      </c>
      <c r="F587" s="126">
        <v>1644.84</v>
      </c>
      <c r="G587" s="107" t="str">
        <f t="shared" si="9"/>
        <v>SH19-03669</v>
      </c>
      <c r="H587" s="318"/>
      <c r="I587" s="126"/>
      <c r="J587" s="110"/>
      <c r="K587" s="108"/>
      <c r="L587" s="107"/>
      <c r="M587" s="319"/>
      <c r="N587" s="107"/>
    </row>
    <row r="588" spans="1:14" ht="18" customHeight="1">
      <c r="A588" s="107">
        <v>582</v>
      </c>
      <c r="B588" s="107" t="s">
        <v>42</v>
      </c>
      <c r="C588" s="90">
        <v>43571</v>
      </c>
      <c r="D588" s="107" t="s">
        <v>5368</v>
      </c>
      <c r="E588" s="107" t="s">
        <v>6085</v>
      </c>
      <c r="F588" s="126">
        <v>2630.98</v>
      </c>
      <c r="G588" s="107" t="str">
        <f t="shared" si="9"/>
        <v>SH19-03670</v>
      </c>
      <c r="H588" s="318"/>
      <c r="I588" s="126"/>
      <c r="J588" s="110"/>
      <c r="K588" s="108"/>
      <c r="L588" s="107"/>
      <c r="M588" s="319"/>
      <c r="N588" s="107"/>
    </row>
    <row r="589" spans="1:14" ht="18" customHeight="1">
      <c r="A589" s="107">
        <v>583</v>
      </c>
      <c r="B589" s="107" t="s">
        <v>42</v>
      </c>
      <c r="C589" s="90">
        <v>43572</v>
      </c>
      <c r="D589" s="107" t="s">
        <v>5369</v>
      </c>
      <c r="E589" s="107" t="s">
        <v>6086</v>
      </c>
      <c r="F589" s="126">
        <v>7560.76</v>
      </c>
      <c r="G589" s="107" t="str">
        <f t="shared" si="9"/>
        <v>SH19-03671</v>
      </c>
      <c r="H589" s="318"/>
      <c r="I589" s="126"/>
      <c r="J589" s="110"/>
      <c r="K589" s="108"/>
      <c r="L589" s="107"/>
      <c r="M589" s="319"/>
      <c r="N589" s="107"/>
    </row>
    <row r="590" spans="1:14" ht="18" customHeight="1">
      <c r="A590" s="107">
        <v>584</v>
      </c>
      <c r="B590" s="107" t="s">
        <v>42</v>
      </c>
      <c r="C590" s="90">
        <v>43572</v>
      </c>
      <c r="D590" s="107" t="s">
        <v>5370</v>
      </c>
      <c r="E590" s="107" t="s">
        <v>6086</v>
      </c>
      <c r="F590" s="126">
        <v>8517.7099999999991</v>
      </c>
      <c r="G590" s="107" t="str">
        <f t="shared" si="9"/>
        <v>SH19-03672</v>
      </c>
      <c r="H590" s="318"/>
      <c r="I590" s="126"/>
      <c r="J590" s="110"/>
      <c r="K590" s="108"/>
      <c r="L590" s="107"/>
      <c r="M590" s="319"/>
      <c r="N590" s="107"/>
    </row>
    <row r="591" spans="1:14" ht="18" customHeight="1">
      <c r="A591" s="107">
        <v>585</v>
      </c>
      <c r="B591" s="107" t="s">
        <v>42</v>
      </c>
      <c r="C591" s="90">
        <v>43572</v>
      </c>
      <c r="D591" s="107" t="s">
        <v>5371</v>
      </c>
      <c r="E591" s="107" t="s">
        <v>6086</v>
      </c>
      <c r="F591" s="126">
        <v>581.55999999999995</v>
      </c>
      <c r="G591" s="107" t="str">
        <f t="shared" si="9"/>
        <v>SH19-03673</v>
      </c>
      <c r="H591" s="318"/>
      <c r="I591" s="126"/>
      <c r="J591" s="110"/>
      <c r="K591" s="108"/>
      <c r="L591" s="107"/>
      <c r="M591" s="319"/>
      <c r="N591" s="107"/>
    </row>
    <row r="592" spans="1:14" ht="18" customHeight="1">
      <c r="A592" s="107">
        <v>586</v>
      </c>
      <c r="B592" s="107" t="s">
        <v>42</v>
      </c>
      <c r="C592" s="90">
        <v>43572</v>
      </c>
      <c r="D592" s="107" t="s">
        <v>5372</v>
      </c>
      <c r="E592" s="107" t="s">
        <v>6086</v>
      </c>
      <c r="F592" s="126">
        <v>6040.66</v>
      </c>
      <c r="G592" s="107" t="str">
        <f t="shared" si="9"/>
        <v>SH19-03674</v>
      </c>
      <c r="H592" s="318"/>
      <c r="I592" s="126"/>
      <c r="J592" s="110"/>
      <c r="K592" s="108"/>
      <c r="L592" s="107"/>
      <c r="M592" s="319"/>
      <c r="N592" s="107"/>
    </row>
    <row r="593" spans="1:14" ht="18" customHeight="1">
      <c r="A593" s="107">
        <v>587</v>
      </c>
      <c r="B593" s="107" t="s">
        <v>42</v>
      </c>
      <c r="C593" s="90">
        <v>43572</v>
      </c>
      <c r="D593" s="107" t="s">
        <v>5373</v>
      </c>
      <c r="E593" s="107" t="s">
        <v>6086</v>
      </c>
      <c r="F593" s="126">
        <v>10050.27</v>
      </c>
      <c r="G593" s="107" t="str">
        <f t="shared" si="9"/>
        <v>SH19-03675</v>
      </c>
      <c r="H593" s="318"/>
      <c r="I593" s="126"/>
      <c r="J593" s="110"/>
      <c r="K593" s="108"/>
      <c r="L593" s="107"/>
      <c r="M593" s="319"/>
      <c r="N593" s="107"/>
    </row>
    <row r="594" spans="1:14" ht="18" customHeight="1">
      <c r="A594" s="107">
        <v>588</v>
      </c>
      <c r="B594" s="107" t="s">
        <v>42</v>
      </c>
      <c r="C594" s="90">
        <v>43572</v>
      </c>
      <c r="D594" s="107" t="s">
        <v>5374</v>
      </c>
      <c r="E594" s="107" t="s">
        <v>6086</v>
      </c>
      <c r="F594" s="126">
        <v>5022.03</v>
      </c>
      <c r="G594" s="107" t="str">
        <f t="shared" si="9"/>
        <v>SH19-03676</v>
      </c>
      <c r="H594" s="318"/>
      <c r="I594" s="126"/>
      <c r="J594" s="110"/>
      <c r="K594" s="108"/>
      <c r="L594" s="107"/>
      <c r="M594" s="319"/>
      <c r="N594" s="107"/>
    </row>
    <row r="595" spans="1:14" ht="18" customHeight="1">
      <c r="A595" s="107">
        <v>589</v>
      </c>
      <c r="B595" s="107" t="s">
        <v>42</v>
      </c>
      <c r="C595" s="90">
        <v>43572</v>
      </c>
      <c r="D595" s="107" t="s">
        <v>5375</v>
      </c>
      <c r="E595" s="107" t="s">
        <v>6086</v>
      </c>
      <c r="F595" s="126">
        <v>9326.0400000000009</v>
      </c>
      <c r="G595" s="107" t="str">
        <f t="shared" si="9"/>
        <v>SH19-03677</v>
      </c>
      <c r="H595" s="318"/>
      <c r="I595" s="126"/>
      <c r="J595" s="110"/>
      <c r="K595" s="108"/>
      <c r="L595" s="107"/>
      <c r="M595" s="319"/>
      <c r="N595" s="107"/>
    </row>
    <row r="596" spans="1:14" ht="18" customHeight="1">
      <c r="A596" s="107">
        <v>590</v>
      </c>
      <c r="B596" s="107" t="s">
        <v>42</v>
      </c>
      <c r="C596" s="90">
        <v>43572</v>
      </c>
      <c r="D596" s="107" t="s">
        <v>5376</v>
      </c>
      <c r="E596" s="107" t="s">
        <v>6086</v>
      </c>
      <c r="F596" s="126">
        <v>6579.59</v>
      </c>
      <c r="G596" s="107" t="str">
        <f t="shared" si="9"/>
        <v>SH19-03678</v>
      </c>
      <c r="H596" s="318"/>
      <c r="I596" s="126"/>
      <c r="J596" s="110"/>
      <c r="K596" s="108"/>
      <c r="L596" s="107"/>
      <c r="M596" s="319"/>
      <c r="N596" s="107"/>
    </row>
    <row r="597" spans="1:14" ht="18" customHeight="1">
      <c r="A597" s="107">
        <v>591</v>
      </c>
      <c r="B597" s="107" t="s">
        <v>42</v>
      </c>
      <c r="C597" s="90">
        <v>43572</v>
      </c>
      <c r="D597" s="107" t="s">
        <v>5377</v>
      </c>
      <c r="E597" s="107" t="s">
        <v>6086</v>
      </c>
      <c r="F597" s="126">
        <v>8128.4</v>
      </c>
      <c r="G597" s="107" t="str">
        <f t="shared" si="9"/>
        <v>SH19-03679</v>
      </c>
      <c r="H597" s="318"/>
      <c r="I597" s="126"/>
      <c r="J597" s="110"/>
      <c r="K597" s="108"/>
      <c r="L597" s="107"/>
      <c r="M597" s="319"/>
      <c r="N597" s="107"/>
    </row>
    <row r="598" spans="1:14" ht="18" customHeight="1">
      <c r="A598" s="107">
        <v>592</v>
      </c>
      <c r="B598" s="107" t="s">
        <v>42</v>
      </c>
      <c r="C598" s="90">
        <v>43572</v>
      </c>
      <c r="D598" s="107" t="s">
        <v>5378</v>
      </c>
      <c r="E598" s="107" t="s">
        <v>6086</v>
      </c>
      <c r="F598" s="126">
        <v>7081.7</v>
      </c>
      <c r="G598" s="107" t="str">
        <f t="shared" si="9"/>
        <v>SH19-03680</v>
      </c>
      <c r="H598" s="318"/>
      <c r="I598" s="126"/>
      <c r="J598" s="110"/>
      <c r="K598" s="108"/>
      <c r="L598" s="107"/>
      <c r="M598" s="319"/>
      <c r="N598" s="107"/>
    </row>
    <row r="599" spans="1:14" ht="18" customHeight="1">
      <c r="A599" s="107">
        <v>593</v>
      </c>
      <c r="B599" s="107" t="s">
        <v>42</v>
      </c>
      <c r="C599" s="90">
        <v>43572</v>
      </c>
      <c r="D599" s="107" t="s">
        <v>5379</v>
      </c>
      <c r="E599" s="107" t="s">
        <v>6086</v>
      </c>
      <c r="F599" s="126">
        <v>5982.02</v>
      </c>
      <c r="G599" s="107" t="str">
        <f t="shared" si="9"/>
        <v>SH19-03681</v>
      </c>
      <c r="H599" s="318"/>
      <c r="I599" s="126"/>
      <c r="J599" s="110"/>
      <c r="K599" s="108"/>
      <c r="L599" s="107"/>
      <c r="M599" s="319"/>
      <c r="N599" s="107"/>
    </row>
    <row r="600" spans="1:14" ht="18" customHeight="1">
      <c r="A600" s="107">
        <v>594</v>
      </c>
      <c r="B600" s="107" t="s">
        <v>42</v>
      </c>
      <c r="C600" s="90">
        <v>43572</v>
      </c>
      <c r="D600" s="107" t="s">
        <v>5380</v>
      </c>
      <c r="E600" s="107" t="s">
        <v>6086</v>
      </c>
      <c r="F600" s="126">
        <v>3625.98</v>
      </c>
      <c r="G600" s="107" t="str">
        <f t="shared" si="9"/>
        <v>SH19-03682</v>
      </c>
      <c r="H600" s="318"/>
      <c r="I600" s="126"/>
      <c r="J600" s="110"/>
      <c r="K600" s="108"/>
      <c r="L600" s="107"/>
      <c r="M600" s="319"/>
      <c r="N600" s="107"/>
    </row>
    <row r="601" spans="1:14" ht="18" customHeight="1">
      <c r="A601" s="107">
        <v>595</v>
      </c>
      <c r="B601" s="107" t="s">
        <v>42</v>
      </c>
      <c r="C601" s="90">
        <v>43572</v>
      </c>
      <c r="D601" s="107" t="s">
        <v>5381</v>
      </c>
      <c r="E601" s="107" t="s">
        <v>6086</v>
      </c>
      <c r="F601" s="126">
        <v>9000.2199999999993</v>
      </c>
      <c r="G601" s="107" t="str">
        <f t="shared" si="9"/>
        <v>SH19-03683</v>
      </c>
      <c r="H601" s="318"/>
      <c r="I601" s="126"/>
      <c r="J601" s="110"/>
      <c r="K601" s="108"/>
      <c r="L601" s="107"/>
      <c r="M601" s="319"/>
      <c r="N601" s="107"/>
    </row>
    <row r="602" spans="1:14" ht="18" customHeight="1">
      <c r="A602" s="107">
        <v>596</v>
      </c>
      <c r="B602" s="107" t="s">
        <v>142</v>
      </c>
      <c r="C602" s="90">
        <v>43571</v>
      </c>
      <c r="D602" s="107" t="s">
        <v>5382</v>
      </c>
      <c r="E602" s="107" t="s">
        <v>1709</v>
      </c>
      <c r="F602" s="126">
        <v>1307.71</v>
      </c>
      <c r="G602" s="107" t="str">
        <f t="shared" si="9"/>
        <v>SH19-03684</v>
      </c>
      <c r="H602" s="318"/>
      <c r="I602" s="126"/>
      <c r="J602" s="110"/>
      <c r="K602" s="108"/>
      <c r="L602" s="107"/>
      <c r="M602" s="319"/>
      <c r="N602" s="107"/>
    </row>
    <row r="603" spans="1:14" ht="18" customHeight="1">
      <c r="A603" s="107">
        <v>597</v>
      </c>
      <c r="B603" s="107" t="s">
        <v>55</v>
      </c>
      <c r="C603" s="90">
        <v>43571</v>
      </c>
      <c r="D603" s="107" t="s">
        <v>5383</v>
      </c>
      <c r="E603" s="107" t="s">
        <v>1709</v>
      </c>
      <c r="F603" s="126">
        <v>1548.18</v>
      </c>
      <c r="G603" s="107" t="str">
        <f t="shared" si="9"/>
        <v>SH19-03685</v>
      </c>
      <c r="H603" s="318"/>
      <c r="I603" s="126"/>
      <c r="J603" s="110"/>
      <c r="K603" s="108"/>
      <c r="L603" s="107"/>
      <c r="M603" s="319"/>
      <c r="N603" s="107"/>
    </row>
    <row r="604" spans="1:14" ht="18" customHeight="1">
      <c r="A604" s="107">
        <v>598</v>
      </c>
      <c r="B604" s="107" t="s">
        <v>55</v>
      </c>
      <c r="C604" s="90">
        <v>43571</v>
      </c>
      <c r="D604" s="107" t="s">
        <v>5384</v>
      </c>
      <c r="E604" s="107" t="s">
        <v>1709</v>
      </c>
      <c r="F604" s="126">
        <v>3212.64</v>
      </c>
      <c r="G604" s="107" t="str">
        <f t="shared" si="9"/>
        <v>SH19-03686</v>
      </c>
      <c r="H604" s="318"/>
      <c r="I604" s="126"/>
      <c r="J604" s="110"/>
      <c r="K604" s="108"/>
      <c r="L604" s="107"/>
      <c r="M604" s="319"/>
      <c r="N604" s="107"/>
    </row>
    <row r="605" spans="1:14" ht="18" customHeight="1">
      <c r="A605" s="107">
        <v>599</v>
      </c>
      <c r="B605" s="107" t="s">
        <v>1746</v>
      </c>
      <c r="D605" s="327" t="s">
        <v>5385</v>
      </c>
      <c r="E605" s="107" t="s">
        <v>1709</v>
      </c>
      <c r="F605" s="126">
        <v>0</v>
      </c>
      <c r="G605" s="107" t="str">
        <f t="shared" si="9"/>
        <v>SH19-03687</v>
      </c>
      <c r="H605" s="318"/>
      <c r="I605" s="126"/>
      <c r="J605" s="110"/>
      <c r="K605" s="108"/>
      <c r="L605" s="107"/>
      <c r="M605" s="319"/>
      <c r="N605" s="107"/>
    </row>
    <row r="606" spans="1:14" ht="18" customHeight="1">
      <c r="A606" s="107">
        <v>600</v>
      </c>
      <c r="B606" s="107" t="s">
        <v>55</v>
      </c>
      <c r="C606" s="90">
        <v>43571</v>
      </c>
      <c r="D606" s="107" t="s">
        <v>5386</v>
      </c>
      <c r="E606" s="107" t="s">
        <v>1709</v>
      </c>
      <c r="F606" s="126">
        <v>1502.82</v>
      </c>
      <c r="G606" s="107" t="str">
        <f t="shared" si="9"/>
        <v>SH19-03688</v>
      </c>
      <c r="H606" s="318"/>
      <c r="I606" s="126"/>
      <c r="J606" s="110"/>
      <c r="K606" s="108"/>
      <c r="L606" s="107"/>
      <c r="M606" s="319"/>
      <c r="N606" s="107"/>
    </row>
    <row r="607" spans="1:14" ht="18" customHeight="1">
      <c r="A607" s="107">
        <v>601</v>
      </c>
      <c r="B607" s="107" t="s">
        <v>43</v>
      </c>
      <c r="C607" s="90">
        <v>43571</v>
      </c>
      <c r="D607" s="107" t="s">
        <v>5387</v>
      </c>
      <c r="E607" s="107" t="s">
        <v>1709</v>
      </c>
      <c r="F607" s="126">
        <v>6588.61</v>
      </c>
      <c r="G607" s="107" t="str">
        <f t="shared" si="9"/>
        <v>SH19-03689</v>
      </c>
      <c r="H607" s="318"/>
      <c r="I607" s="126"/>
      <c r="J607" s="110"/>
      <c r="K607" s="108"/>
      <c r="L607" s="107"/>
      <c r="M607" s="319"/>
      <c r="N607" s="107"/>
    </row>
    <row r="608" spans="1:14" ht="18" customHeight="1">
      <c r="A608" s="107">
        <v>602</v>
      </c>
      <c r="B608" s="107" t="s">
        <v>139</v>
      </c>
      <c r="C608" s="90">
        <v>43571</v>
      </c>
      <c r="D608" s="107" t="s">
        <v>5388</v>
      </c>
      <c r="E608" s="107" t="s">
        <v>1709</v>
      </c>
      <c r="F608" s="126">
        <v>1479</v>
      </c>
      <c r="G608" s="107" t="str">
        <f t="shared" ref="G608:G670" si="10">D608</f>
        <v>SH19-03690</v>
      </c>
      <c r="H608" s="318"/>
      <c r="I608" s="126"/>
      <c r="J608" s="110"/>
      <c r="K608" s="108"/>
      <c r="L608" s="107"/>
      <c r="M608" s="319"/>
      <c r="N608" s="107"/>
    </row>
    <row r="609" spans="1:14" ht="18" customHeight="1">
      <c r="A609" s="107">
        <v>603</v>
      </c>
      <c r="B609" s="107" t="s">
        <v>50</v>
      </c>
      <c r="C609" s="90">
        <v>43571</v>
      </c>
      <c r="D609" s="107" t="s">
        <v>5389</v>
      </c>
      <c r="E609" s="107" t="s">
        <v>1709</v>
      </c>
      <c r="F609" s="126">
        <v>11405.12</v>
      </c>
      <c r="G609" s="107" t="str">
        <f t="shared" si="10"/>
        <v>SH19-03691</v>
      </c>
      <c r="H609" s="318"/>
      <c r="I609" s="126"/>
      <c r="J609" s="110"/>
      <c r="K609" s="108"/>
      <c r="L609" s="107"/>
      <c r="M609" s="319"/>
      <c r="N609" s="107"/>
    </row>
    <row r="610" spans="1:14" ht="18" customHeight="1">
      <c r="A610" s="107">
        <v>604</v>
      </c>
      <c r="B610" s="107" t="s">
        <v>337</v>
      </c>
      <c r="C610" s="90">
        <v>43571</v>
      </c>
      <c r="D610" s="107" t="s">
        <v>5390</v>
      </c>
      <c r="E610" s="107" t="s">
        <v>1709</v>
      </c>
      <c r="F610" s="126">
        <v>1763.25</v>
      </c>
      <c r="G610" s="107" t="str">
        <f t="shared" si="10"/>
        <v>SH19-03692</v>
      </c>
      <c r="H610" s="318"/>
      <c r="I610" s="126"/>
      <c r="J610" s="110"/>
      <c r="K610" s="108"/>
      <c r="L610" s="107"/>
      <c r="M610" s="319"/>
      <c r="N610" s="107"/>
    </row>
    <row r="611" spans="1:14" ht="18" customHeight="1">
      <c r="A611" s="107">
        <v>605</v>
      </c>
      <c r="B611" s="107" t="s">
        <v>237</v>
      </c>
      <c r="C611" s="90">
        <v>43571</v>
      </c>
      <c r="D611" s="107" t="s">
        <v>5391</v>
      </c>
      <c r="E611" s="107" t="s">
        <v>1709</v>
      </c>
      <c r="F611" s="126">
        <v>3618.38</v>
      </c>
      <c r="G611" s="107" t="str">
        <f t="shared" si="10"/>
        <v>SH19-03693</v>
      </c>
      <c r="H611" s="318"/>
      <c r="I611" s="126"/>
      <c r="J611" s="110"/>
      <c r="K611" s="108"/>
      <c r="L611" s="107"/>
      <c r="M611" s="319"/>
      <c r="N611" s="107"/>
    </row>
    <row r="612" spans="1:14" ht="18" customHeight="1">
      <c r="A612" s="107">
        <v>606</v>
      </c>
      <c r="B612" s="107" t="s">
        <v>42</v>
      </c>
      <c r="C612" s="90">
        <v>43571</v>
      </c>
      <c r="D612" s="107" t="s">
        <v>5392</v>
      </c>
      <c r="E612" s="107" t="s">
        <v>1709</v>
      </c>
      <c r="F612" s="126">
        <v>4875</v>
      </c>
      <c r="G612" s="107" t="str">
        <f t="shared" si="10"/>
        <v>SH19-03694</v>
      </c>
      <c r="H612" s="318"/>
      <c r="I612" s="126"/>
      <c r="J612" s="110"/>
      <c r="K612" s="108"/>
      <c r="L612" s="107"/>
      <c r="M612" s="319"/>
      <c r="N612" s="107"/>
    </row>
    <row r="613" spans="1:14" ht="18" customHeight="1">
      <c r="A613" s="107">
        <v>607</v>
      </c>
      <c r="B613" s="107" t="s">
        <v>1727</v>
      </c>
      <c r="C613" s="90">
        <v>43571</v>
      </c>
      <c r="D613" s="107" t="s">
        <v>5393</v>
      </c>
      <c r="E613" s="107" t="s">
        <v>1709</v>
      </c>
      <c r="F613" s="126">
        <v>1134.2</v>
      </c>
      <c r="G613" s="107" t="str">
        <f t="shared" si="10"/>
        <v>SH19-03695</v>
      </c>
      <c r="H613" s="318"/>
      <c r="I613" s="126"/>
      <c r="J613" s="110"/>
      <c r="K613" s="108"/>
      <c r="L613" s="107"/>
      <c r="M613" s="319"/>
      <c r="N613" s="107"/>
    </row>
    <row r="614" spans="1:14" ht="18" customHeight="1">
      <c r="A614" s="107">
        <v>608</v>
      </c>
      <c r="B614" s="107" t="s">
        <v>1746</v>
      </c>
      <c r="D614" s="327" t="s">
        <v>5394</v>
      </c>
      <c r="E614" s="107" t="s">
        <v>1709</v>
      </c>
      <c r="F614" s="126">
        <v>0</v>
      </c>
      <c r="G614" s="107" t="str">
        <f t="shared" si="10"/>
        <v>SH19-03696</v>
      </c>
      <c r="H614" s="318"/>
      <c r="I614" s="126"/>
      <c r="J614" s="110"/>
      <c r="K614" s="108"/>
      <c r="L614" s="107"/>
      <c r="M614" s="319"/>
      <c r="N614" s="107"/>
    </row>
    <row r="615" spans="1:14" ht="18" customHeight="1">
      <c r="A615" s="107">
        <v>609</v>
      </c>
      <c r="B615" s="107" t="s">
        <v>129</v>
      </c>
      <c r="C615" s="90">
        <v>43571</v>
      </c>
      <c r="D615" s="107" t="s">
        <v>5395</v>
      </c>
      <c r="E615" s="107" t="s">
        <v>1709</v>
      </c>
      <c r="F615" s="126">
        <v>3291.3</v>
      </c>
      <c r="G615" s="107" t="str">
        <f t="shared" si="10"/>
        <v>SH19-03697</v>
      </c>
      <c r="H615" s="318"/>
      <c r="I615" s="126"/>
      <c r="J615" s="110"/>
      <c r="K615" s="108"/>
      <c r="L615" s="107"/>
      <c r="M615" s="319"/>
      <c r="N615" s="107"/>
    </row>
    <row r="616" spans="1:14" ht="18" customHeight="1">
      <c r="A616" s="107">
        <v>610</v>
      </c>
      <c r="B616" s="107" t="s">
        <v>53</v>
      </c>
      <c r="C616" s="90">
        <v>43571</v>
      </c>
      <c r="D616" s="107" t="s">
        <v>5396</v>
      </c>
      <c r="E616" s="107" t="s">
        <v>1709</v>
      </c>
      <c r="F616" s="126">
        <v>2586.8000000000002</v>
      </c>
      <c r="G616" s="107" t="str">
        <f t="shared" si="10"/>
        <v>SH19-03698</v>
      </c>
      <c r="H616" s="318"/>
      <c r="I616" s="126"/>
      <c r="J616" s="110"/>
      <c r="K616" s="108"/>
      <c r="L616" s="107"/>
      <c r="M616" s="319"/>
      <c r="N616" s="107"/>
    </row>
    <row r="617" spans="1:14" ht="18" customHeight="1">
      <c r="A617" s="107">
        <v>611</v>
      </c>
      <c r="B617" s="107" t="s">
        <v>42</v>
      </c>
      <c r="C617" s="90">
        <v>43571</v>
      </c>
      <c r="D617" s="107" t="s">
        <v>5397</v>
      </c>
      <c r="E617" s="107" t="s">
        <v>6085</v>
      </c>
      <c r="F617" s="126">
        <v>54.17</v>
      </c>
      <c r="G617" s="107" t="str">
        <f t="shared" si="10"/>
        <v>SH19-03699</v>
      </c>
      <c r="H617" s="318"/>
      <c r="I617" s="126"/>
      <c r="J617" s="110"/>
      <c r="K617" s="108"/>
      <c r="L617" s="107"/>
      <c r="M617" s="319"/>
      <c r="N617" s="107"/>
    </row>
    <row r="618" spans="1:14" ht="18" customHeight="1">
      <c r="A618" s="107">
        <v>612</v>
      </c>
      <c r="B618" s="107" t="s">
        <v>42</v>
      </c>
      <c r="C618" s="90">
        <v>43571</v>
      </c>
      <c r="D618" s="107" t="s">
        <v>5398</v>
      </c>
      <c r="E618" s="107" t="s">
        <v>6085</v>
      </c>
      <c r="F618" s="126">
        <v>5.9</v>
      </c>
      <c r="G618" s="107" t="str">
        <f t="shared" si="10"/>
        <v>SH19-03700</v>
      </c>
      <c r="H618" s="318"/>
      <c r="I618" s="126"/>
      <c r="J618" s="110"/>
      <c r="K618" s="108"/>
      <c r="L618" s="107"/>
      <c r="M618" s="319"/>
      <c r="N618" s="107"/>
    </row>
    <row r="619" spans="1:14" ht="18" customHeight="1">
      <c r="A619" s="107">
        <v>613</v>
      </c>
      <c r="B619" s="107" t="s">
        <v>49</v>
      </c>
      <c r="C619" s="90">
        <v>43572</v>
      </c>
      <c r="D619" s="107" t="s">
        <v>5399</v>
      </c>
      <c r="E619" s="107" t="s">
        <v>1709</v>
      </c>
      <c r="F619" s="126">
        <v>14242.8</v>
      </c>
      <c r="G619" s="107" t="str">
        <f t="shared" si="10"/>
        <v>SH19-03701</v>
      </c>
      <c r="H619" s="318"/>
      <c r="I619" s="126"/>
      <c r="J619" s="110"/>
      <c r="K619" s="108"/>
      <c r="L619" s="107"/>
      <c r="M619" s="319"/>
      <c r="N619" s="107"/>
    </row>
    <row r="620" spans="1:14" ht="18" customHeight="1">
      <c r="A620" s="107">
        <v>614</v>
      </c>
      <c r="B620" s="107" t="s">
        <v>1746</v>
      </c>
      <c r="D620" s="327" t="s">
        <v>5400</v>
      </c>
      <c r="E620" s="107" t="s">
        <v>1709</v>
      </c>
      <c r="F620" s="126">
        <v>0</v>
      </c>
      <c r="G620" s="107" t="str">
        <f t="shared" si="10"/>
        <v>SH19-03702</v>
      </c>
      <c r="H620" s="318"/>
      <c r="I620" s="126"/>
      <c r="J620" s="110"/>
      <c r="K620" s="108"/>
      <c r="L620" s="107"/>
      <c r="M620" s="319"/>
      <c r="N620" s="107"/>
    </row>
    <row r="621" spans="1:14" ht="18" customHeight="1">
      <c r="A621" s="107">
        <v>615</v>
      </c>
      <c r="B621" s="107" t="s">
        <v>238</v>
      </c>
      <c r="C621" s="90">
        <v>43571</v>
      </c>
      <c r="D621" s="107" t="s">
        <v>5401</v>
      </c>
      <c r="E621" s="107" t="s">
        <v>1709</v>
      </c>
      <c r="F621" s="126">
        <v>1353.64</v>
      </c>
      <c r="G621" s="107" t="str">
        <f t="shared" si="10"/>
        <v>SH19-03703</v>
      </c>
      <c r="H621" s="318"/>
      <c r="I621" s="126"/>
      <c r="J621" s="110"/>
      <c r="K621" s="108"/>
      <c r="L621" s="107"/>
      <c r="M621" s="319"/>
      <c r="N621" s="107"/>
    </row>
    <row r="622" spans="1:14" ht="18" customHeight="1">
      <c r="A622" s="107">
        <v>616</v>
      </c>
      <c r="B622" s="107" t="s">
        <v>238</v>
      </c>
      <c r="C622" s="90">
        <v>43571</v>
      </c>
      <c r="D622" s="107" t="s">
        <v>5402</v>
      </c>
      <c r="E622" s="107" t="s">
        <v>1709</v>
      </c>
      <c r="F622" s="126">
        <v>0</v>
      </c>
      <c r="G622" s="107" t="str">
        <f t="shared" si="10"/>
        <v>SH19-03704</v>
      </c>
      <c r="H622" s="318"/>
      <c r="I622" s="126"/>
      <c r="J622" s="110"/>
      <c r="K622" s="108"/>
      <c r="L622" s="107"/>
      <c r="M622" s="319"/>
      <c r="N622" s="107" t="s">
        <v>1753</v>
      </c>
    </row>
    <row r="623" spans="1:14" ht="18" customHeight="1">
      <c r="A623" s="107">
        <v>617</v>
      </c>
      <c r="B623" s="107" t="s">
        <v>142</v>
      </c>
      <c r="C623" s="90">
        <v>43571</v>
      </c>
      <c r="D623" s="107" t="s">
        <v>5403</v>
      </c>
      <c r="E623" s="107" t="s">
        <v>1709</v>
      </c>
      <c r="F623" s="126">
        <v>2109.89</v>
      </c>
      <c r="G623" s="107" t="str">
        <f t="shared" si="10"/>
        <v>SH19-03705</v>
      </c>
      <c r="H623" s="318"/>
      <c r="I623" s="126"/>
      <c r="J623" s="110"/>
      <c r="K623" s="108"/>
      <c r="L623" s="107"/>
      <c r="M623" s="319"/>
      <c r="N623" s="107"/>
    </row>
    <row r="624" spans="1:14" ht="18" customHeight="1">
      <c r="A624" s="107">
        <v>618</v>
      </c>
      <c r="B624" s="107" t="s">
        <v>142</v>
      </c>
      <c r="C624" s="90">
        <v>43571</v>
      </c>
      <c r="D624" s="107" t="s">
        <v>5404</v>
      </c>
      <c r="E624" s="107" t="s">
        <v>1709</v>
      </c>
      <c r="F624" s="126">
        <v>368.1</v>
      </c>
      <c r="G624" s="107" t="str">
        <f t="shared" si="10"/>
        <v>SH19-03706</v>
      </c>
      <c r="H624" s="318"/>
      <c r="I624" s="126"/>
      <c r="J624" s="110"/>
      <c r="K624" s="108"/>
      <c r="L624" s="107"/>
      <c r="M624" s="319"/>
      <c r="N624" s="107"/>
    </row>
    <row r="625" spans="1:14" ht="18" customHeight="1">
      <c r="A625" s="107">
        <v>619</v>
      </c>
      <c r="B625" s="107" t="s">
        <v>43</v>
      </c>
      <c r="C625" s="90">
        <v>43571</v>
      </c>
      <c r="D625" s="107" t="s">
        <v>5405</v>
      </c>
      <c r="E625" s="107" t="s">
        <v>1709</v>
      </c>
      <c r="F625" s="126">
        <v>2263.6</v>
      </c>
      <c r="G625" s="107" t="str">
        <f t="shared" si="10"/>
        <v>SH19-03707</v>
      </c>
      <c r="H625" s="318"/>
      <c r="I625" s="126"/>
      <c r="J625" s="110"/>
      <c r="K625" s="108"/>
      <c r="L625" s="107"/>
      <c r="M625" s="319"/>
      <c r="N625" s="107"/>
    </row>
    <row r="626" spans="1:14" ht="18" customHeight="1">
      <c r="A626" s="107">
        <v>620</v>
      </c>
      <c r="B626" s="107" t="s">
        <v>54</v>
      </c>
      <c r="C626" s="90">
        <v>43571</v>
      </c>
      <c r="D626" s="107" t="s">
        <v>5406</v>
      </c>
      <c r="E626" s="107" t="s">
        <v>1709</v>
      </c>
      <c r="F626" s="126">
        <f>286.5+263+632.4</f>
        <v>1181.9000000000001</v>
      </c>
      <c r="G626" s="107" t="str">
        <f t="shared" si="10"/>
        <v>SH19-03708</v>
      </c>
      <c r="H626" s="318"/>
      <c r="I626" s="126"/>
      <c r="J626" s="110"/>
      <c r="K626" s="108"/>
      <c r="L626" s="107"/>
      <c r="M626" s="319"/>
      <c r="N626" s="107"/>
    </row>
    <row r="627" spans="1:14" ht="18" customHeight="1">
      <c r="A627" s="107">
        <v>621</v>
      </c>
      <c r="B627" s="107" t="s">
        <v>1746</v>
      </c>
      <c r="D627" s="327" t="s">
        <v>5407</v>
      </c>
      <c r="E627" s="107" t="s">
        <v>1709</v>
      </c>
      <c r="F627" s="126">
        <v>0</v>
      </c>
      <c r="G627" s="107" t="str">
        <f t="shared" si="10"/>
        <v>SH19-03710</v>
      </c>
      <c r="H627" s="318"/>
      <c r="I627" s="126"/>
      <c r="J627" s="110"/>
      <c r="K627" s="108"/>
      <c r="L627" s="107"/>
      <c r="M627" s="319"/>
      <c r="N627" s="107"/>
    </row>
    <row r="628" spans="1:14" ht="18" customHeight="1">
      <c r="A628" s="107">
        <v>622</v>
      </c>
      <c r="B628" s="107" t="s">
        <v>1746</v>
      </c>
      <c r="D628" s="327" t="s">
        <v>5408</v>
      </c>
      <c r="E628" s="107" t="s">
        <v>1709</v>
      </c>
      <c r="F628" s="126">
        <v>0</v>
      </c>
      <c r="G628" s="107" t="str">
        <f t="shared" si="10"/>
        <v>SH19-03711</v>
      </c>
      <c r="H628" s="318"/>
      <c r="I628" s="126"/>
      <c r="J628" s="110"/>
      <c r="K628" s="108"/>
      <c r="L628" s="107"/>
      <c r="M628" s="319"/>
      <c r="N628" s="107"/>
    </row>
    <row r="629" spans="1:14" ht="18" customHeight="1">
      <c r="A629" s="107">
        <v>623</v>
      </c>
      <c r="B629" s="107" t="s">
        <v>42</v>
      </c>
      <c r="C629" s="90">
        <v>43572</v>
      </c>
      <c r="D629" s="107" t="s">
        <v>5409</v>
      </c>
      <c r="E629" s="107" t="s">
        <v>6086</v>
      </c>
      <c r="F629" s="126">
        <v>3672.31</v>
      </c>
      <c r="G629" s="107" t="str">
        <f t="shared" si="10"/>
        <v>SH19-03712</v>
      </c>
      <c r="H629" s="318"/>
      <c r="I629" s="126"/>
      <c r="J629" s="110"/>
      <c r="K629" s="108"/>
      <c r="L629" s="107"/>
      <c r="M629" s="319"/>
      <c r="N629" s="107"/>
    </row>
    <row r="630" spans="1:14" ht="18" customHeight="1">
      <c r="A630" s="107">
        <v>624</v>
      </c>
      <c r="B630" s="107" t="s">
        <v>42</v>
      </c>
      <c r="C630" s="90">
        <v>43572</v>
      </c>
      <c r="D630" s="107" t="s">
        <v>5410</v>
      </c>
      <c r="E630" s="107" t="s">
        <v>6086</v>
      </c>
      <c r="F630" s="126">
        <v>7769.7</v>
      </c>
      <c r="G630" s="107" t="str">
        <f t="shared" si="10"/>
        <v>SH19-03713</v>
      </c>
      <c r="H630" s="318"/>
      <c r="I630" s="126"/>
      <c r="J630" s="110"/>
      <c r="K630" s="108"/>
      <c r="L630" s="107"/>
      <c r="M630" s="319"/>
      <c r="N630" s="107"/>
    </row>
    <row r="631" spans="1:14" ht="18" customHeight="1">
      <c r="A631" s="107">
        <v>625</v>
      </c>
      <c r="B631" s="107" t="s">
        <v>42</v>
      </c>
      <c r="C631" s="90">
        <v>43572</v>
      </c>
      <c r="D631" s="107" t="s">
        <v>5411</v>
      </c>
      <c r="E631" s="107" t="s">
        <v>6086</v>
      </c>
      <c r="F631" s="126">
        <v>4361.1899999999996</v>
      </c>
      <c r="G631" s="107" t="str">
        <f t="shared" si="10"/>
        <v>SH19-03714</v>
      </c>
      <c r="H631" s="318"/>
      <c r="I631" s="126"/>
      <c r="J631" s="110"/>
      <c r="K631" s="108"/>
      <c r="L631" s="107"/>
      <c r="M631" s="319"/>
      <c r="N631" s="107"/>
    </row>
    <row r="632" spans="1:14" ht="18" customHeight="1">
      <c r="A632" s="107">
        <v>626</v>
      </c>
      <c r="B632" s="107" t="s">
        <v>42</v>
      </c>
      <c r="C632" s="90">
        <v>43571</v>
      </c>
      <c r="D632" s="107" t="s">
        <v>5412</v>
      </c>
      <c r="E632" s="107" t="s">
        <v>6085</v>
      </c>
      <c r="F632" s="126">
        <v>37.35</v>
      </c>
      <c r="G632" s="107" t="str">
        <f t="shared" si="10"/>
        <v>SH19-03715</v>
      </c>
      <c r="H632" s="318"/>
      <c r="I632" s="126"/>
      <c r="J632" s="110"/>
      <c r="K632" s="108"/>
      <c r="L632" s="107"/>
      <c r="M632" s="319"/>
      <c r="N632" s="107"/>
    </row>
    <row r="633" spans="1:14" ht="18" customHeight="1">
      <c r="A633" s="107">
        <v>627</v>
      </c>
      <c r="B633" s="107" t="s">
        <v>288</v>
      </c>
      <c r="C633" s="90">
        <v>43571</v>
      </c>
      <c r="D633" s="107" t="s">
        <v>5413</v>
      </c>
      <c r="E633" s="107" t="s">
        <v>1709</v>
      </c>
      <c r="F633" s="126">
        <v>2640</v>
      </c>
      <c r="G633" s="107" t="str">
        <f t="shared" si="10"/>
        <v>SH19-03716</v>
      </c>
      <c r="H633" s="318"/>
      <c r="I633" s="126"/>
      <c r="J633" s="110"/>
      <c r="K633" s="108"/>
      <c r="L633" s="107"/>
      <c r="M633" s="319"/>
      <c r="N633" s="107"/>
    </row>
    <row r="634" spans="1:14" ht="18" customHeight="1">
      <c r="A634" s="107">
        <v>628</v>
      </c>
      <c r="B634" s="107" t="s">
        <v>1727</v>
      </c>
      <c r="C634" s="90">
        <v>43571</v>
      </c>
      <c r="D634" s="107" t="s">
        <v>5414</v>
      </c>
      <c r="E634" s="107" t="s">
        <v>1709</v>
      </c>
      <c r="F634" s="126">
        <v>649.5</v>
      </c>
      <c r="G634" s="107" t="str">
        <f t="shared" si="10"/>
        <v>SH19-03717</v>
      </c>
      <c r="H634" s="318"/>
      <c r="I634" s="126"/>
      <c r="J634" s="110"/>
      <c r="K634" s="108"/>
      <c r="L634" s="107"/>
      <c r="M634" s="319"/>
      <c r="N634" s="107"/>
    </row>
    <row r="635" spans="1:14" ht="18" customHeight="1">
      <c r="A635" s="107">
        <v>629</v>
      </c>
      <c r="B635" s="107" t="s">
        <v>237</v>
      </c>
      <c r="C635" s="90">
        <v>43571</v>
      </c>
      <c r="D635" s="107" t="s">
        <v>5415</v>
      </c>
      <c r="E635" s="107" t="s">
        <v>1709</v>
      </c>
      <c r="F635" s="126">
        <v>3425.1</v>
      </c>
      <c r="G635" s="107" t="str">
        <f t="shared" si="10"/>
        <v>SH19-03718</v>
      </c>
      <c r="H635" s="318"/>
      <c r="I635" s="126"/>
      <c r="J635" s="110"/>
      <c r="K635" s="108"/>
      <c r="L635" s="107"/>
      <c r="M635" s="319"/>
      <c r="N635" s="107"/>
    </row>
    <row r="636" spans="1:14" ht="18" customHeight="1">
      <c r="A636" s="107">
        <v>630</v>
      </c>
      <c r="B636" s="107" t="s">
        <v>288</v>
      </c>
      <c r="C636" s="90">
        <v>43572</v>
      </c>
      <c r="D636" s="107" t="s">
        <v>5416</v>
      </c>
      <c r="E636" s="107" t="s">
        <v>1709</v>
      </c>
      <c r="F636" s="126">
        <v>9752.64</v>
      </c>
      <c r="G636" s="107" t="str">
        <f t="shared" si="10"/>
        <v>SH19-03719</v>
      </c>
      <c r="H636" s="318"/>
      <c r="I636" s="126"/>
      <c r="J636" s="110"/>
      <c r="K636" s="108"/>
      <c r="L636" s="107"/>
      <c r="M636" s="319"/>
      <c r="N636" s="107"/>
    </row>
    <row r="637" spans="1:14" ht="18" customHeight="1">
      <c r="A637" s="107">
        <v>631</v>
      </c>
      <c r="B637" s="107" t="s">
        <v>288</v>
      </c>
      <c r="C637" s="90">
        <v>43572</v>
      </c>
      <c r="D637" s="107" t="s">
        <v>5417</v>
      </c>
      <c r="E637" s="107" t="s">
        <v>1709</v>
      </c>
      <c r="F637" s="126">
        <v>8716.7900000000009</v>
      </c>
      <c r="G637" s="107" t="str">
        <f t="shared" si="10"/>
        <v>SH19-03720</v>
      </c>
      <c r="H637" s="318"/>
      <c r="I637" s="126"/>
      <c r="J637" s="110"/>
      <c r="K637" s="108"/>
      <c r="L637" s="107"/>
      <c r="M637" s="319"/>
      <c r="N637" s="107"/>
    </row>
    <row r="638" spans="1:14" ht="18" customHeight="1">
      <c r="A638" s="107">
        <v>632</v>
      </c>
      <c r="B638" s="107" t="s">
        <v>197</v>
      </c>
      <c r="C638" s="90">
        <v>43572</v>
      </c>
      <c r="D638" s="107" t="s">
        <v>5418</v>
      </c>
      <c r="E638" s="107" t="s">
        <v>1709</v>
      </c>
      <c r="F638" s="126">
        <v>8355.7000000000007</v>
      </c>
      <c r="G638" s="107" t="str">
        <f t="shared" si="10"/>
        <v>SH19-03721</v>
      </c>
      <c r="H638" s="318"/>
      <c r="I638" s="126"/>
      <c r="J638" s="110"/>
      <c r="K638" s="108"/>
      <c r="L638" s="107"/>
      <c r="M638" s="319"/>
      <c r="N638" s="107"/>
    </row>
    <row r="639" spans="1:14" ht="18" customHeight="1">
      <c r="A639" s="107">
        <v>633</v>
      </c>
      <c r="B639" s="107" t="s">
        <v>291</v>
      </c>
      <c r="C639" s="90">
        <v>43571</v>
      </c>
      <c r="D639" s="107" t="s">
        <v>5419</v>
      </c>
      <c r="E639" s="107" t="s">
        <v>1709</v>
      </c>
      <c r="F639" s="126">
        <v>1699.38</v>
      </c>
      <c r="G639" s="107" t="str">
        <f t="shared" si="10"/>
        <v>SH19-03722</v>
      </c>
      <c r="H639" s="318"/>
      <c r="I639" s="126"/>
      <c r="J639" s="110"/>
      <c r="K639" s="108"/>
      <c r="L639" s="107"/>
      <c r="M639" s="319"/>
      <c r="N639" s="107"/>
    </row>
    <row r="640" spans="1:14" ht="18" customHeight="1">
      <c r="A640" s="107">
        <v>634</v>
      </c>
      <c r="B640" s="107" t="s">
        <v>42</v>
      </c>
      <c r="C640" s="90">
        <v>43573</v>
      </c>
      <c r="D640" s="107" t="s">
        <v>5420</v>
      </c>
      <c r="E640" s="107" t="s">
        <v>6087</v>
      </c>
      <c r="F640" s="126">
        <v>7358.9</v>
      </c>
      <c r="G640" s="107" t="str">
        <f t="shared" si="10"/>
        <v>SH19-03723</v>
      </c>
      <c r="H640" s="318"/>
      <c r="I640" s="126"/>
      <c r="J640" s="110"/>
      <c r="K640" s="108"/>
      <c r="L640" s="107"/>
      <c r="M640" s="319"/>
      <c r="N640" s="107"/>
    </row>
    <row r="641" spans="1:14" ht="18" customHeight="1">
      <c r="A641" s="107">
        <v>635</v>
      </c>
      <c r="B641" s="107" t="s">
        <v>42</v>
      </c>
      <c r="C641" s="90">
        <v>43573</v>
      </c>
      <c r="D641" s="107" t="s">
        <v>5421</v>
      </c>
      <c r="E641" s="107" t="s">
        <v>6087</v>
      </c>
      <c r="F641" s="126">
        <v>6043.1</v>
      </c>
      <c r="G641" s="107" t="str">
        <f t="shared" si="10"/>
        <v>SH19-03724</v>
      </c>
      <c r="H641" s="318"/>
      <c r="I641" s="126"/>
      <c r="J641" s="110"/>
      <c r="K641" s="108"/>
      <c r="L641" s="107"/>
      <c r="M641" s="319"/>
      <c r="N641" s="107"/>
    </row>
    <row r="642" spans="1:14" ht="18" customHeight="1">
      <c r="A642" s="107">
        <v>636</v>
      </c>
      <c r="B642" s="107" t="s">
        <v>42</v>
      </c>
      <c r="C642" s="90">
        <v>43573</v>
      </c>
      <c r="D642" s="107" t="s">
        <v>5422</v>
      </c>
      <c r="E642" s="107" t="s">
        <v>6087</v>
      </c>
      <c r="F642" s="126">
        <v>7142.98</v>
      </c>
      <c r="G642" s="107" t="str">
        <f t="shared" si="10"/>
        <v>SH19-03725</v>
      </c>
      <c r="H642" s="318"/>
      <c r="I642" s="126"/>
      <c r="J642" s="110"/>
      <c r="K642" s="108"/>
      <c r="L642" s="107"/>
      <c r="M642" s="319"/>
      <c r="N642" s="107"/>
    </row>
    <row r="643" spans="1:14" ht="18" customHeight="1">
      <c r="A643" s="107">
        <v>637</v>
      </c>
      <c r="B643" s="107" t="s">
        <v>42</v>
      </c>
      <c r="C643" s="90">
        <v>43573</v>
      </c>
      <c r="D643" s="107" t="s">
        <v>5423</v>
      </c>
      <c r="E643" s="107" t="s">
        <v>6087</v>
      </c>
      <c r="F643" s="126">
        <v>11805.55</v>
      </c>
      <c r="G643" s="107" t="str">
        <f t="shared" si="10"/>
        <v>SH19-03726</v>
      </c>
      <c r="H643" s="318"/>
      <c r="I643" s="126"/>
      <c r="J643" s="110"/>
      <c r="K643" s="108"/>
      <c r="L643" s="107"/>
      <c r="M643" s="319"/>
      <c r="N643" s="107"/>
    </row>
    <row r="644" spans="1:14" ht="18" customHeight="1">
      <c r="A644" s="107">
        <v>638</v>
      </c>
      <c r="B644" s="107" t="s">
        <v>42</v>
      </c>
      <c r="C644" s="90">
        <v>43573</v>
      </c>
      <c r="D644" s="107" t="s">
        <v>5424</v>
      </c>
      <c r="E644" s="107" t="s">
        <v>6087</v>
      </c>
      <c r="F644" s="126">
        <v>4092.84</v>
      </c>
      <c r="G644" s="107" t="str">
        <f t="shared" si="10"/>
        <v>SH19-03727</v>
      </c>
      <c r="H644" s="318"/>
      <c r="I644" s="126"/>
      <c r="J644" s="110"/>
      <c r="K644" s="108"/>
      <c r="L644" s="107"/>
      <c r="M644" s="319"/>
      <c r="N644" s="107"/>
    </row>
    <row r="645" spans="1:14" ht="18" customHeight="1">
      <c r="A645" s="107">
        <v>639</v>
      </c>
      <c r="B645" s="107" t="s">
        <v>42</v>
      </c>
      <c r="C645" s="90">
        <v>43573</v>
      </c>
      <c r="D645" s="107" t="s">
        <v>5425</v>
      </c>
      <c r="E645" s="107" t="s">
        <v>6087</v>
      </c>
      <c r="F645" s="126">
        <v>10328.129999999999</v>
      </c>
      <c r="G645" s="107" t="str">
        <f t="shared" si="10"/>
        <v>SH19-03728</v>
      </c>
      <c r="H645" s="318"/>
      <c r="I645" s="126"/>
      <c r="J645" s="110"/>
      <c r="K645" s="108"/>
      <c r="L645" s="107"/>
      <c r="M645" s="319"/>
      <c r="N645" s="107"/>
    </row>
    <row r="646" spans="1:14" ht="18" customHeight="1">
      <c r="A646" s="107">
        <v>640</v>
      </c>
      <c r="B646" s="107" t="s">
        <v>42</v>
      </c>
      <c r="C646" s="90">
        <v>43573</v>
      </c>
      <c r="D646" s="107" t="s">
        <v>5426</v>
      </c>
      <c r="E646" s="107" t="s">
        <v>6087</v>
      </c>
      <c r="F646" s="126">
        <v>8780.07</v>
      </c>
      <c r="G646" s="107" t="str">
        <f t="shared" si="10"/>
        <v>SH19-03729</v>
      </c>
      <c r="H646" s="318"/>
      <c r="I646" s="126"/>
      <c r="J646" s="110"/>
      <c r="K646" s="108"/>
      <c r="L646" s="107"/>
      <c r="M646" s="319"/>
      <c r="N646" s="107"/>
    </row>
    <row r="647" spans="1:14" ht="18" customHeight="1">
      <c r="A647" s="107">
        <v>641</v>
      </c>
      <c r="B647" s="107" t="s">
        <v>42</v>
      </c>
      <c r="C647" s="90">
        <v>43573</v>
      </c>
      <c r="D647" s="107" t="s">
        <v>5427</v>
      </c>
      <c r="E647" s="107" t="s">
        <v>6087</v>
      </c>
      <c r="F647" s="126">
        <v>11928.16</v>
      </c>
      <c r="G647" s="107" t="str">
        <f t="shared" si="10"/>
        <v>SH19-03730</v>
      </c>
      <c r="H647" s="318"/>
      <c r="I647" s="126"/>
      <c r="J647" s="110"/>
      <c r="K647" s="108"/>
      <c r="L647" s="107"/>
      <c r="M647" s="319"/>
      <c r="N647" s="107"/>
    </row>
    <row r="648" spans="1:14" ht="18" customHeight="1">
      <c r="A648" s="107">
        <v>642</v>
      </c>
      <c r="B648" s="107" t="s">
        <v>42</v>
      </c>
      <c r="C648" s="90">
        <v>43573</v>
      </c>
      <c r="D648" s="107" t="s">
        <v>5428</v>
      </c>
      <c r="E648" s="107" t="s">
        <v>6087</v>
      </c>
      <c r="F648" s="126">
        <v>4572.24</v>
      </c>
      <c r="G648" s="107" t="str">
        <f t="shared" si="10"/>
        <v>SH19-03731</v>
      </c>
      <c r="H648" s="318"/>
      <c r="I648" s="126"/>
      <c r="J648" s="110"/>
      <c r="K648" s="108"/>
      <c r="L648" s="107"/>
      <c r="M648" s="319"/>
      <c r="N648" s="107"/>
    </row>
    <row r="649" spans="1:14" ht="18" customHeight="1">
      <c r="A649" s="107">
        <v>643</v>
      </c>
      <c r="B649" s="107" t="s">
        <v>42</v>
      </c>
      <c r="C649" s="90">
        <v>43573</v>
      </c>
      <c r="D649" s="107" t="s">
        <v>5429</v>
      </c>
      <c r="E649" s="107" t="s">
        <v>6087</v>
      </c>
      <c r="F649" s="126">
        <v>11951.81</v>
      </c>
      <c r="G649" s="107" t="str">
        <f t="shared" si="10"/>
        <v>SH19-03732</v>
      </c>
      <c r="H649" s="318"/>
      <c r="I649" s="126"/>
      <c r="J649" s="110"/>
      <c r="K649" s="108"/>
      <c r="L649" s="107"/>
      <c r="M649" s="319"/>
      <c r="N649" s="107"/>
    </row>
    <row r="650" spans="1:14" ht="18" customHeight="1">
      <c r="A650" s="107">
        <v>644</v>
      </c>
      <c r="B650" s="107" t="s">
        <v>42</v>
      </c>
      <c r="C650" s="90">
        <v>43573</v>
      </c>
      <c r="D650" s="107" t="s">
        <v>5430</v>
      </c>
      <c r="E650" s="107" t="s">
        <v>6087</v>
      </c>
      <c r="F650" s="126">
        <v>9873.33</v>
      </c>
      <c r="G650" s="107" t="str">
        <f t="shared" si="10"/>
        <v>SH19-03733</v>
      </c>
      <c r="H650" s="318"/>
      <c r="I650" s="126"/>
      <c r="J650" s="110"/>
      <c r="K650" s="108"/>
      <c r="L650" s="107"/>
      <c r="M650" s="319"/>
      <c r="N650" s="107"/>
    </row>
    <row r="651" spans="1:14" ht="18" customHeight="1">
      <c r="A651" s="107">
        <v>645</v>
      </c>
      <c r="B651" s="107" t="s">
        <v>42</v>
      </c>
      <c r="C651" s="90">
        <v>43573</v>
      </c>
      <c r="D651" s="107" t="s">
        <v>5431</v>
      </c>
      <c r="E651" s="107" t="s">
        <v>6087</v>
      </c>
      <c r="F651" s="126">
        <v>68.44</v>
      </c>
      <c r="G651" s="107" t="str">
        <f t="shared" si="10"/>
        <v>SH19-03734</v>
      </c>
      <c r="H651" s="318"/>
      <c r="I651" s="126"/>
      <c r="J651" s="110"/>
      <c r="K651" s="108"/>
      <c r="L651" s="107"/>
      <c r="M651" s="319"/>
      <c r="N651" s="107"/>
    </row>
    <row r="652" spans="1:14" ht="18" customHeight="1">
      <c r="A652" s="107">
        <v>646</v>
      </c>
      <c r="B652" s="107" t="s">
        <v>42</v>
      </c>
      <c r="C652" s="90">
        <v>43573</v>
      </c>
      <c r="D652" s="107" t="s">
        <v>5432</v>
      </c>
      <c r="E652" s="107" t="s">
        <v>6087</v>
      </c>
      <c r="F652" s="126">
        <v>15883.18</v>
      </c>
      <c r="G652" s="107" t="str">
        <f t="shared" si="10"/>
        <v>SH19-03735</v>
      </c>
      <c r="H652" s="318"/>
      <c r="I652" s="126"/>
      <c r="J652" s="110"/>
      <c r="K652" s="108"/>
      <c r="L652" s="107"/>
      <c r="M652" s="319"/>
      <c r="N652" s="107"/>
    </row>
    <row r="653" spans="1:14" ht="18" customHeight="1">
      <c r="A653" s="107">
        <v>647</v>
      </c>
      <c r="B653" s="107" t="s">
        <v>42</v>
      </c>
      <c r="C653" s="90">
        <v>43573</v>
      </c>
      <c r="D653" s="107" t="s">
        <v>5433</v>
      </c>
      <c r="E653" s="107" t="s">
        <v>6087</v>
      </c>
      <c r="F653" s="126">
        <v>5267.95</v>
      </c>
      <c r="G653" s="107" t="str">
        <f t="shared" si="10"/>
        <v>SH19-03736</v>
      </c>
      <c r="H653" s="318"/>
      <c r="I653" s="126"/>
      <c r="J653" s="110"/>
      <c r="K653" s="108"/>
      <c r="L653" s="107"/>
      <c r="M653" s="319"/>
      <c r="N653" s="107"/>
    </row>
    <row r="654" spans="1:14" ht="18" customHeight="1">
      <c r="A654" s="107">
        <v>648</v>
      </c>
      <c r="B654" s="107" t="s">
        <v>291</v>
      </c>
      <c r="C654" s="90">
        <v>43572</v>
      </c>
      <c r="D654" s="107" t="s">
        <v>5434</v>
      </c>
      <c r="E654" s="107" t="s">
        <v>1709</v>
      </c>
      <c r="F654" s="126">
        <v>2459.1</v>
      </c>
      <c r="G654" s="107" t="str">
        <f t="shared" si="10"/>
        <v>SH19-03737</v>
      </c>
      <c r="H654" s="318"/>
      <c r="I654" s="126"/>
      <c r="J654" s="110"/>
      <c r="K654" s="108"/>
      <c r="L654" s="107"/>
      <c r="M654" s="319"/>
      <c r="N654" s="107"/>
    </row>
    <row r="655" spans="1:14" ht="18" customHeight="1">
      <c r="A655" s="107">
        <v>649</v>
      </c>
      <c r="B655" s="107" t="s">
        <v>142</v>
      </c>
      <c r="C655" s="90">
        <v>43572</v>
      </c>
      <c r="D655" s="107" t="s">
        <v>5435</v>
      </c>
      <c r="E655" s="107" t="s">
        <v>1709</v>
      </c>
      <c r="F655" s="126">
        <v>514</v>
      </c>
      <c r="G655" s="107" t="str">
        <f t="shared" si="10"/>
        <v>SH19-03738</v>
      </c>
      <c r="H655" s="318"/>
      <c r="I655" s="126"/>
      <c r="J655" s="110"/>
      <c r="K655" s="108"/>
      <c r="L655" s="107"/>
      <c r="M655" s="319"/>
      <c r="N655" s="107"/>
    </row>
    <row r="656" spans="1:14" ht="18" customHeight="1">
      <c r="A656" s="107">
        <v>650</v>
      </c>
      <c r="B656" s="107" t="s">
        <v>142</v>
      </c>
      <c r="C656" s="90">
        <v>43572</v>
      </c>
      <c r="D656" s="107" t="s">
        <v>5436</v>
      </c>
      <c r="E656" s="107" t="s">
        <v>1709</v>
      </c>
      <c r="F656" s="126">
        <v>110.34</v>
      </c>
      <c r="G656" s="107" t="str">
        <f t="shared" si="10"/>
        <v>SH19-03739</v>
      </c>
      <c r="H656" s="318"/>
      <c r="I656" s="126"/>
      <c r="J656" s="110"/>
      <c r="K656" s="108"/>
      <c r="L656" s="107"/>
      <c r="M656" s="319"/>
      <c r="N656" s="107"/>
    </row>
    <row r="657" spans="1:14" ht="18" customHeight="1">
      <c r="A657" s="107">
        <v>651</v>
      </c>
      <c r="B657" s="107" t="s">
        <v>329</v>
      </c>
      <c r="C657" s="90">
        <v>43572</v>
      </c>
      <c r="D657" s="107" t="s">
        <v>5437</v>
      </c>
      <c r="E657" s="107" t="s">
        <v>1709</v>
      </c>
      <c r="F657" s="126">
        <v>2422.4</v>
      </c>
      <c r="G657" s="107" t="str">
        <f t="shared" si="10"/>
        <v>SH19-03740</v>
      </c>
      <c r="H657" s="318"/>
      <c r="I657" s="126"/>
      <c r="J657" s="110"/>
      <c r="K657" s="108"/>
      <c r="L657" s="107"/>
      <c r="M657" s="319"/>
      <c r="N657" s="107"/>
    </row>
    <row r="658" spans="1:14" ht="18" customHeight="1">
      <c r="A658" s="107">
        <v>652</v>
      </c>
      <c r="B658" s="107" t="s">
        <v>43</v>
      </c>
      <c r="C658" s="90">
        <v>43572</v>
      </c>
      <c r="D658" s="107" t="s">
        <v>5438</v>
      </c>
      <c r="E658" s="107" t="s">
        <v>1709</v>
      </c>
      <c r="F658" s="126">
        <v>9483</v>
      </c>
      <c r="G658" s="107" t="str">
        <f t="shared" si="10"/>
        <v>SH19-03741</v>
      </c>
      <c r="H658" s="318"/>
      <c r="I658" s="126"/>
      <c r="J658" s="110"/>
      <c r="K658" s="108"/>
      <c r="L658" s="107"/>
      <c r="M658" s="319"/>
      <c r="N658" s="107"/>
    </row>
    <row r="659" spans="1:14" ht="18" customHeight="1">
      <c r="A659" s="107">
        <v>653</v>
      </c>
      <c r="B659" s="107" t="s">
        <v>139</v>
      </c>
      <c r="C659" s="90">
        <v>43572</v>
      </c>
      <c r="D659" s="107" t="s">
        <v>5439</v>
      </c>
      <c r="E659" s="107" t="s">
        <v>1709</v>
      </c>
      <c r="F659" s="126">
        <v>1479</v>
      </c>
      <c r="G659" s="107" t="str">
        <f t="shared" si="10"/>
        <v>SH19-03742</v>
      </c>
      <c r="H659" s="318"/>
      <c r="I659" s="126"/>
      <c r="J659" s="110"/>
      <c r="K659" s="108"/>
      <c r="L659" s="107"/>
      <c r="M659" s="319"/>
      <c r="N659" s="107"/>
    </row>
    <row r="660" spans="1:14" ht="18" customHeight="1">
      <c r="A660" s="107">
        <v>654</v>
      </c>
      <c r="B660" s="107" t="s">
        <v>55</v>
      </c>
      <c r="C660" s="90">
        <v>43572</v>
      </c>
      <c r="D660" s="107" t="s">
        <v>5440</v>
      </c>
      <c r="E660" s="107" t="s">
        <v>1709</v>
      </c>
      <c r="F660" s="126">
        <v>1644.84</v>
      </c>
      <c r="G660" s="107" t="str">
        <f t="shared" si="10"/>
        <v>SH19-03743</v>
      </c>
      <c r="H660" s="318"/>
      <c r="I660" s="126"/>
      <c r="J660" s="110"/>
      <c r="K660" s="108"/>
      <c r="L660" s="107"/>
      <c r="M660" s="319"/>
      <c r="N660" s="107"/>
    </row>
    <row r="661" spans="1:14" ht="18" customHeight="1">
      <c r="A661" s="107">
        <v>655</v>
      </c>
      <c r="B661" s="107" t="s">
        <v>55</v>
      </c>
      <c r="C661" s="90">
        <v>43572</v>
      </c>
      <c r="D661" s="107" t="s">
        <v>5441</v>
      </c>
      <c r="E661" s="107" t="s">
        <v>1709</v>
      </c>
      <c r="F661" s="126">
        <v>1548.18</v>
      </c>
      <c r="G661" s="107" t="str">
        <f t="shared" si="10"/>
        <v>SH19-03744</v>
      </c>
      <c r="H661" s="318"/>
      <c r="I661" s="126"/>
      <c r="J661" s="110"/>
      <c r="K661" s="108"/>
      <c r="L661" s="107"/>
      <c r="M661" s="319"/>
      <c r="N661" s="107"/>
    </row>
    <row r="662" spans="1:14" ht="18" customHeight="1">
      <c r="A662" s="107">
        <v>656</v>
      </c>
      <c r="B662" s="107" t="s">
        <v>291</v>
      </c>
      <c r="C662" s="90">
        <v>43572</v>
      </c>
      <c r="D662" s="107" t="s">
        <v>5442</v>
      </c>
      <c r="E662" s="107" t="s">
        <v>1709</v>
      </c>
      <c r="F662" s="126">
        <v>2767.16</v>
      </c>
      <c r="G662" s="107" t="str">
        <f t="shared" si="10"/>
        <v>SH19-03745</v>
      </c>
      <c r="H662" s="318"/>
      <c r="I662" s="126"/>
      <c r="J662" s="110"/>
      <c r="K662" s="108"/>
      <c r="L662" s="107"/>
      <c r="M662" s="319"/>
      <c r="N662" s="107"/>
    </row>
    <row r="663" spans="1:14" ht="18" customHeight="1">
      <c r="A663" s="107">
        <v>657</v>
      </c>
      <c r="B663" s="107" t="s">
        <v>197</v>
      </c>
      <c r="C663" s="90">
        <v>43572</v>
      </c>
      <c r="D663" s="107" t="s">
        <v>5443</v>
      </c>
      <c r="E663" s="107" t="s">
        <v>1709</v>
      </c>
      <c r="F663" s="126">
        <v>3074.4</v>
      </c>
      <c r="G663" s="107" t="str">
        <f t="shared" si="10"/>
        <v>SH19-03746</v>
      </c>
      <c r="H663" s="318"/>
      <c r="I663" s="126"/>
      <c r="J663" s="110"/>
      <c r="K663" s="108"/>
      <c r="L663" s="107"/>
      <c r="M663" s="319"/>
      <c r="N663" s="107"/>
    </row>
    <row r="664" spans="1:14" ht="18" customHeight="1">
      <c r="A664" s="107">
        <v>658</v>
      </c>
      <c r="B664" s="107" t="s">
        <v>1746</v>
      </c>
      <c r="D664" s="327" t="s">
        <v>5444</v>
      </c>
      <c r="E664" s="107" t="s">
        <v>1709</v>
      </c>
      <c r="F664" s="126">
        <v>0</v>
      </c>
      <c r="G664" s="107" t="str">
        <f t="shared" si="10"/>
        <v>SH19-03747</v>
      </c>
      <c r="H664" s="318"/>
      <c r="I664" s="126"/>
      <c r="J664" s="110"/>
      <c r="K664" s="108"/>
      <c r="L664" s="107"/>
      <c r="M664" s="319"/>
      <c r="N664" s="107"/>
    </row>
    <row r="665" spans="1:14" ht="18" customHeight="1">
      <c r="A665" s="107">
        <v>659</v>
      </c>
      <c r="B665" s="107" t="s">
        <v>335</v>
      </c>
      <c r="C665" s="90">
        <v>43572</v>
      </c>
      <c r="D665" s="107" t="s">
        <v>5445</v>
      </c>
      <c r="E665" s="107" t="s">
        <v>1709</v>
      </c>
      <c r="F665" s="126">
        <v>2094.62</v>
      </c>
      <c r="G665" s="107" t="str">
        <f t="shared" si="10"/>
        <v>SH19-03748</v>
      </c>
      <c r="H665" s="318"/>
      <c r="I665" s="126"/>
      <c r="J665" s="110"/>
      <c r="K665" s="108"/>
      <c r="L665" s="107"/>
      <c r="M665" s="319"/>
      <c r="N665" s="107"/>
    </row>
    <row r="666" spans="1:14" ht="18" customHeight="1">
      <c r="A666" s="107">
        <v>660</v>
      </c>
      <c r="B666" s="107" t="s">
        <v>42</v>
      </c>
      <c r="C666" s="90">
        <v>43572</v>
      </c>
      <c r="D666" s="107" t="s">
        <v>5446</v>
      </c>
      <c r="E666" s="107" t="s">
        <v>6086</v>
      </c>
      <c r="F666" s="126">
        <v>5.77</v>
      </c>
      <c r="G666" s="107" t="str">
        <f t="shared" si="10"/>
        <v>SH19-03749</v>
      </c>
      <c r="H666" s="318"/>
      <c r="I666" s="126"/>
      <c r="J666" s="110"/>
      <c r="K666" s="108"/>
      <c r="L666" s="107"/>
      <c r="M666" s="319"/>
      <c r="N666" s="107"/>
    </row>
    <row r="667" spans="1:14" ht="18" customHeight="1">
      <c r="A667" s="107">
        <v>661</v>
      </c>
      <c r="B667" s="107" t="s">
        <v>42</v>
      </c>
      <c r="C667" s="90">
        <v>43572</v>
      </c>
      <c r="D667" s="107" t="s">
        <v>5447</v>
      </c>
      <c r="E667" s="107" t="s">
        <v>6086</v>
      </c>
      <c r="F667" s="126">
        <v>9.66</v>
      </c>
      <c r="G667" s="107" t="str">
        <f t="shared" si="10"/>
        <v>SH19-03750</v>
      </c>
      <c r="H667" s="318"/>
      <c r="I667" s="126"/>
      <c r="J667" s="110"/>
      <c r="K667" s="108"/>
      <c r="L667" s="107"/>
      <c r="M667" s="319"/>
      <c r="N667" s="107"/>
    </row>
    <row r="668" spans="1:14" ht="18" customHeight="1">
      <c r="A668" s="107">
        <v>662</v>
      </c>
      <c r="B668" s="107" t="s">
        <v>197</v>
      </c>
      <c r="C668" s="90">
        <v>43572</v>
      </c>
      <c r="D668" s="107" t="s">
        <v>5448</v>
      </c>
      <c r="E668" s="107" t="s">
        <v>1709</v>
      </c>
      <c r="F668" s="126">
        <v>4710.6499999999996</v>
      </c>
      <c r="G668" s="107" t="str">
        <f t="shared" si="10"/>
        <v>SH19-03751</v>
      </c>
      <c r="H668" s="318"/>
      <c r="I668" s="126"/>
      <c r="J668" s="110"/>
      <c r="K668" s="108"/>
      <c r="L668" s="107"/>
      <c r="M668" s="319"/>
      <c r="N668" s="107"/>
    </row>
    <row r="669" spans="1:14" ht="18" customHeight="1">
      <c r="A669" s="107">
        <v>663</v>
      </c>
      <c r="B669" s="107" t="s">
        <v>139</v>
      </c>
      <c r="C669" s="90">
        <v>43572</v>
      </c>
      <c r="D669" s="107" t="s">
        <v>5449</v>
      </c>
      <c r="E669" s="107" t="s">
        <v>1709</v>
      </c>
      <c r="F669" s="126">
        <v>1729.86</v>
      </c>
      <c r="G669" s="107" t="str">
        <f t="shared" si="10"/>
        <v>SH19-03752</v>
      </c>
      <c r="H669" s="318"/>
      <c r="I669" s="126"/>
      <c r="J669" s="110"/>
      <c r="K669" s="108"/>
      <c r="L669" s="107"/>
      <c r="M669" s="319"/>
      <c r="N669" s="107"/>
    </row>
    <row r="670" spans="1:14" ht="18" customHeight="1">
      <c r="A670" s="107">
        <v>664</v>
      </c>
      <c r="B670" s="107" t="s">
        <v>288</v>
      </c>
      <c r="C670" s="90">
        <v>43572</v>
      </c>
      <c r="D670" s="107" t="s">
        <v>5450</v>
      </c>
      <c r="E670" s="107" t="s">
        <v>1709</v>
      </c>
      <c r="F670" s="126">
        <v>6256.32</v>
      </c>
      <c r="G670" s="107" t="str">
        <f t="shared" si="10"/>
        <v>SH19-03753</v>
      </c>
      <c r="H670" s="318"/>
      <c r="I670" s="126"/>
      <c r="J670" s="110"/>
      <c r="K670" s="108"/>
      <c r="L670" s="107"/>
      <c r="M670" s="319"/>
      <c r="N670" s="107"/>
    </row>
    <row r="671" spans="1:14" ht="18" customHeight="1">
      <c r="A671" s="107">
        <v>665</v>
      </c>
      <c r="B671" s="107" t="s">
        <v>1746</v>
      </c>
      <c r="D671" s="327" t="s">
        <v>5451</v>
      </c>
      <c r="E671" s="107" t="s">
        <v>1709</v>
      </c>
      <c r="F671" s="126">
        <v>0</v>
      </c>
      <c r="G671" s="107" t="str">
        <f t="shared" ref="G671:G734" si="11">D671</f>
        <v>SH19-03754</v>
      </c>
      <c r="H671" s="318"/>
      <c r="I671" s="126"/>
      <c r="J671" s="110"/>
      <c r="K671" s="108"/>
      <c r="L671" s="107"/>
      <c r="M671" s="319"/>
      <c r="N671" s="107"/>
    </row>
    <row r="672" spans="1:14" ht="18" customHeight="1">
      <c r="A672" s="107">
        <v>666</v>
      </c>
      <c r="B672" s="107" t="s">
        <v>329</v>
      </c>
      <c r="C672" s="90">
        <v>43572</v>
      </c>
      <c r="D672" s="107" t="s">
        <v>5452</v>
      </c>
      <c r="E672" s="107" t="s">
        <v>1709</v>
      </c>
      <c r="F672" s="126">
        <v>2278.9</v>
      </c>
      <c r="G672" s="107" t="str">
        <f t="shared" si="11"/>
        <v>SH19-03755</v>
      </c>
      <c r="H672" s="318"/>
      <c r="I672" s="126"/>
      <c r="J672" s="110"/>
      <c r="K672" s="108"/>
      <c r="L672" s="107"/>
      <c r="M672" s="319"/>
      <c r="N672" s="107"/>
    </row>
    <row r="673" spans="1:14" ht="18" customHeight="1">
      <c r="A673" s="107">
        <v>667</v>
      </c>
      <c r="B673" s="107" t="s">
        <v>141</v>
      </c>
      <c r="C673" s="90">
        <v>43572</v>
      </c>
      <c r="D673" s="107" t="s">
        <v>5453</v>
      </c>
      <c r="E673" s="107" t="s">
        <v>1709</v>
      </c>
      <c r="F673" s="126">
        <v>2131.0100000000002</v>
      </c>
      <c r="G673" s="107" t="str">
        <f t="shared" si="11"/>
        <v>SH19-03756</v>
      </c>
      <c r="H673" s="318"/>
      <c r="I673" s="126"/>
      <c r="J673" s="110"/>
      <c r="K673" s="108"/>
      <c r="L673" s="107"/>
      <c r="M673" s="319"/>
      <c r="N673" s="107"/>
    </row>
    <row r="674" spans="1:14" ht="18" customHeight="1">
      <c r="A674" s="107">
        <v>668</v>
      </c>
      <c r="B674" s="107" t="s">
        <v>42</v>
      </c>
      <c r="C674" s="90">
        <v>43572</v>
      </c>
      <c r="D674" s="107" t="s">
        <v>5454</v>
      </c>
      <c r="E674" s="107" t="s">
        <v>6086</v>
      </c>
      <c r="F674" s="126">
        <v>405.6</v>
      </c>
      <c r="G674" s="107" t="str">
        <f t="shared" si="11"/>
        <v>SH19-03757</v>
      </c>
      <c r="H674" s="318"/>
      <c r="I674" s="126"/>
      <c r="J674" s="110"/>
      <c r="K674" s="108"/>
      <c r="L674" s="107"/>
      <c r="M674" s="319"/>
      <c r="N674" s="107"/>
    </row>
    <row r="675" spans="1:14" ht="18" customHeight="1">
      <c r="A675" s="107">
        <v>669</v>
      </c>
      <c r="B675" s="107" t="s">
        <v>288</v>
      </c>
      <c r="C675" s="90">
        <v>43572</v>
      </c>
      <c r="D675" s="107" t="s">
        <v>5455</v>
      </c>
      <c r="E675" s="107" t="s">
        <v>1709</v>
      </c>
      <c r="F675" s="126">
        <v>512.28</v>
      </c>
      <c r="G675" s="107" t="str">
        <f t="shared" si="11"/>
        <v>SH19-03758</v>
      </c>
      <c r="H675" s="318"/>
      <c r="I675" s="126"/>
      <c r="J675" s="110"/>
      <c r="K675" s="108"/>
      <c r="L675" s="107"/>
      <c r="M675" s="319"/>
      <c r="N675" s="107"/>
    </row>
    <row r="676" spans="1:14" ht="18" customHeight="1">
      <c r="A676" s="107">
        <v>670</v>
      </c>
      <c r="B676" s="107" t="s">
        <v>1746</v>
      </c>
      <c r="D676" s="327" t="s">
        <v>5456</v>
      </c>
      <c r="E676" s="107" t="s">
        <v>1709</v>
      </c>
      <c r="F676" s="126">
        <v>0</v>
      </c>
      <c r="G676" s="107" t="str">
        <f t="shared" si="11"/>
        <v>SH19-03759</v>
      </c>
      <c r="H676" s="318"/>
      <c r="I676" s="126"/>
      <c r="J676" s="110"/>
      <c r="K676" s="108"/>
      <c r="L676" s="107"/>
      <c r="M676" s="319"/>
      <c r="N676" s="107"/>
    </row>
    <row r="677" spans="1:14" ht="18" customHeight="1">
      <c r="A677" s="107">
        <v>671</v>
      </c>
      <c r="B677" s="107" t="s">
        <v>42</v>
      </c>
      <c r="C677" s="90">
        <v>43572</v>
      </c>
      <c r="D677" s="107" t="s">
        <v>5457</v>
      </c>
      <c r="E677" s="107" t="s">
        <v>6086</v>
      </c>
      <c r="F677" s="126">
        <v>1243.73</v>
      </c>
      <c r="G677" s="107" t="str">
        <f t="shared" si="11"/>
        <v>SH19-03760</v>
      </c>
      <c r="H677" s="318"/>
      <c r="I677" s="126"/>
      <c r="J677" s="110"/>
      <c r="K677" s="108"/>
      <c r="L677" s="107"/>
      <c r="M677" s="319"/>
      <c r="N677" s="107"/>
    </row>
    <row r="678" spans="1:14" ht="18" customHeight="1">
      <c r="A678" s="107">
        <v>672</v>
      </c>
      <c r="B678" s="107" t="s">
        <v>49</v>
      </c>
      <c r="C678" s="90">
        <v>43573</v>
      </c>
      <c r="D678" s="107" t="s">
        <v>5458</v>
      </c>
      <c r="E678" s="107" t="s">
        <v>1709</v>
      </c>
      <c r="F678" s="126">
        <v>14242.8</v>
      </c>
      <c r="G678" s="107" t="str">
        <f t="shared" si="11"/>
        <v>SH19-03761</v>
      </c>
      <c r="H678" s="318"/>
      <c r="I678" s="126"/>
      <c r="J678" s="110"/>
      <c r="K678" s="108"/>
      <c r="L678" s="107"/>
      <c r="M678" s="319"/>
      <c r="N678" s="107"/>
    </row>
    <row r="679" spans="1:14" ht="18" customHeight="1">
      <c r="A679" s="107">
        <v>673</v>
      </c>
      <c r="B679" s="107" t="s">
        <v>43</v>
      </c>
      <c r="C679" s="90">
        <v>43572</v>
      </c>
      <c r="D679" s="107" t="s">
        <v>5459</v>
      </c>
      <c r="E679" s="107" t="s">
        <v>1709</v>
      </c>
      <c r="F679" s="126">
        <v>1132.4000000000001</v>
      </c>
      <c r="G679" s="107" t="str">
        <f t="shared" si="11"/>
        <v>SH19-03762</v>
      </c>
      <c r="H679" s="318"/>
      <c r="I679" s="126"/>
      <c r="J679" s="110"/>
      <c r="K679" s="108"/>
      <c r="L679" s="107"/>
      <c r="M679" s="319"/>
      <c r="N679" s="107"/>
    </row>
    <row r="680" spans="1:14" ht="18" customHeight="1">
      <c r="A680" s="107">
        <v>674</v>
      </c>
      <c r="B680" s="107" t="s">
        <v>142</v>
      </c>
      <c r="C680" s="90">
        <v>43572</v>
      </c>
      <c r="D680" s="107" t="s">
        <v>5460</v>
      </c>
      <c r="E680" s="107" t="s">
        <v>1709</v>
      </c>
      <c r="F680" s="126">
        <v>2017.41</v>
      </c>
      <c r="G680" s="107" t="str">
        <f t="shared" si="11"/>
        <v>SH19-03763</v>
      </c>
      <c r="H680" s="318"/>
      <c r="I680" s="126"/>
      <c r="J680" s="110"/>
      <c r="K680" s="108"/>
      <c r="L680" s="107"/>
      <c r="M680" s="319"/>
      <c r="N680" s="107"/>
    </row>
    <row r="681" spans="1:14" ht="18" customHeight="1">
      <c r="A681" s="107">
        <v>675</v>
      </c>
      <c r="B681" s="107" t="s">
        <v>142</v>
      </c>
      <c r="C681" s="90">
        <v>43572</v>
      </c>
      <c r="D681" s="107" t="s">
        <v>5461</v>
      </c>
      <c r="E681" s="107" t="s">
        <v>1709</v>
      </c>
      <c r="F681" s="126">
        <v>1406.24</v>
      </c>
      <c r="G681" s="107" t="str">
        <f t="shared" si="11"/>
        <v>SH19-03764</v>
      </c>
      <c r="H681" s="318"/>
      <c r="I681" s="126"/>
      <c r="J681" s="110"/>
      <c r="K681" s="108"/>
      <c r="L681" s="107"/>
      <c r="M681" s="319"/>
      <c r="N681" s="107"/>
    </row>
    <row r="682" spans="1:14" ht="18" customHeight="1">
      <c r="A682" s="107">
        <v>676</v>
      </c>
      <c r="B682" s="107" t="s">
        <v>42</v>
      </c>
      <c r="C682" s="90">
        <v>43572</v>
      </c>
      <c r="D682" s="107" t="s">
        <v>5462</v>
      </c>
      <c r="E682" s="107" t="s">
        <v>6086</v>
      </c>
      <c r="F682" s="126">
        <v>10.78</v>
      </c>
      <c r="G682" s="107" t="str">
        <f t="shared" si="11"/>
        <v>SH19-03765</v>
      </c>
      <c r="H682" s="318"/>
      <c r="I682" s="126"/>
      <c r="J682" s="110"/>
      <c r="K682" s="108"/>
      <c r="L682" s="107"/>
      <c r="M682" s="319"/>
      <c r="N682" s="107"/>
    </row>
    <row r="683" spans="1:14" ht="18" customHeight="1">
      <c r="A683" s="107">
        <v>677</v>
      </c>
      <c r="B683" s="107" t="s">
        <v>224</v>
      </c>
      <c r="C683" s="90">
        <v>43572</v>
      </c>
      <c r="D683" s="107" t="s">
        <v>5463</v>
      </c>
      <c r="E683" s="107" t="s">
        <v>1709</v>
      </c>
      <c r="F683" s="126">
        <v>7320.97</v>
      </c>
      <c r="G683" s="107" t="str">
        <f t="shared" si="11"/>
        <v>SH19-03766</v>
      </c>
      <c r="H683" s="318"/>
      <c r="I683" s="126"/>
      <c r="J683" s="110"/>
      <c r="K683" s="108"/>
      <c r="L683" s="107"/>
      <c r="M683" s="319"/>
      <c r="N683" s="107"/>
    </row>
    <row r="684" spans="1:14" ht="18" customHeight="1">
      <c r="A684" s="107">
        <v>678</v>
      </c>
      <c r="B684" s="107" t="s">
        <v>42</v>
      </c>
      <c r="C684" s="90">
        <v>43573</v>
      </c>
      <c r="D684" s="107" t="s">
        <v>5464</v>
      </c>
      <c r="E684" s="107" t="s">
        <v>6087</v>
      </c>
      <c r="F684" s="126">
        <v>2637.86</v>
      </c>
      <c r="G684" s="107" t="str">
        <f t="shared" si="11"/>
        <v>SH19-03767</v>
      </c>
      <c r="H684" s="318"/>
      <c r="I684" s="126"/>
      <c r="J684" s="110"/>
      <c r="K684" s="108"/>
      <c r="L684" s="107"/>
      <c r="M684" s="319"/>
      <c r="N684" s="107"/>
    </row>
    <row r="685" spans="1:14" ht="18" customHeight="1">
      <c r="A685" s="107">
        <v>679</v>
      </c>
      <c r="B685" s="107" t="s">
        <v>42</v>
      </c>
      <c r="C685" s="90">
        <v>43573</v>
      </c>
      <c r="D685" s="107" t="s">
        <v>5465</v>
      </c>
      <c r="E685" s="107" t="s">
        <v>6087</v>
      </c>
      <c r="F685" s="126">
        <v>4041.26</v>
      </c>
      <c r="G685" s="107" t="str">
        <f t="shared" si="11"/>
        <v>SH19-03768</v>
      </c>
      <c r="H685" s="318"/>
      <c r="I685" s="126"/>
      <c r="J685" s="110"/>
      <c r="K685" s="108"/>
      <c r="L685" s="107"/>
      <c r="M685" s="319"/>
      <c r="N685" s="107"/>
    </row>
    <row r="686" spans="1:14" ht="18" customHeight="1">
      <c r="A686" s="107">
        <v>680</v>
      </c>
      <c r="B686" s="107" t="s">
        <v>1727</v>
      </c>
      <c r="C686" s="90">
        <v>43572</v>
      </c>
      <c r="D686" s="107" t="s">
        <v>5466</v>
      </c>
      <c r="E686" s="107" t="s">
        <v>1709</v>
      </c>
      <c r="F686" s="126">
        <v>1263.93</v>
      </c>
      <c r="G686" s="107" t="str">
        <f t="shared" si="11"/>
        <v>SH19-03769</v>
      </c>
      <c r="H686" s="318"/>
      <c r="I686" s="126"/>
      <c r="J686" s="110"/>
      <c r="K686" s="108"/>
      <c r="L686" s="107"/>
      <c r="M686" s="319"/>
      <c r="N686" s="107"/>
    </row>
    <row r="687" spans="1:14" ht="18" customHeight="1">
      <c r="A687" s="107">
        <v>681</v>
      </c>
      <c r="B687" s="107" t="s">
        <v>224</v>
      </c>
      <c r="C687" s="90">
        <v>43572</v>
      </c>
      <c r="D687" s="107" t="s">
        <v>5467</v>
      </c>
      <c r="E687" s="107" t="s">
        <v>1709</v>
      </c>
      <c r="F687" s="126">
        <v>7907.95</v>
      </c>
      <c r="G687" s="107" t="str">
        <f t="shared" si="11"/>
        <v>SH19-03770</v>
      </c>
      <c r="H687" s="318"/>
      <c r="I687" s="126"/>
      <c r="J687" s="110"/>
      <c r="K687" s="108"/>
      <c r="L687" s="107"/>
      <c r="M687" s="319"/>
      <c r="N687" s="107"/>
    </row>
    <row r="688" spans="1:14" ht="18" customHeight="1">
      <c r="A688" s="107">
        <v>682</v>
      </c>
      <c r="B688" s="107" t="s">
        <v>53</v>
      </c>
      <c r="C688" s="90">
        <v>43572</v>
      </c>
      <c r="D688" s="107" t="s">
        <v>5468</v>
      </c>
      <c r="E688" s="107" t="s">
        <v>1709</v>
      </c>
      <c r="F688" s="126">
        <v>2821.33</v>
      </c>
      <c r="G688" s="107" t="str">
        <f t="shared" si="11"/>
        <v>SH19-03771</v>
      </c>
      <c r="H688" s="318"/>
      <c r="I688" s="126"/>
      <c r="J688" s="110"/>
      <c r="K688" s="108"/>
      <c r="L688" s="107"/>
      <c r="M688" s="319"/>
      <c r="N688" s="107"/>
    </row>
    <row r="689" spans="1:14" ht="18" customHeight="1">
      <c r="A689" s="107">
        <v>683</v>
      </c>
      <c r="B689" s="107" t="s">
        <v>42</v>
      </c>
      <c r="C689" s="90">
        <v>43572</v>
      </c>
      <c r="D689" s="107" t="s">
        <v>5469</v>
      </c>
      <c r="E689" s="107" t="s">
        <v>6086</v>
      </c>
      <c r="F689" s="126">
        <v>13.08</v>
      </c>
      <c r="G689" s="107" t="str">
        <f t="shared" si="11"/>
        <v>SH19-03772</v>
      </c>
      <c r="H689" s="318"/>
      <c r="I689" s="126"/>
      <c r="J689" s="110"/>
      <c r="K689" s="108"/>
      <c r="L689" s="107"/>
      <c r="M689" s="319"/>
      <c r="N689" s="107"/>
    </row>
    <row r="690" spans="1:14" ht="18" customHeight="1">
      <c r="A690" s="107">
        <v>684</v>
      </c>
      <c r="B690" s="107" t="s">
        <v>142</v>
      </c>
      <c r="C690" s="90">
        <v>43572</v>
      </c>
      <c r="D690" s="107" t="s">
        <v>5470</v>
      </c>
      <c r="E690" s="107" t="s">
        <v>1709</v>
      </c>
      <c r="F690" s="126">
        <v>274.5</v>
      </c>
      <c r="G690" s="107" t="str">
        <f t="shared" si="11"/>
        <v>SH19-03773</v>
      </c>
      <c r="H690" s="318"/>
      <c r="I690" s="126"/>
      <c r="J690" s="110"/>
      <c r="K690" s="108"/>
      <c r="L690" s="107"/>
      <c r="M690" s="319"/>
      <c r="N690" s="107"/>
    </row>
    <row r="691" spans="1:14" ht="18" customHeight="1">
      <c r="A691" s="107">
        <v>685</v>
      </c>
      <c r="B691" s="107" t="s">
        <v>237</v>
      </c>
      <c r="C691" s="90">
        <v>43573</v>
      </c>
      <c r="D691" s="107" t="s">
        <v>5471</v>
      </c>
      <c r="E691" s="107" t="s">
        <v>1709</v>
      </c>
      <c r="F691" s="126">
        <v>4885.84</v>
      </c>
      <c r="G691" s="107" t="str">
        <f t="shared" si="11"/>
        <v>SH19-03774</v>
      </c>
      <c r="H691" s="318"/>
      <c r="I691" s="126"/>
      <c r="J691" s="110"/>
      <c r="K691" s="108"/>
      <c r="L691" s="107"/>
      <c r="M691" s="319"/>
      <c r="N691" s="107"/>
    </row>
    <row r="692" spans="1:14" ht="18" customHeight="1">
      <c r="A692" s="107">
        <v>686</v>
      </c>
      <c r="B692" s="107" t="s">
        <v>42</v>
      </c>
      <c r="C692" s="90">
        <v>43577</v>
      </c>
      <c r="D692" s="107" t="s">
        <v>5472</v>
      </c>
      <c r="E692" s="107" t="s">
        <v>6088</v>
      </c>
      <c r="F692" s="126">
        <v>3777.91</v>
      </c>
      <c r="G692" s="107" t="str">
        <f t="shared" si="11"/>
        <v>SH19-03775</v>
      </c>
      <c r="H692" s="318"/>
      <c r="I692" s="126"/>
      <c r="J692" s="110"/>
      <c r="K692" s="108"/>
      <c r="L692" s="107"/>
      <c r="M692" s="319"/>
      <c r="N692" s="107"/>
    </row>
    <row r="693" spans="1:14" ht="18" customHeight="1">
      <c r="A693" s="107">
        <v>687</v>
      </c>
      <c r="B693" s="107" t="s">
        <v>288</v>
      </c>
      <c r="C693" s="90">
        <v>43573</v>
      </c>
      <c r="D693" s="107" t="s">
        <v>5473</v>
      </c>
      <c r="E693" s="107" t="s">
        <v>1709</v>
      </c>
      <c r="F693" s="126">
        <v>10945.82</v>
      </c>
      <c r="G693" s="107" t="str">
        <f t="shared" si="11"/>
        <v>SH19-03776</v>
      </c>
      <c r="H693" s="318"/>
      <c r="I693" s="126"/>
      <c r="J693" s="110"/>
      <c r="K693" s="108"/>
      <c r="L693" s="107"/>
      <c r="M693" s="319"/>
      <c r="N693" s="107"/>
    </row>
    <row r="694" spans="1:14" ht="18" customHeight="1">
      <c r="A694" s="107">
        <v>688</v>
      </c>
      <c r="B694" s="107" t="s">
        <v>42</v>
      </c>
      <c r="C694" s="90">
        <v>43577</v>
      </c>
      <c r="D694" s="107" t="s">
        <v>5474</v>
      </c>
      <c r="E694" s="107" t="s">
        <v>6088</v>
      </c>
      <c r="F694" s="126">
        <v>4857.3100000000004</v>
      </c>
      <c r="G694" s="107" t="str">
        <f t="shared" si="11"/>
        <v>SH19-03777</v>
      </c>
      <c r="H694" s="318"/>
      <c r="I694" s="126"/>
      <c r="J694" s="110"/>
      <c r="K694" s="108"/>
      <c r="L694" s="107"/>
      <c r="M694" s="319"/>
      <c r="N694" s="107"/>
    </row>
    <row r="695" spans="1:14" ht="18" customHeight="1">
      <c r="A695" s="107">
        <v>689</v>
      </c>
      <c r="B695" s="107" t="s">
        <v>42</v>
      </c>
      <c r="C695" s="90">
        <v>43577</v>
      </c>
      <c r="D695" s="107" t="s">
        <v>5475</v>
      </c>
      <c r="E695" s="107" t="s">
        <v>6088</v>
      </c>
      <c r="F695" s="126">
        <v>5429.51</v>
      </c>
      <c r="G695" s="107" t="str">
        <f t="shared" si="11"/>
        <v>SH19-03778</v>
      </c>
      <c r="H695" s="318"/>
      <c r="I695" s="126"/>
      <c r="J695" s="110"/>
      <c r="K695" s="108"/>
      <c r="L695" s="107"/>
      <c r="M695" s="319"/>
      <c r="N695" s="107"/>
    </row>
    <row r="696" spans="1:14" ht="18" customHeight="1">
      <c r="A696" s="107">
        <v>690</v>
      </c>
      <c r="B696" s="107" t="s">
        <v>42</v>
      </c>
      <c r="C696" s="90">
        <v>43577</v>
      </c>
      <c r="D696" s="107" t="s">
        <v>5476</v>
      </c>
      <c r="E696" s="107" t="s">
        <v>6088</v>
      </c>
      <c r="F696" s="126">
        <v>3205.69</v>
      </c>
      <c r="G696" s="107" t="str">
        <f t="shared" si="11"/>
        <v>SH19-03779</v>
      </c>
      <c r="H696" s="318"/>
      <c r="I696" s="126"/>
      <c r="J696" s="110"/>
      <c r="K696" s="108"/>
      <c r="L696" s="107"/>
      <c r="M696" s="319"/>
      <c r="N696" s="107"/>
    </row>
    <row r="697" spans="1:14" ht="18" customHeight="1">
      <c r="A697" s="107">
        <v>691</v>
      </c>
      <c r="B697" s="107" t="s">
        <v>42</v>
      </c>
      <c r="C697" s="90">
        <v>43577</v>
      </c>
      <c r="D697" s="107" t="s">
        <v>5477</v>
      </c>
      <c r="E697" s="107" t="s">
        <v>6088</v>
      </c>
      <c r="F697" s="126">
        <v>6844.13</v>
      </c>
      <c r="G697" s="107" t="str">
        <f t="shared" si="11"/>
        <v>SH19-03780</v>
      </c>
      <c r="H697" s="318"/>
      <c r="I697" s="126"/>
      <c r="J697" s="110"/>
      <c r="K697" s="108"/>
      <c r="L697" s="107"/>
      <c r="M697" s="319"/>
      <c r="N697" s="107"/>
    </row>
    <row r="698" spans="1:14" ht="18" customHeight="1">
      <c r="A698" s="107">
        <v>692</v>
      </c>
      <c r="B698" s="107" t="s">
        <v>42</v>
      </c>
      <c r="C698" s="90">
        <v>43577</v>
      </c>
      <c r="D698" s="107" t="s">
        <v>5478</v>
      </c>
      <c r="E698" s="107" t="s">
        <v>6088</v>
      </c>
      <c r="F698" s="126">
        <v>4803.87</v>
      </c>
      <c r="G698" s="107" t="str">
        <f t="shared" si="11"/>
        <v>SH19-03781</v>
      </c>
      <c r="H698" s="318"/>
      <c r="I698" s="126"/>
      <c r="J698" s="110"/>
      <c r="K698" s="108"/>
      <c r="L698" s="107"/>
      <c r="M698" s="319"/>
      <c r="N698" s="107"/>
    </row>
    <row r="699" spans="1:14" ht="18" customHeight="1">
      <c r="A699" s="107">
        <v>693</v>
      </c>
      <c r="B699" s="107" t="s">
        <v>42</v>
      </c>
      <c r="C699" s="90">
        <v>43577</v>
      </c>
      <c r="D699" s="107" t="s">
        <v>5479</v>
      </c>
      <c r="E699" s="107" t="s">
        <v>6088</v>
      </c>
      <c r="F699" s="126">
        <v>7859.16</v>
      </c>
      <c r="G699" s="107" t="str">
        <f t="shared" si="11"/>
        <v>SH19-03782</v>
      </c>
      <c r="H699" s="318"/>
      <c r="I699" s="126"/>
      <c r="J699" s="110"/>
      <c r="K699" s="108"/>
      <c r="L699" s="107"/>
      <c r="M699" s="319"/>
      <c r="N699" s="107"/>
    </row>
    <row r="700" spans="1:14" ht="18" customHeight="1">
      <c r="A700" s="107">
        <v>694</v>
      </c>
      <c r="B700" s="107" t="s">
        <v>42</v>
      </c>
      <c r="C700" s="90">
        <v>43577</v>
      </c>
      <c r="D700" s="107" t="s">
        <v>5480</v>
      </c>
      <c r="E700" s="107" t="s">
        <v>6088</v>
      </c>
      <c r="F700" s="126">
        <v>4317.62</v>
      </c>
      <c r="G700" s="107" t="str">
        <f t="shared" si="11"/>
        <v>SH19-03783</v>
      </c>
      <c r="H700" s="318"/>
      <c r="I700" s="126"/>
      <c r="J700" s="110"/>
      <c r="K700" s="108"/>
      <c r="L700" s="107"/>
      <c r="M700" s="319"/>
      <c r="N700" s="107"/>
    </row>
    <row r="701" spans="1:14" ht="18" customHeight="1">
      <c r="A701" s="107">
        <v>695</v>
      </c>
      <c r="B701" s="107" t="s">
        <v>42</v>
      </c>
      <c r="C701" s="90">
        <v>43577</v>
      </c>
      <c r="D701" s="107" t="s">
        <v>5481</v>
      </c>
      <c r="E701" s="107" t="s">
        <v>6088</v>
      </c>
      <c r="F701" s="126">
        <v>10005.700000000001</v>
      </c>
      <c r="G701" s="107" t="str">
        <f t="shared" si="11"/>
        <v>SH19-03784</v>
      </c>
      <c r="H701" s="318"/>
      <c r="I701" s="126"/>
      <c r="J701" s="110"/>
      <c r="K701" s="108"/>
      <c r="L701" s="107"/>
      <c r="M701" s="319"/>
      <c r="N701" s="107"/>
    </row>
    <row r="702" spans="1:14" ht="18" customHeight="1">
      <c r="A702" s="107">
        <v>696</v>
      </c>
      <c r="B702" s="107" t="s">
        <v>42</v>
      </c>
      <c r="C702" s="90">
        <v>43577</v>
      </c>
      <c r="D702" s="107" t="s">
        <v>5482</v>
      </c>
      <c r="E702" s="107" t="s">
        <v>6088</v>
      </c>
      <c r="F702" s="126">
        <v>6157.15</v>
      </c>
      <c r="G702" s="107" t="str">
        <f t="shared" si="11"/>
        <v>SH19-03785</v>
      </c>
      <c r="H702" s="318"/>
      <c r="I702" s="126"/>
      <c r="J702" s="110"/>
      <c r="K702" s="108"/>
      <c r="L702" s="107"/>
      <c r="M702" s="319"/>
      <c r="N702" s="107"/>
    </row>
    <row r="703" spans="1:14" ht="18" customHeight="1">
      <c r="A703" s="107">
        <v>697</v>
      </c>
      <c r="B703" s="107" t="s">
        <v>42</v>
      </c>
      <c r="C703" s="90">
        <v>43577</v>
      </c>
      <c r="D703" s="107" t="s">
        <v>5483</v>
      </c>
      <c r="E703" s="107" t="s">
        <v>6088</v>
      </c>
      <c r="F703" s="126">
        <v>11209.66</v>
      </c>
      <c r="G703" s="107" t="str">
        <f t="shared" si="11"/>
        <v>SH19-03786</v>
      </c>
      <c r="H703" s="318"/>
      <c r="I703" s="126"/>
      <c r="J703" s="110"/>
      <c r="K703" s="108"/>
      <c r="L703" s="107"/>
      <c r="M703" s="319"/>
      <c r="N703" s="107"/>
    </row>
    <row r="704" spans="1:14" ht="18" customHeight="1">
      <c r="A704" s="107">
        <v>698</v>
      </c>
      <c r="B704" s="107" t="s">
        <v>42</v>
      </c>
      <c r="C704" s="90">
        <v>43577</v>
      </c>
      <c r="D704" s="107" t="s">
        <v>5484</v>
      </c>
      <c r="E704" s="107" t="s">
        <v>6088</v>
      </c>
      <c r="F704" s="126">
        <v>8892.52</v>
      </c>
      <c r="G704" s="107" t="str">
        <f t="shared" si="11"/>
        <v>SH19-03787</v>
      </c>
      <c r="H704" s="318"/>
      <c r="I704" s="126"/>
      <c r="J704" s="110"/>
      <c r="K704" s="108"/>
      <c r="L704" s="107"/>
      <c r="M704" s="319"/>
      <c r="N704" s="107"/>
    </row>
    <row r="705" spans="1:14" ht="18" customHeight="1">
      <c r="A705" s="107">
        <v>699</v>
      </c>
      <c r="B705" s="107" t="s">
        <v>42</v>
      </c>
      <c r="C705" s="90">
        <v>43573</v>
      </c>
      <c r="D705" s="107" t="s">
        <v>5485</v>
      </c>
      <c r="E705" s="107" t="s">
        <v>6087</v>
      </c>
      <c r="F705" s="126">
        <v>3288.72</v>
      </c>
      <c r="G705" s="107" t="str">
        <f t="shared" si="11"/>
        <v>SH19-03788</v>
      </c>
      <c r="H705" s="318"/>
      <c r="I705" s="126"/>
      <c r="J705" s="110"/>
      <c r="K705" s="108"/>
      <c r="L705" s="107"/>
      <c r="M705" s="319"/>
      <c r="N705" s="107"/>
    </row>
    <row r="706" spans="1:14" ht="18" customHeight="1">
      <c r="A706" s="107">
        <v>700</v>
      </c>
      <c r="B706" s="107" t="s">
        <v>42</v>
      </c>
      <c r="C706" s="90">
        <v>43577</v>
      </c>
      <c r="D706" s="107" t="s">
        <v>5486</v>
      </c>
      <c r="E706" s="107" t="s">
        <v>6088</v>
      </c>
      <c r="F706" s="126">
        <v>6407.94</v>
      </c>
      <c r="G706" s="107" t="str">
        <f t="shared" si="11"/>
        <v>SH19-03789</v>
      </c>
      <c r="H706" s="318"/>
      <c r="I706" s="126"/>
      <c r="J706" s="110"/>
      <c r="K706" s="108"/>
      <c r="L706" s="107"/>
      <c r="M706" s="319"/>
      <c r="N706" s="107"/>
    </row>
    <row r="707" spans="1:14" ht="18" customHeight="1">
      <c r="A707" s="107">
        <v>701</v>
      </c>
      <c r="B707" s="107" t="s">
        <v>42</v>
      </c>
      <c r="C707" s="90">
        <v>43577</v>
      </c>
      <c r="D707" s="107" t="s">
        <v>5487</v>
      </c>
      <c r="E707" s="107" t="s">
        <v>6088</v>
      </c>
      <c r="F707" s="126">
        <v>8469.43</v>
      </c>
      <c r="G707" s="107" t="str">
        <f t="shared" si="11"/>
        <v>SH19-03790</v>
      </c>
      <c r="H707" s="318"/>
      <c r="I707" s="126"/>
      <c r="J707" s="110"/>
      <c r="K707" s="108"/>
      <c r="L707" s="107"/>
      <c r="M707" s="319"/>
      <c r="N707" s="107"/>
    </row>
    <row r="708" spans="1:14" ht="18" customHeight="1">
      <c r="A708" s="107">
        <v>702</v>
      </c>
      <c r="B708" s="107" t="s">
        <v>142</v>
      </c>
      <c r="C708" s="90">
        <v>43573</v>
      </c>
      <c r="D708" s="107" t="s">
        <v>5488</v>
      </c>
      <c r="E708" s="107" t="s">
        <v>1709</v>
      </c>
      <c r="F708" s="126">
        <v>1423.56</v>
      </c>
      <c r="G708" s="107" t="str">
        <f t="shared" si="11"/>
        <v>SH19-03791</v>
      </c>
      <c r="H708" s="318"/>
      <c r="I708" s="126"/>
      <c r="J708" s="110"/>
      <c r="K708" s="108"/>
      <c r="L708" s="107"/>
      <c r="M708" s="319"/>
      <c r="N708" s="107"/>
    </row>
    <row r="709" spans="1:14" ht="18" customHeight="1">
      <c r="A709" s="107">
        <v>703</v>
      </c>
      <c r="B709" s="107" t="s">
        <v>142</v>
      </c>
      <c r="C709" s="90">
        <v>43573</v>
      </c>
      <c r="D709" s="107" t="s">
        <v>5489</v>
      </c>
      <c r="E709" s="107" t="s">
        <v>1709</v>
      </c>
      <c r="F709" s="126">
        <v>191.13</v>
      </c>
      <c r="G709" s="107" t="str">
        <f t="shared" si="11"/>
        <v>SH19-03792</v>
      </c>
      <c r="H709" s="318"/>
      <c r="I709" s="126"/>
      <c r="J709" s="110"/>
      <c r="K709" s="108"/>
      <c r="L709" s="107"/>
      <c r="M709" s="319"/>
      <c r="N709" s="107"/>
    </row>
    <row r="710" spans="1:14" ht="18" customHeight="1">
      <c r="A710" s="107">
        <v>704</v>
      </c>
      <c r="B710" s="107" t="s">
        <v>43</v>
      </c>
      <c r="C710" s="90">
        <v>43573</v>
      </c>
      <c r="D710" s="107" t="s">
        <v>5490</v>
      </c>
      <c r="E710" s="107" t="s">
        <v>1709</v>
      </c>
      <c r="F710" s="126">
        <v>6678.39</v>
      </c>
      <c r="G710" s="107" t="str">
        <f t="shared" si="11"/>
        <v>SH19-03793</v>
      </c>
      <c r="H710" s="318"/>
      <c r="I710" s="126"/>
      <c r="J710" s="110"/>
      <c r="K710" s="108"/>
      <c r="L710" s="107"/>
      <c r="M710" s="319"/>
      <c r="N710" s="107"/>
    </row>
    <row r="711" spans="1:14" ht="18" customHeight="1">
      <c r="A711" s="107">
        <v>705</v>
      </c>
      <c r="B711" s="107" t="s">
        <v>139</v>
      </c>
      <c r="C711" s="90">
        <v>43573</v>
      </c>
      <c r="D711" s="107" t="s">
        <v>5491</v>
      </c>
      <c r="E711" s="107" t="s">
        <v>1709</v>
      </c>
      <c r="F711" s="126">
        <v>3444</v>
      </c>
      <c r="G711" s="107" t="str">
        <f t="shared" si="11"/>
        <v>SH19-03794</v>
      </c>
      <c r="H711" s="318"/>
      <c r="I711" s="126"/>
      <c r="J711" s="110"/>
      <c r="K711" s="108"/>
      <c r="L711" s="107"/>
      <c r="M711" s="319"/>
      <c r="N711" s="107"/>
    </row>
    <row r="712" spans="1:14" ht="18" customHeight="1">
      <c r="A712" s="107">
        <v>706</v>
      </c>
      <c r="B712" s="107" t="s">
        <v>329</v>
      </c>
      <c r="C712" s="90">
        <v>43573</v>
      </c>
      <c r="D712" s="107" t="s">
        <v>5492</v>
      </c>
      <c r="E712" s="107" t="s">
        <v>1709</v>
      </c>
      <c r="F712" s="126">
        <v>4564.09</v>
      </c>
      <c r="G712" s="107" t="str">
        <f t="shared" si="11"/>
        <v>SH19-03795</v>
      </c>
      <c r="H712" s="318"/>
      <c r="I712" s="126"/>
      <c r="J712" s="110"/>
      <c r="K712" s="108"/>
      <c r="L712" s="107"/>
      <c r="M712" s="319"/>
      <c r="N712" s="107"/>
    </row>
    <row r="713" spans="1:14" ht="18" customHeight="1">
      <c r="A713" s="107">
        <v>707</v>
      </c>
      <c r="B713" s="107" t="s">
        <v>55</v>
      </c>
      <c r="C713" s="90">
        <v>43573</v>
      </c>
      <c r="D713" s="107" t="s">
        <v>5493</v>
      </c>
      <c r="E713" s="107" t="s">
        <v>1709</v>
      </c>
      <c r="F713" s="126">
        <v>1604.38</v>
      </c>
      <c r="G713" s="107" t="str">
        <f t="shared" si="11"/>
        <v>SH19-03796</v>
      </c>
      <c r="H713" s="318"/>
      <c r="I713" s="126"/>
      <c r="J713" s="110"/>
      <c r="K713" s="108"/>
      <c r="L713" s="107"/>
      <c r="M713" s="319"/>
      <c r="N713" s="107"/>
    </row>
    <row r="714" spans="1:14" ht="18" customHeight="1">
      <c r="A714" s="107">
        <v>708</v>
      </c>
      <c r="B714" s="107" t="s">
        <v>55</v>
      </c>
      <c r="C714" s="90">
        <v>43573</v>
      </c>
      <c r="D714" s="107" t="s">
        <v>5494</v>
      </c>
      <c r="E714" s="107" t="s">
        <v>1709</v>
      </c>
      <c r="F714" s="126">
        <v>1447.74</v>
      </c>
      <c r="G714" s="107" t="str">
        <f t="shared" si="11"/>
        <v>SH19-03797</v>
      </c>
      <c r="H714" s="318"/>
      <c r="I714" s="126"/>
      <c r="J714" s="110"/>
      <c r="K714" s="108"/>
      <c r="L714" s="107"/>
      <c r="M714" s="319"/>
      <c r="N714" s="107"/>
    </row>
    <row r="715" spans="1:14" ht="18" customHeight="1">
      <c r="A715" s="107">
        <v>709</v>
      </c>
      <c r="B715" s="107" t="s">
        <v>360</v>
      </c>
      <c r="C715" s="90">
        <v>43573</v>
      </c>
      <c r="D715" s="107" t="s">
        <v>5495</v>
      </c>
      <c r="E715" s="107" t="s">
        <v>1709</v>
      </c>
      <c r="F715" s="126">
        <v>830.58</v>
      </c>
      <c r="G715" s="107" t="str">
        <f t="shared" si="11"/>
        <v>SH19-03798</v>
      </c>
      <c r="H715" s="318"/>
      <c r="I715" s="126"/>
      <c r="J715" s="110"/>
      <c r="K715" s="108"/>
      <c r="L715" s="107"/>
      <c r="M715" s="319"/>
      <c r="N715" s="107"/>
    </row>
    <row r="716" spans="1:14" ht="18" customHeight="1">
      <c r="A716" s="107">
        <v>710</v>
      </c>
      <c r="B716" s="107" t="s">
        <v>42</v>
      </c>
      <c r="C716" s="90">
        <v>43573</v>
      </c>
      <c r="D716" s="107" t="s">
        <v>5496</v>
      </c>
      <c r="E716" s="107" t="s">
        <v>6087</v>
      </c>
      <c r="F716" s="126">
        <v>1.26</v>
      </c>
      <c r="G716" s="107" t="str">
        <f t="shared" si="11"/>
        <v>SH19-03799</v>
      </c>
      <c r="H716" s="318"/>
      <c r="I716" s="126"/>
      <c r="J716" s="110"/>
      <c r="K716" s="108"/>
      <c r="L716" s="107"/>
      <c r="M716" s="319"/>
      <c r="N716" s="107"/>
    </row>
    <row r="717" spans="1:14" ht="18" customHeight="1">
      <c r="A717" s="107">
        <v>711</v>
      </c>
      <c r="B717" s="107" t="s">
        <v>1746</v>
      </c>
      <c r="D717" s="327" t="s">
        <v>5497</v>
      </c>
      <c r="E717" s="107" t="s">
        <v>1709</v>
      </c>
      <c r="F717" s="126">
        <v>0</v>
      </c>
      <c r="G717" s="107" t="str">
        <f t="shared" si="11"/>
        <v>SH19-03800</v>
      </c>
      <c r="H717" s="318"/>
      <c r="I717" s="126"/>
      <c r="J717" s="110"/>
      <c r="K717" s="108"/>
      <c r="L717" s="107"/>
      <c r="M717" s="319"/>
      <c r="N717" s="107"/>
    </row>
    <row r="718" spans="1:14" ht="18" customHeight="1">
      <c r="A718" s="107">
        <v>712</v>
      </c>
      <c r="B718" s="107" t="s">
        <v>1746</v>
      </c>
      <c r="D718" s="327" t="s">
        <v>5498</v>
      </c>
      <c r="E718" s="107" t="s">
        <v>1709</v>
      </c>
      <c r="F718" s="126">
        <v>0</v>
      </c>
      <c r="G718" s="107" t="str">
        <f t="shared" si="11"/>
        <v>SH19-03801</v>
      </c>
      <c r="H718" s="318"/>
      <c r="I718" s="126"/>
      <c r="J718" s="110"/>
      <c r="K718" s="108"/>
      <c r="L718" s="107"/>
      <c r="M718" s="319"/>
      <c r="N718" s="107"/>
    </row>
    <row r="719" spans="1:14" ht="18" customHeight="1">
      <c r="A719" s="107">
        <v>713</v>
      </c>
      <c r="B719" s="107" t="s">
        <v>49</v>
      </c>
      <c r="C719" s="90">
        <v>43577</v>
      </c>
      <c r="D719" s="107" t="s">
        <v>5499</v>
      </c>
      <c r="E719" s="107" t="s">
        <v>1709</v>
      </c>
      <c r="F719" s="126">
        <v>14242.8</v>
      </c>
      <c r="G719" s="107" t="str">
        <f t="shared" si="11"/>
        <v>SH19-03802</v>
      </c>
      <c r="H719" s="318"/>
      <c r="I719" s="126"/>
      <c r="J719" s="110"/>
      <c r="K719" s="108"/>
      <c r="L719" s="107"/>
      <c r="M719" s="319"/>
      <c r="N719" s="107"/>
    </row>
    <row r="720" spans="1:14" ht="18" customHeight="1">
      <c r="A720" s="107">
        <v>714</v>
      </c>
      <c r="B720" s="107" t="s">
        <v>329</v>
      </c>
      <c r="C720" s="90">
        <v>43573</v>
      </c>
      <c r="D720" s="107" t="s">
        <v>5500</v>
      </c>
      <c r="E720" s="107" t="s">
        <v>1709</v>
      </c>
      <c r="F720" s="126">
        <v>1368.2</v>
      </c>
      <c r="G720" s="107" t="str">
        <f t="shared" si="11"/>
        <v>SH19-03803</v>
      </c>
      <c r="H720" s="318"/>
      <c r="I720" s="126"/>
      <c r="J720" s="110"/>
      <c r="K720" s="108"/>
      <c r="L720" s="107"/>
      <c r="M720" s="319"/>
      <c r="N720" s="107"/>
    </row>
    <row r="721" spans="1:14" ht="18" customHeight="1">
      <c r="A721" s="107">
        <v>715</v>
      </c>
      <c r="B721" s="107" t="s">
        <v>42</v>
      </c>
      <c r="C721" s="90">
        <v>43573</v>
      </c>
      <c r="D721" s="107" t="s">
        <v>5501</v>
      </c>
      <c r="E721" s="107" t="s">
        <v>6087</v>
      </c>
      <c r="F721" s="126">
        <v>5.95</v>
      </c>
      <c r="G721" s="107" t="str">
        <f t="shared" si="11"/>
        <v>SH19-03804</v>
      </c>
      <c r="H721" s="318"/>
      <c r="I721" s="126"/>
      <c r="J721" s="110"/>
      <c r="K721" s="108"/>
      <c r="L721" s="107"/>
      <c r="M721" s="319"/>
      <c r="N721" s="107"/>
    </row>
    <row r="722" spans="1:14" ht="18" customHeight="1">
      <c r="A722" s="107">
        <v>716</v>
      </c>
      <c r="B722" s="107" t="s">
        <v>42</v>
      </c>
      <c r="C722" s="90">
        <v>43573</v>
      </c>
      <c r="D722" s="107" t="s">
        <v>5502</v>
      </c>
      <c r="E722" s="107" t="s">
        <v>6087</v>
      </c>
      <c r="F722" s="126">
        <v>0.99</v>
      </c>
      <c r="G722" s="107" t="str">
        <f t="shared" si="11"/>
        <v>SH19-03805</v>
      </c>
      <c r="H722" s="318"/>
      <c r="I722" s="126"/>
      <c r="J722" s="110"/>
      <c r="K722" s="108"/>
      <c r="L722" s="107"/>
      <c r="M722" s="319"/>
      <c r="N722" s="107"/>
    </row>
    <row r="723" spans="1:14" ht="18" customHeight="1">
      <c r="A723" s="107">
        <v>717</v>
      </c>
      <c r="B723" s="107" t="s">
        <v>1746</v>
      </c>
      <c r="D723" s="327" t="s">
        <v>5503</v>
      </c>
      <c r="E723" s="107" t="s">
        <v>1709</v>
      </c>
      <c r="F723" s="126">
        <v>0</v>
      </c>
      <c r="G723" s="107" t="str">
        <f t="shared" si="11"/>
        <v>SH19-03806</v>
      </c>
      <c r="H723" s="318"/>
      <c r="I723" s="126"/>
      <c r="J723" s="110"/>
      <c r="K723" s="108"/>
      <c r="L723" s="107"/>
      <c r="M723" s="319"/>
      <c r="N723" s="107"/>
    </row>
    <row r="724" spans="1:14" ht="18" customHeight="1">
      <c r="A724" s="107">
        <v>718</v>
      </c>
      <c r="B724" s="107" t="s">
        <v>288</v>
      </c>
      <c r="C724" s="90">
        <v>43573</v>
      </c>
      <c r="D724" s="107" t="s">
        <v>5504</v>
      </c>
      <c r="E724" s="107" t="s">
        <v>1709</v>
      </c>
      <c r="F724" s="126">
        <v>5580.32</v>
      </c>
      <c r="G724" s="107" t="str">
        <f t="shared" si="11"/>
        <v>SH19-03807</v>
      </c>
      <c r="H724" s="318"/>
      <c r="I724" s="126"/>
      <c r="J724" s="110"/>
      <c r="K724" s="108"/>
      <c r="L724" s="107"/>
      <c r="M724" s="319"/>
      <c r="N724" s="107"/>
    </row>
    <row r="725" spans="1:14" ht="18" customHeight="1">
      <c r="A725" s="107">
        <v>719</v>
      </c>
      <c r="B725" s="107" t="s">
        <v>142</v>
      </c>
      <c r="C725" s="90">
        <v>43573</v>
      </c>
      <c r="D725" s="107" t="s">
        <v>5505</v>
      </c>
      <c r="E725" s="107" t="s">
        <v>1709</v>
      </c>
      <c r="F725" s="126">
        <v>934.31</v>
      </c>
      <c r="G725" s="107" t="str">
        <f t="shared" si="11"/>
        <v>SH19-03808</v>
      </c>
      <c r="H725" s="318"/>
      <c r="I725" s="126"/>
      <c r="J725" s="110"/>
      <c r="K725" s="108"/>
      <c r="L725" s="107"/>
      <c r="M725" s="319"/>
      <c r="N725" s="107"/>
    </row>
    <row r="726" spans="1:14" ht="18" customHeight="1">
      <c r="A726" s="107">
        <v>720</v>
      </c>
      <c r="B726" s="107" t="s">
        <v>142</v>
      </c>
      <c r="C726" s="90">
        <v>43573</v>
      </c>
      <c r="D726" s="107" t="s">
        <v>5506</v>
      </c>
      <c r="E726" s="107" t="s">
        <v>1709</v>
      </c>
      <c r="F726" s="126">
        <v>723.04</v>
      </c>
      <c r="G726" s="107" t="str">
        <f t="shared" si="11"/>
        <v>SH19-03809</v>
      </c>
      <c r="H726" s="318"/>
      <c r="I726" s="126"/>
      <c r="J726" s="110"/>
      <c r="K726" s="108"/>
      <c r="L726" s="107"/>
      <c r="M726" s="319"/>
      <c r="N726" s="107"/>
    </row>
    <row r="727" spans="1:14" ht="18" customHeight="1">
      <c r="A727" s="107">
        <v>721</v>
      </c>
      <c r="B727" s="107" t="s">
        <v>1727</v>
      </c>
      <c r="C727" s="90">
        <v>43573</v>
      </c>
      <c r="D727" s="107" t="s">
        <v>5507</v>
      </c>
      <c r="E727" s="107" t="s">
        <v>1709</v>
      </c>
      <c r="F727" s="126">
        <v>710.4</v>
      </c>
      <c r="G727" s="107" t="str">
        <f t="shared" si="11"/>
        <v>SH19-03810</v>
      </c>
      <c r="H727" s="318"/>
      <c r="I727" s="126"/>
      <c r="J727" s="110"/>
      <c r="K727" s="108"/>
      <c r="L727" s="107"/>
      <c r="M727" s="319"/>
      <c r="N727" s="107"/>
    </row>
    <row r="728" spans="1:14" ht="18" customHeight="1">
      <c r="A728" s="107">
        <v>722</v>
      </c>
      <c r="B728" s="107" t="s">
        <v>1746</v>
      </c>
      <c r="D728" s="327" t="s">
        <v>5508</v>
      </c>
      <c r="E728" s="107" t="s">
        <v>1709</v>
      </c>
      <c r="F728" s="126">
        <v>0</v>
      </c>
      <c r="G728" s="107" t="str">
        <f t="shared" si="11"/>
        <v>SH19-03811</v>
      </c>
      <c r="H728" s="318"/>
      <c r="I728" s="126"/>
      <c r="J728" s="110"/>
      <c r="K728" s="108"/>
      <c r="L728" s="107"/>
      <c r="M728" s="319"/>
      <c r="N728" s="107"/>
    </row>
    <row r="729" spans="1:14" ht="18" customHeight="1">
      <c r="A729" s="107">
        <v>723</v>
      </c>
      <c r="B729" s="107" t="s">
        <v>43</v>
      </c>
      <c r="C729" s="90">
        <v>43573</v>
      </c>
      <c r="D729" s="107" t="s">
        <v>5509</v>
      </c>
      <c r="E729" s="107" t="s">
        <v>1709</v>
      </c>
      <c r="F729" s="126">
        <v>3320.7</v>
      </c>
      <c r="G729" s="107" t="str">
        <f t="shared" si="11"/>
        <v>SH19-03812</v>
      </c>
      <c r="H729" s="318"/>
      <c r="I729" s="126"/>
      <c r="J729" s="110"/>
      <c r="K729" s="108"/>
      <c r="L729" s="107"/>
      <c r="M729" s="319"/>
      <c r="N729" s="107"/>
    </row>
    <row r="730" spans="1:14" ht="18" customHeight="1">
      <c r="A730" s="107">
        <v>724</v>
      </c>
      <c r="B730" s="107" t="s">
        <v>139</v>
      </c>
      <c r="C730" s="90">
        <v>43573</v>
      </c>
      <c r="D730" s="107" t="s">
        <v>5510</v>
      </c>
      <c r="E730" s="107" t="s">
        <v>1709</v>
      </c>
      <c r="F730" s="126">
        <v>1128.1099999999999</v>
      </c>
      <c r="G730" s="107" t="str">
        <f t="shared" si="11"/>
        <v>SH19-03813</v>
      </c>
      <c r="H730" s="318"/>
      <c r="I730" s="126"/>
      <c r="J730" s="110"/>
      <c r="K730" s="108"/>
      <c r="L730" s="107"/>
      <c r="M730" s="319"/>
      <c r="N730" s="107"/>
    </row>
    <row r="731" spans="1:14" ht="18" customHeight="1">
      <c r="A731" s="107">
        <v>725</v>
      </c>
      <c r="B731" s="107" t="s">
        <v>1746</v>
      </c>
      <c r="D731" s="327" t="s">
        <v>5511</v>
      </c>
      <c r="E731" s="107" t="s">
        <v>1709</v>
      </c>
      <c r="F731" s="126">
        <v>0</v>
      </c>
      <c r="G731" s="107" t="str">
        <f t="shared" si="11"/>
        <v>SH19-03814</v>
      </c>
      <c r="H731" s="318"/>
      <c r="I731" s="126"/>
      <c r="J731" s="110"/>
      <c r="K731" s="108"/>
      <c r="L731" s="107"/>
      <c r="M731" s="319"/>
      <c r="N731" s="107"/>
    </row>
    <row r="732" spans="1:14" ht="18" customHeight="1">
      <c r="A732" s="107">
        <v>726</v>
      </c>
      <c r="B732" s="107" t="s">
        <v>42</v>
      </c>
      <c r="C732" s="90">
        <v>43577</v>
      </c>
      <c r="D732" s="107" t="s">
        <v>5512</v>
      </c>
      <c r="E732" s="107" t="s">
        <v>6088</v>
      </c>
      <c r="F732" s="126">
        <v>6062.06</v>
      </c>
      <c r="G732" s="107" t="str">
        <f t="shared" si="11"/>
        <v>SH19-03815</v>
      </c>
      <c r="H732" s="318"/>
      <c r="I732" s="126"/>
      <c r="J732" s="110"/>
      <c r="K732" s="108"/>
      <c r="L732" s="107"/>
      <c r="M732" s="319"/>
      <c r="N732" s="107"/>
    </row>
    <row r="733" spans="1:14" ht="18" customHeight="1">
      <c r="A733" s="107">
        <v>727</v>
      </c>
      <c r="B733" s="107" t="s">
        <v>141</v>
      </c>
      <c r="C733" s="90">
        <v>43573</v>
      </c>
      <c r="D733" s="107" t="s">
        <v>5513</v>
      </c>
      <c r="E733" s="107" t="s">
        <v>1709</v>
      </c>
      <c r="F733" s="126">
        <v>2520</v>
      </c>
      <c r="G733" s="107" t="str">
        <f t="shared" si="11"/>
        <v>SH19-03816</v>
      </c>
      <c r="H733" s="318"/>
      <c r="I733" s="126"/>
      <c r="J733" s="110"/>
      <c r="K733" s="108"/>
      <c r="L733" s="107"/>
      <c r="M733" s="319"/>
      <c r="N733" s="107"/>
    </row>
    <row r="734" spans="1:14" ht="18" customHeight="1">
      <c r="A734" s="107">
        <v>728</v>
      </c>
      <c r="B734" s="107" t="s">
        <v>42</v>
      </c>
      <c r="C734" s="90">
        <v>43577</v>
      </c>
      <c r="D734" s="107" t="s">
        <v>5514</v>
      </c>
      <c r="E734" s="107" t="s">
        <v>6088</v>
      </c>
      <c r="F734" s="126">
        <v>288.18</v>
      </c>
      <c r="G734" s="107" t="str">
        <f t="shared" si="11"/>
        <v>SH19-03817</v>
      </c>
      <c r="H734" s="318"/>
      <c r="I734" s="126"/>
      <c r="J734" s="110"/>
      <c r="K734" s="108"/>
      <c r="L734" s="107"/>
      <c r="M734" s="319"/>
      <c r="N734" s="107"/>
    </row>
    <row r="735" spans="1:14" ht="18" customHeight="1">
      <c r="A735" s="107">
        <v>729</v>
      </c>
      <c r="B735" s="107" t="s">
        <v>238</v>
      </c>
      <c r="C735" s="90">
        <v>43573</v>
      </c>
      <c r="D735" s="107" t="s">
        <v>5515</v>
      </c>
      <c r="E735" s="107" t="s">
        <v>1709</v>
      </c>
      <c r="F735" s="126">
        <v>1970.1</v>
      </c>
      <c r="G735" s="107" t="str">
        <f t="shared" ref="G735:G798" si="12">D735</f>
        <v>SH19-03818</v>
      </c>
      <c r="H735" s="318"/>
      <c r="I735" s="126"/>
      <c r="J735" s="110"/>
      <c r="K735" s="108"/>
      <c r="L735" s="107"/>
      <c r="M735" s="319"/>
      <c r="N735" s="107"/>
    </row>
    <row r="736" spans="1:14" ht="18" customHeight="1">
      <c r="A736" s="107">
        <v>730</v>
      </c>
      <c r="B736" s="107" t="s">
        <v>1746</v>
      </c>
      <c r="D736" s="327" t="s">
        <v>5516</v>
      </c>
      <c r="E736" s="107" t="s">
        <v>1709</v>
      </c>
      <c r="F736" s="126">
        <v>0</v>
      </c>
      <c r="G736" s="107" t="str">
        <f t="shared" si="12"/>
        <v>SH19-03819</v>
      </c>
      <c r="H736" s="318"/>
      <c r="I736" s="126"/>
      <c r="J736" s="110"/>
      <c r="K736" s="108"/>
      <c r="L736" s="107"/>
      <c r="M736" s="319"/>
      <c r="N736" s="107"/>
    </row>
    <row r="737" spans="1:14" ht="18" customHeight="1">
      <c r="A737" s="107">
        <v>731</v>
      </c>
      <c r="B737" s="107" t="s">
        <v>197</v>
      </c>
      <c r="C737" s="90">
        <v>43574</v>
      </c>
      <c r="D737" s="107" t="s">
        <v>5517</v>
      </c>
      <c r="E737" s="107" t="s">
        <v>1709</v>
      </c>
      <c r="F737" s="126">
        <v>3368.5</v>
      </c>
      <c r="G737" s="107" t="str">
        <f t="shared" si="12"/>
        <v>SH19-03820</v>
      </c>
      <c r="H737" s="318"/>
      <c r="I737" s="126"/>
      <c r="J737" s="110"/>
      <c r="K737" s="108"/>
      <c r="L737" s="107"/>
      <c r="M737" s="319"/>
      <c r="N737" s="107"/>
    </row>
    <row r="738" spans="1:14" ht="18" customHeight="1">
      <c r="A738" s="107">
        <v>732</v>
      </c>
      <c r="B738" s="107" t="s">
        <v>142</v>
      </c>
      <c r="C738" s="90">
        <v>43574</v>
      </c>
      <c r="D738" s="107" t="s">
        <v>5518</v>
      </c>
      <c r="E738" s="107" t="s">
        <v>1709</v>
      </c>
      <c r="F738" s="126">
        <v>1325.66</v>
      </c>
      <c r="G738" s="107" t="str">
        <f t="shared" si="12"/>
        <v>SH19-03821</v>
      </c>
      <c r="H738" s="318"/>
      <c r="I738" s="126"/>
      <c r="J738" s="110"/>
      <c r="K738" s="108"/>
      <c r="L738" s="107"/>
      <c r="M738" s="319"/>
      <c r="N738" s="107"/>
    </row>
    <row r="739" spans="1:14" ht="18" customHeight="1">
      <c r="A739" s="107">
        <v>733</v>
      </c>
      <c r="B739" s="107" t="s">
        <v>42</v>
      </c>
      <c r="C739" s="90">
        <v>43577</v>
      </c>
      <c r="D739" s="107" t="s">
        <v>5519</v>
      </c>
      <c r="E739" s="107" t="s">
        <v>6088</v>
      </c>
      <c r="F739" s="126">
        <v>2490.1999999999998</v>
      </c>
      <c r="G739" s="107" t="str">
        <f t="shared" si="12"/>
        <v>SH19-03822</v>
      </c>
      <c r="H739" s="318"/>
      <c r="I739" s="126"/>
      <c r="J739" s="110"/>
      <c r="K739" s="108"/>
      <c r="L739" s="107"/>
      <c r="M739" s="319"/>
      <c r="N739" s="107"/>
    </row>
    <row r="740" spans="1:14" ht="18" customHeight="1">
      <c r="A740" s="107">
        <v>734</v>
      </c>
      <c r="B740" s="107" t="s">
        <v>42</v>
      </c>
      <c r="C740" s="90">
        <v>43578</v>
      </c>
      <c r="D740" s="107" t="s">
        <v>5520</v>
      </c>
      <c r="E740" s="107" t="s">
        <v>6089</v>
      </c>
      <c r="F740" s="126">
        <v>10206.68</v>
      </c>
      <c r="G740" s="107" t="str">
        <f t="shared" si="12"/>
        <v>SH19-03823</v>
      </c>
      <c r="H740" s="318"/>
      <c r="I740" s="126"/>
      <c r="J740" s="110"/>
      <c r="K740" s="108"/>
      <c r="L740" s="107"/>
      <c r="M740" s="319"/>
      <c r="N740" s="107"/>
    </row>
    <row r="741" spans="1:14" ht="18" customHeight="1">
      <c r="A741" s="107">
        <v>735</v>
      </c>
      <c r="B741" s="107" t="s">
        <v>42</v>
      </c>
      <c r="C741" s="90">
        <v>43578</v>
      </c>
      <c r="D741" s="107" t="s">
        <v>5521</v>
      </c>
      <c r="E741" s="107" t="s">
        <v>6089</v>
      </c>
      <c r="F741" s="126">
        <v>7030.05</v>
      </c>
      <c r="G741" s="107" t="str">
        <f t="shared" si="12"/>
        <v>SH19-03824</v>
      </c>
      <c r="H741" s="318"/>
      <c r="I741" s="126"/>
      <c r="J741" s="110"/>
      <c r="K741" s="108"/>
      <c r="L741" s="107"/>
      <c r="M741" s="319"/>
      <c r="N741" s="107"/>
    </row>
    <row r="742" spans="1:14" ht="18" customHeight="1">
      <c r="A742" s="107">
        <v>736</v>
      </c>
      <c r="B742" s="107" t="s">
        <v>42</v>
      </c>
      <c r="C742" s="90">
        <v>43578</v>
      </c>
      <c r="D742" s="107" t="s">
        <v>5522</v>
      </c>
      <c r="E742" s="107" t="s">
        <v>6089</v>
      </c>
      <c r="F742" s="126">
        <v>10166.83</v>
      </c>
      <c r="G742" s="107" t="str">
        <f t="shared" si="12"/>
        <v>SH19-03825</v>
      </c>
      <c r="H742" s="318"/>
      <c r="I742" s="126"/>
      <c r="J742" s="110"/>
      <c r="K742" s="108"/>
      <c r="L742" s="107"/>
      <c r="M742" s="319"/>
      <c r="N742" s="107"/>
    </row>
    <row r="743" spans="1:14" ht="18" customHeight="1">
      <c r="A743" s="107">
        <v>737</v>
      </c>
      <c r="B743" s="107" t="s">
        <v>42</v>
      </c>
      <c r="C743" s="90">
        <v>43578</v>
      </c>
      <c r="D743" s="107" t="s">
        <v>5523</v>
      </c>
      <c r="E743" s="107" t="s">
        <v>6089</v>
      </c>
      <c r="F743" s="126">
        <v>5206.5</v>
      </c>
      <c r="G743" s="107" t="str">
        <f t="shared" si="12"/>
        <v>SH19-03826</v>
      </c>
      <c r="H743" s="318"/>
      <c r="I743" s="126"/>
      <c r="J743" s="110"/>
      <c r="K743" s="108"/>
      <c r="L743" s="107"/>
      <c r="M743" s="319"/>
      <c r="N743" s="107"/>
    </row>
    <row r="744" spans="1:14" ht="18" customHeight="1">
      <c r="A744" s="107">
        <v>738</v>
      </c>
      <c r="B744" s="107" t="s">
        <v>42</v>
      </c>
      <c r="C744" s="90">
        <v>43578</v>
      </c>
      <c r="D744" s="107" t="s">
        <v>5524</v>
      </c>
      <c r="E744" s="107" t="s">
        <v>6089</v>
      </c>
      <c r="F744" s="126">
        <v>5581.99</v>
      </c>
      <c r="G744" s="107" t="str">
        <f t="shared" si="12"/>
        <v>SH19-03827</v>
      </c>
      <c r="H744" s="318"/>
      <c r="I744" s="126"/>
      <c r="J744" s="110"/>
      <c r="K744" s="108"/>
      <c r="L744" s="107"/>
      <c r="M744" s="319"/>
      <c r="N744" s="107"/>
    </row>
    <row r="745" spans="1:14" ht="18" customHeight="1">
      <c r="A745" s="107">
        <v>739</v>
      </c>
      <c r="B745" s="107" t="s">
        <v>42</v>
      </c>
      <c r="C745" s="90">
        <v>43578</v>
      </c>
      <c r="D745" s="107" t="s">
        <v>5525</v>
      </c>
      <c r="E745" s="107" t="s">
        <v>6089</v>
      </c>
      <c r="F745" s="126">
        <v>2710.11</v>
      </c>
      <c r="G745" s="107" t="str">
        <f t="shared" si="12"/>
        <v>SH19-03828</v>
      </c>
      <c r="H745" s="318"/>
      <c r="I745" s="126"/>
      <c r="J745" s="110"/>
      <c r="K745" s="108"/>
      <c r="L745" s="107"/>
      <c r="M745" s="319"/>
      <c r="N745" s="107"/>
    </row>
    <row r="746" spans="1:14" ht="18" customHeight="1">
      <c r="A746" s="107">
        <v>740</v>
      </c>
      <c r="B746" s="107" t="s">
        <v>42</v>
      </c>
      <c r="C746" s="90">
        <v>43578</v>
      </c>
      <c r="D746" s="107" t="s">
        <v>5526</v>
      </c>
      <c r="E746" s="107" t="s">
        <v>6089</v>
      </c>
      <c r="F746" s="126">
        <v>404.64</v>
      </c>
      <c r="G746" s="107" t="str">
        <f t="shared" si="12"/>
        <v>SH19-03829</v>
      </c>
      <c r="H746" s="318"/>
      <c r="I746" s="126"/>
      <c r="J746" s="110"/>
      <c r="K746" s="108"/>
      <c r="L746" s="107"/>
      <c r="M746" s="319"/>
      <c r="N746" s="107"/>
    </row>
    <row r="747" spans="1:14" ht="18" customHeight="1">
      <c r="A747" s="107">
        <v>741</v>
      </c>
      <c r="B747" s="107" t="s">
        <v>42</v>
      </c>
      <c r="C747" s="90">
        <v>43578</v>
      </c>
      <c r="D747" s="107" t="s">
        <v>5527</v>
      </c>
      <c r="E747" s="107" t="s">
        <v>6089</v>
      </c>
      <c r="F747" s="126">
        <v>9372.44</v>
      </c>
      <c r="G747" s="107" t="str">
        <f t="shared" si="12"/>
        <v>SH19-03830</v>
      </c>
      <c r="H747" s="318"/>
      <c r="I747" s="126"/>
      <c r="J747" s="110"/>
      <c r="K747" s="108"/>
      <c r="L747" s="107"/>
      <c r="M747" s="319"/>
      <c r="N747" s="107"/>
    </row>
    <row r="748" spans="1:14" ht="18" customHeight="1">
      <c r="A748" s="107">
        <v>742</v>
      </c>
      <c r="B748" s="107" t="s">
        <v>42</v>
      </c>
      <c r="C748" s="90">
        <v>43578</v>
      </c>
      <c r="D748" s="107" t="s">
        <v>5528</v>
      </c>
      <c r="E748" s="107" t="s">
        <v>6089</v>
      </c>
      <c r="F748" s="126">
        <v>2605.38</v>
      </c>
      <c r="G748" s="107" t="str">
        <f t="shared" si="12"/>
        <v>SH19-03831</v>
      </c>
      <c r="H748" s="318"/>
      <c r="I748" s="126"/>
      <c r="J748" s="110"/>
      <c r="K748" s="108"/>
      <c r="L748" s="107"/>
      <c r="M748" s="319"/>
      <c r="N748" s="107"/>
    </row>
    <row r="749" spans="1:14" ht="18" customHeight="1">
      <c r="A749" s="107">
        <v>743</v>
      </c>
      <c r="B749" s="107" t="s">
        <v>42</v>
      </c>
      <c r="C749" s="90">
        <v>43578</v>
      </c>
      <c r="D749" s="107" t="s">
        <v>5529</v>
      </c>
      <c r="E749" s="107" t="s">
        <v>6089</v>
      </c>
      <c r="F749" s="126">
        <v>13106.25</v>
      </c>
      <c r="G749" s="107" t="str">
        <f t="shared" si="12"/>
        <v>SH19-03832</v>
      </c>
      <c r="H749" s="318"/>
      <c r="I749" s="126"/>
      <c r="J749" s="110"/>
      <c r="K749" s="108"/>
      <c r="L749" s="107"/>
      <c r="M749" s="319"/>
      <c r="N749" s="107"/>
    </row>
    <row r="750" spans="1:14" ht="18" customHeight="1">
      <c r="A750" s="107">
        <v>744</v>
      </c>
      <c r="B750" s="107" t="s">
        <v>42</v>
      </c>
      <c r="C750" s="90">
        <v>43578</v>
      </c>
      <c r="D750" s="107" t="s">
        <v>5530</v>
      </c>
      <c r="E750" s="107" t="s">
        <v>6089</v>
      </c>
      <c r="F750" s="126">
        <v>5175.96</v>
      </c>
      <c r="G750" s="107" t="str">
        <f t="shared" si="12"/>
        <v>SH19-03833</v>
      </c>
      <c r="H750" s="318"/>
      <c r="I750" s="126"/>
      <c r="J750" s="110"/>
      <c r="K750" s="108"/>
      <c r="L750" s="107"/>
      <c r="M750" s="319"/>
      <c r="N750" s="107"/>
    </row>
    <row r="751" spans="1:14" ht="18" customHeight="1">
      <c r="A751" s="107">
        <v>745</v>
      </c>
      <c r="B751" s="107" t="s">
        <v>42</v>
      </c>
      <c r="C751" s="90">
        <v>43578</v>
      </c>
      <c r="D751" s="107" t="s">
        <v>5531</v>
      </c>
      <c r="E751" s="107" t="s">
        <v>6089</v>
      </c>
      <c r="F751" s="126">
        <v>10122.18</v>
      </c>
      <c r="G751" s="107" t="str">
        <f t="shared" si="12"/>
        <v>SH19-03834</v>
      </c>
      <c r="H751" s="318"/>
      <c r="I751" s="126"/>
      <c r="J751" s="110"/>
      <c r="K751" s="108"/>
      <c r="L751" s="107"/>
      <c r="M751" s="319"/>
      <c r="N751" s="107"/>
    </row>
    <row r="752" spans="1:14" ht="18" customHeight="1">
      <c r="A752" s="107">
        <v>746</v>
      </c>
      <c r="B752" s="107" t="s">
        <v>42</v>
      </c>
      <c r="C752" s="90">
        <v>43578</v>
      </c>
      <c r="D752" s="107" t="s">
        <v>5532</v>
      </c>
      <c r="E752" s="107" t="s">
        <v>6089</v>
      </c>
      <c r="F752" s="126">
        <v>5686.72</v>
      </c>
      <c r="G752" s="107" t="str">
        <f t="shared" si="12"/>
        <v>SH19-03835</v>
      </c>
      <c r="H752" s="318"/>
      <c r="I752" s="126"/>
      <c r="J752" s="110"/>
      <c r="K752" s="108"/>
      <c r="L752" s="107"/>
      <c r="M752" s="319"/>
      <c r="N752" s="107"/>
    </row>
    <row r="753" spans="1:14" ht="18" customHeight="1">
      <c r="A753" s="107">
        <v>747</v>
      </c>
      <c r="B753" s="107" t="s">
        <v>1746</v>
      </c>
      <c r="D753" s="327" t="s">
        <v>5533</v>
      </c>
      <c r="E753" s="107" t="s">
        <v>1709</v>
      </c>
      <c r="F753" s="126">
        <v>0</v>
      </c>
      <c r="G753" s="107" t="str">
        <f t="shared" si="12"/>
        <v>SH19-03836</v>
      </c>
      <c r="H753" s="318"/>
      <c r="I753" s="126"/>
      <c r="J753" s="110"/>
      <c r="K753" s="108"/>
      <c r="L753" s="107"/>
      <c r="M753" s="319"/>
      <c r="N753" s="107"/>
    </row>
    <row r="754" spans="1:14" ht="18" customHeight="1">
      <c r="A754" s="107">
        <v>748</v>
      </c>
      <c r="B754" s="107" t="s">
        <v>1746</v>
      </c>
      <c r="D754" s="327" t="s">
        <v>5534</v>
      </c>
      <c r="E754" s="107" t="s">
        <v>1709</v>
      </c>
      <c r="F754" s="126">
        <v>0</v>
      </c>
      <c r="G754" s="107" t="str">
        <f t="shared" si="12"/>
        <v>SH19-03837</v>
      </c>
      <c r="H754" s="318"/>
      <c r="I754" s="126"/>
      <c r="J754" s="110"/>
      <c r="K754" s="108"/>
      <c r="L754" s="107"/>
      <c r="M754" s="319"/>
      <c r="N754" s="107"/>
    </row>
    <row r="755" spans="1:14" ht="18" customHeight="1">
      <c r="A755" s="107">
        <v>749</v>
      </c>
      <c r="B755" s="107" t="s">
        <v>142</v>
      </c>
      <c r="C755" s="90">
        <v>43574</v>
      </c>
      <c r="D755" s="107" t="s">
        <v>5535</v>
      </c>
      <c r="E755" s="107" t="s">
        <v>1709</v>
      </c>
      <c r="F755" s="126">
        <v>2243.16</v>
      </c>
      <c r="G755" s="107" t="str">
        <f t="shared" si="12"/>
        <v>SH19-03838</v>
      </c>
      <c r="H755" s="318"/>
      <c r="I755" s="126"/>
      <c r="J755" s="110"/>
      <c r="K755" s="108"/>
      <c r="L755" s="107"/>
      <c r="M755" s="319"/>
      <c r="N755" s="107"/>
    </row>
    <row r="756" spans="1:14" ht="18" customHeight="1">
      <c r="A756" s="107">
        <v>750</v>
      </c>
      <c r="B756" s="107" t="s">
        <v>142</v>
      </c>
      <c r="C756" s="90">
        <v>43574</v>
      </c>
      <c r="D756" s="107" t="s">
        <v>5536</v>
      </c>
      <c r="E756" s="107" t="s">
        <v>1709</v>
      </c>
      <c r="F756" s="126">
        <v>824.71</v>
      </c>
      <c r="G756" s="107" t="str">
        <f t="shared" si="12"/>
        <v>SH19-03839</v>
      </c>
      <c r="H756" s="318"/>
      <c r="I756" s="126"/>
      <c r="J756" s="110"/>
      <c r="K756" s="108"/>
      <c r="L756" s="107"/>
      <c r="M756" s="319"/>
      <c r="N756" s="107"/>
    </row>
    <row r="757" spans="1:14" ht="18" customHeight="1">
      <c r="A757" s="107">
        <v>751</v>
      </c>
      <c r="B757" s="107" t="s">
        <v>55</v>
      </c>
      <c r="C757" s="90">
        <v>43574</v>
      </c>
      <c r="D757" s="107" t="s">
        <v>5537</v>
      </c>
      <c r="E757" s="107" t="s">
        <v>1709</v>
      </c>
      <c r="F757" s="126">
        <v>3289.68</v>
      </c>
      <c r="G757" s="107" t="str">
        <f t="shared" si="12"/>
        <v>SH19-03840</v>
      </c>
      <c r="H757" s="318"/>
      <c r="I757" s="126"/>
      <c r="J757" s="110"/>
      <c r="K757" s="108"/>
      <c r="L757" s="107"/>
      <c r="M757" s="319"/>
      <c r="N757" s="107"/>
    </row>
    <row r="758" spans="1:14" ht="18" customHeight="1">
      <c r="A758" s="107">
        <v>752</v>
      </c>
      <c r="B758" s="107" t="s">
        <v>55</v>
      </c>
      <c r="C758" s="90">
        <v>43574</v>
      </c>
      <c r="D758" s="107" t="s">
        <v>5538</v>
      </c>
      <c r="E758" s="107" t="s">
        <v>1709</v>
      </c>
      <c r="F758" s="126">
        <v>1419.84</v>
      </c>
      <c r="G758" s="107" t="str">
        <f t="shared" si="12"/>
        <v>SH19-03841</v>
      </c>
      <c r="H758" s="318"/>
      <c r="I758" s="126"/>
      <c r="J758" s="110"/>
      <c r="K758" s="108"/>
      <c r="L758" s="107"/>
      <c r="M758" s="319"/>
      <c r="N758" s="107"/>
    </row>
    <row r="759" spans="1:14" ht="18" customHeight="1">
      <c r="A759" s="107">
        <v>753</v>
      </c>
      <c r="B759" s="107" t="s">
        <v>142</v>
      </c>
      <c r="C759" s="90">
        <v>43575</v>
      </c>
      <c r="D759" s="107" t="s">
        <v>5539</v>
      </c>
      <c r="E759" s="107" t="s">
        <v>1709</v>
      </c>
      <c r="F759" s="126">
        <v>2660.15</v>
      </c>
      <c r="G759" s="107" t="str">
        <f t="shared" si="12"/>
        <v>SH19-03842</v>
      </c>
      <c r="H759" s="318"/>
      <c r="I759" s="126"/>
      <c r="J759" s="110"/>
      <c r="K759" s="108"/>
      <c r="L759" s="107"/>
      <c r="M759" s="319"/>
      <c r="N759" s="107"/>
    </row>
    <row r="760" spans="1:14" ht="18" customHeight="1">
      <c r="A760" s="107">
        <v>754</v>
      </c>
      <c r="B760" s="107" t="s">
        <v>142</v>
      </c>
      <c r="C760" s="90">
        <v>43575</v>
      </c>
      <c r="D760" s="107" t="s">
        <v>5540</v>
      </c>
      <c r="E760" s="107" t="s">
        <v>1709</v>
      </c>
      <c r="F760" s="126">
        <v>582.58000000000004</v>
      </c>
      <c r="G760" s="107" t="str">
        <f t="shared" si="12"/>
        <v>SH19-03843</v>
      </c>
      <c r="H760" s="318"/>
      <c r="I760" s="126"/>
      <c r="J760" s="110"/>
      <c r="K760" s="108"/>
      <c r="L760" s="107"/>
      <c r="M760" s="319"/>
      <c r="N760" s="107"/>
    </row>
    <row r="761" spans="1:14" ht="18" customHeight="1">
      <c r="A761" s="107">
        <v>755</v>
      </c>
      <c r="B761" s="107" t="s">
        <v>1746</v>
      </c>
      <c r="D761" s="327" t="s">
        <v>5541</v>
      </c>
      <c r="E761" s="107" t="s">
        <v>1709</v>
      </c>
      <c r="F761" s="126">
        <v>0</v>
      </c>
      <c r="G761" s="107" t="str">
        <f t="shared" si="12"/>
        <v>SH19-03844</v>
      </c>
      <c r="H761" s="318"/>
      <c r="I761" s="126"/>
      <c r="J761" s="110"/>
      <c r="K761" s="108"/>
      <c r="L761" s="107"/>
      <c r="M761" s="319"/>
      <c r="N761" s="107"/>
    </row>
    <row r="762" spans="1:14" ht="18" customHeight="1">
      <c r="A762" s="107">
        <v>756</v>
      </c>
      <c r="B762" s="107" t="s">
        <v>55</v>
      </c>
      <c r="C762" s="90">
        <v>43577</v>
      </c>
      <c r="D762" s="107" t="s">
        <v>5542</v>
      </c>
      <c r="E762" s="107" t="s">
        <v>1709</v>
      </c>
      <c r="F762" s="126">
        <v>770.04</v>
      </c>
      <c r="G762" s="107" t="str">
        <f t="shared" si="12"/>
        <v>SH19-03845</v>
      </c>
      <c r="H762" s="318"/>
      <c r="I762" s="126"/>
      <c r="J762" s="110"/>
      <c r="K762" s="108"/>
      <c r="L762" s="107"/>
      <c r="M762" s="319"/>
      <c r="N762" s="107"/>
    </row>
    <row r="763" spans="1:14" ht="18" customHeight="1">
      <c r="A763" s="107">
        <v>757</v>
      </c>
      <c r="B763" s="107" t="s">
        <v>55</v>
      </c>
      <c r="C763" s="90">
        <v>43577</v>
      </c>
      <c r="D763" s="107" t="s">
        <v>5543</v>
      </c>
      <c r="E763" s="107" t="s">
        <v>1709</v>
      </c>
      <c r="F763" s="126">
        <v>966.42</v>
      </c>
      <c r="G763" s="107" t="str">
        <f t="shared" si="12"/>
        <v>SH19-03846</v>
      </c>
      <c r="H763" s="318"/>
      <c r="I763" s="126"/>
      <c r="J763" s="110"/>
      <c r="K763" s="108"/>
      <c r="L763" s="107"/>
      <c r="M763" s="319"/>
      <c r="N763" s="107"/>
    </row>
    <row r="764" spans="1:14" ht="18" customHeight="1">
      <c r="A764" s="107">
        <v>758</v>
      </c>
      <c r="B764" s="107" t="s">
        <v>55</v>
      </c>
      <c r="C764" s="90">
        <v>43577</v>
      </c>
      <c r="D764" s="107" t="s">
        <v>5544</v>
      </c>
      <c r="E764" s="107" t="s">
        <v>1709</v>
      </c>
      <c r="F764" s="126">
        <v>3289.68</v>
      </c>
      <c r="G764" s="107" t="str">
        <f t="shared" si="12"/>
        <v>SH19-03847</v>
      </c>
      <c r="H764" s="318"/>
      <c r="I764" s="126"/>
      <c r="J764" s="110"/>
      <c r="K764" s="108"/>
      <c r="L764" s="107"/>
      <c r="M764" s="319"/>
      <c r="N764" s="107"/>
    </row>
    <row r="765" spans="1:14" ht="18" customHeight="1">
      <c r="A765" s="107">
        <v>759</v>
      </c>
      <c r="B765" s="107" t="s">
        <v>329</v>
      </c>
      <c r="C765" s="90">
        <v>43577</v>
      </c>
      <c r="D765" s="107" t="s">
        <v>5545</v>
      </c>
      <c r="E765" s="107" t="s">
        <v>1709</v>
      </c>
      <c r="F765" s="126">
        <v>2655.86</v>
      </c>
      <c r="G765" s="107" t="str">
        <f t="shared" si="12"/>
        <v>SH19-03848</v>
      </c>
      <c r="H765" s="318"/>
      <c r="I765" s="126"/>
      <c r="J765" s="110"/>
      <c r="K765" s="108"/>
      <c r="L765" s="107"/>
      <c r="M765" s="319"/>
      <c r="N765" s="107"/>
    </row>
    <row r="766" spans="1:14" ht="18" customHeight="1">
      <c r="A766" s="107">
        <v>760</v>
      </c>
      <c r="B766" s="107" t="s">
        <v>43</v>
      </c>
      <c r="C766" s="90">
        <v>43577</v>
      </c>
      <c r="D766" s="107" t="s">
        <v>5546</v>
      </c>
      <c r="E766" s="107" t="s">
        <v>1709</v>
      </c>
      <c r="F766" s="126">
        <v>5162.66</v>
      </c>
      <c r="G766" s="107" t="str">
        <f t="shared" si="12"/>
        <v>SH19-03849</v>
      </c>
      <c r="H766" s="318"/>
      <c r="I766" s="126"/>
      <c r="J766" s="110"/>
      <c r="K766" s="108"/>
      <c r="L766" s="107"/>
      <c r="M766" s="319"/>
      <c r="N766" s="107"/>
    </row>
    <row r="767" spans="1:14" ht="18" customHeight="1">
      <c r="A767" s="107">
        <v>761</v>
      </c>
      <c r="B767" s="107" t="s">
        <v>55</v>
      </c>
      <c r="C767" s="90">
        <v>43577</v>
      </c>
      <c r="D767" s="107" t="s">
        <v>5547</v>
      </c>
      <c r="E767" s="107" t="s">
        <v>1709</v>
      </c>
      <c r="F767" s="126">
        <v>452.3</v>
      </c>
      <c r="G767" s="107" t="str">
        <f t="shared" si="12"/>
        <v>SH19-03850</v>
      </c>
      <c r="H767" s="318"/>
      <c r="I767" s="126"/>
      <c r="J767" s="110"/>
      <c r="K767" s="108"/>
      <c r="L767" s="107"/>
      <c r="M767" s="319"/>
      <c r="N767" s="107"/>
    </row>
    <row r="768" spans="1:14" ht="18" customHeight="1">
      <c r="A768" s="107">
        <v>762</v>
      </c>
      <c r="B768" s="107" t="s">
        <v>55</v>
      </c>
      <c r="C768" s="90">
        <v>43577</v>
      </c>
      <c r="D768" s="107" t="s">
        <v>5548</v>
      </c>
      <c r="E768" s="107" t="s">
        <v>1709</v>
      </c>
      <c r="F768" s="126">
        <v>95.1</v>
      </c>
      <c r="G768" s="107" t="str">
        <f t="shared" si="12"/>
        <v>SH19-03851</v>
      </c>
      <c r="H768" s="318"/>
      <c r="I768" s="126"/>
      <c r="J768" s="110"/>
      <c r="K768" s="108"/>
      <c r="L768" s="107"/>
      <c r="M768" s="319"/>
      <c r="N768" s="107"/>
    </row>
    <row r="769" spans="1:14" ht="18" customHeight="1">
      <c r="A769" s="107">
        <v>763</v>
      </c>
      <c r="B769" s="107" t="s">
        <v>55</v>
      </c>
      <c r="C769" s="90">
        <v>43577</v>
      </c>
      <c r="D769" s="107" t="s">
        <v>5549</v>
      </c>
      <c r="E769" s="107" t="s">
        <v>1709</v>
      </c>
      <c r="F769" s="126">
        <v>129.9</v>
      </c>
      <c r="G769" s="107" t="str">
        <f t="shared" si="12"/>
        <v>SH19-03852</v>
      </c>
      <c r="H769" s="318"/>
      <c r="I769" s="126"/>
      <c r="J769" s="110"/>
      <c r="K769" s="108"/>
      <c r="L769" s="107"/>
      <c r="M769" s="319"/>
      <c r="N769" s="107"/>
    </row>
    <row r="770" spans="1:14" ht="18" customHeight="1">
      <c r="A770" s="107">
        <v>764</v>
      </c>
      <c r="B770" s="107" t="s">
        <v>288</v>
      </c>
      <c r="C770" s="90">
        <v>43577</v>
      </c>
      <c r="D770" s="107" t="s">
        <v>5550</v>
      </c>
      <c r="E770" s="107" t="s">
        <v>1709</v>
      </c>
      <c r="F770" s="126">
        <v>10867.83</v>
      </c>
      <c r="G770" s="107" t="str">
        <f t="shared" si="12"/>
        <v>SH19-03853</v>
      </c>
      <c r="H770" s="318"/>
      <c r="I770" s="126"/>
      <c r="J770" s="110"/>
      <c r="K770" s="108"/>
      <c r="L770" s="107"/>
      <c r="M770" s="319"/>
      <c r="N770" s="107"/>
    </row>
    <row r="771" spans="1:14" ht="18" customHeight="1">
      <c r="A771" s="107">
        <v>765</v>
      </c>
      <c r="B771" s="107" t="s">
        <v>42</v>
      </c>
      <c r="C771" s="90">
        <v>43577</v>
      </c>
      <c r="D771" s="107" t="s">
        <v>5551</v>
      </c>
      <c r="E771" s="107" t="s">
        <v>1709</v>
      </c>
      <c r="F771" s="126">
        <v>9614.7099999999991</v>
      </c>
      <c r="G771" s="107" t="str">
        <f t="shared" si="12"/>
        <v>SH19-03854</v>
      </c>
      <c r="H771" s="318"/>
      <c r="I771" s="126"/>
      <c r="J771" s="110"/>
      <c r="K771" s="108"/>
      <c r="L771" s="107"/>
      <c r="M771" s="319"/>
      <c r="N771" s="107"/>
    </row>
    <row r="772" spans="1:14" ht="18" customHeight="1">
      <c r="A772" s="107">
        <v>766</v>
      </c>
      <c r="B772" s="107" t="s">
        <v>291</v>
      </c>
      <c r="C772" s="90">
        <v>43577</v>
      </c>
      <c r="D772" s="107" t="s">
        <v>5552</v>
      </c>
      <c r="E772" s="107" t="s">
        <v>1709</v>
      </c>
      <c r="F772" s="126">
        <v>6298.1</v>
      </c>
      <c r="G772" s="107" t="str">
        <f t="shared" si="12"/>
        <v>SH19-03855</v>
      </c>
      <c r="H772" s="318"/>
      <c r="I772" s="126"/>
      <c r="J772" s="110"/>
      <c r="K772" s="108"/>
      <c r="L772" s="107"/>
      <c r="M772" s="319"/>
      <c r="N772" s="107"/>
    </row>
    <row r="773" spans="1:14" ht="18" customHeight="1">
      <c r="A773" s="107">
        <v>767</v>
      </c>
      <c r="B773" s="107" t="s">
        <v>288</v>
      </c>
      <c r="C773" s="90">
        <v>43577</v>
      </c>
      <c r="D773" s="107" t="s">
        <v>5553</v>
      </c>
      <c r="E773" s="107" t="s">
        <v>1709</v>
      </c>
      <c r="F773" s="126">
        <v>5727.74</v>
      </c>
      <c r="G773" s="107" t="str">
        <f t="shared" si="12"/>
        <v>SH19-03856</v>
      </c>
      <c r="H773" s="318"/>
      <c r="I773" s="126"/>
      <c r="J773" s="110"/>
      <c r="K773" s="108"/>
      <c r="L773" s="107"/>
      <c r="M773" s="319"/>
      <c r="N773" s="107"/>
    </row>
    <row r="774" spans="1:14" ht="18" customHeight="1">
      <c r="A774" s="107">
        <v>768</v>
      </c>
      <c r="B774" s="107" t="s">
        <v>298</v>
      </c>
      <c r="C774" s="90">
        <v>43577</v>
      </c>
      <c r="D774" s="107" t="s">
        <v>5554</v>
      </c>
      <c r="E774" s="107" t="s">
        <v>1709</v>
      </c>
      <c r="F774" s="126">
        <v>1046.6500000000001</v>
      </c>
      <c r="G774" s="107" t="str">
        <f t="shared" si="12"/>
        <v>SH19-03857</v>
      </c>
      <c r="H774" s="318"/>
      <c r="I774" s="126"/>
      <c r="J774" s="110"/>
      <c r="K774" s="108"/>
      <c r="L774" s="107"/>
      <c r="M774" s="319"/>
      <c r="N774" s="107"/>
    </row>
    <row r="775" spans="1:14" ht="18" customHeight="1">
      <c r="A775" s="107">
        <v>769</v>
      </c>
      <c r="B775" s="107" t="s">
        <v>223</v>
      </c>
      <c r="C775" s="90">
        <v>43577</v>
      </c>
      <c r="D775" s="107" t="s">
        <v>5555</v>
      </c>
      <c r="E775" s="107" t="s">
        <v>1709</v>
      </c>
      <c r="F775" s="126">
        <v>1682.8</v>
      </c>
      <c r="G775" s="107" t="str">
        <f t="shared" si="12"/>
        <v>SH19-03858</v>
      </c>
      <c r="H775" s="318"/>
      <c r="I775" s="126"/>
      <c r="J775" s="110"/>
      <c r="K775" s="108"/>
      <c r="L775" s="107"/>
      <c r="M775" s="319"/>
      <c r="N775" s="107"/>
    </row>
    <row r="776" spans="1:14" ht="18" customHeight="1">
      <c r="A776" s="107">
        <v>770</v>
      </c>
      <c r="B776" s="107" t="s">
        <v>238</v>
      </c>
      <c r="C776" s="90">
        <v>43577</v>
      </c>
      <c r="D776" s="107" t="s">
        <v>5556</v>
      </c>
      <c r="E776" s="107" t="s">
        <v>1709</v>
      </c>
      <c r="F776" s="126">
        <v>3025.44</v>
      </c>
      <c r="G776" s="107" t="str">
        <f t="shared" si="12"/>
        <v>SH19-03859</v>
      </c>
      <c r="H776" s="318"/>
      <c r="I776" s="126"/>
      <c r="J776" s="110"/>
      <c r="K776" s="108"/>
      <c r="L776" s="107"/>
      <c r="M776" s="319"/>
      <c r="N776" s="107"/>
    </row>
    <row r="777" spans="1:14" ht="18" customHeight="1">
      <c r="A777" s="107">
        <v>771</v>
      </c>
      <c r="B777" s="107" t="s">
        <v>237</v>
      </c>
      <c r="C777" s="90">
        <v>43577</v>
      </c>
      <c r="D777" s="107" t="s">
        <v>5557</v>
      </c>
      <c r="E777" s="107" t="s">
        <v>1709</v>
      </c>
      <c r="F777" s="126">
        <v>1682.55</v>
      </c>
      <c r="G777" s="107" t="str">
        <f t="shared" si="12"/>
        <v>SH19-03860</v>
      </c>
      <c r="H777" s="318"/>
      <c r="I777" s="126"/>
      <c r="J777" s="110"/>
      <c r="K777" s="108"/>
      <c r="L777" s="107"/>
      <c r="M777" s="319"/>
      <c r="N777" s="107"/>
    </row>
    <row r="778" spans="1:14" ht="18" customHeight="1">
      <c r="A778" s="107">
        <v>772</v>
      </c>
      <c r="B778" s="107" t="s">
        <v>55</v>
      </c>
      <c r="C778" s="90">
        <v>43577</v>
      </c>
      <c r="D778" s="107" t="s">
        <v>5558</v>
      </c>
      <c r="E778" s="107" t="s">
        <v>1709</v>
      </c>
      <c r="F778" s="126">
        <v>1644.84</v>
      </c>
      <c r="G778" s="107" t="str">
        <f t="shared" si="12"/>
        <v>SH19-03861</v>
      </c>
      <c r="H778" s="318"/>
      <c r="I778" s="126"/>
      <c r="J778" s="110"/>
      <c r="K778" s="108"/>
      <c r="L778" s="107"/>
      <c r="M778" s="319"/>
      <c r="N778" s="107"/>
    </row>
    <row r="779" spans="1:14" ht="18" customHeight="1">
      <c r="A779" s="107">
        <v>773</v>
      </c>
      <c r="B779" s="107" t="s">
        <v>55</v>
      </c>
      <c r="C779" s="90">
        <v>43577</v>
      </c>
      <c r="D779" s="107" t="s">
        <v>5559</v>
      </c>
      <c r="E779" s="107" t="s">
        <v>1709</v>
      </c>
      <c r="F779" s="126">
        <v>855.6</v>
      </c>
      <c r="G779" s="107" t="str">
        <f t="shared" si="12"/>
        <v>SH19-03862</v>
      </c>
      <c r="H779" s="318"/>
      <c r="I779" s="126"/>
      <c r="J779" s="110"/>
      <c r="K779" s="108"/>
      <c r="L779" s="107"/>
      <c r="M779" s="319"/>
      <c r="N779" s="107"/>
    </row>
    <row r="780" spans="1:14" ht="18" customHeight="1">
      <c r="A780" s="107">
        <v>774</v>
      </c>
      <c r="B780" s="107" t="s">
        <v>55</v>
      </c>
      <c r="C780" s="90">
        <v>43577</v>
      </c>
      <c r="D780" s="107" t="s">
        <v>5560</v>
      </c>
      <c r="E780" s="107" t="s">
        <v>1709</v>
      </c>
      <c r="F780" s="126">
        <v>966.42</v>
      </c>
      <c r="G780" s="107" t="str">
        <f t="shared" si="12"/>
        <v>SH19-03863</v>
      </c>
      <c r="H780" s="318"/>
      <c r="I780" s="126"/>
      <c r="J780" s="110"/>
      <c r="K780" s="108"/>
      <c r="L780" s="107"/>
      <c r="M780" s="319"/>
      <c r="N780" s="107"/>
    </row>
    <row r="781" spans="1:14" ht="18" customHeight="1">
      <c r="A781" s="107">
        <v>775</v>
      </c>
      <c r="B781" s="107" t="s">
        <v>55</v>
      </c>
      <c r="C781" s="90">
        <v>43577</v>
      </c>
      <c r="D781" s="107" t="s">
        <v>5561</v>
      </c>
      <c r="E781" s="107" t="s">
        <v>1709</v>
      </c>
      <c r="F781" s="126">
        <v>1502.82</v>
      </c>
      <c r="G781" s="107" t="str">
        <f t="shared" si="12"/>
        <v>SH19-03864</v>
      </c>
      <c r="H781" s="318"/>
      <c r="I781" s="126"/>
      <c r="J781" s="110"/>
      <c r="K781" s="108"/>
      <c r="L781" s="107"/>
      <c r="M781" s="319"/>
      <c r="N781" s="107"/>
    </row>
    <row r="782" spans="1:14" ht="18" customHeight="1">
      <c r="A782" s="107">
        <v>776</v>
      </c>
      <c r="B782" s="107" t="s">
        <v>337</v>
      </c>
      <c r="C782" s="90">
        <v>43577</v>
      </c>
      <c r="D782" s="107" t="s">
        <v>5562</v>
      </c>
      <c r="E782" s="107" t="s">
        <v>1709</v>
      </c>
      <c r="F782" s="126">
        <v>2892.91</v>
      </c>
      <c r="G782" s="107" t="str">
        <f t="shared" si="12"/>
        <v>SH19-03865</v>
      </c>
      <c r="H782" s="318"/>
      <c r="I782" s="126"/>
      <c r="J782" s="110"/>
      <c r="K782" s="108"/>
      <c r="L782" s="107"/>
      <c r="M782" s="319"/>
      <c r="N782" s="107"/>
    </row>
    <row r="783" spans="1:14" ht="18" customHeight="1">
      <c r="A783" s="107">
        <v>777</v>
      </c>
      <c r="B783" s="107" t="s">
        <v>42</v>
      </c>
      <c r="C783" s="90">
        <v>43577</v>
      </c>
      <c r="D783" s="107" t="s">
        <v>5563</v>
      </c>
      <c r="E783" s="107" t="s">
        <v>1709</v>
      </c>
      <c r="F783" s="126">
        <v>13364.44</v>
      </c>
      <c r="G783" s="107" t="str">
        <f t="shared" si="12"/>
        <v>SH19-03866</v>
      </c>
      <c r="H783" s="318"/>
      <c r="I783" s="126"/>
      <c r="J783" s="110"/>
      <c r="K783" s="108"/>
      <c r="L783" s="107"/>
      <c r="M783" s="319"/>
      <c r="N783" s="107"/>
    </row>
    <row r="784" spans="1:14" ht="18" customHeight="1">
      <c r="A784" s="107">
        <v>778</v>
      </c>
      <c r="B784" s="107" t="s">
        <v>1746</v>
      </c>
      <c r="D784" s="327" t="s">
        <v>5564</v>
      </c>
      <c r="E784" s="107" t="s">
        <v>1709</v>
      </c>
      <c r="F784" s="126">
        <v>0</v>
      </c>
      <c r="G784" s="107" t="str">
        <f t="shared" si="12"/>
        <v>SH19-03867</v>
      </c>
      <c r="H784" s="318"/>
      <c r="I784" s="126"/>
      <c r="J784" s="110"/>
      <c r="K784" s="108"/>
      <c r="L784" s="107"/>
      <c r="M784" s="319"/>
      <c r="N784" s="107"/>
    </row>
    <row r="785" spans="1:14" ht="18" customHeight="1">
      <c r="A785" s="107">
        <v>779</v>
      </c>
      <c r="B785" s="107" t="s">
        <v>1746</v>
      </c>
      <c r="D785" s="327" t="s">
        <v>5565</v>
      </c>
      <c r="E785" s="107" t="s">
        <v>1709</v>
      </c>
      <c r="F785" s="126">
        <v>0</v>
      </c>
      <c r="G785" s="107" t="str">
        <f t="shared" si="12"/>
        <v>SH19-03868</v>
      </c>
      <c r="H785" s="318"/>
      <c r="I785" s="126"/>
      <c r="J785" s="110"/>
      <c r="K785" s="108"/>
      <c r="L785" s="107"/>
      <c r="M785" s="319"/>
      <c r="N785" s="107"/>
    </row>
    <row r="786" spans="1:14" ht="18" customHeight="1">
      <c r="A786" s="107">
        <v>780</v>
      </c>
      <c r="B786" s="107" t="s">
        <v>223</v>
      </c>
      <c r="C786" s="90">
        <v>43577</v>
      </c>
      <c r="D786" s="107" t="s">
        <v>5566</v>
      </c>
      <c r="E786" s="107" t="s">
        <v>1709</v>
      </c>
      <c r="F786" s="126">
        <v>1682.8</v>
      </c>
      <c r="G786" s="107" t="str">
        <f t="shared" si="12"/>
        <v>SH19-03869</v>
      </c>
      <c r="H786" s="318"/>
      <c r="I786" s="126"/>
      <c r="J786" s="110"/>
      <c r="K786" s="108"/>
      <c r="L786" s="107"/>
      <c r="M786" s="319"/>
      <c r="N786" s="107"/>
    </row>
    <row r="787" spans="1:14" ht="18" customHeight="1">
      <c r="A787" s="107">
        <v>781</v>
      </c>
      <c r="B787" s="107" t="s">
        <v>1746</v>
      </c>
      <c r="D787" s="327" t="s">
        <v>5567</v>
      </c>
      <c r="E787" s="107" t="s">
        <v>1709</v>
      </c>
      <c r="F787" s="126">
        <v>0</v>
      </c>
      <c r="G787" s="107" t="str">
        <f t="shared" si="12"/>
        <v>SH19-03870</v>
      </c>
      <c r="H787" s="318"/>
      <c r="I787" s="126"/>
      <c r="J787" s="110"/>
      <c r="K787" s="108"/>
      <c r="L787" s="107"/>
      <c r="M787" s="319"/>
      <c r="N787" s="107"/>
    </row>
    <row r="788" spans="1:14" ht="18" customHeight="1">
      <c r="A788" s="107">
        <v>782</v>
      </c>
      <c r="B788" s="107" t="s">
        <v>329</v>
      </c>
      <c r="C788" s="90">
        <v>43577</v>
      </c>
      <c r="D788" s="107" t="s">
        <v>5568</v>
      </c>
      <c r="E788" s="107" t="s">
        <v>1709</v>
      </c>
      <c r="F788" s="126">
        <v>4769.2</v>
      </c>
      <c r="G788" s="107" t="str">
        <f t="shared" si="12"/>
        <v>SH19-03871</v>
      </c>
      <c r="H788" s="318"/>
      <c r="I788" s="126"/>
      <c r="J788" s="110"/>
      <c r="K788" s="108"/>
      <c r="L788" s="107"/>
      <c r="M788" s="319"/>
      <c r="N788" s="107"/>
    </row>
    <row r="789" spans="1:14" ht="18" customHeight="1">
      <c r="A789" s="107">
        <v>783</v>
      </c>
      <c r="B789" s="107" t="s">
        <v>49</v>
      </c>
      <c r="C789" s="90">
        <v>43578</v>
      </c>
      <c r="D789" s="107" t="s">
        <v>5569</v>
      </c>
      <c r="E789" s="107" t="s">
        <v>1709</v>
      </c>
      <c r="F789" s="126">
        <v>14242.8</v>
      </c>
      <c r="G789" s="107" t="str">
        <f t="shared" si="12"/>
        <v>SH19-03872</v>
      </c>
      <c r="H789" s="318"/>
      <c r="I789" s="126"/>
      <c r="J789" s="110"/>
      <c r="K789" s="108"/>
      <c r="L789" s="107"/>
      <c r="M789" s="319"/>
      <c r="N789" s="107"/>
    </row>
    <row r="790" spans="1:14" ht="18" customHeight="1">
      <c r="A790" s="107">
        <v>784</v>
      </c>
      <c r="B790" s="107" t="s">
        <v>346</v>
      </c>
      <c r="C790" s="90">
        <v>43577</v>
      </c>
      <c r="D790" s="107" t="s">
        <v>5570</v>
      </c>
      <c r="E790" s="107" t="s">
        <v>1709</v>
      </c>
      <c r="F790" s="126">
        <v>522.5</v>
      </c>
      <c r="G790" s="107" t="str">
        <f t="shared" si="12"/>
        <v>SH19-03873</v>
      </c>
      <c r="H790" s="318"/>
      <c r="I790" s="126"/>
      <c r="J790" s="110"/>
      <c r="K790" s="108"/>
      <c r="L790" s="107"/>
      <c r="M790" s="319"/>
      <c r="N790" s="107"/>
    </row>
    <row r="791" spans="1:14" ht="18" customHeight="1">
      <c r="A791" s="107">
        <v>785</v>
      </c>
      <c r="B791" s="107" t="s">
        <v>142</v>
      </c>
      <c r="C791" s="90">
        <v>43577</v>
      </c>
      <c r="D791" s="107" t="s">
        <v>5571</v>
      </c>
      <c r="E791" s="107" t="s">
        <v>1709</v>
      </c>
      <c r="F791" s="126">
        <v>1768.49</v>
      </c>
      <c r="G791" s="107" t="str">
        <f t="shared" si="12"/>
        <v>SH19-03874</v>
      </c>
      <c r="H791" s="318"/>
      <c r="I791" s="126"/>
      <c r="J791" s="110"/>
      <c r="K791" s="108"/>
      <c r="L791" s="107"/>
      <c r="M791" s="319"/>
      <c r="N791" s="107"/>
    </row>
    <row r="792" spans="1:14" ht="18" customHeight="1">
      <c r="A792" s="107">
        <v>786</v>
      </c>
      <c r="B792" s="107" t="s">
        <v>142</v>
      </c>
      <c r="C792" s="90">
        <v>43577</v>
      </c>
      <c r="D792" s="107" t="s">
        <v>5572</v>
      </c>
      <c r="E792" s="107" t="s">
        <v>1709</v>
      </c>
      <c r="F792" s="126">
        <v>1355.33</v>
      </c>
      <c r="G792" s="107" t="str">
        <f t="shared" si="12"/>
        <v>SH19-03875</v>
      </c>
      <c r="H792" s="318"/>
      <c r="I792" s="126"/>
      <c r="J792" s="110"/>
      <c r="K792" s="108"/>
      <c r="L792" s="107"/>
      <c r="M792" s="319"/>
      <c r="N792" s="107"/>
    </row>
    <row r="793" spans="1:14" ht="18" customHeight="1">
      <c r="A793" s="107">
        <v>787</v>
      </c>
      <c r="B793" s="107" t="s">
        <v>337</v>
      </c>
      <c r="C793" s="90">
        <v>43577</v>
      </c>
      <c r="D793" s="107" t="s">
        <v>5573</v>
      </c>
      <c r="E793" s="107" t="s">
        <v>1709</v>
      </c>
      <c r="F793" s="126">
        <v>2735.93</v>
      </c>
      <c r="G793" s="107" t="str">
        <f t="shared" si="12"/>
        <v>SH19-03876</v>
      </c>
      <c r="H793" s="318"/>
      <c r="I793" s="126"/>
      <c r="J793" s="110"/>
      <c r="K793" s="108"/>
      <c r="L793" s="107"/>
      <c r="M793" s="319"/>
      <c r="N793" s="107"/>
    </row>
    <row r="794" spans="1:14" ht="18" customHeight="1">
      <c r="A794" s="107">
        <v>788</v>
      </c>
      <c r="B794" s="107" t="s">
        <v>53</v>
      </c>
      <c r="C794" s="90">
        <v>43577</v>
      </c>
      <c r="D794" s="107" t="s">
        <v>5574</v>
      </c>
      <c r="E794" s="107" t="s">
        <v>1709</v>
      </c>
      <c r="F794" s="126">
        <v>2366.06</v>
      </c>
      <c r="G794" s="107" t="str">
        <f t="shared" si="12"/>
        <v>SH19-03877</v>
      </c>
      <c r="H794" s="318"/>
      <c r="I794" s="126"/>
      <c r="J794" s="110"/>
      <c r="K794" s="108"/>
      <c r="L794" s="107"/>
      <c r="M794" s="319"/>
      <c r="N794" s="107"/>
    </row>
    <row r="795" spans="1:14" ht="18" customHeight="1">
      <c r="A795" s="107">
        <v>789</v>
      </c>
      <c r="B795" s="107" t="s">
        <v>291</v>
      </c>
      <c r="C795" s="90">
        <v>43577</v>
      </c>
      <c r="D795" s="107" t="s">
        <v>5575</v>
      </c>
      <c r="E795" s="107" t="s">
        <v>1709</v>
      </c>
      <c r="F795" s="126">
        <v>3621.12</v>
      </c>
      <c r="G795" s="107" t="str">
        <f t="shared" si="12"/>
        <v>SH19-03878</v>
      </c>
      <c r="H795" s="318"/>
      <c r="I795" s="126"/>
      <c r="J795" s="110"/>
      <c r="K795" s="108"/>
      <c r="L795" s="107"/>
      <c r="M795" s="319"/>
      <c r="N795" s="107"/>
    </row>
    <row r="796" spans="1:14" ht="18" customHeight="1">
      <c r="A796" s="107">
        <v>790</v>
      </c>
      <c r="B796" s="107" t="s">
        <v>42</v>
      </c>
      <c r="C796" s="90">
        <v>43578</v>
      </c>
      <c r="D796" s="107" t="s">
        <v>5576</v>
      </c>
      <c r="E796" s="107" t="s">
        <v>6089</v>
      </c>
      <c r="F796" s="126">
        <v>12460.94</v>
      </c>
      <c r="G796" s="107" t="str">
        <f t="shared" si="12"/>
        <v>SH19-03879</v>
      </c>
      <c r="H796" s="318"/>
      <c r="I796" s="126"/>
      <c r="J796" s="110"/>
      <c r="K796" s="108"/>
      <c r="L796" s="107"/>
      <c r="M796" s="319"/>
      <c r="N796" s="107"/>
    </row>
    <row r="797" spans="1:14" ht="18" customHeight="1">
      <c r="A797" s="107">
        <v>791</v>
      </c>
      <c r="B797" s="107" t="s">
        <v>42</v>
      </c>
      <c r="C797" s="90">
        <v>43578</v>
      </c>
      <c r="D797" s="107" t="s">
        <v>5577</v>
      </c>
      <c r="E797" s="107" t="s">
        <v>6089</v>
      </c>
      <c r="F797" s="126">
        <v>7246.8</v>
      </c>
      <c r="G797" s="107" t="str">
        <f t="shared" si="12"/>
        <v>SH19-03880</v>
      </c>
      <c r="H797" s="318"/>
      <c r="I797" s="126"/>
      <c r="J797" s="110"/>
      <c r="K797" s="108"/>
      <c r="L797" s="107"/>
      <c r="M797" s="319"/>
      <c r="N797" s="107"/>
    </row>
    <row r="798" spans="1:14" ht="18" customHeight="1">
      <c r="A798" s="107">
        <v>792</v>
      </c>
      <c r="B798" s="107" t="s">
        <v>42</v>
      </c>
      <c r="C798" s="90">
        <v>43578</v>
      </c>
      <c r="D798" s="107" t="s">
        <v>5578</v>
      </c>
      <c r="E798" s="107" t="s">
        <v>6089</v>
      </c>
      <c r="F798" s="126">
        <v>10356.31</v>
      </c>
      <c r="G798" s="107" t="str">
        <f t="shared" si="12"/>
        <v>SH19-03881</v>
      </c>
      <c r="H798" s="318"/>
      <c r="I798" s="126"/>
      <c r="J798" s="110"/>
      <c r="K798" s="108"/>
      <c r="L798" s="107"/>
      <c r="M798" s="319"/>
      <c r="N798" s="107"/>
    </row>
    <row r="799" spans="1:14" ht="18" customHeight="1">
      <c r="A799" s="107">
        <v>793</v>
      </c>
      <c r="B799" s="107" t="s">
        <v>42</v>
      </c>
      <c r="C799" s="90">
        <v>43578</v>
      </c>
      <c r="D799" s="107" t="s">
        <v>5579</v>
      </c>
      <c r="E799" s="107" t="s">
        <v>6089</v>
      </c>
      <c r="F799" s="126">
        <v>6053.49</v>
      </c>
      <c r="G799" s="107" t="str">
        <f t="shared" ref="G799:G862" si="13">D799</f>
        <v>SH19-03882</v>
      </c>
      <c r="H799" s="318"/>
      <c r="I799" s="126"/>
      <c r="J799" s="110"/>
      <c r="K799" s="108"/>
      <c r="L799" s="107"/>
      <c r="M799" s="319"/>
      <c r="N799" s="107"/>
    </row>
    <row r="800" spans="1:14" ht="18" customHeight="1">
      <c r="A800" s="107">
        <v>794</v>
      </c>
      <c r="B800" s="107" t="s">
        <v>1727</v>
      </c>
      <c r="C800" s="90">
        <v>43577</v>
      </c>
      <c r="D800" s="107" t="s">
        <v>5580</v>
      </c>
      <c r="E800" s="107" t="s">
        <v>1709</v>
      </c>
      <c r="F800" s="126">
        <v>649.5</v>
      </c>
      <c r="G800" s="107" t="str">
        <f t="shared" si="13"/>
        <v>SH19-03883</v>
      </c>
      <c r="H800" s="318"/>
      <c r="I800" s="126"/>
      <c r="J800" s="110"/>
      <c r="K800" s="108"/>
      <c r="L800" s="107"/>
      <c r="M800" s="319"/>
      <c r="N800" s="107"/>
    </row>
    <row r="801" spans="1:14" ht="18" customHeight="1">
      <c r="A801" s="107">
        <v>795</v>
      </c>
      <c r="B801" s="107" t="s">
        <v>224</v>
      </c>
      <c r="C801" s="90">
        <v>43577</v>
      </c>
      <c r="D801" s="107" t="s">
        <v>5581</v>
      </c>
      <c r="E801" s="107" t="s">
        <v>1709</v>
      </c>
      <c r="F801" s="126">
        <v>8289.83</v>
      </c>
      <c r="G801" s="107" t="str">
        <f t="shared" si="13"/>
        <v>SH19-03884</v>
      </c>
      <c r="H801" s="318"/>
      <c r="I801" s="126"/>
      <c r="J801" s="110"/>
      <c r="K801" s="108"/>
      <c r="L801" s="107"/>
      <c r="M801" s="319"/>
      <c r="N801" s="107"/>
    </row>
    <row r="802" spans="1:14" ht="18" customHeight="1">
      <c r="A802" s="107">
        <v>796</v>
      </c>
      <c r="B802" s="107" t="s">
        <v>223</v>
      </c>
      <c r="C802" s="90">
        <v>43577</v>
      </c>
      <c r="D802" s="107" t="s">
        <v>5582</v>
      </c>
      <c r="E802" s="107" t="s">
        <v>1709</v>
      </c>
      <c r="F802" s="126">
        <v>1682.8</v>
      </c>
      <c r="G802" s="107" t="str">
        <f t="shared" si="13"/>
        <v>SH19-03885</v>
      </c>
      <c r="H802" s="318"/>
      <c r="I802" s="126"/>
      <c r="J802" s="110"/>
      <c r="K802" s="108"/>
      <c r="L802" s="107"/>
      <c r="M802" s="319"/>
      <c r="N802" s="107"/>
    </row>
    <row r="803" spans="1:14" ht="18" customHeight="1">
      <c r="A803" s="107">
        <v>797</v>
      </c>
      <c r="B803" s="107" t="s">
        <v>139</v>
      </c>
      <c r="C803" s="90">
        <v>43577</v>
      </c>
      <c r="D803" s="107" t="s">
        <v>5583</v>
      </c>
      <c r="E803" s="107" t="s">
        <v>1709</v>
      </c>
      <c r="F803" s="126">
        <v>1479</v>
      </c>
      <c r="G803" s="107" t="str">
        <f t="shared" si="13"/>
        <v>SH19-03886</v>
      </c>
      <c r="H803" s="318"/>
      <c r="I803" s="126"/>
      <c r="J803" s="110"/>
      <c r="K803" s="108"/>
      <c r="L803" s="107"/>
      <c r="M803" s="319"/>
      <c r="N803" s="107"/>
    </row>
    <row r="804" spans="1:14" ht="18" customHeight="1">
      <c r="A804" s="107">
        <v>798</v>
      </c>
      <c r="B804" s="107" t="s">
        <v>349</v>
      </c>
      <c r="C804" s="90">
        <v>43577</v>
      </c>
      <c r="D804" s="107" t="s">
        <v>5584</v>
      </c>
      <c r="E804" s="107" t="s">
        <v>1709</v>
      </c>
      <c r="F804" s="126">
        <v>350</v>
      </c>
      <c r="G804" s="107" t="str">
        <f t="shared" si="13"/>
        <v>SH19-03887</v>
      </c>
      <c r="H804" s="318"/>
      <c r="I804" s="126"/>
      <c r="J804" s="110"/>
      <c r="K804" s="108"/>
      <c r="L804" s="107"/>
      <c r="M804" s="319"/>
      <c r="N804" s="107"/>
    </row>
    <row r="805" spans="1:14" ht="18" customHeight="1">
      <c r="A805" s="107">
        <v>799</v>
      </c>
      <c r="B805" s="107" t="s">
        <v>1746</v>
      </c>
      <c r="D805" s="327" t="s">
        <v>5585</v>
      </c>
      <c r="E805" s="107" t="s">
        <v>1709</v>
      </c>
      <c r="F805" s="126">
        <v>0</v>
      </c>
      <c r="G805" s="107" t="str">
        <f t="shared" si="13"/>
        <v>SH19-03888</v>
      </c>
      <c r="H805" s="318"/>
      <c r="I805" s="126"/>
      <c r="J805" s="110"/>
      <c r="K805" s="108"/>
      <c r="L805" s="107"/>
      <c r="M805" s="319"/>
      <c r="N805" s="107"/>
    </row>
    <row r="806" spans="1:14" ht="18" customHeight="1">
      <c r="A806" s="107">
        <v>800</v>
      </c>
      <c r="B806" s="107" t="s">
        <v>1727</v>
      </c>
      <c r="C806" s="90">
        <v>43577</v>
      </c>
      <c r="D806" s="107" t="s">
        <v>5586</v>
      </c>
      <c r="E806" s="107" t="s">
        <v>1709</v>
      </c>
      <c r="F806" s="126">
        <v>1443</v>
      </c>
      <c r="G806" s="107" t="str">
        <f t="shared" si="13"/>
        <v>SH19-03889</v>
      </c>
      <c r="H806" s="318"/>
      <c r="I806" s="126"/>
      <c r="J806" s="110"/>
      <c r="K806" s="108"/>
      <c r="L806" s="107"/>
      <c r="M806" s="319"/>
      <c r="N806" s="107"/>
    </row>
    <row r="807" spans="1:14" ht="18" customHeight="1">
      <c r="A807" s="107">
        <v>801</v>
      </c>
      <c r="B807" s="107" t="s">
        <v>43</v>
      </c>
      <c r="C807" s="90">
        <v>43577</v>
      </c>
      <c r="D807" s="107" t="s">
        <v>5587</v>
      </c>
      <c r="E807" s="107" t="s">
        <v>1709</v>
      </c>
      <c r="F807" s="126">
        <v>1754.38</v>
      </c>
      <c r="G807" s="107" t="str">
        <f t="shared" si="13"/>
        <v>SH19-03890</v>
      </c>
      <c r="H807" s="318"/>
      <c r="I807" s="126"/>
      <c r="J807" s="110"/>
      <c r="K807" s="108"/>
      <c r="L807" s="107"/>
      <c r="M807" s="319"/>
      <c r="N807" s="107"/>
    </row>
    <row r="808" spans="1:14" ht="18" customHeight="1">
      <c r="A808" s="107">
        <v>802</v>
      </c>
      <c r="B808" s="107" t="s">
        <v>42</v>
      </c>
      <c r="C808" s="90">
        <v>43578</v>
      </c>
      <c r="D808" s="107" t="s">
        <v>5588</v>
      </c>
      <c r="E808" s="107" t="s">
        <v>6089</v>
      </c>
      <c r="F808" s="126">
        <v>1158.94</v>
      </c>
      <c r="G808" s="107" t="str">
        <f t="shared" si="13"/>
        <v>SH19-03891</v>
      </c>
      <c r="H808" s="318"/>
      <c r="I808" s="126"/>
      <c r="J808" s="110"/>
      <c r="K808" s="108"/>
      <c r="L808" s="107"/>
      <c r="M808" s="319"/>
      <c r="N808" s="107"/>
    </row>
    <row r="809" spans="1:14" ht="18" customHeight="1">
      <c r="A809" s="107">
        <v>803</v>
      </c>
      <c r="B809" s="107" t="s">
        <v>42</v>
      </c>
      <c r="C809" s="90">
        <v>43578</v>
      </c>
      <c r="D809" s="107" t="s">
        <v>5589</v>
      </c>
      <c r="E809" s="107" t="s">
        <v>6089</v>
      </c>
      <c r="F809" s="126">
        <v>257.95999999999998</v>
      </c>
      <c r="G809" s="107" t="str">
        <f t="shared" si="13"/>
        <v>SH19-03892</v>
      </c>
      <c r="H809" s="318"/>
      <c r="I809" s="126"/>
      <c r="J809" s="110"/>
      <c r="K809" s="108"/>
      <c r="L809" s="107"/>
      <c r="M809" s="319"/>
      <c r="N809" s="107"/>
    </row>
    <row r="810" spans="1:14" ht="18" customHeight="1">
      <c r="A810" s="107">
        <v>804</v>
      </c>
      <c r="B810" s="107" t="s">
        <v>1746</v>
      </c>
      <c r="D810" s="327" t="s">
        <v>5590</v>
      </c>
      <c r="E810" s="107" t="s">
        <v>1709</v>
      </c>
      <c r="F810" s="126">
        <v>0</v>
      </c>
      <c r="G810" s="107" t="str">
        <f t="shared" si="13"/>
        <v>SH19-03893</v>
      </c>
      <c r="H810" s="318"/>
      <c r="I810" s="126"/>
      <c r="J810" s="110"/>
      <c r="K810" s="108"/>
      <c r="L810" s="107"/>
      <c r="M810" s="319"/>
      <c r="N810" s="107"/>
    </row>
    <row r="811" spans="1:14" ht="18" customHeight="1">
      <c r="A811" s="107">
        <v>805</v>
      </c>
      <c r="B811" s="107" t="s">
        <v>1746</v>
      </c>
      <c r="D811" s="327" t="s">
        <v>5591</v>
      </c>
      <c r="E811" s="107" t="s">
        <v>1709</v>
      </c>
      <c r="F811" s="126">
        <v>0</v>
      </c>
      <c r="G811" s="107" t="str">
        <f t="shared" si="13"/>
        <v>SH19-03894</v>
      </c>
      <c r="H811" s="318"/>
      <c r="I811" s="126"/>
      <c r="J811" s="110"/>
      <c r="K811" s="108"/>
      <c r="L811" s="107"/>
      <c r="M811" s="319"/>
      <c r="N811" s="107"/>
    </row>
    <row r="812" spans="1:14" ht="18" customHeight="1">
      <c r="A812" s="107">
        <v>806</v>
      </c>
      <c r="B812" s="107" t="s">
        <v>42</v>
      </c>
      <c r="C812" s="90">
        <v>43579</v>
      </c>
      <c r="D812" s="107" t="s">
        <v>5592</v>
      </c>
      <c r="E812" s="107" t="s">
        <v>6090</v>
      </c>
      <c r="F812" s="126">
        <v>10899.79</v>
      </c>
      <c r="G812" s="107" t="str">
        <f t="shared" si="13"/>
        <v>SH19-03895</v>
      </c>
      <c r="H812" s="318"/>
      <c r="I812" s="126"/>
      <c r="J812" s="110"/>
      <c r="K812" s="108"/>
      <c r="L812" s="107"/>
      <c r="M812" s="319"/>
      <c r="N812" s="107"/>
    </row>
    <row r="813" spans="1:14" ht="18" customHeight="1">
      <c r="A813" s="107">
        <v>807</v>
      </c>
      <c r="B813" s="107" t="s">
        <v>42</v>
      </c>
      <c r="C813" s="90">
        <v>43579</v>
      </c>
      <c r="D813" s="107" t="s">
        <v>5593</v>
      </c>
      <c r="E813" s="107" t="s">
        <v>6090</v>
      </c>
      <c r="F813" s="126">
        <v>3831.04</v>
      </c>
      <c r="G813" s="107" t="str">
        <f t="shared" si="13"/>
        <v>SH19-03896</v>
      </c>
      <c r="H813" s="318"/>
      <c r="I813" s="126"/>
      <c r="J813" s="110"/>
      <c r="K813" s="108"/>
      <c r="L813" s="107"/>
      <c r="M813" s="319"/>
      <c r="N813" s="107"/>
    </row>
    <row r="814" spans="1:14" ht="18" customHeight="1">
      <c r="A814" s="107">
        <v>808</v>
      </c>
      <c r="B814" s="107" t="s">
        <v>42</v>
      </c>
      <c r="C814" s="90">
        <v>43579</v>
      </c>
      <c r="D814" s="107" t="s">
        <v>5594</v>
      </c>
      <c r="E814" s="107" t="s">
        <v>6090</v>
      </c>
      <c r="F814" s="126">
        <v>3732.48</v>
      </c>
      <c r="G814" s="107" t="str">
        <f t="shared" si="13"/>
        <v>SH19-03897</v>
      </c>
      <c r="H814" s="318"/>
      <c r="I814" s="126"/>
      <c r="J814" s="110"/>
      <c r="K814" s="108"/>
      <c r="L814" s="107"/>
      <c r="M814" s="319"/>
      <c r="N814" s="107"/>
    </row>
    <row r="815" spans="1:14" ht="18" customHeight="1">
      <c r="A815" s="107">
        <v>809</v>
      </c>
      <c r="B815" s="107" t="s">
        <v>42</v>
      </c>
      <c r="C815" s="90">
        <v>43579</v>
      </c>
      <c r="D815" s="107" t="s">
        <v>5595</v>
      </c>
      <c r="E815" s="107" t="s">
        <v>6090</v>
      </c>
      <c r="F815" s="126">
        <v>6895.25</v>
      </c>
      <c r="G815" s="107" t="str">
        <f t="shared" si="13"/>
        <v>SH19-03898</v>
      </c>
      <c r="H815" s="318"/>
      <c r="I815" s="126"/>
      <c r="J815" s="110"/>
      <c r="K815" s="108"/>
      <c r="L815" s="107"/>
      <c r="M815" s="319"/>
      <c r="N815" s="107"/>
    </row>
    <row r="816" spans="1:14" ht="18" customHeight="1">
      <c r="A816" s="107">
        <v>810</v>
      </c>
      <c r="B816" s="107" t="s">
        <v>42</v>
      </c>
      <c r="C816" s="90">
        <v>43579</v>
      </c>
      <c r="D816" s="107" t="s">
        <v>5596</v>
      </c>
      <c r="E816" s="107" t="s">
        <v>6090</v>
      </c>
      <c r="F816" s="126">
        <v>4857.3100000000004</v>
      </c>
      <c r="G816" s="107" t="str">
        <f t="shared" si="13"/>
        <v>SH19-03899</v>
      </c>
      <c r="H816" s="318"/>
      <c r="I816" s="126"/>
      <c r="J816" s="110"/>
      <c r="K816" s="108"/>
      <c r="L816" s="107"/>
      <c r="M816" s="319"/>
      <c r="N816" s="107"/>
    </row>
    <row r="817" spans="1:14" ht="18" customHeight="1">
      <c r="A817" s="107">
        <v>811</v>
      </c>
      <c r="B817" s="107" t="s">
        <v>42</v>
      </c>
      <c r="C817" s="90">
        <v>43579</v>
      </c>
      <c r="D817" s="107" t="s">
        <v>5597</v>
      </c>
      <c r="E817" s="107" t="s">
        <v>6090</v>
      </c>
      <c r="F817" s="126">
        <v>12223.32</v>
      </c>
      <c r="G817" s="107" t="str">
        <f t="shared" si="13"/>
        <v>SH19-03900</v>
      </c>
      <c r="H817" s="318"/>
      <c r="I817" s="126"/>
      <c r="J817" s="110"/>
      <c r="K817" s="108"/>
      <c r="L817" s="107"/>
      <c r="M817" s="319"/>
      <c r="N817" s="107"/>
    </row>
    <row r="818" spans="1:14" ht="18" customHeight="1">
      <c r="A818" s="107">
        <v>812</v>
      </c>
      <c r="B818" s="107" t="s">
        <v>42</v>
      </c>
      <c r="C818" s="90">
        <v>43579</v>
      </c>
      <c r="D818" s="107" t="s">
        <v>5598</v>
      </c>
      <c r="E818" s="107" t="s">
        <v>6090</v>
      </c>
      <c r="F818" s="126">
        <v>9575.7099999999991</v>
      </c>
      <c r="G818" s="107" t="str">
        <f t="shared" si="13"/>
        <v>SH19-03901</v>
      </c>
      <c r="H818" s="318"/>
      <c r="I818" s="126"/>
      <c r="J818" s="110"/>
      <c r="K818" s="108"/>
      <c r="L818" s="107"/>
      <c r="M818" s="319"/>
      <c r="N818" s="107"/>
    </row>
    <row r="819" spans="1:14" ht="18" customHeight="1">
      <c r="A819" s="107">
        <v>813</v>
      </c>
      <c r="B819" s="107" t="s">
        <v>42</v>
      </c>
      <c r="C819" s="90">
        <v>43579</v>
      </c>
      <c r="D819" s="107" t="s">
        <v>5599</v>
      </c>
      <c r="E819" s="107" t="s">
        <v>6090</v>
      </c>
      <c r="F819" s="126">
        <v>3193.91</v>
      </c>
      <c r="G819" s="107" t="str">
        <f t="shared" si="13"/>
        <v>SH19-03902</v>
      </c>
      <c r="H819" s="318"/>
      <c r="I819" s="126"/>
      <c r="J819" s="110"/>
      <c r="K819" s="108"/>
      <c r="L819" s="107"/>
      <c r="M819" s="319"/>
      <c r="N819" s="107"/>
    </row>
    <row r="820" spans="1:14" ht="18" customHeight="1">
      <c r="A820" s="107">
        <v>814</v>
      </c>
      <c r="B820" s="107" t="s">
        <v>42</v>
      </c>
      <c r="C820" s="90">
        <v>43579</v>
      </c>
      <c r="D820" s="107" t="s">
        <v>5600</v>
      </c>
      <c r="E820" s="107" t="s">
        <v>6090</v>
      </c>
      <c r="F820" s="126">
        <v>11513.75</v>
      </c>
      <c r="G820" s="107" t="str">
        <f t="shared" si="13"/>
        <v>SH19-03903</v>
      </c>
      <c r="H820" s="318"/>
      <c r="I820" s="126"/>
      <c r="J820" s="110"/>
      <c r="K820" s="108"/>
      <c r="L820" s="107"/>
      <c r="M820" s="319"/>
      <c r="N820" s="107"/>
    </row>
    <row r="821" spans="1:14" ht="18" customHeight="1">
      <c r="A821" s="107">
        <v>815</v>
      </c>
      <c r="B821" s="107" t="s">
        <v>42</v>
      </c>
      <c r="C821" s="90">
        <v>43579</v>
      </c>
      <c r="D821" s="107" t="s">
        <v>5601</v>
      </c>
      <c r="E821" s="107" t="s">
        <v>6090</v>
      </c>
      <c r="F821" s="126">
        <v>3723.74</v>
      </c>
      <c r="G821" s="107" t="str">
        <f t="shared" si="13"/>
        <v>SH19-03904</v>
      </c>
      <c r="H821" s="318"/>
      <c r="I821" s="126"/>
      <c r="J821" s="110"/>
      <c r="K821" s="108"/>
      <c r="L821" s="107"/>
      <c r="M821" s="319"/>
      <c r="N821" s="107"/>
    </row>
    <row r="822" spans="1:14" ht="18" customHeight="1">
      <c r="A822" s="107">
        <v>816</v>
      </c>
      <c r="B822" s="107" t="s">
        <v>42</v>
      </c>
      <c r="C822" s="90">
        <v>43579</v>
      </c>
      <c r="D822" s="107" t="s">
        <v>5602</v>
      </c>
      <c r="E822" s="107" t="s">
        <v>6090</v>
      </c>
      <c r="F822" s="126">
        <v>3231.35</v>
      </c>
      <c r="G822" s="107" t="str">
        <f t="shared" si="13"/>
        <v>SH19-03905</v>
      </c>
      <c r="H822" s="318"/>
      <c r="I822" s="126"/>
      <c r="J822" s="110"/>
      <c r="K822" s="108"/>
      <c r="L822" s="107"/>
      <c r="M822" s="319"/>
      <c r="N822" s="107"/>
    </row>
    <row r="823" spans="1:14" ht="18" customHeight="1">
      <c r="A823" s="107">
        <v>817</v>
      </c>
      <c r="B823" s="107" t="s">
        <v>42</v>
      </c>
      <c r="C823" s="90">
        <v>43579</v>
      </c>
      <c r="D823" s="107" t="s">
        <v>5603</v>
      </c>
      <c r="E823" s="107" t="s">
        <v>6090</v>
      </c>
      <c r="F823" s="126">
        <v>11860.2</v>
      </c>
      <c r="G823" s="107" t="str">
        <f t="shared" si="13"/>
        <v>SH19-03906</v>
      </c>
      <c r="H823" s="318"/>
      <c r="I823" s="126"/>
      <c r="J823" s="110"/>
      <c r="K823" s="108"/>
      <c r="L823" s="107"/>
      <c r="M823" s="319"/>
      <c r="N823" s="107"/>
    </row>
    <row r="824" spans="1:14" ht="18" customHeight="1">
      <c r="A824" s="107">
        <v>818</v>
      </c>
      <c r="B824" s="107" t="s">
        <v>42</v>
      </c>
      <c r="C824" s="90">
        <v>43579</v>
      </c>
      <c r="D824" s="107" t="s">
        <v>5604</v>
      </c>
      <c r="E824" s="107" t="s">
        <v>6090</v>
      </c>
      <c r="F824" s="126">
        <v>2548.64</v>
      </c>
      <c r="G824" s="107" t="str">
        <f t="shared" si="13"/>
        <v>SH19-03907</v>
      </c>
      <c r="H824" s="318"/>
      <c r="I824" s="126"/>
      <c r="J824" s="110"/>
      <c r="K824" s="108"/>
      <c r="L824" s="107"/>
      <c r="M824" s="319"/>
      <c r="N824" s="107"/>
    </row>
    <row r="825" spans="1:14" ht="18" customHeight="1">
      <c r="A825" s="107">
        <v>819</v>
      </c>
      <c r="B825" s="107" t="s">
        <v>55</v>
      </c>
      <c r="C825" s="90">
        <v>43577</v>
      </c>
      <c r="D825" s="107" t="s">
        <v>5605</v>
      </c>
      <c r="E825" s="107" t="s">
        <v>1709</v>
      </c>
      <c r="F825" s="126">
        <v>708.84</v>
      </c>
      <c r="G825" s="107" t="str">
        <f t="shared" si="13"/>
        <v>SH19-03908</v>
      </c>
      <c r="H825" s="318"/>
      <c r="I825" s="126"/>
      <c r="J825" s="110"/>
      <c r="K825" s="108"/>
      <c r="L825" s="107"/>
      <c r="M825" s="319"/>
      <c r="N825" s="107"/>
    </row>
    <row r="826" spans="1:14" ht="18" customHeight="1">
      <c r="A826" s="107">
        <v>820</v>
      </c>
      <c r="B826" s="107" t="s">
        <v>55</v>
      </c>
      <c r="C826" s="90">
        <v>43577</v>
      </c>
      <c r="D826" s="107" t="s">
        <v>5606</v>
      </c>
      <c r="E826" s="107" t="s">
        <v>1709</v>
      </c>
      <c r="F826" s="126">
        <v>1702.62</v>
      </c>
      <c r="G826" s="107" t="str">
        <f t="shared" si="13"/>
        <v>SH19-03909</v>
      </c>
      <c r="H826" s="318"/>
      <c r="I826" s="126"/>
      <c r="J826" s="110"/>
      <c r="K826" s="108"/>
      <c r="L826" s="107"/>
      <c r="M826" s="319"/>
      <c r="N826" s="107"/>
    </row>
    <row r="827" spans="1:14" ht="18" customHeight="1">
      <c r="A827" s="107">
        <v>821</v>
      </c>
      <c r="B827" s="107" t="s">
        <v>55</v>
      </c>
      <c r="C827" s="90">
        <v>43577</v>
      </c>
      <c r="D827" s="107" t="s">
        <v>5607</v>
      </c>
      <c r="E827" s="107" t="s">
        <v>1709</v>
      </c>
      <c r="F827" s="126">
        <v>3005.64</v>
      </c>
      <c r="G827" s="107" t="str">
        <f t="shared" si="13"/>
        <v>SH19-03910</v>
      </c>
      <c r="H827" s="318"/>
      <c r="I827" s="126"/>
      <c r="J827" s="110"/>
      <c r="K827" s="108"/>
      <c r="L827" s="107"/>
      <c r="M827" s="319"/>
      <c r="N827" s="107"/>
    </row>
    <row r="828" spans="1:14" ht="18" customHeight="1">
      <c r="A828" s="107">
        <v>822</v>
      </c>
      <c r="B828" s="107" t="s">
        <v>55</v>
      </c>
      <c r="C828" s="90">
        <v>43577</v>
      </c>
      <c r="D828" s="107" t="s">
        <v>5608</v>
      </c>
      <c r="E828" s="107" t="s">
        <v>1709</v>
      </c>
      <c r="F828" s="126">
        <v>3289.68</v>
      </c>
      <c r="G828" s="107" t="str">
        <f t="shared" si="13"/>
        <v>SH19-03911</v>
      </c>
      <c r="H828" s="318"/>
      <c r="I828" s="126"/>
      <c r="J828" s="110"/>
      <c r="K828" s="108"/>
      <c r="L828" s="107"/>
      <c r="M828" s="319"/>
      <c r="N828" s="107"/>
    </row>
    <row r="829" spans="1:14" ht="18" customHeight="1">
      <c r="A829" s="107">
        <v>823</v>
      </c>
      <c r="B829" s="107" t="s">
        <v>42</v>
      </c>
      <c r="C829" s="90">
        <v>43578</v>
      </c>
      <c r="D829" s="107" t="s">
        <v>5609</v>
      </c>
      <c r="E829" s="107" t="s">
        <v>6089</v>
      </c>
      <c r="F829" s="126">
        <v>96.55</v>
      </c>
      <c r="G829" s="107" t="str">
        <f t="shared" si="13"/>
        <v>SH19-03912</v>
      </c>
      <c r="H829" s="318"/>
      <c r="I829" s="126"/>
      <c r="J829" s="110"/>
      <c r="K829" s="108"/>
      <c r="L829" s="107"/>
      <c r="M829" s="319"/>
      <c r="N829" s="107"/>
    </row>
    <row r="830" spans="1:14" ht="18" customHeight="1">
      <c r="A830" s="107">
        <v>824</v>
      </c>
      <c r="B830" s="107" t="s">
        <v>139</v>
      </c>
      <c r="C830" s="90">
        <v>43578</v>
      </c>
      <c r="D830" s="107" t="s">
        <v>5610</v>
      </c>
      <c r="E830" s="107" t="s">
        <v>1709</v>
      </c>
      <c r="F830" s="126">
        <v>1225.5</v>
      </c>
      <c r="G830" s="107" t="str">
        <f t="shared" si="13"/>
        <v>SH19-03913</v>
      </c>
      <c r="H830" s="318"/>
      <c r="I830" s="126"/>
      <c r="J830" s="110"/>
      <c r="K830" s="108"/>
      <c r="L830" s="107"/>
      <c r="M830" s="319"/>
      <c r="N830" s="107"/>
    </row>
    <row r="831" spans="1:14" ht="18" customHeight="1">
      <c r="A831" s="107">
        <v>825</v>
      </c>
      <c r="B831" s="107" t="s">
        <v>43</v>
      </c>
      <c r="C831" s="90">
        <v>43578</v>
      </c>
      <c r="D831" s="107" t="s">
        <v>5611</v>
      </c>
      <c r="E831" s="107" t="s">
        <v>1709</v>
      </c>
      <c r="F831" s="126">
        <v>6536.15</v>
      </c>
      <c r="G831" s="107" t="str">
        <f t="shared" si="13"/>
        <v>SH19-03914</v>
      </c>
      <c r="H831" s="318"/>
      <c r="I831" s="126"/>
      <c r="J831" s="110"/>
      <c r="K831" s="108"/>
      <c r="L831" s="107"/>
      <c r="M831" s="319"/>
      <c r="N831" s="107"/>
    </row>
    <row r="832" spans="1:14" ht="18" customHeight="1">
      <c r="A832" s="107">
        <v>826</v>
      </c>
      <c r="B832" s="107" t="s">
        <v>237</v>
      </c>
      <c r="C832" s="90">
        <v>43578</v>
      </c>
      <c r="D832" s="107" t="s">
        <v>5612</v>
      </c>
      <c r="E832" s="107" t="s">
        <v>1709</v>
      </c>
      <c r="F832" s="126">
        <v>6258.33</v>
      </c>
      <c r="G832" s="107" t="str">
        <f t="shared" si="13"/>
        <v>SH19-03915</v>
      </c>
      <c r="H832" s="318"/>
      <c r="I832" s="126"/>
      <c r="J832" s="110"/>
      <c r="K832" s="108"/>
      <c r="L832" s="107"/>
      <c r="M832" s="319"/>
      <c r="N832" s="107"/>
    </row>
    <row r="833" spans="1:14" ht="18" customHeight="1">
      <c r="A833" s="107">
        <v>827</v>
      </c>
      <c r="B833" s="107" t="s">
        <v>329</v>
      </c>
      <c r="C833" s="90">
        <v>43578</v>
      </c>
      <c r="D833" s="107" t="s">
        <v>5613</v>
      </c>
      <c r="E833" s="107" t="s">
        <v>1709</v>
      </c>
      <c r="F833" s="126">
        <v>1521.36</v>
      </c>
      <c r="G833" s="107" t="str">
        <f t="shared" si="13"/>
        <v>SH19-03916</v>
      </c>
      <c r="H833" s="318"/>
      <c r="I833" s="126"/>
      <c r="J833" s="110"/>
      <c r="K833" s="108"/>
      <c r="L833" s="107"/>
      <c r="M833" s="319"/>
      <c r="N833" s="107"/>
    </row>
    <row r="834" spans="1:14" ht="18" customHeight="1">
      <c r="A834" s="107">
        <v>828</v>
      </c>
      <c r="B834" s="107" t="s">
        <v>142</v>
      </c>
      <c r="C834" s="90">
        <v>43578</v>
      </c>
      <c r="D834" s="107" t="s">
        <v>5614</v>
      </c>
      <c r="E834" s="107" t="s">
        <v>1709</v>
      </c>
      <c r="F834" s="126">
        <v>1256.73</v>
      </c>
      <c r="G834" s="107" t="str">
        <f t="shared" si="13"/>
        <v>SH19-03917</v>
      </c>
      <c r="H834" s="318"/>
      <c r="I834" s="126"/>
      <c r="J834" s="110"/>
      <c r="K834" s="108"/>
      <c r="L834" s="107"/>
      <c r="M834" s="319"/>
      <c r="N834" s="107"/>
    </row>
    <row r="835" spans="1:14" ht="18" customHeight="1">
      <c r="A835" s="107">
        <v>829</v>
      </c>
      <c r="B835" s="107" t="s">
        <v>142</v>
      </c>
      <c r="C835" s="90">
        <v>43578</v>
      </c>
      <c r="D835" s="125" t="s">
        <v>5615</v>
      </c>
      <c r="E835" s="107" t="s">
        <v>1709</v>
      </c>
      <c r="F835" s="126">
        <v>399.24</v>
      </c>
      <c r="G835" s="107" t="str">
        <f t="shared" si="13"/>
        <v>SH19-03918</v>
      </c>
      <c r="H835" s="318"/>
      <c r="I835" s="126"/>
      <c r="J835" s="110"/>
      <c r="K835" s="108"/>
      <c r="L835" s="107"/>
      <c r="M835" s="319"/>
      <c r="N835" s="107"/>
    </row>
    <row r="836" spans="1:14" ht="18" customHeight="1">
      <c r="A836" s="107">
        <v>830</v>
      </c>
      <c r="B836" s="107" t="s">
        <v>223</v>
      </c>
      <c r="C836" s="90">
        <v>43578</v>
      </c>
      <c r="D836" s="107" t="s">
        <v>5616</v>
      </c>
      <c r="E836" s="107" t="s">
        <v>1709</v>
      </c>
      <c r="F836" s="126">
        <v>3365.6</v>
      </c>
      <c r="G836" s="107" t="str">
        <f t="shared" si="13"/>
        <v>SH19-03919</v>
      </c>
      <c r="H836" s="318"/>
      <c r="I836" s="126"/>
      <c r="J836" s="110"/>
      <c r="K836" s="108"/>
      <c r="L836" s="107"/>
      <c r="M836" s="319"/>
      <c r="N836" s="107"/>
    </row>
    <row r="837" spans="1:14" ht="18" customHeight="1">
      <c r="A837" s="107">
        <v>831</v>
      </c>
      <c r="B837" s="107" t="s">
        <v>288</v>
      </c>
      <c r="C837" s="90">
        <v>43578</v>
      </c>
      <c r="D837" s="107" t="s">
        <v>5617</v>
      </c>
      <c r="E837" s="107" t="s">
        <v>1709</v>
      </c>
      <c r="F837" s="126">
        <v>1584</v>
      </c>
      <c r="G837" s="107" t="str">
        <f t="shared" si="13"/>
        <v>SH19-03920</v>
      </c>
      <c r="H837" s="318"/>
      <c r="I837" s="126"/>
      <c r="J837" s="110"/>
      <c r="K837" s="108"/>
      <c r="L837" s="107"/>
      <c r="M837" s="319"/>
      <c r="N837" s="107"/>
    </row>
    <row r="838" spans="1:14" ht="18" customHeight="1">
      <c r="A838" s="107">
        <v>832</v>
      </c>
      <c r="B838" s="107" t="s">
        <v>288</v>
      </c>
      <c r="C838" s="90">
        <v>43578</v>
      </c>
      <c r="D838" s="107" t="s">
        <v>5618</v>
      </c>
      <c r="E838" s="107" t="s">
        <v>1709</v>
      </c>
      <c r="F838" s="126">
        <v>949.34</v>
      </c>
      <c r="G838" s="107" t="str">
        <f t="shared" si="13"/>
        <v>SH19-03921</v>
      </c>
      <c r="H838" s="318"/>
      <c r="I838" s="126"/>
      <c r="J838" s="110"/>
      <c r="K838" s="108"/>
      <c r="L838" s="107"/>
      <c r="M838" s="319"/>
      <c r="N838" s="107"/>
    </row>
    <row r="839" spans="1:14" ht="18" customHeight="1">
      <c r="A839" s="107">
        <v>833</v>
      </c>
      <c r="B839" s="107" t="s">
        <v>54</v>
      </c>
      <c r="C839" s="90">
        <v>43578</v>
      </c>
      <c r="D839" s="107" t="s">
        <v>5619</v>
      </c>
      <c r="E839" s="107" t="s">
        <v>1709</v>
      </c>
      <c r="F839" s="126">
        <f>222.8+286.5+263+1339.2</f>
        <v>2111.5</v>
      </c>
      <c r="G839" s="107" t="str">
        <f t="shared" si="13"/>
        <v>SH19-03922</v>
      </c>
      <c r="H839" s="318"/>
      <c r="I839" s="126"/>
      <c r="J839" s="110"/>
      <c r="K839" s="108"/>
      <c r="L839" s="107"/>
      <c r="M839" s="319"/>
      <c r="N839" s="107"/>
    </row>
    <row r="840" spans="1:14" ht="18" customHeight="1">
      <c r="A840" s="107">
        <v>834</v>
      </c>
      <c r="B840" s="107" t="s">
        <v>1746</v>
      </c>
      <c r="D840" s="327" t="s">
        <v>5620</v>
      </c>
      <c r="E840" s="107" t="s">
        <v>1709</v>
      </c>
      <c r="F840" s="126">
        <v>0</v>
      </c>
      <c r="G840" s="107" t="str">
        <f t="shared" si="13"/>
        <v>SH19-03923</v>
      </c>
      <c r="H840" s="318"/>
      <c r="I840" s="126"/>
      <c r="J840" s="110"/>
      <c r="K840" s="108"/>
      <c r="L840" s="107"/>
      <c r="M840" s="319"/>
      <c r="N840" s="107"/>
    </row>
    <row r="841" spans="1:14" ht="18" customHeight="1">
      <c r="A841" s="107">
        <v>835</v>
      </c>
      <c r="B841" s="107" t="s">
        <v>42</v>
      </c>
      <c r="C841" s="90">
        <v>43579</v>
      </c>
      <c r="D841" s="107" t="s">
        <v>5621</v>
      </c>
      <c r="E841" s="107" t="s">
        <v>6090</v>
      </c>
      <c r="F841" s="126">
        <v>9948.52</v>
      </c>
      <c r="G841" s="107" t="str">
        <f t="shared" si="13"/>
        <v>SH19-03924</v>
      </c>
      <c r="H841" s="318"/>
      <c r="I841" s="126"/>
      <c r="J841" s="110"/>
      <c r="K841" s="108"/>
      <c r="L841" s="107"/>
      <c r="M841" s="319"/>
      <c r="N841" s="107"/>
    </row>
    <row r="842" spans="1:14" ht="18" customHeight="1">
      <c r="A842" s="107">
        <v>836</v>
      </c>
      <c r="B842" s="107" t="s">
        <v>42</v>
      </c>
      <c r="C842" s="90">
        <v>43579</v>
      </c>
      <c r="D842" s="107" t="s">
        <v>5622</v>
      </c>
      <c r="E842" s="107" t="s">
        <v>6090</v>
      </c>
      <c r="F842" s="126">
        <v>6611.93</v>
      </c>
      <c r="G842" s="107" t="str">
        <f t="shared" si="13"/>
        <v>SH19-03925</v>
      </c>
      <c r="H842" s="318"/>
      <c r="I842" s="126"/>
      <c r="J842" s="110"/>
      <c r="K842" s="108"/>
      <c r="L842" s="107"/>
      <c r="M842" s="319"/>
      <c r="N842" s="107"/>
    </row>
    <row r="843" spans="1:14" ht="18" customHeight="1">
      <c r="A843" s="107">
        <v>837</v>
      </c>
      <c r="B843" s="107" t="s">
        <v>42</v>
      </c>
      <c r="C843" s="90">
        <v>43579</v>
      </c>
      <c r="D843" s="107" t="s">
        <v>5623</v>
      </c>
      <c r="E843" s="107" t="s">
        <v>6090</v>
      </c>
      <c r="F843" s="126">
        <v>1672.63</v>
      </c>
      <c r="G843" s="107" t="str">
        <f t="shared" si="13"/>
        <v>SH19-03926</v>
      </c>
      <c r="H843" s="318"/>
      <c r="I843" s="126"/>
      <c r="J843" s="110"/>
      <c r="K843" s="108"/>
      <c r="L843" s="107"/>
      <c r="M843" s="319"/>
      <c r="N843" s="107"/>
    </row>
    <row r="844" spans="1:14" ht="18" customHeight="1">
      <c r="A844" s="107">
        <v>838</v>
      </c>
      <c r="B844" s="107" t="s">
        <v>341</v>
      </c>
      <c r="C844" s="90">
        <v>43578</v>
      </c>
      <c r="D844" s="107" t="s">
        <v>5624</v>
      </c>
      <c r="E844" s="107" t="s">
        <v>1709</v>
      </c>
      <c r="F844" s="126">
        <v>5543.2</v>
      </c>
      <c r="G844" s="107" t="str">
        <f t="shared" si="13"/>
        <v>SH19-03927</v>
      </c>
      <c r="H844" s="318"/>
      <c r="I844" s="126"/>
      <c r="J844" s="110"/>
      <c r="K844" s="108"/>
      <c r="L844" s="107"/>
      <c r="M844" s="319"/>
      <c r="N844" s="107"/>
    </row>
    <row r="845" spans="1:14" ht="18" customHeight="1">
      <c r="A845" s="107">
        <v>839</v>
      </c>
      <c r="B845" s="107" t="s">
        <v>42</v>
      </c>
      <c r="C845" s="90">
        <v>43579</v>
      </c>
      <c r="D845" s="107" t="s">
        <v>5625</v>
      </c>
      <c r="E845" s="107" t="s">
        <v>6090</v>
      </c>
      <c r="F845" s="126">
        <v>2938.18</v>
      </c>
      <c r="G845" s="107" t="str">
        <f t="shared" si="13"/>
        <v>SH19-03928</v>
      </c>
      <c r="H845" s="318"/>
      <c r="I845" s="126"/>
      <c r="J845" s="110"/>
      <c r="K845" s="108"/>
      <c r="L845" s="107"/>
      <c r="M845" s="319"/>
      <c r="N845" s="107"/>
    </row>
    <row r="846" spans="1:14" ht="18" customHeight="1">
      <c r="A846" s="107">
        <v>840</v>
      </c>
      <c r="B846" s="107" t="s">
        <v>42</v>
      </c>
      <c r="C846" s="90">
        <v>43578</v>
      </c>
      <c r="D846" s="107" t="s">
        <v>5626</v>
      </c>
      <c r="E846" s="107" t="s">
        <v>1709</v>
      </c>
      <c r="F846" s="126">
        <v>12494.19</v>
      </c>
      <c r="G846" s="107" t="str">
        <f t="shared" si="13"/>
        <v>SH19-03929</v>
      </c>
      <c r="H846" s="318"/>
      <c r="I846" s="126"/>
      <c r="J846" s="110"/>
      <c r="K846" s="108"/>
      <c r="L846" s="107"/>
      <c r="M846" s="319"/>
      <c r="N846" s="107"/>
    </row>
    <row r="847" spans="1:14" ht="18" customHeight="1">
      <c r="A847" s="107">
        <v>841</v>
      </c>
      <c r="B847" s="107" t="s">
        <v>42</v>
      </c>
      <c r="C847" s="90">
        <v>43578</v>
      </c>
      <c r="D847" s="107" t="s">
        <v>5627</v>
      </c>
      <c r="E847" s="107" t="s">
        <v>1709</v>
      </c>
      <c r="F847" s="126">
        <v>8016.6</v>
      </c>
      <c r="G847" s="107" t="str">
        <f t="shared" si="13"/>
        <v>SH19-03930</v>
      </c>
      <c r="H847" s="318"/>
      <c r="I847" s="126"/>
      <c r="J847" s="110"/>
      <c r="K847" s="108"/>
      <c r="L847" s="107"/>
      <c r="M847" s="319"/>
      <c r="N847" s="107"/>
    </row>
    <row r="848" spans="1:14" ht="18" customHeight="1">
      <c r="A848" s="107">
        <v>842</v>
      </c>
      <c r="B848" s="107" t="s">
        <v>223</v>
      </c>
      <c r="C848" s="90">
        <v>43578</v>
      </c>
      <c r="D848" s="107" t="s">
        <v>5628</v>
      </c>
      <c r="E848" s="107" t="s">
        <v>1709</v>
      </c>
      <c r="F848" s="126">
        <v>659</v>
      </c>
      <c r="G848" s="107" t="str">
        <f t="shared" si="13"/>
        <v>SH19-03931</v>
      </c>
      <c r="H848" s="318"/>
      <c r="I848" s="126"/>
      <c r="J848" s="110"/>
      <c r="K848" s="108"/>
      <c r="L848" s="107"/>
      <c r="M848" s="319"/>
      <c r="N848" s="107"/>
    </row>
    <row r="849" spans="1:14" ht="18" customHeight="1">
      <c r="A849" s="107">
        <v>843</v>
      </c>
      <c r="B849" s="107" t="s">
        <v>238</v>
      </c>
      <c r="C849" s="90">
        <v>43578</v>
      </c>
      <c r="D849" s="107" t="s">
        <v>5629</v>
      </c>
      <c r="E849" s="107" t="s">
        <v>1709</v>
      </c>
      <c r="F849" s="126">
        <v>1245.18</v>
      </c>
      <c r="G849" s="107" t="str">
        <f t="shared" si="13"/>
        <v>SH19-03932</v>
      </c>
      <c r="H849" s="318"/>
      <c r="I849" s="126"/>
      <c r="J849" s="110"/>
      <c r="K849" s="108"/>
      <c r="L849" s="107"/>
      <c r="M849" s="319"/>
      <c r="N849" s="107"/>
    </row>
    <row r="850" spans="1:14" ht="18" customHeight="1">
      <c r="A850" s="107">
        <v>844</v>
      </c>
      <c r="B850" s="107" t="s">
        <v>1746</v>
      </c>
      <c r="D850" s="327" t="s">
        <v>5630</v>
      </c>
      <c r="E850" s="107" t="s">
        <v>1709</v>
      </c>
      <c r="F850" s="126">
        <v>0</v>
      </c>
      <c r="G850" s="107" t="str">
        <f t="shared" si="13"/>
        <v>SH19-03933</v>
      </c>
      <c r="H850" s="318"/>
      <c r="I850" s="126"/>
      <c r="J850" s="110"/>
      <c r="K850" s="108"/>
      <c r="L850" s="107"/>
      <c r="M850" s="319"/>
      <c r="N850" s="107"/>
    </row>
    <row r="851" spans="1:14" ht="18" customHeight="1">
      <c r="A851" s="107">
        <v>845</v>
      </c>
      <c r="B851" s="107" t="s">
        <v>1746</v>
      </c>
      <c r="D851" s="327" t="s">
        <v>5631</v>
      </c>
      <c r="E851" s="107" t="s">
        <v>1709</v>
      </c>
      <c r="F851" s="126">
        <v>0</v>
      </c>
      <c r="G851" s="107" t="str">
        <f t="shared" si="13"/>
        <v>SH19-03934</v>
      </c>
      <c r="H851" s="318"/>
      <c r="I851" s="126"/>
      <c r="J851" s="110"/>
      <c r="K851" s="108"/>
      <c r="L851" s="107"/>
      <c r="M851" s="319"/>
      <c r="N851" s="107"/>
    </row>
    <row r="852" spans="1:14" ht="18" customHeight="1">
      <c r="A852" s="107">
        <v>846</v>
      </c>
      <c r="B852" s="107" t="s">
        <v>139</v>
      </c>
      <c r="C852" s="90">
        <v>43578</v>
      </c>
      <c r="D852" s="107" t="s">
        <v>5632</v>
      </c>
      <c r="E852" s="107" t="s">
        <v>1709</v>
      </c>
      <c r="F852" s="126">
        <v>1384.75</v>
      </c>
      <c r="G852" s="107" t="str">
        <f t="shared" si="13"/>
        <v>SH19-03935</v>
      </c>
      <c r="H852" s="318"/>
      <c r="I852" s="126"/>
      <c r="J852" s="110"/>
      <c r="K852" s="108"/>
      <c r="L852" s="107"/>
      <c r="M852" s="319"/>
      <c r="N852" s="107"/>
    </row>
    <row r="853" spans="1:14" ht="18" customHeight="1">
      <c r="A853" s="107">
        <v>847</v>
      </c>
      <c r="B853" s="107" t="s">
        <v>329</v>
      </c>
      <c r="C853" s="90">
        <v>43578</v>
      </c>
      <c r="D853" s="107" t="s">
        <v>5633</v>
      </c>
      <c r="E853" s="107" t="s">
        <v>1709</v>
      </c>
      <c r="F853" s="126">
        <v>3594.24</v>
      </c>
      <c r="G853" s="107" t="str">
        <f t="shared" si="13"/>
        <v>SH19-03936</v>
      </c>
      <c r="H853" s="318"/>
      <c r="I853" s="126"/>
      <c r="J853" s="110"/>
      <c r="K853" s="108"/>
      <c r="L853" s="107"/>
      <c r="M853" s="319"/>
      <c r="N853" s="107"/>
    </row>
    <row r="854" spans="1:14" ht="18" customHeight="1">
      <c r="A854" s="107">
        <v>848</v>
      </c>
      <c r="B854" s="107" t="s">
        <v>197</v>
      </c>
      <c r="C854" s="90">
        <v>43578</v>
      </c>
      <c r="D854" s="107" t="s">
        <v>5634</v>
      </c>
      <c r="E854" s="107" t="s">
        <v>1709</v>
      </c>
      <c r="F854" s="126">
        <v>1901.23</v>
      </c>
      <c r="G854" s="107" t="str">
        <f t="shared" si="13"/>
        <v>SH19-03937</v>
      </c>
      <c r="H854" s="318"/>
      <c r="I854" s="126"/>
      <c r="J854" s="110"/>
      <c r="K854" s="108"/>
      <c r="L854" s="107"/>
      <c r="M854" s="319"/>
      <c r="N854" s="107"/>
    </row>
    <row r="855" spans="1:14" ht="18" customHeight="1">
      <c r="A855" s="107">
        <v>849</v>
      </c>
      <c r="B855" s="107" t="s">
        <v>1727</v>
      </c>
      <c r="C855" s="90">
        <v>43578</v>
      </c>
      <c r="D855" s="107" t="s">
        <v>5635</v>
      </c>
      <c r="E855" s="107" t="s">
        <v>1709</v>
      </c>
      <c r="F855" s="126">
        <v>1006.5</v>
      </c>
      <c r="G855" s="107" t="str">
        <f t="shared" si="13"/>
        <v>SH19-03938</v>
      </c>
      <c r="H855" s="318"/>
      <c r="I855" s="126"/>
      <c r="J855" s="110"/>
      <c r="K855" s="108"/>
      <c r="L855" s="107"/>
      <c r="M855" s="319"/>
      <c r="N855" s="107"/>
    </row>
    <row r="856" spans="1:14" ht="18" customHeight="1">
      <c r="A856" s="107">
        <v>850</v>
      </c>
      <c r="B856" s="107" t="s">
        <v>142</v>
      </c>
      <c r="C856" s="90">
        <v>43578</v>
      </c>
      <c r="D856" s="107" t="s">
        <v>5636</v>
      </c>
      <c r="E856" s="107" t="s">
        <v>1709</v>
      </c>
      <c r="F856" s="126">
        <v>1766.8</v>
      </c>
      <c r="G856" s="107" t="str">
        <f t="shared" si="13"/>
        <v>SH19-03939</v>
      </c>
      <c r="H856" s="318"/>
      <c r="I856" s="126"/>
      <c r="J856" s="110"/>
      <c r="K856" s="108"/>
      <c r="L856" s="107"/>
      <c r="M856" s="319"/>
      <c r="N856" s="107"/>
    </row>
    <row r="857" spans="1:14" ht="18" customHeight="1">
      <c r="A857" s="107">
        <v>851</v>
      </c>
      <c r="B857" s="107" t="s">
        <v>142</v>
      </c>
      <c r="C857" s="90">
        <v>43578</v>
      </c>
      <c r="D857" s="125" t="s">
        <v>5637</v>
      </c>
      <c r="E857" s="107" t="s">
        <v>1709</v>
      </c>
      <c r="F857" s="126">
        <v>821.52</v>
      </c>
      <c r="G857" s="107" t="str">
        <f t="shared" si="13"/>
        <v>SH19-03940</v>
      </c>
      <c r="H857" s="318"/>
      <c r="I857" s="126"/>
      <c r="J857" s="110"/>
      <c r="K857" s="108"/>
      <c r="L857" s="107"/>
      <c r="M857" s="319"/>
      <c r="N857" s="107"/>
    </row>
    <row r="858" spans="1:14" ht="18" customHeight="1">
      <c r="A858" s="107">
        <v>852</v>
      </c>
      <c r="B858" s="107" t="s">
        <v>42</v>
      </c>
      <c r="C858" s="90">
        <v>43578</v>
      </c>
      <c r="D858" s="107" t="s">
        <v>5638</v>
      </c>
      <c r="E858" s="107" t="s">
        <v>6089</v>
      </c>
      <c r="F858" s="126">
        <v>4.49</v>
      </c>
      <c r="G858" s="107" t="str">
        <f t="shared" si="13"/>
        <v>SH19-03941</v>
      </c>
      <c r="H858" s="318"/>
      <c r="I858" s="126"/>
      <c r="J858" s="110"/>
      <c r="K858" s="108"/>
      <c r="L858" s="107"/>
      <c r="M858" s="319"/>
      <c r="N858" s="107"/>
    </row>
    <row r="859" spans="1:14" ht="18" customHeight="1">
      <c r="A859" s="107">
        <v>853</v>
      </c>
      <c r="B859" s="107" t="s">
        <v>42</v>
      </c>
      <c r="C859" s="90">
        <v>43579</v>
      </c>
      <c r="D859" s="107" t="s">
        <v>5639</v>
      </c>
      <c r="E859" s="107" t="s">
        <v>6090</v>
      </c>
      <c r="F859" s="126">
        <v>6836.08</v>
      </c>
      <c r="G859" s="107" t="str">
        <f t="shared" si="13"/>
        <v>SH19-03942</v>
      </c>
      <c r="H859" s="318"/>
      <c r="I859" s="126"/>
      <c r="J859" s="110"/>
      <c r="K859" s="108"/>
      <c r="L859" s="107"/>
      <c r="M859" s="319"/>
      <c r="N859" s="107"/>
    </row>
    <row r="860" spans="1:14" ht="18" customHeight="1">
      <c r="A860" s="107">
        <v>854</v>
      </c>
      <c r="B860" s="107" t="s">
        <v>42</v>
      </c>
      <c r="C860" s="90">
        <v>43579</v>
      </c>
      <c r="D860" s="107" t="s">
        <v>5640</v>
      </c>
      <c r="E860" s="107" t="s">
        <v>6090</v>
      </c>
      <c r="F860" s="126">
        <v>8484.7000000000007</v>
      </c>
      <c r="G860" s="107" t="str">
        <f t="shared" si="13"/>
        <v>SH19-03943</v>
      </c>
      <c r="H860" s="318"/>
      <c r="I860" s="126"/>
      <c r="J860" s="110"/>
      <c r="K860" s="108"/>
      <c r="L860" s="107"/>
      <c r="M860" s="319"/>
      <c r="N860" s="107"/>
    </row>
    <row r="861" spans="1:14" ht="18" customHeight="1">
      <c r="A861" s="107">
        <v>855</v>
      </c>
      <c r="B861" s="107" t="s">
        <v>42</v>
      </c>
      <c r="C861" s="90">
        <v>43579</v>
      </c>
      <c r="D861" s="107" t="s">
        <v>5641</v>
      </c>
      <c r="E861" s="107" t="s">
        <v>6090</v>
      </c>
      <c r="F861" s="126">
        <v>8592.64</v>
      </c>
      <c r="G861" s="107" t="str">
        <f t="shared" si="13"/>
        <v>SH19-03944</v>
      </c>
      <c r="H861" s="318"/>
      <c r="I861" s="126"/>
      <c r="J861" s="110"/>
      <c r="K861" s="108"/>
      <c r="L861" s="107"/>
      <c r="M861" s="319"/>
      <c r="N861" s="107"/>
    </row>
    <row r="862" spans="1:14" ht="18" customHeight="1">
      <c r="A862" s="107">
        <v>856</v>
      </c>
      <c r="B862" s="107" t="s">
        <v>42</v>
      </c>
      <c r="C862" s="90">
        <v>43579</v>
      </c>
      <c r="D862" s="107" t="s">
        <v>5642</v>
      </c>
      <c r="E862" s="107" t="s">
        <v>6090</v>
      </c>
      <c r="F862" s="126">
        <v>8547.23</v>
      </c>
      <c r="G862" s="107" t="str">
        <f t="shared" si="13"/>
        <v>SH19-03945</v>
      </c>
      <c r="H862" s="318"/>
      <c r="I862" s="126"/>
      <c r="J862" s="110"/>
      <c r="K862" s="108"/>
      <c r="L862" s="107"/>
      <c r="M862" s="319"/>
      <c r="N862" s="107"/>
    </row>
    <row r="863" spans="1:14" ht="18" customHeight="1">
      <c r="A863" s="107">
        <v>857</v>
      </c>
      <c r="B863" s="107" t="s">
        <v>49</v>
      </c>
      <c r="C863" s="90">
        <v>43578</v>
      </c>
      <c r="D863" s="107" t="s">
        <v>5643</v>
      </c>
      <c r="E863" s="107" t="s">
        <v>1709</v>
      </c>
      <c r="F863" s="126">
        <v>14242.8</v>
      </c>
      <c r="G863" s="107" t="str">
        <f t="shared" ref="G863:G926" si="14">D863</f>
        <v>SH19-03946</v>
      </c>
      <c r="H863" s="318"/>
      <c r="I863" s="126"/>
      <c r="J863" s="110"/>
      <c r="K863" s="108"/>
      <c r="L863" s="107"/>
      <c r="M863" s="319"/>
      <c r="N863" s="107"/>
    </row>
    <row r="864" spans="1:14" ht="18" customHeight="1">
      <c r="A864" s="107">
        <v>858</v>
      </c>
      <c r="B864" s="107" t="s">
        <v>42</v>
      </c>
      <c r="C864" s="90">
        <v>43578</v>
      </c>
      <c r="D864" s="107" t="s">
        <v>5644</v>
      </c>
      <c r="E864" s="107" t="s">
        <v>1709</v>
      </c>
      <c r="F864" s="126">
        <v>13082.88</v>
      </c>
      <c r="G864" s="107" t="str">
        <f t="shared" si="14"/>
        <v>SH19-03947</v>
      </c>
      <c r="H864" s="318"/>
      <c r="I864" s="126"/>
      <c r="J864" s="110"/>
      <c r="K864" s="108"/>
      <c r="L864" s="107"/>
      <c r="M864" s="319"/>
      <c r="N864" s="107"/>
    </row>
    <row r="865" spans="1:14" ht="18" customHeight="1">
      <c r="A865" s="107">
        <v>859</v>
      </c>
      <c r="B865" s="107" t="s">
        <v>225</v>
      </c>
      <c r="C865" s="90">
        <v>43578</v>
      </c>
      <c r="D865" s="107" t="s">
        <v>5645</v>
      </c>
      <c r="E865" s="107" t="s">
        <v>1709</v>
      </c>
      <c r="F865" s="126">
        <v>3236.63</v>
      </c>
      <c r="G865" s="107" t="str">
        <f t="shared" si="14"/>
        <v>SH19-03948</v>
      </c>
      <c r="H865" s="318"/>
      <c r="I865" s="126"/>
      <c r="J865" s="110"/>
      <c r="K865" s="108"/>
      <c r="L865" s="107"/>
      <c r="M865" s="319"/>
      <c r="N865" s="107"/>
    </row>
    <row r="866" spans="1:14" ht="18" customHeight="1">
      <c r="A866" s="107">
        <v>860</v>
      </c>
      <c r="B866" s="107" t="s">
        <v>141</v>
      </c>
      <c r="C866" s="90">
        <v>43578</v>
      </c>
      <c r="D866" s="107" t="s">
        <v>5646</v>
      </c>
      <c r="E866" s="107" t="s">
        <v>1709</v>
      </c>
      <c r="F866" s="126">
        <v>3012.95</v>
      </c>
      <c r="G866" s="107" t="str">
        <f t="shared" si="14"/>
        <v>SH19-03949</v>
      </c>
      <c r="H866" s="318"/>
      <c r="I866" s="126"/>
      <c r="J866" s="110"/>
      <c r="K866" s="108"/>
      <c r="L866" s="107"/>
      <c r="M866" s="319"/>
      <c r="N866" s="107"/>
    </row>
    <row r="867" spans="1:14" ht="18" customHeight="1">
      <c r="A867" s="107">
        <v>861</v>
      </c>
      <c r="B867" s="107" t="s">
        <v>1727</v>
      </c>
      <c r="C867" s="90">
        <v>43578</v>
      </c>
      <c r="D867" s="107" t="s">
        <v>5647</v>
      </c>
      <c r="E867" s="107" t="s">
        <v>1709</v>
      </c>
      <c r="F867" s="126">
        <v>396.36</v>
      </c>
      <c r="G867" s="107" t="str">
        <f t="shared" si="14"/>
        <v>SH19-03950</v>
      </c>
      <c r="H867" s="318"/>
      <c r="I867" s="126"/>
      <c r="J867" s="110"/>
      <c r="K867" s="108"/>
      <c r="L867" s="107"/>
      <c r="M867" s="319"/>
      <c r="N867" s="107"/>
    </row>
    <row r="868" spans="1:14" ht="18" customHeight="1">
      <c r="A868" s="107">
        <v>862</v>
      </c>
      <c r="B868" s="107" t="s">
        <v>42</v>
      </c>
      <c r="C868" s="90">
        <v>43578</v>
      </c>
      <c r="D868" s="107" t="s">
        <v>5648</v>
      </c>
      <c r="E868" s="107" t="s">
        <v>6089</v>
      </c>
      <c r="F868" s="126">
        <v>541.03</v>
      </c>
      <c r="G868" s="107" t="str">
        <f t="shared" si="14"/>
        <v>SH19-03951</v>
      </c>
      <c r="H868" s="318"/>
      <c r="I868" s="126"/>
      <c r="J868" s="110"/>
      <c r="K868" s="108"/>
      <c r="L868" s="107"/>
      <c r="M868" s="319"/>
      <c r="N868" s="107"/>
    </row>
    <row r="869" spans="1:14" ht="18" customHeight="1">
      <c r="A869" s="107">
        <v>863</v>
      </c>
      <c r="B869" s="107" t="s">
        <v>42</v>
      </c>
      <c r="C869" s="90">
        <v>43578</v>
      </c>
      <c r="D869" s="107" t="s">
        <v>5649</v>
      </c>
      <c r="E869" s="107" t="s">
        <v>6089</v>
      </c>
      <c r="F869" s="126">
        <v>324.13</v>
      </c>
      <c r="G869" s="107" t="str">
        <f t="shared" si="14"/>
        <v>SH19-03952</v>
      </c>
      <c r="H869" s="318"/>
      <c r="I869" s="126"/>
      <c r="J869" s="110"/>
      <c r="K869" s="108"/>
      <c r="L869" s="107"/>
      <c r="M869" s="319"/>
      <c r="N869" s="107"/>
    </row>
    <row r="870" spans="1:14" ht="18" customHeight="1">
      <c r="A870" s="107">
        <v>864</v>
      </c>
      <c r="B870" s="107" t="s">
        <v>43</v>
      </c>
      <c r="C870" s="90">
        <v>43578</v>
      </c>
      <c r="D870" s="107" t="s">
        <v>5650</v>
      </c>
      <c r="E870" s="107" t="s">
        <v>1709</v>
      </c>
      <c r="F870" s="126">
        <v>1219.18</v>
      </c>
      <c r="G870" s="107" t="str">
        <f t="shared" si="14"/>
        <v>SH19-03953</v>
      </c>
      <c r="H870" s="318"/>
      <c r="I870" s="126"/>
      <c r="J870" s="110"/>
      <c r="K870" s="108"/>
      <c r="L870" s="107"/>
      <c r="M870" s="319"/>
      <c r="N870" s="107"/>
    </row>
    <row r="871" spans="1:14" ht="18" customHeight="1">
      <c r="A871" s="107">
        <v>865</v>
      </c>
      <c r="B871" s="107" t="s">
        <v>42</v>
      </c>
      <c r="C871" s="90">
        <v>43578</v>
      </c>
      <c r="D871" s="107" t="s">
        <v>5651</v>
      </c>
      <c r="E871" s="107" t="s">
        <v>6089</v>
      </c>
      <c r="F871" s="126">
        <v>16.899999999999999</v>
      </c>
      <c r="G871" s="107" t="str">
        <f t="shared" si="14"/>
        <v>SH19-03954</v>
      </c>
      <c r="H871" s="318"/>
      <c r="I871" s="126"/>
      <c r="J871" s="110"/>
      <c r="K871" s="108"/>
      <c r="L871" s="107"/>
      <c r="M871" s="319"/>
      <c r="N871" s="107"/>
    </row>
    <row r="872" spans="1:14" ht="18" customHeight="1">
      <c r="A872" s="107">
        <v>866</v>
      </c>
      <c r="B872" s="107" t="s">
        <v>1755</v>
      </c>
      <c r="C872" s="90">
        <v>43579</v>
      </c>
      <c r="D872" s="107" t="s">
        <v>5652</v>
      </c>
      <c r="E872" s="107" t="s">
        <v>1709</v>
      </c>
      <c r="F872" s="126">
        <v>4038</v>
      </c>
      <c r="G872" s="107" t="str">
        <f t="shared" si="14"/>
        <v>SH19-03955</v>
      </c>
      <c r="H872" s="318"/>
      <c r="I872" s="126"/>
      <c r="J872" s="110"/>
      <c r="K872" s="108"/>
      <c r="L872" s="107"/>
      <c r="M872" s="319"/>
      <c r="N872" s="107"/>
    </row>
    <row r="873" spans="1:14" ht="18" customHeight="1">
      <c r="A873" s="107">
        <v>867</v>
      </c>
      <c r="B873" s="107" t="s">
        <v>42</v>
      </c>
      <c r="C873" s="90">
        <v>43580</v>
      </c>
      <c r="D873" s="107" t="s">
        <v>5653</v>
      </c>
      <c r="E873" s="107" t="s">
        <v>6091</v>
      </c>
      <c r="F873" s="126">
        <v>9365.49</v>
      </c>
      <c r="G873" s="107" t="str">
        <f t="shared" si="14"/>
        <v>SH19-03956</v>
      </c>
      <c r="H873" s="318"/>
      <c r="I873" s="126"/>
      <c r="J873" s="110"/>
      <c r="K873" s="108"/>
      <c r="L873" s="107"/>
      <c r="M873" s="319"/>
      <c r="N873" s="107"/>
    </row>
    <row r="874" spans="1:14" ht="18" customHeight="1">
      <c r="A874" s="107">
        <v>868</v>
      </c>
      <c r="B874" s="107" t="s">
        <v>42</v>
      </c>
      <c r="C874" s="90">
        <v>43580</v>
      </c>
      <c r="D874" s="107" t="s">
        <v>5654</v>
      </c>
      <c r="E874" s="107" t="s">
        <v>6091</v>
      </c>
      <c r="F874" s="126">
        <v>7027.06</v>
      </c>
      <c r="G874" s="107" t="str">
        <f t="shared" si="14"/>
        <v>SH19-03957</v>
      </c>
      <c r="H874" s="318"/>
      <c r="I874" s="126"/>
      <c r="J874" s="110"/>
      <c r="K874" s="108"/>
      <c r="L874" s="107"/>
      <c r="M874" s="319"/>
      <c r="N874" s="107"/>
    </row>
    <row r="875" spans="1:14" ht="18" customHeight="1">
      <c r="A875" s="107">
        <v>869</v>
      </c>
      <c r="B875" s="107" t="s">
        <v>42</v>
      </c>
      <c r="C875" s="90">
        <v>43580</v>
      </c>
      <c r="D875" s="107" t="s">
        <v>5655</v>
      </c>
      <c r="E875" s="107" t="s">
        <v>6091</v>
      </c>
      <c r="F875" s="126">
        <v>7411.71</v>
      </c>
      <c r="G875" s="107" t="str">
        <f t="shared" si="14"/>
        <v>SH19-03958</v>
      </c>
      <c r="H875" s="318"/>
      <c r="I875" s="126"/>
      <c r="J875" s="110"/>
      <c r="K875" s="108"/>
      <c r="L875" s="107"/>
      <c r="M875" s="319"/>
      <c r="N875" s="107"/>
    </row>
    <row r="876" spans="1:14" ht="18" customHeight="1">
      <c r="A876" s="107">
        <v>870</v>
      </c>
      <c r="B876" s="107" t="s">
        <v>42</v>
      </c>
      <c r="C876" s="90">
        <v>43580</v>
      </c>
      <c r="D876" s="107" t="s">
        <v>5656</v>
      </c>
      <c r="E876" s="107" t="s">
        <v>6091</v>
      </c>
      <c r="F876" s="126">
        <v>4154.59</v>
      </c>
      <c r="G876" s="107" t="str">
        <f t="shared" si="14"/>
        <v>SH19-03959</v>
      </c>
      <c r="H876" s="318"/>
      <c r="I876" s="126"/>
      <c r="J876" s="110"/>
      <c r="K876" s="108"/>
      <c r="L876" s="107"/>
      <c r="M876" s="319"/>
      <c r="N876" s="107"/>
    </row>
    <row r="877" spans="1:14" ht="18" customHeight="1">
      <c r="A877" s="107">
        <v>871</v>
      </c>
      <c r="B877" s="107" t="s">
        <v>42</v>
      </c>
      <c r="C877" s="90">
        <v>43580</v>
      </c>
      <c r="D877" s="107" t="s">
        <v>5657</v>
      </c>
      <c r="E877" s="107" t="s">
        <v>6091</v>
      </c>
      <c r="F877" s="126">
        <v>559</v>
      </c>
      <c r="G877" s="107" t="str">
        <f t="shared" si="14"/>
        <v>SH19-03960</v>
      </c>
      <c r="H877" s="318"/>
      <c r="I877" s="126"/>
      <c r="J877" s="110"/>
      <c r="K877" s="108"/>
      <c r="L877" s="107"/>
      <c r="M877" s="319"/>
      <c r="N877" s="107"/>
    </row>
    <row r="878" spans="1:14" ht="18" customHeight="1">
      <c r="A878" s="107">
        <v>872</v>
      </c>
      <c r="B878" s="107" t="s">
        <v>42</v>
      </c>
      <c r="C878" s="90">
        <v>43580</v>
      </c>
      <c r="D878" s="107" t="s">
        <v>5658</v>
      </c>
      <c r="E878" s="107" t="s">
        <v>6091</v>
      </c>
      <c r="F878" s="126">
        <v>4343.22</v>
      </c>
      <c r="G878" s="107" t="str">
        <f t="shared" si="14"/>
        <v>SH19-03961</v>
      </c>
      <c r="H878" s="318"/>
      <c r="I878" s="126"/>
      <c r="J878" s="110"/>
      <c r="K878" s="108"/>
      <c r="L878" s="107"/>
      <c r="M878" s="319"/>
      <c r="N878" s="107"/>
    </row>
    <row r="879" spans="1:14" ht="18" customHeight="1">
      <c r="A879" s="107">
        <v>873</v>
      </c>
      <c r="B879" s="107" t="s">
        <v>42</v>
      </c>
      <c r="C879" s="90">
        <v>43580</v>
      </c>
      <c r="D879" s="107" t="s">
        <v>5659</v>
      </c>
      <c r="E879" s="107" t="s">
        <v>6091</v>
      </c>
      <c r="F879" s="126">
        <v>5436.33</v>
      </c>
      <c r="G879" s="107" t="str">
        <f t="shared" si="14"/>
        <v>SH19-03962</v>
      </c>
      <c r="H879" s="318"/>
      <c r="I879" s="126"/>
      <c r="J879" s="110"/>
      <c r="K879" s="108"/>
      <c r="L879" s="107"/>
      <c r="M879" s="319"/>
      <c r="N879" s="107"/>
    </row>
    <row r="880" spans="1:14" ht="18" customHeight="1">
      <c r="A880" s="107">
        <v>874</v>
      </c>
      <c r="B880" s="107"/>
      <c r="D880" s="347" t="s">
        <v>5660</v>
      </c>
      <c r="E880" s="107" t="s">
        <v>1709</v>
      </c>
      <c r="F880" s="126">
        <v>0</v>
      </c>
      <c r="G880" s="107" t="str">
        <f t="shared" si="14"/>
        <v>SH19-03963</v>
      </c>
      <c r="H880" s="318"/>
      <c r="I880" s="126"/>
      <c r="J880" s="110"/>
      <c r="K880" s="108"/>
      <c r="L880" s="107"/>
      <c r="M880" s="319"/>
      <c r="N880" s="107"/>
    </row>
    <row r="881" spans="1:14" ht="18" customHeight="1">
      <c r="A881" s="107">
        <v>875</v>
      </c>
      <c r="B881" s="107" t="s">
        <v>42</v>
      </c>
      <c r="C881" s="90">
        <v>43580</v>
      </c>
      <c r="D881" s="107" t="s">
        <v>5661</v>
      </c>
      <c r="E881" s="107" t="s">
        <v>6091</v>
      </c>
      <c r="F881" s="126">
        <v>10084.209999999999</v>
      </c>
      <c r="G881" s="107" t="str">
        <f t="shared" si="14"/>
        <v>SH19-03964</v>
      </c>
      <c r="H881" s="318"/>
      <c r="I881" s="126"/>
      <c r="J881" s="110"/>
      <c r="K881" s="108"/>
      <c r="L881" s="107"/>
      <c r="M881" s="319"/>
      <c r="N881" s="107"/>
    </row>
    <row r="882" spans="1:14" ht="18" customHeight="1">
      <c r="A882" s="107">
        <v>876</v>
      </c>
      <c r="B882" s="107" t="s">
        <v>42</v>
      </c>
      <c r="C882" s="90">
        <v>43580</v>
      </c>
      <c r="D882" s="107" t="s">
        <v>5662</v>
      </c>
      <c r="E882" s="107" t="s">
        <v>6091</v>
      </c>
      <c r="F882" s="126">
        <v>162.07</v>
      </c>
      <c r="G882" s="107" t="str">
        <f t="shared" si="14"/>
        <v>SH19-03965</v>
      </c>
      <c r="H882" s="318"/>
      <c r="I882" s="126"/>
      <c r="J882" s="110"/>
      <c r="K882" s="108"/>
      <c r="L882" s="107"/>
      <c r="M882" s="319"/>
      <c r="N882" s="107"/>
    </row>
    <row r="883" spans="1:14" ht="18" customHeight="1">
      <c r="A883" s="107">
        <v>877</v>
      </c>
      <c r="B883" s="107" t="s">
        <v>42</v>
      </c>
      <c r="C883" s="90">
        <v>43580</v>
      </c>
      <c r="D883" s="107" t="s">
        <v>5663</v>
      </c>
      <c r="E883" s="107" t="s">
        <v>6091</v>
      </c>
      <c r="F883" s="126">
        <v>9949.19</v>
      </c>
      <c r="G883" s="107" t="str">
        <f t="shared" si="14"/>
        <v>SH19-03966</v>
      </c>
      <c r="H883" s="318"/>
      <c r="I883" s="126"/>
      <c r="J883" s="110"/>
      <c r="K883" s="108"/>
      <c r="L883" s="107"/>
      <c r="M883" s="319"/>
      <c r="N883" s="107"/>
    </row>
    <row r="884" spans="1:14" ht="18" customHeight="1">
      <c r="A884" s="107">
        <v>878</v>
      </c>
      <c r="B884" s="107" t="s">
        <v>42</v>
      </c>
      <c r="C884" s="90">
        <v>43580</v>
      </c>
      <c r="D884" s="107" t="s">
        <v>5664</v>
      </c>
      <c r="E884" s="107" t="s">
        <v>6091</v>
      </c>
      <c r="F884" s="126">
        <v>4269.8500000000004</v>
      </c>
      <c r="G884" s="107" t="str">
        <f t="shared" si="14"/>
        <v>SH19-03967</v>
      </c>
      <c r="H884" s="318"/>
      <c r="I884" s="126"/>
      <c r="J884" s="110"/>
      <c r="K884" s="108"/>
      <c r="L884" s="107"/>
      <c r="M884" s="319"/>
      <c r="N884" s="107"/>
    </row>
    <row r="885" spans="1:14" ht="18" customHeight="1">
      <c r="A885" s="107">
        <v>879</v>
      </c>
      <c r="B885" s="107" t="s">
        <v>42</v>
      </c>
      <c r="C885" s="90">
        <v>43580</v>
      </c>
      <c r="D885" s="107" t="s">
        <v>5665</v>
      </c>
      <c r="E885" s="107" t="s">
        <v>6091</v>
      </c>
      <c r="F885" s="126">
        <v>11761.79</v>
      </c>
      <c r="G885" s="107" t="str">
        <f t="shared" si="14"/>
        <v>SH19-03968</v>
      </c>
      <c r="H885" s="318"/>
      <c r="I885" s="126"/>
      <c r="J885" s="110"/>
      <c r="K885" s="108"/>
      <c r="L885" s="107"/>
      <c r="M885" s="319"/>
      <c r="N885" s="107"/>
    </row>
    <row r="886" spans="1:14" ht="18" customHeight="1">
      <c r="A886" s="107">
        <v>880</v>
      </c>
      <c r="B886" s="107" t="s">
        <v>42</v>
      </c>
      <c r="C886" s="90">
        <v>43580</v>
      </c>
      <c r="D886" s="107" t="s">
        <v>5666</v>
      </c>
      <c r="E886" s="107" t="s">
        <v>6091</v>
      </c>
      <c r="F886" s="126">
        <v>3759.37</v>
      </c>
      <c r="G886" s="107" t="str">
        <f t="shared" si="14"/>
        <v>SH19-03969</v>
      </c>
      <c r="H886" s="318"/>
      <c r="I886" s="126"/>
      <c r="J886" s="110"/>
      <c r="K886" s="108"/>
      <c r="L886" s="107"/>
      <c r="M886" s="319"/>
      <c r="N886" s="107"/>
    </row>
    <row r="887" spans="1:14" ht="18" customHeight="1">
      <c r="A887" s="107">
        <v>881</v>
      </c>
      <c r="B887" s="107" t="s">
        <v>329</v>
      </c>
      <c r="C887" s="90">
        <v>43578</v>
      </c>
      <c r="D887" s="107" t="s">
        <v>5667</v>
      </c>
      <c r="E887" s="107" t="s">
        <v>1709</v>
      </c>
      <c r="F887" s="126">
        <v>281.82</v>
      </c>
      <c r="G887" s="107" t="str">
        <f t="shared" si="14"/>
        <v>SH19-03970</v>
      </c>
      <c r="H887" s="318"/>
      <c r="I887" s="126"/>
      <c r="J887" s="110"/>
      <c r="K887" s="108"/>
      <c r="L887" s="107"/>
      <c r="M887" s="319"/>
      <c r="N887" s="107"/>
    </row>
    <row r="888" spans="1:14" ht="18" customHeight="1">
      <c r="A888" s="107">
        <v>882</v>
      </c>
      <c r="B888" s="107" t="s">
        <v>329</v>
      </c>
      <c r="C888" s="90">
        <v>43578</v>
      </c>
      <c r="D888" s="107" t="s">
        <v>5668</v>
      </c>
      <c r="E888" s="107" t="s">
        <v>1709</v>
      </c>
      <c r="F888" s="126">
        <v>1623.24</v>
      </c>
      <c r="G888" s="107" t="str">
        <f t="shared" si="14"/>
        <v>SH19-03971</v>
      </c>
      <c r="H888" s="318"/>
      <c r="I888" s="126"/>
      <c r="J888" s="110"/>
      <c r="K888" s="108"/>
      <c r="L888" s="107"/>
      <c r="M888" s="319"/>
      <c r="N888" s="107"/>
    </row>
    <row r="889" spans="1:14" ht="18" customHeight="1">
      <c r="A889" s="107">
        <v>883</v>
      </c>
      <c r="B889" s="107" t="s">
        <v>1746</v>
      </c>
      <c r="D889" s="327" t="s">
        <v>5669</v>
      </c>
      <c r="E889" s="107" t="s">
        <v>1709</v>
      </c>
      <c r="F889" s="126">
        <v>0</v>
      </c>
      <c r="G889" s="107" t="str">
        <f t="shared" si="14"/>
        <v>SH19-03972</v>
      </c>
      <c r="H889" s="318"/>
      <c r="I889" s="126"/>
      <c r="J889" s="110"/>
      <c r="K889" s="108"/>
      <c r="L889" s="107"/>
      <c r="M889" s="319"/>
      <c r="N889" s="107"/>
    </row>
    <row r="890" spans="1:14" ht="18" customHeight="1">
      <c r="A890" s="107">
        <v>884</v>
      </c>
      <c r="B890" s="107" t="s">
        <v>142</v>
      </c>
      <c r="C890" s="90">
        <v>43579</v>
      </c>
      <c r="D890" s="107" t="s">
        <v>5670</v>
      </c>
      <c r="E890" s="107" t="s">
        <v>1709</v>
      </c>
      <c r="F890" s="126">
        <v>981.6</v>
      </c>
      <c r="G890" s="107" t="str">
        <f t="shared" si="14"/>
        <v>SH19-03973</v>
      </c>
      <c r="H890" s="318"/>
      <c r="I890" s="126"/>
      <c r="J890" s="110"/>
      <c r="K890" s="108"/>
      <c r="L890" s="107"/>
      <c r="M890" s="319"/>
      <c r="N890" s="107"/>
    </row>
    <row r="891" spans="1:14" ht="18" customHeight="1">
      <c r="A891" s="107">
        <v>885</v>
      </c>
      <c r="B891" s="107" t="s">
        <v>329</v>
      </c>
      <c r="C891" s="90">
        <v>43579</v>
      </c>
      <c r="D891" s="107" t="s">
        <v>5671</v>
      </c>
      <c r="E891" s="107" t="s">
        <v>1709</v>
      </c>
      <c r="F891" s="126">
        <v>3305.81</v>
      </c>
      <c r="G891" s="107" t="str">
        <f t="shared" si="14"/>
        <v>SH19-03974</v>
      </c>
      <c r="H891" s="318"/>
      <c r="I891" s="126"/>
      <c r="J891" s="110"/>
      <c r="K891" s="108"/>
      <c r="L891" s="107"/>
      <c r="M891" s="319"/>
      <c r="N891" s="107"/>
    </row>
    <row r="892" spans="1:14" ht="18" customHeight="1">
      <c r="A892" s="107">
        <v>886</v>
      </c>
      <c r="B892" s="107" t="s">
        <v>43</v>
      </c>
      <c r="C892" s="90">
        <v>43579</v>
      </c>
      <c r="D892" s="107" t="s">
        <v>5672</v>
      </c>
      <c r="E892" s="107" t="s">
        <v>1709</v>
      </c>
      <c r="F892" s="126">
        <v>5486.42</v>
      </c>
      <c r="G892" s="107" t="str">
        <f t="shared" si="14"/>
        <v>SH19-03975</v>
      </c>
      <c r="H892" s="318"/>
      <c r="I892" s="126"/>
      <c r="J892" s="110"/>
      <c r="K892" s="108"/>
      <c r="L892" s="107"/>
      <c r="M892" s="319"/>
      <c r="N892" s="107"/>
    </row>
    <row r="893" spans="1:14" ht="18" customHeight="1">
      <c r="A893" s="107">
        <v>887</v>
      </c>
      <c r="B893" s="107" t="s">
        <v>139</v>
      </c>
      <c r="C893" s="90">
        <v>43579</v>
      </c>
      <c r="D893" s="107" t="s">
        <v>5673</v>
      </c>
      <c r="E893" s="107" t="s">
        <v>1709</v>
      </c>
      <c r="F893" s="126">
        <v>1215</v>
      </c>
      <c r="G893" s="107" t="str">
        <f t="shared" si="14"/>
        <v>SH19-03976</v>
      </c>
      <c r="H893" s="318"/>
      <c r="I893" s="126"/>
      <c r="J893" s="110"/>
      <c r="K893" s="108"/>
      <c r="L893" s="107"/>
      <c r="M893" s="319"/>
      <c r="N893" s="107"/>
    </row>
    <row r="894" spans="1:14" ht="18" customHeight="1">
      <c r="A894" s="107">
        <v>888</v>
      </c>
      <c r="B894" s="107" t="s">
        <v>55</v>
      </c>
      <c r="C894" s="90">
        <v>43579</v>
      </c>
      <c r="D894" s="107" t="s">
        <v>5674</v>
      </c>
      <c r="E894" s="107" t="s">
        <v>1709</v>
      </c>
      <c r="F894" s="126">
        <v>1447.74</v>
      </c>
      <c r="G894" s="107" t="str">
        <f t="shared" si="14"/>
        <v>SH19-03977</v>
      </c>
      <c r="H894" s="318"/>
      <c r="I894" s="126"/>
      <c r="J894" s="110"/>
      <c r="K894" s="108"/>
      <c r="L894" s="107"/>
      <c r="M894" s="319"/>
      <c r="N894" s="107"/>
    </row>
    <row r="895" spans="1:14" ht="18" customHeight="1">
      <c r="A895" s="107">
        <v>889</v>
      </c>
      <c r="B895" s="107" t="s">
        <v>42</v>
      </c>
      <c r="C895" s="90">
        <v>43579</v>
      </c>
      <c r="D895" s="107" t="s">
        <v>5675</v>
      </c>
      <c r="E895" s="107" t="s">
        <v>6090</v>
      </c>
      <c r="F895" s="126">
        <v>79.010000000000005</v>
      </c>
      <c r="G895" s="107" t="str">
        <f t="shared" si="14"/>
        <v>SH19-03978</v>
      </c>
      <c r="H895" s="318"/>
      <c r="I895" s="126"/>
      <c r="J895" s="110"/>
      <c r="K895" s="108"/>
      <c r="L895" s="107"/>
      <c r="M895" s="319"/>
      <c r="N895" s="107"/>
    </row>
    <row r="896" spans="1:14" ht="18" customHeight="1">
      <c r="A896" s="107">
        <v>890</v>
      </c>
      <c r="B896" s="107" t="s">
        <v>42</v>
      </c>
      <c r="C896" s="90">
        <v>43579</v>
      </c>
      <c r="D896" s="107" t="s">
        <v>5676</v>
      </c>
      <c r="E896" s="107" t="s">
        <v>6090</v>
      </c>
      <c r="F896" s="126">
        <v>778.93</v>
      </c>
      <c r="G896" s="107" t="str">
        <f t="shared" si="14"/>
        <v>SH19-03979</v>
      </c>
      <c r="H896" s="318"/>
      <c r="I896" s="126"/>
      <c r="J896" s="110"/>
      <c r="K896" s="108"/>
      <c r="L896" s="107"/>
      <c r="M896" s="319"/>
      <c r="N896" s="107"/>
    </row>
    <row r="897" spans="1:14" ht="18" customHeight="1">
      <c r="A897" s="107">
        <v>891</v>
      </c>
      <c r="B897" s="107" t="s">
        <v>42</v>
      </c>
      <c r="C897" s="90">
        <v>43579</v>
      </c>
      <c r="D897" s="107" t="s">
        <v>5677</v>
      </c>
      <c r="E897" s="107" t="s">
        <v>6090</v>
      </c>
      <c r="F897" s="126">
        <v>17.920000000000002</v>
      </c>
      <c r="G897" s="107" t="str">
        <f t="shared" si="14"/>
        <v>SH19-03980</v>
      </c>
      <c r="H897" s="318"/>
      <c r="I897" s="126"/>
      <c r="J897" s="110"/>
      <c r="K897" s="108"/>
      <c r="L897" s="107"/>
      <c r="M897" s="319"/>
      <c r="N897" s="107"/>
    </row>
    <row r="898" spans="1:14" ht="18" customHeight="1">
      <c r="A898" s="107">
        <v>892</v>
      </c>
      <c r="B898" s="107" t="s">
        <v>225</v>
      </c>
      <c r="C898" s="90">
        <v>43579</v>
      </c>
      <c r="D898" s="107" t="s">
        <v>5678</v>
      </c>
      <c r="E898" s="107" t="s">
        <v>1709</v>
      </c>
      <c r="F898" s="126">
        <v>594</v>
      </c>
      <c r="G898" s="107" t="str">
        <f t="shared" si="14"/>
        <v>SH19-03981</v>
      </c>
      <c r="H898" s="318"/>
      <c r="I898" s="126"/>
      <c r="J898" s="110"/>
      <c r="K898" s="108"/>
      <c r="L898" s="107"/>
      <c r="M898" s="319"/>
      <c r="N898" s="107"/>
    </row>
    <row r="899" spans="1:14" ht="18" customHeight="1">
      <c r="A899" s="107">
        <v>893</v>
      </c>
      <c r="B899" s="107" t="s">
        <v>1746</v>
      </c>
      <c r="D899" s="327" t="s">
        <v>5679</v>
      </c>
      <c r="E899" s="107" t="s">
        <v>1709</v>
      </c>
      <c r="F899" s="126">
        <v>0</v>
      </c>
      <c r="G899" s="107" t="str">
        <f t="shared" si="14"/>
        <v>SH19-03982</v>
      </c>
      <c r="H899" s="318"/>
      <c r="I899" s="126"/>
      <c r="J899" s="110"/>
      <c r="K899" s="108"/>
      <c r="L899" s="107"/>
      <c r="M899" s="319"/>
      <c r="N899" s="107"/>
    </row>
    <row r="900" spans="1:14" ht="18" customHeight="1">
      <c r="A900" s="107">
        <v>894</v>
      </c>
      <c r="B900" s="107" t="s">
        <v>49</v>
      </c>
      <c r="C900" s="90">
        <v>43579</v>
      </c>
      <c r="D900" s="107" t="s">
        <v>5680</v>
      </c>
      <c r="E900" s="107" t="s">
        <v>1709</v>
      </c>
      <c r="F900" s="126">
        <v>14242.8</v>
      </c>
      <c r="G900" s="107" t="str">
        <f t="shared" si="14"/>
        <v>SH19-03983</v>
      </c>
      <c r="H900" s="318"/>
      <c r="I900" s="126"/>
      <c r="J900" s="110"/>
      <c r="K900" s="108"/>
      <c r="L900" s="107"/>
      <c r="M900" s="319"/>
      <c r="N900" s="107"/>
    </row>
    <row r="901" spans="1:14" ht="18" customHeight="1">
      <c r="A901" s="107">
        <v>895</v>
      </c>
      <c r="B901" s="107" t="s">
        <v>346</v>
      </c>
      <c r="C901" s="90">
        <v>43579</v>
      </c>
      <c r="D901" s="107" t="s">
        <v>5681</v>
      </c>
      <c r="E901" s="107" t="s">
        <v>1709</v>
      </c>
      <c r="F901" s="126">
        <v>352</v>
      </c>
      <c r="G901" s="107" t="str">
        <f t="shared" si="14"/>
        <v>SH19-03984</v>
      </c>
      <c r="H901" s="318"/>
      <c r="I901" s="126"/>
      <c r="J901" s="110"/>
      <c r="K901" s="108"/>
      <c r="L901" s="107"/>
      <c r="M901" s="319"/>
      <c r="N901" s="107"/>
    </row>
    <row r="902" spans="1:14" ht="18" customHeight="1">
      <c r="A902" s="107">
        <v>896</v>
      </c>
      <c r="B902" s="107" t="s">
        <v>53</v>
      </c>
      <c r="C902" s="90">
        <v>43579</v>
      </c>
      <c r="D902" s="107" t="s">
        <v>5682</v>
      </c>
      <c r="E902" s="107" t="s">
        <v>1709</v>
      </c>
      <c r="F902" s="126">
        <v>2392</v>
      </c>
      <c r="G902" s="107" t="str">
        <f t="shared" si="14"/>
        <v>SH19-03985</v>
      </c>
      <c r="H902" s="318"/>
      <c r="I902" s="126"/>
      <c r="J902" s="110"/>
      <c r="K902" s="108"/>
      <c r="L902" s="107"/>
      <c r="M902" s="319"/>
      <c r="N902" s="107"/>
    </row>
    <row r="903" spans="1:14" ht="18" customHeight="1">
      <c r="A903" s="107">
        <v>897</v>
      </c>
      <c r="B903" s="107" t="s">
        <v>42</v>
      </c>
      <c r="C903" s="90">
        <v>43579</v>
      </c>
      <c r="D903" s="107" t="s">
        <v>5683</v>
      </c>
      <c r="E903" s="107" t="s">
        <v>6090</v>
      </c>
      <c r="F903" s="126">
        <v>5.24</v>
      </c>
      <c r="G903" s="107" t="str">
        <f t="shared" si="14"/>
        <v>SH19-03986</v>
      </c>
      <c r="H903" s="318"/>
      <c r="I903" s="126"/>
      <c r="J903" s="110"/>
      <c r="K903" s="108"/>
      <c r="L903" s="107"/>
      <c r="M903" s="319"/>
      <c r="N903" s="107"/>
    </row>
    <row r="904" spans="1:14" ht="18" customHeight="1">
      <c r="A904" s="107">
        <v>898</v>
      </c>
      <c r="B904" s="107" t="s">
        <v>42</v>
      </c>
      <c r="C904" s="90">
        <v>43579</v>
      </c>
      <c r="D904" s="107" t="s">
        <v>5684</v>
      </c>
      <c r="E904" s="107" t="s">
        <v>6090</v>
      </c>
      <c r="F904" s="126">
        <v>16.03</v>
      </c>
      <c r="G904" s="107" t="str">
        <f t="shared" si="14"/>
        <v>SH19-03987</v>
      </c>
      <c r="H904" s="318"/>
      <c r="I904" s="126"/>
      <c r="J904" s="110"/>
      <c r="K904" s="108"/>
      <c r="L904" s="107"/>
      <c r="M904" s="319"/>
      <c r="N904" s="107"/>
    </row>
    <row r="905" spans="1:14" ht="18" customHeight="1">
      <c r="A905" s="107">
        <v>899</v>
      </c>
      <c r="B905" s="107" t="s">
        <v>42</v>
      </c>
      <c r="C905" s="90">
        <v>43579</v>
      </c>
      <c r="D905" s="107" t="s">
        <v>5685</v>
      </c>
      <c r="E905" s="107" t="s">
        <v>1709</v>
      </c>
      <c r="F905" s="126">
        <v>7194.55</v>
      </c>
      <c r="G905" s="107" t="str">
        <f t="shared" si="14"/>
        <v>SH19-03988</v>
      </c>
      <c r="H905" s="318"/>
      <c r="I905" s="126"/>
      <c r="J905" s="110"/>
      <c r="K905" s="108"/>
      <c r="L905" s="107"/>
      <c r="M905" s="319"/>
      <c r="N905" s="107"/>
    </row>
    <row r="906" spans="1:14" ht="18" customHeight="1">
      <c r="A906" s="107">
        <v>900</v>
      </c>
      <c r="B906" s="107" t="s">
        <v>42</v>
      </c>
      <c r="C906" s="90">
        <v>43579</v>
      </c>
      <c r="D906" s="107" t="s">
        <v>5686</v>
      </c>
      <c r="E906" s="107" t="s">
        <v>1709</v>
      </c>
      <c r="F906" s="126">
        <v>6408.67</v>
      </c>
      <c r="G906" s="107" t="str">
        <f t="shared" si="14"/>
        <v>SH19-03989</v>
      </c>
      <c r="H906" s="318"/>
      <c r="I906" s="126"/>
      <c r="J906" s="110"/>
      <c r="K906" s="108"/>
      <c r="L906" s="107"/>
      <c r="M906" s="319"/>
      <c r="N906" s="107"/>
    </row>
    <row r="907" spans="1:14" ht="18" customHeight="1">
      <c r="A907" s="107">
        <v>901</v>
      </c>
      <c r="B907" s="107" t="s">
        <v>1727</v>
      </c>
      <c r="C907" s="90">
        <v>43579</v>
      </c>
      <c r="D907" s="107" t="s">
        <v>5687</v>
      </c>
      <c r="E907" s="107" t="s">
        <v>1709</v>
      </c>
      <c r="F907" s="126">
        <v>1071</v>
      </c>
      <c r="G907" s="107" t="str">
        <f t="shared" si="14"/>
        <v>SH19-03990</v>
      </c>
      <c r="H907" s="318"/>
      <c r="I907" s="126"/>
      <c r="J907" s="110"/>
      <c r="K907" s="108"/>
      <c r="L907" s="107"/>
      <c r="M907" s="319"/>
      <c r="N907" s="107"/>
    </row>
    <row r="908" spans="1:14" ht="18" customHeight="1">
      <c r="A908" s="107">
        <v>902</v>
      </c>
      <c r="B908" s="107" t="s">
        <v>1727</v>
      </c>
      <c r="C908" s="90">
        <v>43579</v>
      </c>
      <c r="D908" s="107" t="s">
        <v>5688</v>
      </c>
      <c r="E908" s="107" t="s">
        <v>1709</v>
      </c>
      <c r="F908" s="126">
        <v>1141.2</v>
      </c>
      <c r="G908" s="107" t="str">
        <f t="shared" si="14"/>
        <v>SH19-03991</v>
      </c>
      <c r="H908" s="318"/>
      <c r="I908" s="126"/>
      <c r="J908" s="110"/>
      <c r="K908" s="108"/>
      <c r="L908" s="107"/>
      <c r="M908" s="319"/>
      <c r="N908" s="107"/>
    </row>
    <row r="909" spans="1:14" ht="18" customHeight="1">
      <c r="A909" s="107">
        <v>903</v>
      </c>
      <c r="B909" s="107" t="s">
        <v>238</v>
      </c>
      <c r="C909" s="90">
        <v>43579</v>
      </c>
      <c r="D909" s="107" t="s">
        <v>5689</v>
      </c>
      <c r="E909" s="107" t="s">
        <v>1709</v>
      </c>
      <c r="F909" s="126">
        <v>1389.3</v>
      </c>
      <c r="G909" s="107" t="str">
        <f t="shared" si="14"/>
        <v>SH19-03992</v>
      </c>
      <c r="H909" s="318"/>
      <c r="I909" s="126"/>
      <c r="J909" s="110"/>
      <c r="K909" s="108"/>
      <c r="L909" s="107"/>
      <c r="M909" s="319"/>
      <c r="N909" s="107"/>
    </row>
    <row r="910" spans="1:14" ht="18" customHeight="1">
      <c r="A910" s="107">
        <v>904</v>
      </c>
      <c r="B910" s="107" t="s">
        <v>42</v>
      </c>
      <c r="C910" s="90">
        <v>43579</v>
      </c>
      <c r="D910" s="107" t="s">
        <v>5690</v>
      </c>
      <c r="E910" s="107" t="s">
        <v>6090</v>
      </c>
      <c r="F910" s="126">
        <v>35.65</v>
      </c>
      <c r="G910" s="107" t="str">
        <f t="shared" si="14"/>
        <v>SH19-03993</v>
      </c>
      <c r="H910" s="318"/>
      <c r="I910" s="126"/>
      <c r="J910" s="110"/>
      <c r="K910" s="108"/>
      <c r="L910" s="107"/>
      <c r="M910" s="319"/>
      <c r="N910" s="107"/>
    </row>
    <row r="911" spans="1:14" ht="18" customHeight="1">
      <c r="A911" s="107">
        <v>905</v>
      </c>
      <c r="B911" s="107" t="s">
        <v>298</v>
      </c>
      <c r="C911" s="90">
        <v>43579</v>
      </c>
      <c r="D911" s="107" t="s">
        <v>5691</v>
      </c>
      <c r="E911" s="107" t="s">
        <v>1709</v>
      </c>
      <c r="F911" s="126">
        <v>736.52</v>
      </c>
      <c r="G911" s="107" t="str">
        <f t="shared" si="14"/>
        <v>SH19-03994</v>
      </c>
      <c r="H911" s="318"/>
      <c r="I911" s="126"/>
      <c r="J911" s="110"/>
      <c r="K911" s="108"/>
      <c r="L911" s="107"/>
      <c r="M911" s="319"/>
      <c r="N911" s="107"/>
    </row>
    <row r="912" spans="1:14" ht="18" customHeight="1">
      <c r="A912" s="107">
        <v>906</v>
      </c>
      <c r="B912" s="107" t="s">
        <v>43</v>
      </c>
      <c r="C912" s="90">
        <v>43579</v>
      </c>
      <c r="D912" s="107" t="s">
        <v>5692</v>
      </c>
      <c r="E912" s="107" t="s">
        <v>1709</v>
      </c>
      <c r="F912" s="126">
        <v>1359.7</v>
      </c>
      <c r="G912" s="107" t="str">
        <f t="shared" si="14"/>
        <v>SH19-03995</v>
      </c>
      <c r="H912" s="318"/>
      <c r="I912" s="126"/>
      <c r="J912" s="110"/>
      <c r="K912" s="108"/>
      <c r="L912" s="107"/>
      <c r="M912" s="319"/>
      <c r="N912" s="107"/>
    </row>
    <row r="913" spans="1:14" ht="18" customHeight="1">
      <c r="A913" s="107">
        <v>907</v>
      </c>
      <c r="B913" s="107" t="s">
        <v>329</v>
      </c>
      <c r="C913" s="90">
        <v>43579</v>
      </c>
      <c r="D913" s="107" t="s">
        <v>5693</v>
      </c>
      <c r="E913" s="107" t="s">
        <v>1709</v>
      </c>
      <c r="F913" s="126">
        <v>1903.86</v>
      </c>
      <c r="G913" s="107" t="str">
        <f t="shared" si="14"/>
        <v>SH19-03996</v>
      </c>
      <c r="H913" s="318"/>
      <c r="I913" s="126"/>
      <c r="J913" s="110"/>
      <c r="K913" s="108"/>
      <c r="L913" s="107"/>
      <c r="M913" s="319"/>
      <c r="N913" s="107"/>
    </row>
    <row r="914" spans="1:14" ht="18" customHeight="1">
      <c r="A914" s="107">
        <v>908</v>
      </c>
      <c r="B914" s="107" t="s">
        <v>141</v>
      </c>
      <c r="C914" s="90">
        <v>43579</v>
      </c>
      <c r="D914" s="107" t="s">
        <v>5694</v>
      </c>
      <c r="E914" s="107" t="s">
        <v>1709</v>
      </c>
      <c r="F914" s="126">
        <v>796.5</v>
      </c>
      <c r="G914" s="107" t="str">
        <f t="shared" si="14"/>
        <v>SH19-03997</v>
      </c>
      <c r="H914" s="318"/>
      <c r="I914" s="126"/>
      <c r="J914" s="110"/>
      <c r="K914" s="108"/>
      <c r="L914" s="107"/>
      <c r="M914" s="319"/>
      <c r="N914" s="107"/>
    </row>
    <row r="915" spans="1:14" ht="18" customHeight="1">
      <c r="A915" s="107">
        <v>909</v>
      </c>
      <c r="B915" s="107" t="s">
        <v>42</v>
      </c>
      <c r="C915" s="90">
        <v>43580</v>
      </c>
      <c r="D915" s="107" t="s">
        <v>5695</v>
      </c>
      <c r="E915" s="107" t="s">
        <v>6091</v>
      </c>
      <c r="F915" s="126">
        <v>7647.66</v>
      </c>
      <c r="G915" s="107" t="str">
        <f t="shared" si="14"/>
        <v>SH19-03998</v>
      </c>
      <c r="H915" s="318"/>
      <c r="I915" s="126"/>
      <c r="J915" s="110"/>
      <c r="K915" s="108"/>
      <c r="L915" s="107"/>
      <c r="M915" s="319"/>
      <c r="N915" s="107"/>
    </row>
    <row r="916" spans="1:14" ht="18" customHeight="1">
      <c r="A916" s="107">
        <v>910</v>
      </c>
      <c r="B916" s="107" t="s">
        <v>225</v>
      </c>
      <c r="C916" s="90">
        <v>43579</v>
      </c>
      <c r="D916" s="107" t="s">
        <v>5696</v>
      </c>
      <c r="E916" s="107" t="s">
        <v>1709</v>
      </c>
      <c r="F916" s="126">
        <v>1136.0999999999999</v>
      </c>
      <c r="G916" s="107" t="str">
        <f t="shared" si="14"/>
        <v>SH19-03999</v>
      </c>
      <c r="H916" s="318"/>
      <c r="I916" s="126"/>
      <c r="J916" s="110"/>
      <c r="K916" s="108"/>
      <c r="L916" s="107"/>
      <c r="M916" s="319"/>
      <c r="N916" s="107"/>
    </row>
    <row r="917" spans="1:14" ht="18" customHeight="1">
      <c r="A917" s="107">
        <v>911</v>
      </c>
      <c r="B917" s="107" t="s">
        <v>1746</v>
      </c>
      <c r="D917" s="327" t="s">
        <v>5697</v>
      </c>
      <c r="E917" s="107" t="s">
        <v>1709</v>
      </c>
      <c r="F917" s="126">
        <v>0</v>
      </c>
      <c r="G917" s="107" t="str">
        <f t="shared" si="14"/>
        <v>SH19-04000</v>
      </c>
      <c r="H917" s="318"/>
      <c r="I917" s="126"/>
      <c r="J917" s="110"/>
      <c r="K917" s="108"/>
      <c r="L917" s="107"/>
      <c r="M917" s="319"/>
      <c r="N917" s="107"/>
    </row>
    <row r="918" spans="1:14" ht="18" customHeight="1">
      <c r="A918" s="107">
        <v>912</v>
      </c>
      <c r="B918" s="107" t="s">
        <v>142</v>
      </c>
      <c r="C918" s="90">
        <v>43579</v>
      </c>
      <c r="D918" s="107" t="s">
        <v>5698</v>
      </c>
      <c r="E918" s="107" t="s">
        <v>1709</v>
      </c>
      <c r="F918" s="126">
        <v>2293.7199999999998</v>
      </c>
      <c r="G918" s="107" t="str">
        <f t="shared" si="14"/>
        <v>SH19-04001</v>
      </c>
      <c r="H918" s="318"/>
      <c r="I918" s="126"/>
      <c r="J918" s="110"/>
      <c r="K918" s="108"/>
      <c r="L918" s="107"/>
      <c r="M918" s="319"/>
      <c r="N918" s="107"/>
    </row>
    <row r="919" spans="1:14" ht="18" customHeight="1">
      <c r="A919" s="107">
        <v>913</v>
      </c>
      <c r="B919" s="107" t="s">
        <v>142</v>
      </c>
      <c r="C919" s="90">
        <v>43579</v>
      </c>
      <c r="D919" s="107" t="s">
        <v>5699</v>
      </c>
      <c r="E919" s="107" t="s">
        <v>1709</v>
      </c>
      <c r="F919" s="126">
        <v>1271.69</v>
      </c>
      <c r="G919" s="107" t="str">
        <f t="shared" si="14"/>
        <v>SH19-04002</v>
      </c>
      <c r="H919" s="318"/>
      <c r="I919" s="126"/>
      <c r="J919" s="110"/>
      <c r="K919" s="108"/>
      <c r="L919" s="107"/>
      <c r="M919" s="319"/>
      <c r="N919" s="107"/>
    </row>
    <row r="920" spans="1:14" ht="18" customHeight="1">
      <c r="A920" s="107">
        <v>914</v>
      </c>
      <c r="B920" s="107" t="s">
        <v>1727</v>
      </c>
      <c r="C920" s="90">
        <v>43579</v>
      </c>
      <c r="D920" s="107" t="s">
        <v>5700</v>
      </c>
      <c r="E920" s="107" t="s">
        <v>1709</v>
      </c>
      <c r="F920" s="126">
        <v>1299</v>
      </c>
      <c r="G920" s="107" t="str">
        <f t="shared" si="14"/>
        <v>SH19-04003</v>
      </c>
      <c r="H920" s="318"/>
      <c r="I920" s="126"/>
      <c r="J920" s="110"/>
      <c r="K920" s="108"/>
      <c r="L920" s="107"/>
      <c r="M920" s="319"/>
      <c r="N920" s="107"/>
    </row>
    <row r="921" spans="1:14" ht="18" customHeight="1">
      <c r="A921" s="107">
        <v>915</v>
      </c>
      <c r="B921" s="107" t="s">
        <v>42</v>
      </c>
      <c r="C921" s="90">
        <v>43581</v>
      </c>
      <c r="D921" s="107" t="s">
        <v>5701</v>
      </c>
      <c r="E921" s="107" t="s">
        <v>6093</v>
      </c>
      <c r="F921" s="126">
        <v>11677.49</v>
      </c>
      <c r="G921" s="107" t="str">
        <f t="shared" si="14"/>
        <v>SH19-04004</v>
      </c>
      <c r="H921" s="318"/>
      <c r="I921" s="126"/>
      <c r="J921" s="110"/>
      <c r="K921" s="108"/>
      <c r="L921" s="107"/>
      <c r="M921" s="319"/>
      <c r="N921" s="107"/>
    </row>
    <row r="922" spans="1:14" ht="18" customHeight="1">
      <c r="A922" s="107">
        <v>916</v>
      </c>
      <c r="B922" s="107" t="s">
        <v>42</v>
      </c>
      <c r="C922" s="90">
        <v>43581</v>
      </c>
      <c r="D922" s="107" t="s">
        <v>5702</v>
      </c>
      <c r="E922" s="107" t="s">
        <v>6093</v>
      </c>
      <c r="F922" s="126">
        <v>4802.0200000000004</v>
      </c>
      <c r="G922" s="107" t="str">
        <f t="shared" si="14"/>
        <v>SH19-04005</v>
      </c>
      <c r="H922" s="318"/>
      <c r="I922" s="126"/>
      <c r="J922" s="110"/>
      <c r="K922" s="108"/>
      <c r="L922" s="107"/>
      <c r="M922" s="319"/>
      <c r="N922" s="107"/>
    </row>
    <row r="923" spans="1:14" ht="18" customHeight="1">
      <c r="A923" s="107">
        <v>917</v>
      </c>
      <c r="B923" s="107" t="s">
        <v>42</v>
      </c>
      <c r="C923" s="90">
        <v>43581</v>
      </c>
      <c r="D923" s="107" t="s">
        <v>5703</v>
      </c>
      <c r="E923" s="107" t="s">
        <v>6093</v>
      </c>
      <c r="F923" s="126">
        <v>11614.08</v>
      </c>
      <c r="G923" s="107" t="str">
        <f t="shared" si="14"/>
        <v>SH19-04006</v>
      </c>
      <c r="H923" s="318"/>
      <c r="I923" s="126"/>
      <c r="J923" s="110"/>
      <c r="K923" s="108"/>
      <c r="L923" s="107"/>
      <c r="M923" s="319"/>
      <c r="N923" s="107"/>
    </row>
    <row r="924" spans="1:14" ht="18" customHeight="1">
      <c r="A924" s="107">
        <v>918</v>
      </c>
      <c r="B924" s="107" t="s">
        <v>42</v>
      </c>
      <c r="C924" s="90">
        <v>43581</v>
      </c>
      <c r="D924" s="107" t="s">
        <v>5704</v>
      </c>
      <c r="E924" s="107" t="s">
        <v>6093</v>
      </c>
      <c r="F924" s="126">
        <v>9433.94</v>
      </c>
      <c r="G924" s="107" t="str">
        <f t="shared" si="14"/>
        <v>SH19-04007</v>
      </c>
      <c r="H924" s="318"/>
      <c r="I924" s="126"/>
      <c r="J924" s="110"/>
      <c r="K924" s="108"/>
      <c r="L924" s="107"/>
      <c r="M924" s="319"/>
      <c r="N924" s="107"/>
    </row>
    <row r="925" spans="1:14" ht="18" customHeight="1">
      <c r="A925" s="107">
        <v>919</v>
      </c>
      <c r="B925" s="107" t="s">
        <v>42</v>
      </c>
      <c r="C925" s="90">
        <v>43581</v>
      </c>
      <c r="D925" s="107" t="s">
        <v>5705</v>
      </c>
      <c r="E925" s="107" t="s">
        <v>6093</v>
      </c>
      <c r="F925" s="126">
        <v>8919.5400000000009</v>
      </c>
      <c r="G925" s="107" t="str">
        <f t="shared" si="14"/>
        <v>SH19-04008</v>
      </c>
      <c r="H925" s="318"/>
      <c r="I925" s="126"/>
      <c r="J925" s="110"/>
      <c r="K925" s="108"/>
      <c r="L925" s="107"/>
      <c r="M925" s="319"/>
      <c r="N925" s="107"/>
    </row>
    <row r="926" spans="1:14" ht="18" customHeight="1">
      <c r="A926" s="107">
        <v>920</v>
      </c>
      <c r="B926" s="107" t="s">
        <v>42</v>
      </c>
      <c r="C926" s="90">
        <v>43581</v>
      </c>
      <c r="D926" s="107" t="s">
        <v>5706</v>
      </c>
      <c r="E926" s="107" t="s">
        <v>6093</v>
      </c>
      <c r="F926" s="126">
        <v>7341.56</v>
      </c>
      <c r="G926" s="107" t="str">
        <f t="shared" si="14"/>
        <v>SH19-04009</v>
      </c>
      <c r="H926" s="318"/>
      <c r="I926" s="126"/>
      <c r="J926" s="110"/>
      <c r="K926" s="108"/>
      <c r="L926" s="107"/>
      <c r="M926" s="319"/>
      <c r="N926" s="107"/>
    </row>
    <row r="927" spans="1:14" ht="18" customHeight="1">
      <c r="A927" s="107">
        <v>921</v>
      </c>
      <c r="B927" s="107" t="s">
        <v>42</v>
      </c>
      <c r="C927" s="90">
        <v>43581</v>
      </c>
      <c r="D927" s="107" t="s">
        <v>5707</v>
      </c>
      <c r="E927" s="107" t="s">
        <v>6093</v>
      </c>
      <c r="F927" s="126">
        <v>10468.56</v>
      </c>
      <c r="G927" s="107" t="str">
        <f t="shared" ref="G927:G990" si="15">D927</f>
        <v>SH19-04010</v>
      </c>
      <c r="H927" s="318"/>
      <c r="I927" s="126"/>
      <c r="J927" s="110"/>
      <c r="K927" s="108"/>
      <c r="L927" s="107"/>
      <c r="M927" s="319"/>
      <c r="N927" s="107"/>
    </row>
    <row r="928" spans="1:14" ht="18" customHeight="1">
      <c r="A928" s="107">
        <v>922</v>
      </c>
      <c r="B928" s="107" t="s">
        <v>42</v>
      </c>
      <c r="C928" s="90">
        <v>43581</v>
      </c>
      <c r="D928" s="107" t="s">
        <v>5708</v>
      </c>
      <c r="E928" s="107" t="s">
        <v>6093</v>
      </c>
      <c r="F928" s="126">
        <v>10292.6</v>
      </c>
      <c r="G928" s="107" t="str">
        <f t="shared" si="15"/>
        <v>SH19-04011</v>
      </c>
      <c r="H928" s="318"/>
      <c r="I928" s="126"/>
      <c r="J928" s="110"/>
      <c r="K928" s="108"/>
      <c r="L928" s="107"/>
      <c r="M928" s="319"/>
      <c r="N928" s="107"/>
    </row>
    <row r="929" spans="1:14" ht="18" customHeight="1">
      <c r="A929" s="107">
        <v>923</v>
      </c>
      <c r="B929" s="107" t="s">
        <v>42</v>
      </c>
      <c r="C929" s="90">
        <v>43581</v>
      </c>
      <c r="D929" s="107" t="s">
        <v>5709</v>
      </c>
      <c r="E929" s="107" t="s">
        <v>6093</v>
      </c>
      <c r="F929" s="126">
        <v>9315.7999999999993</v>
      </c>
      <c r="G929" s="107" t="str">
        <f t="shared" si="15"/>
        <v>SH19-04012</v>
      </c>
      <c r="H929" s="318"/>
      <c r="I929" s="126"/>
      <c r="J929" s="110"/>
      <c r="K929" s="108"/>
      <c r="L929" s="107"/>
      <c r="M929" s="319"/>
      <c r="N929" s="107"/>
    </row>
    <row r="930" spans="1:14" ht="18" customHeight="1">
      <c r="A930" s="107">
        <v>924</v>
      </c>
      <c r="B930" s="107" t="s">
        <v>42</v>
      </c>
      <c r="C930" s="90">
        <v>43581</v>
      </c>
      <c r="D930" s="107" t="s">
        <v>5710</v>
      </c>
      <c r="E930" s="107" t="s">
        <v>6093</v>
      </c>
      <c r="F930" s="126">
        <v>10224.219999999999</v>
      </c>
      <c r="G930" s="107" t="str">
        <f t="shared" si="15"/>
        <v>SH19-04013</v>
      </c>
      <c r="H930" s="318"/>
      <c r="I930" s="126"/>
      <c r="J930" s="110"/>
      <c r="K930" s="108"/>
      <c r="L930" s="107"/>
      <c r="M930" s="319"/>
      <c r="N930" s="107"/>
    </row>
    <row r="931" spans="1:14" ht="18" customHeight="1">
      <c r="A931" s="107">
        <v>925</v>
      </c>
      <c r="B931" s="107" t="s">
        <v>42</v>
      </c>
      <c r="C931" s="90">
        <v>43581</v>
      </c>
      <c r="D931" s="107" t="s">
        <v>5711</v>
      </c>
      <c r="E931" s="107" t="s">
        <v>6093</v>
      </c>
      <c r="F931" s="126">
        <v>4589.33</v>
      </c>
      <c r="G931" s="107" t="str">
        <f t="shared" si="15"/>
        <v>SH19-04014</v>
      </c>
      <c r="H931" s="318"/>
      <c r="I931" s="126"/>
      <c r="J931" s="110"/>
      <c r="K931" s="108"/>
      <c r="L931" s="107"/>
      <c r="M931" s="319"/>
      <c r="N931" s="107"/>
    </row>
    <row r="932" spans="1:14" ht="18" customHeight="1">
      <c r="A932" s="107">
        <v>926</v>
      </c>
      <c r="B932" s="107" t="s">
        <v>42</v>
      </c>
      <c r="C932" s="90">
        <v>43581</v>
      </c>
      <c r="D932" s="107" t="s">
        <v>5712</v>
      </c>
      <c r="E932" s="107" t="s">
        <v>6093</v>
      </c>
      <c r="F932" s="126">
        <v>9335.19</v>
      </c>
      <c r="G932" s="107" t="str">
        <f t="shared" si="15"/>
        <v>SH19-04015</v>
      </c>
      <c r="H932" s="318"/>
      <c r="I932" s="126"/>
      <c r="J932" s="110"/>
      <c r="K932" s="108"/>
      <c r="L932" s="107"/>
      <c r="M932" s="319"/>
      <c r="N932" s="107"/>
    </row>
    <row r="933" spans="1:14" ht="18" customHeight="1">
      <c r="A933" s="107">
        <v>927</v>
      </c>
      <c r="B933" s="107" t="s">
        <v>1727</v>
      </c>
      <c r="C933" s="90">
        <v>43579</v>
      </c>
      <c r="D933" s="107" t="s">
        <v>5713</v>
      </c>
      <c r="E933" s="107" t="s">
        <v>1709</v>
      </c>
      <c r="F933" s="126">
        <v>2055.2399999999998</v>
      </c>
      <c r="G933" s="107" t="str">
        <f t="shared" si="15"/>
        <v>SH19-04016</v>
      </c>
      <c r="H933" s="318"/>
      <c r="I933" s="126"/>
      <c r="J933" s="110"/>
      <c r="K933" s="108"/>
      <c r="L933" s="107"/>
      <c r="M933" s="319"/>
      <c r="N933" s="107"/>
    </row>
    <row r="934" spans="1:14" ht="18" customHeight="1">
      <c r="A934" s="107">
        <v>928</v>
      </c>
      <c r="B934" s="107" t="s">
        <v>238</v>
      </c>
      <c r="C934" s="90">
        <v>43579</v>
      </c>
      <c r="D934" s="107" t="s">
        <v>5714</v>
      </c>
      <c r="E934" s="107" t="s">
        <v>1709</v>
      </c>
      <c r="F934" s="126">
        <v>1673.96</v>
      </c>
      <c r="G934" s="107" t="str">
        <f t="shared" si="15"/>
        <v>SH19-04017</v>
      </c>
      <c r="H934" s="318"/>
      <c r="I934" s="126"/>
      <c r="J934" s="110"/>
      <c r="K934" s="108"/>
      <c r="L934" s="107"/>
      <c r="M934" s="319"/>
      <c r="N934" s="107"/>
    </row>
    <row r="935" spans="1:14" ht="18" customHeight="1">
      <c r="A935" s="107">
        <v>929</v>
      </c>
      <c r="B935" s="107" t="s">
        <v>139</v>
      </c>
      <c r="C935" s="90">
        <v>43579</v>
      </c>
      <c r="D935" s="107" t="s">
        <v>5715</v>
      </c>
      <c r="E935" s="107" t="s">
        <v>1709</v>
      </c>
      <c r="F935" s="126">
        <v>246</v>
      </c>
      <c r="G935" s="107" t="str">
        <f t="shared" si="15"/>
        <v>SH19-04018</v>
      </c>
      <c r="H935" s="318"/>
      <c r="I935" s="126"/>
      <c r="J935" s="110"/>
      <c r="K935" s="108"/>
      <c r="L935" s="107"/>
      <c r="M935" s="319"/>
      <c r="N935" s="107"/>
    </row>
    <row r="936" spans="1:14" ht="18" customHeight="1">
      <c r="A936" s="107">
        <v>930</v>
      </c>
      <c r="B936" s="107" t="s">
        <v>42</v>
      </c>
      <c r="C936" s="90">
        <v>43579</v>
      </c>
      <c r="D936" s="107" t="s">
        <v>5716</v>
      </c>
      <c r="E936" s="107" t="s">
        <v>6090</v>
      </c>
      <c r="F936" s="126">
        <v>742.37</v>
      </c>
      <c r="G936" s="107" t="str">
        <f t="shared" si="15"/>
        <v>SH19-04019</v>
      </c>
      <c r="H936" s="318"/>
      <c r="I936" s="126"/>
      <c r="J936" s="110"/>
      <c r="K936" s="108"/>
      <c r="L936" s="107"/>
      <c r="M936" s="319"/>
      <c r="N936" s="107"/>
    </row>
    <row r="937" spans="1:14" ht="18" customHeight="1">
      <c r="A937" s="107">
        <v>931</v>
      </c>
      <c r="B937" s="107" t="s">
        <v>42</v>
      </c>
      <c r="C937" s="90">
        <v>43579</v>
      </c>
      <c r="D937" s="107" t="s">
        <v>5717</v>
      </c>
      <c r="E937" s="107" t="s">
        <v>6090</v>
      </c>
      <c r="F937" s="126">
        <v>8.7100000000000009</v>
      </c>
      <c r="G937" s="107" t="str">
        <f t="shared" si="15"/>
        <v>SH19-04020</v>
      </c>
      <c r="H937" s="318"/>
      <c r="I937" s="126"/>
      <c r="J937" s="110"/>
      <c r="K937" s="108"/>
      <c r="L937" s="107"/>
      <c r="M937" s="319"/>
      <c r="N937" s="107"/>
    </row>
    <row r="938" spans="1:14" ht="18" customHeight="1">
      <c r="A938" s="107">
        <v>932</v>
      </c>
      <c r="B938" s="107" t="s">
        <v>141</v>
      </c>
      <c r="C938" s="90">
        <v>43579</v>
      </c>
      <c r="D938" s="107" t="s">
        <v>5718</v>
      </c>
      <c r="E938" s="107" t="s">
        <v>1709</v>
      </c>
      <c r="F938" s="126">
        <v>531</v>
      </c>
      <c r="G938" s="107" t="str">
        <f t="shared" si="15"/>
        <v>SH19-04021</v>
      </c>
      <c r="H938" s="318"/>
      <c r="I938" s="126"/>
      <c r="J938" s="110"/>
      <c r="K938" s="108"/>
      <c r="L938" s="107"/>
      <c r="M938" s="319"/>
      <c r="N938" s="107"/>
    </row>
    <row r="939" spans="1:14" ht="18" customHeight="1">
      <c r="A939" s="107">
        <v>933</v>
      </c>
      <c r="B939" s="107" t="s">
        <v>42</v>
      </c>
      <c r="C939" s="90">
        <v>43581</v>
      </c>
      <c r="D939" s="107" t="s">
        <v>5719</v>
      </c>
      <c r="E939" s="107" t="s">
        <v>6093</v>
      </c>
      <c r="F939" s="126">
        <v>2918.79</v>
      </c>
      <c r="G939" s="107" t="str">
        <f t="shared" si="15"/>
        <v>SH19-04022</v>
      </c>
      <c r="H939" s="318"/>
      <c r="I939" s="126"/>
      <c r="J939" s="110"/>
      <c r="K939" s="108"/>
      <c r="L939" s="107"/>
      <c r="M939" s="319"/>
      <c r="N939" s="107"/>
    </row>
    <row r="940" spans="1:14" ht="18" customHeight="1">
      <c r="A940" s="107">
        <v>934</v>
      </c>
      <c r="B940" s="107" t="s">
        <v>349</v>
      </c>
      <c r="C940" s="90">
        <v>43580</v>
      </c>
      <c r="D940" s="107" t="s">
        <v>5720</v>
      </c>
      <c r="E940" s="107" t="s">
        <v>1709</v>
      </c>
      <c r="F940" s="126">
        <v>1050</v>
      </c>
      <c r="G940" s="107" t="str">
        <f t="shared" si="15"/>
        <v>SH19-04023</v>
      </c>
      <c r="H940" s="318"/>
      <c r="I940" s="126"/>
      <c r="J940" s="110"/>
      <c r="K940" s="108"/>
      <c r="L940" s="107"/>
      <c r="M940" s="319"/>
      <c r="N940" s="107"/>
    </row>
    <row r="941" spans="1:14" ht="18" customHeight="1">
      <c r="A941" s="107">
        <v>935</v>
      </c>
      <c r="B941" s="107" t="s">
        <v>197</v>
      </c>
      <c r="C941" s="90">
        <v>43580</v>
      </c>
      <c r="D941" s="107" t="s">
        <v>5721</v>
      </c>
      <c r="E941" s="107" t="s">
        <v>1709</v>
      </c>
      <c r="F941" s="126">
        <v>3636.01</v>
      </c>
      <c r="G941" s="107" t="str">
        <f t="shared" si="15"/>
        <v>SH19-04024</v>
      </c>
      <c r="H941" s="318"/>
      <c r="I941" s="126"/>
      <c r="J941" s="110"/>
      <c r="K941" s="108"/>
      <c r="L941" s="107"/>
      <c r="M941" s="319"/>
      <c r="N941" s="107"/>
    </row>
    <row r="942" spans="1:14" ht="18" customHeight="1">
      <c r="A942" s="107">
        <v>936</v>
      </c>
      <c r="B942" s="107" t="s">
        <v>329</v>
      </c>
      <c r="C942" s="90">
        <v>43580</v>
      </c>
      <c r="D942" s="107" t="s">
        <v>5722</v>
      </c>
      <c r="E942" s="107" t="s">
        <v>1709</v>
      </c>
      <c r="F942" s="126">
        <v>2564.9</v>
      </c>
      <c r="G942" s="107" t="str">
        <f t="shared" si="15"/>
        <v>SH19-04025</v>
      </c>
      <c r="H942" s="318"/>
      <c r="I942" s="126"/>
      <c r="J942" s="110"/>
      <c r="K942" s="108"/>
      <c r="L942" s="107"/>
      <c r="M942" s="319"/>
      <c r="N942" s="107"/>
    </row>
    <row r="943" spans="1:14" ht="18" customHeight="1">
      <c r="A943" s="107">
        <v>937</v>
      </c>
      <c r="B943" s="107" t="s">
        <v>329</v>
      </c>
      <c r="C943" s="90">
        <v>43580</v>
      </c>
      <c r="D943" s="107" t="s">
        <v>5723</v>
      </c>
      <c r="E943" s="107" t="s">
        <v>1709</v>
      </c>
      <c r="F943" s="126">
        <v>2314.8000000000002</v>
      </c>
      <c r="G943" s="107" t="str">
        <f t="shared" si="15"/>
        <v>SH19-04026</v>
      </c>
      <c r="H943" s="318"/>
      <c r="I943" s="126"/>
      <c r="J943" s="110"/>
      <c r="K943" s="108"/>
      <c r="L943" s="107"/>
      <c r="M943" s="319"/>
      <c r="N943" s="107"/>
    </row>
    <row r="944" spans="1:14" ht="18" customHeight="1">
      <c r="A944" s="107">
        <v>938</v>
      </c>
      <c r="B944" s="107" t="s">
        <v>43</v>
      </c>
      <c r="C944" s="90">
        <v>43580</v>
      </c>
      <c r="D944" s="107" t="s">
        <v>5724</v>
      </c>
      <c r="E944" s="107" t="s">
        <v>1709</v>
      </c>
      <c r="F944" s="126">
        <v>5599.01</v>
      </c>
      <c r="G944" s="107" t="str">
        <f t="shared" si="15"/>
        <v>SH19-04027</v>
      </c>
      <c r="H944" s="318"/>
      <c r="I944" s="126"/>
      <c r="J944" s="110"/>
      <c r="K944" s="108"/>
      <c r="L944" s="107"/>
      <c r="M944" s="319"/>
      <c r="N944" s="107"/>
    </row>
    <row r="945" spans="1:14" ht="18" customHeight="1">
      <c r="A945" s="107">
        <v>939</v>
      </c>
      <c r="B945" s="107" t="s">
        <v>237</v>
      </c>
      <c r="C945" s="90">
        <v>43580</v>
      </c>
      <c r="D945" s="107" t="s">
        <v>5725</v>
      </c>
      <c r="E945" s="107" t="s">
        <v>1709</v>
      </c>
      <c r="F945" s="126">
        <v>5607.57</v>
      </c>
      <c r="G945" s="107" t="str">
        <f t="shared" si="15"/>
        <v>SH19-04028</v>
      </c>
      <c r="H945" s="318"/>
      <c r="I945" s="126"/>
      <c r="J945" s="110"/>
      <c r="K945" s="108"/>
      <c r="L945" s="107"/>
      <c r="M945" s="319"/>
      <c r="N945" s="107"/>
    </row>
    <row r="946" spans="1:14" ht="18" customHeight="1">
      <c r="A946" s="107">
        <v>940</v>
      </c>
      <c r="B946" s="107" t="s">
        <v>142</v>
      </c>
      <c r="C946" s="90">
        <v>43580</v>
      </c>
      <c r="D946" s="107" t="s">
        <v>5726</v>
      </c>
      <c r="E946" s="107" t="s">
        <v>1709</v>
      </c>
      <c r="F946" s="126">
        <v>1579.49</v>
      </c>
      <c r="G946" s="107" t="str">
        <f t="shared" si="15"/>
        <v>SH19-04029</v>
      </c>
      <c r="H946" s="318"/>
      <c r="I946" s="126"/>
      <c r="J946" s="110"/>
      <c r="K946" s="108"/>
      <c r="L946" s="107"/>
      <c r="M946" s="319"/>
      <c r="N946" s="107"/>
    </row>
    <row r="947" spans="1:14" ht="18" customHeight="1">
      <c r="A947" s="107">
        <v>941</v>
      </c>
      <c r="B947" s="107" t="s">
        <v>142</v>
      </c>
      <c r="C947" s="90">
        <v>43580</v>
      </c>
      <c r="D947" s="107" t="s">
        <v>5727</v>
      </c>
      <c r="E947" s="107" t="s">
        <v>1709</v>
      </c>
      <c r="F947" s="126">
        <v>55.59</v>
      </c>
      <c r="G947" s="107" t="str">
        <f t="shared" si="15"/>
        <v>SH19-04030</v>
      </c>
      <c r="H947" s="318"/>
      <c r="I947" s="126"/>
      <c r="J947" s="110"/>
      <c r="K947" s="108"/>
      <c r="L947" s="107"/>
      <c r="M947" s="319"/>
      <c r="N947" s="107"/>
    </row>
    <row r="948" spans="1:14" ht="18" customHeight="1">
      <c r="A948" s="107">
        <v>942</v>
      </c>
      <c r="B948" s="107" t="s">
        <v>139</v>
      </c>
      <c r="C948" s="90">
        <v>43580</v>
      </c>
      <c r="D948" s="107" t="s">
        <v>5728</v>
      </c>
      <c r="E948" s="107" t="s">
        <v>1709</v>
      </c>
      <c r="F948" s="126">
        <v>1215</v>
      </c>
      <c r="G948" s="107" t="str">
        <f t="shared" si="15"/>
        <v>SH19-04031</v>
      </c>
      <c r="H948" s="318"/>
      <c r="I948" s="126"/>
      <c r="J948" s="110"/>
      <c r="K948" s="108"/>
      <c r="L948" s="107"/>
      <c r="M948" s="319"/>
      <c r="N948" s="107"/>
    </row>
    <row r="949" spans="1:14" ht="18" customHeight="1">
      <c r="A949" s="107">
        <v>943</v>
      </c>
      <c r="B949" s="107" t="s">
        <v>55</v>
      </c>
      <c r="C949" s="90">
        <v>43580</v>
      </c>
      <c r="D949" s="107" t="s">
        <v>5729</v>
      </c>
      <c r="E949" s="107" t="s">
        <v>1709</v>
      </c>
      <c r="F949" s="126">
        <v>3005.64</v>
      </c>
      <c r="G949" s="107" t="str">
        <f t="shared" si="15"/>
        <v>SH19-04032</v>
      </c>
      <c r="H949" s="318"/>
      <c r="I949" s="126"/>
      <c r="J949" s="110"/>
      <c r="K949" s="108"/>
      <c r="L949" s="107"/>
      <c r="M949" s="319"/>
      <c r="N949" s="107"/>
    </row>
    <row r="950" spans="1:14" ht="18" customHeight="1">
      <c r="A950" s="107">
        <v>944</v>
      </c>
      <c r="B950" s="107" t="s">
        <v>55</v>
      </c>
      <c r="C950" s="90">
        <v>43580</v>
      </c>
      <c r="D950" s="107" t="s">
        <v>5730</v>
      </c>
      <c r="E950" s="107" t="s">
        <v>1709</v>
      </c>
      <c r="F950" s="126">
        <v>3289.68</v>
      </c>
      <c r="G950" s="107" t="str">
        <f t="shared" si="15"/>
        <v>SH19-04033</v>
      </c>
      <c r="H950" s="318"/>
      <c r="I950" s="126"/>
      <c r="J950" s="110"/>
      <c r="K950" s="108"/>
      <c r="L950" s="107"/>
      <c r="M950" s="319"/>
      <c r="N950" s="107"/>
    </row>
    <row r="951" spans="1:14" ht="18" customHeight="1">
      <c r="A951" s="107">
        <v>945</v>
      </c>
      <c r="B951" s="107" t="s">
        <v>1746</v>
      </c>
      <c r="D951" s="327" t="s">
        <v>5731</v>
      </c>
      <c r="E951" s="107" t="s">
        <v>1709</v>
      </c>
      <c r="F951" s="126">
        <v>0</v>
      </c>
      <c r="G951" s="107" t="str">
        <f t="shared" si="15"/>
        <v>SH19-04034</v>
      </c>
      <c r="H951" s="318"/>
      <c r="I951" s="126"/>
      <c r="J951" s="110"/>
      <c r="K951" s="108"/>
      <c r="L951" s="107"/>
      <c r="M951" s="319"/>
      <c r="N951" s="107"/>
    </row>
    <row r="952" spans="1:14" ht="18" customHeight="1">
      <c r="A952" s="107">
        <v>946</v>
      </c>
      <c r="B952" s="107" t="s">
        <v>197</v>
      </c>
      <c r="C952" s="90">
        <v>43580</v>
      </c>
      <c r="D952" s="107" t="s">
        <v>5732</v>
      </c>
      <c r="E952" s="107" t="s">
        <v>1709</v>
      </c>
      <c r="F952" s="126">
        <v>6284.29</v>
      </c>
      <c r="G952" s="107" t="str">
        <f t="shared" si="15"/>
        <v>SH19-04035</v>
      </c>
      <c r="H952" s="318"/>
      <c r="I952" s="126"/>
      <c r="J952" s="110"/>
      <c r="K952" s="108"/>
      <c r="L952" s="107"/>
      <c r="M952" s="319"/>
      <c r="N952" s="107"/>
    </row>
    <row r="953" spans="1:14" ht="18" customHeight="1">
      <c r="A953" s="107">
        <v>947</v>
      </c>
      <c r="B953" s="107" t="s">
        <v>53</v>
      </c>
      <c r="C953" s="90">
        <v>43580</v>
      </c>
      <c r="D953" s="107" t="s">
        <v>5733</v>
      </c>
      <c r="E953" s="107" t="s">
        <v>1709</v>
      </c>
      <c r="F953" s="126">
        <v>2792.93</v>
      </c>
      <c r="G953" s="107" t="str">
        <f t="shared" si="15"/>
        <v>SH19-04036</v>
      </c>
      <c r="H953" s="318"/>
      <c r="I953" s="126"/>
      <c r="J953" s="110"/>
      <c r="K953" s="108"/>
      <c r="L953" s="107"/>
      <c r="M953" s="319"/>
      <c r="N953" s="107"/>
    </row>
    <row r="954" spans="1:14" ht="18" customHeight="1">
      <c r="A954" s="107">
        <v>948</v>
      </c>
      <c r="B954" s="107" t="s">
        <v>141</v>
      </c>
      <c r="C954" s="90">
        <v>43580</v>
      </c>
      <c r="D954" s="107" t="s">
        <v>5734</v>
      </c>
      <c r="E954" s="107" t="s">
        <v>1709</v>
      </c>
      <c r="F954" s="126">
        <v>2279.7199999999998</v>
      </c>
      <c r="G954" s="107" t="str">
        <f t="shared" si="15"/>
        <v>SH19-04037</v>
      </c>
      <c r="H954" s="318"/>
      <c r="I954" s="126"/>
      <c r="J954" s="110"/>
      <c r="K954" s="108"/>
      <c r="L954" s="107"/>
      <c r="M954" s="319"/>
      <c r="N954" s="107"/>
    </row>
    <row r="955" spans="1:14" ht="18" customHeight="1">
      <c r="A955" s="107">
        <v>949</v>
      </c>
      <c r="B955" s="107" t="s">
        <v>1746</v>
      </c>
      <c r="D955" s="327" t="s">
        <v>5735</v>
      </c>
      <c r="E955" s="107" t="s">
        <v>1709</v>
      </c>
      <c r="F955" s="126">
        <v>0</v>
      </c>
      <c r="G955" s="107" t="str">
        <f t="shared" si="15"/>
        <v>SH19-04038</v>
      </c>
      <c r="H955" s="318"/>
      <c r="I955" s="126"/>
      <c r="J955" s="110"/>
      <c r="K955" s="108"/>
      <c r="L955" s="107"/>
      <c r="M955" s="319"/>
      <c r="N955" s="107"/>
    </row>
    <row r="956" spans="1:14" ht="18" customHeight="1">
      <c r="A956" s="107">
        <v>950</v>
      </c>
      <c r="B956" s="107" t="s">
        <v>329</v>
      </c>
      <c r="C956" s="90">
        <v>43580</v>
      </c>
      <c r="D956" s="107" t="s">
        <v>5736</v>
      </c>
      <c r="E956" s="107" t="s">
        <v>1709</v>
      </c>
      <c r="F956" s="126">
        <v>3813.06</v>
      </c>
      <c r="G956" s="107" t="str">
        <f t="shared" si="15"/>
        <v>SH19-04039</v>
      </c>
      <c r="H956" s="318"/>
      <c r="I956" s="126"/>
      <c r="J956" s="110"/>
      <c r="K956" s="108"/>
      <c r="L956" s="107"/>
      <c r="M956" s="319"/>
      <c r="N956" s="107"/>
    </row>
    <row r="957" spans="1:14" ht="18" customHeight="1">
      <c r="A957" s="107">
        <v>951</v>
      </c>
      <c r="B957" s="107" t="s">
        <v>142</v>
      </c>
      <c r="C957" s="90">
        <v>43580</v>
      </c>
      <c r="D957" s="107" t="s">
        <v>5737</v>
      </c>
      <c r="E957" s="107" t="s">
        <v>1709</v>
      </c>
      <c r="F957" s="126">
        <v>1540.73</v>
      </c>
      <c r="G957" s="107" t="str">
        <f t="shared" si="15"/>
        <v>SH19-04040</v>
      </c>
      <c r="H957" s="318"/>
      <c r="I957" s="126"/>
      <c r="J957" s="110"/>
      <c r="K957" s="108"/>
      <c r="L957" s="107"/>
      <c r="M957" s="319"/>
      <c r="N957" s="107"/>
    </row>
    <row r="958" spans="1:14" ht="18" customHeight="1">
      <c r="A958" s="107">
        <v>952</v>
      </c>
      <c r="B958" s="107" t="s">
        <v>142</v>
      </c>
      <c r="C958" s="90">
        <v>43580</v>
      </c>
      <c r="D958" s="107" t="s">
        <v>5738</v>
      </c>
      <c r="E958" s="107" t="s">
        <v>1709</v>
      </c>
      <c r="F958" s="126">
        <v>690</v>
      </c>
      <c r="G958" s="107" t="str">
        <f t="shared" si="15"/>
        <v>SH19-04041</v>
      </c>
      <c r="H958" s="318"/>
      <c r="I958" s="126"/>
      <c r="J958" s="110"/>
      <c r="K958" s="108"/>
      <c r="L958" s="107"/>
      <c r="M958" s="319"/>
      <c r="N958" s="107"/>
    </row>
    <row r="959" spans="1:14" ht="18" customHeight="1">
      <c r="A959" s="107">
        <v>953</v>
      </c>
      <c r="B959" s="107" t="s">
        <v>1746</v>
      </c>
      <c r="D959" s="327" t="s">
        <v>5739</v>
      </c>
      <c r="E959" s="107" t="s">
        <v>1709</v>
      </c>
      <c r="F959" s="126">
        <v>0</v>
      </c>
      <c r="G959" s="107" t="str">
        <f t="shared" si="15"/>
        <v>SH19-04042</v>
      </c>
      <c r="H959" s="318"/>
      <c r="I959" s="126"/>
      <c r="J959" s="110"/>
      <c r="K959" s="108"/>
      <c r="L959" s="107"/>
      <c r="M959" s="319"/>
      <c r="N959" s="107"/>
    </row>
    <row r="960" spans="1:14" ht="18" customHeight="1">
      <c r="A960" s="107">
        <v>954</v>
      </c>
      <c r="B960" s="107" t="s">
        <v>1746</v>
      </c>
      <c r="D960" s="327" t="s">
        <v>5740</v>
      </c>
      <c r="E960" s="107" t="s">
        <v>1709</v>
      </c>
      <c r="F960" s="126">
        <v>0</v>
      </c>
      <c r="G960" s="107" t="str">
        <f t="shared" si="15"/>
        <v>SH19-04043</v>
      </c>
      <c r="H960" s="318"/>
      <c r="I960" s="126"/>
      <c r="J960" s="110"/>
      <c r="K960" s="108"/>
      <c r="L960" s="107"/>
      <c r="M960" s="319"/>
      <c r="N960" s="107"/>
    </row>
    <row r="961" spans="1:14" ht="18" customHeight="1">
      <c r="A961" s="107">
        <v>955</v>
      </c>
      <c r="B961" s="107" t="s">
        <v>1727</v>
      </c>
      <c r="C961" s="90">
        <v>43580</v>
      </c>
      <c r="D961" s="107" t="s">
        <v>5741</v>
      </c>
      <c r="E961" s="107" t="s">
        <v>1709</v>
      </c>
      <c r="F961" s="126">
        <v>603.6</v>
      </c>
      <c r="G961" s="107" t="str">
        <f t="shared" si="15"/>
        <v>SH19-04044</v>
      </c>
      <c r="H961" s="318"/>
      <c r="I961" s="126"/>
      <c r="J961" s="110"/>
      <c r="K961" s="108"/>
      <c r="L961" s="107"/>
      <c r="M961" s="319"/>
      <c r="N961" s="107"/>
    </row>
    <row r="962" spans="1:14" ht="18" customHeight="1">
      <c r="A962" s="107">
        <v>956</v>
      </c>
      <c r="B962" s="107" t="s">
        <v>1746</v>
      </c>
      <c r="D962" s="327" t="s">
        <v>5742</v>
      </c>
      <c r="E962" s="107" t="s">
        <v>1709</v>
      </c>
      <c r="F962" s="126">
        <v>0</v>
      </c>
      <c r="G962" s="107" t="str">
        <f t="shared" si="15"/>
        <v>SH19-04045</v>
      </c>
      <c r="H962" s="318"/>
      <c r="I962" s="126"/>
      <c r="J962" s="110"/>
      <c r="K962" s="108"/>
      <c r="L962" s="107"/>
      <c r="M962" s="319"/>
      <c r="N962" s="107"/>
    </row>
    <row r="963" spans="1:14" ht="18" customHeight="1">
      <c r="A963" s="107">
        <v>957</v>
      </c>
      <c r="B963" s="107" t="s">
        <v>1746</v>
      </c>
      <c r="D963" s="327" t="s">
        <v>5743</v>
      </c>
      <c r="E963" s="107" t="s">
        <v>1709</v>
      </c>
      <c r="F963" s="126">
        <v>0</v>
      </c>
      <c r="G963" s="107" t="str">
        <f t="shared" si="15"/>
        <v>SH19-04046</v>
      </c>
      <c r="H963" s="318"/>
      <c r="I963" s="126"/>
      <c r="J963" s="110"/>
      <c r="K963" s="108"/>
      <c r="L963" s="107"/>
      <c r="M963" s="319"/>
      <c r="N963" s="107"/>
    </row>
    <row r="964" spans="1:14" ht="18" customHeight="1">
      <c r="A964" s="107">
        <v>958</v>
      </c>
      <c r="B964" s="107" t="s">
        <v>298</v>
      </c>
      <c r="C964" s="90">
        <v>43580</v>
      </c>
      <c r="D964" s="107" t="s">
        <v>5744</v>
      </c>
      <c r="E964" s="107" t="s">
        <v>1709</v>
      </c>
      <c r="F964" s="126">
        <v>719.33</v>
      </c>
      <c r="G964" s="107" t="str">
        <f t="shared" si="15"/>
        <v>SH19-04047</v>
      </c>
      <c r="H964" s="318"/>
      <c r="I964" s="126"/>
      <c r="J964" s="110"/>
      <c r="K964" s="108"/>
      <c r="L964" s="107"/>
      <c r="M964" s="319"/>
      <c r="N964" s="107"/>
    </row>
    <row r="965" spans="1:14" ht="18" customHeight="1">
      <c r="A965" s="107">
        <v>959</v>
      </c>
      <c r="B965" s="107" t="s">
        <v>42</v>
      </c>
      <c r="C965" s="90">
        <v>43581</v>
      </c>
      <c r="D965" s="107" t="s">
        <v>5745</v>
      </c>
      <c r="E965" s="107" t="s">
        <v>6093</v>
      </c>
      <c r="F965" s="126">
        <v>5269.85</v>
      </c>
      <c r="G965" s="107" t="str">
        <f t="shared" si="15"/>
        <v>SH19-04048</v>
      </c>
      <c r="H965" s="318"/>
      <c r="I965" s="126"/>
      <c r="J965" s="110"/>
      <c r="K965" s="108"/>
      <c r="L965" s="107"/>
      <c r="M965" s="319"/>
      <c r="N965" s="107"/>
    </row>
    <row r="966" spans="1:14" ht="18" customHeight="1">
      <c r="A966" s="107">
        <v>960</v>
      </c>
      <c r="B966" s="107" t="s">
        <v>42</v>
      </c>
      <c r="C966" s="90">
        <v>43581</v>
      </c>
      <c r="D966" s="107" t="s">
        <v>5746</v>
      </c>
      <c r="E966" s="107" t="s">
        <v>6093</v>
      </c>
      <c r="F966" s="126">
        <v>4963.25</v>
      </c>
      <c r="G966" s="107" t="str">
        <f t="shared" si="15"/>
        <v>SH19-04049</v>
      </c>
      <c r="H966" s="318"/>
      <c r="I966" s="126"/>
      <c r="J966" s="110"/>
      <c r="K966" s="108"/>
      <c r="L966" s="107"/>
      <c r="M966" s="319"/>
      <c r="N966" s="107"/>
    </row>
    <row r="967" spans="1:14" ht="18" customHeight="1">
      <c r="A967" s="107">
        <v>961</v>
      </c>
      <c r="B967" s="107" t="s">
        <v>42</v>
      </c>
      <c r="C967" s="90">
        <v>43581</v>
      </c>
      <c r="D967" s="107" t="s">
        <v>5747</v>
      </c>
      <c r="E967" s="107" t="s">
        <v>6093</v>
      </c>
      <c r="F967" s="126">
        <v>1241</v>
      </c>
      <c r="G967" s="107" t="str">
        <f t="shared" si="15"/>
        <v>SH19-04050</v>
      </c>
      <c r="H967" s="318"/>
      <c r="I967" s="126"/>
      <c r="J967" s="110"/>
      <c r="K967" s="108"/>
      <c r="L967" s="107"/>
      <c r="M967" s="319"/>
      <c r="N967" s="107"/>
    </row>
    <row r="968" spans="1:14" ht="18" customHeight="1">
      <c r="A968" s="107">
        <v>962</v>
      </c>
      <c r="B968" s="107" t="s">
        <v>49</v>
      </c>
      <c r="C968" s="90">
        <v>43580</v>
      </c>
      <c r="D968" s="107" t="s">
        <v>5748</v>
      </c>
      <c r="E968" s="107" t="s">
        <v>1709</v>
      </c>
      <c r="F968" s="126">
        <v>14242.8</v>
      </c>
      <c r="G968" s="107" t="str">
        <f t="shared" si="15"/>
        <v>SH19-04051</v>
      </c>
      <c r="H968" s="318"/>
      <c r="I968" s="126"/>
      <c r="J968" s="110"/>
      <c r="K968" s="108"/>
      <c r="L968" s="107"/>
      <c r="M968" s="319"/>
      <c r="N968" s="107"/>
    </row>
    <row r="969" spans="1:14" ht="18" customHeight="1">
      <c r="A969" s="107">
        <v>963</v>
      </c>
      <c r="B969" s="107" t="s">
        <v>1727</v>
      </c>
      <c r="C969" s="90">
        <v>43580</v>
      </c>
      <c r="D969" s="107" t="s">
        <v>5749</v>
      </c>
      <c r="E969" s="107" t="s">
        <v>1709</v>
      </c>
      <c r="F969" s="126">
        <v>2364.84</v>
      </c>
      <c r="G969" s="107" t="str">
        <f t="shared" si="15"/>
        <v>SH19-04052</v>
      </c>
      <c r="H969" s="318"/>
      <c r="I969" s="126"/>
      <c r="J969" s="110"/>
      <c r="K969" s="108"/>
      <c r="L969" s="107"/>
      <c r="M969" s="319"/>
      <c r="N969" s="107"/>
    </row>
    <row r="970" spans="1:14" ht="18" customHeight="1">
      <c r="A970" s="107">
        <v>964</v>
      </c>
      <c r="B970" s="107" t="s">
        <v>1746</v>
      </c>
      <c r="D970" s="327" t="s">
        <v>5750</v>
      </c>
      <c r="E970" s="107" t="s">
        <v>1709</v>
      </c>
      <c r="F970" s="126">
        <v>0</v>
      </c>
      <c r="G970" s="107" t="str">
        <f t="shared" si="15"/>
        <v>SH19-04053</v>
      </c>
      <c r="H970" s="318"/>
      <c r="I970" s="126"/>
      <c r="J970" s="110"/>
      <c r="K970" s="108"/>
      <c r="L970" s="107"/>
      <c r="M970" s="319"/>
      <c r="N970" s="107"/>
    </row>
    <row r="971" spans="1:14" ht="18" customHeight="1">
      <c r="A971" s="107">
        <v>965</v>
      </c>
      <c r="B971" s="107" t="s">
        <v>43</v>
      </c>
      <c r="C971" s="90">
        <v>43580</v>
      </c>
      <c r="D971" s="107" t="s">
        <v>5751</v>
      </c>
      <c r="E971" s="107" t="s">
        <v>1709</v>
      </c>
      <c r="F971" s="126">
        <v>3089.43</v>
      </c>
      <c r="G971" s="107" t="str">
        <f t="shared" si="15"/>
        <v>SH19-04054</v>
      </c>
      <c r="H971" s="318"/>
      <c r="I971" s="126"/>
      <c r="J971" s="110"/>
      <c r="K971" s="108"/>
      <c r="L971" s="107"/>
      <c r="M971" s="319"/>
      <c r="N971" s="107"/>
    </row>
    <row r="972" spans="1:14" ht="18" customHeight="1">
      <c r="A972" s="107">
        <v>966</v>
      </c>
      <c r="B972" s="107" t="s">
        <v>42</v>
      </c>
      <c r="C972" s="90">
        <v>43584</v>
      </c>
      <c r="D972" s="107" t="s">
        <v>5752</v>
      </c>
      <c r="E972" s="107" t="s">
        <v>6094</v>
      </c>
      <c r="F972" s="126">
        <v>4916.3900000000003</v>
      </c>
      <c r="G972" s="107" t="str">
        <f t="shared" si="15"/>
        <v>SH19-04055</v>
      </c>
      <c r="H972" s="318"/>
      <c r="I972" s="126"/>
      <c r="J972" s="110"/>
      <c r="K972" s="108"/>
      <c r="L972" s="107"/>
      <c r="M972" s="319"/>
      <c r="N972" s="107"/>
    </row>
    <row r="973" spans="1:14" ht="18" customHeight="1">
      <c r="A973" s="107">
        <v>967</v>
      </c>
      <c r="B973" s="107" t="s">
        <v>42</v>
      </c>
      <c r="C973" s="90">
        <v>43584</v>
      </c>
      <c r="D973" s="107" t="s">
        <v>5753</v>
      </c>
      <c r="E973" s="107" t="s">
        <v>6094</v>
      </c>
      <c r="F973" s="126">
        <v>2189.0300000000002</v>
      </c>
      <c r="G973" s="107" t="str">
        <f t="shared" si="15"/>
        <v>SH19-04056</v>
      </c>
      <c r="H973" s="318"/>
      <c r="I973" s="126"/>
      <c r="J973" s="110"/>
      <c r="K973" s="108"/>
      <c r="L973" s="107"/>
      <c r="M973" s="319"/>
      <c r="N973" s="107"/>
    </row>
    <row r="974" spans="1:14" ht="18" customHeight="1">
      <c r="A974" s="107">
        <v>968</v>
      </c>
      <c r="B974" s="107" t="s">
        <v>42</v>
      </c>
      <c r="C974" s="90">
        <v>43584</v>
      </c>
      <c r="D974" s="107" t="s">
        <v>5754</v>
      </c>
      <c r="E974" s="107" t="s">
        <v>6094</v>
      </c>
      <c r="F974" s="126">
        <v>674.46</v>
      </c>
      <c r="G974" s="107" t="str">
        <f t="shared" si="15"/>
        <v>SH19-04057</v>
      </c>
      <c r="H974" s="318"/>
      <c r="I974" s="126"/>
      <c r="J974" s="110"/>
      <c r="K974" s="108"/>
      <c r="L974" s="107"/>
      <c r="M974" s="319"/>
      <c r="N974" s="107"/>
    </row>
    <row r="975" spans="1:14" ht="18" customHeight="1">
      <c r="A975" s="107">
        <v>969</v>
      </c>
      <c r="B975" s="107" t="s">
        <v>42</v>
      </c>
      <c r="C975" s="90">
        <v>43584</v>
      </c>
      <c r="D975" s="107" t="s">
        <v>5755</v>
      </c>
      <c r="E975" s="107" t="s">
        <v>6094</v>
      </c>
      <c r="F975" s="126">
        <v>4950.12</v>
      </c>
      <c r="G975" s="107" t="str">
        <f t="shared" si="15"/>
        <v>SH19-04058</v>
      </c>
      <c r="H975" s="318"/>
      <c r="I975" s="126"/>
      <c r="J975" s="110"/>
      <c r="K975" s="108"/>
      <c r="L975" s="107"/>
      <c r="M975" s="319"/>
      <c r="N975" s="107"/>
    </row>
    <row r="976" spans="1:14" ht="18" customHeight="1">
      <c r="A976" s="107">
        <v>970</v>
      </c>
      <c r="B976" s="107" t="s">
        <v>42</v>
      </c>
      <c r="C976" s="90">
        <v>43584</v>
      </c>
      <c r="D976" s="107" t="s">
        <v>5756</v>
      </c>
      <c r="E976" s="107" t="s">
        <v>6094</v>
      </c>
      <c r="F976" s="126">
        <v>2669.38</v>
      </c>
      <c r="G976" s="107" t="str">
        <f t="shared" si="15"/>
        <v>SH19-04059</v>
      </c>
      <c r="H976" s="318"/>
      <c r="I976" s="126"/>
      <c r="J976" s="110"/>
      <c r="K976" s="108"/>
      <c r="L976" s="107"/>
      <c r="M976" s="319"/>
      <c r="N976" s="107"/>
    </row>
    <row r="977" spans="1:14" ht="18" customHeight="1">
      <c r="A977" s="107">
        <v>971</v>
      </c>
      <c r="B977" s="107" t="s">
        <v>42</v>
      </c>
      <c r="C977" s="90">
        <v>43584</v>
      </c>
      <c r="D977" s="107" t="s">
        <v>5757</v>
      </c>
      <c r="E977" s="107" t="s">
        <v>6094</v>
      </c>
      <c r="F977" s="126">
        <v>1701.06</v>
      </c>
      <c r="G977" s="107" t="str">
        <f t="shared" si="15"/>
        <v>SH19-04060</v>
      </c>
      <c r="H977" s="318"/>
      <c r="I977" s="126"/>
      <c r="J977" s="110"/>
      <c r="K977" s="108"/>
      <c r="L977" s="107"/>
      <c r="M977" s="319"/>
      <c r="N977" s="107"/>
    </row>
    <row r="978" spans="1:14" ht="18" customHeight="1">
      <c r="A978" s="107">
        <v>972</v>
      </c>
      <c r="B978" s="107" t="s">
        <v>42</v>
      </c>
      <c r="C978" s="90">
        <v>43584</v>
      </c>
      <c r="D978" s="107" t="s">
        <v>5758</v>
      </c>
      <c r="E978" s="107" t="s">
        <v>6094</v>
      </c>
      <c r="F978" s="126">
        <v>3741.95</v>
      </c>
      <c r="G978" s="107" t="str">
        <f t="shared" si="15"/>
        <v>SH19-04061</v>
      </c>
      <c r="H978" s="318"/>
      <c r="I978" s="126"/>
      <c r="J978" s="110"/>
      <c r="K978" s="108"/>
      <c r="L978" s="107"/>
      <c r="M978" s="319"/>
      <c r="N978" s="107"/>
    </row>
    <row r="979" spans="1:14" ht="18" customHeight="1">
      <c r="A979" s="107">
        <v>973</v>
      </c>
      <c r="B979" s="107" t="s">
        <v>42</v>
      </c>
      <c r="C979" s="90">
        <v>43584</v>
      </c>
      <c r="D979" s="107" t="s">
        <v>5759</v>
      </c>
      <c r="E979" s="107" t="s">
        <v>6094</v>
      </c>
      <c r="F979" s="126">
        <v>3215.32</v>
      </c>
      <c r="G979" s="107" t="str">
        <f t="shared" si="15"/>
        <v>SH19-04062</v>
      </c>
      <c r="H979" s="318"/>
      <c r="I979" s="126"/>
      <c r="J979" s="110"/>
      <c r="K979" s="108"/>
      <c r="L979" s="107"/>
      <c r="M979" s="319"/>
      <c r="N979" s="107"/>
    </row>
    <row r="980" spans="1:14" ht="18" customHeight="1">
      <c r="A980" s="107">
        <v>974</v>
      </c>
      <c r="B980" s="107" t="s">
        <v>42</v>
      </c>
      <c r="C980" s="90">
        <v>43584</v>
      </c>
      <c r="D980" s="107" t="s">
        <v>5760</v>
      </c>
      <c r="E980" s="107" t="s">
        <v>6094</v>
      </c>
      <c r="F980" s="126">
        <v>2687.66</v>
      </c>
      <c r="G980" s="107" t="str">
        <f t="shared" si="15"/>
        <v>SH19-04063</v>
      </c>
      <c r="H980" s="318"/>
      <c r="I980" s="126"/>
      <c r="J980" s="110"/>
      <c r="K980" s="108"/>
      <c r="L980" s="107"/>
      <c r="M980" s="319"/>
      <c r="N980" s="107"/>
    </row>
    <row r="981" spans="1:14" ht="18" customHeight="1">
      <c r="A981" s="107">
        <v>975</v>
      </c>
      <c r="B981" s="107" t="s">
        <v>42</v>
      </c>
      <c r="C981" s="90">
        <v>43584</v>
      </c>
      <c r="D981" s="107" t="s">
        <v>5761</v>
      </c>
      <c r="E981" s="107" t="s">
        <v>6094</v>
      </c>
      <c r="F981" s="126">
        <v>4126.2299999999996</v>
      </c>
      <c r="G981" s="107" t="str">
        <f t="shared" si="15"/>
        <v>SH19-04064</v>
      </c>
      <c r="H981" s="318"/>
      <c r="I981" s="126"/>
      <c r="J981" s="110"/>
      <c r="K981" s="108"/>
      <c r="L981" s="107"/>
      <c r="M981" s="319"/>
      <c r="N981" s="107"/>
    </row>
    <row r="982" spans="1:14" ht="18" customHeight="1">
      <c r="A982" s="107">
        <v>976</v>
      </c>
      <c r="B982" s="107" t="s">
        <v>42</v>
      </c>
      <c r="C982" s="90">
        <v>43584</v>
      </c>
      <c r="D982" s="107" t="s">
        <v>5762</v>
      </c>
      <c r="E982" s="107" t="s">
        <v>6094</v>
      </c>
      <c r="F982" s="126">
        <v>3277.02</v>
      </c>
      <c r="G982" s="107" t="str">
        <f t="shared" si="15"/>
        <v>SH19-04065</v>
      </c>
      <c r="H982" s="318"/>
      <c r="I982" s="126"/>
      <c r="J982" s="110"/>
      <c r="K982" s="108"/>
      <c r="L982" s="107"/>
      <c r="M982" s="319"/>
      <c r="N982" s="107"/>
    </row>
    <row r="983" spans="1:14" ht="18" customHeight="1">
      <c r="A983" s="107">
        <v>977</v>
      </c>
      <c r="B983" s="107" t="s">
        <v>42</v>
      </c>
      <c r="C983" s="90">
        <v>43584</v>
      </c>
      <c r="D983" s="107" t="s">
        <v>5763</v>
      </c>
      <c r="E983" s="107" t="s">
        <v>6094</v>
      </c>
      <c r="F983" s="126">
        <v>1234.8499999999999</v>
      </c>
      <c r="G983" s="107" t="str">
        <f t="shared" si="15"/>
        <v>SH19-04066</v>
      </c>
      <c r="H983" s="318"/>
      <c r="I983" s="126"/>
      <c r="J983" s="110"/>
      <c r="K983" s="108"/>
      <c r="L983" s="107"/>
      <c r="M983" s="319"/>
      <c r="N983" s="107"/>
    </row>
    <row r="984" spans="1:14" ht="18" customHeight="1">
      <c r="A984" s="107">
        <v>978</v>
      </c>
      <c r="B984" s="107" t="s">
        <v>42</v>
      </c>
      <c r="C984" s="90">
        <v>43584</v>
      </c>
      <c r="D984" s="107" t="s">
        <v>5764</v>
      </c>
      <c r="E984" s="107" t="s">
        <v>6094</v>
      </c>
      <c r="F984" s="126">
        <v>4390.45</v>
      </c>
      <c r="G984" s="107" t="str">
        <f t="shared" si="15"/>
        <v>SH19-04067</v>
      </c>
      <c r="H984" s="318"/>
      <c r="I984" s="126"/>
      <c r="J984" s="110"/>
      <c r="K984" s="108"/>
      <c r="L984" s="107"/>
      <c r="M984" s="319"/>
      <c r="N984" s="107"/>
    </row>
    <row r="985" spans="1:14" ht="18" customHeight="1">
      <c r="A985" s="107">
        <v>979</v>
      </c>
      <c r="B985" s="107" t="s">
        <v>42</v>
      </c>
      <c r="C985" s="90">
        <v>43584</v>
      </c>
      <c r="D985" s="107" t="s">
        <v>5765</v>
      </c>
      <c r="E985" s="107" t="s">
        <v>6094</v>
      </c>
      <c r="F985" s="126">
        <v>8156.91</v>
      </c>
      <c r="G985" s="107" t="str">
        <f t="shared" si="15"/>
        <v>SH19-04068</v>
      </c>
      <c r="H985" s="318"/>
      <c r="I985" s="126"/>
      <c r="J985" s="110"/>
      <c r="K985" s="108"/>
      <c r="L985" s="107"/>
      <c r="M985" s="319"/>
      <c r="N985" s="107"/>
    </row>
    <row r="986" spans="1:14" ht="18" customHeight="1">
      <c r="A986" s="107">
        <v>980</v>
      </c>
      <c r="B986" s="107" t="s">
        <v>42</v>
      </c>
      <c r="C986" s="90">
        <v>43584</v>
      </c>
      <c r="D986" s="107" t="s">
        <v>5766</v>
      </c>
      <c r="E986" s="107" t="s">
        <v>6094</v>
      </c>
      <c r="F986" s="126">
        <v>5044.8999999999996</v>
      </c>
      <c r="G986" s="107" t="str">
        <f t="shared" si="15"/>
        <v>SH19-04069</v>
      </c>
      <c r="H986" s="318"/>
      <c r="I986" s="126"/>
      <c r="J986" s="110"/>
      <c r="K986" s="108"/>
      <c r="L986" s="107"/>
      <c r="M986" s="319"/>
      <c r="N986" s="107"/>
    </row>
    <row r="987" spans="1:14" ht="18" customHeight="1">
      <c r="A987" s="107">
        <v>981</v>
      </c>
      <c r="B987" s="107" t="s">
        <v>42</v>
      </c>
      <c r="C987" s="90">
        <v>43584</v>
      </c>
      <c r="D987" s="107" t="s">
        <v>5767</v>
      </c>
      <c r="E987" s="107" t="s">
        <v>6094</v>
      </c>
      <c r="F987" s="126">
        <v>1308.17</v>
      </c>
      <c r="G987" s="107" t="str">
        <f t="shared" si="15"/>
        <v>SH19-04070</v>
      </c>
      <c r="H987" s="318"/>
      <c r="I987" s="126"/>
      <c r="J987" s="110"/>
      <c r="K987" s="108"/>
      <c r="L987" s="107"/>
      <c r="M987" s="319"/>
      <c r="N987" s="107"/>
    </row>
    <row r="988" spans="1:14" ht="18" customHeight="1">
      <c r="A988" s="107">
        <v>982</v>
      </c>
      <c r="B988" s="107" t="s">
        <v>42</v>
      </c>
      <c r="C988" s="90">
        <v>43584</v>
      </c>
      <c r="D988" s="107" t="s">
        <v>5768</v>
      </c>
      <c r="E988" s="107" t="s">
        <v>6094</v>
      </c>
      <c r="F988" s="126">
        <v>7028.33</v>
      </c>
      <c r="G988" s="107" t="str">
        <f t="shared" si="15"/>
        <v>SH19-04071</v>
      </c>
      <c r="H988" s="318"/>
      <c r="I988" s="126"/>
      <c r="J988" s="110"/>
      <c r="K988" s="108"/>
      <c r="L988" s="107"/>
      <c r="M988" s="319"/>
      <c r="N988" s="107"/>
    </row>
    <row r="989" spans="1:14" ht="18" customHeight="1">
      <c r="A989" s="107">
        <v>983</v>
      </c>
      <c r="B989" s="107" t="s">
        <v>42</v>
      </c>
      <c r="C989" s="90">
        <v>43580</v>
      </c>
      <c r="D989" s="107" t="s">
        <v>5769</v>
      </c>
      <c r="E989" s="107" t="s">
        <v>6091</v>
      </c>
      <c r="F989" s="126">
        <v>30.07</v>
      </c>
      <c r="G989" s="107" t="str">
        <f t="shared" si="15"/>
        <v>SH19-04072</v>
      </c>
      <c r="H989" s="318"/>
      <c r="I989" s="126"/>
      <c r="J989" s="110"/>
      <c r="K989" s="108"/>
      <c r="L989" s="107"/>
      <c r="M989" s="319"/>
      <c r="N989" s="107"/>
    </row>
    <row r="990" spans="1:14" ht="18" customHeight="1">
      <c r="A990" s="107">
        <v>984</v>
      </c>
      <c r="B990" s="107" t="s">
        <v>42</v>
      </c>
      <c r="C990" s="90">
        <v>43584</v>
      </c>
      <c r="D990" s="107" t="s">
        <v>5770</v>
      </c>
      <c r="E990" s="107" t="s">
        <v>6094</v>
      </c>
      <c r="F990" s="126">
        <v>39.76</v>
      </c>
      <c r="G990" s="107" t="str">
        <f t="shared" si="15"/>
        <v>SH19-04073</v>
      </c>
      <c r="H990" s="318"/>
      <c r="I990" s="126"/>
      <c r="J990" s="110"/>
      <c r="K990" s="108"/>
      <c r="L990" s="107"/>
      <c r="M990" s="319"/>
      <c r="N990" s="107"/>
    </row>
    <row r="991" spans="1:14" ht="18" customHeight="1">
      <c r="A991" s="107">
        <v>985</v>
      </c>
      <c r="B991" s="107" t="s">
        <v>1727</v>
      </c>
      <c r="C991" s="90">
        <v>43580</v>
      </c>
      <c r="D991" s="107" t="s">
        <v>5771</v>
      </c>
      <c r="E991" s="107" t="s">
        <v>1709</v>
      </c>
      <c r="F991" s="126">
        <v>1071</v>
      </c>
      <c r="G991" s="107" t="str">
        <f t="shared" ref="G991:G1054" si="16">D991</f>
        <v>SH19-04074</v>
      </c>
      <c r="H991" s="318"/>
      <c r="I991" s="126"/>
      <c r="J991" s="110"/>
      <c r="K991" s="108"/>
      <c r="L991" s="107"/>
      <c r="M991" s="319"/>
      <c r="N991" s="107"/>
    </row>
    <row r="992" spans="1:14" ht="18" customHeight="1">
      <c r="A992" s="107">
        <v>986</v>
      </c>
      <c r="B992" s="107" t="s">
        <v>329</v>
      </c>
      <c r="C992" s="90">
        <v>43581</v>
      </c>
      <c r="D992" s="107" t="s">
        <v>5772</v>
      </c>
      <c r="E992" s="107" t="s">
        <v>1709</v>
      </c>
      <c r="F992" s="126">
        <v>3010.86</v>
      </c>
      <c r="G992" s="107" t="str">
        <f t="shared" si="16"/>
        <v>SH19-04075</v>
      </c>
      <c r="H992" s="318"/>
      <c r="I992" s="126"/>
      <c r="J992" s="110"/>
      <c r="K992" s="108"/>
      <c r="L992" s="107"/>
      <c r="M992" s="319"/>
      <c r="N992" s="107"/>
    </row>
    <row r="993" spans="1:14" ht="18" customHeight="1">
      <c r="A993" s="107">
        <v>987</v>
      </c>
      <c r="B993" s="107" t="s">
        <v>142</v>
      </c>
      <c r="C993" s="90">
        <v>43581</v>
      </c>
      <c r="D993" s="107" t="s">
        <v>5773</v>
      </c>
      <c r="E993" s="107" t="s">
        <v>1709</v>
      </c>
      <c r="F993" s="126">
        <v>954.13</v>
      </c>
      <c r="G993" s="107" t="str">
        <f t="shared" si="16"/>
        <v>SH19-04076</v>
      </c>
      <c r="H993" s="318"/>
      <c r="I993" s="126"/>
      <c r="J993" s="110"/>
      <c r="K993" s="108"/>
      <c r="L993" s="107"/>
      <c r="M993" s="319"/>
      <c r="N993" s="107"/>
    </row>
    <row r="994" spans="1:14" ht="18" customHeight="1">
      <c r="A994" s="107">
        <v>988</v>
      </c>
      <c r="B994" s="107" t="s">
        <v>142</v>
      </c>
      <c r="C994" s="90">
        <v>43581</v>
      </c>
      <c r="D994" s="107" t="s">
        <v>5774</v>
      </c>
      <c r="E994" s="107" t="s">
        <v>1709</v>
      </c>
      <c r="F994" s="126">
        <v>222.78</v>
      </c>
      <c r="G994" s="107" t="str">
        <f t="shared" si="16"/>
        <v>SH19-04077</v>
      </c>
      <c r="H994" s="318"/>
      <c r="I994" s="126"/>
      <c r="J994" s="110"/>
      <c r="K994" s="108"/>
      <c r="L994" s="107"/>
      <c r="M994" s="319"/>
      <c r="N994" s="107"/>
    </row>
    <row r="995" spans="1:14" ht="18" customHeight="1">
      <c r="A995" s="107">
        <v>989</v>
      </c>
      <c r="B995" s="107" t="s">
        <v>43</v>
      </c>
      <c r="C995" s="90">
        <v>43581</v>
      </c>
      <c r="D995" s="107" t="s">
        <v>5775</v>
      </c>
      <c r="E995" s="107" t="s">
        <v>1709</v>
      </c>
      <c r="F995" s="126">
        <v>6436.51</v>
      </c>
      <c r="G995" s="107" t="str">
        <f t="shared" si="16"/>
        <v>SH19-04078</v>
      </c>
      <c r="H995" s="318"/>
      <c r="I995" s="126"/>
      <c r="J995" s="110"/>
      <c r="K995" s="108"/>
      <c r="L995" s="107"/>
      <c r="M995" s="319"/>
      <c r="N995" s="107"/>
    </row>
    <row r="996" spans="1:14" ht="18" customHeight="1">
      <c r="A996" s="107">
        <v>990</v>
      </c>
      <c r="B996" s="107" t="s">
        <v>55</v>
      </c>
      <c r="C996" s="90">
        <v>43581</v>
      </c>
      <c r="D996" s="107" t="s">
        <v>5776</v>
      </c>
      <c r="E996" s="107" t="s">
        <v>1709</v>
      </c>
      <c r="F996" s="126">
        <v>1526.4</v>
      </c>
      <c r="G996" s="107" t="str">
        <f t="shared" si="16"/>
        <v>SH19-04079</v>
      </c>
      <c r="H996" s="318"/>
      <c r="I996" s="126"/>
      <c r="J996" s="110"/>
      <c r="K996" s="108"/>
      <c r="L996" s="107"/>
      <c r="M996" s="319"/>
      <c r="N996" s="107"/>
    </row>
    <row r="997" spans="1:14" ht="18" customHeight="1">
      <c r="A997" s="107">
        <v>991</v>
      </c>
      <c r="B997" s="107" t="s">
        <v>55</v>
      </c>
      <c r="C997" s="90">
        <v>43581</v>
      </c>
      <c r="D997" s="107" t="s">
        <v>5777</v>
      </c>
      <c r="E997" s="107" t="s">
        <v>1709</v>
      </c>
      <c r="F997" s="126">
        <v>1555.26</v>
      </c>
      <c r="G997" s="107" t="str">
        <f t="shared" si="16"/>
        <v>SH19-04080</v>
      </c>
      <c r="H997" s="318"/>
      <c r="I997" s="126"/>
      <c r="J997" s="110"/>
      <c r="K997" s="108"/>
      <c r="L997" s="107"/>
      <c r="M997" s="319"/>
      <c r="N997" s="107"/>
    </row>
    <row r="998" spans="1:14" ht="18" customHeight="1">
      <c r="A998" s="107">
        <v>992</v>
      </c>
      <c r="B998" s="107" t="s">
        <v>55</v>
      </c>
      <c r="C998" s="90">
        <v>43581</v>
      </c>
      <c r="D998" s="107" t="s">
        <v>5778</v>
      </c>
      <c r="E998" s="107" t="s">
        <v>1709</v>
      </c>
      <c r="F998" s="126">
        <v>1502.82</v>
      </c>
      <c r="G998" s="107" t="str">
        <f t="shared" si="16"/>
        <v>SH19-04081</v>
      </c>
      <c r="H998" s="318"/>
      <c r="I998" s="126"/>
      <c r="J998" s="110"/>
      <c r="K998" s="108"/>
      <c r="L998" s="107"/>
      <c r="M998" s="319"/>
      <c r="N998" s="107"/>
    </row>
    <row r="999" spans="1:14" ht="18" customHeight="1">
      <c r="A999" s="107">
        <v>993</v>
      </c>
      <c r="B999" s="107" t="s">
        <v>1746</v>
      </c>
      <c r="D999" s="327" t="s">
        <v>5779</v>
      </c>
      <c r="E999" s="107" t="s">
        <v>1709</v>
      </c>
      <c r="F999" s="126">
        <v>0</v>
      </c>
      <c r="G999" s="107" t="str">
        <f t="shared" si="16"/>
        <v>SH19-04082</v>
      </c>
      <c r="H999" s="318"/>
      <c r="I999" s="126"/>
      <c r="J999" s="110"/>
      <c r="K999" s="108"/>
      <c r="L999" s="107"/>
      <c r="M999" s="319"/>
      <c r="N999" s="107"/>
    </row>
    <row r="1000" spans="1:14" ht="18" customHeight="1">
      <c r="A1000" s="107">
        <v>994</v>
      </c>
      <c r="B1000" s="107" t="s">
        <v>224</v>
      </c>
      <c r="C1000" s="90">
        <v>43581</v>
      </c>
      <c r="D1000" s="107" t="s">
        <v>5780</v>
      </c>
      <c r="E1000" s="107" t="s">
        <v>1709</v>
      </c>
      <c r="F1000" s="126">
        <v>3991.25</v>
      </c>
      <c r="G1000" s="107" t="str">
        <f t="shared" si="16"/>
        <v>SH19-04083</v>
      </c>
      <c r="H1000" s="318"/>
      <c r="I1000" s="126"/>
      <c r="J1000" s="110"/>
      <c r="K1000" s="108"/>
      <c r="L1000" s="107"/>
      <c r="M1000" s="319"/>
      <c r="N1000" s="107"/>
    </row>
    <row r="1001" spans="1:14" ht="18" customHeight="1">
      <c r="A1001" s="107">
        <v>995</v>
      </c>
      <c r="B1001" s="107" t="s">
        <v>42</v>
      </c>
      <c r="C1001" s="90">
        <v>43581</v>
      </c>
      <c r="D1001" s="107" t="s">
        <v>5781</v>
      </c>
      <c r="E1001" s="107" t="s">
        <v>6093</v>
      </c>
      <c r="F1001" s="126">
        <v>68.52</v>
      </c>
      <c r="G1001" s="107" t="str">
        <f t="shared" si="16"/>
        <v>SH19-04084</v>
      </c>
      <c r="H1001" s="318"/>
      <c r="I1001" s="126"/>
      <c r="J1001" s="110"/>
      <c r="K1001" s="108"/>
      <c r="L1001" s="107"/>
      <c r="M1001" s="319"/>
      <c r="N1001" s="107"/>
    </row>
    <row r="1002" spans="1:14" ht="18" customHeight="1">
      <c r="A1002" s="107">
        <v>996</v>
      </c>
      <c r="B1002" s="107" t="s">
        <v>43</v>
      </c>
      <c r="C1002" s="90">
        <v>43581</v>
      </c>
      <c r="D1002" s="107" t="s">
        <v>5782</v>
      </c>
      <c r="E1002" s="107" t="s">
        <v>1709</v>
      </c>
      <c r="F1002" s="126">
        <v>404.4</v>
      </c>
      <c r="G1002" s="107" t="str">
        <f t="shared" si="16"/>
        <v>SH19-04085</v>
      </c>
      <c r="H1002" s="318"/>
      <c r="I1002" s="126"/>
      <c r="J1002" s="110"/>
      <c r="K1002" s="108"/>
      <c r="L1002" s="107"/>
      <c r="M1002" s="319"/>
      <c r="N1002" s="107"/>
    </row>
    <row r="1003" spans="1:14" ht="18" customHeight="1">
      <c r="A1003" s="107">
        <v>997</v>
      </c>
      <c r="B1003" s="107" t="s">
        <v>1746</v>
      </c>
      <c r="D1003" s="327" t="s">
        <v>5783</v>
      </c>
      <c r="E1003" s="107" t="s">
        <v>1709</v>
      </c>
      <c r="F1003" s="126">
        <v>0</v>
      </c>
      <c r="G1003" s="107" t="str">
        <f t="shared" si="16"/>
        <v>SH19-04086</v>
      </c>
      <c r="H1003" s="318"/>
      <c r="I1003" s="126"/>
      <c r="J1003" s="110"/>
      <c r="K1003" s="108"/>
      <c r="L1003" s="107"/>
      <c r="M1003" s="319"/>
      <c r="N1003" s="107"/>
    </row>
    <row r="1004" spans="1:14" ht="18" customHeight="1">
      <c r="A1004" s="107">
        <v>998</v>
      </c>
      <c r="B1004" s="107" t="s">
        <v>238</v>
      </c>
      <c r="C1004" s="90">
        <v>43581</v>
      </c>
      <c r="D1004" s="107" t="s">
        <v>5784</v>
      </c>
      <c r="E1004" s="107" t="s">
        <v>1709</v>
      </c>
      <c r="F1004" s="126">
        <v>4119.17</v>
      </c>
      <c r="G1004" s="107" t="str">
        <f t="shared" si="16"/>
        <v>SH19-04087</v>
      </c>
      <c r="H1004" s="318"/>
      <c r="I1004" s="126"/>
      <c r="J1004" s="110"/>
      <c r="K1004" s="108"/>
      <c r="L1004" s="107"/>
      <c r="M1004" s="319"/>
      <c r="N1004" s="107"/>
    </row>
    <row r="1005" spans="1:14" ht="18" customHeight="1">
      <c r="A1005" s="107">
        <v>999</v>
      </c>
      <c r="B1005" s="107" t="s">
        <v>43</v>
      </c>
      <c r="C1005" s="90">
        <v>43581</v>
      </c>
      <c r="D1005" s="107" t="s">
        <v>5785</v>
      </c>
      <c r="E1005" s="107" t="s">
        <v>1709</v>
      </c>
      <c r="F1005" s="126">
        <v>1209.45</v>
      </c>
      <c r="G1005" s="107" t="str">
        <f t="shared" si="16"/>
        <v>SH19-04088</v>
      </c>
      <c r="H1005" s="318"/>
      <c r="I1005" s="126"/>
      <c r="J1005" s="110"/>
      <c r="K1005" s="108"/>
      <c r="L1005" s="107"/>
      <c r="M1005" s="319"/>
      <c r="N1005" s="107"/>
    </row>
    <row r="1006" spans="1:14" ht="18" customHeight="1">
      <c r="A1006" s="107">
        <v>1000</v>
      </c>
      <c r="B1006" s="107" t="s">
        <v>142</v>
      </c>
      <c r="C1006" s="90">
        <v>43584</v>
      </c>
      <c r="D1006" s="107" t="s">
        <v>5786</v>
      </c>
      <c r="E1006" s="107" t="s">
        <v>1709</v>
      </c>
      <c r="F1006" s="126">
        <v>1703.97</v>
      </c>
      <c r="G1006" s="107" t="str">
        <f t="shared" si="16"/>
        <v>SH19-04089</v>
      </c>
      <c r="H1006" s="318"/>
      <c r="I1006" s="126"/>
      <c r="J1006" s="110"/>
      <c r="K1006" s="108"/>
      <c r="L1006" s="107"/>
      <c r="M1006" s="319"/>
      <c r="N1006" s="107"/>
    </row>
    <row r="1007" spans="1:14" ht="18" customHeight="1">
      <c r="A1007" s="107">
        <v>1001</v>
      </c>
      <c r="B1007" s="107" t="s">
        <v>142</v>
      </c>
      <c r="C1007" s="90">
        <v>43581</v>
      </c>
      <c r="D1007" s="107" t="s">
        <v>5787</v>
      </c>
      <c r="E1007" s="107" t="s">
        <v>1709</v>
      </c>
      <c r="F1007" s="126">
        <v>479.1</v>
      </c>
      <c r="G1007" s="107" t="str">
        <f t="shared" si="16"/>
        <v>SH19-04090</v>
      </c>
      <c r="H1007" s="318"/>
      <c r="I1007" s="126"/>
      <c r="J1007" s="110"/>
      <c r="K1007" s="108"/>
      <c r="L1007" s="107"/>
      <c r="M1007" s="319"/>
      <c r="N1007" s="107"/>
    </row>
    <row r="1008" spans="1:14" ht="18" customHeight="1">
      <c r="A1008" s="107">
        <v>1002</v>
      </c>
      <c r="B1008" s="107" t="s">
        <v>55</v>
      </c>
      <c r="C1008" s="90">
        <v>43581</v>
      </c>
      <c r="D1008" s="107" t="s">
        <v>5788</v>
      </c>
      <c r="E1008" s="107" t="s">
        <v>1709</v>
      </c>
      <c r="F1008" s="126">
        <v>727.65</v>
      </c>
      <c r="G1008" s="107" t="str">
        <f t="shared" si="16"/>
        <v>SH19-04091</v>
      </c>
      <c r="H1008" s="318"/>
      <c r="I1008" s="126"/>
      <c r="J1008" s="110"/>
      <c r="K1008" s="108"/>
      <c r="L1008" s="107"/>
      <c r="M1008" s="319"/>
      <c r="N1008" s="107"/>
    </row>
    <row r="1009" spans="1:14" ht="18" customHeight="1">
      <c r="A1009" s="107">
        <v>1003</v>
      </c>
      <c r="B1009" s="107" t="s">
        <v>55</v>
      </c>
      <c r="C1009" s="90">
        <v>43581</v>
      </c>
      <c r="D1009" s="107" t="s">
        <v>5789</v>
      </c>
      <c r="E1009" s="107" t="s">
        <v>1709</v>
      </c>
      <c r="F1009" s="126">
        <v>1447.74</v>
      </c>
      <c r="G1009" s="107" t="str">
        <f t="shared" si="16"/>
        <v>SH19-04092</v>
      </c>
      <c r="H1009" s="318"/>
      <c r="I1009" s="126"/>
      <c r="J1009" s="110"/>
      <c r="K1009" s="108"/>
      <c r="L1009" s="107"/>
      <c r="M1009" s="319"/>
      <c r="N1009" s="107"/>
    </row>
    <row r="1010" spans="1:14" ht="18" customHeight="1">
      <c r="A1010" s="107">
        <v>1004</v>
      </c>
      <c r="B1010" s="107" t="s">
        <v>223</v>
      </c>
      <c r="C1010" s="90">
        <v>43581</v>
      </c>
      <c r="D1010" s="107" t="s">
        <v>5790</v>
      </c>
      <c r="E1010" s="107" t="s">
        <v>1709</v>
      </c>
      <c r="F1010" s="126">
        <v>3365.6</v>
      </c>
      <c r="G1010" s="107" t="str">
        <f t="shared" si="16"/>
        <v>SH19-04093</v>
      </c>
      <c r="H1010" s="318"/>
      <c r="I1010" s="126"/>
      <c r="J1010" s="110"/>
      <c r="K1010" s="108"/>
      <c r="L1010" s="107"/>
      <c r="M1010" s="319"/>
      <c r="N1010" s="107"/>
    </row>
    <row r="1011" spans="1:14" ht="18" customHeight="1">
      <c r="A1011" s="107">
        <v>1005</v>
      </c>
      <c r="B1011" s="107" t="s">
        <v>1746</v>
      </c>
      <c r="D1011" s="327" t="s">
        <v>5791</v>
      </c>
      <c r="E1011" s="107" t="s">
        <v>1709</v>
      </c>
      <c r="F1011" s="126">
        <v>0</v>
      </c>
      <c r="G1011" s="107" t="str">
        <f t="shared" si="16"/>
        <v>SH19-04094</v>
      </c>
      <c r="H1011" s="318"/>
      <c r="I1011" s="126"/>
      <c r="J1011" s="110"/>
      <c r="K1011" s="108"/>
      <c r="L1011" s="107"/>
      <c r="M1011" s="319"/>
      <c r="N1011" s="107"/>
    </row>
    <row r="1012" spans="1:14" ht="18" customHeight="1">
      <c r="A1012" s="107">
        <v>1006</v>
      </c>
      <c r="B1012" s="107" t="s">
        <v>360</v>
      </c>
      <c r="C1012" s="90">
        <v>43581</v>
      </c>
      <c r="D1012" s="107" t="s">
        <v>5792</v>
      </c>
      <c r="E1012" s="107" t="s">
        <v>1709</v>
      </c>
      <c r="F1012" s="126">
        <v>312.42</v>
      </c>
      <c r="G1012" s="107" t="str">
        <f t="shared" si="16"/>
        <v>SH19-04095</v>
      </c>
      <c r="H1012" s="318"/>
      <c r="I1012" s="126"/>
      <c r="J1012" s="110"/>
      <c r="K1012" s="108"/>
      <c r="L1012" s="107"/>
      <c r="M1012" s="319"/>
      <c r="N1012" s="107"/>
    </row>
    <row r="1013" spans="1:14" ht="18" customHeight="1">
      <c r="A1013" s="107">
        <v>1007</v>
      </c>
      <c r="B1013" s="107" t="s">
        <v>1727</v>
      </c>
      <c r="C1013" s="90">
        <v>43581</v>
      </c>
      <c r="D1013" s="107" t="s">
        <v>5793</v>
      </c>
      <c r="E1013" s="107" t="s">
        <v>1709</v>
      </c>
      <c r="F1013" s="126">
        <v>375.88</v>
      </c>
      <c r="G1013" s="107" t="str">
        <f t="shared" si="16"/>
        <v>SH19-04096</v>
      </c>
      <c r="H1013" s="318"/>
      <c r="I1013" s="126"/>
      <c r="J1013" s="110"/>
      <c r="K1013" s="108"/>
      <c r="L1013" s="107"/>
      <c r="M1013" s="319"/>
      <c r="N1013" s="107"/>
    </row>
    <row r="1014" spans="1:14" ht="18" customHeight="1">
      <c r="A1014" s="107">
        <v>1008</v>
      </c>
      <c r="B1014" s="107" t="s">
        <v>1727</v>
      </c>
      <c r="C1014" s="90">
        <v>43581</v>
      </c>
      <c r="D1014" s="107" t="s">
        <v>5794</v>
      </c>
      <c r="E1014" s="107" t="s">
        <v>1709</v>
      </c>
      <c r="F1014" s="126">
        <v>1248.3</v>
      </c>
      <c r="G1014" s="107" t="str">
        <f t="shared" si="16"/>
        <v>SH19-04097</v>
      </c>
      <c r="H1014" s="318"/>
      <c r="I1014" s="126"/>
      <c r="J1014" s="110"/>
      <c r="K1014" s="108"/>
      <c r="L1014" s="107"/>
      <c r="M1014" s="319"/>
      <c r="N1014" s="107"/>
    </row>
    <row r="1015" spans="1:14" ht="18" customHeight="1">
      <c r="A1015" s="107">
        <v>1009</v>
      </c>
      <c r="B1015" s="107" t="s">
        <v>42</v>
      </c>
      <c r="C1015" s="90">
        <v>43584</v>
      </c>
      <c r="D1015" s="107" t="s">
        <v>5795</v>
      </c>
      <c r="E1015" s="107" t="s">
        <v>6094</v>
      </c>
      <c r="F1015" s="126">
        <v>5264.55</v>
      </c>
      <c r="G1015" s="107" t="str">
        <f t="shared" si="16"/>
        <v>SH19-04098</v>
      </c>
      <c r="H1015" s="318"/>
      <c r="I1015" s="126"/>
      <c r="J1015" s="110"/>
      <c r="K1015" s="108"/>
      <c r="L1015" s="107"/>
      <c r="M1015" s="319"/>
      <c r="N1015" s="107"/>
    </row>
    <row r="1016" spans="1:14" ht="18" customHeight="1">
      <c r="A1016" s="107">
        <v>1010</v>
      </c>
      <c r="B1016" s="107" t="s">
        <v>42</v>
      </c>
      <c r="C1016" s="90">
        <v>43584</v>
      </c>
      <c r="D1016" s="107" t="s">
        <v>5796</v>
      </c>
      <c r="E1016" s="107" t="s">
        <v>6094</v>
      </c>
      <c r="F1016" s="126">
        <v>3411.7</v>
      </c>
      <c r="G1016" s="107" t="str">
        <f t="shared" si="16"/>
        <v>SH19-04099</v>
      </c>
      <c r="H1016" s="318"/>
      <c r="I1016" s="126"/>
      <c r="J1016" s="110"/>
      <c r="K1016" s="108"/>
      <c r="L1016" s="107"/>
      <c r="M1016" s="319"/>
      <c r="N1016" s="107"/>
    </row>
    <row r="1017" spans="1:14" ht="18" customHeight="1">
      <c r="A1017" s="107">
        <v>1011</v>
      </c>
      <c r="B1017" s="107" t="s">
        <v>197</v>
      </c>
      <c r="C1017" s="90">
        <v>43584</v>
      </c>
      <c r="D1017" s="107" t="s">
        <v>5797</v>
      </c>
      <c r="E1017" s="107" t="s">
        <v>1709</v>
      </c>
      <c r="F1017" s="126">
        <v>7098.57</v>
      </c>
      <c r="G1017" s="107" t="str">
        <f t="shared" si="16"/>
        <v>SH19-04100</v>
      </c>
      <c r="H1017" s="318"/>
      <c r="I1017" s="126"/>
      <c r="J1017" s="110"/>
      <c r="K1017" s="108"/>
      <c r="L1017" s="107"/>
      <c r="M1017" s="319"/>
      <c r="N1017" s="107"/>
    </row>
    <row r="1018" spans="1:14" ht="18" customHeight="1">
      <c r="A1018" s="107">
        <v>1012</v>
      </c>
      <c r="B1018" s="107" t="s">
        <v>42</v>
      </c>
      <c r="C1018" s="90">
        <v>43581</v>
      </c>
      <c r="D1018" s="107" t="s">
        <v>5798</v>
      </c>
      <c r="E1018" s="107" t="s">
        <v>6093</v>
      </c>
      <c r="F1018" s="126">
        <v>32.93</v>
      </c>
      <c r="G1018" s="107" t="str">
        <f t="shared" si="16"/>
        <v>SH19-04101</v>
      </c>
      <c r="H1018" s="318"/>
      <c r="I1018" s="126"/>
      <c r="J1018" s="110"/>
      <c r="K1018" s="108"/>
      <c r="L1018" s="107"/>
      <c r="M1018" s="319"/>
      <c r="N1018" s="107"/>
    </row>
    <row r="1019" spans="1:14" ht="18" customHeight="1">
      <c r="A1019" s="107">
        <v>1013</v>
      </c>
      <c r="B1019" s="107" t="s">
        <v>42</v>
      </c>
      <c r="C1019" s="90">
        <v>43585</v>
      </c>
      <c r="D1019" s="107" t="s">
        <v>5799</v>
      </c>
      <c r="E1019" s="107" t="s">
        <v>6095</v>
      </c>
      <c r="F1019" s="126">
        <v>8424.7999999999993</v>
      </c>
      <c r="G1019" s="107" t="str">
        <f t="shared" si="16"/>
        <v>SH19-04102</v>
      </c>
      <c r="H1019" s="318"/>
      <c r="I1019" s="126"/>
      <c r="J1019" s="110"/>
      <c r="K1019" s="108"/>
      <c r="L1019" s="107"/>
      <c r="M1019" s="319"/>
      <c r="N1019" s="107"/>
    </row>
    <row r="1020" spans="1:14" ht="18" customHeight="1">
      <c r="A1020" s="107">
        <v>1014</v>
      </c>
      <c r="B1020" s="107" t="s">
        <v>42</v>
      </c>
      <c r="C1020" s="90">
        <v>43585</v>
      </c>
      <c r="D1020" s="107" t="s">
        <v>5800</v>
      </c>
      <c r="E1020" s="107" t="s">
        <v>6095</v>
      </c>
      <c r="F1020" s="126">
        <v>4888.57</v>
      </c>
      <c r="G1020" s="107" t="str">
        <f t="shared" si="16"/>
        <v>SH19-04103</v>
      </c>
      <c r="H1020" s="318"/>
      <c r="I1020" s="126"/>
      <c r="J1020" s="110"/>
      <c r="K1020" s="108"/>
      <c r="L1020" s="107"/>
      <c r="M1020" s="319"/>
      <c r="N1020" s="107"/>
    </row>
    <row r="1021" spans="1:14" ht="18" customHeight="1">
      <c r="A1021" s="107">
        <v>1015</v>
      </c>
      <c r="B1021" s="107" t="s">
        <v>42</v>
      </c>
      <c r="C1021" s="90">
        <v>43585</v>
      </c>
      <c r="D1021" s="107" t="s">
        <v>5801</v>
      </c>
      <c r="E1021" s="107" t="s">
        <v>6095</v>
      </c>
      <c r="F1021" s="126">
        <v>8929.59</v>
      </c>
      <c r="G1021" s="107" t="str">
        <f t="shared" si="16"/>
        <v>SH19-04104</v>
      </c>
      <c r="H1021" s="318"/>
      <c r="I1021" s="126"/>
      <c r="J1021" s="110"/>
      <c r="K1021" s="108"/>
      <c r="L1021" s="107"/>
      <c r="M1021" s="319"/>
      <c r="N1021" s="107"/>
    </row>
    <row r="1022" spans="1:14" ht="18" customHeight="1">
      <c r="A1022" s="107">
        <v>1016</v>
      </c>
      <c r="B1022" s="107" t="s">
        <v>42</v>
      </c>
      <c r="C1022" s="90">
        <v>43585</v>
      </c>
      <c r="D1022" s="107" t="s">
        <v>5802</v>
      </c>
      <c r="E1022" s="107" t="s">
        <v>6095</v>
      </c>
      <c r="F1022" s="126">
        <v>8325.7099999999991</v>
      </c>
      <c r="G1022" s="107" t="str">
        <f t="shared" si="16"/>
        <v>SH19-04105</v>
      </c>
      <c r="H1022" s="318"/>
      <c r="I1022" s="126"/>
      <c r="J1022" s="110"/>
      <c r="K1022" s="108"/>
      <c r="L1022" s="107"/>
      <c r="M1022" s="319"/>
      <c r="N1022" s="107"/>
    </row>
    <row r="1023" spans="1:14" ht="18" customHeight="1">
      <c r="A1023" s="107">
        <v>1017</v>
      </c>
      <c r="B1023" s="107" t="s">
        <v>42</v>
      </c>
      <c r="C1023" s="90">
        <v>43585</v>
      </c>
      <c r="D1023" s="107" t="s">
        <v>5803</v>
      </c>
      <c r="E1023" s="107" t="s">
        <v>6095</v>
      </c>
      <c r="F1023" s="126">
        <v>5621.58</v>
      </c>
      <c r="G1023" s="107" t="str">
        <f t="shared" si="16"/>
        <v>SH19-04106</v>
      </c>
      <c r="H1023" s="318"/>
      <c r="I1023" s="126"/>
      <c r="J1023" s="110"/>
      <c r="K1023" s="108"/>
      <c r="L1023" s="107"/>
      <c r="M1023" s="319"/>
      <c r="N1023" s="107"/>
    </row>
    <row r="1024" spans="1:14" ht="18" customHeight="1">
      <c r="A1024" s="107">
        <v>1018</v>
      </c>
      <c r="B1024" s="107" t="s">
        <v>42</v>
      </c>
      <c r="C1024" s="90">
        <v>43585</v>
      </c>
      <c r="D1024" s="107" t="s">
        <v>5804</v>
      </c>
      <c r="E1024" s="107" t="s">
        <v>6095</v>
      </c>
      <c r="F1024" s="126">
        <v>5332.67</v>
      </c>
      <c r="G1024" s="107" t="str">
        <f t="shared" si="16"/>
        <v>SH19-04107</v>
      </c>
      <c r="H1024" s="318"/>
      <c r="I1024" s="126"/>
      <c r="J1024" s="110"/>
      <c r="K1024" s="108"/>
      <c r="L1024" s="107"/>
      <c r="M1024" s="319"/>
      <c r="N1024" s="107"/>
    </row>
    <row r="1025" spans="1:14" ht="18" customHeight="1">
      <c r="A1025" s="107">
        <v>1019</v>
      </c>
      <c r="B1025" s="107" t="s">
        <v>42</v>
      </c>
      <c r="C1025" s="90">
        <v>43585</v>
      </c>
      <c r="D1025" s="107" t="s">
        <v>5805</v>
      </c>
      <c r="E1025" s="107" t="s">
        <v>6095</v>
      </c>
      <c r="F1025" s="126">
        <v>11821.03</v>
      </c>
      <c r="G1025" s="107" t="str">
        <f t="shared" si="16"/>
        <v>SH19-04108</v>
      </c>
      <c r="H1025" s="318"/>
      <c r="I1025" s="126"/>
      <c r="J1025" s="110"/>
      <c r="K1025" s="108"/>
      <c r="L1025" s="107"/>
      <c r="M1025" s="319"/>
      <c r="N1025" s="107"/>
    </row>
    <row r="1026" spans="1:14" ht="18" customHeight="1">
      <c r="A1026" s="107">
        <v>1020</v>
      </c>
      <c r="B1026" s="107" t="s">
        <v>42</v>
      </c>
      <c r="C1026" s="90">
        <v>43585</v>
      </c>
      <c r="D1026" s="107" t="s">
        <v>5806</v>
      </c>
      <c r="E1026" s="107" t="s">
        <v>6095</v>
      </c>
      <c r="F1026" s="126">
        <v>5983.44</v>
      </c>
      <c r="G1026" s="107" t="str">
        <f t="shared" si="16"/>
        <v>SH19-04109</v>
      </c>
      <c r="H1026" s="318"/>
      <c r="I1026" s="126"/>
      <c r="J1026" s="110"/>
      <c r="K1026" s="108"/>
      <c r="L1026" s="107"/>
      <c r="M1026" s="319"/>
      <c r="N1026" s="107"/>
    </row>
    <row r="1027" spans="1:14" ht="18" customHeight="1">
      <c r="A1027" s="107">
        <v>1021</v>
      </c>
      <c r="B1027" s="107" t="s">
        <v>42</v>
      </c>
      <c r="C1027" s="90">
        <v>43585</v>
      </c>
      <c r="D1027" s="107" t="s">
        <v>5807</v>
      </c>
      <c r="E1027" s="107" t="s">
        <v>6095</v>
      </c>
      <c r="F1027" s="126">
        <v>10219.129999999999</v>
      </c>
      <c r="G1027" s="107" t="str">
        <f t="shared" si="16"/>
        <v>SH19-04110</v>
      </c>
      <c r="H1027" s="318"/>
      <c r="I1027" s="126"/>
      <c r="J1027" s="110"/>
      <c r="K1027" s="108"/>
      <c r="L1027" s="107"/>
      <c r="M1027" s="319"/>
      <c r="N1027" s="107"/>
    </row>
    <row r="1028" spans="1:14" ht="18" customHeight="1">
      <c r="A1028" s="107">
        <v>1022</v>
      </c>
      <c r="B1028" s="107" t="s">
        <v>42</v>
      </c>
      <c r="C1028" s="90">
        <v>43585</v>
      </c>
      <c r="D1028" s="107" t="s">
        <v>5808</v>
      </c>
      <c r="E1028" s="107" t="s">
        <v>6095</v>
      </c>
      <c r="F1028" s="126">
        <v>8862.1299999999992</v>
      </c>
      <c r="G1028" s="107" t="str">
        <f t="shared" si="16"/>
        <v>SH19-04111</v>
      </c>
      <c r="H1028" s="318"/>
      <c r="I1028" s="126"/>
      <c r="J1028" s="110"/>
      <c r="K1028" s="108"/>
      <c r="L1028" s="107"/>
      <c r="M1028" s="319"/>
      <c r="N1028" s="107"/>
    </row>
    <row r="1029" spans="1:14" ht="18" customHeight="1">
      <c r="A1029" s="107">
        <v>1023</v>
      </c>
      <c r="B1029" s="107" t="s">
        <v>42</v>
      </c>
      <c r="C1029" s="90">
        <v>43585</v>
      </c>
      <c r="D1029" s="107" t="s">
        <v>5809</v>
      </c>
      <c r="E1029" s="107" t="s">
        <v>6095</v>
      </c>
      <c r="F1029" s="126">
        <v>10156.209999999999</v>
      </c>
      <c r="G1029" s="107" t="str">
        <f t="shared" si="16"/>
        <v>SH19-04112</v>
      </c>
      <c r="H1029" s="318"/>
      <c r="I1029" s="126"/>
      <c r="J1029" s="110"/>
      <c r="K1029" s="108"/>
      <c r="L1029" s="107"/>
      <c r="M1029" s="319"/>
      <c r="N1029" s="107"/>
    </row>
    <row r="1030" spans="1:14" ht="18" customHeight="1">
      <c r="A1030" s="107">
        <v>1024</v>
      </c>
      <c r="B1030" s="107" t="s">
        <v>42</v>
      </c>
      <c r="C1030" s="90">
        <v>43585</v>
      </c>
      <c r="D1030" s="107" t="s">
        <v>5810</v>
      </c>
      <c r="E1030" s="107" t="s">
        <v>6095</v>
      </c>
      <c r="F1030" s="126">
        <v>9481.06</v>
      </c>
      <c r="G1030" s="107" t="str">
        <f t="shared" si="16"/>
        <v>SH19-04113</v>
      </c>
      <c r="H1030" s="318"/>
      <c r="I1030" s="126"/>
      <c r="J1030" s="110"/>
      <c r="K1030" s="108"/>
      <c r="L1030" s="107"/>
      <c r="M1030" s="319"/>
      <c r="N1030" s="107"/>
    </row>
    <row r="1031" spans="1:14" ht="18" customHeight="1">
      <c r="A1031" s="107">
        <v>1025</v>
      </c>
      <c r="B1031" s="107" t="s">
        <v>42</v>
      </c>
      <c r="C1031" s="90">
        <v>43585</v>
      </c>
      <c r="D1031" s="107" t="s">
        <v>5811</v>
      </c>
      <c r="E1031" s="107" t="s">
        <v>6095</v>
      </c>
      <c r="F1031" s="126">
        <v>9066.26</v>
      </c>
      <c r="G1031" s="107" t="str">
        <f t="shared" si="16"/>
        <v>SH19-04114</v>
      </c>
      <c r="H1031" s="318"/>
      <c r="I1031" s="126"/>
      <c r="J1031" s="110"/>
      <c r="K1031" s="108"/>
      <c r="L1031" s="107"/>
      <c r="M1031" s="319"/>
      <c r="N1031" s="107"/>
    </row>
    <row r="1032" spans="1:14" ht="18" customHeight="1">
      <c r="A1032" s="107">
        <v>1026</v>
      </c>
      <c r="B1032" s="107" t="s">
        <v>42</v>
      </c>
      <c r="C1032" s="90">
        <v>43585</v>
      </c>
      <c r="D1032" s="107" t="s">
        <v>5812</v>
      </c>
      <c r="E1032" s="107" t="s">
        <v>6095</v>
      </c>
      <c r="F1032" s="126">
        <v>10113.66</v>
      </c>
      <c r="G1032" s="107" t="str">
        <f t="shared" si="16"/>
        <v>SH19-04115</v>
      </c>
      <c r="H1032" s="318"/>
      <c r="I1032" s="126"/>
      <c r="J1032" s="110"/>
      <c r="K1032" s="108"/>
      <c r="L1032" s="107"/>
      <c r="M1032" s="319"/>
      <c r="N1032" s="107"/>
    </row>
    <row r="1033" spans="1:14" ht="18" customHeight="1">
      <c r="A1033" s="107">
        <v>1027</v>
      </c>
      <c r="B1033" s="107" t="s">
        <v>329</v>
      </c>
      <c r="C1033" s="90">
        <v>43582</v>
      </c>
      <c r="D1033" s="107" t="s">
        <v>5813</v>
      </c>
      <c r="E1033" s="107" t="s">
        <v>1709</v>
      </c>
      <c r="F1033" s="126">
        <v>2370.87</v>
      </c>
      <c r="G1033" s="107" t="str">
        <f t="shared" si="16"/>
        <v>SH19-04116</v>
      </c>
      <c r="H1033" s="318"/>
      <c r="I1033" s="126"/>
      <c r="J1033" s="110"/>
      <c r="K1033" s="108"/>
      <c r="L1033" s="107"/>
      <c r="M1033" s="319"/>
      <c r="N1033" s="107"/>
    </row>
    <row r="1034" spans="1:14" ht="18" customHeight="1">
      <c r="A1034" s="107">
        <v>1028</v>
      </c>
      <c r="B1034" s="107" t="s">
        <v>142</v>
      </c>
      <c r="C1034" s="90">
        <v>43582</v>
      </c>
      <c r="D1034" s="107" t="s">
        <v>5814</v>
      </c>
      <c r="E1034" s="107" t="s">
        <v>1709</v>
      </c>
      <c r="F1034" s="126">
        <v>2318.58</v>
      </c>
      <c r="G1034" s="107" t="str">
        <f t="shared" si="16"/>
        <v>SH19-04117</v>
      </c>
      <c r="H1034" s="318"/>
      <c r="I1034" s="126"/>
      <c r="J1034" s="110"/>
      <c r="K1034" s="108"/>
      <c r="L1034" s="107"/>
      <c r="M1034" s="319"/>
      <c r="N1034" s="107"/>
    </row>
    <row r="1035" spans="1:14" ht="18" customHeight="1">
      <c r="A1035" s="107">
        <v>1029</v>
      </c>
      <c r="B1035" s="107" t="s">
        <v>142</v>
      </c>
      <c r="C1035" s="90">
        <v>43582</v>
      </c>
      <c r="D1035" s="107" t="s">
        <v>5815</v>
      </c>
      <c r="E1035" s="107" t="s">
        <v>1709</v>
      </c>
      <c r="F1035" s="126">
        <v>726.3</v>
      </c>
      <c r="G1035" s="107" t="str">
        <f t="shared" si="16"/>
        <v>SH19-04118</v>
      </c>
      <c r="H1035" s="318"/>
      <c r="I1035" s="126"/>
      <c r="J1035" s="110"/>
      <c r="K1035" s="108"/>
      <c r="L1035" s="107"/>
      <c r="M1035" s="319"/>
      <c r="N1035" s="107"/>
    </row>
    <row r="1036" spans="1:14" ht="18" customHeight="1">
      <c r="A1036" s="107">
        <v>1030</v>
      </c>
      <c r="B1036" s="107" t="s">
        <v>43</v>
      </c>
      <c r="C1036" s="90">
        <v>43582</v>
      </c>
      <c r="D1036" s="107" t="s">
        <v>5816</v>
      </c>
      <c r="E1036" s="107" t="s">
        <v>1709</v>
      </c>
      <c r="F1036" s="126">
        <v>6138.28</v>
      </c>
      <c r="G1036" s="107" t="str">
        <f t="shared" si="16"/>
        <v>SH19-04119</v>
      </c>
      <c r="H1036" s="318"/>
      <c r="I1036" s="126"/>
      <c r="J1036" s="110"/>
      <c r="K1036" s="108"/>
      <c r="L1036" s="107"/>
      <c r="M1036" s="319"/>
      <c r="N1036" s="107"/>
    </row>
    <row r="1037" spans="1:14" ht="18" customHeight="1">
      <c r="A1037" s="107">
        <v>1031</v>
      </c>
      <c r="B1037" s="107" t="s">
        <v>43</v>
      </c>
      <c r="C1037" s="90">
        <v>43584</v>
      </c>
      <c r="D1037" s="107" t="s">
        <v>5817</v>
      </c>
      <c r="E1037" s="107" t="s">
        <v>1709</v>
      </c>
      <c r="F1037" s="126">
        <v>4639.1499999999996</v>
      </c>
      <c r="G1037" s="107" t="str">
        <f t="shared" si="16"/>
        <v>SH19-04120</v>
      </c>
      <c r="H1037" s="318"/>
      <c r="I1037" s="126"/>
      <c r="J1037" s="110"/>
      <c r="K1037" s="108"/>
      <c r="L1037" s="107"/>
      <c r="M1037" s="319"/>
      <c r="N1037" s="107"/>
    </row>
    <row r="1038" spans="1:14" ht="18" customHeight="1">
      <c r="A1038" s="107">
        <v>1032</v>
      </c>
      <c r="B1038" s="107" t="s">
        <v>237</v>
      </c>
      <c r="C1038" s="90">
        <v>43584</v>
      </c>
      <c r="D1038" s="107" t="s">
        <v>5818</v>
      </c>
      <c r="E1038" s="107" t="s">
        <v>1709</v>
      </c>
      <c r="F1038" s="126">
        <v>5607.57</v>
      </c>
      <c r="G1038" s="107" t="str">
        <f t="shared" si="16"/>
        <v>SH19-04121</v>
      </c>
      <c r="H1038" s="318"/>
      <c r="I1038" s="126"/>
      <c r="J1038" s="110"/>
      <c r="K1038" s="108"/>
      <c r="L1038" s="107"/>
      <c r="M1038" s="319"/>
      <c r="N1038" s="107"/>
    </row>
    <row r="1039" spans="1:14" ht="18" customHeight="1">
      <c r="A1039" s="107">
        <v>1033</v>
      </c>
      <c r="B1039" s="107" t="s">
        <v>1746</v>
      </c>
      <c r="D1039" s="327" t="s">
        <v>5819</v>
      </c>
      <c r="E1039" s="107" t="s">
        <v>1709</v>
      </c>
      <c r="F1039" s="126">
        <v>0</v>
      </c>
      <c r="G1039" s="107" t="str">
        <f t="shared" si="16"/>
        <v>SH19-04122</v>
      </c>
      <c r="H1039" s="318"/>
      <c r="I1039" s="126"/>
      <c r="J1039" s="110"/>
      <c r="K1039" s="108"/>
      <c r="L1039" s="107"/>
      <c r="M1039" s="319"/>
      <c r="N1039" s="107"/>
    </row>
    <row r="1040" spans="1:14" ht="18" customHeight="1">
      <c r="A1040" s="107">
        <v>1034</v>
      </c>
      <c r="B1040" s="107" t="s">
        <v>1746</v>
      </c>
      <c r="D1040" s="327" t="s">
        <v>5820</v>
      </c>
      <c r="E1040" s="107" t="s">
        <v>1709</v>
      </c>
      <c r="F1040" s="126">
        <v>0</v>
      </c>
      <c r="G1040" s="107" t="str">
        <f t="shared" si="16"/>
        <v>SH19-04123</v>
      </c>
      <c r="H1040" s="318"/>
      <c r="I1040" s="126"/>
      <c r="J1040" s="110"/>
      <c r="K1040" s="108"/>
      <c r="L1040" s="107"/>
      <c r="M1040" s="319"/>
      <c r="N1040" s="107"/>
    </row>
    <row r="1041" spans="1:14" ht="18" customHeight="1">
      <c r="A1041" s="107">
        <v>1035</v>
      </c>
      <c r="B1041" s="107" t="s">
        <v>139</v>
      </c>
      <c r="C1041" s="90">
        <v>43584</v>
      </c>
      <c r="D1041" s="107" t="s">
        <v>5821</v>
      </c>
      <c r="E1041" s="107" t="s">
        <v>1709</v>
      </c>
      <c r="F1041" s="126">
        <v>1479</v>
      </c>
      <c r="G1041" s="107" t="str">
        <f t="shared" si="16"/>
        <v>SH19-04124</v>
      </c>
      <c r="H1041" s="318"/>
      <c r="I1041" s="126"/>
      <c r="J1041" s="110"/>
      <c r="K1041" s="108"/>
      <c r="L1041" s="107"/>
      <c r="M1041" s="319"/>
      <c r="N1041" s="107"/>
    </row>
    <row r="1042" spans="1:14" ht="18" customHeight="1">
      <c r="A1042" s="107">
        <v>1036</v>
      </c>
      <c r="B1042" s="107" t="s">
        <v>291</v>
      </c>
      <c r="C1042" s="90">
        <v>43584</v>
      </c>
      <c r="D1042" s="107" t="s">
        <v>5822</v>
      </c>
      <c r="E1042" s="107" t="s">
        <v>1709</v>
      </c>
      <c r="F1042" s="126">
        <v>5930.87</v>
      </c>
      <c r="G1042" s="107" t="str">
        <f t="shared" si="16"/>
        <v>SH19-04125</v>
      </c>
      <c r="H1042" s="318"/>
      <c r="I1042" s="126"/>
      <c r="J1042" s="110"/>
      <c r="K1042" s="108"/>
      <c r="L1042" s="107"/>
      <c r="M1042" s="319"/>
      <c r="N1042" s="107"/>
    </row>
    <row r="1043" spans="1:14" ht="18" customHeight="1">
      <c r="A1043" s="107">
        <v>1037</v>
      </c>
      <c r="B1043" s="107" t="s">
        <v>238</v>
      </c>
      <c r="C1043" s="90">
        <v>43584</v>
      </c>
      <c r="D1043" s="107" t="s">
        <v>5823</v>
      </c>
      <c r="E1043" s="107" t="s">
        <v>1709</v>
      </c>
      <c r="F1043" s="126">
        <v>2321.5100000000002</v>
      </c>
      <c r="G1043" s="107" t="str">
        <f t="shared" si="16"/>
        <v>SH19-04126</v>
      </c>
      <c r="H1043" s="318"/>
      <c r="I1043" s="126"/>
      <c r="J1043" s="110"/>
      <c r="K1043" s="108"/>
      <c r="L1043" s="107"/>
      <c r="M1043" s="319"/>
      <c r="N1043" s="107"/>
    </row>
    <row r="1044" spans="1:14" ht="18" customHeight="1">
      <c r="A1044" s="107">
        <v>1038</v>
      </c>
      <c r="B1044" s="107" t="s">
        <v>288</v>
      </c>
      <c r="C1044" s="90">
        <v>43584</v>
      </c>
      <c r="D1044" s="107" t="s">
        <v>5824</v>
      </c>
      <c r="E1044" s="107" t="s">
        <v>1709</v>
      </c>
      <c r="F1044" s="126">
        <v>2121.4</v>
      </c>
      <c r="G1044" s="107" t="str">
        <f t="shared" si="16"/>
        <v>SH19-04127</v>
      </c>
      <c r="H1044" s="318"/>
      <c r="I1044" s="126"/>
      <c r="J1044" s="110"/>
      <c r="K1044" s="108"/>
      <c r="L1044" s="107"/>
      <c r="M1044" s="319"/>
      <c r="N1044" s="107"/>
    </row>
    <row r="1045" spans="1:14" ht="18" customHeight="1">
      <c r="A1045" s="107">
        <v>1039</v>
      </c>
      <c r="B1045" s="107" t="s">
        <v>1746</v>
      </c>
      <c r="D1045" s="327" t="s">
        <v>5825</v>
      </c>
      <c r="E1045" s="107" t="s">
        <v>1709</v>
      </c>
      <c r="F1045" s="126">
        <v>0</v>
      </c>
      <c r="G1045" s="107" t="str">
        <f t="shared" si="16"/>
        <v>SH19-04128</v>
      </c>
      <c r="H1045" s="318"/>
      <c r="I1045" s="126"/>
      <c r="J1045" s="110"/>
      <c r="K1045" s="108"/>
      <c r="L1045" s="107"/>
      <c r="M1045" s="319"/>
      <c r="N1045" s="107"/>
    </row>
    <row r="1046" spans="1:14" ht="18" customHeight="1">
      <c r="A1046" s="107">
        <v>1040</v>
      </c>
      <c r="B1046" s="107" t="s">
        <v>1746</v>
      </c>
      <c r="D1046" s="327" t="s">
        <v>5826</v>
      </c>
      <c r="E1046" s="107" t="s">
        <v>1709</v>
      </c>
      <c r="F1046" s="126">
        <v>0</v>
      </c>
      <c r="G1046" s="107" t="str">
        <f t="shared" si="16"/>
        <v>SH19-04129</v>
      </c>
      <c r="H1046" s="318"/>
      <c r="I1046" s="126"/>
      <c r="J1046" s="110"/>
      <c r="K1046" s="108"/>
      <c r="L1046" s="107"/>
      <c r="M1046" s="319"/>
      <c r="N1046" s="107"/>
    </row>
    <row r="1047" spans="1:14" ht="18" customHeight="1">
      <c r="A1047" s="107">
        <v>1041</v>
      </c>
      <c r="B1047" s="107" t="s">
        <v>1755</v>
      </c>
      <c r="C1047" s="90">
        <v>43584</v>
      </c>
      <c r="D1047" s="107" t="s">
        <v>5827</v>
      </c>
      <c r="E1047" s="107" t="s">
        <v>1709</v>
      </c>
      <c r="F1047" s="126">
        <v>3855</v>
      </c>
      <c r="G1047" s="107" t="str">
        <f t="shared" si="16"/>
        <v>SH19-04130</v>
      </c>
      <c r="H1047" s="318"/>
      <c r="I1047" s="126"/>
      <c r="J1047" s="110"/>
      <c r="K1047" s="108"/>
      <c r="L1047" s="107"/>
      <c r="M1047" s="319"/>
      <c r="N1047" s="107"/>
    </row>
    <row r="1048" spans="1:14" ht="18" customHeight="1">
      <c r="A1048" s="107">
        <v>1042</v>
      </c>
      <c r="B1048" s="107" t="s">
        <v>42</v>
      </c>
      <c r="C1048" s="90">
        <v>43586</v>
      </c>
      <c r="D1048" s="328" t="s">
        <v>5828</v>
      </c>
      <c r="E1048" s="107" t="s">
        <v>1709</v>
      </c>
      <c r="F1048" s="126">
        <v>12569.93</v>
      </c>
      <c r="G1048" s="107" t="str">
        <f t="shared" si="16"/>
        <v>SH19-04131</v>
      </c>
      <c r="H1048" s="318"/>
      <c r="I1048" s="126"/>
      <c r="J1048" s="110"/>
      <c r="K1048" s="108"/>
      <c r="L1048" s="107"/>
      <c r="M1048" s="319"/>
      <c r="N1048" s="107"/>
    </row>
    <row r="1049" spans="1:14" ht="18" customHeight="1">
      <c r="A1049" s="107">
        <v>1043</v>
      </c>
      <c r="B1049" s="107" t="s">
        <v>142</v>
      </c>
      <c r="C1049" s="90">
        <v>43584</v>
      </c>
      <c r="D1049" s="107" t="s">
        <v>5829</v>
      </c>
      <c r="E1049" s="107" t="s">
        <v>1709</v>
      </c>
      <c r="F1049" s="126">
        <f>761.99+1116</f>
        <v>1877.99</v>
      </c>
      <c r="G1049" s="107" t="str">
        <f t="shared" si="16"/>
        <v>SH19-04132</v>
      </c>
      <c r="H1049" s="318"/>
      <c r="I1049" s="126"/>
      <c r="J1049" s="110"/>
      <c r="K1049" s="108"/>
      <c r="L1049" s="107"/>
      <c r="M1049" s="319"/>
      <c r="N1049" s="107"/>
    </row>
    <row r="1050" spans="1:14" ht="18" customHeight="1">
      <c r="A1050" s="107">
        <v>1044</v>
      </c>
      <c r="B1050" s="107" t="s">
        <v>142</v>
      </c>
      <c r="C1050" s="90">
        <v>43584</v>
      </c>
      <c r="D1050" s="107" t="s">
        <v>5830</v>
      </c>
      <c r="E1050" s="107" t="s">
        <v>1709</v>
      </c>
      <c r="F1050" s="126">
        <f>752.5+145.37</f>
        <v>897.87</v>
      </c>
      <c r="G1050" s="107" t="str">
        <f t="shared" si="16"/>
        <v>SH19-04133</v>
      </c>
      <c r="H1050" s="318"/>
      <c r="I1050" s="126"/>
      <c r="J1050" s="110"/>
      <c r="K1050" s="108"/>
      <c r="L1050" s="107"/>
      <c r="M1050" s="319"/>
      <c r="N1050" s="107"/>
    </row>
    <row r="1051" spans="1:14" ht="18" customHeight="1">
      <c r="A1051" s="107">
        <v>1045</v>
      </c>
      <c r="B1051" s="107" t="s">
        <v>42</v>
      </c>
      <c r="C1051" s="90">
        <v>43584</v>
      </c>
      <c r="D1051" s="107" t="s">
        <v>5831</v>
      </c>
      <c r="E1051" s="107" t="s">
        <v>6094</v>
      </c>
      <c r="F1051" s="126">
        <v>451.75</v>
      </c>
      <c r="G1051" s="107" t="str">
        <f t="shared" si="16"/>
        <v>SH19-04134</v>
      </c>
      <c r="H1051" s="318"/>
      <c r="I1051" s="126"/>
      <c r="J1051" s="110"/>
      <c r="K1051" s="108"/>
      <c r="L1051" s="107"/>
      <c r="M1051" s="319"/>
      <c r="N1051" s="107"/>
    </row>
    <row r="1052" spans="1:14" ht="18" customHeight="1">
      <c r="A1052" s="107">
        <v>1046</v>
      </c>
      <c r="B1052" s="107" t="s">
        <v>42</v>
      </c>
      <c r="C1052" s="90">
        <v>43584</v>
      </c>
      <c r="D1052" s="107" t="s">
        <v>5832</v>
      </c>
      <c r="E1052" s="107" t="s">
        <v>6094</v>
      </c>
      <c r="F1052" s="126">
        <v>22.77</v>
      </c>
      <c r="G1052" s="107" t="str">
        <f t="shared" si="16"/>
        <v>SH19-04135</v>
      </c>
      <c r="H1052" s="318"/>
      <c r="I1052" s="126"/>
      <c r="J1052" s="110"/>
      <c r="K1052" s="108"/>
      <c r="L1052" s="107"/>
      <c r="M1052" s="319"/>
      <c r="N1052" s="107" t="s">
        <v>6136</v>
      </c>
    </row>
    <row r="1053" spans="1:14" ht="18" customHeight="1">
      <c r="A1053" s="107">
        <v>1047</v>
      </c>
      <c r="B1053" s="107" t="s">
        <v>142</v>
      </c>
      <c r="C1053" s="90">
        <v>43584</v>
      </c>
      <c r="D1053" s="107" t="s">
        <v>5833</v>
      </c>
      <c r="E1053" s="107" t="s">
        <v>1709</v>
      </c>
      <c r="F1053" s="126">
        <v>2211.1</v>
      </c>
      <c r="G1053" s="107" t="str">
        <f t="shared" si="16"/>
        <v>SH19-04136</v>
      </c>
      <c r="H1053" s="318"/>
      <c r="I1053" s="126"/>
      <c r="J1053" s="110"/>
      <c r="K1053" s="108"/>
      <c r="L1053" s="107"/>
      <c r="M1053" s="319"/>
      <c r="N1053" s="107"/>
    </row>
    <row r="1054" spans="1:14" ht="18" customHeight="1">
      <c r="A1054" s="107">
        <v>1048</v>
      </c>
      <c r="B1054" s="107" t="s">
        <v>142</v>
      </c>
      <c r="C1054" s="90">
        <v>43584</v>
      </c>
      <c r="D1054" s="107" t="s">
        <v>5834</v>
      </c>
      <c r="E1054" s="107" t="s">
        <v>1709</v>
      </c>
      <c r="F1054" s="126">
        <v>338.11</v>
      </c>
      <c r="G1054" s="107" t="str">
        <f t="shared" si="16"/>
        <v>SH19-04137</v>
      </c>
      <c r="H1054" s="318"/>
      <c r="I1054" s="126"/>
      <c r="J1054" s="110"/>
      <c r="K1054" s="108"/>
      <c r="L1054" s="107"/>
      <c r="M1054" s="319"/>
      <c r="N1054" s="107"/>
    </row>
    <row r="1055" spans="1:14" ht="18" customHeight="1">
      <c r="A1055" s="107">
        <v>1049</v>
      </c>
      <c r="B1055" s="107" t="s">
        <v>49</v>
      </c>
      <c r="C1055" s="90">
        <v>43585</v>
      </c>
      <c r="D1055" s="107" t="s">
        <v>5835</v>
      </c>
      <c r="E1055" s="107" t="s">
        <v>1709</v>
      </c>
      <c r="F1055" s="126">
        <v>14242.8</v>
      </c>
      <c r="G1055" s="107" t="str">
        <f t="shared" ref="G1055:G1117" si="17">D1055</f>
        <v>SH19-04138</v>
      </c>
      <c r="H1055" s="318"/>
      <c r="I1055" s="126"/>
      <c r="J1055" s="110"/>
      <c r="K1055" s="108"/>
      <c r="L1055" s="107"/>
      <c r="M1055" s="319"/>
      <c r="N1055" s="107"/>
    </row>
    <row r="1056" spans="1:14" ht="18" customHeight="1">
      <c r="A1056" s="107">
        <v>1050</v>
      </c>
      <c r="B1056" s="107" t="s">
        <v>42</v>
      </c>
      <c r="C1056" s="90">
        <v>43586</v>
      </c>
      <c r="D1056" s="328" t="s">
        <v>5836</v>
      </c>
      <c r="E1056" s="107" t="s">
        <v>1709</v>
      </c>
      <c r="F1056" s="126">
        <v>5335</v>
      </c>
      <c r="G1056" s="107" t="str">
        <f t="shared" si="17"/>
        <v>SH19-04139</v>
      </c>
      <c r="H1056" s="318"/>
      <c r="I1056" s="126"/>
      <c r="J1056" s="110"/>
      <c r="K1056" s="108"/>
      <c r="L1056" s="107"/>
      <c r="M1056" s="319"/>
      <c r="N1056" s="107"/>
    </row>
    <row r="1057" spans="1:14" ht="18" customHeight="1">
      <c r="A1057" s="107">
        <v>1051</v>
      </c>
      <c r="B1057" s="107" t="s">
        <v>329</v>
      </c>
      <c r="C1057" s="90">
        <v>43584</v>
      </c>
      <c r="D1057" s="107" t="s">
        <v>5837</v>
      </c>
      <c r="E1057" s="107" t="s">
        <v>1709</v>
      </c>
      <c r="F1057" s="126">
        <v>1774.14</v>
      </c>
      <c r="G1057" s="107" t="str">
        <f t="shared" si="17"/>
        <v>SH19-04140</v>
      </c>
      <c r="H1057" s="318"/>
      <c r="I1057" s="126"/>
      <c r="J1057" s="110"/>
      <c r="K1057" s="108"/>
      <c r="L1057" s="107"/>
      <c r="M1057" s="319"/>
      <c r="N1057" s="107"/>
    </row>
    <row r="1058" spans="1:14" ht="18" customHeight="1">
      <c r="A1058" s="107">
        <v>1052</v>
      </c>
      <c r="B1058" s="107" t="s">
        <v>54</v>
      </c>
      <c r="C1058" s="90">
        <v>43584</v>
      </c>
      <c r="D1058" s="107" t="s">
        <v>5838</v>
      </c>
      <c r="E1058" s="107" t="s">
        <v>1709</v>
      </c>
      <c r="F1058" s="126">
        <f>263+537+446.4</f>
        <v>1246.4000000000001</v>
      </c>
      <c r="G1058" s="107" t="str">
        <f t="shared" si="17"/>
        <v>SH19-04141</v>
      </c>
      <c r="H1058" s="318"/>
      <c r="I1058" s="126"/>
      <c r="J1058" s="110"/>
      <c r="K1058" s="108"/>
      <c r="L1058" s="107"/>
      <c r="M1058" s="319"/>
      <c r="N1058" s="107"/>
    </row>
    <row r="1059" spans="1:14" ht="18" customHeight="1">
      <c r="A1059" s="107">
        <v>1053</v>
      </c>
      <c r="B1059" s="107" t="s">
        <v>42</v>
      </c>
      <c r="C1059" s="90">
        <v>43584</v>
      </c>
      <c r="D1059" s="107" t="s">
        <v>5839</v>
      </c>
      <c r="E1059" s="107" t="s">
        <v>6094</v>
      </c>
      <c r="F1059" s="126">
        <v>15.1</v>
      </c>
      <c r="G1059" s="107" t="str">
        <f t="shared" si="17"/>
        <v>SH19-04142</v>
      </c>
      <c r="H1059" s="318"/>
      <c r="I1059" s="126"/>
      <c r="J1059" s="110"/>
      <c r="K1059" s="108"/>
      <c r="L1059" s="107"/>
      <c r="M1059" s="319"/>
      <c r="N1059" s="107"/>
    </row>
    <row r="1060" spans="1:14" ht="18" customHeight="1">
      <c r="A1060" s="107">
        <v>1054</v>
      </c>
      <c r="B1060" s="107" t="s">
        <v>42</v>
      </c>
      <c r="C1060" s="90">
        <v>43584</v>
      </c>
      <c r="D1060" s="107" t="s">
        <v>5840</v>
      </c>
      <c r="E1060" s="107" t="s">
        <v>6094</v>
      </c>
      <c r="F1060" s="126">
        <v>1196.01</v>
      </c>
      <c r="G1060" s="107" t="str">
        <f t="shared" si="17"/>
        <v>SH19-04143</v>
      </c>
      <c r="H1060" s="318"/>
      <c r="I1060" s="126"/>
      <c r="J1060" s="110"/>
      <c r="K1060" s="108"/>
      <c r="L1060" s="107"/>
      <c r="M1060" s="319"/>
      <c r="N1060" s="107"/>
    </row>
    <row r="1061" spans="1:14" ht="18" customHeight="1">
      <c r="A1061" s="107">
        <v>1055</v>
      </c>
      <c r="B1061" s="107" t="s">
        <v>43</v>
      </c>
      <c r="C1061" s="90">
        <v>43584</v>
      </c>
      <c r="D1061" s="107" t="s">
        <v>5841</v>
      </c>
      <c r="E1061" s="107" t="s">
        <v>1709</v>
      </c>
      <c r="F1061" s="126">
        <v>2336.7600000000002</v>
      </c>
      <c r="G1061" s="107" t="str">
        <f t="shared" si="17"/>
        <v>SH19-04144</v>
      </c>
      <c r="H1061" s="318"/>
      <c r="I1061" s="126"/>
      <c r="J1061" s="110"/>
      <c r="K1061" s="108"/>
      <c r="L1061" s="107"/>
      <c r="M1061" s="319"/>
      <c r="N1061" s="107"/>
    </row>
    <row r="1062" spans="1:14" ht="18" customHeight="1">
      <c r="A1062" s="107">
        <v>1056</v>
      </c>
      <c r="B1062" s="107" t="s">
        <v>224</v>
      </c>
      <c r="C1062" s="90">
        <v>43584</v>
      </c>
      <c r="D1062" s="107" t="s">
        <v>5842</v>
      </c>
      <c r="E1062" s="107" t="s">
        <v>1709</v>
      </c>
      <c r="F1062" s="126">
        <v>9124.5300000000007</v>
      </c>
      <c r="G1062" s="107" t="str">
        <f t="shared" si="17"/>
        <v>SH19-04145</v>
      </c>
      <c r="H1062" s="318"/>
      <c r="I1062" s="126"/>
      <c r="J1062" s="110"/>
      <c r="K1062" s="108"/>
      <c r="L1062" s="107"/>
      <c r="M1062" s="319"/>
      <c r="N1062" s="107"/>
    </row>
    <row r="1063" spans="1:14" ht="18" customHeight="1">
      <c r="A1063" s="107">
        <v>1057</v>
      </c>
      <c r="B1063" s="107" t="s">
        <v>1727</v>
      </c>
      <c r="C1063" s="90">
        <v>43584</v>
      </c>
      <c r="D1063" s="107" t="s">
        <v>5843</v>
      </c>
      <c r="E1063" s="107" t="s">
        <v>1709</v>
      </c>
      <c r="F1063" s="126">
        <v>2271.9</v>
      </c>
      <c r="G1063" s="107" t="str">
        <f t="shared" si="17"/>
        <v>SH19-04146</v>
      </c>
      <c r="H1063" s="318"/>
      <c r="I1063" s="126"/>
      <c r="J1063" s="110"/>
      <c r="K1063" s="108"/>
      <c r="L1063" s="107"/>
      <c r="M1063" s="319"/>
      <c r="N1063" s="107"/>
    </row>
    <row r="1064" spans="1:14" ht="18" customHeight="1">
      <c r="A1064" s="107">
        <v>1058</v>
      </c>
      <c r="B1064" s="107" t="s">
        <v>42</v>
      </c>
      <c r="C1064" s="90">
        <v>43585</v>
      </c>
      <c r="D1064" s="107" t="s">
        <v>5844</v>
      </c>
      <c r="E1064" s="107" t="s">
        <v>6095</v>
      </c>
      <c r="F1064" s="126">
        <v>5186.8900000000003</v>
      </c>
      <c r="G1064" s="107" t="str">
        <f t="shared" si="17"/>
        <v>SH19-04147</v>
      </c>
      <c r="H1064" s="318"/>
      <c r="I1064" s="126"/>
      <c r="J1064" s="110"/>
      <c r="K1064" s="108"/>
      <c r="L1064" s="107"/>
      <c r="M1064" s="319"/>
      <c r="N1064" s="107"/>
    </row>
    <row r="1065" spans="1:14" ht="18" customHeight="1">
      <c r="A1065" s="107">
        <v>1059</v>
      </c>
      <c r="B1065" s="107" t="s">
        <v>42</v>
      </c>
      <c r="C1065" s="90">
        <v>43585</v>
      </c>
      <c r="D1065" s="107" t="s">
        <v>5845</v>
      </c>
      <c r="E1065" s="107" t="s">
        <v>6095</v>
      </c>
      <c r="F1065" s="126">
        <v>3416.06</v>
      </c>
      <c r="G1065" s="107" t="str">
        <f t="shared" si="17"/>
        <v>SH19-04148</v>
      </c>
      <c r="H1065" s="318"/>
      <c r="I1065" s="126"/>
      <c r="J1065" s="110"/>
      <c r="K1065" s="108"/>
      <c r="L1065" s="107"/>
      <c r="M1065" s="319"/>
      <c r="N1065" s="107"/>
    </row>
    <row r="1066" spans="1:14" ht="18" customHeight="1">
      <c r="A1066" s="107">
        <v>1060</v>
      </c>
      <c r="B1066" s="107" t="s">
        <v>53</v>
      </c>
      <c r="C1066" s="90">
        <v>43584</v>
      </c>
      <c r="D1066" s="107" t="s">
        <v>5846</v>
      </c>
      <c r="E1066" s="107" t="s">
        <v>1709</v>
      </c>
      <c r="F1066" s="126">
        <v>1697.76</v>
      </c>
      <c r="G1066" s="107" t="str">
        <f t="shared" si="17"/>
        <v>SH19-04149</v>
      </c>
      <c r="H1066" s="318"/>
      <c r="I1066" s="126"/>
      <c r="J1066" s="110"/>
      <c r="K1066" s="108"/>
      <c r="L1066" s="107"/>
      <c r="M1066" s="319"/>
      <c r="N1066" s="107"/>
    </row>
    <row r="1067" spans="1:14" ht="18" customHeight="1">
      <c r="A1067" s="107">
        <v>1061</v>
      </c>
      <c r="B1067" s="107" t="s">
        <v>42</v>
      </c>
      <c r="C1067" s="90">
        <v>43585</v>
      </c>
      <c r="D1067" s="107" t="s">
        <v>5847</v>
      </c>
      <c r="E1067" s="107" t="s">
        <v>6095</v>
      </c>
      <c r="F1067" s="126">
        <v>663.11</v>
      </c>
      <c r="G1067" s="107" t="str">
        <f t="shared" si="17"/>
        <v>SH19-04150</v>
      </c>
      <c r="H1067" s="318"/>
      <c r="I1067" s="126"/>
      <c r="J1067" s="110"/>
      <c r="K1067" s="108"/>
      <c r="L1067" s="107"/>
      <c r="M1067" s="319"/>
      <c r="N1067" s="107"/>
    </row>
    <row r="1068" spans="1:14" ht="18" customHeight="1">
      <c r="A1068" s="107">
        <v>1062</v>
      </c>
      <c r="B1068" s="107" t="s">
        <v>42</v>
      </c>
      <c r="C1068" s="90">
        <v>43585</v>
      </c>
      <c r="D1068" s="107" t="s">
        <v>5848</v>
      </c>
      <c r="E1068" s="107" t="s">
        <v>6095</v>
      </c>
      <c r="F1068" s="126">
        <v>828.89</v>
      </c>
      <c r="G1068" s="107" t="str">
        <f t="shared" si="17"/>
        <v>SH19-04151</v>
      </c>
      <c r="H1068" s="318"/>
      <c r="I1068" s="126"/>
      <c r="J1068" s="110"/>
      <c r="K1068" s="108"/>
      <c r="L1068" s="107"/>
      <c r="M1068" s="319"/>
      <c r="N1068" s="107"/>
    </row>
    <row r="1069" spans="1:14" ht="18" customHeight="1">
      <c r="A1069" s="107">
        <v>1063</v>
      </c>
      <c r="B1069" s="107" t="s">
        <v>197</v>
      </c>
      <c r="C1069" s="90">
        <v>43584</v>
      </c>
      <c r="D1069" s="107" t="s">
        <v>5849</v>
      </c>
      <c r="E1069" s="107" t="s">
        <v>1709</v>
      </c>
      <c r="F1069" s="126">
        <v>9751.1200000000008</v>
      </c>
      <c r="G1069" s="107" t="str">
        <f t="shared" si="17"/>
        <v>SH19-04152</v>
      </c>
      <c r="H1069" s="318"/>
      <c r="I1069" s="126"/>
      <c r="J1069" s="110"/>
      <c r="K1069" s="108"/>
      <c r="L1069" s="107"/>
      <c r="M1069" s="319"/>
      <c r="N1069" s="107"/>
    </row>
    <row r="1070" spans="1:14" ht="18" customHeight="1">
      <c r="A1070" s="107">
        <v>1064</v>
      </c>
      <c r="B1070" s="107" t="s">
        <v>1727</v>
      </c>
      <c r="C1070" s="90">
        <v>43584</v>
      </c>
      <c r="D1070" s="107" t="s">
        <v>5850</v>
      </c>
      <c r="E1070" s="107" t="s">
        <v>1709</v>
      </c>
      <c r="F1070" s="126">
        <v>1133.51</v>
      </c>
      <c r="G1070" s="107" t="str">
        <f t="shared" si="17"/>
        <v>SH19-04153</v>
      </c>
      <c r="H1070" s="318"/>
      <c r="I1070" s="126"/>
      <c r="J1070" s="110"/>
      <c r="K1070" s="108"/>
      <c r="L1070" s="107"/>
      <c r="M1070" s="319"/>
      <c r="N1070" s="107"/>
    </row>
    <row r="1071" spans="1:14" ht="18" customHeight="1">
      <c r="A1071" s="107">
        <v>1065</v>
      </c>
      <c r="B1071" s="107" t="s">
        <v>197</v>
      </c>
      <c r="C1071" s="90">
        <v>43584</v>
      </c>
      <c r="D1071" s="107" t="s">
        <v>5851</v>
      </c>
      <c r="E1071" s="107" t="s">
        <v>1709</v>
      </c>
      <c r="F1071" s="126">
        <v>1773.45</v>
      </c>
      <c r="G1071" s="107" t="str">
        <f t="shared" si="17"/>
        <v>SH19-04154</v>
      </c>
      <c r="H1071" s="318"/>
      <c r="I1071" s="126"/>
      <c r="J1071" s="110"/>
      <c r="K1071" s="108"/>
      <c r="L1071" s="107"/>
      <c r="M1071" s="319"/>
      <c r="N1071" s="107"/>
    </row>
    <row r="1072" spans="1:14" ht="18" customHeight="1">
      <c r="A1072" s="107">
        <v>1066</v>
      </c>
      <c r="B1072" s="107" t="s">
        <v>329</v>
      </c>
      <c r="C1072" s="90">
        <v>43584</v>
      </c>
      <c r="D1072" s="107" t="s">
        <v>5852</v>
      </c>
      <c r="E1072" s="107" t="s">
        <v>1709</v>
      </c>
      <c r="F1072" s="126">
        <v>424.2</v>
      </c>
      <c r="G1072" s="107" t="str">
        <f t="shared" si="17"/>
        <v>SH19-04156</v>
      </c>
      <c r="H1072" s="318"/>
      <c r="I1072" s="126"/>
      <c r="J1072" s="110"/>
      <c r="K1072" s="108"/>
      <c r="L1072" s="107"/>
      <c r="M1072" s="319"/>
      <c r="N1072" s="107"/>
    </row>
    <row r="1073" spans="1:14" ht="18" customHeight="1">
      <c r="A1073" s="107">
        <v>1067</v>
      </c>
      <c r="B1073" s="107" t="s">
        <v>43</v>
      </c>
      <c r="C1073" s="90">
        <v>43585</v>
      </c>
      <c r="D1073" s="107" t="s">
        <v>5853</v>
      </c>
      <c r="E1073" s="107" t="s">
        <v>1709</v>
      </c>
      <c r="F1073" s="126">
        <v>7658.2</v>
      </c>
      <c r="G1073" s="107" t="str">
        <f t="shared" si="17"/>
        <v>SH19-04157</v>
      </c>
      <c r="H1073" s="318"/>
      <c r="I1073" s="126"/>
      <c r="J1073" s="110"/>
      <c r="K1073" s="108"/>
      <c r="L1073" s="107"/>
      <c r="M1073" s="319"/>
      <c r="N1073" s="107"/>
    </row>
    <row r="1074" spans="1:14" ht="18" customHeight="1">
      <c r="A1074" s="107">
        <v>1068</v>
      </c>
      <c r="B1074" s="107" t="s">
        <v>139</v>
      </c>
      <c r="C1074" s="90">
        <v>43585</v>
      </c>
      <c r="D1074" s="107" t="s">
        <v>5854</v>
      </c>
      <c r="E1074" s="107" t="s">
        <v>1709</v>
      </c>
      <c r="F1074" s="126">
        <v>1479</v>
      </c>
      <c r="G1074" s="107" t="str">
        <f t="shared" si="17"/>
        <v>SH19-04158</v>
      </c>
      <c r="H1074" s="318"/>
      <c r="I1074" s="126"/>
      <c r="J1074" s="110"/>
      <c r="K1074" s="108"/>
      <c r="L1074" s="107"/>
      <c r="M1074" s="319"/>
      <c r="N1074" s="107"/>
    </row>
    <row r="1075" spans="1:14" ht="18" customHeight="1">
      <c r="A1075" s="107">
        <v>1069</v>
      </c>
      <c r="B1075" s="107" t="s">
        <v>55</v>
      </c>
      <c r="C1075" s="90">
        <v>43585</v>
      </c>
      <c r="D1075" s="107" t="s">
        <v>5855</v>
      </c>
      <c r="E1075" s="107" t="s">
        <v>1709</v>
      </c>
      <c r="F1075" s="126">
        <v>1502.82</v>
      </c>
      <c r="G1075" s="107" t="str">
        <f t="shared" si="17"/>
        <v>SH19-04159</v>
      </c>
      <c r="H1075" s="318"/>
      <c r="I1075" s="126"/>
      <c r="J1075" s="110"/>
      <c r="K1075" s="108"/>
      <c r="L1075" s="107"/>
      <c r="M1075" s="319"/>
      <c r="N1075" s="107"/>
    </row>
    <row r="1076" spans="1:14" ht="18" customHeight="1">
      <c r="A1076" s="107">
        <v>1070</v>
      </c>
      <c r="B1076" s="107" t="s">
        <v>55</v>
      </c>
      <c r="C1076" s="90">
        <v>43585</v>
      </c>
      <c r="D1076" s="107" t="s">
        <v>5856</v>
      </c>
      <c r="E1076" s="107" t="s">
        <v>1709</v>
      </c>
      <c r="F1076" s="126">
        <v>1644.84</v>
      </c>
      <c r="G1076" s="107" t="str">
        <f t="shared" si="17"/>
        <v>SH19-04160</v>
      </c>
      <c r="H1076" s="318"/>
      <c r="I1076" s="126"/>
      <c r="J1076" s="110"/>
      <c r="K1076" s="108"/>
      <c r="L1076" s="107"/>
      <c r="M1076" s="319"/>
      <c r="N1076" s="107"/>
    </row>
    <row r="1077" spans="1:14" ht="18" customHeight="1">
      <c r="A1077" s="107">
        <v>1071</v>
      </c>
      <c r="B1077" s="107" t="s">
        <v>55</v>
      </c>
      <c r="C1077" s="90">
        <v>43585</v>
      </c>
      <c r="D1077" s="107" t="s">
        <v>5857</v>
      </c>
      <c r="E1077" s="107" t="s">
        <v>1709</v>
      </c>
      <c r="F1077" s="126">
        <v>155.6</v>
      </c>
      <c r="G1077" s="107" t="str">
        <f t="shared" si="17"/>
        <v>SH19-04161</v>
      </c>
      <c r="H1077" s="318"/>
      <c r="I1077" s="126"/>
      <c r="J1077" s="110"/>
      <c r="K1077" s="108"/>
      <c r="L1077" s="107"/>
      <c r="M1077" s="319"/>
      <c r="N1077" s="107"/>
    </row>
    <row r="1078" spans="1:14" ht="18" customHeight="1">
      <c r="A1078" s="107">
        <v>1072</v>
      </c>
      <c r="B1078" s="107" t="s">
        <v>55</v>
      </c>
      <c r="C1078" s="90">
        <v>43585</v>
      </c>
      <c r="D1078" s="107" t="s">
        <v>5858</v>
      </c>
      <c r="E1078" s="107" t="s">
        <v>1709</v>
      </c>
      <c r="F1078" s="126">
        <v>260.5</v>
      </c>
      <c r="G1078" s="107" t="str">
        <f t="shared" si="17"/>
        <v>SH19-04162</v>
      </c>
      <c r="H1078" s="318"/>
      <c r="I1078" s="126"/>
      <c r="J1078" s="110"/>
      <c r="K1078" s="108"/>
      <c r="L1078" s="107"/>
      <c r="M1078" s="319"/>
      <c r="N1078" s="107"/>
    </row>
    <row r="1079" spans="1:14" ht="18" customHeight="1">
      <c r="A1079" s="107">
        <v>1073</v>
      </c>
      <c r="B1079" s="107" t="s">
        <v>142</v>
      </c>
      <c r="C1079" s="90">
        <v>43585</v>
      </c>
      <c r="D1079" s="107" t="s">
        <v>5859</v>
      </c>
      <c r="E1079" s="107" t="s">
        <v>1709</v>
      </c>
      <c r="F1079" s="126">
        <v>1694.47</v>
      </c>
      <c r="G1079" s="107" t="str">
        <f t="shared" si="17"/>
        <v>SH19-04163</v>
      </c>
      <c r="H1079" s="318"/>
      <c r="I1079" s="126"/>
      <c r="J1079" s="110"/>
      <c r="K1079" s="108"/>
      <c r="L1079" s="107"/>
      <c r="M1079" s="319"/>
      <c r="N1079" s="107"/>
    </row>
    <row r="1080" spans="1:14" ht="18" customHeight="1">
      <c r="A1080" s="107">
        <v>1074</v>
      </c>
      <c r="B1080" s="107" t="s">
        <v>223</v>
      </c>
      <c r="C1080" s="90">
        <v>43585</v>
      </c>
      <c r="D1080" s="107" t="s">
        <v>5860</v>
      </c>
      <c r="E1080" s="107" t="s">
        <v>1709</v>
      </c>
      <c r="F1080" s="126">
        <v>4024.6</v>
      </c>
      <c r="G1080" s="107" t="str">
        <f t="shared" si="17"/>
        <v>SH19-04164</v>
      </c>
      <c r="H1080" s="318"/>
      <c r="I1080" s="126"/>
      <c r="J1080" s="110"/>
      <c r="K1080" s="108"/>
      <c r="L1080" s="107"/>
      <c r="M1080" s="319"/>
      <c r="N1080" s="107"/>
    </row>
    <row r="1081" spans="1:14" ht="18" customHeight="1">
      <c r="A1081" s="107">
        <v>1075</v>
      </c>
      <c r="B1081" s="107" t="s">
        <v>42</v>
      </c>
      <c r="C1081" s="90">
        <v>43587</v>
      </c>
      <c r="D1081" s="328" t="s">
        <v>5861</v>
      </c>
      <c r="E1081" s="107" t="s">
        <v>6132</v>
      </c>
      <c r="F1081" s="126">
        <v>4768.3999999999996</v>
      </c>
      <c r="G1081" s="107" t="str">
        <f t="shared" si="17"/>
        <v>SH19-04165</v>
      </c>
      <c r="H1081" s="318"/>
      <c r="I1081" s="126"/>
      <c r="J1081" s="110"/>
      <c r="K1081" s="108"/>
      <c r="L1081" s="107"/>
      <c r="M1081" s="319"/>
      <c r="N1081" s="107"/>
    </row>
    <row r="1082" spans="1:14" ht="18" customHeight="1">
      <c r="A1082" s="107">
        <v>1076</v>
      </c>
      <c r="B1082" s="107" t="s">
        <v>42</v>
      </c>
      <c r="C1082" s="90">
        <v>43587</v>
      </c>
      <c r="D1082" s="328" t="s">
        <v>5862</v>
      </c>
      <c r="E1082" s="107" t="s">
        <v>6132</v>
      </c>
      <c r="F1082" s="126">
        <v>4688.0600000000004</v>
      </c>
      <c r="G1082" s="107" t="str">
        <f t="shared" si="17"/>
        <v>SH19-04166</v>
      </c>
      <c r="H1082" s="318"/>
      <c r="I1082" s="126"/>
      <c r="J1082" s="110"/>
      <c r="K1082" s="108"/>
      <c r="L1082" s="107"/>
      <c r="M1082" s="319"/>
      <c r="N1082" s="107"/>
    </row>
    <row r="1083" spans="1:14" ht="18" customHeight="1">
      <c r="A1083" s="107">
        <v>1077</v>
      </c>
      <c r="B1083" s="107" t="s">
        <v>42</v>
      </c>
      <c r="C1083" s="90">
        <v>43587</v>
      </c>
      <c r="D1083" s="328" t="s">
        <v>5863</v>
      </c>
      <c r="E1083" s="107" t="s">
        <v>6132</v>
      </c>
      <c r="F1083" s="126">
        <v>5709.6</v>
      </c>
      <c r="G1083" s="107" t="str">
        <f t="shared" si="17"/>
        <v>SH19-04167</v>
      </c>
      <c r="H1083" s="318"/>
      <c r="I1083" s="126"/>
      <c r="J1083" s="110"/>
      <c r="K1083" s="108"/>
      <c r="L1083" s="107"/>
      <c r="M1083" s="319"/>
      <c r="N1083" s="107"/>
    </row>
    <row r="1084" spans="1:14" ht="18" customHeight="1">
      <c r="A1084" s="107">
        <v>1078</v>
      </c>
      <c r="B1084" s="107" t="s">
        <v>42</v>
      </c>
      <c r="C1084" s="90">
        <v>43587</v>
      </c>
      <c r="D1084" s="328" t="s">
        <v>5864</v>
      </c>
      <c r="E1084" s="107" t="s">
        <v>6132</v>
      </c>
      <c r="F1084" s="126">
        <v>7016.69</v>
      </c>
      <c r="G1084" s="107" t="str">
        <f t="shared" si="17"/>
        <v>SH19-04168</v>
      </c>
      <c r="H1084" s="318"/>
      <c r="I1084" s="126"/>
      <c r="J1084" s="110"/>
      <c r="K1084" s="108"/>
      <c r="L1084" s="107"/>
      <c r="M1084" s="319"/>
      <c r="N1084" s="107"/>
    </row>
    <row r="1085" spans="1:14" ht="18" customHeight="1">
      <c r="A1085" s="107">
        <v>1079</v>
      </c>
      <c r="B1085" s="107" t="s">
        <v>42</v>
      </c>
      <c r="C1085" s="90">
        <v>43587</v>
      </c>
      <c r="D1085" s="328" t="s">
        <v>5865</v>
      </c>
      <c r="E1085" s="107" t="s">
        <v>6132</v>
      </c>
      <c r="F1085" s="126">
        <v>2423.75</v>
      </c>
      <c r="G1085" s="107" t="str">
        <f t="shared" si="17"/>
        <v>SH19-04169</v>
      </c>
      <c r="H1085" s="318"/>
      <c r="I1085" s="126"/>
      <c r="J1085" s="110"/>
      <c r="K1085" s="108"/>
      <c r="L1085" s="107"/>
      <c r="M1085" s="319"/>
      <c r="N1085" s="107"/>
    </row>
    <row r="1086" spans="1:14" ht="18" customHeight="1">
      <c r="A1086" s="107">
        <v>1080</v>
      </c>
      <c r="B1086" s="107" t="s">
        <v>42</v>
      </c>
      <c r="C1086" s="90">
        <v>43587</v>
      </c>
      <c r="D1086" s="328" t="s">
        <v>5866</v>
      </c>
      <c r="E1086" s="107" t="s">
        <v>6132</v>
      </c>
      <c r="F1086" s="126">
        <v>3101.91</v>
      </c>
      <c r="G1086" s="107" t="str">
        <f t="shared" si="17"/>
        <v>SH19-04170</v>
      </c>
      <c r="H1086" s="318"/>
      <c r="I1086" s="126"/>
      <c r="J1086" s="110"/>
      <c r="K1086" s="108"/>
      <c r="L1086" s="107"/>
      <c r="M1086" s="319"/>
      <c r="N1086" s="107"/>
    </row>
    <row r="1087" spans="1:14" ht="18" customHeight="1">
      <c r="A1087" s="107">
        <v>1081</v>
      </c>
      <c r="B1087" s="107" t="s">
        <v>42</v>
      </c>
      <c r="C1087" s="90">
        <v>43587</v>
      </c>
      <c r="D1087" s="328" t="s">
        <v>5867</v>
      </c>
      <c r="E1087" s="107" t="s">
        <v>6132</v>
      </c>
      <c r="F1087" s="126">
        <v>226.94</v>
      </c>
      <c r="G1087" s="107" t="str">
        <f t="shared" si="17"/>
        <v>SH19-04171</v>
      </c>
      <c r="H1087" s="318"/>
      <c r="I1087" s="126"/>
      <c r="J1087" s="110"/>
      <c r="K1087" s="108"/>
      <c r="L1087" s="107"/>
      <c r="M1087" s="319"/>
      <c r="N1087" s="107"/>
    </row>
    <row r="1088" spans="1:14" ht="18" customHeight="1">
      <c r="A1088" s="107">
        <v>1082</v>
      </c>
      <c r="B1088" s="107" t="s">
        <v>42</v>
      </c>
      <c r="C1088" s="90">
        <v>43587</v>
      </c>
      <c r="D1088" s="328" t="s">
        <v>5868</v>
      </c>
      <c r="E1088" s="107" t="s">
        <v>6132</v>
      </c>
      <c r="F1088" s="126">
        <v>6785.83</v>
      </c>
      <c r="G1088" s="107" t="str">
        <f t="shared" si="17"/>
        <v>SH19-04172</v>
      </c>
      <c r="H1088" s="318"/>
      <c r="I1088" s="126"/>
      <c r="J1088" s="110"/>
      <c r="K1088" s="108"/>
      <c r="L1088" s="107"/>
      <c r="M1088" s="319"/>
      <c r="N1088" s="107"/>
    </row>
    <row r="1089" spans="1:14" ht="18" customHeight="1">
      <c r="A1089" s="107">
        <v>1083</v>
      </c>
      <c r="B1089" s="107" t="s">
        <v>42</v>
      </c>
      <c r="C1089" s="90">
        <v>43587</v>
      </c>
      <c r="D1089" s="328" t="s">
        <v>5869</v>
      </c>
      <c r="E1089" s="107" t="s">
        <v>6132</v>
      </c>
      <c r="F1089" s="126">
        <v>4212.67</v>
      </c>
      <c r="G1089" s="107" t="str">
        <f t="shared" si="17"/>
        <v>SH19-04173</v>
      </c>
      <c r="H1089" s="318"/>
      <c r="I1089" s="126"/>
      <c r="J1089" s="110"/>
      <c r="K1089" s="108"/>
      <c r="L1089" s="107"/>
      <c r="M1089" s="319"/>
      <c r="N1089" s="107"/>
    </row>
    <row r="1090" spans="1:14" ht="18" customHeight="1">
      <c r="A1090" s="107">
        <v>1084</v>
      </c>
      <c r="B1090" s="107" t="s">
        <v>42</v>
      </c>
      <c r="C1090" s="90">
        <v>43587</v>
      </c>
      <c r="D1090" s="328" t="s">
        <v>5870</v>
      </c>
      <c r="E1090" s="107" t="s">
        <v>6132</v>
      </c>
      <c r="F1090" s="126">
        <v>9279</v>
      </c>
      <c r="G1090" s="107" t="str">
        <f t="shared" si="17"/>
        <v>SH19-04174</v>
      </c>
      <c r="H1090" s="318"/>
      <c r="I1090" s="126"/>
      <c r="J1090" s="110"/>
      <c r="K1090" s="108"/>
      <c r="L1090" s="107"/>
      <c r="M1090" s="319"/>
      <c r="N1090" s="107"/>
    </row>
    <row r="1091" spans="1:14" ht="18" customHeight="1">
      <c r="A1091" s="107">
        <v>1085</v>
      </c>
      <c r="B1091" s="107" t="s">
        <v>42</v>
      </c>
      <c r="C1091" s="90">
        <v>43587</v>
      </c>
      <c r="D1091" s="328" t="s">
        <v>5871</v>
      </c>
      <c r="E1091" s="107" t="s">
        <v>6132</v>
      </c>
      <c r="F1091" s="126">
        <v>3965.5</v>
      </c>
      <c r="G1091" s="107" t="str">
        <f t="shared" si="17"/>
        <v>SH19-04175</v>
      </c>
      <c r="H1091" s="318"/>
      <c r="I1091" s="126"/>
      <c r="J1091" s="110"/>
      <c r="K1091" s="108"/>
      <c r="L1091" s="107"/>
      <c r="M1091" s="319"/>
      <c r="N1091" s="107"/>
    </row>
    <row r="1092" spans="1:14" ht="18" customHeight="1">
      <c r="A1092" s="107">
        <v>1086</v>
      </c>
      <c r="B1092" s="107" t="s">
        <v>42</v>
      </c>
      <c r="C1092" s="90">
        <v>43587</v>
      </c>
      <c r="D1092" s="328" t="s">
        <v>5872</v>
      </c>
      <c r="E1092" s="107" t="s">
        <v>6132</v>
      </c>
      <c r="F1092" s="126">
        <v>9816.7800000000007</v>
      </c>
      <c r="G1092" s="107" t="str">
        <f t="shared" si="17"/>
        <v>SH19-04176</v>
      </c>
      <c r="H1092" s="318"/>
      <c r="I1092" s="126"/>
      <c r="J1092" s="110"/>
      <c r="K1092" s="108"/>
      <c r="L1092" s="107"/>
      <c r="M1092" s="319"/>
      <c r="N1092" s="107"/>
    </row>
    <row r="1093" spans="1:14" ht="18" customHeight="1">
      <c r="A1093" s="107">
        <v>1087</v>
      </c>
      <c r="B1093" s="107" t="s">
        <v>42</v>
      </c>
      <c r="C1093" s="90">
        <v>43587</v>
      </c>
      <c r="D1093" s="328" t="s">
        <v>5873</v>
      </c>
      <c r="E1093" s="107" t="s">
        <v>6132</v>
      </c>
      <c r="F1093" s="126">
        <v>2949.37</v>
      </c>
      <c r="G1093" s="107" t="str">
        <f t="shared" si="17"/>
        <v>SH19-04177</v>
      </c>
      <c r="H1093" s="318"/>
      <c r="I1093" s="126"/>
      <c r="J1093" s="110"/>
      <c r="K1093" s="108"/>
      <c r="L1093" s="107"/>
      <c r="M1093" s="319"/>
      <c r="N1093" s="107"/>
    </row>
    <row r="1094" spans="1:14" ht="18" customHeight="1">
      <c r="A1094" s="107">
        <v>1088</v>
      </c>
      <c r="B1094" s="107" t="s">
        <v>42</v>
      </c>
      <c r="C1094" s="90">
        <v>43587</v>
      </c>
      <c r="D1094" s="328" t="s">
        <v>5874</v>
      </c>
      <c r="E1094" s="107" t="s">
        <v>6132</v>
      </c>
      <c r="F1094" s="126">
        <v>10245.620000000001</v>
      </c>
      <c r="G1094" s="107" t="str">
        <f t="shared" si="17"/>
        <v>SH19-04178</v>
      </c>
      <c r="H1094" s="318"/>
      <c r="I1094" s="126"/>
      <c r="J1094" s="110"/>
      <c r="K1094" s="108"/>
      <c r="L1094" s="107"/>
      <c r="M1094" s="319"/>
      <c r="N1094" s="107"/>
    </row>
    <row r="1095" spans="1:14" ht="18" customHeight="1">
      <c r="A1095" s="107">
        <v>1089</v>
      </c>
      <c r="B1095" s="107" t="s">
        <v>42</v>
      </c>
      <c r="C1095" s="90">
        <v>43587</v>
      </c>
      <c r="D1095" s="328" t="s">
        <v>5875</v>
      </c>
      <c r="E1095" s="107" t="s">
        <v>6132</v>
      </c>
      <c r="F1095" s="126">
        <v>4131.32</v>
      </c>
      <c r="G1095" s="107" t="str">
        <f t="shared" si="17"/>
        <v>SH19-04179</v>
      </c>
      <c r="H1095" s="318"/>
      <c r="I1095" s="126"/>
      <c r="J1095" s="110"/>
      <c r="K1095" s="108"/>
      <c r="L1095" s="107"/>
      <c r="M1095" s="319"/>
      <c r="N1095" s="107"/>
    </row>
    <row r="1096" spans="1:14" ht="18" customHeight="1">
      <c r="A1096" s="107">
        <v>1090</v>
      </c>
      <c r="B1096" s="107" t="s">
        <v>238</v>
      </c>
      <c r="C1096" s="90">
        <v>43585</v>
      </c>
      <c r="D1096" s="107" t="s">
        <v>5876</v>
      </c>
      <c r="E1096" s="107" t="s">
        <v>1709</v>
      </c>
      <c r="F1096" s="126">
        <v>3014.76</v>
      </c>
      <c r="G1096" s="107" t="str">
        <f t="shared" si="17"/>
        <v>SH19-04180</v>
      </c>
      <c r="H1096" s="318"/>
      <c r="I1096" s="126"/>
      <c r="J1096" s="110"/>
      <c r="K1096" s="108"/>
      <c r="L1096" s="107"/>
      <c r="M1096" s="319"/>
      <c r="N1096" s="107"/>
    </row>
    <row r="1097" spans="1:14" ht="18" customHeight="1">
      <c r="A1097" s="107">
        <v>1091</v>
      </c>
      <c r="B1097" s="107" t="s">
        <v>43</v>
      </c>
      <c r="C1097" s="90">
        <v>43585</v>
      </c>
      <c r="D1097" s="107" t="s">
        <v>5877</v>
      </c>
      <c r="E1097" s="107" t="s">
        <v>1709</v>
      </c>
      <c r="F1097" s="126">
        <v>166.5</v>
      </c>
      <c r="G1097" s="107" t="str">
        <f t="shared" si="17"/>
        <v>SH19-04181</v>
      </c>
      <c r="H1097" s="318"/>
      <c r="I1097" s="126"/>
      <c r="J1097" s="110"/>
      <c r="K1097" s="108"/>
      <c r="L1097" s="107"/>
      <c r="M1097" s="319"/>
      <c r="N1097" s="107"/>
    </row>
    <row r="1098" spans="1:14" ht="18" customHeight="1">
      <c r="A1098" s="107">
        <v>1092</v>
      </c>
      <c r="B1098" s="107" t="s">
        <v>42</v>
      </c>
      <c r="C1098" s="90">
        <v>43586</v>
      </c>
      <c r="D1098" s="328" t="s">
        <v>5878</v>
      </c>
      <c r="E1098" s="107" t="s">
        <v>1709</v>
      </c>
      <c r="F1098" s="126">
        <v>9420.5</v>
      </c>
      <c r="G1098" s="107" t="str">
        <f t="shared" si="17"/>
        <v>SH19-04182</v>
      </c>
      <c r="H1098" s="318"/>
      <c r="I1098" s="126"/>
      <c r="J1098" s="110"/>
      <c r="K1098" s="108"/>
      <c r="L1098" s="107"/>
      <c r="M1098" s="319"/>
      <c r="N1098" s="107"/>
    </row>
    <row r="1099" spans="1:14" ht="18" customHeight="1">
      <c r="A1099" s="107">
        <v>1093</v>
      </c>
      <c r="B1099" s="107" t="s">
        <v>197</v>
      </c>
      <c r="C1099" s="90">
        <v>43585</v>
      </c>
      <c r="D1099" s="107" t="s">
        <v>5879</v>
      </c>
      <c r="E1099" s="107" t="s">
        <v>1709</v>
      </c>
      <c r="F1099" s="126">
        <v>4371.67</v>
      </c>
      <c r="G1099" s="107" t="str">
        <f t="shared" si="17"/>
        <v>SH19-04183</v>
      </c>
      <c r="H1099" s="318"/>
      <c r="I1099" s="126"/>
      <c r="J1099" s="110"/>
      <c r="K1099" s="108"/>
      <c r="L1099" s="107"/>
      <c r="M1099" s="319"/>
      <c r="N1099" s="107"/>
    </row>
    <row r="1100" spans="1:14" ht="18" customHeight="1">
      <c r="A1100" s="107">
        <v>1094</v>
      </c>
      <c r="B1100" s="107" t="s">
        <v>197</v>
      </c>
      <c r="C1100" s="90">
        <v>43585</v>
      </c>
      <c r="D1100" s="107" t="s">
        <v>5880</v>
      </c>
      <c r="E1100" s="107" t="s">
        <v>1709</v>
      </c>
      <c r="F1100" s="126">
        <v>5762.72</v>
      </c>
      <c r="G1100" s="107" t="str">
        <f t="shared" si="17"/>
        <v>SH19-04184</v>
      </c>
      <c r="H1100" s="318"/>
      <c r="I1100" s="126"/>
      <c r="J1100" s="110"/>
      <c r="K1100" s="108"/>
      <c r="L1100" s="107"/>
      <c r="M1100" s="319"/>
      <c r="N1100" s="107"/>
    </row>
    <row r="1101" spans="1:14" ht="18" customHeight="1">
      <c r="A1101" s="107">
        <v>1095</v>
      </c>
      <c r="B1101" s="107" t="s">
        <v>1746</v>
      </c>
      <c r="D1101" s="327" t="s">
        <v>5881</v>
      </c>
      <c r="E1101" s="107" t="s">
        <v>1709</v>
      </c>
      <c r="F1101" s="126">
        <v>0</v>
      </c>
      <c r="G1101" s="107" t="str">
        <f t="shared" si="17"/>
        <v>SH19-04185</v>
      </c>
      <c r="H1101" s="318"/>
      <c r="I1101" s="126"/>
      <c r="J1101" s="110"/>
      <c r="K1101" s="108"/>
      <c r="L1101" s="107"/>
      <c r="M1101" s="319"/>
      <c r="N1101" s="107"/>
    </row>
    <row r="1102" spans="1:14" ht="18" customHeight="1">
      <c r="A1102" s="107">
        <v>1096</v>
      </c>
      <c r="B1102" s="107" t="s">
        <v>329</v>
      </c>
      <c r="C1102" s="90">
        <v>43585</v>
      </c>
      <c r="D1102" s="107" t="s">
        <v>5882</v>
      </c>
      <c r="E1102" s="107" t="s">
        <v>1709</v>
      </c>
      <c r="F1102" s="126">
        <v>424.2</v>
      </c>
      <c r="G1102" s="107" t="str">
        <f t="shared" si="17"/>
        <v>SH19-04186</v>
      </c>
      <c r="H1102" s="318"/>
      <c r="I1102" s="126"/>
      <c r="J1102" s="110"/>
      <c r="K1102" s="108"/>
      <c r="L1102" s="107"/>
      <c r="M1102" s="319"/>
      <c r="N1102" s="107"/>
    </row>
    <row r="1103" spans="1:14" ht="18" customHeight="1">
      <c r="A1103" s="107">
        <v>1097</v>
      </c>
      <c r="B1103" s="107" t="s">
        <v>53</v>
      </c>
      <c r="C1103" s="90">
        <v>43585</v>
      </c>
      <c r="D1103" s="107" t="s">
        <v>5883</v>
      </c>
      <c r="E1103" s="107" t="s">
        <v>1709</v>
      </c>
      <c r="F1103" s="126">
        <v>2542.1</v>
      </c>
      <c r="G1103" s="107" t="str">
        <f t="shared" si="17"/>
        <v>SH19-04187</v>
      </c>
      <c r="H1103" s="318"/>
      <c r="I1103" s="126"/>
      <c r="J1103" s="110"/>
      <c r="K1103" s="108"/>
      <c r="L1103" s="107"/>
      <c r="M1103" s="319"/>
      <c r="N1103" s="107"/>
    </row>
    <row r="1104" spans="1:14" ht="18" customHeight="1">
      <c r="A1104" s="107">
        <v>1098</v>
      </c>
      <c r="B1104" s="107" t="s">
        <v>288</v>
      </c>
      <c r="C1104" s="90">
        <v>43585</v>
      </c>
      <c r="D1104" s="107" t="s">
        <v>5884</v>
      </c>
      <c r="E1104" s="107" t="s">
        <v>1709</v>
      </c>
      <c r="F1104" s="126">
        <v>3353.7</v>
      </c>
      <c r="G1104" s="107" t="str">
        <f t="shared" si="17"/>
        <v>SH19-04188</v>
      </c>
      <c r="H1104" s="318"/>
      <c r="I1104" s="126"/>
      <c r="J1104" s="110"/>
      <c r="K1104" s="108"/>
      <c r="L1104" s="107"/>
      <c r="M1104" s="319"/>
      <c r="N1104" s="107"/>
    </row>
    <row r="1105" spans="1:14" ht="18" customHeight="1">
      <c r="A1105" s="107">
        <v>1099</v>
      </c>
      <c r="B1105" s="107" t="s">
        <v>1746</v>
      </c>
      <c r="D1105" s="327" t="s">
        <v>5885</v>
      </c>
      <c r="E1105" s="107" t="s">
        <v>1709</v>
      </c>
      <c r="F1105" s="126">
        <v>0</v>
      </c>
      <c r="G1105" s="107" t="str">
        <f t="shared" si="17"/>
        <v>SH19-04189</v>
      </c>
      <c r="H1105" s="318"/>
      <c r="I1105" s="126"/>
      <c r="J1105" s="110"/>
      <c r="K1105" s="108"/>
      <c r="L1105" s="107"/>
      <c r="M1105" s="319"/>
      <c r="N1105" s="107"/>
    </row>
    <row r="1106" spans="1:14" ht="18" customHeight="1">
      <c r="A1106" s="107">
        <v>1100</v>
      </c>
      <c r="B1106" s="107" t="s">
        <v>1727</v>
      </c>
      <c r="C1106" s="90">
        <v>43585</v>
      </c>
      <c r="D1106" s="107" t="s">
        <v>5886</v>
      </c>
      <c r="E1106" s="107" t="s">
        <v>1709</v>
      </c>
      <c r="F1106" s="126">
        <v>1820.4</v>
      </c>
      <c r="G1106" s="107" t="str">
        <f t="shared" si="17"/>
        <v>SH19-04190</v>
      </c>
      <c r="H1106" s="318"/>
      <c r="I1106" s="126"/>
      <c r="J1106" s="110"/>
      <c r="K1106" s="108"/>
      <c r="L1106" s="107"/>
      <c r="M1106" s="319"/>
      <c r="N1106" s="107"/>
    </row>
    <row r="1107" spans="1:14" ht="18" customHeight="1">
      <c r="A1107" s="107">
        <v>1101</v>
      </c>
      <c r="B1107" s="107" t="s">
        <v>1746</v>
      </c>
      <c r="D1107" s="327" t="s">
        <v>5887</v>
      </c>
      <c r="E1107" s="107" t="s">
        <v>1709</v>
      </c>
      <c r="F1107" s="126">
        <v>0</v>
      </c>
      <c r="G1107" s="107" t="str">
        <f t="shared" si="17"/>
        <v>SH19-04191</v>
      </c>
      <c r="H1107" s="318"/>
      <c r="I1107" s="126"/>
      <c r="J1107" s="110"/>
      <c r="K1107" s="108"/>
      <c r="L1107" s="107"/>
      <c r="M1107" s="319"/>
      <c r="N1107" s="107"/>
    </row>
    <row r="1108" spans="1:14" ht="18" customHeight="1">
      <c r="A1108" s="107">
        <v>1102</v>
      </c>
      <c r="B1108" s="107" t="s">
        <v>142</v>
      </c>
      <c r="C1108" s="90">
        <v>43585</v>
      </c>
      <c r="D1108" s="107" t="s">
        <v>5888</v>
      </c>
      <c r="E1108" s="107" t="s">
        <v>1709</v>
      </c>
      <c r="F1108" s="126">
        <v>2205.17</v>
      </c>
      <c r="G1108" s="107" t="str">
        <f t="shared" si="17"/>
        <v>SH19-04192</v>
      </c>
      <c r="H1108" s="318"/>
      <c r="I1108" s="126"/>
      <c r="J1108" s="110"/>
      <c r="K1108" s="108"/>
      <c r="L1108" s="107"/>
      <c r="M1108" s="319"/>
      <c r="N1108" s="107"/>
    </row>
    <row r="1109" spans="1:14" ht="18" customHeight="1">
      <c r="A1109" s="107">
        <v>1103</v>
      </c>
      <c r="B1109" s="107" t="s">
        <v>142</v>
      </c>
      <c r="C1109" s="90">
        <v>43585</v>
      </c>
      <c r="D1109" s="107" t="s">
        <v>5889</v>
      </c>
      <c r="E1109" s="107" t="s">
        <v>1709</v>
      </c>
      <c r="F1109" s="126">
        <v>1104.25</v>
      </c>
      <c r="G1109" s="107" t="str">
        <f t="shared" si="17"/>
        <v>SH19-04193</v>
      </c>
      <c r="H1109" s="318"/>
      <c r="I1109" s="126"/>
      <c r="J1109" s="110"/>
      <c r="K1109" s="108"/>
      <c r="L1109" s="107"/>
      <c r="M1109" s="319"/>
      <c r="N1109" s="107"/>
    </row>
    <row r="1110" spans="1:14" ht="18" customHeight="1">
      <c r="A1110" s="107">
        <v>1104</v>
      </c>
      <c r="B1110" s="107" t="s">
        <v>139</v>
      </c>
      <c r="C1110" s="90">
        <v>43585</v>
      </c>
      <c r="D1110" s="107" t="s">
        <v>5890</v>
      </c>
      <c r="E1110" s="107" t="s">
        <v>1709</v>
      </c>
      <c r="F1110" s="126">
        <v>2551.64</v>
      </c>
      <c r="G1110" s="107" t="str">
        <f t="shared" si="17"/>
        <v>SH19-04194</v>
      </c>
      <c r="H1110" s="318"/>
      <c r="I1110" s="126"/>
      <c r="J1110" s="110"/>
      <c r="K1110" s="108"/>
      <c r="L1110" s="107"/>
      <c r="M1110" s="319"/>
      <c r="N1110" s="107"/>
    </row>
    <row r="1111" spans="1:14" ht="18" customHeight="1">
      <c r="A1111" s="107">
        <v>1105</v>
      </c>
      <c r="B1111" s="107" t="s">
        <v>42</v>
      </c>
      <c r="C1111" s="90">
        <v>43585</v>
      </c>
      <c r="D1111" s="107" t="s">
        <v>5891</v>
      </c>
      <c r="E1111" s="107" t="s">
        <v>6095</v>
      </c>
      <c r="F1111" s="126">
        <v>112.53</v>
      </c>
      <c r="G1111" s="107" t="str">
        <f t="shared" si="17"/>
        <v>SH19-04195</v>
      </c>
      <c r="H1111" s="318"/>
      <c r="I1111" s="126"/>
      <c r="J1111" s="110"/>
      <c r="K1111" s="108"/>
      <c r="L1111" s="107"/>
      <c r="M1111" s="319"/>
      <c r="N1111" s="107"/>
    </row>
    <row r="1112" spans="1:14" ht="18" customHeight="1">
      <c r="A1112" s="107">
        <v>1106</v>
      </c>
      <c r="B1112" s="107"/>
      <c r="D1112" s="347" t="s">
        <v>5892</v>
      </c>
      <c r="E1112" s="107" t="s">
        <v>1709</v>
      </c>
      <c r="F1112" s="126">
        <v>0</v>
      </c>
      <c r="G1112" s="107" t="str">
        <f t="shared" si="17"/>
        <v>SH19-04196</v>
      </c>
      <c r="H1112" s="318"/>
      <c r="I1112" s="126"/>
      <c r="J1112" s="110"/>
      <c r="K1112" s="108"/>
      <c r="L1112" s="107"/>
      <c r="M1112" s="319"/>
      <c r="N1112" s="107"/>
    </row>
    <row r="1113" spans="1:14" ht="18" customHeight="1">
      <c r="A1113" s="107">
        <v>1107</v>
      </c>
      <c r="B1113" s="107" t="s">
        <v>42</v>
      </c>
      <c r="C1113" s="90">
        <v>43585</v>
      </c>
      <c r="D1113" s="107" t="s">
        <v>5893</v>
      </c>
      <c r="E1113" s="107" t="s">
        <v>6095</v>
      </c>
      <c r="F1113" s="126">
        <v>12.74</v>
      </c>
      <c r="G1113" s="107" t="str">
        <f t="shared" si="17"/>
        <v>SH19-04197</v>
      </c>
      <c r="H1113" s="318"/>
      <c r="I1113" s="126"/>
      <c r="J1113" s="110"/>
      <c r="K1113" s="108"/>
      <c r="L1113" s="107"/>
      <c r="M1113" s="319"/>
      <c r="N1113" s="107"/>
    </row>
    <row r="1114" spans="1:14" ht="18" customHeight="1">
      <c r="A1114" s="107">
        <v>1108</v>
      </c>
      <c r="B1114" s="107" t="s">
        <v>42</v>
      </c>
      <c r="C1114" s="90">
        <v>43587</v>
      </c>
      <c r="D1114" s="328" t="s">
        <v>5894</v>
      </c>
      <c r="E1114" s="107" t="s">
        <v>6132</v>
      </c>
      <c r="F1114" s="126">
        <v>7716.57</v>
      </c>
      <c r="G1114" s="107" t="str">
        <f t="shared" si="17"/>
        <v>SH19-04198</v>
      </c>
      <c r="H1114" s="318"/>
      <c r="I1114" s="126"/>
      <c r="J1114" s="110"/>
      <c r="K1114" s="108"/>
      <c r="L1114" s="107"/>
      <c r="M1114" s="319"/>
      <c r="N1114" s="107"/>
    </row>
    <row r="1115" spans="1:14" ht="18" customHeight="1">
      <c r="A1115" s="107">
        <v>1109</v>
      </c>
      <c r="B1115" s="107" t="s">
        <v>1746</v>
      </c>
      <c r="D1115" s="327" t="s">
        <v>5895</v>
      </c>
      <c r="E1115" s="107" t="s">
        <v>1709</v>
      </c>
      <c r="F1115" s="126">
        <v>0</v>
      </c>
      <c r="G1115" s="107" t="str">
        <f t="shared" si="17"/>
        <v>SH19-04199</v>
      </c>
      <c r="H1115" s="318"/>
      <c r="I1115" s="126"/>
      <c r="J1115" s="110"/>
      <c r="K1115" s="108"/>
      <c r="L1115" s="107"/>
      <c r="M1115" s="319"/>
      <c r="N1115" s="107"/>
    </row>
    <row r="1116" spans="1:14" ht="18" customHeight="1">
      <c r="A1116" s="107">
        <v>1110</v>
      </c>
      <c r="B1116" s="107" t="s">
        <v>329</v>
      </c>
      <c r="C1116" s="90">
        <v>43585</v>
      </c>
      <c r="D1116" s="107" t="s">
        <v>5896</v>
      </c>
      <c r="E1116" s="107" t="s">
        <v>1709</v>
      </c>
      <c r="F1116" s="126">
        <v>3114.33</v>
      </c>
      <c r="G1116" s="107" t="str">
        <f t="shared" si="17"/>
        <v>SH19-04200</v>
      </c>
      <c r="H1116" s="318"/>
      <c r="I1116" s="126"/>
      <c r="J1116" s="110"/>
      <c r="K1116" s="108"/>
      <c r="L1116" s="107"/>
      <c r="M1116" s="319"/>
      <c r="N1116" s="107"/>
    </row>
    <row r="1117" spans="1:14" ht="18" customHeight="1">
      <c r="A1117" s="107">
        <v>1111</v>
      </c>
      <c r="B1117" s="107" t="s">
        <v>43</v>
      </c>
      <c r="C1117" s="90">
        <v>43585</v>
      </c>
      <c r="D1117" s="107" t="s">
        <v>5897</v>
      </c>
      <c r="E1117" s="107" t="s">
        <v>1709</v>
      </c>
      <c r="F1117" s="126">
        <v>1427.33</v>
      </c>
      <c r="G1117" s="107" t="str">
        <f t="shared" si="17"/>
        <v>SH19-04201</v>
      </c>
      <c r="H1117" s="318"/>
      <c r="I1117" s="126"/>
      <c r="J1117" s="110"/>
      <c r="K1117" s="108"/>
      <c r="L1117" s="107"/>
      <c r="M1117" s="319"/>
      <c r="N1117" s="107"/>
    </row>
    <row r="1118" spans="1:14" ht="18" customHeight="1">
      <c r="A1118" s="107">
        <v>1112</v>
      </c>
      <c r="B1118" s="107" t="s">
        <v>1746</v>
      </c>
      <c r="D1118" s="327" t="s">
        <v>5898</v>
      </c>
      <c r="E1118" s="107" t="s">
        <v>1709</v>
      </c>
      <c r="F1118" s="126">
        <v>0</v>
      </c>
      <c r="G1118" s="107" t="str">
        <f t="shared" ref="G1118:G1123" si="18">D1118</f>
        <v>SH19-04202</v>
      </c>
      <c r="H1118" s="318"/>
      <c r="I1118" s="126"/>
      <c r="J1118" s="110"/>
      <c r="K1118" s="108"/>
      <c r="L1118" s="107"/>
      <c r="M1118" s="319"/>
      <c r="N1118" s="107"/>
    </row>
    <row r="1119" spans="1:14" ht="18" customHeight="1">
      <c r="A1119" s="107">
        <v>1113</v>
      </c>
      <c r="B1119" s="107" t="s">
        <v>55</v>
      </c>
      <c r="C1119" s="90">
        <v>43585</v>
      </c>
      <c r="D1119" s="107" t="s">
        <v>5899</v>
      </c>
      <c r="E1119" s="107" t="s">
        <v>1709</v>
      </c>
      <c r="F1119" s="126">
        <v>3289.68</v>
      </c>
      <c r="G1119" s="107" t="str">
        <f t="shared" si="18"/>
        <v>SH19-04203</v>
      </c>
      <c r="H1119" s="318"/>
      <c r="I1119" s="126"/>
      <c r="J1119" s="110"/>
      <c r="K1119" s="108"/>
      <c r="L1119" s="107"/>
      <c r="M1119" s="319"/>
      <c r="N1119" s="107"/>
    </row>
    <row r="1120" spans="1:14" ht="18" customHeight="1">
      <c r="A1120" s="107">
        <v>1114</v>
      </c>
      <c r="B1120" s="107" t="s">
        <v>55</v>
      </c>
      <c r="C1120" s="90">
        <v>43585</v>
      </c>
      <c r="D1120" s="107" t="s">
        <v>5900</v>
      </c>
      <c r="E1120" s="107" t="s">
        <v>1709</v>
      </c>
      <c r="F1120" s="126">
        <v>1447.74</v>
      </c>
      <c r="G1120" s="107" t="str">
        <f t="shared" si="18"/>
        <v>SH19-04204</v>
      </c>
      <c r="H1120" s="318"/>
      <c r="I1120" s="126"/>
      <c r="J1120" s="110"/>
      <c r="K1120" s="108"/>
      <c r="L1120" s="107"/>
      <c r="M1120" s="319"/>
      <c r="N1120" s="107"/>
    </row>
    <row r="1121" spans="1:15" ht="18" customHeight="1">
      <c r="A1121" s="107">
        <v>1115</v>
      </c>
      <c r="B1121" s="107" t="s">
        <v>55</v>
      </c>
      <c r="C1121" s="90">
        <v>43585</v>
      </c>
      <c r="D1121" s="107" t="s">
        <v>5901</v>
      </c>
      <c r="E1121" s="107" t="s">
        <v>1709</v>
      </c>
      <c r="F1121" s="126">
        <v>3005.64</v>
      </c>
      <c r="G1121" s="107" t="str">
        <f t="shared" si="18"/>
        <v>SH19-04205</v>
      </c>
      <c r="H1121" s="318"/>
      <c r="I1121" s="126"/>
      <c r="J1121" s="110"/>
      <c r="K1121" s="108"/>
      <c r="L1121" s="107"/>
      <c r="M1121" s="319"/>
      <c r="N1121" s="107"/>
    </row>
    <row r="1122" spans="1:15" ht="18" customHeight="1">
      <c r="A1122" s="107">
        <v>1116</v>
      </c>
      <c r="B1122" s="107" t="s">
        <v>1727</v>
      </c>
      <c r="C1122" s="90">
        <v>43585</v>
      </c>
      <c r="D1122" s="107" t="s">
        <v>5902</v>
      </c>
      <c r="E1122" s="107" t="s">
        <v>1709</v>
      </c>
      <c r="F1122" s="126">
        <v>2411.34</v>
      </c>
      <c r="G1122" s="107" t="str">
        <f t="shared" si="18"/>
        <v>SH19-04206</v>
      </c>
      <c r="H1122" s="318"/>
      <c r="I1122" s="126"/>
      <c r="J1122" s="110"/>
      <c r="K1122" s="108"/>
      <c r="L1122" s="107"/>
      <c r="M1122" s="319"/>
      <c r="N1122" s="107"/>
    </row>
    <row r="1123" spans="1:15" ht="18" customHeight="1" thickBot="1">
      <c r="A1123" s="107">
        <v>1117</v>
      </c>
      <c r="B1123" s="107" t="s">
        <v>142</v>
      </c>
      <c r="C1123" s="90">
        <v>43585</v>
      </c>
      <c r="D1123" s="107" t="s">
        <v>5903</v>
      </c>
      <c r="E1123" s="107" t="s">
        <v>1709</v>
      </c>
      <c r="F1123" s="126">
        <v>1030.58</v>
      </c>
      <c r="G1123" s="107" t="str">
        <f t="shared" si="18"/>
        <v>SH19-04207</v>
      </c>
      <c r="H1123" s="318"/>
      <c r="I1123" s="126"/>
      <c r="J1123" s="110"/>
      <c r="K1123" s="108"/>
      <c r="L1123" s="107"/>
      <c r="M1123" s="319"/>
      <c r="N1123" s="107"/>
    </row>
    <row r="1124" spans="1:15" s="117" customFormat="1" ht="20.25" customHeight="1" thickTop="1">
      <c r="A1124" s="496" t="s">
        <v>16</v>
      </c>
      <c r="B1124" s="497"/>
      <c r="C1124" s="497"/>
      <c r="D1124" s="498"/>
      <c r="E1124" s="127"/>
      <c r="F1124" s="128">
        <f>SUM(F8:F1123)</f>
        <v>3814085.9030000013</v>
      </c>
      <c r="G1124" s="128"/>
      <c r="H1124" s="112"/>
      <c r="I1124" s="128" t="e">
        <f>SUM(#REF!)</f>
        <v>#REF!</v>
      </c>
      <c r="J1124" s="128">
        <f>SUM(J8:J1123)</f>
        <v>0</v>
      </c>
      <c r="K1124" s="114"/>
      <c r="L1124" s="115"/>
      <c r="M1124" s="116"/>
      <c r="N1124" s="113"/>
    </row>
    <row r="1125" spans="1:15" ht="18" customHeight="1">
      <c r="C1125" s="118"/>
      <c r="D1125" s="119"/>
      <c r="F1125" s="129">
        <f>+F1124+owsh04!E90+'osh04'!E52+vboard04!E54+'sales(mx)'!F77</f>
        <v>4791830.1893157912</v>
      </c>
      <c r="J1125" s="213">
        <f>F1125-I1125</f>
        <v>4791830.1893157912</v>
      </c>
    </row>
    <row r="1126" spans="1:15" ht="18" customHeight="1">
      <c r="H1126" s="90"/>
    </row>
    <row r="1127" spans="1:15" ht="18" customHeight="1">
      <c r="H1127" s="90"/>
    </row>
    <row r="1128" spans="1:15" ht="18" customHeight="1">
      <c r="H1128" s="90"/>
    </row>
    <row r="1129" spans="1:15" ht="18" customHeight="1">
      <c r="H1129" s="90"/>
    </row>
    <row r="1131" spans="1:15" ht="18" customHeight="1">
      <c r="O1131" s="350"/>
    </row>
    <row r="1132" spans="1:15" ht="18" customHeight="1">
      <c r="F1132" s="121" t="s">
        <v>3189</v>
      </c>
    </row>
  </sheetData>
  <autoFilter ref="A6:N1126" xr:uid="{00000000-0009-0000-0000-00001F000000}"/>
  <mergeCells count="3">
    <mergeCell ref="A5:G5"/>
    <mergeCell ref="H5:M5"/>
    <mergeCell ref="A1124:D1124"/>
  </mergeCells>
  <pageMargins left="0.55118110236220497" right="0.35433070866141703" top="0.39370078740157499" bottom="0.39370078740157499" header="0.511811023622047" footer="0.511811023622047"/>
  <pageSetup scale="1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95"/>
  <sheetViews>
    <sheetView showGridLines="0" zoomScale="80" zoomScaleNormal="80" workbookViewId="0">
      <pane xSplit="2" ySplit="6" topLeftCell="C67" activePane="bottomRight" state="frozen"/>
      <selection activeCell="E54" sqref="E54"/>
      <selection pane="topRight" activeCell="E54" sqref="E54"/>
      <selection pane="bottomLeft" activeCell="E54" sqref="E54"/>
      <selection pane="bottomRight" activeCell="J89" sqref="J89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195" t="s">
        <v>488</v>
      </c>
      <c r="E1" s="197"/>
      <c r="F1" s="195"/>
    </row>
    <row r="3" spans="1:10" ht="23.25" customHeight="1">
      <c r="A3" s="134" t="s">
        <v>6061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142</v>
      </c>
      <c r="C7" s="348">
        <v>43557</v>
      </c>
      <c r="D7" s="169" t="s">
        <v>5904</v>
      </c>
      <c r="E7" s="209">
        <v>1568</v>
      </c>
      <c r="F7" s="209" t="str">
        <f t="shared" ref="F7:F70" si="0">D7</f>
        <v>OWSH19-0212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142</v>
      </c>
      <c r="C8" s="348">
        <v>43557</v>
      </c>
      <c r="D8" s="169" t="s">
        <v>5905</v>
      </c>
      <c r="E8" s="209">
        <v>1321.6</v>
      </c>
      <c r="F8" s="209" t="str">
        <f t="shared" si="0"/>
        <v>OWSH19-0213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142</v>
      </c>
      <c r="C9" s="348">
        <v>43558</v>
      </c>
      <c r="D9" s="169" t="s">
        <v>5906</v>
      </c>
      <c r="E9" s="209">
        <v>2067.6</v>
      </c>
      <c r="F9" s="209" t="str">
        <f t="shared" si="0"/>
        <v>OWSH19-0214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43558</v>
      </c>
      <c r="D10" s="169" t="s">
        <v>5907</v>
      </c>
      <c r="E10" s="209">
        <v>4716.3500000000004</v>
      </c>
      <c r="F10" s="209" t="str">
        <f t="shared" si="0"/>
        <v>OWSH19-0215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6096</v>
      </c>
      <c r="C11" s="348">
        <v>43558</v>
      </c>
      <c r="D11" s="169" t="s">
        <v>5908</v>
      </c>
      <c r="E11" s="209">
        <v>3410</v>
      </c>
      <c r="F11" s="209" t="str">
        <f t="shared" si="0"/>
        <v>OWSH19-0216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43558</v>
      </c>
      <c r="D12" s="169" t="s">
        <v>5909</v>
      </c>
      <c r="E12" s="209">
        <v>2174.6</v>
      </c>
      <c r="F12" s="209" t="str">
        <f t="shared" si="0"/>
        <v>OWSH19-0217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142</v>
      </c>
      <c r="C13" s="348">
        <v>43559</v>
      </c>
      <c r="D13" s="169" t="s">
        <v>5910</v>
      </c>
      <c r="E13" s="209">
        <v>1281.5999999999999</v>
      </c>
      <c r="F13" s="209" t="str">
        <f t="shared" si="0"/>
        <v>OWSH19-0218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1746</v>
      </c>
      <c r="C14" s="348"/>
      <c r="D14" s="355" t="s">
        <v>5911</v>
      </c>
      <c r="E14" s="209">
        <v>0</v>
      </c>
      <c r="F14" s="209" t="str">
        <f t="shared" si="0"/>
        <v>OWSH19-0219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142</v>
      </c>
      <c r="C15" s="348">
        <v>43559</v>
      </c>
      <c r="D15" s="169" t="s">
        <v>5912</v>
      </c>
      <c r="E15" s="209">
        <v>1644.7</v>
      </c>
      <c r="F15" s="209" t="str">
        <f t="shared" si="0"/>
        <v>OWSH19-0220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6096</v>
      </c>
      <c r="C16" s="348">
        <v>43559</v>
      </c>
      <c r="D16" s="169" t="s">
        <v>5913</v>
      </c>
      <c r="E16" s="209">
        <v>7233.6</v>
      </c>
      <c r="F16" s="209" t="str">
        <f t="shared" si="0"/>
        <v>OWSH19-0221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43559</v>
      </c>
      <c r="D17" s="169" t="s">
        <v>5914</v>
      </c>
      <c r="E17" s="209">
        <v>2566.87</v>
      </c>
      <c r="F17" s="209" t="str">
        <f t="shared" si="0"/>
        <v>OWSH19-0222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142</v>
      </c>
      <c r="C18" s="348">
        <v>43559</v>
      </c>
      <c r="D18" s="169" t="s">
        <v>5915</v>
      </c>
      <c r="E18" s="209">
        <v>229.2</v>
      </c>
      <c r="F18" s="209" t="str">
        <f t="shared" si="0"/>
        <v>OWSH19-0223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142</v>
      </c>
      <c r="C19" s="348">
        <v>43560</v>
      </c>
      <c r="D19" s="169" t="s">
        <v>5916</v>
      </c>
      <c r="E19" s="209">
        <v>1029.5999999999999</v>
      </c>
      <c r="F19" s="209" t="str">
        <f t="shared" si="0"/>
        <v>OWSH19-0224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298</v>
      </c>
      <c r="C20" s="348">
        <v>43563</v>
      </c>
      <c r="D20" s="169" t="s">
        <v>5917</v>
      </c>
      <c r="E20" s="209">
        <v>3175.2</v>
      </c>
      <c r="F20" s="209" t="str">
        <f t="shared" si="0"/>
        <v>OWSH19-0225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142</v>
      </c>
      <c r="C21" s="348">
        <v>43560</v>
      </c>
      <c r="D21" s="169" t="s">
        <v>5918</v>
      </c>
      <c r="E21" s="209">
        <v>1644.7</v>
      </c>
      <c r="F21" s="209" t="str">
        <f t="shared" si="0"/>
        <v>OWSH19-0226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142</v>
      </c>
      <c r="C22" s="348">
        <v>43560</v>
      </c>
      <c r="D22" s="169" t="s">
        <v>5919</v>
      </c>
      <c r="E22" s="209">
        <v>2477.88</v>
      </c>
      <c r="F22" s="209" t="str">
        <f t="shared" si="0"/>
        <v>OWSH19-0227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142</v>
      </c>
      <c r="C23" s="348">
        <v>43560</v>
      </c>
      <c r="D23" s="169" t="s">
        <v>5920</v>
      </c>
      <c r="E23" s="209">
        <v>1367.44</v>
      </c>
      <c r="F23" s="209" t="str">
        <f t="shared" si="0"/>
        <v>OWSH19-0228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142</v>
      </c>
      <c r="C24" s="348">
        <v>43561</v>
      </c>
      <c r="D24" s="169" t="s">
        <v>5921</v>
      </c>
      <c r="E24" s="209">
        <v>3697.92</v>
      </c>
      <c r="F24" s="209" t="str">
        <f t="shared" si="0"/>
        <v>OWSH19-0229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142</v>
      </c>
      <c r="C25" s="348">
        <v>43563</v>
      </c>
      <c r="D25" s="169" t="s">
        <v>5922</v>
      </c>
      <c r="E25" s="209">
        <v>7844.24</v>
      </c>
      <c r="F25" s="209" t="str">
        <f t="shared" si="0"/>
        <v>OWSH19-0230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43564</v>
      </c>
      <c r="D26" s="169" t="s">
        <v>5923</v>
      </c>
      <c r="E26" s="209">
        <v>1096</v>
      </c>
      <c r="F26" s="209" t="str">
        <f t="shared" si="0"/>
        <v>OWSH19-0231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43564</v>
      </c>
      <c r="D27" s="169" t="s">
        <v>5924</v>
      </c>
      <c r="E27" s="209">
        <v>1114.8</v>
      </c>
      <c r="F27" s="209" t="str">
        <f t="shared" si="0"/>
        <v>OWSH19-0232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142</v>
      </c>
      <c r="C28" s="348">
        <v>43564</v>
      </c>
      <c r="D28" s="169" t="s">
        <v>5925</v>
      </c>
      <c r="E28" s="209">
        <v>4377.2</v>
      </c>
      <c r="F28" s="209" t="str">
        <f t="shared" si="0"/>
        <v>OWSH19-0233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142</v>
      </c>
      <c r="C29" s="348">
        <v>43565</v>
      </c>
      <c r="D29" s="169" t="s">
        <v>5926</v>
      </c>
      <c r="E29" s="209">
        <v>525.6</v>
      </c>
      <c r="F29" s="209" t="str">
        <f t="shared" si="0"/>
        <v>OWSH19-0234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6096</v>
      </c>
      <c r="C30" s="348">
        <v>43565</v>
      </c>
      <c r="D30" s="169" t="s">
        <v>5927</v>
      </c>
      <c r="E30" s="209">
        <v>3776.3</v>
      </c>
      <c r="F30" s="209" t="str">
        <f t="shared" si="0"/>
        <v>OWSH19-0235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142</v>
      </c>
      <c r="C31" s="348">
        <v>43565</v>
      </c>
      <c r="D31" s="169" t="s">
        <v>5928</v>
      </c>
      <c r="E31" s="209">
        <v>3287.78</v>
      </c>
      <c r="F31" s="209" t="str">
        <f t="shared" si="0"/>
        <v>OWSH19-0236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298</v>
      </c>
      <c r="C32" s="348">
        <v>43565</v>
      </c>
      <c r="D32" s="169" t="s">
        <v>5929</v>
      </c>
      <c r="E32" s="209">
        <v>7620.48</v>
      </c>
      <c r="F32" s="209" t="str">
        <f t="shared" si="0"/>
        <v>OWSH19-0237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142</v>
      </c>
      <c r="C33" s="348">
        <v>43566</v>
      </c>
      <c r="D33" s="169" t="s">
        <v>5930</v>
      </c>
      <c r="E33" s="209">
        <v>1577.6</v>
      </c>
      <c r="F33" s="209" t="str">
        <f t="shared" si="0"/>
        <v>OWSH19-0238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346</v>
      </c>
      <c r="C34" s="348">
        <v>43566</v>
      </c>
      <c r="D34" s="169" t="s">
        <v>5931</v>
      </c>
      <c r="E34" s="209">
        <v>4365</v>
      </c>
      <c r="F34" s="209" t="str">
        <f t="shared" si="0"/>
        <v>OWSH19-0239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142</v>
      </c>
      <c r="C35" s="348">
        <v>43566</v>
      </c>
      <c r="D35" s="169" t="s">
        <v>5932</v>
      </c>
      <c r="E35" s="209">
        <v>4463.07</v>
      </c>
      <c r="F35" s="209" t="str">
        <f t="shared" si="0"/>
        <v>OWSH19-0240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142</v>
      </c>
      <c r="C36" s="348">
        <v>43566</v>
      </c>
      <c r="D36" s="169" t="s">
        <v>5933</v>
      </c>
      <c r="E36" s="209">
        <v>2061.1999999999998</v>
      </c>
      <c r="F36" s="209" t="str">
        <f t="shared" si="0"/>
        <v>OWSH19-0241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43567</v>
      </c>
      <c r="D37" s="169" t="s">
        <v>5934</v>
      </c>
      <c r="E37" s="209">
        <v>1627.2</v>
      </c>
      <c r="F37" s="209" t="str">
        <f t="shared" si="0"/>
        <v>OWSH19-0242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142</v>
      </c>
      <c r="C38" s="348">
        <v>43567</v>
      </c>
      <c r="D38" s="169" t="s">
        <v>5935</v>
      </c>
      <c r="E38" s="209">
        <v>1644.7</v>
      </c>
      <c r="F38" s="209" t="str">
        <f t="shared" si="0"/>
        <v>OWSH19-0243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43567</v>
      </c>
      <c r="D39" s="169" t="s">
        <v>5936</v>
      </c>
      <c r="E39" s="209">
        <v>6717.67</v>
      </c>
      <c r="F39" s="209" t="str">
        <f t="shared" si="0"/>
        <v>OWSH19-0244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6096</v>
      </c>
      <c r="C40" s="348">
        <v>43567</v>
      </c>
      <c r="D40" s="169" t="s">
        <v>5937</v>
      </c>
      <c r="E40" s="209">
        <v>783.68</v>
      </c>
      <c r="F40" s="209" t="str">
        <f t="shared" si="0"/>
        <v>OWSH19-0245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142</v>
      </c>
      <c r="C41" s="348">
        <v>43568</v>
      </c>
      <c r="D41" s="169" t="s">
        <v>5938</v>
      </c>
      <c r="E41" s="209">
        <v>2843.04</v>
      </c>
      <c r="F41" s="209" t="str">
        <f t="shared" si="0"/>
        <v>OWSH19-0246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218</v>
      </c>
      <c r="C42" s="348">
        <v>43568</v>
      </c>
      <c r="D42" s="169" t="s">
        <v>5939</v>
      </c>
      <c r="E42" s="209">
        <v>6795</v>
      </c>
      <c r="F42" s="209" t="str">
        <f t="shared" si="0"/>
        <v>OWSH19-0247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298</v>
      </c>
      <c r="C43" s="348">
        <v>43570</v>
      </c>
      <c r="D43" s="169" t="s">
        <v>5940</v>
      </c>
      <c r="E43" s="209">
        <v>1270.08</v>
      </c>
      <c r="F43" s="209" t="str">
        <f t="shared" si="0"/>
        <v>OWSH19-0248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142</v>
      </c>
      <c r="C44" s="348">
        <v>43570</v>
      </c>
      <c r="D44" s="169" t="s">
        <v>5941</v>
      </c>
      <c r="E44" s="209">
        <v>1114.8</v>
      </c>
      <c r="F44" s="209" t="str">
        <f t="shared" si="0"/>
        <v>OWSH19-0249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142</v>
      </c>
      <c r="C45" s="348">
        <v>43570</v>
      </c>
      <c r="D45" s="169" t="s">
        <v>5942</v>
      </c>
      <c r="E45" s="209">
        <v>2004.8</v>
      </c>
      <c r="F45" s="209" t="str">
        <f t="shared" si="0"/>
        <v>OWSH19-0250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1710</v>
      </c>
      <c r="C46" s="348">
        <v>43570</v>
      </c>
      <c r="D46" s="169" t="s">
        <v>5943</v>
      </c>
      <c r="E46" s="209">
        <v>7831.77</v>
      </c>
      <c r="F46" s="209" t="str">
        <f t="shared" si="0"/>
        <v>OWSH19-0251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232</v>
      </c>
      <c r="C47" s="348">
        <v>43570</v>
      </c>
      <c r="D47" s="169" t="s">
        <v>5944</v>
      </c>
      <c r="E47" s="209">
        <v>2145.2800000000002</v>
      </c>
      <c r="F47" s="209" t="str">
        <f t="shared" si="0"/>
        <v>OWSH19-0252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218</v>
      </c>
      <c r="C48" s="348">
        <v>43570</v>
      </c>
      <c r="D48" s="169" t="s">
        <v>5945</v>
      </c>
      <c r="E48" s="209">
        <v>4166.6400000000003</v>
      </c>
      <c r="F48" s="209" t="str">
        <f t="shared" si="0"/>
        <v>OWSH19-0253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142</v>
      </c>
      <c r="C49" s="348">
        <v>43571</v>
      </c>
      <c r="D49" s="169" t="s">
        <v>5946</v>
      </c>
      <c r="E49" s="209">
        <v>1628.58</v>
      </c>
      <c r="F49" s="209" t="str">
        <f t="shared" si="0"/>
        <v>OWSH19-0254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142</v>
      </c>
      <c r="C50" s="348">
        <v>43571</v>
      </c>
      <c r="D50" s="169" t="s">
        <v>5947</v>
      </c>
      <c r="E50" s="209">
        <v>3120.81</v>
      </c>
      <c r="F50" s="209" t="str">
        <f t="shared" si="0"/>
        <v>OWSH19-0255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142</v>
      </c>
      <c r="C51" s="348">
        <v>43571</v>
      </c>
      <c r="D51" s="169" t="s">
        <v>5948</v>
      </c>
      <c r="E51" s="209">
        <v>1588</v>
      </c>
      <c r="F51" s="209" t="str">
        <f t="shared" si="0"/>
        <v>OWSH19-0256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142</v>
      </c>
      <c r="C52" s="348">
        <v>43572</v>
      </c>
      <c r="D52" s="169" t="s">
        <v>5949</v>
      </c>
      <c r="E52" s="209">
        <v>808.4</v>
      </c>
      <c r="F52" s="209" t="str">
        <f t="shared" si="0"/>
        <v>OWSH19-0257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142</v>
      </c>
      <c r="C53" s="348">
        <v>43572</v>
      </c>
      <c r="D53" s="169" t="s">
        <v>5950</v>
      </c>
      <c r="E53" s="209">
        <v>4798.72</v>
      </c>
      <c r="F53" s="209" t="str">
        <f t="shared" si="0"/>
        <v>OWSH19-0258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142</v>
      </c>
      <c r="C54" s="348">
        <v>43572</v>
      </c>
      <c r="D54" s="169" t="s">
        <v>5951</v>
      </c>
      <c r="E54" s="209">
        <v>622</v>
      </c>
      <c r="F54" s="209" t="str">
        <f t="shared" si="0"/>
        <v>OWSH19-0259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142</v>
      </c>
      <c r="C55" s="348">
        <v>43572</v>
      </c>
      <c r="D55" s="169" t="s">
        <v>5952</v>
      </c>
      <c r="E55" s="209">
        <v>1588</v>
      </c>
      <c r="F55" s="209" t="str">
        <f t="shared" si="0"/>
        <v>OWSH19-0260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142</v>
      </c>
      <c r="C56" s="348">
        <v>43573</v>
      </c>
      <c r="D56" s="169" t="s">
        <v>5953</v>
      </c>
      <c r="E56" s="209">
        <v>1456</v>
      </c>
      <c r="F56" s="209" t="str">
        <f t="shared" si="0"/>
        <v>OWSH19-0261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346</v>
      </c>
      <c r="C57" s="348">
        <v>43573</v>
      </c>
      <c r="D57" s="169" t="s">
        <v>5954</v>
      </c>
      <c r="E57" s="209">
        <v>466.4</v>
      </c>
      <c r="F57" s="209" t="str">
        <f t="shared" si="0"/>
        <v>OWSH19-0262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142</v>
      </c>
      <c r="C58" s="348">
        <v>43573</v>
      </c>
      <c r="D58" s="169" t="s">
        <v>5955</v>
      </c>
      <c r="E58" s="209">
        <v>3176.59</v>
      </c>
      <c r="F58" s="209" t="str">
        <f t="shared" si="0"/>
        <v>OWSH19-0263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142</v>
      </c>
      <c r="C59" s="348">
        <v>43574</v>
      </c>
      <c r="D59" s="169" t="s">
        <v>5956</v>
      </c>
      <c r="E59" s="209">
        <v>4300.2700000000004</v>
      </c>
      <c r="F59" s="209" t="str">
        <f t="shared" si="0"/>
        <v>OWSH19-0264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142</v>
      </c>
      <c r="C60" s="348">
        <v>43575</v>
      </c>
      <c r="D60" s="169" t="s">
        <v>5957</v>
      </c>
      <c r="E60" s="209">
        <v>3349.65</v>
      </c>
      <c r="F60" s="209" t="str">
        <f t="shared" si="0"/>
        <v>OWSH19-0265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6096</v>
      </c>
      <c r="C61" s="348">
        <v>43577</v>
      </c>
      <c r="D61" s="169" t="s">
        <v>5958</v>
      </c>
      <c r="E61" s="209">
        <v>5174.3999999999996</v>
      </c>
      <c r="F61" s="209" t="str">
        <f t="shared" si="0"/>
        <v>OWSH19-0266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B62" s="215" t="s">
        <v>142</v>
      </c>
      <c r="C62" s="348">
        <v>43577</v>
      </c>
      <c r="D62" s="169" t="s">
        <v>5959</v>
      </c>
      <c r="E62" s="209">
        <v>1644.7</v>
      </c>
      <c r="F62" s="209" t="str">
        <f t="shared" si="0"/>
        <v>OWSH19-0267</v>
      </c>
      <c r="G62" s="349"/>
      <c r="H62" s="209"/>
      <c r="I62" s="220"/>
      <c r="J62" s="249"/>
    </row>
    <row r="63" spans="1:10" s="215" customFormat="1" ht="18" customHeight="1">
      <c r="A63" s="169">
        <v>57</v>
      </c>
      <c r="B63" s="215" t="s">
        <v>142</v>
      </c>
      <c r="C63" s="348">
        <v>43577</v>
      </c>
      <c r="D63" s="169" t="s">
        <v>5960</v>
      </c>
      <c r="E63" s="209">
        <v>2928.5</v>
      </c>
      <c r="F63" s="209" t="str">
        <f t="shared" si="0"/>
        <v>OWSH19-0268</v>
      </c>
      <c r="G63" s="349"/>
      <c r="H63" s="209"/>
      <c r="I63" s="220"/>
      <c r="J63" s="249"/>
    </row>
    <row r="64" spans="1:10" s="215" customFormat="1" ht="18" customHeight="1">
      <c r="A64" s="169">
        <v>58</v>
      </c>
      <c r="B64" s="215" t="s">
        <v>142</v>
      </c>
      <c r="C64" s="348">
        <v>43578</v>
      </c>
      <c r="D64" s="169" t="s">
        <v>5961</v>
      </c>
      <c r="E64" s="209">
        <v>1073.5999999999999</v>
      </c>
      <c r="F64" s="209" t="str">
        <f t="shared" si="0"/>
        <v>OWSH19-0269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142</v>
      </c>
      <c r="C65" s="348">
        <v>43578</v>
      </c>
      <c r="D65" s="169" t="s">
        <v>5962</v>
      </c>
      <c r="E65" s="209">
        <v>4685.32</v>
      </c>
      <c r="F65" s="209" t="str">
        <f t="shared" si="0"/>
        <v>OWSH19-0270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142</v>
      </c>
      <c r="C66" s="348">
        <v>43578</v>
      </c>
      <c r="D66" s="169" t="s">
        <v>5963</v>
      </c>
      <c r="E66" s="209">
        <v>1114.8</v>
      </c>
      <c r="F66" s="209" t="str">
        <f t="shared" si="0"/>
        <v>OWSH19-0271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142</v>
      </c>
      <c r="C67" s="348">
        <v>43579</v>
      </c>
      <c r="D67" s="169" t="s">
        <v>5964</v>
      </c>
      <c r="E67" s="209">
        <v>1194</v>
      </c>
      <c r="F67" s="209" t="str">
        <f t="shared" si="0"/>
        <v>OWSH19-0272</v>
      </c>
      <c r="G67" s="349"/>
      <c r="H67" s="209"/>
      <c r="I67" s="220"/>
      <c r="J67" s="249"/>
    </row>
    <row r="68" spans="1:10" s="215" customFormat="1" ht="18" customHeight="1">
      <c r="A68" s="169">
        <v>62</v>
      </c>
      <c r="B68" s="215" t="s">
        <v>298</v>
      </c>
      <c r="C68" s="348">
        <v>43579</v>
      </c>
      <c r="D68" s="169" t="s">
        <v>5965</v>
      </c>
      <c r="E68" s="209">
        <v>6350.4</v>
      </c>
      <c r="F68" s="209" t="str">
        <f t="shared" si="0"/>
        <v>OWSH19-0273</v>
      </c>
      <c r="G68" s="349"/>
      <c r="H68" s="209"/>
      <c r="I68" s="220"/>
      <c r="J68" s="249"/>
    </row>
    <row r="69" spans="1:10" s="215" customFormat="1" ht="18" customHeight="1">
      <c r="A69" s="169">
        <v>63</v>
      </c>
      <c r="B69" s="215" t="s">
        <v>142</v>
      </c>
      <c r="C69" s="348">
        <v>43579</v>
      </c>
      <c r="D69" s="169" t="s">
        <v>5966</v>
      </c>
      <c r="E69" s="209">
        <v>1114.8</v>
      </c>
      <c r="F69" s="209" t="str">
        <f t="shared" si="0"/>
        <v>OWSH19-0274</v>
      </c>
      <c r="G69" s="349"/>
      <c r="H69" s="209"/>
      <c r="I69" s="220"/>
      <c r="J69" s="249"/>
    </row>
    <row r="70" spans="1:10" s="215" customFormat="1" ht="18" customHeight="1">
      <c r="A70" s="169">
        <v>64</v>
      </c>
      <c r="B70" s="215" t="s">
        <v>142</v>
      </c>
      <c r="C70" s="348">
        <v>43579</v>
      </c>
      <c r="D70" s="169" t="s">
        <v>5967</v>
      </c>
      <c r="E70" s="209">
        <v>7934.66</v>
      </c>
      <c r="F70" s="209" t="str">
        <f t="shared" si="0"/>
        <v>OWSH19-0275</v>
      </c>
      <c r="G70" s="349"/>
      <c r="H70" s="209"/>
      <c r="I70" s="220"/>
      <c r="J70" s="249"/>
    </row>
    <row r="71" spans="1:10" s="215" customFormat="1" ht="18" customHeight="1">
      <c r="A71" s="169">
        <v>65</v>
      </c>
      <c r="B71" s="215" t="s">
        <v>142</v>
      </c>
      <c r="C71" s="348">
        <v>43580</v>
      </c>
      <c r="D71" s="169" t="s">
        <v>5968</v>
      </c>
      <c r="E71" s="209">
        <v>628.79999999999995</v>
      </c>
      <c r="F71" s="209" t="str">
        <f t="shared" ref="F71:F81" si="1">D71</f>
        <v>OWSH19-0276</v>
      </c>
      <c r="G71" s="349"/>
      <c r="H71" s="209"/>
      <c r="I71" s="220"/>
      <c r="J71" s="249"/>
    </row>
    <row r="72" spans="1:10" s="215" customFormat="1" ht="18" customHeight="1">
      <c r="A72" s="169">
        <v>66</v>
      </c>
      <c r="B72" s="215" t="s">
        <v>142</v>
      </c>
      <c r="C72" s="348">
        <v>43580</v>
      </c>
      <c r="D72" s="169" t="s">
        <v>5969</v>
      </c>
      <c r="E72" s="209">
        <v>1425.6</v>
      </c>
      <c r="F72" s="209" t="str">
        <f t="shared" si="1"/>
        <v>OWSH19-0277</v>
      </c>
      <c r="G72" s="349"/>
      <c r="H72" s="209"/>
      <c r="I72" s="220"/>
      <c r="J72" s="249"/>
    </row>
    <row r="73" spans="1:10" s="215" customFormat="1" ht="18" customHeight="1">
      <c r="A73" s="169">
        <v>67</v>
      </c>
      <c r="B73" s="215" t="s">
        <v>6096</v>
      </c>
      <c r="C73" s="348">
        <v>43580</v>
      </c>
      <c r="D73" s="169" t="s">
        <v>5970</v>
      </c>
      <c r="E73" s="209">
        <v>4093.98</v>
      </c>
      <c r="F73" s="209" t="str">
        <f t="shared" si="1"/>
        <v>OWSH19-0278</v>
      </c>
      <c r="G73" s="349"/>
      <c r="H73" s="209"/>
      <c r="I73" s="220"/>
      <c r="J73" s="249"/>
    </row>
    <row r="74" spans="1:10" s="215" customFormat="1" ht="18" customHeight="1">
      <c r="A74" s="169">
        <v>68</v>
      </c>
      <c r="B74" s="215" t="s">
        <v>142</v>
      </c>
      <c r="C74" s="348">
        <v>43580</v>
      </c>
      <c r="D74" s="169" t="s">
        <v>5971</v>
      </c>
      <c r="E74" s="209">
        <v>1114.8</v>
      </c>
      <c r="F74" s="209" t="str">
        <f t="shared" si="1"/>
        <v>OWSH19-0279</v>
      </c>
      <c r="G74" s="349"/>
      <c r="H74" s="209"/>
      <c r="I74" s="220"/>
      <c r="J74" s="249"/>
    </row>
    <row r="75" spans="1:10" s="215" customFormat="1" ht="18" customHeight="1">
      <c r="A75" s="169">
        <v>69</v>
      </c>
      <c r="B75" s="215" t="s">
        <v>142</v>
      </c>
      <c r="C75" s="348">
        <v>43580</v>
      </c>
      <c r="D75" s="169" t="s">
        <v>5972</v>
      </c>
      <c r="E75" s="209">
        <v>2007.54</v>
      </c>
      <c r="F75" s="209" t="str">
        <f t="shared" si="1"/>
        <v>OWSH19-0280</v>
      </c>
      <c r="G75" s="349"/>
      <c r="H75" s="209"/>
      <c r="I75" s="220"/>
      <c r="J75" s="249"/>
    </row>
    <row r="76" spans="1:10" s="215" customFormat="1" ht="18" customHeight="1">
      <c r="A76" s="169">
        <v>70</v>
      </c>
      <c r="B76" s="215" t="s">
        <v>142</v>
      </c>
      <c r="C76" s="348">
        <v>43581</v>
      </c>
      <c r="D76" s="169" t="s">
        <v>5973</v>
      </c>
      <c r="E76" s="209">
        <v>525.6</v>
      </c>
      <c r="F76" s="209" t="str">
        <f t="shared" si="1"/>
        <v>OWSH19-0281</v>
      </c>
      <c r="G76" s="349"/>
      <c r="H76" s="209"/>
      <c r="I76" s="220"/>
      <c r="J76" s="249"/>
    </row>
    <row r="77" spans="1:10" s="215" customFormat="1" ht="18" customHeight="1">
      <c r="A77" s="169">
        <v>71</v>
      </c>
      <c r="B77" s="215" t="s">
        <v>142</v>
      </c>
      <c r="C77" s="348">
        <v>43581</v>
      </c>
      <c r="D77" s="169" t="s">
        <v>5974</v>
      </c>
      <c r="E77" s="209">
        <v>6616.84</v>
      </c>
      <c r="F77" s="209" t="str">
        <f t="shared" si="1"/>
        <v>OWSH19-0282</v>
      </c>
      <c r="G77" s="349"/>
      <c r="H77" s="209"/>
      <c r="I77" s="220"/>
      <c r="J77" s="249"/>
    </row>
    <row r="78" spans="1:10" s="215" customFormat="1" ht="18" customHeight="1">
      <c r="A78" s="169">
        <v>72</v>
      </c>
      <c r="B78" s="215" t="s">
        <v>142</v>
      </c>
      <c r="C78" s="348">
        <v>43582</v>
      </c>
      <c r="D78" s="169" t="s">
        <v>5975</v>
      </c>
      <c r="E78" s="209">
        <v>2719.52</v>
      </c>
      <c r="F78" s="209" t="str">
        <f t="shared" si="1"/>
        <v>OWSH19-0283</v>
      </c>
      <c r="G78" s="349"/>
      <c r="H78" s="209"/>
      <c r="I78" s="220"/>
      <c r="J78" s="249"/>
    </row>
    <row r="79" spans="1:10" s="215" customFormat="1" ht="18" customHeight="1">
      <c r="A79" s="169">
        <v>73</v>
      </c>
      <c r="B79" s="215" t="s">
        <v>142</v>
      </c>
      <c r="C79" s="348">
        <v>43582</v>
      </c>
      <c r="D79" s="169" t="s">
        <v>5976</v>
      </c>
      <c r="E79" s="209">
        <v>537.6</v>
      </c>
      <c r="F79" s="209" t="str">
        <f t="shared" si="1"/>
        <v>OWSH19-0284</v>
      </c>
      <c r="G79" s="349"/>
      <c r="H79" s="209"/>
      <c r="I79" s="220"/>
      <c r="J79" s="249"/>
    </row>
    <row r="80" spans="1:10" s="215" customFormat="1" ht="18" customHeight="1">
      <c r="A80" s="169">
        <v>74</v>
      </c>
      <c r="B80" s="215" t="s">
        <v>142</v>
      </c>
      <c r="C80" s="348">
        <v>43584</v>
      </c>
      <c r="D80" s="169" t="s">
        <v>5977</v>
      </c>
      <c r="E80" s="209">
        <f>758.4+1026</f>
        <v>1784.4</v>
      </c>
      <c r="F80" s="209" t="str">
        <f t="shared" si="1"/>
        <v>OWSH19-0285</v>
      </c>
      <c r="G80" s="349"/>
      <c r="H80" s="209"/>
      <c r="I80" s="220"/>
      <c r="J80" s="249"/>
    </row>
    <row r="81" spans="1:10" s="215" customFormat="1" ht="18" customHeight="1">
      <c r="A81" s="169">
        <v>75</v>
      </c>
      <c r="B81" s="215" t="s">
        <v>142</v>
      </c>
      <c r="C81" s="348">
        <v>43584</v>
      </c>
      <c r="D81" s="169" t="s">
        <v>5978</v>
      </c>
      <c r="E81" s="209">
        <v>1051.2</v>
      </c>
      <c r="F81" s="209" t="str">
        <f t="shared" si="1"/>
        <v>OWSH19-0286</v>
      </c>
      <c r="G81" s="349"/>
      <c r="H81" s="209"/>
      <c r="I81" s="220"/>
      <c r="J81" s="249"/>
    </row>
    <row r="82" spans="1:10" s="215" customFormat="1" ht="18" customHeight="1">
      <c r="A82" s="169">
        <v>76</v>
      </c>
      <c r="B82" s="215" t="s">
        <v>142</v>
      </c>
      <c r="C82" s="348">
        <v>43584</v>
      </c>
      <c r="D82" s="169" t="s">
        <v>6102</v>
      </c>
      <c r="E82" s="209">
        <v>1114.8</v>
      </c>
      <c r="F82" s="209" t="str">
        <f t="shared" ref="F82:F89" si="2">D82</f>
        <v>OWSH19-0287</v>
      </c>
      <c r="G82" s="349"/>
      <c r="H82" s="209"/>
      <c r="I82" s="220"/>
      <c r="J82" s="249"/>
    </row>
    <row r="83" spans="1:10" s="215" customFormat="1" ht="18" customHeight="1">
      <c r="A83" s="169">
        <v>77</v>
      </c>
      <c r="B83" s="215" t="s">
        <v>142</v>
      </c>
      <c r="C83" s="348">
        <v>43585</v>
      </c>
      <c r="D83" s="169" t="s">
        <v>6103</v>
      </c>
      <c r="E83" s="209">
        <v>525.6</v>
      </c>
      <c r="F83" s="209" t="str">
        <f t="shared" si="2"/>
        <v>OWSH19-0288</v>
      </c>
      <c r="G83" s="349"/>
      <c r="H83" s="209"/>
      <c r="I83" s="220"/>
      <c r="J83" s="249"/>
    </row>
    <row r="84" spans="1:10" s="215" customFormat="1" ht="18" customHeight="1">
      <c r="A84" s="169">
        <v>78</v>
      </c>
      <c r="B84" s="215" t="s">
        <v>142</v>
      </c>
      <c r="C84" s="348">
        <v>43585</v>
      </c>
      <c r="D84" s="169" t="s">
        <v>6104</v>
      </c>
      <c r="E84" s="209">
        <v>1096</v>
      </c>
      <c r="F84" s="209" t="str">
        <f t="shared" si="2"/>
        <v>OWSH19-0289</v>
      </c>
      <c r="G84" s="349"/>
      <c r="H84" s="209"/>
      <c r="I84" s="220"/>
      <c r="J84" s="249"/>
    </row>
    <row r="85" spans="1:10" s="215" customFormat="1" ht="18" customHeight="1">
      <c r="A85" s="169">
        <v>79</v>
      </c>
      <c r="B85" s="215" t="s">
        <v>142</v>
      </c>
      <c r="C85" s="348">
        <v>43585</v>
      </c>
      <c r="D85" s="169" t="s">
        <v>6105</v>
      </c>
      <c r="E85" s="209">
        <v>4347.46</v>
      </c>
      <c r="F85" s="209" t="str">
        <f t="shared" si="2"/>
        <v>OWSH19-0290</v>
      </c>
      <c r="G85" s="349"/>
      <c r="H85" s="209"/>
      <c r="I85" s="220"/>
      <c r="J85" s="249"/>
    </row>
    <row r="86" spans="1:10" s="215" customFormat="1" ht="18" customHeight="1">
      <c r="A86" s="169">
        <v>80</v>
      </c>
      <c r="B86" s="215" t="s">
        <v>1710</v>
      </c>
      <c r="C86" s="348">
        <v>43585</v>
      </c>
      <c r="D86" s="169" t="s">
        <v>6106</v>
      </c>
      <c r="E86" s="209">
        <v>8452.6299999999992</v>
      </c>
      <c r="F86" s="209" t="str">
        <f t="shared" si="2"/>
        <v>OWSH19-0291</v>
      </c>
      <c r="G86" s="349"/>
      <c r="H86" s="209"/>
      <c r="I86" s="220"/>
      <c r="J86" s="249"/>
    </row>
    <row r="87" spans="1:10" s="215" customFormat="1" ht="18" customHeight="1">
      <c r="A87" s="169">
        <v>81</v>
      </c>
      <c r="B87" s="215" t="s">
        <v>142</v>
      </c>
      <c r="C87" s="348">
        <v>43585</v>
      </c>
      <c r="D87" s="169" t="s">
        <v>6107</v>
      </c>
      <c r="E87" s="209">
        <v>1725.6</v>
      </c>
      <c r="F87" s="209" t="str">
        <f t="shared" si="2"/>
        <v>OWSH19-0292</v>
      </c>
      <c r="G87" s="349"/>
      <c r="H87" s="209"/>
      <c r="I87" s="220"/>
      <c r="J87" s="249"/>
    </row>
    <row r="88" spans="1:10" s="215" customFormat="1" ht="18" customHeight="1">
      <c r="A88" s="169">
        <v>82</v>
      </c>
      <c r="B88" s="215" t="s">
        <v>142</v>
      </c>
      <c r="C88" s="348">
        <v>43585</v>
      </c>
      <c r="D88" s="169" t="s">
        <v>6108</v>
      </c>
      <c r="E88" s="209">
        <v>1114.8</v>
      </c>
      <c r="F88" s="209" t="str">
        <f t="shared" si="2"/>
        <v>OWSH19-0293</v>
      </c>
      <c r="G88" s="349"/>
      <c r="H88" s="209"/>
      <c r="I88" s="220"/>
      <c r="J88" s="249"/>
    </row>
    <row r="89" spans="1:10" s="215" customFormat="1" ht="18" customHeight="1" thickBot="1">
      <c r="A89" s="169">
        <v>83</v>
      </c>
      <c r="B89" s="215" t="s">
        <v>47</v>
      </c>
      <c r="C89" s="348">
        <v>43580</v>
      </c>
      <c r="D89" s="367" t="s">
        <v>6125</v>
      </c>
      <c r="E89" s="209">
        <v>952.24</v>
      </c>
      <c r="F89" s="209" t="str">
        <f t="shared" si="2"/>
        <v>OWSH19-0310</v>
      </c>
      <c r="G89" s="349"/>
      <c r="H89" s="209"/>
      <c r="I89" s="220"/>
      <c r="J89" s="249"/>
    </row>
    <row r="90" spans="1:10" s="150" customFormat="1" ht="20.25" customHeight="1" thickTop="1">
      <c r="A90" s="489"/>
      <c r="B90" s="490"/>
      <c r="C90" s="490"/>
      <c r="D90" s="492"/>
      <c r="E90" s="148">
        <f>SUM(E7:E89)</f>
        <v>224614.39999999991</v>
      </c>
      <c r="F90" s="148"/>
      <c r="G90" s="194"/>
      <c r="H90" s="148">
        <f>SUM(H7:H89)</f>
        <v>0</v>
      </c>
      <c r="I90" s="148">
        <f>SUM(I7:I89)</f>
        <v>0</v>
      </c>
      <c r="J90" s="149"/>
    </row>
    <row r="91" spans="1:10" ht="18" customHeight="1">
      <c r="C91" s="151"/>
      <c r="D91" s="152"/>
      <c r="E91" s="133">
        <f>+E90+'osh04'!E52</f>
        <v>357044.00999999989</v>
      </c>
      <c r="G91" s="151"/>
    </row>
    <row r="95" spans="1:10" ht="18" customHeight="1">
      <c r="G95" s="132"/>
      <c r="H95" s="196"/>
    </row>
  </sheetData>
  <autoFilter ref="A6:J91" xr:uid="{00000000-0009-0000-0000-000020000000}"/>
  <mergeCells count="3">
    <mergeCell ref="A5:F5"/>
    <mergeCell ref="G5:I5"/>
    <mergeCell ref="A90:D90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T261"/>
  <sheetViews>
    <sheetView showGridLines="0" zoomScale="80" zoomScaleNormal="80" zoomScaleSheetLayoutView="70" workbookViewId="0">
      <pane xSplit="2" ySplit="4" topLeftCell="C206" activePane="bottomRight" state="frozen"/>
      <selection activeCell="K13" sqref="K13"/>
      <selection pane="topRight" activeCell="K13" sqref="K13"/>
      <selection pane="bottomLeft" activeCell="K13" sqref="K13"/>
      <selection pane="bottomRight" activeCell="E220" sqref="E220"/>
    </sheetView>
  </sheetViews>
  <sheetFormatPr baseColWidth="10" defaultColWidth="9.140625" defaultRowHeight="18" customHeight="1"/>
  <cols>
    <col min="1" max="1" width="7.28515625" style="6" customWidth="1"/>
    <col min="2" max="2" width="30.28515625" style="6" bestFit="1" customWidth="1"/>
    <col min="3" max="3" width="30.28515625" style="6" hidden="1" customWidth="1"/>
    <col min="4" max="4" width="23" style="6" customWidth="1"/>
    <col min="5" max="5" width="18.85546875" style="56" customWidth="1"/>
    <col min="6" max="6" width="16.42578125" style="56" customWidth="1"/>
    <col min="7" max="7" width="16" style="3" customWidth="1"/>
    <col min="8" max="9" width="15.5703125" style="3" bestFit="1" customWidth="1"/>
    <col min="10" max="10" width="16" style="3" customWidth="1"/>
    <col min="11" max="12" width="15.5703125" style="3" bestFit="1" customWidth="1"/>
    <col min="13" max="15" width="15.5703125" style="3" customWidth="1"/>
    <col min="16" max="16" width="16" style="3" customWidth="1"/>
    <col min="17" max="17" width="16.7109375" style="3" bestFit="1" customWidth="1"/>
    <col min="18" max="18" width="17.5703125" style="6" customWidth="1"/>
    <col min="19" max="19" width="13.140625" style="6" bestFit="1" customWidth="1"/>
    <col min="20" max="16384" width="9.140625" style="6"/>
  </cols>
  <sheetData>
    <row r="1" spans="1:18" ht="18" customHeight="1">
      <c r="A1" s="1" t="s">
        <v>372</v>
      </c>
      <c r="F1" s="4"/>
      <c r="H1" s="201"/>
      <c r="I1" s="5"/>
      <c r="J1" s="5"/>
      <c r="K1" s="5"/>
      <c r="L1" s="5"/>
      <c r="M1" s="5"/>
      <c r="N1" s="5"/>
      <c r="O1" s="5"/>
      <c r="P1" s="5"/>
    </row>
    <row r="2" spans="1:18" ht="8.25" customHeight="1">
      <c r="R2" s="7"/>
    </row>
    <row r="3" spans="1:18" ht="19.5" customHeight="1">
      <c r="A3" s="8" t="s">
        <v>0</v>
      </c>
      <c r="R3" s="9">
        <f ca="1">NOW()</f>
        <v>43908.406174421296</v>
      </c>
    </row>
    <row r="4" spans="1:18" ht="23.25" customHeight="1">
      <c r="A4" s="10" t="s">
        <v>1</v>
      </c>
      <c r="B4" s="49" t="s">
        <v>2</v>
      </c>
      <c r="C4" s="49" t="s">
        <v>315</v>
      </c>
      <c r="D4" s="49" t="s">
        <v>3</v>
      </c>
      <c r="E4" s="41" t="s">
        <v>4</v>
      </c>
      <c r="F4" s="11" t="s">
        <v>5</v>
      </c>
      <c r="G4" s="11" t="s">
        <v>6</v>
      </c>
      <c r="H4" s="11" t="s">
        <v>7</v>
      </c>
      <c r="I4" s="11" t="s">
        <v>8</v>
      </c>
      <c r="J4" s="11" t="s">
        <v>9</v>
      </c>
      <c r="K4" s="11" t="s">
        <v>10</v>
      </c>
      <c r="L4" s="11" t="s">
        <v>11</v>
      </c>
      <c r="M4" s="11" t="s">
        <v>12</v>
      </c>
      <c r="N4" s="11" t="s">
        <v>13</v>
      </c>
      <c r="O4" s="11" t="s">
        <v>14</v>
      </c>
      <c r="P4" s="11" t="s">
        <v>15</v>
      </c>
      <c r="Q4" s="219" t="s">
        <v>16</v>
      </c>
      <c r="R4" s="13" t="s">
        <v>17</v>
      </c>
    </row>
    <row r="5" spans="1:18" ht="20.25" customHeight="1">
      <c r="A5" s="50">
        <v>1</v>
      </c>
      <c r="B5" s="51" t="s">
        <v>42</v>
      </c>
      <c r="C5" s="281" t="s">
        <v>316</v>
      </c>
      <c r="D5" s="14" t="s">
        <v>31</v>
      </c>
      <c r="E5" s="16">
        <f>SUMIF('sales(usa)'!B:B,B5,'sales(usa)'!C:C)</f>
        <v>2413967.9899999988</v>
      </c>
      <c r="F5" s="16">
        <f>SUMIF('sales(usa)'!B:B,B5,'sales(usa)'!D:D)</f>
        <v>1585900.8499999989</v>
      </c>
      <c r="G5" s="16">
        <f>SUMIF('sales(usa)'!B:B,B5,'sales(usa)'!E:E)</f>
        <v>2053251.9829999998</v>
      </c>
      <c r="H5" s="16">
        <f>SUMIF('sales(usa)'!B:B,B5,'sales(usa)'!F:F)</f>
        <v>2321687.1429999988</v>
      </c>
      <c r="I5" s="16">
        <f>SUMIF('sales(usa)'!B:B,B5,'sales(usa)'!G:G)</f>
        <v>2288125.7029999983</v>
      </c>
      <c r="J5" s="16">
        <f>SUMIF('sales(usa)'!B:B,B5,'sales(usa)'!H:H)</f>
        <v>2853960.7680000002</v>
      </c>
      <c r="K5" s="16">
        <f>SUMIF('sales(usa)'!B:B,B5,'sales(usa)'!I:I)</f>
        <v>2507071.2130000014</v>
      </c>
      <c r="L5" s="16">
        <f>SUMIF('sales(usa)'!B:B,B5,'sales(usa)'!J:J)</f>
        <v>4795394.3129999973</v>
      </c>
      <c r="M5" s="16">
        <f>SUMIF('sales(usa)'!B:B,B5,'sales(usa)'!K:K)</f>
        <v>3780671.3599999989</v>
      </c>
      <c r="N5" s="16">
        <f>SUMIF('sales(usa)'!B:B,B5,'sales(usa)'!L:L)</f>
        <v>4754096.3999999994</v>
      </c>
      <c r="O5" s="16">
        <f>SUMIF('sales(usa)'!B:B,B5,'sales(usa)'!M:M)</f>
        <v>3496637.36</v>
      </c>
      <c r="P5" s="16">
        <f>SUMIF('sales(usa)'!B:B,B5,'sales(usa)'!N:N)</f>
        <v>2040469.6500000008</v>
      </c>
      <c r="Q5" s="18">
        <f>SUM(E5:P5)</f>
        <v>34891234.732999988</v>
      </c>
      <c r="R5" s="51" t="s">
        <v>72</v>
      </c>
    </row>
    <row r="6" spans="1:18" ht="20.25" customHeight="1">
      <c r="A6" s="50">
        <f t="shared" ref="A6:A114" si="0">A5+1</f>
        <v>2</v>
      </c>
      <c r="B6" s="24" t="s">
        <v>142</v>
      </c>
      <c r="C6" s="24" t="s">
        <v>317</v>
      </c>
      <c r="D6" s="21" t="s">
        <v>68</v>
      </c>
      <c r="E6" s="16">
        <f>SUMIF('sales(usa)'!B:B,B6,'sales(usa)'!C:C)</f>
        <v>103734.43999999999</v>
      </c>
      <c r="F6" s="16">
        <f>SUMIF('sales(usa)'!B:B,B6,'sales(usa)'!D:D)</f>
        <v>115669.90000000001</v>
      </c>
      <c r="G6" s="16">
        <f>SUMIF('sales(usa)'!B:B,B6,'sales(usa)'!E:E)</f>
        <v>80550.250000000029</v>
      </c>
      <c r="H6" s="16">
        <f>SUMIF('sales(usa)'!B:B,B6,'sales(usa)'!F:F)</f>
        <v>93753.470000000016</v>
      </c>
      <c r="I6" s="16">
        <f>SUMIF('sales(usa)'!B:B,B6,'sales(usa)'!G:G)</f>
        <v>108570.15999999997</v>
      </c>
      <c r="J6" s="16">
        <f>SUMIF('sales(usa)'!B:B,B6,'sales(usa)'!H:H)</f>
        <v>87369.56</v>
      </c>
      <c r="K6" s="16">
        <f>SUMIF('sales(usa)'!B:B,B6,'sales(usa)'!I:I)</f>
        <v>105936.66999999998</v>
      </c>
      <c r="L6" s="16">
        <f>SUMIF('sales(usa)'!B:B,B6,'sales(usa)'!J:J)</f>
        <v>91310.459999999977</v>
      </c>
      <c r="M6" s="16">
        <f>SUMIF('sales(usa)'!B:B,B6,'sales(usa)'!K:K)</f>
        <v>85880.449999999953</v>
      </c>
      <c r="N6" s="16">
        <f>SUMIF('sales(usa)'!B:B,B6,'sales(usa)'!L:L)</f>
        <v>103071.95000000001</v>
      </c>
      <c r="O6" s="16">
        <f>SUMIF('sales(usa)'!B:B,B6,'sales(usa)'!M:M)</f>
        <v>88665.35</v>
      </c>
      <c r="P6" s="16">
        <f>SUMIF('sales(usa)'!B:B,B6,'sales(usa)'!N:N)</f>
        <v>86521.510000000009</v>
      </c>
      <c r="Q6" s="18">
        <f t="shared" ref="Q6:Q69" si="1">SUM(E6:P6)</f>
        <v>1151034.17</v>
      </c>
      <c r="R6" s="14" t="s">
        <v>72</v>
      </c>
    </row>
    <row r="7" spans="1:18" ht="20.25" customHeight="1">
      <c r="A7" s="50">
        <f t="shared" si="0"/>
        <v>3</v>
      </c>
      <c r="B7" s="21" t="s">
        <v>43</v>
      </c>
      <c r="C7" s="24" t="s">
        <v>318</v>
      </c>
      <c r="D7" s="21" t="s">
        <v>68</v>
      </c>
      <c r="E7" s="16">
        <f>SUMIF('sales(usa)'!B:B,B7,'sales(usa)'!C:C)</f>
        <v>169586.96999999994</v>
      </c>
      <c r="F7" s="16">
        <f>SUMIF('sales(usa)'!B:B,B7,'sales(usa)'!D:D)</f>
        <v>184494.98300000001</v>
      </c>
      <c r="G7" s="16">
        <f>SUMIF('sales(usa)'!B:B,B7,'sales(usa)'!E:E)</f>
        <v>207021.59000000003</v>
      </c>
      <c r="H7" s="16">
        <f>SUMIF('sales(usa)'!B:B,B7,'sales(usa)'!F:F)</f>
        <v>197115.67000000007</v>
      </c>
      <c r="I7" s="16">
        <f>SUMIF('sales(usa)'!B:B,B7,'sales(usa)'!G:G)</f>
        <v>188480.57999999993</v>
      </c>
      <c r="J7" s="16">
        <f>SUMIF('sales(usa)'!B:B,B7,'sales(usa)'!H:H)</f>
        <v>174795.36</v>
      </c>
      <c r="K7" s="16">
        <f>SUMIF('sales(usa)'!B:B,B7,'sales(usa)'!I:I)</f>
        <v>155267.37000000005</v>
      </c>
      <c r="L7" s="16">
        <f>SUMIF('sales(usa)'!B:B,B7,'sales(usa)'!J:J)</f>
        <v>145939.59</v>
      </c>
      <c r="M7" s="16">
        <f>SUMIF('sales(usa)'!B:B,B7,'sales(usa)'!K:K)</f>
        <v>155622.44999999995</v>
      </c>
      <c r="N7" s="16">
        <f>SUMIF('sales(usa)'!B:B,B7,'sales(usa)'!L:L)</f>
        <v>168739.36999999997</v>
      </c>
      <c r="O7" s="16">
        <f>SUMIF('sales(usa)'!B:B,B7,'sales(usa)'!M:M)</f>
        <v>167622.39999999997</v>
      </c>
      <c r="P7" s="16">
        <f>SUMIF('sales(usa)'!B:B,B7,'sales(usa)'!N:N)</f>
        <v>193924</v>
      </c>
      <c r="Q7" s="18">
        <f t="shared" si="1"/>
        <v>2108610.3329999996</v>
      </c>
      <c r="R7" s="14" t="s">
        <v>72</v>
      </c>
    </row>
    <row r="8" spans="1:18" ht="20.25" customHeight="1">
      <c r="A8" s="50">
        <f t="shared" si="0"/>
        <v>4</v>
      </c>
      <c r="B8" s="24" t="s">
        <v>336</v>
      </c>
      <c r="C8" s="24"/>
      <c r="D8" s="14" t="s">
        <v>31</v>
      </c>
      <c r="E8" s="16">
        <f>SUMIF('sales(usa)'!B:B,B8,'sales(usa)'!C:C)</f>
        <v>0</v>
      </c>
      <c r="F8" s="16">
        <f>SUMIF('sales(usa)'!B:B,B8,'sales(usa)'!D:D)</f>
        <v>0</v>
      </c>
      <c r="G8" s="16">
        <f>SUMIF('sales(usa)'!B:B,B8,'sales(usa)'!E:E)</f>
        <v>0</v>
      </c>
      <c r="H8" s="16">
        <f>SUMIF('sales(usa)'!B:B,B8,'sales(usa)'!F:F)</f>
        <v>0</v>
      </c>
      <c r="I8" s="16">
        <f>SUMIF('sales(usa)'!B:B,B8,'sales(usa)'!G:G)</f>
        <v>0</v>
      </c>
      <c r="J8" s="16">
        <f>SUMIF('sales(usa)'!B:B,B8,'sales(usa)'!H:H)</f>
        <v>0</v>
      </c>
      <c r="K8" s="16">
        <f>SUMIF('sales(usa)'!B:B,B8,'sales(usa)'!I:I)</f>
        <v>0</v>
      </c>
      <c r="L8" s="16">
        <f>SUMIF('sales(usa)'!B:B,B8,'sales(usa)'!J:J)</f>
        <v>0</v>
      </c>
      <c r="M8" s="16">
        <f>SUMIF('sales(usa)'!B:B,B8,'sales(usa)'!K:K)</f>
        <v>0</v>
      </c>
      <c r="N8" s="16">
        <f>SUMIF('sales(usa)'!B:B,B8,'sales(usa)'!L:L)</f>
        <v>0</v>
      </c>
      <c r="O8" s="16">
        <f>SUMIF('sales(usa)'!B:B,B8,'sales(usa)'!M:M)</f>
        <v>0</v>
      </c>
      <c r="P8" s="16">
        <f>SUMIF('sales(usa)'!B:B,B8,'sales(usa)'!N:N)</f>
        <v>0</v>
      </c>
      <c r="Q8" s="18">
        <f t="shared" si="1"/>
        <v>0</v>
      </c>
      <c r="R8" s="14" t="s">
        <v>72</v>
      </c>
    </row>
    <row r="9" spans="1:18" ht="20.25" customHeight="1">
      <c r="A9" s="50">
        <f t="shared" si="0"/>
        <v>5</v>
      </c>
      <c r="B9" s="27" t="s">
        <v>329</v>
      </c>
      <c r="C9" s="27" t="s">
        <v>319</v>
      </c>
      <c r="D9" s="14" t="s">
        <v>69</v>
      </c>
      <c r="E9" s="16">
        <f>SUMIF('sales(usa)'!B:B,B9,'sales(usa)'!C:C)</f>
        <v>77119.28</v>
      </c>
      <c r="F9" s="16">
        <f>SUMIF('sales(usa)'!B:B,B9,'sales(usa)'!D:D)</f>
        <v>70549.090000000026</v>
      </c>
      <c r="G9" s="16">
        <f>SUMIF('sales(usa)'!B:B,B9,'sales(usa)'!E:E)</f>
        <v>36428.880000000005</v>
      </c>
      <c r="H9" s="16">
        <f>SUMIF('sales(usa)'!B:B,B9,'sales(usa)'!F:F)</f>
        <v>65249.599999999999</v>
      </c>
      <c r="I9" s="16">
        <f>SUMIF('sales(usa)'!B:B,B9,'sales(usa)'!G:G)</f>
        <v>82651.92</v>
      </c>
      <c r="J9" s="16">
        <f>SUMIF('sales(usa)'!B:B,B9,'sales(usa)'!H:H)</f>
        <v>94299.22</v>
      </c>
      <c r="K9" s="16">
        <f>SUMIF('sales(usa)'!B:B,B9,'sales(usa)'!I:I)</f>
        <v>122487.81</v>
      </c>
      <c r="L9" s="16">
        <f>SUMIF('sales(usa)'!B:B,B9,'sales(usa)'!J:J)</f>
        <v>95666.470000000016</v>
      </c>
      <c r="M9" s="16">
        <f>SUMIF('sales(usa)'!B:B,B9,'sales(usa)'!K:K)</f>
        <v>88831.27</v>
      </c>
      <c r="N9" s="16">
        <f>SUMIF('sales(usa)'!B:B,B9,'sales(usa)'!L:L)</f>
        <v>85052.07</v>
      </c>
      <c r="O9" s="16">
        <f>SUMIF('sales(usa)'!B:B,B9,'sales(usa)'!M:M)</f>
        <v>75045.750000000015</v>
      </c>
      <c r="P9" s="16">
        <f>SUMIF('sales(usa)'!B:B,B9,'sales(usa)'!N:N)</f>
        <v>100664.9</v>
      </c>
      <c r="Q9" s="18">
        <f t="shared" si="1"/>
        <v>994046.26000000013</v>
      </c>
      <c r="R9" s="14" t="s">
        <v>72</v>
      </c>
    </row>
    <row r="10" spans="1:18" ht="22.5" customHeight="1">
      <c r="A10" s="50">
        <f t="shared" si="0"/>
        <v>6</v>
      </c>
      <c r="B10" s="22" t="s">
        <v>44</v>
      </c>
      <c r="C10" s="15" t="s">
        <v>320</v>
      </c>
      <c r="D10" s="24" t="s">
        <v>112</v>
      </c>
      <c r="E10" s="16">
        <f>SUMIF('sales(usa)'!B:B,B10,'sales(usa)'!C:C)</f>
        <v>0</v>
      </c>
      <c r="F10" s="16">
        <f>SUMIF('sales(usa)'!B:B,B10,'sales(usa)'!D:D)</f>
        <v>0</v>
      </c>
      <c r="G10" s="16">
        <f>SUMIF('sales(usa)'!B:B,B10,'sales(usa)'!E:E)</f>
        <v>0</v>
      </c>
      <c r="H10" s="16">
        <f>SUMIF('sales(usa)'!B:B,B10,'sales(usa)'!F:F)</f>
        <v>0</v>
      </c>
      <c r="I10" s="16">
        <f>SUMIF('sales(usa)'!B:B,B10,'sales(usa)'!G:G)</f>
        <v>0</v>
      </c>
      <c r="J10" s="16">
        <f>SUMIF('sales(usa)'!B:B,B10,'sales(usa)'!H:H)</f>
        <v>0</v>
      </c>
      <c r="K10" s="16">
        <f>SUMIF('sales(usa)'!B:B,B10,'sales(usa)'!I:I)</f>
        <v>0</v>
      </c>
      <c r="L10" s="16">
        <f>SUMIF('sales(usa)'!B:B,B10,'sales(usa)'!J:J)</f>
        <v>0</v>
      </c>
      <c r="M10" s="16">
        <f>SUMIF('sales(usa)'!B:B,B10,'sales(usa)'!K:K)</f>
        <v>0</v>
      </c>
      <c r="N10" s="16">
        <f>SUMIF('sales(usa)'!B:B,B10,'sales(usa)'!L:L)</f>
        <v>0</v>
      </c>
      <c r="O10" s="16">
        <f>SUMIF('sales(usa)'!B:B,B10,'sales(usa)'!M:M)</f>
        <v>0</v>
      </c>
      <c r="P10" s="16">
        <f>SUMIF('sales(usa)'!B:B,B10,'sales(usa)'!N:N)</f>
        <v>0</v>
      </c>
      <c r="Q10" s="18">
        <f t="shared" si="1"/>
        <v>0</v>
      </c>
      <c r="R10" s="14" t="s">
        <v>72</v>
      </c>
    </row>
    <row r="11" spans="1:18" ht="22.5" customHeight="1">
      <c r="A11" s="50">
        <f t="shared" si="0"/>
        <v>7</v>
      </c>
      <c r="B11" s="27" t="s">
        <v>45</v>
      </c>
      <c r="C11" s="27" t="s">
        <v>321</v>
      </c>
      <c r="D11" s="14" t="s">
        <v>31</v>
      </c>
      <c r="E11" s="16">
        <f>SUMIF('sales(usa)'!B:B,B11,'sales(usa)'!C:C)</f>
        <v>9199.76</v>
      </c>
      <c r="F11" s="16">
        <f>SUMIF('sales(usa)'!B:B,B11,'sales(usa)'!D:D)</f>
        <v>3037.21</v>
      </c>
      <c r="G11" s="16">
        <f>SUMIF('sales(usa)'!B:B,B11,'sales(usa)'!E:E)</f>
        <v>0</v>
      </c>
      <c r="H11" s="16">
        <f>SUMIF('sales(usa)'!B:B,B11,'sales(usa)'!F:F)</f>
        <v>0</v>
      </c>
      <c r="I11" s="16">
        <f>SUMIF('sales(usa)'!B:B,B11,'sales(usa)'!G:G)</f>
        <v>1650</v>
      </c>
      <c r="J11" s="16">
        <f>SUMIF('sales(usa)'!B:B,B11,'sales(usa)'!H:H)</f>
        <v>5485.06</v>
      </c>
      <c r="K11" s="16">
        <f>SUMIF('sales(usa)'!B:B,B11,'sales(usa)'!I:I)</f>
        <v>8339.1</v>
      </c>
      <c r="L11" s="16">
        <f>SUMIF('sales(usa)'!B:B,B11,'sales(usa)'!J:J)</f>
        <v>0</v>
      </c>
      <c r="M11" s="16">
        <f>SUMIF('sales(usa)'!B:B,B11,'sales(usa)'!K:K)</f>
        <v>0</v>
      </c>
      <c r="N11" s="16">
        <f>SUMIF('sales(usa)'!B:B,B11,'sales(usa)'!L:L)</f>
        <v>5135.49</v>
      </c>
      <c r="O11" s="16">
        <f>SUMIF('sales(usa)'!B:B,B11,'sales(usa)'!M:M)</f>
        <v>0</v>
      </c>
      <c r="P11" s="16">
        <f>SUMIF('sales(usa)'!B:B,B11,'sales(usa)'!N:N)</f>
        <v>0</v>
      </c>
      <c r="Q11" s="18">
        <f t="shared" si="1"/>
        <v>32846.620000000003</v>
      </c>
      <c r="R11" s="14" t="s">
        <v>72</v>
      </c>
    </row>
    <row r="12" spans="1:18" ht="19.5" customHeight="1">
      <c r="A12" s="50">
        <f t="shared" si="0"/>
        <v>8</v>
      </c>
      <c r="B12" s="14" t="s">
        <v>46</v>
      </c>
      <c r="C12" s="27" t="s">
        <v>321</v>
      </c>
      <c r="D12" s="14" t="s">
        <v>31</v>
      </c>
      <c r="E12" s="16">
        <f>SUMIF('sales(usa)'!B:B,B12,'sales(usa)'!C:C)</f>
        <v>0</v>
      </c>
      <c r="F12" s="16">
        <f>SUMIF('sales(usa)'!B:B,B12,'sales(usa)'!D:D)</f>
        <v>0</v>
      </c>
      <c r="G12" s="16">
        <f>SUMIF('sales(usa)'!B:B,B12,'sales(usa)'!E:E)</f>
        <v>0</v>
      </c>
      <c r="H12" s="16">
        <f>SUMIF('sales(usa)'!B:B,B12,'sales(usa)'!F:F)</f>
        <v>0</v>
      </c>
      <c r="I12" s="16">
        <f>SUMIF('sales(usa)'!B:B,B12,'sales(usa)'!G:G)</f>
        <v>0</v>
      </c>
      <c r="J12" s="16">
        <f>SUMIF('sales(usa)'!B:B,B12,'sales(usa)'!H:H)</f>
        <v>0</v>
      </c>
      <c r="K12" s="16">
        <f>SUMIF('sales(usa)'!B:B,B12,'sales(usa)'!I:I)</f>
        <v>0</v>
      </c>
      <c r="L12" s="16">
        <f>SUMIF('sales(usa)'!B:B,B12,'sales(usa)'!J:J)</f>
        <v>0</v>
      </c>
      <c r="M12" s="16">
        <f>SUMIF('sales(usa)'!B:B,B12,'sales(usa)'!K:K)</f>
        <v>0</v>
      </c>
      <c r="N12" s="16">
        <f>SUMIF('sales(usa)'!B:B,B12,'sales(usa)'!L:L)</f>
        <v>0</v>
      </c>
      <c r="O12" s="16">
        <f>SUMIF('sales(usa)'!B:B,B12,'sales(usa)'!M:M)</f>
        <v>0</v>
      </c>
      <c r="P12" s="16">
        <f>SUMIF('sales(usa)'!B:B,B12,'sales(usa)'!N:N)</f>
        <v>0</v>
      </c>
      <c r="Q12" s="18">
        <f t="shared" si="1"/>
        <v>0</v>
      </c>
      <c r="R12" s="14" t="s">
        <v>72</v>
      </c>
    </row>
    <row r="13" spans="1:18" ht="20.25" customHeight="1">
      <c r="A13" s="50">
        <f t="shared" si="0"/>
        <v>9</v>
      </c>
      <c r="B13" s="24" t="s">
        <v>47</v>
      </c>
      <c r="C13" s="24" t="s">
        <v>322</v>
      </c>
      <c r="D13" s="21" t="s">
        <v>68</v>
      </c>
      <c r="E13" s="16">
        <f>SUMIF('sales(usa)'!B:B,B13,'sales(usa)'!C:C)</f>
        <v>3897.0299999999997</v>
      </c>
      <c r="F13" s="16">
        <f>SUMIF('sales(usa)'!B:B,B13,'sales(usa)'!D:D)</f>
        <v>53210.73</v>
      </c>
      <c r="G13" s="16">
        <f>SUMIF('sales(usa)'!B:B,B13,'sales(usa)'!E:E)</f>
        <v>32123.18</v>
      </c>
      <c r="H13" s="16">
        <f>SUMIF('sales(usa)'!B:B,B13,'sales(usa)'!F:F)</f>
        <v>0</v>
      </c>
      <c r="I13" s="16">
        <f>SUMIF('sales(usa)'!B:B,B13,'sales(usa)'!G:G)</f>
        <v>10458.4</v>
      </c>
      <c r="J13" s="16">
        <f>SUMIF('sales(usa)'!B:B,B13,'sales(usa)'!H:H)</f>
        <v>87465.279999999999</v>
      </c>
      <c r="K13" s="16">
        <f>SUMIF('sales(usa)'!B:B,B13,'sales(usa)'!I:I)</f>
        <v>19219.98</v>
      </c>
      <c r="L13" s="16">
        <f>SUMIF('sales(usa)'!B:B,B13,'sales(usa)'!J:J)</f>
        <v>56448.30999999999</v>
      </c>
      <c r="M13" s="16">
        <f>SUMIF('sales(usa)'!B:B,B13,'sales(usa)'!K:K)</f>
        <v>43856.060000000005</v>
      </c>
      <c r="N13" s="16">
        <f>SUMIF('sales(usa)'!B:B,B13,'sales(usa)'!L:L)</f>
        <v>13541.07</v>
      </c>
      <c r="O13" s="16">
        <f>SUMIF('sales(usa)'!B:B,B13,'sales(usa)'!M:M)</f>
        <v>12626.31</v>
      </c>
      <c r="P13" s="16">
        <f>SUMIF('sales(usa)'!B:B,B13,'sales(usa)'!N:N)</f>
        <v>2649.9</v>
      </c>
      <c r="Q13" s="18">
        <f t="shared" si="1"/>
        <v>335496.25</v>
      </c>
      <c r="R13" s="14" t="s">
        <v>72</v>
      </c>
    </row>
    <row r="14" spans="1:18" ht="22.5" customHeight="1">
      <c r="A14" s="50">
        <f t="shared" si="0"/>
        <v>10</v>
      </c>
      <c r="B14" s="21" t="s">
        <v>48</v>
      </c>
      <c r="C14" s="27" t="s">
        <v>321</v>
      </c>
      <c r="D14" s="27" t="s">
        <v>31</v>
      </c>
      <c r="E14" s="16">
        <f>SUMIF('sales(usa)'!B:B,B14,'sales(usa)'!C:C)</f>
        <v>0</v>
      </c>
      <c r="F14" s="16">
        <f>SUMIF('sales(usa)'!B:B,B14,'sales(usa)'!D:D)</f>
        <v>0</v>
      </c>
      <c r="G14" s="16">
        <f>SUMIF('sales(usa)'!B:B,B14,'sales(usa)'!E:E)</f>
        <v>0</v>
      </c>
      <c r="H14" s="16">
        <f>SUMIF('sales(usa)'!B:B,B14,'sales(usa)'!F:F)</f>
        <v>0</v>
      </c>
      <c r="I14" s="16">
        <f>SUMIF('sales(usa)'!B:B,B14,'sales(usa)'!G:G)</f>
        <v>0</v>
      </c>
      <c r="J14" s="16">
        <f>SUMIF('sales(usa)'!B:B,B14,'sales(usa)'!H:H)</f>
        <v>0</v>
      </c>
      <c r="K14" s="16">
        <f>SUMIF('sales(usa)'!B:B,B14,'sales(usa)'!I:I)</f>
        <v>0</v>
      </c>
      <c r="L14" s="16">
        <f>SUMIF('sales(usa)'!B:B,B14,'sales(usa)'!J:J)</f>
        <v>0</v>
      </c>
      <c r="M14" s="16">
        <f>SUMIF('sales(usa)'!B:B,B14,'sales(usa)'!K:K)</f>
        <v>0</v>
      </c>
      <c r="N14" s="16">
        <f>SUMIF('sales(usa)'!B:B,B14,'sales(usa)'!L:L)</f>
        <v>0</v>
      </c>
      <c r="O14" s="16">
        <f>SUMIF('sales(usa)'!B:B,B14,'sales(usa)'!M:M)</f>
        <v>0</v>
      </c>
      <c r="P14" s="16">
        <f>SUMIF('sales(usa)'!B:B,B14,'sales(usa)'!N:N)</f>
        <v>0</v>
      </c>
      <c r="Q14" s="18">
        <f t="shared" si="1"/>
        <v>0</v>
      </c>
      <c r="R14" s="14" t="s">
        <v>72</v>
      </c>
    </row>
    <row r="15" spans="1:18" ht="20.25" customHeight="1">
      <c r="A15" s="50">
        <f t="shared" si="0"/>
        <v>11</v>
      </c>
      <c r="B15" s="21" t="s">
        <v>222</v>
      </c>
      <c r="C15" s="21"/>
      <c r="D15" s="14" t="s">
        <v>31</v>
      </c>
      <c r="E15" s="16">
        <f>SUMIF('sales(usa)'!B:B,B15,'sales(usa)'!C:C)</f>
        <v>0</v>
      </c>
      <c r="F15" s="16">
        <f>SUMIF('sales(usa)'!B:B,B15,'sales(usa)'!D:D)</f>
        <v>0</v>
      </c>
      <c r="G15" s="16">
        <f>SUMIF('sales(usa)'!B:B,B15,'sales(usa)'!E:E)</f>
        <v>0</v>
      </c>
      <c r="H15" s="16">
        <f>SUMIF('sales(usa)'!B:B,B15,'sales(usa)'!F:F)</f>
        <v>0</v>
      </c>
      <c r="I15" s="16">
        <f>SUMIF('sales(usa)'!B:B,B15,'sales(usa)'!G:G)</f>
        <v>0</v>
      </c>
      <c r="J15" s="16">
        <f>SUMIF('sales(usa)'!B:B,B15,'sales(usa)'!H:H)</f>
        <v>0</v>
      </c>
      <c r="K15" s="16">
        <f>SUMIF('sales(usa)'!B:B,B15,'sales(usa)'!I:I)</f>
        <v>0</v>
      </c>
      <c r="L15" s="16">
        <f>SUMIF('sales(usa)'!B:B,B15,'sales(usa)'!J:J)</f>
        <v>0</v>
      </c>
      <c r="M15" s="16">
        <f>SUMIF('sales(usa)'!B:B,B15,'sales(usa)'!K:K)</f>
        <v>0</v>
      </c>
      <c r="N15" s="16">
        <f>SUMIF('sales(usa)'!B:B,B15,'sales(usa)'!L:L)</f>
        <v>0</v>
      </c>
      <c r="O15" s="16">
        <f>SUMIF('sales(usa)'!B:B,B15,'sales(usa)'!M:M)</f>
        <v>0</v>
      </c>
      <c r="P15" s="16">
        <f>SUMIF('sales(usa)'!B:B,B15,'sales(usa)'!N:N)</f>
        <v>0</v>
      </c>
      <c r="Q15" s="18">
        <f t="shared" si="1"/>
        <v>0</v>
      </c>
      <c r="R15" s="14" t="s">
        <v>72</v>
      </c>
    </row>
    <row r="16" spans="1:18" ht="20.25" customHeight="1">
      <c r="A16" s="50">
        <f t="shared" si="0"/>
        <v>12</v>
      </c>
      <c r="B16" s="24" t="s">
        <v>141</v>
      </c>
      <c r="C16" s="21"/>
      <c r="D16" s="14" t="s">
        <v>31</v>
      </c>
      <c r="E16" s="16">
        <f>SUMIF('sales(usa)'!B:B,B16,'sales(usa)'!C:C)</f>
        <v>44555.15</v>
      </c>
      <c r="F16" s="16">
        <f>SUMIF('sales(usa)'!B:B,B16,'sales(usa)'!D:D)</f>
        <v>33977.67</v>
      </c>
      <c r="G16" s="16">
        <f>SUMIF('sales(usa)'!B:B,B16,'sales(usa)'!E:E)</f>
        <v>36428.539999999994</v>
      </c>
      <c r="H16" s="16">
        <f>SUMIF('sales(usa)'!B:B,B16,'sales(usa)'!F:F)</f>
        <v>31040.180000000004</v>
      </c>
      <c r="I16" s="16">
        <f>SUMIF('sales(usa)'!B:B,B16,'sales(usa)'!G:G)</f>
        <v>32184.100000000002</v>
      </c>
      <c r="J16" s="16">
        <f>SUMIF('sales(usa)'!B:B,B16,'sales(usa)'!H:H)</f>
        <v>37688.94</v>
      </c>
      <c r="K16" s="16">
        <f>SUMIF('sales(usa)'!B:B,B16,'sales(usa)'!I:I)</f>
        <v>23415.95</v>
      </c>
      <c r="L16" s="16">
        <f>SUMIF('sales(usa)'!B:B,B16,'sales(usa)'!J:J)</f>
        <v>40299.009999999995</v>
      </c>
      <c r="M16" s="16">
        <f>SUMIF('sales(usa)'!B:B,B16,'sales(usa)'!K:K)</f>
        <v>37548.74</v>
      </c>
      <c r="N16" s="16">
        <f>SUMIF('sales(usa)'!B:B,B16,'sales(usa)'!L:L)</f>
        <v>41284.21</v>
      </c>
      <c r="O16" s="16">
        <f>SUMIF('sales(usa)'!B:B,B16,'sales(usa)'!M:M)</f>
        <v>36710.810000000005</v>
      </c>
      <c r="P16" s="16">
        <f>SUMIF('sales(usa)'!B:B,B16,'sales(usa)'!N:N)</f>
        <v>24795</v>
      </c>
      <c r="Q16" s="18">
        <f t="shared" si="1"/>
        <v>419928.30000000005</v>
      </c>
      <c r="R16" s="14" t="s">
        <v>72</v>
      </c>
    </row>
    <row r="17" spans="1:18" ht="20.25" customHeight="1">
      <c r="A17" s="50">
        <f t="shared" si="0"/>
        <v>13</v>
      </c>
      <c r="B17" s="27" t="s">
        <v>49</v>
      </c>
      <c r="C17" s="24" t="s">
        <v>317</v>
      </c>
      <c r="D17" s="21" t="s">
        <v>68</v>
      </c>
      <c r="E17" s="16">
        <f>SUMIF('sales(usa)'!B:B,B17,'sales(usa)'!C:C)</f>
        <v>227884.79999999993</v>
      </c>
      <c r="F17" s="16">
        <f>SUMIF('sales(usa)'!B:B,B17,'sales(usa)'!D:D)</f>
        <v>199399.19999999995</v>
      </c>
      <c r="G17" s="16">
        <f>SUMIF('sales(usa)'!B:B,B17,'sales(usa)'!E:E)</f>
        <v>227884.79999999993</v>
      </c>
      <c r="H17" s="16">
        <f>SUMIF('sales(usa)'!B:B,B17,'sales(usa)'!F:F)</f>
        <v>242127.59999999992</v>
      </c>
      <c r="I17" s="16">
        <f>SUMIF('sales(usa)'!B:B,B17,'sales(usa)'!G:G)</f>
        <v>199399.19999999995</v>
      </c>
      <c r="J17" s="16">
        <f>SUMIF('sales(usa)'!B:B,B17,'sales(usa)'!H:H)</f>
        <v>213641.99999999994</v>
      </c>
      <c r="K17" s="16">
        <f>SUMIF('sales(usa)'!B:B,B17,'sales(usa)'!I:I)</f>
        <v>170913.59999999998</v>
      </c>
      <c r="L17" s="16">
        <f>SUMIF('sales(usa)'!B:B,B17,'sales(usa)'!J:J)</f>
        <v>139838.39999999999</v>
      </c>
      <c r="M17" s="16">
        <f>SUMIF('sales(usa)'!B:B,B17,'sales(usa)'!K:K)</f>
        <v>41951.520000000004</v>
      </c>
      <c r="N17" s="16">
        <f>SUMIF('sales(usa)'!B:B,B17,'sales(usa)'!L:L)</f>
        <v>55935.360000000001</v>
      </c>
      <c r="O17" s="16">
        <f>SUMIF('sales(usa)'!B:B,B17,'sales(usa)'!M:M)</f>
        <v>111870.71999999999</v>
      </c>
      <c r="P17" s="16">
        <f>SUMIF('sales(usa)'!B:B,B17,'sales(usa)'!N:N)</f>
        <v>111870.71999999999</v>
      </c>
      <c r="Q17" s="18">
        <f t="shared" si="1"/>
        <v>1942717.9199999997</v>
      </c>
      <c r="R17" s="14" t="s">
        <v>72</v>
      </c>
    </row>
    <row r="18" spans="1:18" ht="22.5" customHeight="1">
      <c r="A18" s="50">
        <f t="shared" si="0"/>
        <v>14</v>
      </c>
      <c r="B18" s="22" t="s">
        <v>50</v>
      </c>
      <c r="C18" s="22"/>
      <c r="D18" s="27" t="s">
        <v>68</v>
      </c>
      <c r="E18" s="16">
        <f>SUMIF('sales(usa)'!B:B,B18,'sales(usa)'!C:C)</f>
        <v>24524.639999999999</v>
      </c>
      <c r="F18" s="16">
        <f>SUMIF('sales(usa)'!B:B,B18,'sales(usa)'!D:D)</f>
        <v>30600.41</v>
      </c>
      <c r="G18" s="16">
        <f>SUMIF('sales(usa)'!B:B,B18,'sales(usa)'!E:E)</f>
        <v>19727.91</v>
      </c>
      <c r="H18" s="16">
        <f>SUMIF('sales(usa)'!B:B,B18,'sales(usa)'!F:F)</f>
        <v>30474.67</v>
      </c>
      <c r="I18" s="16">
        <f>SUMIF('sales(usa)'!B:B,B18,'sales(usa)'!G:G)</f>
        <v>38659.370000000003</v>
      </c>
      <c r="J18" s="16">
        <f>SUMIF('sales(usa)'!B:B,B18,'sales(usa)'!H:H)</f>
        <v>26696.620000000003</v>
      </c>
      <c r="K18" s="16">
        <f>SUMIF('sales(usa)'!B:B,B18,'sales(usa)'!I:I)</f>
        <v>29633.949999999997</v>
      </c>
      <c r="L18" s="16">
        <f>SUMIF('sales(usa)'!B:B,B18,'sales(usa)'!J:J)</f>
        <v>51426.429999999993</v>
      </c>
      <c r="M18" s="16">
        <f>SUMIF('sales(usa)'!B:B,B18,'sales(usa)'!K:K)</f>
        <v>37608.94</v>
      </c>
      <c r="N18" s="16">
        <f>SUMIF('sales(usa)'!B:B,B18,'sales(usa)'!L:L)</f>
        <v>24245.46</v>
      </c>
      <c r="O18" s="16">
        <f>SUMIF('sales(usa)'!B:B,B18,'sales(usa)'!M:M)</f>
        <v>26746.18</v>
      </c>
      <c r="P18" s="16">
        <f>SUMIF('sales(usa)'!B:B,B18,'sales(usa)'!N:N)</f>
        <v>15469.41</v>
      </c>
      <c r="Q18" s="18">
        <f t="shared" si="1"/>
        <v>355813.99</v>
      </c>
      <c r="R18" s="14" t="s">
        <v>72</v>
      </c>
    </row>
    <row r="19" spans="1:18" ht="20.25" customHeight="1">
      <c r="A19" s="50">
        <f t="shared" si="0"/>
        <v>15</v>
      </c>
      <c r="B19" s="15" t="s">
        <v>225</v>
      </c>
      <c r="C19" s="15"/>
      <c r="D19" s="27" t="s">
        <v>21</v>
      </c>
      <c r="E19" s="16">
        <f>SUMIF('sales(usa)'!B:B,B19,'sales(usa)'!C:C)</f>
        <v>12881.44</v>
      </c>
      <c r="F19" s="16">
        <f>SUMIF('sales(usa)'!B:B,B19,'sales(usa)'!D:D)</f>
        <v>766</v>
      </c>
      <c r="G19" s="16">
        <f>SUMIF('sales(usa)'!B:B,B19,'sales(usa)'!E:E)</f>
        <v>9867.5499999999993</v>
      </c>
      <c r="H19" s="16">
        <f>SUMIF('sales(usa)'!B:B,B19,'sales(usa)'!F:F)</f>
        <v>11961.6</v>
      </c>
      <c r="I19" s="16">
        <f>SUMIF('sales(usa)'!B:B,B19,'sales(usa)'!G:G)</f>
        <v>4197.7800000000007</v>
      </c>
      <c r="J19" s="16">
        <f>SUMIF('sales(usa)'!B:B,B19,'sales(usa)'!H:H)</f>
        <v>10924.789999999999</v>
      </c>
      <c r="K19" s="16">
        <f>SUMIF('sales(usa)'!B:B,B19,'sales(usa)'!I:I)</f>
        <v>11435.76</v>
      </c>
      <c r="L19" s="16">
        <f>SUMIF('sales(usa)'!B:B,B19,'sales(usa)'!J:J)</f>
        <v>9134.7899999999991</v>
      </c>
      <c r="M19" s="16">
        <f>SUMIF('sales(usa)'!B:B,B19,'sales(usa)'!K:K)</f>
        <v>5862.12</v>
      </c>
      <c r="N19" s="16">
        <f>SUMIF('sales(usa)'!B:B,B19,'sales(usa)'!L:L)</f>
        <v>6374.88</v>
      </c>
      <c r="O19" s="16">
        <f>SUMIF('sales(usa)'!B:B,B19,'sales(usa)'!M:M)</f>
        <v>2917.01</v>
      </c>
      <c r="P19" s="16">
        <f>SUMIF('sales(usa)'!B:B,B19,'sales(usa)'!N:N)</f>
        <v>5517.51</v>
      </c>
      <c r="Q19" s="18">
        <f t="shared" si="1"/>
        <v>91841.229999999981</v>
      </c>
      <c r="R19" s="14" t="s">
        <v>72</v>
      </c>
    </row>
    <row r="20" spans="1:18" ht="20.25" customHeight="1">
      <c r="A20" s="50">
        <f t="shared" si="0"/>
        <v>16</v>
      </c>
      <c r="B20" s="15" t="s">
        <v>51</v>
      </c>
      <c r="C20" s="15"/>
      <c r="D20" s="14" t="s">
        <v>31</v>
      </c>
      <c r="E20" s="16">
        <f>SUMIF('sales(usa)'!B:B,B20,'sales(usa)'!C:C)</f>
        <v>0</v>
      </c>
      <c r="F20" s="16">
        <f>SUMIF('sales(usa)'!B:B,B20,'sales(usa)'!D:D)</f>
        <v>870.45</v>
      </c>
      <c r="G20" s="16">
        <f>SUMIF('sales(usa)'!B:B,B20,'sales(usa)'!E:E)</f>
        <v>0</v>
      </c>
      <c r="H20" s="16">
        <f>SUMIF('sales(usa)'!B:B,B20,'sales(usa)'!F:F)</f>
        <v>5240.1499999999996</v>
      </c>
      <c r="I20" s="16">
        <f>SUMIF('sales(usa)'!B:B,B20,'sales(usa)'!G:G)</f>
        <v>458.08</v>
      </c>
      <c r="J20" s="16">
        <f>SUMIF('sales(usa)'!B:B,B20,'sales(usa)'!H:H)</f>
        <v>0</v>
      </c>
      <c r="K20" s="16">
        <f>SUMIF('sales(usa)'!B:B,B20,'sales(usa)'!I:I)</f>
        <v>10700</v>
      </c>
      <c r="L20" s="16">
        <f>SUMIF('sales(usa)'!B:B,B20,'sales(usa)'!J:J)</f>
        <v>2510.13</v>
      </c>
      <c r="M20" s="16">
        <f>SUMIF('sales(usa)'!B:B,B20,'sales(usa)'!K:K)</f>
        <v>0</v>
      </c>
      <c r="N20" s="16">
        <f>SUMIF('sales(usa)'!B:B,B20,'sales(usa)'!L:L)</f>
        <v>0</v>
      </c>
      <c r="O20" s="16">
        <f>SUMIF('sales(usa)'!B:B,B20,'sales(usa)'!M:M)</f>
        <v>0</v>
      </c>
      <c r="P20" s="16">
        <f>SUMIF('sales(usa)'!B:B,B20,'sales(usa)'!N:N)</f>
        <v>261.76</v>
      </c>
      <c r="Q20" s="18">
        <f t="shared" si="1"/>
        <v>20040.57</v>
      </c>
      <c r="R20" s="14" t="s">
        <v>72</v>
      </c>
    </row>
    <row r="21" spans="1:18" ht="20.25" customHeight="1">
      <c r="A21" s="50">
        <f t="shared" si="0"/>
        <v>17</v>
      </c>
      <c r="B21" s="15" t="s">
        <v>52</v>
      </c>
      <c r="C21" s="15"/>
      <c r="D21" s="27" t="s">
        <v>21</v>
      </c>
      <c r="E21" s="16">
        <f>SUMIF('sales(usa)'!B:B,B21,'sales(usa)'!C:C)</f>
        <v>0</v>
      </c>
      <c r="F21" s="16">
        <f>SUMIF('sales(usa)'!B:B,B21,'sales(usa)'!D:D)</f>
        <v>0</v>
      </c>
      <c r="G21" s="16">
        <f>SUMIF('sales(usa)'!B:B,B21,'sales(usa)'!E:E)</f>
        <v>10008.86</v>
      </c>
      <c r="H21" s="16">
        <f>SUMIF('sales(usa)'!B:B,B21,'sales(usa)'!F:F)</f>
        <v>0</v>
      </c>
      <c r="I21" s="16">
        <f>SUMIF('sales(usa)'!B:B,B21,'sales(usa)'!G:G)</f>
        <v>0</v>
      </c>
      <c r="J21" s="16">
        <f>SUMIF('sales(usa)'!B:B,B21,'sales(usa)'!H:H)</f>
        <v>22984.02</v>
      </c>
      <c r="K21" s="16">
        <f>SUMIF('sales(usa)'!B:B,B21,'sales(usa)'!I:I)</f>
        <v>15459.45</v>
      </c>
      <c r="L21" s="16">
        <f>SUMIF('sales(usa)'!B:B,B21,'sales(usa)'!J:J)</f>
        <v>8927.92</v>
      </c>
      <c r="M21" s="16">
        <f>SUMIF('sales(usa)'!B:B,B21,'sales(usa)'!K:K)</f>
        <v>3128.3</v>
      </c>
      <c r="N21" s="16">
        <f>SUMIF('sales(usa)'!B:B,B21,'sales(usa)'!L:L)</f>
        <v>0</v>
      </c>
      <c r="O21" s="16">
        <f>SUMIF('sales(usa)'!B:B,B21,'sales(usa)'!M:M)</f>
        <v>3174.08</v>
      </c>
      <c r="P21" s="16">
        <f>SUMIF('sales(usa)'!B:B,B21,'sales(usa)'!N:N)</f>
        <v>0</v>
      </c>
      <c r="Q21" s="18">
        <f t="shared" si="1"/>
        <v>63682.630000000005</v>
      </c>
      <c r="R21" s="14" t="s">
        <v>72</v>
      </c>
    </row>
    <row r="22" spans="1:18" ht="20.25" customHeight="1">
      <c r="A22" s="50">
        <f t="shared" si="0"/>
        <v>18</v>
      </c>
      <c r="B22" s="15" t="s">
        <v>139</v>
      </c>
      <c r="C22" s="15"/>
      <c r="D22" s="27" t="s">
        <v>19</v>
      </c>
      <c r="E22" s="16">
        <f>SUMIF('sales(usa)'!B:B,B22,'sales(usa)'!C:C)</f>
        <v>27629.75</v>
      </c>
      <c r="F22" s="16">
        <f>SUMIF('sales(usa)'!B:B,B22,'sales(usa)'!D:D)</f>
        <v>32269.320000000003</v>
      </c>
      <c r="G22" s="16">
        <f>SUMIF('sales(usa)'!B:B,B22,'sales(usa)'!E:E)</f>
        <v>31003.78</v>
      </c>
      <c r="H22" s="16">
        <f>SUMIF('sales(usa)'!B:B,B22,'sales(usa)'!F:F)</f>
        <v>36494.959999999999</v>
      </c>
      <c r="I22" s="16">
        <f>SUMIF('sales(usa)'!B:B,B22,'sales(usa)'!G:G)</f>
        <v>44306.549999999996</v>
      </c>
      <c r="J22" s="16">
        <f>SUMIF('sales(usa)'!B:B,B22,'sales(usa)'!H:H)</f>
        <v>36600.660000000003</v>
      </c>
      <c r="K22" s="16">
        <f>SUMIF('sales(usa)'!B:B,B22,'sales(usa)'!I:I)</f>
        <v>43081.75</v>
      </c>
      <c r="L22" s="16">
        <f>SUMIF('sales(usa)'!B:B,B22,'sales(usa)'!J:J)</f>
        <v>39272.089999999997</v>
      </c>
      <c r="M22" s="16">
        <f>SUMIF('sales(usa)'!B:B,B22,'sales(usa)'!K:K)</f>
        <v>36164.819999999992</v>
      </c>
      <c r="N22" s="16">
        <f>SUMIF('sales(usa)'!B:B,B22,'sales(usa)'!L:L)</f>
        <v>46848.000000000007</v>
      </c>
      <c r="O22" s="16">
        <f>SUMIF('sales(usa)'!B:B,B22,'sales(usa)'!M:M)</f>
        <v>42131.539999999994</v>
      </c>
      <c r="P22" s="16">
        <f>SUMIF('sales(usa)'!B:B,B22,'sales(usa)'!N:N)</f>
        <v>39427.97</v>
      </c>
      <c r="Q22" s="18">
        <f t="shared" si="1"/>
        <v>455231.18999999994</v>
      </c>
      <c r="R22" s="14" t="s">
        <v>72</v>
      </c>
    </row>
    <row r="23" spans="1:18" ht="20.25" customHeight="1">
      <c r="A23" s="50">
        <f t="shared" si="0"/>
        <v>19</v>
      </c>
      <c r="B23" s="57" t="s">
        <v>123</v>
      </c>
      <c r="C23" s="57"/>
      <c r="D23" s="24" t="s">
        <v>68</v>
      </c>
      <c r="E23" s="16">
        <f>SUMIF('sales(usa)'!B:B,B23,'sales(usa)'!C:C)</f>
        <v>0</v>
      </c>
      <c r="F23" s="16">
        <f>SUMIF('sales(usa)'!B:B,B23,'sales(usa)'!D:D)</f>
        <v>0</v>
      </c>
      <c r="G23" s="16">
        <f>SUMIF('sales(usa)'!B:B,B23,'sales(usa)'!E:E)</f>
        <v>0</v>
      </c>
      <c r="H23" s="16">
        <f>SUMIF('sales(usa)'!B:B,B23,'sales(usa)'!F:F)</f>
        <v>0</v>
      </c>
      <c r="I23" s="16">
        <f>SUMIF('sales(usa)'!B:B,B23,'sales(usa)'!G:G)</f>
        <v>0</v>
      </c>
      <c r="J23" s="16">
        <f>SUMIF('sales(usa)'!B:B,B23,'sales(usa)'!H:H)</f>
        <v>0</v>
      </c>
      <c r="K23" s="16">
        <f>SUMIF('sales(usa)'!B:B,B23,'sales(usa)'!I:I)</f>
        <v>0</v>
      </c>
      <c r="L23" s="16">
        <f>SUMIF('sales(usa)'!B:B,B23,'sales(usa)'!J:J)</f>
        <v>0</v>
      </c>
      <c r="M23" s="16">
        <f>SUMIF('sales(usa)'!B:B,B23,'sales(usa)'!K:K)</f>
        <v>0</v>
      </c>
      <c r="N23" s="16">
        <f>SUMIF('sales(usa)'!B:B,B23,'sales(usa)'!L:L)</f>
        <v>0</v>
      </c>
      <c r="O23" s="16">
        <f>SUMIF('sales(usa)'!B:B,B23,'sales(usa)'!M:M)</f>
        <v>0</v>
      </c>
      <c r="P23" s="16">
        <f>SUMIF('sales(usa)'!B:B,B23,'sales(usa)'!N:N)</f>
        <v>0</v>
      </c>
      <c r="Q23" s="18">
        <f t="shared" si="1"/>
        <v>0</v>
      </c>
      <c r="R23" s="14" t="s">
        <v>72</v>
      </c>
    </row>
    <row r="24" spans="1:18" ht="20.25" customHeight="1">
      <c r="A24" s="50">
        <f t="shared" si="0"/>
        <v>20</v>
      </c>
      <c r="B24" s="29" t="s">
        <v>335</v>
      </c>
      <c r="C24" s="29"/>
      <c r="D24" s="14" t="s">
        <v>31</v>
      </c>
      <c r="E24" s="16">
        <f>SUMIF('sales(usa)'!B:B,B24,'sales(usa)'!C:C)</f>
        <v>2118.42</v>
      </c>
      <c r="F24" s="16">
        <f>SUMIF('sales(usa)'!B:B,B24,'sales(usa)'!D:D)</f>
        <v>2439.75</v>
      </c>
      <c r="G24" s="16">
        <f>SUMIF('sales(usa)'!B:B,B24,'sales(usa)'!E:E)</f>
        <v>2459.62</v>
      </c>
      <c r="H24" s="16">
        <f>SUMIF('sales(usa)'!B:B,B24,'sales(usa)'!F:F)</f>
        <v>4189.24</v>
      </c>
      <c r="I24" s="16">
        <f>SUMIF('sales(usa)'!B:B,B24,'sales(usa)'!G:G)</f>
        <v>5875.4</v>
      </c>
      <c r="J24" s="16">
        <f>SUMIF('sales(usa)'!B:B,B24,'sales(usa)'!H:H)</f>
        <v>5529.4</v>
      </c>
      <c r="K24" s="16">
        <f>SUMIF('sales(usa)'!B:B,B24,'sales(usa)'!I:I)</f>
        <v>5971.4400000000005</v>
      </c>
      <c r="L24" s="16">
        <f>SUMIF('sales(usa)'!B:B,B24,'sales(usa)'!J:J)</f>
        <v>4388.2800000000007</v>
      </c>
      <c r="M24" s="16">
        <f>SUMIF('sales(usa)'!B:B,B24,'sales(usa)'!K:K)</f>
        <v>2915.61</v>
      </c>
      <c r="N24" s="16">
        <f>SUMIF('sales(usa)'!B:B,B24,'sales(usa)'!L:L)</f>
        <v>1853.61</v>
      </c>
      <c r="O24" s="16">
        <f>SUMIF('sales(usa)'!B:B,B24,'sales(usa)'!M:M)</f>
        <v>0</v>
      </c>
      <c r="P24" s="16">
        <f>SUMIF('sales(usa)'!B:B,B24,'sales(usa)'!N:N)</f>
        <v>3153.82</v>
      </c>
      <c r="Q24" s="18">
        <f t="shared" si="1"/>
        <v>40894.590000000004</v>
      </c>
      <c r="R24" s="14" t="s">
        <v>72</v>
      </c>
    </row>
    <row r="25" spans="1:18" ht="20.25" customHeight="1">
      <c r="A25" s="50">
        <f t="shared" si="0"/>
        <v>21</v>
      </c>
      <c r="B25" s="57" t="s">
        <v>53</v>
      </c>
      <c r="C25" s="57"/>
      <c r="D25" s="21" t="s">
        <v>19</v>
      </c>
      <c r="E25" s="16">
        <f>SUMIF('sales(usa)'!B:B,B25,'sales(usa)'!C:C)</f>
        <v>34117.629999999997</v>
      </c>
      <c r="F25" s="16">
        <f>SUMIF('sales(usa)'!B:B,B25,'sales(usa)'!D:D)</f>
        <v>27779.25</v>
      </c>
      <c r="G25" s="16">
        <f>SUMIF('sales(usa)'!B:B,B25,'sales(usa)'!E:E)</f>
        <v>32994.399999999994</v>
      </c>
      <c r="H25" s="16">
        <f>SUMIF('sales(usa)'!B:B,B25,'sales(usa)'!F:F)</f>
        <v>30438.410000000003</v>
      </c>
      <c r="I25" s="16">
        <f>SUMIF('sales(usa)'!B:B,B25,'sales(usa)'!G:G)</f>
        <v>25970.729999999996</v>
      </c>
      <c r="J25" s="16">
        <f>SUMIF('sales(usa)'!B:B,B25,'sales(usa)'!H:H)</f>
        <v>25325.48</v>
      </c>
      <c r="K25" s="16">
        <f>SUMIF('sales(usa)'!B:B,B25,'sales(usa)'!I:I)</f>
        <v>24350.670000000002</v>
      </c>
      <c r="L25" s="16">
        <f>SUMIF('sales(usa)'!B:B,B25,'sales(usa)'!J:J)</f>
        <v>30979.670000000002</v>
      </c>
      <c r="M25" s="16">
        <f>SUMIF('sales(usa)'!B:B,B25,'sales(usa)'!K:K)</f>
        <v>26951.449999999997</v>
      </c>
      <c r="N25" s="16">
        <f>SUMIF('sales(usa)'!B:B,B25,'sales(usa)'!L:L)</f>
        <v>24500.850000000002</v>
      </c>
      <c r="O25" s="16">
        <f>SUMIF('sales(usa)'!B:B,B25,'sales(usa)'!M:M)</f>
        <v>29735.55</v>
      </c>
      <c r="P25" s="16">
        <f>SUMIF('sales(usa)'!B:B,B25,'sales(usa)'!N:N)</f>
        <v>22320.41</v>
      </c>
      <c r="Q25" s="18">
        <f t="shared" si="1"/>
        <v>335464.49999999994</v>
      </c>
      <c r="R25" s="14" t="s">
        <v>72</v>
      </c>
    </row>
    <row r="26" spans="1:18" ht="20.25" customHeight="1">
      <c r="A26" s="50">
        <f t="shared" si="0"/>
        <v>22</v>
      </c>
      <c r="B26" s="57" t="s">
        <v>54</v>
      </c>
      <c r="C26" s="57"/>
      <c r="D26" s="21" t="s">
        <v>21</v>
      </c>
      <c r="E26" s="16">
        <f>SUMIF('sales(usa)'!B:B,B26,'sales(usa)'!C:C)</f>
        <v>5834</v>
      </c>
      <c r="F26" s="16">
        <f>SUMIF('sales(usa)'!B:B,B26,'sales(usa)'!D:D)</f>
        <v>3686.02</v>
      </c>
      <c r="G26" s="16">
        <f>SUMIF('sales(usa)'!B:B,B26,'sales(usa)'!E:E)</f>
        <v>7374.4300000000012</v>
      </c>
      <c r="H26" s="16">
        <f>SUMIF('sales(usa)'!B:B,B26,'sales(usa)'!F:F)</f>
        <v>7677.9</v>
      </c>
      <c r="I26" s="16">
        <f>SUMIF('sales(usa)'!B:B,B26,'sales(usa)'!G:G)</f>
        <v>4968.1299999999992</v>
      </c>
      <c r="J26" s="16">
        <f>SUMIF('sales(usa)'!B:B,B26,'sales(usa)'!H:H)</f>
        <v>6474.7199999999993</v>
      </c>
      <c r="K26" s="16">
        <f>SUMIF('sales(usa)'!B:B,B26,'sales(usa)'!I:I)</f>
        <v>6022.03</v>
      </c>
      <c r="L26" s="16">
        <f>SUMIF('sales(usa)'!B:B,B26,'sales(usa)'!J:J)</f>
        <v>9779.67</v>
      </c>
      <c r="M26" s="16">
        <f>SUMIF('sales(usa)'!B:B,B26,'sales(usa)'!K:K)</f>
        <v>5048.26</v>
      </c>
      <c r="N26" s="16">
        <f>SUMIF('sales(usa)'!B:B,B26,'sales(usa)'!L:L)</f>
        <v>10091.880000000001</v>
      </c>
      <c r="O26" s="16">
        <f>SUMIF('sales(usa)'!B:B,B26,'sales(usa)'!M:M)</f>
        <v>2822.5299999999997</v>
      </c>
      <c r="P26" s="16">
        <f>SUMIF('sales(usa)'!B:B,B26,'sales(usa)'!N:N)</f>
        <v>3355.38</v>
      </c>
      <c r="Q26" s="18">
        <f t="shared" si="1"/>
        <v>73134.95</v>
      </c>
      <c r="R26" s="14" t="s">
        <v>72</v>
      </c>
    </row>
    <row r="27" spans="1:18" ht="20.25" customHeight="1">
      <c r="A27" s="50">
        <f t="shared" si="0"/>
        <v>23</v>
      </c>
      <c r="B27" s="57" t="s">
        <v>55</v>
      </c>
      <c r="C27" s="57"/>
      <c r="D27" s="24" t="s">
        <v>112</v>
      </c>
      <c r="E27" s="16">
        <f>SUMIF('sales(usa)'!B:B,B27,'sales(usa)'!C:C)</f>
        <v>109184.4499999999</v>
      </c>
      <c r="F27" s="16">
        <f>SUMIF('sales(usa)'!B:B,B27,'sales(usa)'!D:D)</f>
        <v>98589.019999999902</v>
      </c>
      <c r="G27" s="16">
        <f>SUMIF('sales(usa)'!B:B,B27,'sales(usa)'!E:E)</f>
        <v>108913.12999999995</v>
      </c>
      <c r="H27" s="16">
        <f>SUMIF('sales(usa)'!B:B,B27,'sales(usa)'!F:F)</f>
        <v>132755.04999999999</v>
      </c>
      <c r="I27" s="16">
        <f>SUMIF('sales(usa)'!B:B,B27,'sales(usa)'!G:G)</f>
        <v>134804.19</v>
      </c>
      <c r="J27" s="16">
        <f>SUMIF('sales(usa)'!B:B,B27,'sales(usa)'!H:H)</f>
        <v>142393.77000000002</v>
      </c>
      <c r="K27" s="16">
        <f>SUMIF('sales(usa)'!B:B,B27,'sales(usa)'!I:I)</f>
        <v>161179.9</v>
      </c>
      <c r="L27" s="16">
        <f>SUMIF('sales(usa)'!B:B,B27,'sales(usa)'!J:J)</f>
        <v>120337.55000000006</v>
      </c>
      <c r="M27" s="16">
        <f>SUMIF('sales(usa)'!B:B,B27,'sales(usa)'!K:K)</f>
        <v>112103.40000000001</v>
      </c>
      <c r="N27" s="16">
        <f>SUMIF('sales(usa)'!B:B,B27,'sales(usa)'!L:L)</f>
        <v>161167.59000000008</v>
      </c>
      <c r="O27" s="16">
        <f>SUMIF('sales(usa)'!B:B,B27,'sales(usa)'!M:M)</f>
        <v>135418.66000000003</v>
      </c>
      <c r="P27" s="16">
        <f>SUMIF('sales(usa)'!B:B,B27,'sales(usa)'!N:N)</f>
        <v>82105.10000000002</v>
      </c>
      <c r="Q27" s="18">
        <f t="shared" si="1"/>
        <v>1498951.81</v>
      </c>
      <c r="R27" s="14" t="s">
        <v>72</v>
      </c>
    </row>
    <row r="28" spans="1:18" ht="20.25" customHeight="1">
      <c r="A28" s="50">
        <f t="shared" si="0"/>
        <v>24</v>
      </c>
      <c r="B28" s="57" t="s">
        <v>56</v>
      </c>
      <c r="C28" s="57"/>
      <c r="D28" s="21" t="s">
        <v>19</v>
      </c>
      <c r="E28" s="16">
        <f>SUMIF('sales(usa)'!B:B,B28,'sales(usa)'!C:C)</f>
        <v>0</v>
      </c>
      <c r="F28" s="16">
        <f>SUMIF('sales(usa)'!B:B,B28,'sales(usa)'!D:D)</f>
        <v>0</v>
      </c>
      <c r="G28" s="16">
        <f>SUMIF('sales(usa)'!B:B,B28,'sales(usa)'!E:E)</f>
        <v>0</v>
      </c>
      <c r="H28" s="16">
        <f>SUMIF('sales(usa)'!B:B,B28,'sales(usa)'!F:F)</f>
        <v>0</v>
      </c>
      <c r="I28" s="16">
        <f>SUMIF('sales(usa)'!B:B,B28,'sales(usa)'!G:G)</f>
        <v>0</v>
      </c>
      <c r="J28" s="16">
        <f>SUMIF('sales(usa)'!B:B,B28,'sales(usa)'!H:H)</f>
        <v>0</v>
      </c>
      <c r="K28" s="16">
        <f>SUMIF('sales(usa)'!B:B,B28,'sales(usa)'!I:I)</f>
        <v>0</v>
      </c>
      <c r="L28" s="16">
        <f>SUMIF('sales(usa)'!B:B,B28,'sales(usa)'!J:J)</f>
        <v>0</v>
      </c>
      <c r="M28" s="16">
        <f>SUMIF('sales(usa)'!B:B,B28,'sales(usa)'!K:K)</f>
        <v>0</v>
      </c>
      <c r="N28" s="16">
        <f>SUMIF('sales(usa)'!B:B,B28,'sales(usa)'!L:L)</f>
        <v>0</v>
      </c>
      <c r="O28" s="16">
        <f>SUMIF('sales(usa)'!B:B,B28,'sales(usa)'!M:M)</f>
        <v>0</v>
      </c>
      <c r="P28" s="16">
        <f>SUMIF('sales(usa)'!B:B,B28,'sales(usa)'!N:N)</f>
        <v>0</v>
      </c>
      <c r="Q28" s="18">
        <f t="shared" si="1"/>
        <v>0</v>
      </c>
      <c r="R28" s="14" t="s">
        <v>72</v>
      </c>
    </row>
    <row r="29" spans="1:18" ht="20.25" customHeight="1">
      <c r="A29" s="50">
        <f t="shared" si="0"/>
        <v>25</v>
      </c>
      <c r="B29" s="29" t="s">
        <v>223</v>
      </c>
      <c r="C29" s="57"/>
      <c r="D29" s="24" t="s">
        <v>35</v>
      </c>
      <c r="E29" s="16">
        <f>SUMIF('sales(usa)'!B:B,B29,'sales(usa)'!C:C)</f>
        <v>19758.030000000002</v>
      </c>
      <c r="F29" s="16">
        <f>SUMIF('sales(usa)'!B:B,B29,'sales(usa)'!D:D)</f>
        <v>17080.91</v>
      </c>
      <c r="G29" s="16">
        <f>SUMIF('sales(usa)'!B:B,B29,'sales(usa)'!E:E)</f>
        <v>12017.939999999999</v>
      </c>
      <c r="H29" s="16">
        <f>SUMIF('sales(usa)'!B:B,B29,'sales(usa)'!F:F)</f>
        <v>32063.909999999996</v>
      </c>
      <c r="I29" s="16">
        <f>SUMIF('sales(usa)'!B:B,B29,'sales(usa)'!G:G)</f>
        <v>18690.579999999998</v>
      </c>
      <c r="J29" s="16">
        <f>SUMIF('sales(usa)'!B:B,B29,'sales(usa)'!H:H)</f>
        <v>15563.05</v>
      </c>
      <c r="K29" s="16">
        <f>SUMIF('sales(usa)'!B:B,B29,'sales(usa)'!I:I)</f>
        <v>25106.339999999997</v>
      </c>
      <c r="L29" s="16">
        <f>SUMIF('sales(usa)'!B:B,B29,'sales(usa)'!J:J)</f>
        <v>18618.57</v>
      </c>
      <c r="M29" s="16">
        <f>SUMIF('sales(usa)'!B:B,B29,'sales(usa)'!K:K)</f>
        <v>14127.710000000001</v>
      </c>
      <c r="N29" s="16">
        <f>SUMIF('sales(usa)'!B:B,B29,'sales(usa)'!L:L)</f>
        <v>28450.759999999995</v>
      </c>
      <c r="O29" s="16">
        <f>SUMIF('sales(usa)'!B:B,B29,'sales(usa)'!M:M)</f>
        <v>14198.4</v>
      </c>
      <c r="P29" s="16">
        <f>SUMIF('sales(usa)'!B:B,B29,'sales(usa)'!N:N)</f>
        <v>7725.7</v>
      </c>
      <c r="Q29" s="18">
        <f t="shared" si="1"/>
        <v>223401.9</v>
      </c>
      <c r="R29" s="14" t="s">
        <v>72</v>
      </c>
    </row>
    <row r="30" spans="1:18" ht="20.25" customHeight="1">
      <c r="A30" s="50">
        <f t="shared" si="0"/>
        <v>26</v>
      </c>
      <c r="B30" s="29" t="s">
        <v>57</v>
      </c>
      <c r="C30" s="57"/>
      <c r="D30" s="24" t="s">
        <v>35</v>
      </c>
      <c r="E30" s="16">
        <f>SUMIF('sales(usa)'!B:B,B30,'sales(usa)'!C:C)</f>
        <v>0</v>
      </c>
      <c r="F30" s="16">
        <f>SUMIF('sales(usa)'!B:B,B30,'sales(usa)'!D:D)</f>
        <v>0</v>
      </c>
      <c r="G30" s="16">
        <f>SUMIF('sales(usa)'!B:B,B30,'sales(usa)'!E:E)</f>
        <v>0</v>
      </c>
      <c r="H30" s="16">
        <f>SUMIF('sales(usa)'!B:B,B30,'sales(usa)'!F:F)</f>
        <v>0</v>
      </c>
      <c r="I30" s="16">
        <f>SUMIF('sales(usa)'!B:B,B30,'sales(usa)'!G:G)</f>
        <v>0</v>
      </c>
      <c r="J30" s="16">
        <f>SUMIF('sales(usa)'!B:B,B30,'sales(usa)'!H:H)</f>
        <v>0</v>
      </c>
      <c r="K30" s="16">
        <f>SUMIF('sales(usa)'!B:B,B30,'sales(usa)'!I:I)</f>
        <v>0</v>
      </c>
      <c r="L30" s="16">
        <f>SUMIF('sales(usa)'!B:B,B30,'sales(usa)'!J:J)</f>
        <v>0</v>
      </c>
      <c r="M30" s="16">
        <f>SUMIF('sales(usa)'!B:B,B30,'sales(usa)'!K:K)</f>
        <v>0</v>
      </c>
      <c r="N30" s="16">
        <f>SUMIF('sales(usa)'!B:B,B30,'sales(usa)'!L:L)</f>
        <v>0</v>
      </c>
      <c r="O30" s="16">
        <f>SUMIF('sales(usa)'!B:B,B30,'sales(usa)'!M:M)</f>
        <v>0</v>
      </c>
      <c r="P30" s="16">
        <f>SUMIF('sales(usa)'!B:B,B30,'sales(usa)'!N:N)</f>
        <v>0</v>
      </c>
      <c r="Q30" s="18">
        <f t="shared" si="1"/>
        <v>0</v>
      </c>
      <c r="R30" s="14" t="s">
        <v>72</v>
      </c>
    </row>
    <row r="31" spans="1:18" ht="20.25" customHeight="1">
      <c r="A31" s="50">
        <f t="shared" si="0"/>
        <v>27</v>
      </c>
      <c r="B31" s="29" t="s">
        <v>29</v>
      </c>
      <c r="C31" s="57"/>
      <c r="D31" s="24" t="s">
        <v>21</v>
      </c>
      <c r="E31" s="16">
        <f>SUMIF('sales(usa)'!B:B,B31,'sales(usa)'!C:C)</f>
        <v>25915.200000000001</v>
      </c>
      <c r="F31" s="16">
        <f>SUMIF('sales(usa)'!B:B,B31,'sales(usa)'!D:D)</f>
        <v>8956.2000000000007</v>
      </c>
      <c r="G31" s="16">
        <f>SUMIF('sales(usa)'!B:B,B31,'sales(usa)'!E:E)</f>
        <v>83396.62999999999</v>
      </c>
      <c r="H31" s="16">
        <f>SUMIF('sales(usa)'!B:B,B31,'sales(usa)'!F:F)</f>
        <v>0</v>
      </c>
      <c r="I31" s="16">
        <f>SUMIF('sales(usa)'!B:B,B31,'sales(usa)'!G:G)</f>
        <v>6042.8</v>
      </c>
      <c r="J31" s="16">
        <f>SUMIF('sales(usa)'!B:B,B31,'sales(usa)'!H:H)</f>
        <v>0</v>
      </c>
      <c r="K31" s="16">
        <f>SUMIF('sales(usa)'!B:B,B31,'sales(usa)'!I:I)</f>
        <v>0</v>
      </c>
      <c r="L31" s="16">
        <f>SUMIF('sales(usa)'!B:B,B31,'sales(usa)'!J:J)</f>
        <v>0</v>
      </c>
      <c r="M31" s="16">
        <f>SUMIF('sales(usa)'!B:B,B31,'sales(usa)'!K:K)</f>
        <v>0</v>
      </c>
      <c r="N31" s="16">
        <f>SUMIF('sales(usa)'!B:B,B31,'sales(usa)'!L:L)</f>
        <v>0</v>
      </c>
      <c r="O31" s="16">
        <f>SUMIF('sales(usa)'!B:B,B31,'sales(usa)'!M:M)</f>
        <v>0</v>
      </c>
      <c r="P31" s="16">
        <f>SUMIF('sales(usa)'!B:B,B31,'sales(usa)'!N:N)</f>
        <v>0</v>
      </c>
      <c r="Q31" s="18">
        <f t="shared" si="1"/>
        <v>124310.83</v>
      </c>
      <c r="R31" s="14" t="s">
        <v>72</v>
      </c>
    </row>
    <row r="32" spans="1:18" ht="20.25" customHeight="1">
      <c r="A32" s="50">
        <f t="shared" si="0"/>
        <v>28</v>
      </c>
      <c r="B32" s="29" t="s">
        <v>58</v>
      </c>
      <c r="C32" s="57"/>
      <c r="D32" s="24" t="s">
        <v>112</v>
      </c>
      <c r="E32" s="16">
        <f>SUMIF('sales(usa)'!B:B,B32,'sales(usa)'!C:C)</f>
        <v>2904</v>
      </c>
      <c r="F32" s="16">
        <f>SUMIF('sales(usa)'!B:B,B32,'sales(usa)'!D:D)</f>
        <v>4840</v>
      </c>
      <c r="G32" s="16">
        <f>SUMIF('sales(usa)'!B:B,B32,'sales(usa)'!E:E)</f>
        <v>0</v>
      </c>
      <c r="H32" s="16">
        <f>SUMIF('sales(usa)'!B:B,B32,'sales(usa)'!F:F)</f>
        <v>2098.8000000000002</v>
      </c>
      <c r="I32" s="16">
        <f>SUMIF('sales(usa)'!B:B,B32,'sales(usa)'!G:G)</f>
        <v>2120</v>
      </c>
      <c r="J32" s="16">
        <f>SUMIF('sales(usa)'!B:B,B32,'sales(usa)'!H:H)</f>
        <v>0</v>
      </c>
      <c r="K32" s="16">
        <f>SUMIF('sales(usa)'!B:B,B32,'sales(usa)'!I:I)</f>
        <v>0</v>
      </c>
      <c r="L32" s="16">
        <f>SUMIF('sales(usa)'!B:B,B32,'sales(usa)'!J:J)</f>
        <v>0</v>
      </c>
      <c r="M32" s="16">
        <f>SUMIF('sales(usa)'!B:B,B32,'sales(usa)'!K:K)</f>
        <v>3652.76</v>
      </c>
      <c r="N32" s="16">
        <f>SUMIF('sales(usa)'!B:B,B32,'sales(usa)'!L:L)</f>
        <v>120.2</v>
      </c>
      <c r="O32" s="16">
        <f>SUMIF('sales(usa)'!B:B,B32,'sales(usa)'!M:M)</f>
        <v>0</v>
      </c>
      <c r="P32" s="16">
        <f>SUMIF('sales(usa)'!B:B,B32,'sales(usa)'!N:N)</f>
        <v>0</v>
      </c>
      <c r="Q32" s="18">
        <f t="shared" si="1"/>
        <v>15735.76</v>
      </c>
      <c r="R32" s="14" t="s">
        <v>72</v>
      </c>
    </row>
    <row r="33" spans="1:19" ht="20.25" customHeight="1">
      <c r="A33" s="50">
        <f t="shared" si="0"/>
        <v>29</v>
      </c>
      <c r="B33" s="29" t="s">
        <v>59</v>
      </c>
      <c r="C33" s="57"/>
      <c r="D33" s="24" t="s">
        <v>112</v>
      </c>
      <c r="E33" s="16">
        <f>SUMIF('sales(usa)'!B:B,B33,'sales(usa)'!C:C)</f>
        <v>0</v>
      </c>
      <c r="F33" s="16">
        <f>SUMIF('sales(usa)'!B:B,B33,'sales(usa)'!D:D)</f>
        <v>0</v>
      </c>
      <c r="G33" s="16">
        <f>SUMIF('sales(usa)'!B:B,B33,'sales(usa)'!E:E)</f>
        <v>0</v>
      </c>
      <c r="H33" s="16">
        <f>SUMIF('sales(usa)'!B:B,B33,'sales(usa)'!F:F)</f>
        <v>0</v>
      </c>
      <c r="I33" s="16">
        <f>SUMIF('sales(usa)'!B:B,B33,'sales(usa)'!G:G)</f>
        <v>0</v>
      </c>
      <c r="J33" s="16">
        <f>SUMIF('sales(usa)'!B:B,B33,'sales(usa)'!H:H)</f>
        <v>0</v>
      </c>
      <c r="K33" s="16">
        <f>SUMIF('sales(usa)'!B:B,B33,'sales(usa)'!I:I)</f>
        <v>0</v>
      </c>
      <c r="L33" s="16">
        <f>SUMIF('sales(usa)'!B:B,B33,'sales(usa)'!J:J)</f>
        <v>0</v>
      </c>
      <c r="M33" s="16">
        <f>SUMIF('sales(usa)'!B:B,B33,'sales(usa)'!K:K)</f>
        <v>0</v>
      </c>
      <c r="N33" s="16">
        <f>SUMIF('sales(usa)'!B:B,B33,'sales(usa)'!L:L)</f>
        <v>0</v>
      </c>
      <c r="O33" s="16">
        <f>SUMIF('sales(usa)'!B:B,B33,'sales(usa)'!M:M)</f>
        <v>0</v>
      </c>
      <c r="P33" s="16">
        <f>SUMIF('sales(usa)'!B:B,B33,'sales(usa)'!N:N)</f>
        <v>0</v>
      </c>
      <c r="Q33" s="18">
        <f t="shared" si="1"/>
        <v>0</v>
      </c>
      <c r="R33" s="14" t="s">
        <v>72</v>
      </c>
    </row>
    <row r="34" spans="1:19" ht="20.25" customHeight="1">
      <c r="A34" s="50">
        <f t="shared" si="0"/>
        <v>30</v>
      </c>
      <c r="B34" s="29" t="s">
        <v>116</v>
      </c>
      <c r="C34" s="57"/>
      <c r="D34" s="24" t="s">
        <v>19</v>
      </c>
      <c r="E34" s="16">
        <f>SUMIF('sales(usa)'!B:B,B34,'sales(usa)'!C:C)</f>
        <v>0</v>
      </c>
      <c r="F34" s="16">
        <f>SUMIF('sales(usa)'!B:B,B34,'sales(usa)'!D:D)</f>
        <v>0</v>
      </c>
      <c r="G34" s="16">
        <f>SUMIF('sales(usa)'!B:B,B34,'sales(usa)'!E:E)</f>
        <v>0</v>
      </c>
      <c r="H34" s="16">
        <f>SUMIF('sales(usa)'!B:B,B34,'sales(usa)'!F:F)</f>
        <v>0</v>
      </c>
      <c r="I34" s="16">
        <f>SUMIF('sales(usa)'!B:B,B34,'sales(usa)'!G:G)</f>
        <v>0</v>
      </c>
      <c r="J34" s="16">
        <f>SUMIF('sales(usa)'!B:B,B34,'sales(usa)'!H:H)</f>
        <v>0</v>
      </c>
      <c r="K34" s="16">
        <f>SUMIF('sales(usa)'!B:B,B34,'sales(usa)'!I:I)</f>
        <v>0</v>
      </c>
      <c r="L34" s="16">
        <f>SUMIF('sales(usa)'!B:B,B34,'sales(usa)'!J:J)</f>
        <v>0</v>
      </c>
      <c r="M34" s="16">
        <f>SUMIF('sales(usa)'!B:B,B34,'sales(usa)'!K:K)</f>
        <v>0</v>
      </c>
      <c r="N34" s="16">
        <f>SUMIF('sales(usa)'!B:B,B34,'sales(usa)'!L:L)</f>
        <v>0</v>
      </c>
      <c r="O34" s="16">
        <f>SUMIF('sales(usa)'!B:B,B34,'sales(usa)'!M:M)</f>
        <v>0</v>
      </c>
      <c r="P34" s="16">
        <f>SUMIF('sales(usa)'!B:B,B34,'sales(usa)'!N:N)</f>
        <v>0</v>
      </c>
      <c r="Q34" s="18">
        <f t="shared" si="1"/>
        <v>0</v>
      </c>
      <c r="R34" s="14" t="s">
        <v>72</v>
      </c>
    </row>
    <row r="35" spans="1:19" ht="20.25" customHeight="1">
      <c r="A35" s="50">
        <f t="shared" si="0"/>
        <v>31</v>
      </c>
      <c r="B35" s="198" t="s">
        <v>206</v>
      </c>
      <c r="C35" s="198"/>
      <c r="D35" s="14" t="s">
        <v>31</v>
      </c>
      <c r="E35" s="16">
        <f>SUMIF('sales(usa)'!B:B,B35,'sales(usa)'!C:C)</f>
        <v>0</v>
      </c>
      <c r="F35" s="16">
        <f>SUMIF('sales(usa)'!B:B,B35,'sales(usa)'!D:D)</f>
        <v>0</v>
      </c>
      <c r="G35" s="16">
        <f>SUMIF('sales(usa)'!B:B,B35,'sales(usa)'!E:E)</f>
        <v>0</v>
      </c>
      <c r="H35" s="16">
        <f>SUMIF('sales(usa)'!B:B,B35,'sales(usa)'!F:F)</f>
        <v>0</v>
      </c>
      <c r="I35" s="16">
        <f>SUMIF('sales(usa)'!B:B,B35,'sales(usa)'!G:G)</f>
        <v>5653.1200000000008</v>
      </c>
      <c r="J35" s="16">
        <f>SUMIF('sales(usa)'!B:B,B35,'sales(usa)'!H:H)</f>
        <v>32166.949999999997</v>
      </c>
      <c r="K35" s="16">
        <f>SUMIF('sales(usa)'!B:B,B35,'sales(usa)'!I:I)</f>
        <v>34897.78</v>
      </c>
      <c r="L35" s="16">
        <f>SUMIF('sales(usa)'!B:B,B35,'sales(usa)'!J:J)</f>
        <v>27901.31</v>
      </c>
      <c r="M35" s="16">
        <f>SUMIF('sales(usa)'!B:B,B35,'sales(usa)'!K:K)</f>
        <v>16921.400000000001</v>
      </c>
      <c r="N35" s="16">
        <f>SUMIF('sales(usa)'!B:B,B35,'sales(usa)'!L:L)</f>
        <v>3652.99</v>
      </c>
      <c r="O35" s="16">
        <f>SUMIF('sales(usa)'!B:B,B35,'sales(usa)'!M:M)</f>
        <v>18156.400000000001</v>
      </c>
      <c r="P35" s="16">
        <f>SUMIF('sales(usa)'!B:B,B35,'sales(usa)'!N:N)</f>
        <v>24059.5</v>
      </c>
      <c r="Q35" s="18">
        <f t="shared" si="1"/>
        <v>163409.45000000001</v>
      </c>
      <c r="R35" s="14" t="s">
        <v>72</v>
      </c>
    </row>
    <row r="36" spans="1:19" ht="20.25" customHeight="1">
      <c r="A36" s="50">
        <f t="shared" si="0"/>
        <v>32</v>
      </c>
      <c r="B36" s="198" t="s">
        <v>224</v>
      </c>
      <c r="C36" s="278"/>
      <c r="D36" s="21" t="s">
        <v>19</v>
      </c>
      <c r="E36" s="16">
        <f>SUMIF('sales(usa)'!B:B,B36,'sales(usa)'!C:C)</f>
        <v>57992.799999999996</v>
      </c>
      <c r="F36" s="16">
        <f>SUMIF('sales(usa)'!B:B,B36,'sales(usa)'!D:D)</f>
        <v>43186.04</v>
      </c>
      <c r="G36" s="16">
        <f>SUMIF('sales(usa)'!B:B,B36,'sales(usa)'!E:E)</f>
        <v>76136.52</v>
      </c>
      <c r="H36" s="16">
        <f>SUMIF('sales(usa)'!B:B,B36,'sales(usa)'!F:F)</f>
        <v>67547.98</v>
      </c>
      <c r="I36" s="16">
        <f>SUMIF('sales(usa)'!B:B,B36,'sales(usa)'!G:G)</f>
        <v>61631.829999999994</v>
      </c>
      <c r="J36" s="16">
        <f>SUMIF('sales(usa)'!B:B,B36,'sales(usa)'!H:H)</f>
        <v>79332.210000000006</v>
      </c>
      <c r="K36" s="16">
        <f>SUMIF('sales(usa)'!B:B,B36,'sales(usa)'!I:I)</f>
        <v>39725.74</v>
      </c>
      <c r="L36" s="16">
        <f>SUMIF('sales(usa)'!B:B,B36,'sales(usa)'!J:J)</f>
        <v>54670.609999999993</v>
      </c>
      <c r="M36" s="16">
        <f>SUMIF('sales(usa)'!B:B,B36,'sales(usa)'!K:K)</f>
        <v>66910.290000000008</v>
      </c>
      <c r="N36" s="16">
        <f>SUMIF('sales(usa)'!B:B,B36,'sales(usa)'!L:L)</f>
        <v>62816.45</v>
      </c>
      <c r="O36" s="16">
        <f>SUMIF('sales(usa)'!B:B,B36,'sales(usa)'!M:M)</f>
        <v>17925.900000000001</v>
      </c>
      <c r="P36" s="16">
        <f>SUMIF('sales(usa)'!B:B,B36,'sales(usa)'!N:N)</f>
        <v>5631.16</v>
      </c>
      <c r="Q36" s="18">
        <f t="shared" si="1"/>
        <v>633507.53</v>
      </c>
      <c r="R36" s="14" t="s">
        <v>72</v>
      </c>
    </row>
    <row r="37" spans="1:19" ht="20.25" customHeight="1">
      <c r="A37" s="50">
        <f t="shared" si="0"/>
        <v>33</v>
      </c>
      <c r="B37" s="198" t="s">
        <v>290</v>
      </c>
      <c r="C37" s="278"/>
      <c r="D37" s="21" t="s">
        <v>31</v>
      </c>
      <c r="E37" s="16">
        <f>SUMIF('sales(usa)'!B:B,B37,'sales(usa)'!C:C)</f>
        <v>0</v>
      </c>
      <c r="F37" s="16">
        <f>SUMIF('sales(usa)'!B:B,B37,'sales(usa)'!D:D)</f>
        <v>0</v>
      </c>
      <c r="G37" s="16">
        <f>SUMIF('sales(usa)'!B:B,B37,'sales(usa)'!E:E)</f>
        <v>0</v>
      </c>
      <c r="H37" s="16">
        <f>SUMIF('sales(usa)'!B:B,B37,'sales(usa)'!F:F)</f>
        <v>0</v>
      </c>
      <c r="I37" s="16">
        <f>SUMIF('sales(usa)'!B:B,B37,'sales(usa)'!G:G)</f>
        <v>0</v>
      </c>
      <c r="J37" s="16">
        <f>SUMIF('sales(usa)'!B:B,B37,'sales(usa)'!H:H)</f>
        <v>0</v>
      </c>
      <c r="K37" s="16">
        <f>SUMIF('sales(usa)'!B:B,B37,'sales(usa)'!I:I)</f>
        <v>0</v>
      </c>
      <c r="L37" s="16">
        <f>SUMIF('sales(usa)'!B:B,B37,'sales(usa)'!J:J)</f>
        <v>0</v>
      </c>
      <c r="M37" s="16">
        <f>SUMIF('sales(usa)'!B:B,B37,'sales(usa)'!K:K)</f>
        <v>0</v>
      </c>
      <c r="N37" s="16">
        <f>SUMIF('sales(usa)'!B:B,B37,'sales(usa)'!L:L)</f>
        <v>16120.43</v>
      </c>
      <c r="O37" s="16">
        <f>SUMIF('sales(usa)'!B:B,B37,'sales(usa)'!M:M)</f>
        <v>0</v>
      </c>
      <c r="P37" s="16">
        <f>SUMIF('sales(usa)'!B:B,B37,'sales(usa)'!N:N)</f>
        <v>0</v>
      </c>
      <c r="Q37" s="18">
        <f t="shared" si="1"/>
        <v>16120.43</v>
      </c>
      <c r="R37" s="14" t="s">
        <v>72</v>
      </c>
    </row>
    <row r="38" spans="1:19" ht="20.25" customHeight="1">
      <c r="A38" s="50">
        <f t="shared" si="0"/>
        <v>34</v>
      </c>
      <c r="B38" s="198" t="s">
        <v>129</v>
      </c>
      <c r="C38" s="278"/>
      <c r="D38" s="24" t="s">
        <v>112</v>
      </c>
      <c r="E38" s="16">
        <f>SUMIF('sales(usa)'!B:B,B38,'sales(usa)'!C:C)</f>
        <v>25490.930000000004</v>
      </c>
      <c r="F38" s="16">
        <f>SUMIF('sales(usa)'!B:B,B38,'sales(usa)'!D:D)</f>
        <v>6804</v>
      </c>
      <c r="G38" s="16">
        <f>SUMIF('sales(usa)'!B:B,B38,'sales(usa)'!E:E)</f>
        <v>14706.74</v>
      </c>
      <c r="H38" s="16">
        <f>SUMIF('sales(usa)'!B:B,B38,'sales(usa)'!F:F)</f>
        <v>10491.150000000001</v>
      </c>
      <c r="I38" s="16">
        <f>SUMIF('sales(usa)'!B:B,B38,'sales(usa)'!G:G)</f>
        <v>2542.4</v>
      </c>
      <c r="J38" s="16">
        <f>SUMIF('sales(usa)'!B:B,B38,'sales(usa)'!H:H)</f>
        <v>0</v>
      </c>
      <c r="K38" s="16">
        <f>SUMIF('sales(usa)'!B:B,B38,'sales(usa)'!I:I)</f>
        <v>6044.48</v>
      </c>
      <c r="L38" s="16">
        <f>SUMIF('sales(usa)'!B:B,B38,'sales(usa)'!J:J)</f>
        <v>3092.8199999999997</v>
      </c>
      <c r="M38" s="16">
        <f>SUMIF('sales(usa)'!B:B,B38,'sales(usa)'!K:K)</f>
        <v>6060</v>
      </c>
      <c r="N38" s="16">
        <f>SUMIF('sales(usa)'!B:B,B38,'sales(usa)'!L:L)</f>
        <v>0</v>
      </c>
      <c r="O38" s="16">
        <f>SUMIF('sales(usa)'!B:B,B38,'sales(usa)'!M:M)</f>
        <v>1512</v>
      </c>
      <c r="P38" s="16">
        <f>SUMIF('sales(usa)'!B:B,B38,'sales(usa)'!N:N)</f>
        <v>1220.8</v>
      </c>
      <c r="Q38" s="18">
        <f t="shared" si="1"/>
        <v>77965.320000000022</v>
      </c>
      <c r="R38" s="14" t="s">
        <v>72</v>
      </c>
    </row>
    <row r="39" spans="1:19" ht="20.25" customHeight="1">
      <c r="A39" s="50">
        <f t="shared" si="0"/>
        <v>35</v>
      </c>
      <c r="B39" s="198" t="s">
        <v>132</v>
      </c>
      <c r="C39" s="278"/>
      <c r="D39" s="21" t="s">
        <v>35</v>
      </c>
      <c r="E39" s="16">
        <f>SUMIF('sales(usa)'!B:B,B39,'sales(usa)'!C:C)</f>
        <v>0</v>
      </c>
      <c r="F39" s="16">
        <f>SUMIF('sales(usa)'!B:B,B39,'sales(usa)'!D:D)</f>
        <v>0</v>
      </c>
      <c r="G39" s="16">
        <f>SUMIF('sales(usa)'!B:B,B39,'sales(usa)'!E:E)</f>
        <v>0</v>
      </c>
      <c r="H39" s="16">
        <f>SUMIF('sales(usa)'!B:B,B39,'sales(usa)'!F:F)</f>
        <v>0</v>
      </c>
      <c r="I39" s="16">
        <f>SUMIF('sales(usa)'!B:B,B39,'sales(usa)'!G:G)</f>
        <v>0</v>
      </c>
      <c r="J39" s="16">
        <f>SUMIF('sales(usa)'!B:B,B39,'sales(usa)'!H:H)</f>
        <v>0</v>
      </c>
      <c r="K39" s="16">
        <f>SUMIF('sales(usa)'!B:B,B39,'sales(usa)'!I:I)</f>
        <v>0</v>
      </c>
      <c r="L39" s="16">
        <f>SUMIF('sales(usa)'!B:B,B39,'sales(usa)'!J:J)</f>
        <v>0</v>
      </c>
      <c r="M39" s="16">
        <f>SUMIF('sales(usa)'!B:B,B39,'sales(usa)'!K:K)</f>
        <v>0</v>
      </c>
      <c r="N39" s="16">
        <f>SUMIF('sales(usa)'!B:B,B39,'sales(usa)'!L:L)</f>
        <v>0</v>
      </c>
      <c r="O39" s="16">
        <f>SUMIF('sales(usa)'!B:B,B39,'sales(usa)'!M:M)</f>
        <v>0</v>
      </c>
      <c r="P39" s="16">
        <f>SUMIF('sales(usa)'!B:B,B39,'sales(usa)'!N:N)</f>
        <v>0</v>
      </c>
      <c r="Q39" s="18">
        <f t="shared" si="1"/>
        <v>0</v>
      </c>
      <c r="R39" s="14" t="s">
        <v>72</v>
      </c>
    </row>
    <row r="40" spans="1:19" ht="20.25" customHeight="1">
      <c r="A40" s="50">
        <f t="shared" si="0"/>
        <v>36</v>
      </c>
      <c r="B40" s="198" t="s">
        <v>126</v>
      </c>
      <c r="C40" s="278"/>
      <c r="D40" s="24" t="s">
        <v>68</v>
      </c>
      <c r="E40" s="16">
        <f>SUMIF('sales(usa)'!B:B,B40,'sales(usa)'!C:C)</f>
        <v>0</v>
      </c>
      <c r="F40" s="16">
        <f>SUMIF('sales(usa)'!B:B,B40,'sales(usa)'!D:D)</f>
        <v>0</v>
      </c>
      <c r="G40" s="16">
        <f>SUMIF('sales(usa)'!B:B,B40,'sales(usa)'!E:E)</f>
        <v>0</v>
      </c>
      <c r="H40" s="16">
        <f>SUMIF('sales(usa)'!B:B,B40,'sales(usa)'!F:F)</f>
        <v>0</v>
      </c>
      <c r="I40" s="16">
        <f>SUMIF('sales(usa)'!B:B,B40,'sales(usa)'!G:G)</f>
        <v>0</v>
      </c>
      <c r="J40" s="16">
        <f>SUMIF('sales(usa)'!B:B,B40,'sales(usa)'!H:H)</f>
        <v>0</v>
      </c>
      <c r="K40" s="16">
        <f>SUMIF('sales(usa)'!B:B,B40,'sales(usa)'!I:I)</f>
        <v>0</v>
      </c>
      <c r="L40" s="16">
        <f>SUMIF('sales(usa)'!B:B,B40,'sales(usa)'!J:J)</f>
        <v>0</v>
      </c>
      <c r="M40" s="16">
        <f>SUMIF('sales(usa)'!B:B,B40,'sales(usa)'!K:K)</f>
        <v>0</v>
      </c>
      <c r="N40" s="16">
        <f>SUMIF('sales(usa)'!B:B,B40,'sales(usa)'!L:L)</f>
        <v>0</v>
      </c>
      <c r="O40" s="16">
        <f>SUMIF('sales(usa)'!B:B,B40,'sales(usa)'!M:M)</f>
        <v>0</v>
      </c>
      <c r="P40" s="16">
        <f>SUMIF('sales(usa)'!B:B,B40,'sales(usa)'!N:N)</f>
        <v>0</v>
      </c>
      <c r="Q40" s="18">
        <f t="shared" si="1"/>
        <v>0</v>
      </c>
      <c r="R40" s="14" t="s">
        <v>72</v>
      </c>
      <c r="S40" s="63"/>
    </row>
    <row r="41" spans="1:19" ht="20.25" customHeight="1">
      <c r="A41" s="50">
        <f t="shared" si="0"/>
        <v>37</v>
      </c>
      <c r="B41" s="198" t="s">
        <v>194</v>
      </c>
      <c r="C41" s="278"/>
      <c r="D41" s="24" t="s">
        <v>26</v>
      </c>
      <c r="E41" s="16">
        <f>SUMIF('sales(usa)'!B:B,B41,'sales(usa)'!C:C)</f>
        <v>0</v>
      </c>
      <c r="F41" s="16">
        <f>SUMIF('sales(usa)'!B:B,B41,'sales(usa)'!D:D)</f>
        <v>62359.159999999989</v>
      </c>
      <c r="G41" s="16">
        <f>SUMIF('sales(usa)'!B:B,B41,'sales(usa)'!E:E)</f>
        <v>0</v>
      </c>
      <c r="H41" s="16">
        <f>SUMIF('sales(usa)'!B:B,B41,'sales(usa)'!F:F)</f>
        <v>0</v>
      </c>
      <c r="I41" s="16">
        <f>SUMIF('sales(usa)'!B:B,B41,'sales(usa)'!G:G)</f>
        <v>0</v>
      </c>
      <c r="J41" s="16">
        <f>SUMIF('sales(usa)'!B:B,B41,'sales(usa)'!H:H)</f>
        <v>0</v>
      </c>
      <c r="K41" s="16">
        <f>SUMIF('sales(usa)'!B:B,B41,'sales(usa)'!I:I)</f>
        <v>5757.4400000000005</v>
      </c>
      <c r="L41" s="16">
        <f>SUMIF('sales(usa)'!B:B,B41,'sales(usa)'!J:J)</f>
        <v>72587.650000000009</v>
      </c>
      <c r="M41" s="16">
        <f>SUMIF('sales(usa)'!B:B,B41,'sales(usa)'!K:K)</f>
        <v>0</v>
      </c>
      <c r="N41" s="16">
        <f>SUMIF('sales(usa)'!B:B,B41,'sales(usa)'!L:L)</f>
        <v>9515.9900000000016</v>
      </c>
      <c r="O41" s="16">
        <f>SUMIF('sales(usa)'!B:B,B41,'sales(usa)'!M:M)</f>
        <v>0</v>
      </c>
      <c r="P41" s="16">
        <f>SUMIF('sales(usa)'!B:B,B41,'sales(usa)'!N:N)</f>
        <v>0</v>
      </c>
      <c r="Q41" s="18">
        <f t="shared" si="1"/>
        <v>150220.24</v>
      </c>
      <c r="R41" s="14" t="s">
        <v>72</v>
      </c>
      <c r="S41" s="63"/>
    </row>
    <row r="42" spans="1:19" ht="20.25" customHeight="1">
      <c r="A42" s="50">
        <f t="shared" si="0"/>
        <v>38</v>
      </c>
      <c r="B42" s="198" t="s">
        <v>332</v>
      </c>
      <c r="C42" s="278"/>
      <c r="D42" s="24" t="s">
        <v>19</v>
      </c>
      <c r="E42" s="16">
        <f>SUMIF('sales(usa)'!B:B,B42,'sales(usa)'!C:C)</f>
        <v>1375.2</v>
      </c>
      <c r="F42" s="16">
        <f>SUMIF('sales(usa)'!B:B,B42,'sales(usa)'!D:D)</f>
        <v>1375.2</v>
      </c>
      <c r="G42" s="16">
        <f>SUMIF('sales(usa)'!B:B,B42,'sales(usa)'!E:E)</f>
        <v>9110</v>
      </c>
      <c r="H42" s="16">
        <f>SUMIF('sales(usa)'!B:B,B42,'sales(usa)'!F:F)</f>
        <v>0</v>
      </c>
      <c r="I42" s="16">
        <f>SUMIF('sales(usa)'!B:B,B42,'sales(usa)'!G:G)</f>
        <v>6177.06</v>
      </c>
      <c r="J42" s="16">
        <f>SUMIF('sales(usa)'!B:B,B42,'sales(usa)'!H:H)</f>
        <v>1748.25</v>
      </c>
      <c r="K42" s="16">
        <f>SUMIF('sales(usa)'!B:B,B42,'sales(usa)'!I:I)</f>
        <v>7575.75</v>
      </c>
      <c r="L42" s="16">
        <f>SUMIF('sales(usa)'!B:B,B42,'sales(usa)'!J:J)</f>
        <v>2331</v>
      </c>
      <c r="M42" s="16">
        <f>SUMIF('sales(usa)'!B:B,B42,'sales(usa)'!K:K)</f>
        <v>6993</v>
      </c>
      <c r="N42" s="16">
        <f>SUMIF('sales(usa)'!B:B,B42,'sales(usa)'!L:L)</f>
        <v>4720.2800000000007</v>
      </c>
      <c r="O42" s="16">
        <f>SUMIF('sales(usa)'!B:B,B42,'sales(usa)'!M:M)</f>
        <v>2331</v>
      </c>
      <c r="P42" s="16">
        <f>SUMIF('sales(usa)'!B:B,B42,'sales(usa)'!N:N)</f>
        <v>2331</v>
      </c>
      <c r="Q42" s="18">
        <f t="shared" si="1"/>
        <v>46067.74</v>
      </c>
      <c r="R42" s="14" t="s">
        <v>72</v>
      </c>
      <c r="S42" s="63"/>
    </row>
    <row r="43" spans="1:19" ht="20.25" customHeight="1">
      <c r="A43" s="50">
        <f t="shared" si="0"/>
        <v>39</v>
      </c>
      <c r="B43" s="198" t="s">
        <v>203</v>
      </c>
      <c r="C43" s="278"/>
      <c r="D43" s="24" t="s">
        <v>31</v>
      </c>
      <c r="E43" s="16">
        <f>SUMIF('sales(usa)'!B:B,B43,'sales(usa)'!C:C)</f>
        <v>0</v>
      </c>
      <c r="F43" s="16">
        <f>SUMIF('sales(usa)'!B:B,B43,'sales(usa)'!D:D)</f>
        <v>0</v>
      </c>
      <c r="G43" s="16">
        <f>SUMIF('sales(usa)'!B:B,B43,'sales(usa)'!E:E)</f>
        <v>0</v>
      </c>
      <c r="H43" s="16">
        <f>SUMIF('sales(usa)'!B:B,B43,'sales(usa)'!F:F)</f>
        <v>0</v>
      </c>
      <c r="I43" s="16">
        <f>SUMIF('sales(usa)'!B:B,B43,'sales(usa)'!G:G)</f>
        <v>0</v>
      </c>
      <c r="J43" s="16">
        <f>SUMIF('sales(usa)'!B:B,B43,'sales(usa)'!H:H)</f>
        <v>0</v>
      </c>
      <c r="K43" s="16">
        <f>SUMIF('sales(usa)'!B:B,B43,'sales(usa)'!I:I)</f>
        <v>0</v>
      </c>
      <c r="L43" s="16">
        <f>SUMIF('sales(usa)'!B:B,B43,'sales(usa)'!J:J)</f>
        <v>0</v>
      </c>
      <c r="M43" s="16">
        <f>SUMIF('sales(usa)'!B:B,B43,'sales(usa)'!K:K)</f>
        <v>0</v>
      </c>
      <c r="N43" s="16">
        <f>SUMIF('sales(usa)'!B:B,B43,'sales(usa)'!L:L)</f>
        <v>0</v>
      </c>
      <c r="O43" s="16">
        <f>SUMIF('sales(usa)'!B:B,B43,'sales(usa)'!M:M)</f>
        <v>0</v>
      </c>
      <c r="P43" s="16">
        <f>SUMIF('sales(usa)'!B:B,B43,'sales(usa)'!N:N)</f>
        <v>0</v>
      </c>
      <c r="Q43" s="18">
        <f t="shared" si="1"/>
        <v>0</v>
      </c>
      <c r="R43" s="14" t="s">
        <v>72</v>
      </c>
      <c r="S43" s="63"/>
    </row>
    <row r="44" spans="1:19" ht="20.25" customHeight="1">
      <c r="A44" s="50">
        <f t="shared" si="0"/>
        <v>40</v>
      </c>
      <c r="B44" s="198" t="s">
        <v>202</v>
      </c>
      <c r="C44" s="278"/>
      <c r="D44" s="24" t="s">
        <v>31</v>
      </c>
      <c r="E44" s="16">
        <f>SUMIF('sales(usa)'!B:B,B44,'sales(usa)'!C:C)</f>
        <v>0</v>
      </c>
      <c r="F44" s="16">
        <f>SUMIF('sales(usa)'!B:B,B44,'sales(usa)'!D:D)</f>
        <v>0</v>
      </c>
      <c r="G44" s="16">
        <f>SUMIF('sales(usa)'!B:B,B44,'sales(usa)'!E:E)</f>
        <v>0</v>
      </c>
      <c r="H44" s="16">
        <f>SUMIF('sales(usa)'!B:B,B44,'sales(usa)'!F:F)</f>
        <v>0</v>
      </c>
      <c r="I44" s="16">
        <f>SUMIF('sales(usa)'!B:B,B44,'sales(usa)'!G:G)</f>
        <v>0</v>
      </c>
      <c r="J44" s="16">
        <f>SUMIF('sales(usa)'!B:B,B44,'sales(usa)'!H:H)</f>
        <v>0</v>
      </c>
      <c r="K44" s="16">
        <f>SUMIF('sales(usa)'!B:B,B44,'sales(usa)'!I:I)</f>
        <v>0</v>
      </c>
      <c r="L44" s="16">
        <f>SUMIF('sales(usa)'!B:B,B44,'sales(usa)'!J:J)</f>
        <v>0</v>
      </c>
      <c r="M44" s="16">
        <f>SUMIF('sales(usa)'!B:B,B44,'sales(usa)'!K:K)</f>
        <v>0</v>
      </c>
      <c r="N44" s="16">
        <f>SUMIF('sales(usa)'!B:B,B44,'sales(usa)'!L:L)</f>
        <v>0</v>
      </c>
      <c r="O44" s="16">
        <f>SUMIF('sales(usa)'!B:B,B44,'sales(usa)'!M:M)</f>
        <v>0</v>
      </c>
      <c r="P44" s="16">
        <f>SUMIF('sales(usa)'!B:B,B44,'sales(usa)'!N:N)</f>
        <v>0</v>
      </c>
      <c r="Q44" s="18">
        <f t="shared" si="1"/>
        <v>0</v>
      </c>
      <c r="R44" s="14" t="s">
        <v>72</v>
      </c>
      <c r="S44" s="63"/>
    </row>
    <row r="45" spans="1:19" ht="20.25" customHeight="1">
      <c r="A45" s="50">
        <f t="shared" si="0"/>
        <v>41</v>
      </c>
      <c r="B45" s="198" t="s">
        <v>207</v>
      </c>
      <c r="C45" s="278"/>
      <c r="D45" s="24" t="s">
        <v>31</v>
      </c>
      <c r="E45" s="16">
        <f>SUMIF('sales(usa)'!B:B,B45,'sales(usa)'!C:C)</f>
        <v>6372.78</v>
      </c>
      <c r="F45" s="16">
        <f>SUMIF('sales(usa)'!B:B,B45,'sales(usa)'!D:D)</f>
        <v>15570.41</v>
      </c>
      <c r="G45" s="16">
        <f>SUMIF('sales(usa)'!B:B,B45,'sales(usa)'!E:E)</f>
        <v>5418.91</v>
      </c>
      <c r="H45" s="16">
        <f>SUMIF('sales(usa)'!B:B,B45,'sales(usa)'!F:F)</f>
        <v>0</v>
      </c>
      <c r="I45" s="16">
        <f>SUMIF('sales(usa)'!B:B,B45,'sales(usa)'!G:G)</f>
        <v>0</v>
      </c>
      <c r="J45" s="16">
        <f>SUMIF('sales(usa)'!B:B,B45,'sales(usa)'!H:H)</f>
        <v>1358.32</v>
      </c>
      <c r="K45" s="16">
        <f>SUMIF('sales(usa)'!B:B,B45,'sales(usa)'!I:I)</f>
        <v>0</v>
      </c>
      <c r="L45" s="16">
        <f>SUMIF('sales(usa)'!B:B,B45,'sales(usa)'!J:J)</f>
        <v>0</v>
      </c>
      <c r="M45" s="16">
        <f>SUMIF('sales(usa)'!B:B,B45,'sales(usa)'!K:K)</f>
        <v>0</v>
      </c>
      <c r="N45" s="16">
        <f>SUMIF('sales(usa)'!B:B,B45,'sales(usa)'!L:L)</f>
        <v>0</v>
      </c>
      <c r="O45" s="16">
        <f>SUMIF('sales(usa)'!B:B,B45,'sales(usa)'!M:M)</f>
        <v>1034.25</v>
      </c>
      <c r="P45" s="16">
        <f>SUMIF('sales(usa)'!B:B,B45,'sales(usa)'!N:N)</f>
        <v>0</v>
      </c>
      <c r="Q45" s="18">
        <f t="shared" si="1"/>
        <v>29754.67</v>
      </c>
      <c r="R45" s="14" t="s">
        <v>72</v>
      </c>
      <c r="S45" s="63"/>
    </row>
    <row r="46" spans="1:19" ht="20.25" customHeight="1">
      <c r="A46" s="50">
        <f t="shared" si="0"/>
        <v>42</v>
      </c>
      <c r="B46" s="198" t="s">
        <v>214</v>
      </c>
      <c r="C46" s="278"/>
      <c r="D46" s="24" t="s">
        <v>31</v>
      </c>
      <c r="E46" s="16">
        <f>SUMIF('sales(usa)'!B:B,B46,'sales(usa)'!C:C)</f>
        <v>0</v>
      </c>
      <c r="F46" s="16">
        <f>SUMIF('sales(usa)'!B:B,B46,'sales(usa)'!D:D)</f>
        <v>0</v>
      </c>
      <c r="G46" s="16">
        <f>SUMIF('sales(usa)'!B:B,B46,'sales(usa)'!E:E)</f>
        <v>0</v>
      </c>
      <c r="H46" s="16">
        <f>SUMIF('sales(usa)'!B:B,B46,'sales(usa)'!F:F)</f>
        <v>0</v>
      </c>
      <c r="I46" s="16">
        <f>SUMIF('sales(usa)'!B:B,B46,'sales(usa)'!G:G)</f>
        <v>0</v>
      </c>
      <c r="J46" s="16">
        <f>SUMIF('sales(usa)'!B:B,B46,'sales(usa)'!H:H)</f>
        <v>4032</v>
      </c>
      <c r="K46" s="16">
        <f>SUMIF('sales(usa)'!B:B,B46,'sales(usa)'!I:I)</f>
        <v>2688</v>
      </c>
      <c r="L46" s="16">
        <f>SUMIF('sales(usa)'!B:B,B46,'sales(usa)'!J:J)</f>
        <v>0</v>
      </c>
      <c r="M46" s="16">
        <f>SUMIF('sales(usa)'!B:B,B46,'sales(usa)'!K:K)</f>
        <v>0</v>
      </c>
      <c r="N46" s="16">
        <f>SUMIF('sales(usa)'!B:B,B46,'sales(usa)'!L:L)</f>
        <v>0</v>
      </c>
      <c r="O46" s="16">
        <f>SUMIF('sales(usa)'!B:B,B46,'sales(usa)'!M:M)</f>
        <v>0</v>
      </c>
      <c r="P46" s="16">
        <f>SUMIF('sales(usa)'!B:B,B46,'sales(usa)'!N:N)</f>
        <v>0</v>
      </c>
      <c r="Q46" s="18">
        <f t="shared" si="1"/>
        <v>6720</v>
      </c>
      <c r="R46" s="14" t="s">
        <v>72</v>
      </c>
      <c r="S46" s="63"/>
    </row>
    <row r="47" spans="1:19" ht="20.25" customHeight="1">
      <c r="A47" s="50">
        <f t="shared" si="0"/>
        <v>43</v>
      </c>
      <c r="B47" s="198" t="s">
        <v>218</v>
      </c>
      <c r="C47" s="278"/>
      <c r="D47" s="24" t="s">
        <v>31</v>
      </c>
      <c r="E47" s="16">
        <f>SUMIF('sales(usa)'!B:B,B47,'sales(usa)'!C:C)</f>
        <v>0</v>
      </c>
      <c r="F47" s="16">
        <f>SUMIF('sales(usa)'!B:B,B47,'sales(usa)'!D:D)</f>
        <v>0</v>
      </c>
      <c r="G47" s="16">
        <f>SUMIF('sales(usa)'!B:B,B47,'sales(usa)'!E:E)</f>
        <v>0</v>
      </c>
      <c r="H47" s="16">
        <f>SUMIF('sales(usa)'!B:B,B47,'sales(usa)'!F:F)</f>
        <v>0</v>
      </c>
      <c r="I47" s="16">
        <f>SUMIF('sales(usa)'!B:B,B47,'sales(usa)'!G:G)</f>
        <v>0</v>
      </c>
      <c r="J47" s="16">
        <f>SUMIF('sales(usa)'!B:B,B47,'sales(usa)'!H:H)</f>
        <v>0</v>
      </c>
      <c r="K47" s="16">
        <f>SUMIF('sales(usa)'!B:B,B47,'sales(usa)'!I:I)</f>
        <v>0</v>
      </c>
      <c r="L47" s="16">
        <f>SUMIF('sales(usa)'!B:B,B47,'sales(usa)'!J:J)</f>
        <v>0</v>
      </c>
      <c r="M47" s="16">
        <f>SUMIF('sales(usa)'!B:B,B47,'sales(usa)'!K:K)</f>
        <v>0</v>
      </c>
      <c r="N47" s="16">
        <f>SUMIF('sales(usa)'!B:B,B47,'sales(usa)'!L:L)</f>
        <v>0</v>
      </c>
      <c r="O47" s="16">
        <f>SUMIF('sales(usa)'!B:B,B47,'sales(usa)'!M:M)</f>
        <v>0</v>
      </c>
      <c r="P47" s="16">
        <f>SUMIF('sales(usa)'!B:B,B47,'sales(usa)'!N:N)</f>
        <v>0</v>
      </c>
      <c r="Q47" s="18">
        <f t="shared" si="1"/>
        <v>0</v>
      </c>
      <c r="R47" s="14" t="s">
        <v>72</v>
      </c>
      <c r="S47" s="63"/>
    </row>
    <row r="48" spans="1:19" ht="20.25" customHeight="1">
      <c r="A48" s="50">
        <f t="shared" si="0"/>
        <v>44</v>
      </c>
      <c r="B48" s="198" t="s">
        <v>226</v>
      </c>
      <c r="C48" s="278"/>
      <c r="D48" s="24" t="s">
        <v>35</v>
      </c>
      <c r="E48" s="16">
        <f>SUMIF('sales(usa)'!B:B,B48,'sales(usa)'!C:C)</f>
        <v>0</v>
      </c>
      <c r="F48" s="16">
        <f>SUMIF('sales(usa)'!B:B,B48,'sales(usa)'!D:D)</f>
        <v>0</v>
      </c>
      <c r="G48" s="16">
        <f>SUMIF('sales(usa)'!B:B,B48,'sales(usa)'!E:E)</f>
        <v>0</v>
      </c>
      <c r="H48" s="16">
        <f>SUMIF('sales(usa)'!B:B,B48,'sales(usa)'!F:F)</f>
        <v>0</v>
      </c>
      <c r="I48" s="16">
        <f>SUMIF('sales(usa)'!B:B,B48,'sales(usa)'!G:G)</f>
        <v>0</v>
      </c>
      <c r="J48" s="16">
        <f>SUMIF('sales(usa)'!B:B,B48,'sales(usa)'!H:H)</f>
        <v>0</v>
      </c>
      <c r="K48" s="16">
        <f>SUMIF('sales(usa)'!B:B,B48,'sales(usa)'!I:I)</f>
        <v>0</v>
      </c>
      <c r="L48" s="16">
        <f>SUMIF('sales(usa)'!B:B,B48,'sales(usa)'!J:J)</f>
        <v>0</v>
      </c>
      <c r="M48" s="16">
        <f>SUMIF('sales(usa)'!B:B,B48,'sales(usa)'!K:K)</f>
        <v>0</v>
      </c>
      <c r="N48" s="16">
        <f>SUMIF('sales(usa)'!B:B,B48,'sales(usa)'!L:L)</f>
        <v>0</v>
      </c>
      <c r="O48" s="16">
        <f>SUMIF('sales(usa)'!B:B,B48,'sales(usa)'!M:M)</f>
        <v>0</v>
      </c>
      <c r="P48" s="16">
        <f>SUMIF('sales(usa)'!B:B,B48,'sales(usa)'!N:N)</f>
        <v>0</v>
      </c>
      <c r="Q48" s="18">
        <f t="shared" si="1"/>
        <v>0</v>
      </c>
      <c r="R48" s="14" t="s">
        <v>72</v>
      </c>
      <c r="S48" s="63"/>
    </row>
    <row r="49" spans="1:19" ht="20.25" customHeight="1">
      <c r="A49" s="50">
        <f t="shared" si="0"/>
        <v>45</v>
      </c>
      <c r="B49" s="198" t="s">
        <v>231</v>
      </c>
      <c r="C49" s="278"/>
      <c r="D49" s="24" t="s">
        <v>21</v>
      </c>
      <c r="E49" s="16">
        <f>SUMIF('sales(usa)'!B:B,B49,'sales(usa)'!C:C)</f>
        <v>0</v>
      </c>
      <c r="F49" s="16">
        <f>SUMIF('sales(usa)'!B:B,B49,'sales(usa)'!D:D)</f>
        <v>0</v>
      </c>
      <c r="G49" s="16">
        <f>SUMIF('sales(usa)'!B:B,B49,'sales(usa)'!E:E)</f>
        <v>0</v>
      </c>
      <c r="H49" s="16">
        <f>SUMIF('sales(usa)'!B:B,B49,'sales(usa)'!F:F)</f>
        <v>0</v>
      </c>
      <c r="I49" s="16">
        <f>SUMIF('sales(usa)'!B:B,B49,'sales(usa)'!G:G)</f>
        <v>0</v>
      </c>
      <c r="J49" s="16">
        <f>SUMIF('sales(usa)'!B:B,B49,'sales(usa)'!H:H)</f>
        <v>0</v>
      </c>
      <c r="K49" s="16">
        <f>SUMIF('sales(usa)'!B:B,B49,'sales(usa)'!I:I)</f>
        <v>0</v>
      </c>
      <c r="L49" s="16">
        <f>SUMIF('sales(usa)'!B:B,B49,'sales(usa)'!J:J)</f>
        <v>0</v>
      </c>
      <c r="M49" s="16">
        <f>SUMIF('sales(usa)'!B:B,B49,'sales(usa)'!K:K)</f>
        <v>0</v>
      </c>
      <c r="N49" s="16">
        <f>SUMIF('sales(usa)'!B:B,B49,'sales(usa)'!L:L)</f>
        <v>0</v>
      </c>
      <c r="O49" s="16">
        <f>SUMIF('sales(usa)'!B:B,B49,'sales(usa)'!M:M)</f>
        <v>0</v>
      </c>
      <c r="P49" s="16">
        <f>SUMIF('sales(usa)'!B:B,B49,'sales(usa)'!N:N)</f>
        <v>0</v>
      </c>
      <c r="Q49" s="18">
        <f t="shared" si="1"/>
        <v>0</v>
      </c>
      <c r="R49" s="14" t="s">
        <v>72</v>
      </c>
      <c r="S49" s="63"/>
    </row>
    <row r="50" spans="1:19" ht="20.25" customHeight="1">
      <c r="A50" s="50">
        <f t="shared" si="0"/>
        <v>46</v>
      </c>
      <c r="B50" s="198" t="s">
        <v>220</v>
      </c>
      <c r="C50" s="278"/>
      <c r="D50" s="24" t="s">
        <v>112</v>
      </c>
      <c r="E50" s="16">
        <f>SUMIF('sales(usa)'!B:B,B50,'sales(usa)'!C:C)</f>
        <v>0</v>
      </c>
      <c r="F50" s="16">
        <f>SUMIF('sales(usa)'!B:B,B50,'sales(usa)'!D:D)</f>
        <v>0</v>
      </c>
      <c r="G50" s="16">
        <f>SUMIF('sales(usa)'!B:B,B50,'sales(usa)'!E:E)</f>
        <v>0</v>
      </c>
      <c r="H50" s="16">
        <f>SUMIF('sales(usa)'!B:B,B50,'sales(usa)'!F:F)</f>
        <v>0</v>
      </c>
      <c r="I50" s="16">
        <f>SUMIF('sales(usa)'!B:B,B50,'sales(usa)'!G:G)</f>
        <v>0</v>
      </c>
      <c r="J50" s="16">
        <f>SUMIF('sales(usa)'!B:B,B50,'sales(usa)'!H:H)</f>
        <v>0</v>
      </c>
      <c r="K50" s="16">
        <f>SUMIF('sales(usa)'!B:B,B50,'sales(usa)'!I:I)</f>
        <v>0</v>
      </c>
      <c r="L50" s="16">
        <f>SUMIF('sales(usa)'!B:B,B50,'sales(usa)'!J:J)</f>
        <v>0</v>
      </c>
      <c r="M50" s="16">
        <f>SUMIF('sales(usa)'!B:B,B50,'sales(usa)'!K:K)</f>
        <v>0</v>
      </c>
      <c r="N50" s="16">
        <f>SUMIF('sales(usa)'!B:B,B50,'sales(usa)'!L:L)</f>
        <v>0</v>
      </c>
      <c r="O50" s="16">
        <f>SUMIF('sales(usa)'!B:B,B50,'sales(usa)'!M:M)</f>
        <v>0</v>
      </c>
      <c r="P50" s="16">
        <f>SUMIF('sales(usa)'!B:B,B50,'sales(usa)'!N:N)</f>
        <v>0</v>
      </c>
      <c r="Q50" s="18">
        <f t="shared" si="1"/>
        <v>0</v>
      </c>
      <c r="R50" s="14" t="s">
        <v>72</v>
      </c>
      <c r="S50" s="63"/>
    </row>
    <row r="51" spans="1:19" ht="20.25" customHeight="1">
      <c r="A51" s="50">
        <f t="shared" si="0"/>
        <v>47</v>
      </c>
      <c r="B51" s="198" t="s">
        <v>197</v>
      </c>
      <c r="C51" s="278"/>
      <c r="D51" s="24" t="s">
        <v>31</v>
      </c>
      <c r="E51" s="16">
        <f>SUMIF('sales(usa)'!B:B,B51,'sales(usa)'!C:C)</f>
        <v>65719.11</v>
      </c>
      <c r="F51" s="16">
        <f>SUMIF('sales(usa)'!B:B,B51,'sales(usa)'!D:D)</f>
        <v>114774.86000000002</v>
      </c>
      <c r="G51" s="16">
        <f>SUMIF('sales(usa)'!B:B,B51,'sales(usa)'!E:E)</f>
        <v>84919.030000000013</v>
      </c>
      <c r="H51" s="16">
        <f>SUMIF('sales(usa)'!B:B,B51,'sales(usa)'!F:F)</f>
        <v>123975.98999999996</v>
      </c>
      <c r="I51" s="16">
        <f>SUMIF('sales(usa)'!B:B,B51,'sales(usa)'!G:G)</f>
        <v>87568.110000000015</v>
      </c>
      <c r="J51" s="16">
        <f>SUMIF('sales(usa)'!B:B,B51,'sales(usa)'!H:H)</f>
        <v>76690.960000000006</v>
      </c>
      <c r="K51" s="16">
        <f>SUMIF('sales(usa)'!B:B,B51,'sales(usa)'!I:I)</f>
        <v>148740.35999999999</v>
      </c>
      <c r="L51" s="16">
        <f>SUMIF('sales(usa)'!B:B,B51,'sales(usa)'!J:J)</f>
        <v>74655.990000000005</v>
      </c>
      <c r="M51" s="16">
        <f>SUMIF('sales(usa)'!B:B,B51,'sales(usa)'!K:K)</f>
        <v>43513.47</v>
      </c>
      <c r="N51" s="16">
        <f>SUMIF('sales(usa)'!B:B,B51,'sales(usa)'!L:L)</f>
        <v>33876.58</v>
      </c>
      <c r="O51" s="16">
        <f>SUMIF('sales(usa)'!B:B,B51,'sales(usa)'!M:M)</f>
        <v>60330.970000000008</v>
      </c>
      <c r="P51" s="16">
        <f>SUMIF('sales(usa)'!B:B,B51,'sales(usa)'!N:N)</f>
        <v>5859.91</v>
      </c>
      <c r="Q51" s="18">
        <f t="shared" si="1"/>
        <v>920625.33999999985</v>
      </c>
      <c r="R51" s="50" t="s">
        <v>72</v>
      </c>
      <c r="S51" s="63"/>
    </row>
    <row r="52" spans="1:19" ht="20.25" customHeight="1">
      <c r="A52" s="50">
        <f t="shared" si="0"/>
        <v>48</v>
      </c>
      <c r="B52" s="27" t="s">
        <v>287</v>
      </c>
      <c r="C52" s="24"/>
      <c r="D52" s="24" t="s">
        <v>343</v>
      </c>
      <c r="E52" s="16">
        <f>SUMIF('sales(usa)'!B:B,B52,'sales(usa)'!C:C)</f>
        <v>2466.9700000000003</v>
      </c>
      <c r="F52" s="16">
        <f>SUMIF('sales(usa)'!B:B,B52,'sales(usa)'!D:D)</f>
        <v>0</v>
      </c>
      <c r="G52" s="16">
        <f>SUMIF('sales(usa)'!B:B,B52,'sales(usa)'!E:E)</f>
        <v>0</v>
      </c>
      <c r="H52" s="16">
        <f>SUMIF('sales(usa)'!B:B,B52,'sales(usa)'!F:F)</f>
        <v>0</v>
      </c>
      <c r="I52" s="16">
        <f>SUMIF('sales(usa)'!B:B,B52,'sales(usa)'!G:G)</f>
        <v>0</v>
      </c>
      <c r="J52" s="16">
        <f>SUMIF('sales(usa)'!B:B,B52,'sales(usa)'!H:H)</f>
        <v>0</v>
      </c>
      <c r="K52" s="16">
        <f>SUMIF('sales(usa)'!B:B,B52,'sales(usa)'!I:I)</f>
        <v>0</v>
      </c>
      <c r="L52" s="16">
        <f>SUMIF('sales(usa)'!B:B,B52,'sales(usa)'!J:J)</f>
        <v>0</v>
      </c>
      <c r="M52" s="16">
        <f>SUMIF('sales(usa)'!B:B,B52,'sales(usa)'!K:K)</f>
        <v>0</v>
      </c>
      <c r="N52" s="16">
        <f>SUMIF('sales(usa)'!B:B,B52,'sales(usa)'!L:L)</f>
        <v>0</v>
      </c>
      <c r="O52" s="16">
        <f>SUMIF('sales(usa)'!B:B,B52,'sales(usa)'!M:M)</f>
        <v>0</v>
      </c>
      <c r="P52" s="16">
        <f>SUMIF('sales(usa)'!B:B,B52,'sales(usa)'!N:N)</f>
        <v>0</v>
      </c>
      <c r="Q52" s="18">
        <f t="shared" si="1"/>
        <v>2466.9700000000003</v>
      </c>
      <c r="R52" s="50" t="s">
        <v>72</v>
      </c>
      <c r="S52" s="63"/>
    </row>
    <row r="53" spans="1:19" ht="20.25" customHeight="1">
      <c r="A53" s="50">
        <f t="shared" si="0"/>
        <v>49</v>
      </c>
      <c r="B53" s="27" t="s">
        <v>291</v>
      </c>
      <c r="C53" s="24"/>
      <c r="D53" s="24" t="s">
        <v>31</v>
      </c>
      <c r="E53" s="16">
        <f>SUMIF('sales(usa)'!B:B,B53,'sales(usa)'!C:C)</f>
        <v>106597.09000000001</v>
      </c>
      <c r="F53" s="16">
        <f>SUMIF('sales(usa)'!B:B,B53,'sales(usa)'!D:D)</f>
        <v>68126.19</v>
      </c>
      <c r="G53" s="16">
        <f>SUMIF('sales(usa)'!B:B,B53,'sales(usa)'!E:E)</f>
        <v>48301.120000000003</v>
      </c>
      <c r="H53" s="16">
        <f>SUMIF('sales(usa)'!B:B,B53,'sales(usa)'!F:F)</f>
        <v>52262.890000000007</v>
      </c>
      <c r="I53" s="16">
        <f>SUMIF('sales(usa)'!B:B,B53,'sales(usa)'!G:G)</f>
        <v>63112.62</v>
      </c>
      <c r="J53" s="16">
        <f>SUMIF('sales(usa)'!B:B,B53,'sales(usa)'!H:H)</f>
        <v>100031.96</v>
      </c>
      <c r="K53" s="16">
        <f>SUMIF('sales(usa)'!B:B,B53,'sales(usa)'!I:I)</f>
        <v>74958.289999999994</v>
      </c>
      <c r="L53" s="16">
        <f>SUMIF('sales(usa)'!B:B,B53,'sales(usa)'!J:J)</f>
        <v>126609.75999999995</v>
      </c>
      <c r="M53" s="16">
        <f>SUMIF('sales(usa)'!B:B,B53,'sales(usa)'!K:K)</f>
        <v>152797</v>
      </c>
      <c r="N53" s="16">
        <f>SUMIF('sales(usa)'!B:B,B53,'sales(usa)'!L:L)</f>
        <v>159905.68999999997</v>
      </c>
      <c r="O53" s="16">
        <f>SUMIF('sales(usa)'!B:B,B53,'sales(usa)'!M:M)</f>
        <v>131141.45999999996</v>
      </c>
      <c r="P53" s="16">
        <f>SUMIF('sales(usa)'!B:B,B53,'sales(usa)'!N:N)</f>
        <v>61013.2</v>
      </c>
      <c r="Q53" s="18">
        <f t="shared" si="1"/>
        <v>1144857.2699999998</v>
      </c>
      <c r="R53" s="50" t="s">
        <v>72</v>
      </c>
      <c r="S53" s="63"/>
    </row>
    <row r="54" spans="1:19" ht="20.25" customHeight="1">
      <c r="A54" s="50">
        <f t="shared" si="0"/>
        <v>50</v>
      </c>
      <c r="B54" s="27" t="s">
        <v>288</v>
      </c>
      <c r="C54" s="24"/>
      <c r="D54" s="24" t="s">
        <v>112</v>
      </c>
      <c r="E54" s="16">
        <f>SUMIF('sales(usa)'!B:B,B54,'sales(usa)'!C:C)</f>
        <v>47311.3</v>
      </c>
      <c r="F54" s="16">
        <f>SUMIF('sales(usa)'!B:B,B54,'sales(usa)'!D:D)</f>
        <v>108775.96999999999</v>
      </c>
      <c r="G54" s="16">
        <f>SUMIF('sales(usa)'!B:B,B54,'sales(usa)'!E:E)</f>
        <v>71638.710000000006</v>
      </c>
      <c r="H54" s="16">
        <f>SUMIF('sales(usa)'!B:B,B54,'sales(usa)'!F:F)</f>
        <v>94414.069999999992</v>
      </c>
      <c r="I54" s="16">
        <f>SUMIF('sales(usa)'!B:B,B54,'sales(usa)'!G:G)</f>
        <v>69480.67</v>
      </c>
      <c r="J54" s="16">
        <f>SUMIF('sales(usa)'!B:B,B54,'sales(usa)'!H:H)</f>
        <v>78779.589999999982</v>
      </c>
      <c r="K54" s="16">
        <f>SUMIF('sales(usa)'!B:B,B54,'sales(usa)'!I:I)</f>
        <v>28776.02</v>
      </c>
      <c r="L54" s="16">
        <f>SUMIF('sales(usa)'!B:B,B54,'sales(usa)'!J:J)</f>
        <v>32116.55</v>
      </c>
      <c r="M54" s="16">
        <f>SUMIF('sales(usa)'!B:B,B54,'sales(usa)'!K:K)</f>
        <v>24948.959999999999</v>
      </c>
      <c r="N54" s="16">
        <f>SUMIF('sales(usa)'!B:B,B54,'sales(usa)'!L:L)</f>
        <v>33870.820000000007</v>
      </c>
      <c r="O54" s="16">
        <f>SUMIF('sales(usa)'!B:B,B54,'sales(usa)'!M:M)</f>
        <v>78435.049999999974</v>
      </c>
      <c r="P54" s="16">
        <f>SUMIF('sales(usa)'!B:B,B54,'sales(usa)'!N:N)</f>
        <v>34272.57</v>
      </c>
      <c r="Q54" s="18">
        <f t="shared" si="1"/>
        <v>702820.2799999998</v>
      </c>
      <c r="R54" s="50" t="s">
        <v>72</v>
      </c>
      <c r="S54" s="63"/>
    </row>
    <row r="55" spans="1:19" ht="20.25" customHeight="1">
      <c r="A55" s="50">
        <f t="shared" si="0"/>
        <v>51</v>
      </c>
      <c r="B55" s="27" t="s">
        <v>237</v>
      </c>
      <c r="C55" s="24"/>
      <c r="D55" s="24" t="s">
        <v>31</v>
      </c>
      <c r="E55" s="16">
        <f>SUMIF('sales(usa)'!B:B,B55,'sales(usa)'!C:C)</f>
        <v>30596.46</v>
      </c>
      <c r="F55" s="16">
        <f>SUMIF('sales(usa)'!B:B,B55,'sales(usa)'!D:D)</f>
        <v>30500.22</v>
      </c>
      <c r="G55" s="16">
        <f>SUMIF('sales(usa)'!B:B,B55,'sales(usa)'!E:E)</f>
        <v>59583.219999999994</v>
      </c>
      <c r="H55" s="16">
        <f>SUMIF('sales(usa)'!B:B,B55,'sales(usa)'!F:F)</f>
        <v>56997.020000000004</v>
      </c>
      <c r="I55" s="16">
        <f>SUMIF('sales(usa)'!B:B,B55,'sales(usa)'!G:G)</f>
        <v>66075.48</v>
      </c>
      <c r="J55" s="16">
        <f>SUMIF('sales(usa)'!B:B,B55,'sales(usa)'!H:H)</f>
        <v>54431.979999999996</v>
      </c>
      <c r="K55" s="16">
        <f>SUMIF('sales(usa)'!B:B,B55,'sales(usa)'!I:I)</f>
        <v>57242.7</v>
      </c>
      <c r="L55" s="16">
        <f>SUMIF('sales(usa)'!B:B,B55,'sales(usa)'!J:J)</f>
        <v>64159.649999999994</v>
      </c>
      <c r="M55" s="16">
        <f>SUMIF('sales(usa)'!B:B,B55,'sales(usa)'!K:K)</f>
        <v>45866.529999999992</v>
      </c>
      <c r="N55" s="16">
        <f>SUMIF('sales(usa)'!B:B,B55,'sales(usa)'!L:L)</f>
        <v>108158.32000000002</v>
      </c>
      <c r="O55" s="16">
        <f>SUMIF('sales(usa)'!B:B,B55,'sales(usa)'!M:M)</f>
        <v>61964.010000000009</v>
      </c>
      <c r="P55" s="16">
        <f>SUMIF('sales(usa)'!B:B,B55,'sales(usa)'!N:N)</f>
        <v>38002.65</v>
      </c>
      <c r="Q55" s="18">
        <f t="shared" si="1"/>
        <v>673578.24</v>
      </c>
      <c r="R55" s="50" t="s">
        <v>72</v>
      </c>
      <c r="S55" s="63"/>
    </row>
    <row r="56" spans="1:19" ht="20.25" customHeight="1">
      <c r="A56" s="50">
        <f t="shared" si="0"/>
        <v>52</v>
      </c>
      <c r="B56" s="27" t="s">
        <v>292</v>
      </c>
      <c r="C56" s="24"/>
      <c r="D56" s="24" t="s">
        <v>35</v>
      </c>
      <c r="E56" s="16">
        <f>SUMIF('sales(usa)'!B:B,B56,'sales(usa)'!C:C)</f>
        <v>0</v>
      </c>
      <c r="F56" s="16">
        <f>SUMIF('sales(usa)'!B:B,B56,'sales(usa)'!D:D)</f>
        <v>0</v>
      </c>
      <c r="G56" s="16">
        <f>SUMIF('sales(usa)'!B:B,B56,'sales(usa)'!E:E)</f>
        <v>0</v>
      </c>
      <c r="H56" s="16">
        <f>SUMIF('sales(usa)'!B:B,B56,'sales(usa)'!F:F)</f>
        <v>0</v>
      </c>
      <c r="I56" s="16">
        <f>SUMIF('sales(usa)'!B:B,B56,'sales(usa)'!G:G)</f>
        <v>0</v>
      </c>
      <c r="J56" s="16">
        <f>SUMIF('sales(usa)'!B:B,B56,'sales(usa)'!H:H)</f>
        <v>0</v>
      </c>
      <c r="K56" s="16">
        <f>SUMIF('sales(usa)'!B:B,B56,'sales(usa)'!I:I)</f>
        <v>0</v>
      </c>
      <c r="L56" s="16">
        <f>SUMIF('sales(usa)'!B:B,B56,'sales(usa)'!J:J)</f>
        <v>0</v>
      </c>
      <c r="M56" s="16">
        <f>SUMIF('sales(usa)'!B:B,B56,'sales(usa)'!K:K)</f>
        <v>0</v>
      </c>
      <c r="N56" s="16">
        <f>SUMIF('sales(usa)'!B:B,B56,'sales(usa)'!L:L)</f>
        <v>0</v>
      </c>
      <c r="O56" s="16">
        <f>SUMIF('sales(usa)'!B:B,B56,'sales(usa)'!M:M)</f>
        <v>0</v>
      </c>
      <c r="P56" s="16">
        <f>SUMIF('sales(usa)'!B:B,B56,'sales(usa)'!N:N)</f>
        <v>0</v>
      </c>
      <c r="Q56" s="18">
        <f t="shared" si="1"/>
        <v>0</v>
      </c>
      <c r="R56" s="50" t="s">
        <v>72</v>
      </c>
      <c r="S56" s="63"/>
    </row>
    <row r="57" spans="1:19" ht="20.25" customHeight="1">
      <c r="A57" s="50">
        <f t="shared" si="0"/>
        <v>53</v>
      </c>
      <c r="B57" s="27" t="s">
        <v>289</v>
      </c>
      <c r="C57" s="24"/>
      <c r="D57" s="24" t="s">
        <v>69</v>
      </c>
      <c r="E57" s="16">
        <f>SUMIF('sales(usa)'!B:B,B57,'sales(usa)'!C:C)</f>
        <v>0</v>
      </c>
      <c r="F57" s="16">
        <f>SUMIF('sales(usa)'!B:B,B57,'sales(usa)'!D:D)</f>
        <v>0</v>
      </c>
      <c r="G57" s="16">
        <f>SUMIF('sales(usa)'!B:B,B57,'sales(usa)'!E:E)</f>
        <v>0</v>
      </c>
      <c r="H57" s="16">
        <f>SUMIF('sales(usa)'!B:B,B57,'sales(usa)'!F:F)</f>
        <v>0</v>
      </c>
      <c r="I57" s="16">
        <f>SUMIF('sales(usa)'!B:B,B57,'sales(usa)'!G:G)</f>
        <v>0</v>
      </c>
      <c r="J57" s="16">
        <f>SUMIF('sales(usa)'!B:B,B57,'sales(usa)'!H:H)</f>
        <v>0</v>
      </c>
      <c r="K57" s="16">
        <f>SUMIF('sales(usa)'!B:B,B57,'sales(usa)'!I:I)</f>
        <v>0</v>
      </c>
      <c r="L57" s="16">
        <f>SUMIF('sales(usa)'!B:B,B57,'sales(usa)'!J:J)</f>
        <v>0</v>
      </c>
      <c r="M57" s="16">
        <f>SUMIF('sales(usa)'!B:B,B57,'sales(usa)'!K:K)</f>
        <v>0</v>
      </c>
      <c r="N57" s="16">
        <f>SUMIF('sales(usa)'!B:B,B57,'sales(usa)'!L:L)</f>
        <v>0</v>
      </c>
      <c r="O57" s="16">
        <f>SUMIF('sales(usa)'!B:B,B57,'sales(usa)'!M:M)</f>
        <v>0</v>
      </c>
      <c r="P57" s="16">
        <f>SUMIF('sales(usa)'!B:B,B57,'sales(usa)'!N:N)</f>
        <v>0</v>
      </c>
      <c r="Q57" s="18">
        <f t="shared" si="1"/>
        <v>0</v>
      </c>
      <c r="R57" s="50" t="s">
        <v>72</v>
      </c>
      <c r="S57" s="63"/>
    </row>
    <row r="58" spans="1:19" ht="20.25" customHeight="1">
      <c r="A58" s="50">
        <f t="shared" si="0"/>
        <v>54</v>
      </c>
      <c r="B58" s="27" t="s">
        <v>238</v>
      </c>
      <c r="C58" s="24"/>
      <c r="D58" s="24" t="s">
        <v>31</v>
      </c>
      <c r="E58" s="16">
        <f>SUMIF('sales(usa)'!B:B,B58,'sales(usa)'!C:C)</f>
        <v>61079.520000000011</v>
      </c>
      <c r="F58" s="16">
        <f>SUMIF('sales(usa)'!B:B,B58,'sales(usa)'!D:D)</f>
        <v>39621.960000000006</v>
      </c>
      <c r="G58" s="16">
        <f>SUMIF('sales(usa)'!B:B,B58,'sales(usa)'!E:E)</f>
        <v>33440.629999999997</v>
      </c>
      <c r="H58" s="16">
        <f>SUMIF('sales(usa)'!B:B,B58,'sales(usa)'!F:F)</f>
        <v>36235.75</v>
      </c>
      <c r="I58" s="16">
        <f>SUMIF('sales(usa)'!B:B,B58,'sales(usa)'!G:G)</f>
        <v>33513.380000000005</v>
      </c>
      <c r="J58" s="16">
        <f>SUMIF('sales(usa)'!B:B,B58,'sales(usa)'!H:H)</f>
        <v>48352.9</v>
      </c>
      <c r="K58" s="16">
        <f>SUMIF('sales(usa)'!B:B,B58,'sales(usa)'!I:I)</f>
        <v>38949.129999999997</v>
      </c>
      <c r="L58" s="16">
        <f>SUMIF('sales(usa)'!B:B,B58,'sales(usa)'!J:J)</f>
        <v>117164.87000000001</v>
      </c>
      <c r="M58" s="16">
        <f>SUMIF('sales(usa)'!B:B,B58,'sales(usa)'!K:K)</f>
        <v>167783.78</v>
      </c>
      <c r="N58" s="16">
        <f>SUMIF('sales(usa)'!B:B,B58,'sales(usa)'!L:L)</f>
        <v>114893.79999999999</v>
      </c>
      <c r="O58" s="16">
        <f>SUMIF('sales(usa)'!B:B,B58,'sales(usa)'!M:M)</f>
        <v>68218.92</v>
      </c>
      <c r="P58" s="16">
        <f>SUMIF('sales(usa)'!B:B,B58,'sales(usa)'!N:N)</f>
        <v>81962.359999999986</v>
      </c>
      <c r="Q58" s="18">
        <f t="shared" si="1"/>
        <v>841217</v>
      </c>
      <c r="R58" s="50" t="s">
        <v>72</v>
      </c>
      <c r="S58" s="63"/>
    </row>
    <row r="59" spans="1:19" ht="20.25" customHeight="1">
      <c r="A59" s="50">
        <f t="shared" si="0"/>
        <v>55</v>
      </c>
      <c r="B59" s="27" t="s">
        <v>294</v>
      </c>
      <c r="C59" s="24"/>
      <c r="D59" s="24" t="s">
        <v>69</v>
      </c>
      <c r="E59" s="16">
        <f>SUMIF('sales(usa)'!B:B,B59,'sales(usa)'!C:C)</f>
        <v>0</v>
      </c>
      <c r="F59" s="16">
        <f>SUMIF('sales(usa)'!B:B,B59,'sales(usa)'!D:D)</f>
        <v>0</v>
      </c>
      <c r="G59" s="16">
        <f>SUMIF('sales(usa)'!B:B,B59,'sales(usa)'!E:E)</f>
        <v>0</v>
      </c>
      <c r="H59" s="16">
        <f>SUMIF('sales(usa)'!B:B,B59,'sales(usa)'!F:F)</f>
        <v>0</v>
      </c>
      <c r="I59" s="16">
        <f>SUMIF('sales(usa)'!B:B,B59,'sales(usa)'!G:G)</f>
        <v>0</v>
      </c>
      <c r="J59" s="16">
        <f>SUMIF('sales(usa)'!B:B,B59,'sales(usa)'!H:H)</f>
        <v>0</v>
      </c>
      <c r="K59" s="16">
        <f>SUMIF('sales(usa)'!B:B,B59,'sales(usa)'!I:I)</f>
        <v>0</v>
      </c>
      <c r="L59" s="16">
        <f>SUMIF('sales(usa)'!B:B,B59,'sales(usa)'!J:J)</f>
        <v>0</v>
      </c>
      <c r="M59" s="16">
        <f>SUMIF('sales(usa)'!B:B,B59,'sales(usa)'!K:K)</f>
        <v>0</v>
      </c>
      <c r="N59" s="16">
        <f>SUMIF('sales(usa)'!B:B,B59,'sales(usa)'!L:L)</f>
        <v>0</v>
      </c>
      <c r="O59" s="16">
        <f>SUMIF('sales(usa)'!B:B,B59,'sales(usa)'!M:M)</f>
        <v>0</v>
      </c>
      <c r="P59" s="16">
        <f>SUMIF('sales(usa)'!B:B,B59,'sales(usa)'!N:N)</f>
        <v>0</v>
      </c>
      <c r="Q59" s="18">
        <f t="shared" si="1"/>
        <v>0</v>
      </c>
      <c r="R59" s="50" t="s">
        <v>72</v>
      </c>
      <c r="S59" s="63"/>
    </row>
    <row r="60" spans="1:19" ht="20.25" customHeight="1">
      <c r="A60" s="50">
        <f t="shared" si="0"/>
        <v>56</v>
      </c>
      <c r="B60" s="27" t="s">
        <v>298</v>
      </c>
      <c r="C60" s="24"/>
      <c r="D60" s="24" t="s">
        <v>302</v>
      </c>
      <c r="E60" s="16">
        <f>SUMIF('sales(usa)'!B:B,B60,'sales(usa)'!C:C)</f>
        <v>4691.3600000000006</v>
      </c>
      <c r="F60" s="16">
        <f>SUMIF('sales(usa)'!B:B,B60,'sales(usa)'!D:D)</f>
        <v>5343.28</v>
      </c>
      <c r="G60" s="16">
        <f>SUMIF('sales(usa)'!B:B,B60,'sales(usa)'!E:E)</f>
        <v>2796.2200000000003</v>
      </c>
      <c r="H60" s="16">
        <f>SUMIF('sales(usa)'!B:B,B60,'sales(usa)'!F:F)</f>
        <v>5512.6100000000006</v>
      </c>
      <c r="I60" s="16">
        <f>SUMIF('sales(usa)'!B:B,B60,'sales(usa)'!G:G)</f>
        <v>1885.3300000000002</v>
      </c>
      <c r="J60" s="16">
        <f>SUMIF('sales(usa)'!B:B,B60,'sales(usa)'!H:H)</f>
        <v>1995</v>
      </c>
      <c r="K60" s="16">
        <f>SUMIF('sales(usa)'!B:B,B60,'sales(usa)'!I:I)</f>
        <v>2169.4300000000003</v>
      </c>
      <c r="L60" s="16">
        <f>SUMIF('sales(usa)'!B:B,B60,'sales(usa)'!J:J)</f>
        <v>1495.85</v>
      </c>
      <c r="M60" s="16">
        <f>SUMIF('sales(usa)'!B:B,B60,'sales(usa)'!K:K)</f>
        <v>1930.9</v>
      </c>
      <c r="N60" s="16">
        <f>SUMIF('sales(usa)'!B:B,B60,'sales(usa)'!L:L)</f>
        <v>559.79999999999995</v>
      </c>
      <c r="O60" s="16">
        <f>SUMIF('sales(usa)'!B:B,B60,'sales(usa)'!M:M)</f>
        <v>2539.4499999999998</v>
      </c>
      <c r="P60" s="16">
        <f>SUMIF('sales(usa)'!B:B,B60,'sales(usa)'!N:N)</f>
        <v>2469.59</v>
      </c>
      <c r="Q60" s="18">
        <f t="shared" si="1"/>
        <v>33388.820000000007</v>
      </c>
      <c r="R60" s="50" t="s">
        <v>72</v>
      </c>
      <c r="S60" s="63"/>
    </row>
    <row r="61" spans="1:19" ht="20.25" customHeight="1">
      <c r="A61" s="50">
        <f t="shared" si="0"/>
        <v>57</v>
      </c>
      <c r="B61" s="27" t="s">
        <v>297</v>
      </c>
      <c r="C61" s="24"/>
      <c r="D61" s="24" t="s">
        <v>112</v>
      </c>
      <c r="E61" s="16">
        <f>SUMIF('sales(usa)'!B:B,B61,'sales(usa)'!C:C)</f>
        <v>0</v>
      </c>
      <c r="F61" s="16">
        <f>SUMIF('sales(usa)'!B:B,B61,'sales(usa)'!D:D)</f>
        <v>0</v>
      </c>
      <c r="G61" s="16">
        <f>SUMIF('sales(usa)'!B:B,B61,'sales(usa)'!E:E)</f>
        <v>0</v>
      </c>
      <c r="H61" s="16">
        <f>SUMIF('sales(usa)'!B:B,B61,'sales(usa)'!F:F)</f>
        <v>0</v>
      </c>
      <c r="I61" s="16">
        <f>SUMIF('sales(usa)'!B:B,B61,'sales(usa)'!G:G)</f>
        <v>0</v>
      </c>
      <c r="J61" s="16">
        <f>SUMIF('sales(usa)'!B:B,B61,'sales(usa)'!H:H)</f>
        <v>0</v>
      </c>
      <c r="K61" s="16">
        <f>SUMIF('sales(usa)'!B:B,B61,'sales(usa)'!I:I)</f>
        <v>0</v>
      </c>
      <c r="L61" s="16">
        <f>SUMIF('sales(usa)'!B:B,B61,'sales(usa)'!J:J)</f>
        <v>0</v>
      </c>
      <c r="M61" s="16">
        <f>SUMIF('sales(usa)'!B:B,B61,'sales(usa)'!K:K)</f>
        <v>0</v>
      </c>
      <c r="N61" s="16">
        <f>SUMIF('sales(usa)'!B:B,B61,'sales(usa)'!L:L)</f>
        <v>0</v>
      </c>
      <c r="O61" s="16">
        <f>SUMIF('sales(usa)'!B:B,B61,'sales(usa)'!M:M)</f>
        <v>0</v>
      </c>
      <c r="P61" s="16">
        <f>SUMIF('sales(usa)'!B:B,B61,'sales(usa)'!N:N)</f>
        <v>0</v>
      </c>
      <c r="Q61" s="18">
        <f t="shared" si="1"/>
        <v>0</v>
      </c>
      <c r="R61" s="50" t="s">
        <v>72</v>
      </c>
      <c r="S61" s="63"/>
    </row>
    <row r="62" spans="1:19" ht="20.25" customHeight="1">
      <c r="A62" s="50">
        <f t="shared" si="0"/>
        <v>58</v>
      </c>
      <c r="B62" s="27" t="s">
        <v>199</v>
      </c>
      <c r="C62" s="24"/>
      <c r="D62" s="24" t="s">
        <v>302</v>
      </c>
      <c r="E62" s="16">
        <f>SUMIF('sales(usa)'!B:B,B62,'sales(usa)'!C:C)</f>
        <v>0</v>
      </c>
      <c r="F62" s="16">
        <f>SUMIF('sales(usa)'!B:B,B62,'sales(usa)'!D:D)</f>
        <v>6720</v>
      </c>
      <c r="G62" s="16">
        <f>SUMIF('sales(usa)'!B:B,B62,'sales(usa)'!E:E)</f>
        <v>6041.7000000000007</v>
      </c>
      <c r="H62" s="16">
        <f>SUMIF('sales(usa)'!B:B,B62,'sales(usa)'!F:F)</f>
        <v>22511.440000000002</v>
      </c>
      <c r="I62" s="16">
        <f>SUMIF('sales(usa)'!B:B,B62,'sales(usa)'!G:G)</f>
        <v>11469.55</v>
      </c>
      <c r="J62" s="16">
        <f>SUMIF('sales(usa)'!B:B,B62,'sales(usa)'!H:H)</f>
        <v>13618.179999999998</v>
      </c>
      <c r="K62" s="16">
        <f>SUMIF('sales(usa)'!B:B,B62,'sales(usa)'!I:I)</f>
        <v>1581.73</v>
      </c>
      <c r="L62" s="16">
        <f>SUMIF('sales(usa)'!B:B,B62,'sales(usa)'!J:J)</f>
        <v>474.26</v>
      </c>
      <c r="M62" s="16">
        <f>SUMIF('sales(usa)'!B:B,B62,'sales(usa)'!K:K)</f>
        <v>0</v>
      </c>
      <c r="N62" s="16">
        <f>SUMIF('sales(usa)'!B:B,B62,'sales(usa)'!L:L)</f>
        <v>1633.83</v>
      </c>
      <c r="O62" s="16">
        <f>SUMIF('sales(usa)'!B:B,B62,'sales(usa)'!M:M)</f>
        <v>1183</v>
      </c>
      <c r="P62" s="16">
        <f>SUMIF('sales(usa)'!B:B,B62,'sales(usa)'!N:N)</f>
        <v>7332.49</v>
      </c>
      <c r="Q62" s="18">
        <f t="shared" si="1"/>
        <v>72566.180000000008</v>
      </c>
      <c r="R62" s="50" t="s">
        <v>72</v>
      </c>
      <c r="S62" s="63"/>
    </row>
    <row r="63" spans="1:19" ht="20.25" customHeight="1">
      <c r="A63" s="50">
        <f t="shared" si="0"/>
        <v>59</v>
      </c>
      <c r="B63" s="27" t="s">
        <v>232</v>
      </c>
      <c r="C63" s="24"/>
      <c r="D63" s="24" t="s">
        <v>112</v>
      </c>
      <c r="E63" s="16">
        <f>SUMIF('sales(usa)'!B:B,B63,'sales(usa)'!C:C)</f>
        <v>0</v>
      </c>
      <c r="F63" s="16">
        <f>SUMIF('sales(usa)'!B:B,B63,'sales(usa)'!D:D)</f>
        <v>0</v>
      </c>
      <c r="G63" s="16">
        <f>SUMIF('sales(usa)'!B:B,B63,'sales(usa)'!E:E)</f>
        <v>0</v>
      </c>
      <c r="H63" s="16">
        <f>SUMIF('sales(usa)'!B:B,B63,'sales(usa)'!F:F)</f>
        <v>0</v>
      </c>
      <c r="I63" s="16">
        <f>SUMIF('sales(usa)'!B:B,B63,'sales(usa)'!G:G)</f>
        <v>0</v>
      </c>
      <c r="J63" s="16">
        <f>SUMIF('sales(usa)'!B:B,B63,'sales(usa)'!H:H)</f>
        <v>0</v>
      </c>
      <c r="K63" s="16">
        <f>SUMIF('sales(usa)'!B:B,B63,'sales(usa)'!I:I)</f>
        <v>0</v>
      </c>
      <c r="L63" s="16">
        <f>SUMIF('sales(usa)'!B:B,B63,'sales(usa)'!J:J)</f>
        <v>0</v>
      </c>
      <c r="M63" s="16">
        <f>SUMIF('sales(usa)'!B:B,B63,'sales(usa)'!K:K)</f>
        <v>0</v>
      </c>
      <c r="N63" s="16">
        <f>SUMIF('sales(usa)'!B:B,B63,'sales(usa)'!L:L)</f>
        <v>0</v>
      </c>
      <c r="O63" s="16">
        <f>SUMIF('sales(usa)'!B:B,B63,'sales(usa)'!M:M)</f>
        <v>0</v>
      </c>
      <c r="P63" s="16">
        <f>SUMIF('sales(usa)'!B:B,B63,'sales(usa)'!N:N)</f>
        <v>0</v>
      </c>
      <c r="Q63" s="18">
        <f t="shared" si="1"/>
        <v>0</v>
      </c>
      <c r="R63" s="50" t="s">
        <v>72</v>
      </c>
      <c r="S63" s="63"/>
    </row>
    <row r="64" spans="1:19" ht="20.25" customHeight="1">
      <c r="A64" s="50">
        <f t="shared" si="0"/>
        <v>60</v>
      </c>
      <c r="B64" s="27" t="s">
        <v>125</v>
      </c>
      <c r="C64" s="24"/>
      <c r="D64" s="24" t="s">
        <v>35</v>
      </c>
      <c r="E64" s="16">
        <f>SUMIF('sales(usa)'!B:B,B64,'sales(usa)'!C:C)</f>
        <v>0</v>
      </c>
      <c r="F64" s="16">
        <f>SUMIF('sales(usa)'!B:B,B64,'sales(usa)'!D:D)</f>
        <v>0</v>
      </c>
      <c r="G64" s="16">
        <f>SUMIF('sales(usa)'!B:B,B64,'sales(usa)'!E:E)</f>
        <v>0</v>
      </c>
      <c r="H64" s="16">
        <f>SUMIF('sales(usa)'!B:B,B64,'sales(usa)'!F:F)</f>
        <v>0</v>
      </c>
      <c r="I64" s="16">
        <f>SUMIF('sales(usa)'!B:B,B64,'sales(usa)'!G:G)</f>
        <v>0</v>
      </c>
      <c r="J64" s="16">
        <f>SUMIF('sales(usa)'!B:B,B64,'sales(usa)'!H:H)</f>
        <v>0</v>
      </c>
      <c r="K64" s="16">
        <f>SUMIF('sales(usa)'!B:B,B64,'sales(usa)'!I:I)</f>
        <v>0</v>
      </c>
      <c r="L64" s="16">
        <f>SUMIF('sales(usa)'!B:B,B64,'sales(usa)'!J:J)</f>
        <v>0</v>
      </c>
      <c r="M64" s="16">
        <f>SUMIF('sales(usa)'!B:B,B64,'sales(usa)'!K:K)</f>
        <v>0</v>
      </c>
      <c r="N64" s="16">
        <f>SUMIF('sales(usa)'!B:B,B64,'sales(usa)'!L:L)</f>
        <v>0</v>
      </c>
      <c r="O64" s="16">
        <f>SUMIF('sales(usa)'!B:B,B64,'sales(usa)'!M:M)</f>
        <v>0</v>
      </c>
      <c r="P64" s="16">
        <f>SUMIF('sales(usa)'!B:B,B64,'sales(usa)'!N:N)</f>
        <v>0</v>
      </c>
      <c r="Q64" s="18">
        <f t="shared" si="1"/>
        <v>0</v>
      </c>
      <c r="R64" s="50" t="s">
        <v>72</v>
      </c>
      <c r="S64" s="63"/>
    </row>
    <row r="65" spans="1:19" ht="20.25" customHeight="1">
      <c r="A65" s="50">
        <f t="shared" si="0"/>
        <v>61</v>
      </c>
      <c r="B65" s="27" t="s">
        <v>324</v>
      </c>
      <c r="C65" s="24"/>
      <c r="D65" s="24" t="s">
        <v>68</v>
      </c>
      <c r="E65" s="16">
        <f>SUMIF('sales(usa)'!B:B,B65,'sales(usa)'!C:C)</f>
        <v>0</v>
      </c>
      <c r="F65" s="16">
        <f>SUMIF('sales(usa)'!B:B,B65,'sales(usa)'!D:D)</f>
        <v>0</v>
      </c>
      <c r="G65" s="16">
        <f>SUMIF('sales(usa)'!B:B,B65,'sales(usa)'!E:E)</f>
        <v>0</v>
      </c>
      <c r="H65" s="16">
        <f>SUMIF('sales(usa)'!B:B,B65,'sales(usa)'!F:F)</f>
        <v>0</v>
      </c>
      <c r="I65" s="16">
        <f>SUMIF('sales(usa)'!B:B,B65,'sales(usa)'!G:G)</f>
        <v>0</v>
      </c>
      <c r="J65" s="16">
        <f>SUMIF('sales(usa)'!B:B,B65,'sales(usa)'!H:H)</f>
        <v>0</v>
      </c>
      <c r="K65" s="16">
        <f>SUMIF('sales(usa)'!B:B,B65,'sales(usa)'!I:I)</f>
        <v>0</v>
      </c>
      <c r="L65" s="16">
        <f>SUMIF('sales(usa)'!B:B,B65,'sales(usa)'!J:J)</f>
        <v>0</v>
      </c>
      <c r="M65" s="16">
        <f>SUMIF('sales(usa)'!B:B,B65,'sales(usa)'!K:K)</f>
        <v>0</v>
      </c>
      <c r="N65" s="16">
        <f>SUMIF('sales(usa)'!B:B,B65,'sales(usa)'!L:L)</f>
        <v>0</v>
      </c>
      <c r="O65" s="16">
        <f>SUMIF('sales(usa)'!B:B,B65,'sales(usa)'!M:M)</f>
        <v>0</v>
      </c>
      <c r="P65" s="16">
        <f>SUMIF('sales(usa)'!B:B,B65,'sales(usa)'!N:N)</f>
        <v>0</v>
      </c>
      <c r="Q65" s="18">
        <f t="shared" si="1"/>
        <v>0</v>
      </c>
      <c r="R65" s="50" t="s">
        <v>72</v>
      </c>
      <c r="S65" s="63"/>
    </row>
    <row r="66" spans="1:19" ht="20.25" customHeight="1">
      <c r="A66" s="50">
        <f t="shared" si="0"/>
        <v>62</v>
      </c>
      <c r="B66" s="27" t="s">
        <v>355</v>
      </c>
      <c r="C66" s="24"/>
      <c r="D66" s="24" t="s">
        <v>68</v>
      </c>
      <c r="E66" s="16">
        <f>SUMIF('sales(usa)'!B:B,B66,'sales(usa)'!C:C)</f>
        <v>0</v>
      </c>
      <c r="F66" s="16">
        <f>SUMIF('sales(usa)'!B:B,B66,'sales(usa)'!D:D)</f>
        <v>14894.619999999999</v>
      </c>
      <c r="G66" s="16">
        <f>SUMIF('sales(usa)'!B:B,B66,'sales(usa)'!E:E)</f>
        <v>9430</v>
      </c>
      <c r="H66" s="16">
        <f>SUMIF('sales(usa)'!B:B,B66,'sales(usa)'!F:F)</f>
        <v>2261.6999999999998</v>
      </c>
      <c r="I66" s="16">
        <f>SUMIF('sales(usa)'!B:B,B66,'sales(usa)'!G:G)</f>
        <v>0</v>
      </c>
      <c r="J66" s="16">
        <f>SUMIF('sales(usa)'!B:B,B66,'sales(usa)'!H:H)</f>
        <v>13544.79</v>
      </c>
      <c r="K66" s="16">
        <f>SUMIF('sales(usa)'!B:B,B66,'sales(usa)'!I:I)</f>
        <v>8675.869999999999</v>
      </c>
      <c r="L66" s="16">
        <f>SUMIF('sales(usa)'!B:B,B66,'sales(usa)'!J:J)</f>
        <v>12263.72</v>
      </c>
      <c r="M66" s="16">
        <f>SUMIF('sales(usa)'!B:B,B66,'sales(usa)'!K:K)</f>
        <v>10683.880000000001</v>
      </c>
      <c r="N66" s="16">
        <f>SUMIF('sales(usa)'!B:B,B66,'sales(usa)'!L:L)</f>
        <v>10107.15</v>
      </c>
      <c r="O66" s="16">
        <f>SUMIF('sales(usa)'!B:B,B66,'sales(usa)'!M:M)</f>
        <v>7921.2</v>
      </c>
      <c r="P66" s="16">
        <f>SUMIF('sales(usa)'!B:B,B66,'sales(usa)'!N:N)</f>
        <v>6729.25</v>
      </c>
      <c r="Q66" s="18">
        <f t="shared" si="1"/>
        <v>96512.18</v>
      </c>
      <c r="R66" s="50" t="s">
        <v>72</v>
      </c>
      <c r="S66" s="63"/>
    </row>
    <row r="67" spans="1:19" ht="20.25" customHeight="1">
      <c r="A67" s="50">
        <f t="shared" si="0"/>
        <v>63</v>
      </c>
      <c r="B67" s="27" t="s">
        <v>326</v>
      </c>
      <c r="C67" s="24"/>
      <c r="D67" s="24" t="s">
        <v>69</v>
      </c>
      <c r="E67" s="16">
        <f>SUMIF('sales(usa)'!B:B,B67,'sales(usa)'!C:C)</f>
        <v>0</v>
      </c>
      <c r="F67" s="16">
        <f>SUMIF('sales(usa)'!B:B,B67,'sales(usa)'!D:D)</f>
        <v>0</v>
      </c>
      <c r="G67" s="16">
        <f>SUMIF('sales(usa)'!B:B,B67,'sales(usa)'!E:E)</f>
        <v>0</v>
      </c>
      <c r="H67" s="16">
        <f>SUMIF('sales(usa)'!B:B,B67,'sales(usa)'!F:F)</f>
        <v>0</v>
      </c>
      <c r="I67" s="16">
        <f>SUMIF('sales(usa)'!B:B,B67,'sales(usa)'!G:G)</f>
        <v>0</v>
      </c>
      <c r="J67" s="16">
        <f>SUMIF('sales(usa)'!B:B,B67,'sales(usa)'!H:H)</f>
        <v>0</v>
      </c>
      <c r="K67" s="16">
        <f>SUMIF('sales(usa)'!B:B,B67,'sales(usa)'!I:I)</f>
        <v>0</v>
      </c>
      <c r="L67" s="16">
        <f>SUMIF('sales(usa)'!B:B,B67,'sales(usa)'!J:J)</f>
        <v>0</v>
      </c>
      <c r="M67" s="16">
        <f>SUMIF('sales(usa)'!B:B,B67,'sales(usa)'!K:K)</f>
        <v>0</v>
      </c>
      <c r="N67" s="16">
        <f>SUMIF('sales(usa)'!B:B,B67,'sales(usa)'!L:L)</f>
        <v>0</v>
      </c>
      <c r="O67" s="16">
        <f>SUMIF('sales(usa)'!B:B,B67,'sales(usa)'!M:M)</f>
        <v>0</v>
      </c>
      <c r="P67" s="16">
        <f>SUMIF('sales(usa)'!B:B,B67,'sales(usa)'!N:N)</f>
        <v>0</v>
      </c>
      <c r="Q67" s="18">
        <f t="shared" si="1"/>
        <v>0</v>
      </c>
      <c r="R67" s="50" t="s">
        <v>72</v>
      </c>
      <c r="S67" s="63"/>
    </row>
    <row r="68" spans="1:19" ht="20.25" customHeight="1">
      <c r="A68" s="50">
        <f t="shared" si="0"/>
        <v>64</v>
      </c>
      <c r="B68" s="27" t="s">
        <v>333</v>
      </c>
      <c r="C68" s="24"/>
      <c r="D68" s="24" t="s">
        <v>35</v>
      </c>
      <c r="E68" s="16">
        <f>SUMIF('sales(usa)'!B:B,B68,'sales(usa)'!C:C)</f>
        <v>0</v>
      </c>
      <c r="F68" s="16">
        <f>SUMIF('sales(usa)'!B:B,B68,'sales(usa)'!D:D)</f>
        <v>0</v>
      </c>
      <c r="G68" s="16">
        <f>SUMIF('sales(usa)'!B:B,B68,'sales(usa)'!E:E)</f>
        <v>0</v>
      </c>
      <c r="H68" s="16">
        <f>SUMIF('sales(usa)'!B:B,B68,'sales(usa)'!F:F)</f>
        <v>0</v>
      </c>
      <c r="I68" s="16">
        <f>SUMIF('sales(usa)'!B:B,B68,'sales(usa)'!G:G)</f>
        <v>8321.69</v>
      </c>
      <c r="J68" s="16">
        <f>SUMIF('sales(usa)'!B:B,B68,'sales(usa)'!H:H)</f>
        <v>0</v>
      </c>
      <c r="K68" s="16">
        <f>SUMIF('sales(usa)'!B:B,B68,'sales(usa)'!I:I)</f>
        <v>7915.69</v>
      </c>
      <c r="L68" s="16">
        <f>SUMIF('sales(usa)'!B:B,B68,'sales(usa)'!J:J)</f>
        <v>0</v>
      </c>
      <c r="M68" s="16">
        <f>SUMIF('sales(usa)'!B:B,B68,'sales(usa)'!K:K)</f>
        <v>0</v>
      </c>
      <c r="N68" s="16">
        <f>SUMIF('sales(usa)'!B:B,B68,'sales(usa)'!L:L)</f>
        <v>0</v>
      </c>
      <c r="O68" s="16">
        <f>SUMIF('sales(usa)'!B:B,B68,'sales(usa)'!M:M)</f>
        <v>0</v>
      </c>
      <c r="P68" s="16">
        <f>SUMIF('sales(usa)'!B:B,B68,'sales(usa)'!N:N)</f>
        <v>0</v>
      </c>
      <c r="Q68" s="18">
        <f t="shared" si="1"/>
        <v>16237.380000000001</v>
      </c>
      <c r="R68" s="50" t="s">
        <v>72</v>
      </c>
      <c r="S68" s="63"/>
    </row>
    <row r="69" spans="1:19" ht="20.25" customHeight="1">
      <c r="A69" s="50">
        <f t="shared" si="0"/>
        <v>65</v>
      </c>
      <c r="B69" s="27" t="s">
        <v>337</v>
      </c>
      <c r="C69" s="24"/>
      <c r="D69" s="24" t="s">
        <v>35</v>
      </c>
      <c r="E69" s="16">
        <f>SUMIF('sales(usa)'!B:B,B69,'sales(usa)'!C:C)</f>
        <v>10864.9</v>
      </c>
      <c r="F69" s="16">
        <f>SUMIF('sales(usa)'!B:B,B69,'sales(usa)'!D:D)</f>
        <v>49317.68</v>
      </c>
      <c r="G69" s="16">
        <f>SUMIF('sales(usa)'!B:B,B69,'sales(usa)'!E:E)</f>
        <v>100194.17000000003</v>
      </c>
      <c r="H69" s="16">
        <f>SUMIF('sales(usa)'!B:B,B69,'sales(usa)'!F:F)</f>
        <v>28202.75</v>
      </c>
      <c r="I69" s="16">
        <f>SUMIF('sales(usa)'!B:B,B69,'sales(usa)'!G:G)</f>
        <v>38983.450000000004</v>
      </c>
      <c r="J69" s="16">
        <f>SUMIF('sales(usa)'!B:B,B69,'sales(usa)'!H:H)</f>
        <v>53363.360000000008</v>
      </c>
      <c r="K69" s="16">
        <f>SUMIF('sales(usa)'!B:B,B69,'sales(usa)'!I:I)</f>
        <v>38359.950000000004</v>
      </c>
      <c r="L69" s="16">
        <f>SUMIF('sales(usa)'!B:B,B69,'sales(usa)'!J:J)</f>
        <v>0</v>
      </c>
      <c r="M69" s="16">
        <f>SUMIF('sales(usa)'!B:B,B69,'sales(usa)'!K:K)</f>
        <v>34245.449999999997</v>
      </c>
      <c r="N69" s="16">
        <f>SUMIF('sales(usa)'!B:B,B69,'sales(usa)'!L:L)</f>
        <v>26922.18</v>
      </c>
      <c r="O69" s="16">
        <f>SUMIF('sales(usa)'!B:B,B69,'sales(usa)'!M:M)</f>
        <v>13591.65</v>
      </c>
      <c r="P69" s="16">
        <f>SUMIF('sales(usa)'!B:B,B69,'sales(usa)'!N:N)</f>
        <v>0</v>
      </c>
      <c r="Q69" s="18">
        <f t="shared" si="1"/>
        <v>394045.5400000001</v>
      </c>
      <c r="R69" s="50" t="s">
        <v>72</v>
      </c>
      <c r="S69" s="63"/>
    </row>
    <row r="70" spans="1:19" ht="20.25" customHeight="1">
      <c r="A70" s="50">
        <f t="shared" si="0"/>
        <v>66</v>
      </c>
      <c r="B70" s="27" t="s">
        <v>330</v>
      </c>
      <c r="C70" s="24"/>
      <c r="D70" s="24" t="s">
        <v>112</v>
      </c>
      <c r="E70" s="16">
        <f>SUMIF('sales(usa)'!B:B,B70,'sales(usa)'!C:C)</f>
        <v>12266.26</v>
      </c>
      <c r="F70" s="16">
        <f>SUMIF('sales(usa)'!B:B,B70,'sales(usa)'!D:D)</f>
        <v>0</v>
      </c>
      <c r="G70" s="16">
        <f>SUMIF('sales(usa)'!B:B,B70,'sales(usa)'!E:E)</f>
        <v>514.65</v>
      </c>
      <c r="H70" s="16">
        <f>SUMIF('sales(usa)'!B:B,B70,'sales(usa)'!F:F)</f>
        <v>0</v>
      </c>
      <c r="I70" s="16">
        <f>SUMIF('sales(usa)'!B:B,B70,'sales(usa)'!G:G)</f>
        <v>2632.3199999999997</v>
      </c>
      <c r="J70" s="16">
        <f>SUMIF('sales(usa)'!B:B,B70,'sales(usa)'!H:H)</f>
        <v>7056.54</v>
      </c>
      <c r="K70" s="16">
        <f>SUMIF('sales(usa)'!B:B,B70,'sales(usa)'!I:I)</f>
        <v>13111.009999999998</v>
      </c>
      <c r="L70" s="16">
        <f>SUMIF('sales(usa)'!B:B,B70,'sales(usa)'!J:J)</f>
        <v>15452.82</v>
      </c>
      <c r="M70" s="16">
        <f>SUMIF('sales(usa)'!B:B,B70,'sales(usa)'!K:K)</f>
        <v>16396.25</v>
      </c>
      <c r="N70" s="16">
        <f>SUMIF('sales(usa)'!B:B,B70,'sales(usa)'!L:L)</f>
        <v>14809.73</v>
      </c>
      <c r="O70" s="16">
        <f>SUMIF('sales(usa)'!B:B,B70,'sales(usa)'!M:M)</f>
        <v>11788.61</v>
      </c>
      <c r="P70" s="16">
        <f>SUMIF('sales(usa)'!B:B,B70,'sales(usa)'!N:N)</f>
        <v>7011.87</v>
      </c>
      <c r="Q70" s="18">
        <f t="shared" ref="Q70:Q133" si="2">SUM(E70:P70)</f>
        <v>101040.06</v>
      </c>
      <c r="R70" s="50" t="s">
        <v>72</v>
      </c>
      <c r="S70" s="63"/>
    </row>
    <row r="71" spans="1:19" ht="20.25" customHeight="1">
      <c r="A71" s="50">
        <f t="shared" si="0"/>
        <v>67</v>
      </c>
      <c r="B71" s="27" t="s">
        <v>340</v>
      </c>
      <c r="C71" s="24"/>
      <c r="D71" s="24" t="s">
        <v>19</v>
      </c>
      <c r="E71" s="16">
        <f>SUMIF('sales(usa)'!B:B,B71,'sales(usa)'!C:C)</f>
        <v>0</v>
      </c>
      <c r="F71" s="16">
        <f>SUMIF('sales(usa)'!B:B,B71,'sales(usa)'!D:D)</f>
        <v>0</v>
      </c>
      <c r="G71" s="16">
        <f>SUMIF('sales(usa)'!B:B,B71,'sales(usa)'!E:E)</f>
        <v>0</v>
      </c>
      <c r="H71" s="16">
        <f>SUMIF('sales(usa)'!B:B,B71,'sales(usa)'!F:F)</f>
        <v>0</v>
      </c>
      <c r="I71" s="16">
        <f>SUMIF('sales(usa)'!B:B,B71,'sales(usa)'!G:G)</f>
        <v>0</v>
      </c>
      <c r="J71" s="16">
        <f>SUMIF('sales(usa)'!B:B,B71,'sales(usa)'!H:H)</f>
        <v>0</v>
      </c>
      <c r="K71" s="16">
        <f>SUMIF('sales(usa)'!B:B,B71,'sales(usa)'!I:I)</f>
        <v>0</v>
      </c>
      <c r="L71" s="16">
        <f>SUMIF('sales(usa)'!B:B,B71,'sales(usa)'!J:J)</f>
        <v>0</v>
      </c>
      <c r="M71" s="16">
        <f>SUMIF('sales(usa)'!B:B,B71,'sales(usa)'!K:K)</f>
        <v>0</v>
      </c>
      <c r="N71" s="16">
        <f>SUMIF('sales(usa)'!B:B,B71,'sales(usa)'!L:L)</f>
        <v>0</v>
      </c>
      <c r="O71" s="16">
        <f>SUMIF('sales(usa)'!B:B,B71,'sales(usa)'!M:M)</f>
        <v>0</v>
      </c>
      <c r="P71" s="16">
        <f>SUMIF('sales(usa)'!B:B,B71,'sales(usa)'!N:N)</f>
        <v>0</v>
      </c>
      <c r="Q71" s="18">
        <f t="shared" si="2"/>
        <v>0</v>
      </c>
      <c r="R71" s="50" t="s">
        <v>72</v>
      </c>
      <c r="S71" s="63"/>
    </row>
    <row r="72" spans="1:19" ht="20.25" customHeight="1">
      <c r="A72" s="50">
        <f t="shared" si="0"/>
        <v>68</v>
      </c>
      <c r="B72" s="27" t="s">
        <v>341</v>
      </c>
      <c r="C72" s="24"/>
      <c r="D72" s="24" t="s">
        <v>68</v>
      </c>
      <c r="E72" s="16">
        <f>SUMIF('sales(usa)'!B:B,B72,'sales(usa)'!C:C)</f>
        <v>5712.8</v>
      </c>
      <c r="F72" s="16">
        <f>SUMIF('sales(usa)'!B:B,B72,'sales(usa)'!D:D)</f>
        <v>0</v>
      </c>
      <c r="G72" s="16">
        <f>SUMIF('sales(usa)'!B:B,B72,'sales(usa)'!E:E)</f>
        <v>0</v>
      </c>
      <c r="H72" s="16">
        <f>SUMIF('sales(usa)'!B:B,B72,'sales(usa)'!F:F)</f>
        <v>5543.2</v>
      </c>
      <c r="I72" s="16">
        <f>SUMIF('sales(usa)'!B:B,B72,'sales(usa)'!G:G)</f>
        <v>2246.88</v>
      </c>
      <c r="J72" s="16">
        <f>SUMIF('sales(usa)'!B:B,B72,'sales(usa)'!H:H)</f>
        <v>10176.27</v>
      </c>
      <c r="K72" s="16">
        <f>SUMIF('sales(usa)'!B:B,B72,'sales(usa)'!I:I)</f>
        <v>0</v>
      </c>
      <c r="L72" s="16">
        <f>SUMIF('sales(usa)'!B:B,B72,'sales(usa)'!J:J)</f>
        <v>0</v>
      </c>
      <c r="M72" s="16">
        <f>SUMIF('sales(usa)'!B:B,B72,'sales(usa)'!K:K)</f>
        <v>0</v>
      </c>
      <c r="N72" s="16">
        <f>SUMIF('sales(usa)'!B:B,B72,'sales(usa)'!L:L)</f>
        <v>0</v>
      </c>
      <c r="O72" s="16">
        <f>SUMIF('sales(usa)'!B:B,B72,'sales(usa)'!M:M)</f>
        <v>0</v>
      </c>
      <c r="P72" s="16">
        <f>SUMIF('sales(usa)'!B:B,B72,'sales(usa)'!N:N)</f>
        <v>0</v>
      </c>
      <c r="Q72" s="18">
        <f t="shared" si="2"/>
        <v>23679.15</v>
      </c>
      <c r="R72" s="50" t="s">
        <v>72</v>
      </c>
      <c r="S72" s="63"/>
    </row>
    <row r="73" spans="1:19" ht="20.25" customHeight="1">
      <c r="A73" s="50">
        <f t="shared" si="0"/>
        <v>69</v>
      </c>
      <c r="B73" s="27" t="s">
        <v>346</v>
      </c>
      <c r="C73" s="24"/>
      <c r="D73" s="24" t="s">
        <v>68</v>
      </c>
      <c r="E73" s="16">
        <f>SUMIF('sales(usa)'!B:B,B73,'sales(usa)'!C:C)</f>
        <v>6931.2</v>
      </c>
      <c r="F73" s="16">
        <f>SUMIF('sales(usa)'!B:B,B73,'sales(usa)'!D:D)</f>
        <v>6840</v>
      </c>
      <c r="G73" s="16">
        <f>SUMIF('sales(usa)'!B:B,B73,'sales(usa)'!E:E)</f>
        <v>7776</v>
      </c>
      <c r="H73" s="16">
        <f>SUMIF('sales(usa)'!B:B,B73,'sales(usa)'!F:F)</f>
        <v>3348.8</v>
      </c>
      <c r="I73" s="16">
        <f>SUMIF('sales(usa)'!B:B,B73,'sales(usa)'!G:G)</f>
        <v>5881.3</v>
      </c>
      <c r="J73" s="16">
        <f>SUMIF('sales(usa)'!B:B,B73,'sales(usa)'!H:H)</f>
        <v>5617.3</v>
      </c>
      <c r="K73" s="16">
        <f>SUMIF('sales(usa)'!B:B,B73,'sales(usa)'!I:I)</f>
        <v>1232</v>
      </c>
      <c r="L73" s="16">
        <f>SUMIF('sales(usa)'!B:B,B73,'sales(usa)'!J:J)</f>
        <v>7453.6</v>
      </c>
      <c r="M73" s="16">
        <f>SUMIF('sales(usa)'!B:B,B73,'sales(usa)'!K:K)</f>
        <v>2684</v>
      </c>
      <c r="N73" s="16">
        <f>SUMIF('sales(usa)'!B:B,B73,'sales(usa)'!L:L)</f>
        <v>12136</v>
      </c>
      <c r="O73" s="16">
        <f>SUMIF('sales(usa)'!B:B,B73,'sales(usa)'!M:M)</f>
        <v>19672.5</v>
      </c>
      <c r="P73" s="16">
        <f>SUMIF('sales(usa)'!B:B,B73,'sales(usa)'!N:N)</f>
        <v>43038</v>
      </c>
      <c r="Q73" s="18">
        <f t="shared" si="2"/>
        <v>122610.7</v>
      </c>
      <c r="R73" s="50" t="s">
        <v>72</v>
      </c>
      <c r="S73" s="63"/>
    </row>
    <row r="74" spans="1:19" ht="20.25" customHeight="1">
      <c r="A74" s="50">
        <f t="shared" si="0"/>
        <v>70</v>
      </c>
      <c r="B74" s="27" t="s">
        <v>349</v>
      </c>
      <c r="C74" s="24"/>
      <c r="D74" s="24" t="s">
        <v>68</v>
      </c>
      <c r="E74" s="16">
        <f>SUMIF('sales(usa)'!B:B,B74,'sales(usa)'!C:C)</f>
        <v>1732.5</v>
      </c>
      <c r="F74" s="16">
        <f>SUMIF('sales(usa)'!B:B,B74,'sales(usa)'!D:D)</f>
        <v>1732.5</v>
      </c>
      <c r="G74" s="16">
        <f>SUMIF('sales(usa)'!B:B,B74,'sales(usa)'!E:E)</f>
        <v>1573.5</v>
      </c>
      <c r="H74" s="16">
        <f>SUMIF('sales(usa)'!B:B,B74,'sales(usa)'!F:F)</f>
        <v>1400</v>
      </c>
      <c r="I74" s="16">
        <f>SUMIF('sales(usa)'!B:B,B74,'sales(usa)'!G:G)</f>
        <v>906</v>
      </c>
      <c r="J74" s="16">
        <f>SUMIF('sales(usa)'!B:B,B74,'sales(usa)'!H:H)</f>
        <v>1142.51</v>
      </c>
      <c r="K74" s="16">
        <f>SUMIF('sales(usa)'!B:B,B74,'sales(usa)'!I:I)</f>
        <v>1075.4000000000001</v>
      </c>
      <c r="L74" s="16">
        <f>SUMIF('sales(usa)'!B:B,B74,'sales(usa)'!J:J)</f>
        <v>795</v>
      </c>
      <c r="M74" s="16">
        <f>SUMIF('sales(usa)'!B:B,B74,'sales(usa)'!K:K)</f>
        <v>0</v>
      </c>
      <c r="N74" s="16">
        <f>SUMIF('sales(usa)'!B:B,B74,'sales(usa)'!L:L)</f>
        <v>1768.99</v>
      </c>
      <c r="O74" s="16">
        <f>SUMIF('sales(usa)'!B:B,B74,'sales(usa)'!M:M)</f>
        <v>0</v>
      </c>
      <c r="P74" s="16">
        <f>SUMIF('sales(usa)'!B:B,B74,'sales(usa)'!N:N)</f>
        <v>2143.5</v>
      </c>
      <c r="Q74" s="18">
        <f t="shared" si="2"/>
        <v>14269.9</v>
      </c>
      <c r="R74" s="50" t="s">
        <v>72</v>
      </c>
      <c r="S74" s="63"/>
    </row>
    <row r="75" spans="1:19" ht="20.25" customHeight="1">
      <c r="A75" s="50">
        <f t="shared" si="0"/>
        <v>71</v>
      </c>
      <c r="B75" s="27" t="s">
        <v>350</v>
      </c>
      <c r="C75" s="24"/>
      <c r="D75" s="24" t="s">
        <v>68</v>
      </c>
      <c r="E75" s="16">
        <f>SUMIF('sales(usa)'!B:B,B75,'sales(usa)'!C:C)</f>
        <v>0</v>
      </c>
      <c r="F75" s="16">
        <f>SUMIF('sales(usa)'!B:B,B75,'sales(usa)'!D:D)</f>
        <v>0</v>
      </c>
      <c r="G75" s="16">
        <f>SUMIF('sales(usa)'!B:B,B75,'sales(usa)'!E:E)</f>
        <v>0</v>
      </c>
      <c r="H75" s="16">
        <f>SUMIF('sales(usa)'!B:B,B75,'sales(usa)'!F:F)</f>
        <v>0</v>
      </c>
      <c r="I75" s="16">
        <f>SUMIF('sales(usa)'!B:B,B75,'sales(usa)'!G:G)</f>
        <v>0</v>
      </c>
      <c r="J75" s="16">
        <f>SUMIF('sales(usa)'!B:B,B75,'sales(usa)'!H:H)</f>
        <v>0</v>
      </c>
      <c r="K75" s="16">
        <f>SUMIF('sales(usa)'!B:B,B75,'sales(usa)'!I:I)</f>
        <v>0</v>
      </c>
      <c r="L75" s="16">
        <f>SUMIF('sales(usa)'!B:B,B75,'sales(usa)'!J:J)</f>
        <v>0</v>
      </c>
      <c r="M75" s="16">
        <f>SUMIF('sales(usa)'!B:B,B75,'sales(usa)'!K:K)</f>
        <v>0</v>
      </c>
      <c r="N75" s="16">
        <f>SUMIF('sales(usa)'!B:B,B75,'sales(usa)'!L:L)</f>
        <v>0</v>
      </c>
      <c r="O75" s="16">
        <f>SUMIF('sales(usa)'!B:B,B75,'sales(usa)'!M:M)</f>
        <v>0</v>
      </c>
      <c r="P75" s="16">
        <f>SUMIF('sales(usa)'!B:B,B75,'sales(usa)'!N:N)</f>
        <v>0</v>
      </c>
      <c r="Q75" s="18">
        <f t="shared" si="2"/>
        <v>0</v>
      </c>
      <c r="R75" s="50" t="s">
        <v>72</v>
      </c>
      <c r="S75" s="63"/>
    </row>
    <row r="76" spans="1:19" ht="20.25" customHeight="1">
      <c r="A76" s="50">
        <f t="shared" si="0"/>
        <v>72</v>
      </c>
      <c r="B76" s="22" t="s">
        <v>351</v>
      </c>
      <c r="C76" s="24"/>
      <c r="D76" s="24" t="s">
        <v>68</v>
      </c>
      <c r="E76" s="16">
        <f>SUMIF('sales(usa)'!B:B,B76,'sales(usa)'!C:C)</f>
        <v>0</v>
      </c>
      <c r="F76" s="16">
        <f>SUMIF('sales(usa)'!B:B,B76,'sales(usa)'!D:D)</f>
        <v>0</v>
      </c>
      <c r="G76" s="16">
        <f>SUMIF('sales(usa)'!B:B,B76,'sales(usa)'!E:E)</f>
        <v>0</v>
      </c>
      <c r="H76" s="16">
        <f>SUMIF('sales(usa)'!B:B,B76,'sales(usa)'!F:F)</f>
        <v>0</v>
      </c>
      <c r="I76" s="16">
        <f>SUMIF('sales(usa)'!B:B,B76,'sales(usa)'!G:G)</f>
        <v>0</v>
      </c>
      <c r="J76" s="16">
        <f>SUMIF('sales(usa)'!B:B,B76,'sales(usa)'!H:H)</f>
        <v>0</v>
      </c>
      <c r="K76" s="16">
        <f>SUMIF('sales(usa)'!B:B,B76,'sales(usa)'!I:I)</f>
        <v>0</v>
      </c>
      <c r="L76" s="16">
        <f>SUMIF('sales(usa)'!B:B,B76,'sales(usa)'!J:J)</f>
        <v>0</v>
      </c>
      <c r="M76" s="16">
        <f>SUMIF('sales(usa)'!B:B,B76,'sales(usa)'!K:K)</f>
        <v>0</v>
      </c>
      <c r="N76" s="16">
        <f>SUMIF('sales(usa)'!B:B,B76,'sales(usa)'!L:L)</f>
        <v>0</v>
      </c>
      <c r="O76" s="16">
        <f>SUMIF('sales(usa)'!B:B,B76,'sales(usa)'!M:M)</f>
        <v>0</v>
      </c>
      <c r="P76" s="16">
        <f>SUMIF('sales(usa)'!B:B,B76,'sales(usa)'!N:N)</f>
        <v>0</v>
      </c>
      <c r="Q76" s="18">
        <f t="shared" si="2"/>
        <v>0</v>
      </c>
      <c r="R76" s="50" t="s">
        <v>72</v>
      </c>
      <c r="S76" s="63"/>
    </row>
    <row r="77" spans="1:19" ht="20.25" customHeight="1">
      <c r="A77" s="50">
        <f t="shared" si="0"/>
        <v>73</v>
      </c>
      <c r="B77" s="22" t="s">
        <v>352</v>
      </c>
      <c r="C77" s="24"/>
      <c r="D77" s="24" t="s">
        <v>68</v>
      </c>
      <c r="E77" s="16">
        <f>SUMIF('sales(usa)'!B:B,B77,'sales(usa)'!C:C)</f>
        <v>0</v>
      </c>
      <c r="F77" s="16">
        <f>SUMIF('sales(usa)'!B:B,B77,'sales(usa)'!D:D)</f>
        <v>0</v>
      </c>
      <c r="G77" s="16">
        <f>SUMIF('sales(usa)'!B:B,B77,'sales(usa)'!E:E)</f>
        <v>0</v>
      </c>
      <c r="H77" s="16">
        <f>SUMIF('sales(usa)'!B:B,B77,'sales(usa)'!F:F)</f>
        <v>0</v>
      </c>
      <c r="I77" s="16">
        <f>SUMIF('sales(usa)'!B:B,B77,'sales(usa)'!G:G)</f>
        <v>0</v>
      </c>
      <c r="J77" s="16">
        <f>SUMIF('sales(usa)'!B:B,B77,'sales(usa)'!H:H)</f>
        <v>0</v>
      </c>
      <c r="K77" s="16">
        <f>SUMIF('sales(usa)'!B:B,B77,'sales(usa)'!I:I)</f>
        <v>37493.310000000005</v>
      </c>
      <c r="L77" s="16">
        <f>SUMIF('sales(usa)'!B:B,B77,'sales(usa)'!J:J)</f>
        <v>12247.619999999999</v>
      </c>
      <c r="M77" s="16">
        <f>SUMIF('sales(usa)'!B:B,B77,'sales(usa)'!K:K)</f>
        <v>0</v>
      </c>
      <c r="N77" s="16">
        <f>SUMIF('sales(usa)'!B:B,B77,'sales(usa)'!L:L)</f>
        <v>0</v>
      </c>
      <c r="O77" s="16">
        <f>SUMIF('sales(usa)'!B:B,B77,'sales(usa)'!M:M)</f>
        <v>0</v>
      </c>
      <c r="P77" s="16">
        <f>SUMIF('sales(usa)'!B:B,B77,'sales(usa)'!N:N)</f>
        <v>0</v>
      </c>
      <c r="Q77" s="18">
        <f t="shared" si="2"/>
        <v>49740.930000000008</v>
      </c>
      <c r="R77" s="50" t="s">
        <v>72</v>
      </c>
      <c r="S77" s="63"/>
    </row>
    <row r="78" spans="1:19" ht="20.25" customHeight="1">
      <c r="A78" s="50">
        <f t="shared" si="0"/>
        <v>74</v>
      </c>
      <c r="B78" s="27" t="s">
        <v>366</v>
      </c>
      <c r="C78" s="24"/>
      <c r="D78" s="24" t="s">
        <v>68</v>
      </c>
      <c r="E78" s="16">
        <f>SUMIF('sales(usa)'!B:B,B78,'sales(usa)'!C:C)</f>
        <v>940.5</v>
      </c>
      <c r="F78" s="16">
        <f>SUMIF('sales(usa)'!B:B,B78,'sales(usa)'!D:D)</f>
        <v>0</v>
      </c>
      <c r="G78" s="16">
        <f>SUMIF('sales(usa)'!B:B,B78,'sales(usa)'!E:E)</f>
        <v>0</v>
      </c>
      <c r="H78" s="16">
        <f>SUMIF('sales(usa)'!B:B,B78,'sales(usa)'!F:F)</f>
        <v>1316.7</v>
      </c>
      <c r="I78" s="16">
        <f>SUMIF('sales(usa)'!B:B,B78,'sales(usa)'!G:G)</f>
        <v>0</v>
      </c>
      <c r="J78" s="16">
        <f>SUMIF('sales(usa)'!B:B,B78,'sales(usa)'!H:H)</f>
        <v>0</v>
      </c>
      <c r="K78" s="16">
        <f>SUMIF('sales(usa)'!B:B,B78,'sales(usa)'!I:I)</f>
        <v>2420.09</v>
      </c>
      <c r="L78" s="16">
        <f>SUMIF('sales(usa)'!B:B,B78,'sales(usa)'!J:J)</f>
        <v>0</v>
      </c>
      <c r="M78" s="16">
        <f>SUMIF('sales(usa)'!B:B,B78,'sales(usa)'!K:K)</f>
        <v>0</v>
      </c>
      <c r="N78" s="16">
        <f>SUMIF('sales(usa)'!B:B,B78,'sales(usa)'!L:L)</f>
        <v>1254</v>
      </c>
      <c r="O78" s="16">
        <f>SUMIF('sales(usa)'!B:B,B78,'sales(usa)'!M:M)</f>
        <v>0</v>
      </c>
      <c r="P78" s="16">
        <f>SUMIF('sales(usa)'!B:B,B78,'sales(usa)'!N:N)</f>
        <v>1476.47</v>
      </c>
      <c r="Q78" s="18">
        <f t="shared" si="2"/>
        <v>7407.76</v>
      </c>
      <c r="R78" s="50" t="s">
        <v>72</v>
      </c>
      <c r="S78" s="63"/>
    </row>
    <row r="79" spans="1:19" ht="20.25" customHeight="1">
      <c r="A79" s="50">
        <f t="shared" si="0"/>
        <v>75</v>
      </c>
      <c r="B79" s="27" t="s">
        <v>212</v>
      </c>
      <c r="C79" s="24"/>
      <c r="D79" s="24" t="s">
        <v>19</v>
      </c>
      <c r="E79" s="16">
        <f>SUMIF('sales(usa)'!B:B,B79,'sales(usa)'!C:C)</f>
        <v>10168.049999999999</v>
      </c>
      <c r="F79" s="16">
        <f>SUMIF('sales(usa)'!B:B,B79,'sales(usa)'!D:D)</f>
        <v>0</v>
      </c>
      <c r="G79" s="16">
        <f>SUMIF('sales(usa)'!B:B,B79,'sales(usa)'!E:E)</f>
        <v>0</v>
      </c>
      <c r="H79" s="16">
        <f>SUMIF('sales(usa)'!B:B,B79,'sales(usa)'!F:F)</f>
        <v>0</v>
      </c>
      <c r="I79" s="16">
        <f>SUMIF('sales(usa)'!B:B,B79,'sales(usa)'!G:G)</f>
        <v>0</v>
      </c>
      <c r="J79" s="16">
        <f>SUMIF('sales(usa)'!B:B,B79,'sales(usa)'!H:H)</f>
        <v>0</v>
      </c>
      <c r="K79" s="16">
        <f>SUMIF('sales(usa)'!B:B,B79,'sales(usa)'!I:I)</f>
        <v>0</v>
      </c>
      <c r="L79" s="16">
        <f>SUMIF('sales(usa)'!B:B,B79,'sales(usa)'!J:J)</f>
        <v>0</v>
      </c>
      <c r="M79" s="16">
        <f>SUMIF('sales(usa)'!B:B,B79,'sales(usa)'!K:K)</f>
        <v>0</v>
      </c>
      <c r="N79" s="16">
        <f>SUMIF('sales(usa)'!B:B,B79,'sales(usa)'!L:L)</f>
        <v>0</v>
      </c>
      <c r="O79" s="16">
        <f>SUMIF('sales(usa)'!B:B,B79,'sales(usa)'!M:M)</f>
        <v>0</v>
      </c>
      <c r="P79" s="16">
        <f>SUMIF('sales(usa)'!B:B,B79,'sales(usa)'!N:N)</f>
        <v>0</v>
      </c>
      <c r="Q79" s="18">
        <f t="shared" si="2"/>
        <v>10168.049999999999</v>
      </c>
      <c r="R79" s="50" t="s">
        <v>72</v>
      </c>
      <c r="S79" s="63"/>
    </row>
    <row r="80" spans="1:19" ht="20.25" customHeight="1">
      <c r="A80" s="50">
        <f t="shared" si="0"/>
        <v>76</v>
      </c>
      <c r="B80" s="27" t="s">
        <v>356</v>
      </c>
      <c r="C80" s="24"/>
      <c r="D80" s="24" t="s">
        <v>302</v>
      </c>
      <c r="E80" s="16">
        <f>SUMIF('sales(usa)'!B:B,B80,'sales(usa)'!C:C)</f>
        <v>0</v>
      </c>
      <c r="F80" s="16">
        <f>SUMIF('sales(usa)'!B:B,B80,'sales(usa)'!D:D)</f>
        <v>0</v>
      </c>
      <c r="G80" s="16">
        <f>SUMIF('sales(usa)'!B:B,B80,'sales(usa)'!E:E)</f>
        <v>0</v>
      </c>
      <c r="H80" s="16">
        <f>SUMIF('sales(usa)'!B:B,B80,'sales(usa)'!F:F)</f>
        <v>0</v>
      </c>
      <c r="I80" s="16">
        <f>SUMIF('sales(usa)'!B:B,B80,'sales(usa)'!G:G)</f>
        <v>0</v>
      </c>
      <c r="J80" s="16">
        <f>SUMIF('sales(usa)'!B:B,B80,'sales(usa)'!H:H)</f>
        <v>0</v>
      </c>
      <c r="K80" s="16">
        <f>SUMIF('sales(usa)'!B:B,B80,'sales(usa)'!I:I)</f>
        <v>0</v>
      </c>
      <c r="L80" s="16">
        <f>SUMIF('sales(usa)'!B:B,B80,'sales(usa)'!J:J)</f>
        <v>0</v>
      </c>
      <c r="M80" s="16">
        <f>SUMIF('sales(usa)'!B:B,B80,'sales(usa)'!K:K)</f>
        <v>0</v>
      </c>
      <c r="N80" s="16">
        <f>SUMIF('sales(usa)'!B:B,B80,'sales(usa)'!L:L)</f>
        <v>0</v>
      </c>
      <c r="O80" s="16">
        <f>SUMIF('sales(usa)'!B:B,B80,'sales(usa)'!M:M)</f>
        <v>0</v>
      </c>
      <c r="P80" s="16">
        <f>SUMIF('sales(usa)'!B:B,B80,'sales(usa)'!N:N)</f>
        <v>0</v>
      </c>
      <c r="Q80" s="18">
        <f t="shared" si="2"/>
        <v>0</v>
      </c>
      <c r="R80" s="50" t="s">
        <v>72</v>
      </c>
      <c r="S80" s="63"/>
    </row>
    <row r="81" spans="1:19" ht="20.25" customHeight="1">
      <c r="A81" s="50">
        <f t="shared" si="0"/>
        <v>77</v>
      </c>
      <c r="B81" s="22" t="s">
        <v>360</v>
      </c>
      <c r="C81" s="24"/>
      <c r="D81" s="24" t="s">
        <v>112</v>
      </c>
      <c r="E81" s="16">
        <f>SUMIF('sales(usa)'!B:B,B81,'sales(usa)'!C:C)</f>
        <v>0</v>
      </c>
      <c r="F81" s="16">
        <f>SUMIF('sales(usa)'!B:B,B81,'sales(usa)'!D:D)</f>
        <v>0</v>
      </c>
      <c r="G81" s="16">
        <f>SUMIF('sales(usa)'!B:B,B81,'sales(usa)'!E:E)</f>
        <v>1143</v>
      </c>
      <c r="H81" s="16">
        <f>SUMIF('sales(usa)'!B:B,B81,'sales(usa)'!F:F)</f>
        <v>2286</v>
      </c>
      <c r="I81" s="16">
        <f>SUMIF('sales(usa)'!B:B,B81,'sales(usa)'!G:G)</f>
        <v>3917.13</v>
      </c>
      <c r="J81" s="16">
        <f>SUMIF('sales(usa)'!B:B,B81,'sales(usa)'!H:H)</f>
        <v>4918.3999999999996</v>
      </c>
      <c r="K81" s="16">
        <f>SUMIF('sales(usa)'!B:B,B81,'sales(usa)'!I:I)</f>
        <v>0</v>
      </c>
      <c r="L81" s="16">
        <f>SUMIF('sales(usa)'!B:B,B81,'sales(usa)'!J:J)</f>
        <v>0</v>
      </c>
      <c r="M81" s="16">
        <f>SUMIF('sales(usa)'!B:B,B81,'sales(usa)'!K:K)</f>
        <v>3995.7200000000003</v>
      </c>
      <c r="N81" s="16">
        <f>SUMIF('sales(usa)'!B:B,B81,'sales(usa)'!L:L)</f>
        <v>2952.66</v>
      </c>
      <c r="O81" s="16">
        <f>SUMIF('sales(usa)'!B:B,B81,'sales(usa)'!M:M)</f>
        <v>2750.1</v>
      </c>
      <c r="P81" s="16">
        <f>SUMIF('sales(usa)'!B:B,B81,'sales(usa)'!N:N)</f>
        <v>1976</v>
      </c>
      <c r="Q81" s="18">
        <f t="shared" si="2"/>
        <v>23939.01</v>
      </c>
      <c r="R81" s="50" t="s">
        <v>72</v>
      </c>
      <c r="S81" s="63"/>
    </row>
    <row r="82" spans="1:19" ht="20.25" customHeight="1">
      <c r="A82" s="50">
        <f t="shared" si="0"/>
        <v>78</v>
      </c>
      <c r="B82" s="22" t="s">
        <v>1727</v>
      </c>
      <c r="C82" s="24"/>
      <c r="D82" s="24" t="s">
        <v>31</v>
      </c>
      <c r="E82" s="16">
        <f>SUMIF('sales(usa)'!B:B,B82,'sales(usa)'!C:C)</f>
        <v>10160.130000000001</v>
      </c>
      <c r="F82" s="16">
        <f>SUMIF('sales(usa)'!B:B,B82,'sales(usa)'!D:D)</f>
        <v>35613.57</v>
      </c>
      <c r="G82" s="16">
        <f>SUMIF('sales(usa)'!B:B,B82,'sales(usa)'!E:E)</f>
        <v>52808.409999999996</v>
      </c>
      <c r="H82" s="16">
        <f>SUMIF('sales(usa)'!B:B,B82,'sales(usa)'!F:F)</f>
        <v>47516.5</v>
      </c>
      <c r="I82" s="16">
        <f>SUMIF('sales(usa)'!B:B,B82,'sales(usa)'!G:G)</f>
        <v>69213.14</v>
      </c>
      <c r="J82" s="16">
        <f>SUMIF('sales(usa)'!B:B,B82,'sales(usa)'!H:H)</f>
        <v>54728.639999999999</v>
      </c>
      <c r="K82" s="16">
        <f>SUMIF('sales(usa)'!B:B,B82,'sales(usa)'!I:I)</f>
        <v>88094.639999999985</v>
      </c>
      <c r="L82" s="16">
        <f>SUMIF('sales(usa)'!B:B,B82,'sales(usa)'!J:J)</f>
        <v>89933.599999999991</v>
      </c>
      <c r="M82" s="16">
        <f>SUMIF('sales(usa)'!B:B,B82,'sales(usa)'!K:K)</f>
        <v>119134.96999999997</v>
      </c>
      <c r="N82" s="16">
        <f>SUMIF('sales(usa)'!B:B,B82,'sales(usa)'!L:L)</f>
        <v>122460.73000000003</v>
      </c>
      <c r="O82" s="16">
        <f>SUMIF('sales(usa)'!B:B,B82,'sales(usa)'!M:M)</f>
        <v>122940.29</v>
      </c>
      <c r="P82" s="16">
        <f>SUMIF('sales(usa)'!B:B,B82,'sales(usa)'!N:N)</f>
        <v>27783.870000000003</v>
      </c>
      <c r="Q82" s="18">
        <f t="shared" si="2"/>
        <v>840388.49</v>
      </c>
      <c r="R82" s="50" t="s">
        <v>72</v>
      </c>
      <c r="S82" s="63"/>
    </row>
    <row r="83" spans="1:19" ht="20.25" customHeight="1">
      <c r="A83" s="50">
        <f t="shared" si="0"/>
        <v>79</v>
      </c>
      <c r="B83" s="22" t="s">
        <v>1754</v>
      </c>
      <c r="C83" s="24"/>
      <c r="D83" s="15" t="s">
        <v>68</v>
      </c>
      <c r="E83" s="16">
        <f>SUMIF('sales(usa)'!B:B,B83,'sales(usa)'!C:C)</f>
        <v>3483.3</v>
      </c>
      <c r="F83" s="16">
        <f>SUMIF('sales(usa)'!B:B,B83,'sales(usa)'!D:D)</f>
        <v>4665.57</v>
      </c>
      <c r="G83" s="16">
        <f>SUMIF('sales(usa)'!B:B,B83,'sales(usa)'!E:E)</f>
        <v>341.5</v>
      </c>
      <c r="H83" s="16">
        <f>SUMIF('sales(usa)'!B:B,B83,'sales(usa)'!F:F)</f>
        <v>0</v>
      </c>
      <c r="I83" s="16">
        <f>SUMIF('sales(usa)'!B:B,B83,'sales(usa)'!G:G)</f>
        <v>2444.5300000000002</v>
      </c>
      <c r="J83" s="16">
        <f>SUMIF('sales(usa)'!B:B,B83,'sales(usa)'!H:H)</f>
        <v>0</v>
      </c>
      <c r="K83" s="16">
        <f>SUMIF('sales(usa)'!B:B,B83,'sales(usa)'!I:I)</f>
        <v>12066.769999999999</v>
      </c>
      <c r="L83" s="16">
        <f>SUMIF('sales(usa)'!B:B,B83,'sales(usa)'!J:J)</f>
        <v>34879.199999999997</v>
      </c>
      <c r="M83" s="16">
        <f>SUMIF('sales(usa)'!B:B,B83,'sales(usa)'!K:K)</f>
        <v>38589.060000000005</v>
      </c>
      <c r="N83" s="16">
        <f>SUMIF('sales(usa)'!B:B,B83,'sales(usa)'!L:L)</f>
        <v>35023.579999999994</v>
      </c>
      <c r="O83" s="16">
        <f>SUMIF('sales(usa)'!B:B,B83,'sales(usa)'!M:M)</f>
        <v>40195.14</v>
      </c>
      <c r="P83" s="16">
        <f>SUMIF('sales(usa)'!B:B,B83,'sales(usa)'!N:N)</f>
        <v>33089.67</v>
      </c>
      <c r="Q83" s="18">
        <f t="shared" si="2"/>
        <v>204778.31999999995</v>
      </c>
      <c r="R83" s="50" t="s">
        <v>72</v>
      </c>
      <c r="S83" s="63"/>
    </row>
    <row r="84" spans="1:19" ht="20.25" customHeight="1">
      <c r="A84" s="50">
        <f t="shared" si="0"/>
        <v>80</v>
      </c>
      <c r="B84" s="22" t="s">
        <v>1755</v>
      </c>
      <c r="C84" s="24"/>
      <c r="D84" s="15" t="s">
        <v>68</v>
      </c>
      <c r="E84" s="16">
        <f>SUMIF('sales(usa)'!B:B,B84,'sales(usa)'!C:C)</f>
        <v>6977</v>
      </c>
      <c r="F84" s="16">
        <f>SUMIF('sales(usa)'!B:B,B84,'sales(usa)'!D:D)</f>
        <v>3650</v>
      </c>
      <c r="G84" s="16">
        <f>SUMIF('sales(usa)'!B:B,B84,'sales(usa)'!E:E)</f>
        <v>8120</v>
      </c>
      <c r="H84" s="16">
        <f>SUMIF('sales(usa)'!B:B,B84,'sales(usa)'!F:F)</f>
        <v>7893</v>
      </c>
      <c r="I84" s="16">
        <f>SUMIF('sales(usa)'!B:B,B84,'sales(usa)'!G:G)</f>
        <v>5555</v>
      </c>
      <c r="J84" s="16">
        <f>SUMIF('sales(usa)'!B:B,B84,'sales(usa)'!H:H)</f>
        <v>9410</v>
      </c>
      <c r="K84" s="16">
        <f>SUMIF('sales(usa)'!B:B,B84,'sales(usa)'!I:I)</f>
        <v>4176</v>
      </c>
      <c r="L84" s="16">
        <f>SUMIF('sales(usa)'!B:B,B84,'sales(usa)'!J:J)</f>
        <v>3473</v>
      </c>
      <c r="M84" s="16">
        <f>SUMIF('sales(usa)'!B:B,B84,'sales(usa)'!K:K)</f>
        <v>5998.62</v>
      </c>
      <c r="N84" s="16">
        <f>SUMIF('sales(usa)'!B:B,B84,'sales(usa)'!L:L)</f>
        <v>7374.8</v>
      </c>
      <c r="O84" s="16">
        <f>SUMIF('sales(usa)'!B:B,B84,'sales(usa)'!M:M)</f>
        <v>5612</v>
      </c>
      <c r="P84" s="16">
        <f>SUMIF('sales(usa)'!B:B,B84,'sales(usa)'!N:N)</f>
        <v>6583</v>
      </c>
      <c r="Q84" s="18">
        <f t="shared" si="2"/>
        <v>74822.420000000013</v>
      </c>
      <c r="R84" s="50" t="s">
        <v>72</v>
      </c>
      <c r="S84" s="63"/>
    </row>
    <row r="85" spans="1:19" ht="20.25" customHeight="1">
      <c r="A85" s="50">
        <f t="shared" si="0"/>
        <v>81</v>
      </c>
      <c r="B85" s="22" t="s">
        <v>2758</v>
      </c>
      <c r="C85" s="24"/>
      <c r="D85" s="15" t="s">
        <v>302</v>
      </c>
      <c r="E85" s="16">
        <v>0</v>
      </c>
      <c r="F85" s="16">
        <f>SUMIF('sales(usa)'!B:B,B85,'sales(usa)'!D:D)</f>
        <v>1695.76</v>
      </c>
      <c r="G85" s="16">
        <f>SUMIF('sales(usa)'!B:B,B85,'sales(usa)'!E:E)</f>
        <v>3391.52</v>
      </c>
      <c r="H85" s="16">
        <f>SUMIF('sales(usa)'!B:B,B85,'sales(usa)'!F:F)</f>
        <v>0</v>
      </c>
      <c r="I85" s="16">
        <f>SUMIF('sales(usa)'!B:B,B85,'sales(usa)'!G:G)</f>
        <v>0</v>
      </c>
      <c r="J85" s="16">
        <f>SUMIF('sales(usa)'!B:B,B85,'sales(usa)'!H:H)</f>
        <v>2210.64</v>
      </c>
      <c r="K85" s="16">
        <f>SUMIF('sales(usa)'!B:B,B85,'sales(usa)'!I:I)</f>
        <v>2020.81</v>
      </c>
      <c r="L85" s="16">
        <f>SUMIF('sales(usa)'!B:B,B85,'sales(usa)'!J:J)</f>
        <v>0</v>
      </c>
      <c r="M85" s="16">
        <f>SUMIF('sales(usa)'!B:B,B85,'sales(usa)'!K:K)</f>
        <v>0</v>
      </c>
      <c r="N85" s="16">
        <f>SUMIF('sales(usa)'!B:B,B85,'sales(usa)'!L:L)</f>
        <v>0</v>
      </c>
      <c r="O85" s="16">
        <f>SUMIF('sales(usa)'!B:B,B85,'sales(usa)'!M:M)</f>
        <v>0</v>
      </c>
      <c r="P85" s="16">
        <f>SUMIF('sales(usa)'!B:B,B85,'sales(usa)'!N:N)</f>
        <v>0</v>
      </c>
      <c r="Q85" s="18">
        <f t="shared" si="2"/>
        <v>9318.73</v>
      </c>
      <c r="R85" s="50" t="s">
        <v>72</v>
      </c>
      <c r="S85" s="63"/>
    </row>
    <row r="86" spans="1:19" ht="20.25" customHeight="1">
      <c r="A86" s="50">
        <f t="shared" si="0"/>
        <v>82</v>
      </c>
      <c r="B86" s="22" t="s">
        <v>6130</v>
      </c>
      <c r="C86" s="24"/>
      <c r="D86" s="15" t="s">
        <v>31</v>
      </c>
      <c r="E86" s="16">
        <v>0</v>
      </c>
      <c r="F86" s="16">
        <v>0</v>
      </c>
      <c r="G86" s="16">
        <v>0</v>
      </c>
      <c r="H86" s="16">
        <v>0</v>
      </c>
      <c r="I86" s="16">
        <f>SUMIF('sales(usa)'!B:B,B86,'sales(usa)'!G:G)</f>
        <v>57375.78</v>
      </c>
      <c r="J86" s="16">
        <f>SUMIF('sales(usa)'!B:B,B86,'sales(usa)'!H:H)</f>
        <v>0</v>
      </c>
      <c r="K86" s="16">
        <f>SUMIF('sales(usa)'!B:B,B86,'sales(usa)'!I:I)</f>
        <v>0</v>
      </c>
      <c r="L86" s="16">
        <f>SUMIF('sales(usa)'!B:B,B86,'sales(usa)'!J:J)</f>
        <v>0</v>
      </c>
      <c r="M86" s="16">
        <f>SUMIF('sales(usa)'!B:B,B86,'sales(usa)'!K:K)</f>
        <v>0</v>
      </c>
      <c r="N86" s="16">
        <f>SUMIF('sales(usa)'!B:B,B86,'sales(usa)'!L:L)</f>
        <v>0</v>
      </c>
      <c r="O86" s="16">
        <f>SUMIF('sales(usa)'!B:B,B86,'sales(usa)'!M:M)</f>
        <v>0</v>
      </c>
      <c r="P86" s="16">
        <f>SUMIF('sales(usa)'!B:B,B86,'sales(usa)'!N:N)</f>
        <v>0</v>
      </c>
      <c r="Q86" s="18">
        <f t="shared" si="2"/>
        <v>57375.78</v>
      </c>
      <c r="R86" s="50" t="s">
        <v>72</v>
      </c>
      <c r="S86" s="63"/>
    </row>
    <row r="87" spans="1:19" ht="20.25" customHeight="1">
      <c r="A87" s="50">
        <f t="shared" si="0"/>
        <v>83</v>
      </c>
      <c r="B87" s="22" t="s">
        <v>7777</v>
      </c>
      <c r="C87" s="24"/>
      <c r="D87" s="15" t="s">
        <v>112</v>
      </c>
      <c r="E87" s="16">
        <v>0</v>
      </c>
      <c r="F87" s="16">
        <v>0</v>
      </c>
      <c r="G87" s="16">
        <v>0</v>
      </c>
      <c r="H87" s="16">
        <v>0</v>
      </c>
      <c r="I87" s="16">
        <f>SUMIF('sales(usa)'!B:B,B87,'sales(usa)'!G:G)</f>
        <v>7689.130000000001</v>
      </c>
      <c r="J87" s="16">
        <f>SUMIF('sales(usa)'!B:B,B87,'sales(usa)'!H:H)</f>
        <v>0</v>
      </c>
      <c r="K87" s="16">
        <f>SUMIF('sales(usa)'!B:B,B87,'sales(usa)'!I:I)</f>
        <v>15789.18</v>
      </c>
      <c r="L87" s="16">
        <f>SUMIF('sales(usa)'!B:B,B87,'sales(usa)'!J:J)</f>
        <v>17174.080000000002</v>
      </c>
      <c r="M87" s="16">
        <f>SUMIF('sales(usa)'!B:B,B87,'sales(usa)'!K:K)</f>
        <v>8481.76</v>
      </c>
      <c r="N87" s="16">
        <f>SUMIF('sales(usa)'!B:B,B87,'sales(usa)'!L:L)</f>
        <v>46677.71</v>
      </c>
      <c r="O87" s="16">
        <f>SUMIF('sales(usa)'!B:B,B87,'sales(usa)'!M:M)</f>
        <v>51800.790000000008</v>
      </c>
      <c r="P87" s="16">
        <f>SUMIF('sales(usa)'!B:B,B87,'sales(usa)'!N:N)</f>
        <v>29584.95</v>
      </c>
      <c r="Q87" s="18">
        <f t="shared" si="2"/>
        <v>177197.60000000003</v>
      </c>
      <c r="R87" s="50" t="s">
        <v>72</v>
      </c>
      <c r="S87" s="63"/>
    </row>
    <row r="88" spans="1:19" ht="20.25" customHeight="1">
      <c r="A88" s="50">
        <f t="shared" si="0"/>
        <v>84</v>
      </c>
      <c r="B88" s="22" t="s">
        <v>7778</v>
      </c>
      <c r="C88" s="24"/>
      <c r="D88" s="15" t="s">
        <v>31</v>
      </c>
      <c r="E88" s="16">
        <v>0</v>
      </c>
      <c r="F88" s="16">
        <v>0</v>
      </c>
      <c r="G88" s="16">
        <v>0</v>
      </c>
      <c r="H88" s="16">
        <v>0</v>
      </c>
      <c r="I88" s="16">
        <f>SUMIF('sales(usa)'!B:B,B88,'sales(usa)'!G:G)</f>
        <v>2146.203</v>
      </c>
      <c r="J88" s="16">
        <f>SUMIF('sales(usa)'!B:B,B88,'sales(usa)'!H:H)</f>
        <v>547.5</v>
      </c>
      <c r="K88" s="16">
        <f>SUMIF('sales(usa)'!B:B,B88,'sales(usa)'!I:I)</f>
        <v>0</v>
      </c>
      <c r="L88" s="16">
        <f>SUMIF('sales(usa)'!B:B,B88,'sales(usa)'!J:J)</f>
        <v>0</v>
      </c>
      <c r="M88" s="16">
        <f>SUMIF('sales(usa)'!B:B,B88,'sales(usa)'!K:K)</f>
        <v>0</v>
      </c>
      <c r="N88" s="16">
        <f>SUMIF('sales(usa)'!B:B,B88,'sales(usa)'!L:L)</f>
        <v>0</v>
      </c>
      <c r="O88" s="16">
        <f>SUMIF('sales(usa)'!B:B,B88,'sales(usa)'!M:M)</f>
        <v>0</v>
      </c>
      <c r="P88" s="16">
        <f>SUMIF('sales(usa)'!B:B,B88,'sales(usa)'!N:N)</f>
        <v>9700.5</v>
      </c>
      <c r="Q88" s="18">
        <f t="shared" si="2"/>
        <v>12394.203</v>
      </c>
      <c r="R88" s="50" t="s">
        <v>72</v>
      </c>
      <c r="S88" s="63"/>
    </row>
    <row r="89" spans="1:19" ht="20.25" customHeight="1">
      <c r="A89" s="50">
        <f t="shared" si="0"/>
        <v>85</v>
      </c>
      <c r="B89" s="22" t="s">
        <v>10817</v>
      </c>
      <c r="C89" s="24"/>
      <c r="D89" s="15" t="s">
        <v>31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f>SUMIF('sales(usa)'!B:B,B89,'sales(usa)'!I:I)</f>
        <v>74100.459999999992</v>
      </c>
      <c r="L89" s="16">
        <f>SUMIF('sales(usa)'!B:B,B89,'sales(usa)'!J:J)</f>
        <v>0</v>
      </c>
      <c r="M89" s="16">
        <f>SUMIF('sales(usa)'!B:B,B89,'sales(usa)'!K:K)</f>
        <v>0</v>
      </c>
      <c r="N89" s="16">
        <f>SUMIF('sales(usa)'!B:B,B89,'sales(usa)'!L:L)</f>
        <v>0</v>
      </c>
      <c r="O89" s="16">
        <f>SUMIF('sales(usa)'!B:B,B89,'sales(usa)'!M:M)</f>
        <v>0</v>
      </c>
      <c r="P89" s="16">
        <f>SUMIF('sales(usa)'!B:B,B89,'sales(usa)'!N:N)</f>
        <v>0</v>
      </c>
      <c r="Q89" s="18">
        <f t="shared" si="2"/>
        <v>74100.459999999992</v>
      </c>
      <c r="R89" s="50" t="s">
        <v>72</v>
      </c>
      <c r="S89" s="63"/>
    </row>
    <row r="90" spans="1:19" ht="20.25" customHeight="1">
      <c r="A90" s="50">
        <f t="shared" si="0"/>
        <v>86</v>
      </c>
      <c r="B90" s="22" t="s">
        <v>12961</v>
      </c>
      <c r="C90" s="24"/>
      <c r="D90" s="15" t="s">
        <v>35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f>SUMIF('sales(usa)'!B:B,B90,'sales(usa)'!J:J)</f>
        <v>3816.09</v>
      </c>
      <c r="M90" s="16">
        <f>SUMIF('sales(usa)'!B:B,B90,'sales(usa)'!K:K)</f>
        <v>0</v>
      </c>
      <c r="N90" s="16">
        <f>SUMIF('sales(usa)'!B:B,B90,'sales(usa)'!L:L)</f>
        <v>2714</v>
      </c>
      <c r="O90" s="16">
        <f>SUMIF('sales(usa)'!B:B,B90,'sales(usa)'!M:M)</f>
        <v>0</v>
      </c>
      <c r="P90" s="16">
        <f>SUMIF('sales(usa)'!B:B,B90,'sales(usa)'!N:N)</f>
        <v>0</v>
      </c>
      <c r="Q90" s="18">
        <f t="shared" si="2"/>
        <v>6530.09</v>
      </c>
      <c r="R90" s="50" t="s">
        <v>72</v>
      </c>
      <c r="S90" s="63"/>
    </row>
    <row r="91" spans="1:19" ht="20.25" customHeight="1">
      <c r="A91" s="50">
        <f t="shared" si="0"/>
        <v>87</v>
      </c>
      <c r="B91" s="22" t="s">
        <v>12962</v>
      </c>
      <c r="C91" s="24"/>
      <c r="D91" s="15" t="s">
        <v>112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f>SUMIF('sales(usa)'!B:B,B91,'sales(usa)'!J:J)</f>
        <v>1809.9</v>
      </c>
      <c r="M91" s="16">
        <f>SUMIF('sales(usa)'!B:B,B91,'sales(usa)'!K:K)</f>
        <v>10583.169999999998</v>
      </c>
      <c r="N91" s="16">
        <f>SUMIF('sales(usa)'!B:B,B91,'sales(usa)'!L:L)</f>
        <v>3739.95</v>
      </c>
      <c r="O91" s="16">
        <f>SUMIF('sales(usa)'!B:B,B91,'sales(usa)'!M:M)</f>
        <v>1236.48</v>
      </c>
      <c r="P91" s="16">
        <f>SUMIF('sales(usa)'!B:B,B91,'sales(usa)'!N:N)</f>
        <v>1568.88</v>
      </c>
      <c r="Q91" s="18">
        <f t="shared" si="2"/>
        <v>18938.379999999997</v>
      </c>
      <c r="R91" s="50" t="s">
        <v>72</v>
      </c>
      <c r="S91" s="63"/>
    </row>
    <row r="92" spans="1:19" ht="20.25" customHeight="1">
      <c r="A92" s="50">
        <f t="shared" si="0"/>
        <v>88</v>
      </c>
      <c r="B92" s="22" t="s">
        <v>16413</v>
      </c>
      <c r="C92" s="24"/>
      <c r="D92" s="15" t="s">
        <v>68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f>SUMIF('sales(usa)'!B:B,B92,'sales(usa)'!L:L)</f>
        <v>3245</v>
      </c>
      <c r="O92" s="16">
        <f>SUMIF('sales(usa)'!B:B,B92,'sales(usa)'!M:M)</f>
        <v>3339.92</v>
      </c>
      <c r="P92" s="16">
        <f>SUMIF('sales(usa)'!B:B,B92,'sales(usa)'!N:N)</f>
        <v>3495</v>
      </c>
      <c r="Q92" s="18">
        <f t="shared" si="2"/>
        <v>10079.92</v>
      </c>
      <c r="R92" s="50" t="s">
        <v>72</v>
      </c>
      <c r="S92" s="63"/>
    </row>
    <row r="93" spans="1:19" ht="20.25" customHeight="1">
      <c r="A93" s="50">
        <f t="shared" si="0"/>
        <v>89</v>
      </c>
      <c r="B93" s="48" t="s">
        <v>114</v>
      </c>
      <c r="C93" s="279"/>
      <c r="D93" s="44" t="s">
        <v>68</v>
      </c>
      <c r="E93" s="16">
        <f>SUMIF('sales(mx)'!B:B,B93,'sales(mx)'!C:C)</f>
        <v>0</v>
      </c>
      <c r="F93" s="16">
        <f>SUMIF('sales(mx)'!B:B,B93,'sales(mx)'!D:D)</f>
        <v>0</v>
      </c>
      <c r="G93" s="16">
        <f>SUMIF('sales(mx)'!B:B,B93,'sales(mx)'!E:E)</f>
        <v>0</v>
      </c>
      <c r="H93" s="16">
        <f>SUMIF('sales(mx)'!B:B,B93,'sales(mx)'!F:F)</f>
        <v>0</v>
      </c>
      <c r="I93" s="16">
        <f>SUMIF('sales(mx)'!B:B,B93,'sales(mx)'!G:G)</f>
        <v>0</v>
      </c>
      <c r="J93" s="16">
        <f>SUMIF('sales(mx)'!B:B,B93,'sales(mx)'!H:H)</f>
        <v>0</v>
      </c>
      <c r="K93" s="16">
        <f>SUMIF('sales(mx)'!B:B,B93,'sales(mx)'!I:I)</f>
        <v>0</v>
      </c>
      <c r="L93" s="16">
        <f>SUMIF('sales(mx)'!B:B,B93,'sales(mx)'!J:J)</f>
        <v>0</v>
      </c>
      <c r="M93" s="16">
        <f>SUMIF('sales(mx)'!B:B,B93,'sales(mx)'!K:K)</f>
        <v>0</v>
      </c>
      <c r="N93" s="16">
        <f>SUMIF('sales(mx)'!B:B,B93,'sales(mx)'!L:L)</f>
        <v>0</v>
      </c>
      <c r="O93" s="16">
        <f>SUMIF('sales(mx)'!B:B,B93,'sales(mx)'!M:M)</f>
        <v>0</v>
      </c>
      <c r="P93" s="16">
        <f>SUMIF('sales(mx)'!B:B,B93,'sales(mx)'!N:N)</f>
        <v>0</v>
      </c>
      <c r="Q93" s="18">
        <f t="shared" si="2"/>
        <v>0</v>
      </c>
      <c r="R93" s="25" t="s">
        <v>71</v>
      </c>
    </row>
    <row r="94" spans="1:19" ht="20.25" customHeight="1">
      <c r="A94" s="50">
        <f t="shared" si="0"/>
        <v>90</v>
      </c>
      <c r="B94" s="42" t="s">
        <v>11107</v>
      </c>
      <c r="C94" s="44"/>
      <c r="D94" s="45" t="s">
        <v>112</v>
      </c>
      <c r="E94" s="16">
        <f>SUMIF('sales(mx)'!B:B,B94,'sales(mx)'!C:C)</f>
        <v>0</v>
      </c>
      <c r="F94" s="16">
        <f>SUMIF('sales(mx)'!B:B,B94,'sales(mx)'!D:D)</f>
        <v>0</v>
      </c>
      <c r="G94" s="16">
        <f>SUMIF('sales(mx)'!B:B,B94,'sales(mx)'!E:E)</f>
        <v>0</v>
      </c>
      <c r="H94" s="16">
        <f>SUMIF('sales(mx)'!B:B,B94,'sales(mx)'!F:F)</f>
        <v>0</v>
      </c>
      <c r="I94" s="16">
        <f>SUMIF('sales(mx)'!B:B,B94,'sales(mx)'!G:G)</f>
        <v>0</v>
      </c>
      <c r="J94" s="16">
        <f>SUMIF('sales(mx)'!B:B,B94,'sales(mx)'!H:H)</f>
        <v>0</v>
      </c>
      <c r="K94" s="16">
        <f>SUMIF('sales(mx)'!B:B,B94,'sales(mx)'!I:I)</f>
        <v>6110.24</v>
      </c>
      <c r="L94" s="16">
        <f>SUMIF('sales(mx)'!B:B,B94,'sales(mx)'!J:J)</f>
        <v>219</v>
      </c>
      <c r="M94" s="16">
        <f>SUMIF('sales(mx)'!B:B,B94,'sales(mx)'!K:K)</f>
        <v>6249.6</v>
      </c>
      <c r="N94" s="16">
        <f>SUMIF('sales(mx)'!B:B,B94,'sales(mx)'!L:L)</f>
        <v>0</v>
      </c>
      <c r="O94" s="16">
        <f>SUMIF('sales(mx)'!B:B,B94,'sales(mx)'!M:M)</f>
        <v>0</v>
      </c>
      <c r="P94" s="16">
        <f>SUMIF('sales(mx)'!B:B,B94,'sales(mx)'!N:N)</f>
        <v>0</v>
      </c>
      <c r="Q94" s="18">
        <f t="shared" si="2"/>
        <v>12578.84</v>
      </c>
      <c r="R94" s="25" t="s">
        <v>71</v>
      </c>
    </row>
    <row r="95" spans="1:19" ht="20.25" customHeight="1">
      <c r="A95" s="50">
        <f t="shared" si="0"/>
        <v>91</v>
      </c>
      <c r="B95" s="43" t="s">
        <v>18</v>
      </c>
      <c r="C95" s="45"/>
      <c r="D95" s="44" t="s">
        <v>19</v>
      </c>
      <c r="E95" s="16">
        <f>SUMIF('sales(mx)'!B:B,B95,'sales(mx)'!C:C)</f>
        <v>0</v>
      </c>
      <c r="F95" s="16">
        <f>SUMIF('sales(mx)'!B:B,B95,'sales(mx)'!D:D)</f>
        <v>0</v>
      </c>
      <c r="G95" s="16">
        <f>SUMIF('sales(mx)'!B:B,B95,'sales(mx)'!E:E)</f>
        <v>0</v>
      </c>
      <c r="H95" s="16">
        <f>SUMIF('sales(mx)'!B:B,B95,'sales(mx)'!F:F)</f>
        <v>0</v>
      </c>
      <c r="I95" s="16">
        <f>SUMIF('sales(mx)'!B:B,B95,'sales(mx)'!G:G)</f>
        <v>0</v>
      </c>
      <c r="J95" s="16">
        <f>SUMIF('sales(mx)'!B:B,B95,'sales(mx)'!H:H)</f>
        <v>0</v>
      </c>
      <c r="K95" s="16">
        <f>SUMIF('sales(mx)'!B:B,B95,'sales(mx)'!I:I)</f>
        <v>0</v>
      </c>
      <c r="L95" s="16">
        <f>SUMIF('sales(mx)'!B:B,B95,'sales(mx)'!J:J)</f>
        <v>0</v>
      </c>
      <c r="M95" s="16">
        <f>SUMIF('sales(mx)'!B:B,B95,'sales(mx)'!K:K)</f>
        <v>0</v>
      </c>
      <c r="N95" s="16">
        <f>SUMIF('sales(mx)'!B:B,B95,'sales(mx)'!L:L)</f>
        <v>0</v>
      </c>
      <c r="O95" s="16">
        <f>SUMIF('sales(mx)'!B:B,B95,'sales(mx)'!M:M)</f>
        <v>0</v>
      </c>
      <c r="P95" s="16">
        <f>SUMIF('sales(mx)'!B:B,B95,'sales(mx)'!N:N)</f>
        <v>0</v>
      </c>
      <c r="Q95" s="18">
        <f t="shared" si="2"/>
        <v>0</v>
      </c>
      <c r="R95" s="25" t="s">
        <v>71</v>
      </c>
    </row>
    <row r="96" spans="1:19" ht="20.25" customHeight="1">
      <c r="A96" s="50">
        <f t="shared" si="0"/>
        <v>92</v>
      </c>
      <c r="B96" s="44" t="s">
        <v>20</v>
      </c>
      <c r="C96" s="44"/>
      <c r="D96" s="45" t="s">
        <v>112</v>
      </c>
      <c r="E96" s="16">
        <f>SUMIF('sales(mx)'!B:B,B96,'sales(mx)'!C:C)</f>
        <v>7232.4</v>
      </c>
      <c r="F96" s="16">
        <f>SUMIF('sales(mx)'!B:B,B96,'sales(mx)'!D:D)</f>
        <v>9109.5999999999985</v>
      </c>
      <c r="G96" s="16">
        <f>SUMIF('sales(mx)'!B:B,B96,'sales(mx)'!E:E)</f>
        <v>0</v>
      </c>
      <c r="H96" s="16">
        <f>SUMIF('sales(mx)'!B:B,B96,'sales(mx)'!F:F)</f>
        <v>0</v>
      </c>
      <c r="I96" s="16">
        <f>SUMIF('sales(mx)'!B:B,B96,'sales(mx)'!G:G)</f>
        <v>25654.6</v>
      </c>
      <c r="J96" s="16">
        <f>SUMIF('sales(mx)'!B:B,B96,'sales(mx)'!H:H)</f>
        <v>9522.7999999999993</v>
      </c>
      <c r="K96" s="16">
        <f>SUMIF('sales(mx)'!B:B,B96,'sales(mx)'!I:I)</f>
        <v>24570.579999999998</v>
      </c>
      <c r="L96" s="16">
        <f>SUMIF('sales(mx)'!B:B,B96,'sales(mx)'!J:J)</f>
        <v>13862.23</v>
      </c>
      <c r="M96" s="16">
        <f>SUMIF('sales(mx)'!B:B,B96,'sales(mx)'!K:K)</f>
        <v>10116.6</v>
      </c>
      <c r="N96" s="16">
        <f>SUMIF('sales(mx)'!B:B,B96,'sales(mx)'!L:L)</f>
        <v>15900.28</v>
      </c>
      <c r="O96" s="16">
        <f>SUMIF('sales(mx)'!B:B,B96,'sales(mx)'!M:M)</f>
        <v>3974</v>
      </c>
      <c r="P96" s="16">
        <f>SUMIF('sales(mx)'!B:B,B96,'sales(mx)'!N:N)</f>
        <v>3436.5</v>
      </c>
      <c r="Q96" s="18">
        <f t="shared" si="2"/>
        <v>123379.59</v>
      </c>
      <c r="R96" s="25" t="s">
        <v>71</v>
      </c>
    </row>
    <row r="97" spans="1:18" ht="20.25" customHeight="1">
      <c r="A97" s="50">
        <f t="shared" si="0"/>
        <v>93</v>
      </c>
      <c r="B97" s="42" t="s">
        <v>22</v>
      </c>
      <c r="C97" s="42"/>
      <c r="D97" s="42" t="s">
        <v>21</v>
      </c>
      <c r="E97" s="16">
        <f>SUMIF('sales(mx)'!B:B,B97,'sales(mx)'!C:C)</f>
        <v>60324.200000000004</v>
      </c>
      <c r="F97" s="16">
        <f>SUMIF('sales(mx)'!B:B,B97,'sales(mx)'!D:D)</f>
        <v>51582.869999999995</v>
      </c>
      <c r="G97" s="16">
        <f>SUMIF('sales(mx)'!B:B,B97,'sales(mx)'!E:E)</f>
        <v>60869.99</v>
      </c>
      <c r="H97" s="16">
        <f>SUMIF('sales(mx)'!B:B,B97,'sales(mx)'!F:F)</f>
        <v>55415.919999999991</v>
      </c>
      <c r="I97" s="16">
        <f>SUMIF('sales(mx)'!B:B,B97,'sales(mx)'!G:G)</f>
        <v>76051.349999999991</v>
      </c>
      <c r="J97" s="16">
        <f>SUMIF('sales(mx)'!B:B,B97,'sales(mx)'!H:H)</f>
        <v>59561.64</v>
      </c>
      <c r="K97" s="16">
        <f>SUMIF('sales(mx)'!B:B,B97,'sales(mx)'!I:I)</f>
        <v>69027.86</v>
      </c>
      <c r="L97" s="16">
        <f>SUMIF('sales(mx)'!B:B,B97,'sales(mx)'!J:J)</f>
        <v>62944.719999999987</v>
      </c>
      <c r="M97" s="16">
        <f>SUMIF('sales(mx)'!B:B,B97,'sales(mx)'!K:K)</f>
        <v>48943.710000000006</v>
      </c>
      <c r="N97" s="16">
        <f>SUMIF('sales(mx)'!B:B,B97,'sales(mx)'!L:L)</f>
        <v>51338.770000000004</v>
      </c>
      <c r="O97" s="16">
        <f>SUMIF('sales(mx)'!B:B,B97,'sales(mx)'!M:M)</f>
        <v>60358.450000000004</v>
      </c>
      <c r="P97" s="16">
        <f>SUMIF('sales(mx)'!B:B,B97,'sales(mx)'!N:N)</f>
        <v>42839.119999999995</v>
      </c>
      <c r="Q97" s="18">
        <f t="shared" si="2"/>
        <v>699258.59999999986</v>
      </c>
      <c r="R97" s="25" t="s">
        <v>71</v>
      </c>
    </row>
    <row r="98" spans="1:18" ht="20.25" customHeight="1">
      <c r="A98" s="50">
        <f t="shared" si="0"/>
        <v>94</v>
      </c>
      <c r="B98" s="42" t="s">
        <v>23</v>
      </c>
      <c r="C98" s="42"/>
      <c r="D98" s="42" t="s">
        <v>21</v>
      </c>
      <c r="E98" s="16">
        <f>SUMIF('sales(mx)'!B:B,B98,'sales(mx)'!C:C)</f>
        <v>7260.58</v>
      </c>
      <c r="F98" s="16">
        <f>SUMIF('sales(mx)'!B:B,B98,'sales(mx)'!D:D)</f>
        <v>5956.2199999999993</v>
      </c>
      <c r="G98" s="16">
        <f>SUMIF('sales(mx)'!B:B,B98,'sales(mx)'!E:E)</f>
        <v>12084</v>
      </c>
      <c r="H98" s="16">
        <f>SUMIF('sales(mx)'!B:B,B98,'sales(mx)'!F:F)</f>
        <v>0</v>
      </c>
      <c r="I98" s="16">
        <f>SUMIF('sales(mx)'!B:B,B98,'sales(mx)'!G:G)</f>
        <v>7307.63</v>
      </c>
      <c r="J98" s="16">
        <f>SUMIF('sales(mx)'!B:B,B98,'sales(mx)'!H:H)</f>
        <v>3392.78</v>
      </c>
      <c r="K98" s="16">
        <f>SUMIF('sales(mx)'!B:B,B98,'sales(mx)'!I:I)</f>
        <v>3218.75</v>
      </c>
      <c r="L98" s="16">
        <f>SUMIF('sales(mx)'!B:B,B98,'sales(mx)'!J:J)</f>
        <v>8573.18</v>
      </c>
      <c r="M98" s="16">
        <f>SUMIF('sales(mx)'!B:B,B98,'sales(mx)'!K:K)</f>
        <v>12195.18</v>
      </c>
      <c r="N98" s="16">
        <f>SUMIF('sales(mx)'!B:B,B98,'sales(mx)'!L:L)</f>
        <v>0</v>
      </c>
      <c r="O98" s="16">
        <f>SUMIF('sales(mx)'!B:B,B98,'sales(mx)'!M:M)</f>
        <v>7783.61</v>
      </c>
      <c r="P98" s="16">
        <f>SUMIF('sales(mx)'!B:B,B98,'sales(mx)'!N:N)</f>
        <v>14567.49</v>
      </c>
      <c r="Q98" s="18">
        <f t="shared" si="2"/>
        <v>82339.42</v>
      </c>
      <c r="R98" s="25" t="s">
        <v>71</v>
      </c>
    </row>
    <row r="99" spans="1:18" ht="20.25" customHeight="1">
      <c r="A99" s="50">
        <f t="shared" si="0"/>
        <v>95</v>
      </c>
      <c r="B99" s="42" t="s">
        <v>25</v>
      </c>
      <c r="C99" s="44"/>
      <c r="D99" s="45" t="s">
        <v>112</v>
      </c>
      <c r="E99" s="16">
        <f>SUMIF('sales(mx)'!B:B,B99,'sales(mx)'!C:C)</f>
        <v>0</v>
      </c>
      <c r="F99" s="16">
        <f>SUMIF('sales(mx)'!B:B,B99,'sales(mx)'!D:D)</f>
        <v>0</v>
      </c>
      <c r="G99" s="16">
        <f>SUMIF('sales(mx)'!B:B,B99,'sales(mx)'!E:E)</f>
        <v>0</v>
      </c>
      <c r="H99" s="16">
        <f>SUMIF('sales(mx)'!B:B,B99,'sales(mx)'!F:F)</f>
        <v>0</v>
      </c>
      <c r="I99" s="16">
        <f>SUMIF('sales(mx)'!B:B,B99,'sales(mx)'!G:G)</f>
        <v>0</v>
      </c>
      <c r="J99" s="16">
        <f>SUMIF('sales(mx)'!B:B,B99,'sales(mx)'!H:H)</f>
        <v>0</v>
      </c>
      <c r="K99" s="16">
        <f>SUMIF('sales(mx)'!B:B,B99,'sales(mx)'!I:I)</f>
        <v>0</v>
      </c>
      <c r="L99" s="16">
        <f>SUMIF('sales(mx)'!B:B,B99,'sales(mx)'!J:J)</f>
        <v>0</v>
      </c>
      <c r="M99" s="16">
        <f>SUMIF('sales(mx)'!B:B,B99,'sales(mx)'!K:K)</f>
        <v>0</v>
      </c>
      <c r="N99" s="16">
        <f>SUMIF('sales(mx)'!B:B,B99,'sales(mx)'!L:L)</f>
        <v>0</v>
      </c>
      <c r="O99" s="16">
        <f>SUMIF('sales(mx)'!B:B,B99,'sales(mx)'!M:M)</f>
        <v>0</v>
      </c>
      <c r="P99" s="16">
        <f>SUMIF('sales(mx)'!B:B,B99,'sales(mx)'!N:N)</f>
        <v>0</v>
      </c>
      <c r="Q99" s="18">
        <f t="shared" si="2"/>
        <v>0</v>
      </c>
      <c r="R99" s="25" t="s">
        <v>71</v>
      </c>
    </row>
    <row r="100" spans="1:18" ht="20.25" customHeight="1">
      <c r="A100" s="50">
        <f t="shared" si="0"/>
        <v>96</v>
      </c>
      <c r="B100" s="46" t="s">
        <v>27</v>
      </c>
      <c r="C100" s="46"/>
      <c r="D100" s="42" t="s">
        <v>21</v>
      </c>
      <c r="E100" s="16">
        <f>SUMIF('sales(mx)'!B:B,B100,'sales(mx)'!C:C)</f>
        <v>0</v>
      </c>
      <c r="F100" s="16">
        <f>SUMIF('sales(mx)'!B:B,B100,'sales(mx)'!D:D)</f>
        <v>0</v>
      </c>
      <c r="G100" s="16">
        <f>SUMIF('sales(mx)'!B:B,B100,'sales(mx)'!E:E)</f>
        <v>0</v>
      </c>
      <c r="H100" s="16">
        <f>SUMIF('sales(mx)'!B:B,B100,'sales(mx)'!F:F)</f>
        <v>0</v>
      </c>
      <c r="I100" s="16">
        <f>SUMIF('sales(mx)'!B:B,B100,'sales(mx)'!G:G)</f>
        <v>0</v>
      </c>
      <c r="J100" s="16">
        <f>SUMIF('sales(mx)'!B:B,B100,'sales(mx)'!H:H)</f>
        <v>0</v>
      </c>
      <c r="K100" s="16">
        <f>SUMIF('sales(mx)'!B:B,B100,'sales(mx)'!I:I)</f>
        <v>0</v>
      </c>
      <c r="L100" s="16">
        <f>SUMIF('sales(mx)'!B:B,B100,'sales(mx)'!J:J)</f>
        <v>0</v>
      </c>
      <c r="M100" s="16">
        <f>SUMIF('sales(mx)'!B:B,B100,'sales(mx)'!K:K)</f>
        <v>0</v>
      </c>
      <c r="N100" s="16">
        <f>SUMIF('sales(mx)'!B:B,B100,'sales(mx)'!L:L)</f>
        <v>0</v>
      </c>
      <c r="O100" s="16">
        <f>SUMIF('sales(mx)'!B:B,B100,'sales(mx)'!M:M)</f>
        <v>0</v>
      </c>
      <c r="P100" s="16">
        <f>SUMIF('sales(mx)'!B:B,B100,'sales(mx)'!N:N)</f>
        <v>0</v>
      </c>
      <c r="Q100" s="18">
        <f t="shared" si="2"/>
        <v>0</v>
      </c>
      <c r="R100" s="25" t="s">
        <v>71</v>
      </c>
    </row>
    <row r="101" spans="1:18" ht="20.25" customHeight="1">
      <c r="A101" s="50">
        <f t="shared" si="0"/>
        <v>97</v>
      </c>
      <c r="B101" s="46" t="s">
        <v>121</v>
      </c>
      <c r="C101" s="46"/>
      <c r="D101" s="42" t="s">
        <v>21</v>
      </c>
      <c r="E101" s="16">
        <f>SUMIF('sales(mx)'!B:B,B101,'sales(mx)'!C:C)</f>
        <v>0</v>
      </c>
      <c r="F101" s="16">
        <f>SUMIF('sales(mx)'!B:B,B101,'sales(mx)'!D:D)</f>
        <v>0</v>
      </c>
      <c r="G101" s="16">
        <f>SUMIF('sales(mx)'!B:B,B101,'sales(mx)'!E:E)</f>
        <v>0</v>
      </c>
      <c r="H101" s="16">
        <f>SUMIF('sales(mx)'!B:B,B101,'sales(mx)'!F:F)</f>
        <v>0</v>
      </c>
      <c r="I101" s="16">
        <f>SUMIF('sales(mx)'!B:B,B101,'sales(mx)'!G:G)</f>
        <v>0</v>
      </c>
      <c r="J101" s="16">
        <f>SUMIF('sales(mx)'!B:B,B101,'sales(mx)'!H:H)</f>
        <v>0</v>
      </c>
      <c r="K101" s="16">
        <f>SUMIF('sales(mx)'!B:B,B101,'sales(mx)'!I:I)</f>
        <v>0</v>
      </c>
      <c r="L101" s="16">
        <f>SUMIF('sales(mx)'!B:B,B101,'sales(mx)'!J:J)</f>
        <v>0</v>
      </c>
      <c r="M101" s="16">
        <f>SUMIF('sales(mx)'!B:B,B101,'sales(mx)'!K:K)</f>
        <v>0</v>
      </c>
      <c r="N101" s="16">
        <f>SUMIF('sales(mx)'!B:B,B101,'sales(mx)'!L:L)</f>
        <v>0</v>
      </c>
      <c r="O101" s="16">
        <f>SUMIF('sales(mx)'!B:B,B101,'sales(mx)'!M:M)</f>
        <v>0</v>
      </c>
      <c r="P101" s="16">
        <f>SUMIF('sales(mx)'!B:B,B101,'sales(mx)'!N:N)</f>
        <v>0</v>
      </c>
      <c r="Q101" s="18">
        <f t="shared" si="2"/>
        <v>0</v>
      </c>
      <c r="R101" s="25" t="s">
        <v>71</v>
      </c>
    </row>
    <row r="102" spans="1:18" ht="20.25" customHeight="1">
      <c r="A102" s="50">
        <f t="shared" si="0"/>
        <v>98</v>
      </c>
      <c r="B102" s="47" t="s">
        <v>28</v>
      </c>
      <c r="C102" s="275"/>
      <c r="D102" s="45" t="s">
        <v>112</v>
      </c>
      <c r="E102" s="16">
        <f>SUMIF('sales(mx)'!B:B,B102,'sales(mx)'!C:C)</f>
        <v>1472.8</v>
      </c>
      <c r="F102" s="16">
        <f>SUMIF('sales(mx)'!B:B,B102,'sales(mx)'!D:D)</f>
        <v>0</v>
      </c>
      <c r="G102" s="16">
        <f>SUMIF('sales(mx)'!B:B,B102,'sales(mx)'!E:E)</f>
        <v>17897.899999999998</v>
      </c>
      <c r="H102" s="16">
        <f>SUMIF('sales(mx)'!B:B,B102,'sales(mx)'!F:F)</f>
        <v>13054.800000000001</v>
      </c>
      <c r="I102" s="16">
        <f>SUMIF('sales(mx)'!B:B,B102,'sales(mx)'!G:G)</f>
        <v>8951.8700000000008</v>
      </c>
      <c r="J102" s="16">
        <f>SUMIF('sales(mx)'!B:B,B102,'sales(mx)'!H:H)</f>
        <v>12368.05</v>
      </c>
      <c r="K102" s="16">
        <f>SUMIF('sales(mx)'!B:B,B102,'sales(mx)'!I:I)</f>
        <v>18017.260000000002</v>
      </c>
      <c r="L102" s="16">
        <f>SUMIF('sales(mx)'!B:B,B102,'sales(mx)'!J:J)</f>
        <v>12364.6</v>
      </c>
      <c r="M102" s="16">
        <f>SUMIF('sales(mx)'!B:B,B102,'sales(mx)'!K:K)</f>
        <v>16221.81</v>
      </c>
      <c r="N102" s="16">
        <f>SUMIF('sales(mx)'!B:B,B102,'sales(mx)'!L:L)</f>
        <v>13589.169999999998</v>
      </c>
      <c r="O102" s="16">
        <f>SUMIF('sales(mx)'!B:B,B102,'sales(mx)'!M:M)</f>
        <v>11387.15</v>
      </c>
      <c r="P102" s="16">
        <f>SUMIF('sales(mx)'!B:B,B102,'sales(mx)'!N:N)</f>
        <v>26394.930000000004</v>
      </c>
      <c r="Q102" s="18">
        <f t="shared" si="2"/>
        <v>151720.34</v>
      </c>
      <c r="R102" s="25" t="s">
        <v>71</v>
      </c>
    </row>
    <row r="103" spans="1:18" ht="20.25" customHeight="1">
      <c r="A103" s="50">
        <f t="shared" si="0"/>
        <v>99</v>
      </c>
      <c r="B103" s="48" t="s">
        <v>30</v>
      </c>
      <c r="C103" s="279"/>
      <c r="D103" s="45" t="s">
        <v>112</v>
      </c>
      <c r="E103" s="16">
        <f>SUMIF('sales(mx)'!B:B,B103,'sales(mx)'!C:C)</f>
        <v>7840.43</v>
      </c>
      <c r="F103" s="16">
        <f>SUMIF('sales(mx)'!B:B,B103,'sales(mx)'!D:D)</f>
        <v>0</v>
      </c>
      <c r="G103" s="16">
        <f>SUMIF('sales(mx)'!B:B,B103,'sales(mx)'!E:E)</f>
        <v>7199.5</v>
      </c>
      <c r="H103" s="16">
        <f>SUMIF('sales(mx)'!B:B,B103,'sales(mx)'!F:F)</f>
        <v>9694.2000000000007</v>
      </c>
      <c r="I103" s="16">
        <f>SUMIF('sales(mx)'!B:B,B103,'sales(mx)'!G:G)</f>
        <v>10068.5</v>
      </c>
      <c r="J103" s="16">
        <f>SUMIF('sales(mx)'!B:B,B103,'sales(mx)'!H:H)</f>
        <v>5829.2</v>
      </c>
      <c r="K103" s="16">
        <f>SUMIF('sales(mx)'!B:B,B103,'sales(mx)'!I:I)</f>
        <v>0</v>
      </c>
      <c r="L103" s="16">
        <f>SUMIF('sales(mx)'!B:B,B103,'sales(mx)'!J:J)</f>
        <v>5632.5</v>
      </c>
      <c r="M103" s="16">
        <f>SUMIF('sales(mx)'!B:B,B103,'sales(mx)'!K:K)</f>
        <v>0</v>
      </c>
      <c r="N103" s="16">
        <f>SUMIF('sales(mx)'!B:B,B103,'sales(mx)'!L:L)</f>
        <v>5632.5</v>
      </c>
      <c r="O103" s="16">
        <f>SUMIF('sales(mx)'!B:B,B103,'sales(mx)'!M:M)</f>
        <v>5257</v>
      </c>
      <c r="P103" s="16">
        <f>SUMIF('sales(mx)'!B:B,B103,'sales(mx)'!N:N)</f>
        <v>0</v>
      </c>
      <c r="Q103" s="18">
        <f t="shared" si="2"/>
        <v>57153.83</v>
      </c>
      <c r="R103" s="25" t="s">
        <v>71</v>
      </c>
    </row>
    <row r="104" spans="1:18" ht="20.25" customHeight="1">
      <c r="A104" s="50">
        <f t="shared" si="0"/>
        <v>100</v>
      </c>
      <c r="B104" s="48" t="s">
        <v>119</v>
      </c>
      <c r="C104" s="279"/>
      <c r="D104" s="45" t="s">
        <v>31</v>
      </c>
      <c r="E104" s="16">
        <f>SUMIF('sales(mx)'!B:B,B104,'sales(mx)'!C:C)</f>
        <v>0</v>
      </c>
      <c r="F104" s="16">
        <f>SUMIF('sales(mx)'!B:B,B104,'sales(mx)'!D:D)</f>
        <v>0</v>
      </c>
      <c r="G104" s="16">
        <f>SUMIF('sales(mx)'!B:B,B104,'sales(mx)'!E:E)</f>
        <v>0</v>
      </c>
      <c r="H104" s="16">
        <f>SUMIF('sales(mx)'!B:B,B104,'sales(mx)'!F:F)</f>
        <v>0</v>
      </c>
      <c r="I104" s="16">
        <f>SUMIF('sales(mx)'!B:B,B104,'sales(mx)'!G:G)</f>
        <v>0</v>
      </c>
      <c r="J104" s="16">
        <f>SUMIF('sales(mx)'!B:B,B104,'sales(mx)'!H:H)</f>
        <v>0</v>
      </c>
      <c r="K104" s="16">
        <f>SUMIF('sales(mx)'!B:B,B104,'sales(mx)'!I:I)</f>
        <v>0</v>
      </c>
      <c r="L104" s="16">
        <f>SUMIF('sales(mx)'!B:B,B104,'sales(mx)'!J:J)</f>
        <v>0</v>
      </c>
      <c r="M104" s="16">
        <f>SUMIF('sales(mx)'!B:B,B104,'sales(mx)'!K:K)</f>
        <v>0</v>
      </c>
      <c r="N104" s="16">
        <f>SUMIF('sales(mx)'!B:B,B104,'sales(mx)'!L:L)</f>
        <v>0</v>
      </c>
      <c r="O104" s="16">
        <f>SUMIF('sales(mx)'!B:B,B104,'sales(mx)'!M:M)</f>
        <v>0</v>
      </c>
      <c r="P104" s="16">
        <f>SUMIF('sales(mx)'!B:B,B104,'sales(mx)'!N:N)</f>
        <v>0</v>
      </c>
      <c r="Q104" s="18">
        <f t="shared" si="2"/>
        <v>0</v>
      </c>
      <c r="R104" s="25" t="s">
        <v>71</v>
      </c>
    </row>
    <row r="105" spans="1:18" ht="20.25" customHeight="1">
      <c r="A105" s="50">
        <f t="shared" si="0"/>
        <v>101</v>
      </c>
      <c r="B105" s="48" t="s">
        <v>32</v>
      </c>
      <c r="C105" s="48"/>
      <c r="D105" s="42" t="s">
        <v>21</v>
      </c>
      <c r="E105" s="16">
        <f>SUMIF('sales(mx)'!B:B,B105,'sales(mx)'!C:C)</f>
        <v>0</v>
      </c>
      <c r="F105" s="16">
        <f>SUMIF('sales(mx)'!B:B,B105,'sales(mx)'!D:D)</f>
        <v>0</v>
      </c>
      <c r="G105" s="16">
        <f>SUMIF('sales(mx)'!B:B,B105,'sales(mx)'!E:E)</f>
        <v>0</v>
      </c>
      <c r="H105" s="16">
        <f>SUMIF('sales(mx)'!B:B,B105,'sales(mx)'!F:F)</f>
        <v>0</v>
      </c>
      <c r="I105" s="16">
        <f>SUMIF('sales(mx)'!B:B,B105,'sales(mx)'!G:G)</f>
        <v>0</v>
      </c>
      <c r="J105" s="16">
        <f>SUMIF('sales(mx)'!B:B,B105,'sales(mx)'!H:H)</f>
        <v>0</v>
      </c>
      <c r="K105" s="16">
        <f>SUMIF('sales(mx)'!B:B,B105,'sales(mx)'!I:I)</f>
        <v>0</v>
      </c>
      <c r="L105" s="16">
        <f>SUMIF('sales(mx)'!B:B,B105,'sales(mx)'!J:J)</f>
        <v>0</v>
      </c>
      <c r="M105" s="16">
        <f>SUMIF('sales(mx)'!B:B,B105,'sales(mx)'!K:K)</f>
        <v>0</v>
      </c>
      <c r="N105" s="16">
        <f>SUMIF('sales(mx)'!B:B,B105,'sales(mx)'!L:L)</f>
        <v>0</v>
      </c>
      <c r="O105" s="16">
        <f>SUMIF('sales(mx)'!B:B,B105,'sales(mx)'!M:M)</f>
        <v>0</v>
      </c>
      <c r="P105" s="16">
        <f>SUMIF('sales(mx)'!B:B,B105,'sales(mx)'!N:N)</f>
        <v>0</v>
      </c>
      <c r="Q105" s="18">
        <f t="shared" si="2"/>
        <v>0</v>
      </c>
      <c r="R105" s="25" t="s">
        <v>71</v>
      </c>
    </row>
    <row r="106" spans="1:18" ht="20.25" customHeight="1">
      <c r="A106" s="50">
        <f t="shared" si="0"/>
        <v>102</v>
      </c>
      <c r="B106" s="48" t="s">
        <v>33</v>
      </c>
      <c r="C106" s="279"/>
      <c r="D106" s="45" t="s">
        <v>112</v>
      </c>
      <c r="E106" s="16">
        <f>SUMIF('sales(mx)'!B:B,B106,'sales(mx)'!C:C)</f>
        <v>2301.3000000000002</v>
      </c>
      <c r="F106" s="16">
        <f>SUMIF('sales(mx)'!B:B,B106,'sales(mx)'!D:D)</f>
        <v>8333.4600000000009</v>
      </c>
      <c r="G106" s="16">
        <f>SUMIF('sales(mx)'!B:B,B106,'sales(mx)'!E:E)</f>
        <v>3205</v>
      </c>
      <c r="H106" s="16">
        <f>SUMIF('sales(mx)'!B:B,B106,'sales(mx)'!F:F)</f>
        <v>2278.59</v>
      </c>
      <c r="I106" s="16">
        <f>SUMIF('sales(mx)'!B:B,B106,'sales(mx)'!G:G)</f>
        <v>10581.36</v>
      </c>
      <c r="J106" s="16">
        <f>SUMIF('sales(mx)'!B:B,B106,'sales(mx)'!H:H)</f>
        <v>2653.07</v>
      </c>
      <c r="K106" s="16">
        <f>SUMIF('sales(mx)'!B:B,B106,'sales(mx)'!I:I)</f>
        <v>6972.73</v>
      </c>
      <c r="L106" s="16">
        <f>SUMIF('sales(mx)'!B:B,B106,'sales(mx)'!J:J)</f>
        <v>0</v>
      </c>
      <c r="M106" s="16">
        <f>SUMIF('sales(mx)'!B:B,B106,'sales(mx)'!K:K)</f>
        <v>2219.25</v>
      </c>
      <c r="N106" s="16">
        <f>SUMIF('sales(mx)'!B:B,B106,'sales(mx)'!L:L)</f>
        <v>5321.15</v>
      </c>
      <c r="O106" s="16">
        <f>SUMIF('sales(mx)'!B:B,B106,'sales(mx)'!M:M)</f>
        <v>4394.2</v>
      </c>
      <c r="P106" s="16">
        <f>SUMIF('sales(mx)'!B:B,B106,'sales(mx)'!N:N)</f>
        <v>6835.43</v>
      </c>
      <c r="Q106" s="18">
        <f t="shared" si="2"/>
        <v>55095.54</v>
      </c>
      <c r="R106" s="25" t="s">
        <v>71</v>
      </c>
    </row>
    <row r="107" spans="1:18" ht="20.25" customHeight="1">
      <c r="A107" s="50">
        <f t="shared" si="0"/>
        <v>103</v>
      </c>
      <c r="B107" s="48" t="s">
        <v>34</v>
      </c>
      <c r="C107" s="48"/>
      <c r="D107" s="42" t="s">
        <v>35</v>
      </c>
      <c r="E107" s="16">
        <f>SUMIF('sales(mx)'!B:B,B107,'sales(mx)'!C:C)</f>
        <v>0</v>
      </c>
      <c r="F107" s="16">
        <f>SUMIF('sales(mx)'!B:B,B107,'sales(mx)'!D:D)</f>
        <v>0</v>
      </c>
      <c r="G107" s="16">
        <f>SUMIF('sales(mx)'!B:B,B107,'sales(mx)'!E:E)</f>
        <v>0</v>
      </c>
      <c r="H107" s="16">
        <f>SUMIF('sales(mx)'!B:B,B107,'sales(mx)'!F:F)</f>
        <v>0</v>
      </c>
      <c r="I107" s="16">
        <f>SUMIF('sales(mx)'!B:B,B107,'sales(mx)'!G:G)</f>
        <v>0</v>
      </c>
      <c r="J107" s="16">
        <f>SUMIF('sales(mx)'!B:B,B107,'sales(mx)'!H:H)</f>
        <v>0</v>
      </c>
      <c r="K107" s="16">
        <f>SUMIF('sales(mx)'!B:B,B107,'sales(mx)'!I:I)</f>
        <v>0</v>
      </c>
      <c r="L107" s="16">
        <f>SUMIF('sales(mx)'!B:B,B107,'sales(mx)'!J:J)</f>
        <v>0</v>
      </c>
      <c r="M107" s="16">
        <f>SUMIF('sales(mx)'!B:B,B107,'sales(mx)'!K:K)</f>
        <v>0</v>
      </c>
      <c r="N107" s="16">
        <f>SUMIF('sales(mx)'!B:B,B107,'sales(mx)'!L:L)</f>
        <v>0</v>
      </c>
      <c r="O107" s="16">
        <f>SUMIF('sales(mx)'!B:B,B107,'sales(mx)'!M:M)</f>
        <v>0</v>
      </c>
      <c r="P107" s="16">
        <f>SUMIF('sales(mx)'!B:B,B107,'sales(mx)'!N:N)</f>
        <v>0</v>
      </c>
      <c r="Q107" s="18">
        <f t="shared" si="2"/>
        <v>0</v>
      </c>
      <c r="R107" s="25" t="s">
        <v>71</v>
      </c>
    </row>
    <row r="108" spans="1:18" ht="20.25" customHeight="1">
      <c r="A108" s="50">
        <f t="shared" si="0"/>
        <v>104</v>
      </c>
      <c r="B108" s="48" t="s">
        <v>147</v>
      </c>
      <c r="C108" s="48"/>
      <c r="D108" s="42" t="s">
        <v>21</v>
      </c>
      <c r="E108" s="16">
        <f>SUMIF('sales(mx)'!B:B,B108,'sales(mx)'!C:C)</f>
        <v>0</v>
      </c>
      <c r="F108" s="16">
        <f>SUMIF('sales(mx)'!B:B,B108,'sales(mx)'!D:D)</f>
        <v>0</v>
      </c>
      <c r="G108" s="16">
        <f>SUMIF('sales(mx)'!B:B,B108,'sales(mx)'!E:E)</f>
        <v>0</v>
      </c>
      <c r="H108" s="16">
        <f>SUMIF('sales(mx)'!B:B,B108,'sales(mx)'!F:F)</f>
        <v>0</v>
      </c>
      <c r="I108" s="16">
        <f>SUMIF('sales(mx)'!B:B,B108,'sales(mx)'!G:G)</f>
        <v>6240.76</v>
      </c>
      <c r="J108" s="16">
        <f>SUMIF('sales(mx)'!B:B,B108,'sales(mx)'!H:H)</f>
        <v>1397.25</v>
      </c>
      <c r="K108" s="16">
        <f>SUMIF('sales(mx)'!B:B,B108,'sales(mx)'!I:I)</f>
        <v>0</v>
      </c>
      <c r="L108" s="16">
        <f>SUMIF('sales(mx)'!B:B,B108,'sales(mx)'!J:J)</f>
        <v>7400</v>
      </c>
      <c r="M108" s="16">
        <f>SUMIF('sales(mx)'!B:B,B108,'sales(mx)'!K:K)</f>
        <v>7544.81</v>
      </c>
      <c r="N108" s="16">
        <f>SUMIF('sales(mx)'!B:B,B108,'sales(mx)'!L:L)</f>
        <v>0</v>
      </c>
      <c r="O108" s="16">
        <f>SUMIF('sales(mx)'!B:B,B108,'sales(mx)'!M:M)</f>
        <v>0</v>
      </c>
      <c r="P108" s="16">
        <f>SUMIF('sales(mx)'!B:B,B108,'sales(mx)'!N:N)</f>
        <v>0</v>
      </c>
      <c r="Q108" s="18">
        <f t="shared" si="2"/>
        <v>22582.82</v>
      </c>
      <c r="R108" s="25" t="s">
        <v>71</v>
      </c>
    </row>
    <row r="109" spans="1:18" ht="20.25" customHeight="1">
      <c r="A109" s="50">
        <f t="shared" si="0"/>
        <v>105</v>
      </c>
      <c r="B109" s="48" t="s">
        <v>36</v>
      </c>
      <c r="C109" s="48"/>
      <c r="D109" s="42" t="s">
        <v>35</v>
      </c>
      <c r="E109" s="16">
        <f>SUMIF('sales(mx)'!B:B,B109,'sales(mx)'!C:C)</f>
        <v>35644.287766714078</v>
      </c>
      <c r="F109" s="16">
        <f>SUMIF('sales(mx)'!B:B,B109,'sales(mx)'!D:D)</f>
        <v>31168.62947368421</v>
      </c>
      <c r="G109" s="16">
        <f>SUMIF('sales(mx)'!B:B,B109,'sales(mx)'!E:E)</f>
        <v>29617.299374110953</v>
      </c>
      <c r="H109" s="16">
        <f>SUMIF('sales(mx)'!B:B,B109,'sales(mx)'!F:F)</f>
        <v>43931.684210526313</v>
      </c>
      <c r="I109" s="16">
        <f>SUMIF('sales(mx)'!B:B,B109,'sales(mx)'!G:G)</f>
        <v>44112.462105263163</v>
      </c>
      <c r="J109" s="16">
        <f>SUMIF('sales(mx)'!B:B,B109,'sales(mx)'!H:H)</f>
        <v>38171.777368421048</v>
      </c>
      <c r="K109" s="16">
        <f>SUMIF('sales(mx)'!B:B,B109,'sales(mx)'!I:I)</f>
        <v>36620.069689608637</v>
      </c>
      <c r="L109" s="16">
        <f>SUMIF('sales(mx)'!B:B,B109,'sales(mx)'!J:J)</f>
        <v>45355.668461538458</v>
      </c>
      <c r="M109" s="16">
        <f>SUMIF('sales(mx)'!B:B,B109,'sales(mx)'!K:K)</f>
        <v>33761.464736842099</v>
      </c>
      <c r="N109" s="16">
        <f>SUMIF('sales(mx)'!B:B,B109,'sales(mx)'!L:L)</f>
        <v>28755.437368421051</v>
      </c>
      <c r="O109" s="16">
        <f>SUMIF('sales(mx)'!B:B,B109,'sales(mx)'!M:M)</f>
        <v>32773.738421052629</v>
      </c>
      <c r="P109" s="16">
        <f>SUMIF('sales(mx)'!B:B,B109,'sales(mx)'!N:N)</f>
        <v>17818.906486486485</v>
      </c>
      <c r="Q109" s="18">
        <f t="shared" si="2"/>
        <v>417731.42546266917</v>
      </c>
      <c r="R109" s="25" t="s">
        <v>71</v>
      </c>
    </row>
    <row r="110" spans="1:18" ht="20.25" customHeight="1">
      <c r="A110" s="50">
        <f t="shared" si="0"/>
        <v>106</v>
      </c>
      <c r="B110" s="48" t="s">
        <v>37</v>
      </c>
      <c r="C110" s="279"/>
      <c r="D110" s="44" t="s">
        <v>26</v>
      </c>
      <c r="E110" s="16">
        <f>SUMIF('sales(mx)'!B:B,B110,'sales(mx)'!C:C)</f>
        <v>98528.229999999981</v>
      </c>
      <c r="F110" s="16">
        <f>SUMIF('sales(mx)'!B:B,B110,'sales(mx)'!D:D)</f>
        <v>103265.13999999997</v>
      </c>
      <c r="G110" s="16">
        <f>SUMIF('sales(mx)'!B:B,B110,'sales(mx)'!E:E)</f>
        <v>87396.920000000013</v>
      </c>
      <c r="H110" s="16">
        <f>SUMIF('sales(mx)'!B:B,B110,'sales(mx)'!F:F)</f>
        <v>106806.77000000002</v>
      </c>
      <c r="I110" s="16">
        <f>SUMIF('sales(mx)'!B:B,B110,'sales(mx)'!G:G)</f>
        <v>137416.62999999998</v>
      </c>
      <c r="J110" s="16">
        <f>SUMIF('sales(mx)'!B:B,B110,'sales(mx)'!H:H)</f>
        <v>70406.899999999994</v>
      </c>
      <c r="K110" s="16">
        <f>SUMIF('sales(mx)'!B:B,B110,'sales(mx)'!I:I)</f>
        <v>80039.000000000015</v>
      </c>
      <c r="L110" s="16">
        <f>SUMIF('sales(mx)'!B:B,B110,'sales(mx)'!J:J)</f>
        <v>80751.360000000001</v>
      </c>
      <c r="M110" s="16">
        <f>SUMIF('sales(mx)'!B:B,B110,'sales(mx)'!K:K)</f>
        <v>23692.800000000003</v>
      </c>
      <c r="N110" s="16">
        <f>SUMIF('sales(mx)'!B:B,B110,'sales(mx)'!L:L)</f>
        <v>8995.2000000000007</v>
      </c>
      <c r="O110" s="16">
        <f>SUMIF('sales(mx)'!B:B,B110,'sales(mx)'!M:M)</f>
        <v>56994.63</v>
      </c>
      <c r="P110" s="16">
        <f>SUMIF('sales(mx)'!B:B,B110,'sales(mx)'!N:N)</f>
        <v>55781.18</v>
      </c>
      <c r="Q110" s="18">
        <f t="shared" si="2"/>
        <v>910074.76</v>
      </c>
      <c r="R110" s="25" t="s">
        <v>71</v>
      </c>
    </row>
    <row r="111" spans="1:18" ht="20.25" customHeight="1">
      <c r="A111" s="50">
        <f t="shared" si="0"/>
        <v>107</v>
      </c>
      <c r="B111" s="47" t="s">
        <v>38</v>
      </c>
      <c r="C111" s="275"/>
      <c r="D111" s="45" t="s">
        <v>112</v>
      </c>
      <c r="E111" s="16">
        <f>SUMIF('sales(mx)'!B:B,B111,'sales(mx)'!C:C)</f>
        <v>0</v>
      </c>
      <c r="F111" s="16">
        <f>SUMIF('sales(mx)'!B:B,B111,'sales(mx)'!D:D)</f>
        <v>0</v>
      </c>
      <c r="G111" s="16">
        <f>SUMIF('sales(mx)'!B:B,B111,'sales(mx)'!E:E)</f>
        <v>0</v>
      </c>
      <c r="H111" s="16">
        <f>SUMIF('sales(mx)'!B:B,B111,'sales(mx)'!F:F)</f>
        <v>0</v>
      </c>
      <c r="I111" s="16">
        <f>SUMIF('sales(mx)'!B:B,B111,'sales(mx)'!G:G)</f>
        <v>0</v>
      </c>
      <c r="J111" s="16">
        <f>SUMIF('sales(mx)'!B:B,B111,'sales(mx)'!H:H)</f>
        <v>0</v>
      </c>
      <c r="K111" s="16">
        <f>SUMIF('sales(mx)'!B:B,B111,'sales(mx)'!I:I)</f>
        <v>0</v>
      </c>
      <c r="L111" s="16">
        <f>SUMIF('sales(mx)'!B:B,B111,'sales(mx)'!J:J)</f>
        <v>0</v>
      </c>
      <c r="M111" s="16">
        <f>SUMIF('sales(mx)'!B:B,B111,'sales(mx)'!K:K)</f>
        <v>0</v>
      </c>
      <c r="N111" s="16">
        <f>SUMIF('sales(mx)'!B:B,B111,'sales(mx)'!L:L)</f>
        <v>0</v>
      </c>
      <c r="O111" s="16">
        <f>SUMIF('sales(mx)'!B:B,B111,'sales(mx)'!M:M)</f>
        <v>0</v>
      </c>
      <c r="P111" s="16">
        <f>SUMIF('sales(mx)'!B:B,B111,'sales(mx)'!N:N)</f>
        <v>0</v>
      </c>
      <c r="Q111" s="18">
        <f t="shared" si="2"/>
        <v>0</v>
      </c>
      <c r="R111" s="25" t="s">
        <v>71</v>
      </c>
    </row>
    <row r="112" spans="1:18" ht="20.25" customHeight="1">
      <c r="A112" s="50">
        <f t="shared" si="0"/>
        <v>108</v>
      </c>
      <c r="B112" s="47" t="s">
        <v>39</v>
      </c>
      <c r="C112" s="275"/>
      <c r="D112" s="45" t="s">
        <v>112</v>
      </c>
      <c r="E112" s="16">
        <f>SUMIF('sales(mx)'!B:B,B112,'sales(mx)'!C:C)</f>
        <v>36621.06</v>
      </c>
      <c r="F112" s="16">
        <f>SUMIF('sales(mx)'!B:B,B112,'sales(mx)'!D:D)</f>
        <v>22395.4</v>
      </c>
      <c r="G112" s="16">
        <f>SUMIF('sales(mx)'!B:B,B112,'sales(mx)'!E:E)</f>
        <v>34494.199999999997</v>
      </c>
      <c r="H112" s="16">
        <f>SUMIF('sales(mx)'!B:B,B112,'sales(mx)'!F:F)</f>
        <v>16748.64</v>
      </c>
      <c r="I112" s="16">
        <f>SUMIF('sales(mx)'!B:B,B112,'sales(mx)'!G:G)</f>
        <v>46590.080000000002</v>
      </c>
      <c r="J112" s="16">
        <f>SUMIF('sales(mx)'!B:B,B112,'sales(mx)'!H:H)</f>
        <v>14276.52</v>
      </c>
      <c r="K112" s="16">
        <f>SUMIF('sales(mx)'!B:B,B112,'sales(mx)'!I:I)</f>
        <v>14256</v>
      </c>
      <c r="L112" s="16">
        <f>SUMIF('sales(mx)'!B:B,B112,'sales(mx)'!J:J)</f>
        <v>35131.72</v>
      </c>
      <c r="M112" s="16">
        <f>SUMIF('sales(mx)'!B:B,B112,'sales(mx)'!K:K)</f>
        <v>20631.7</v>
      </c>
      <c r="N112" s="16">
        <f>SUMIF('sales(mx)'!B:B,B112,'sales(mx)'!L:L)</f>
        <v>20468.260000000002</v>
      </c>
      <c r="O112" s="16">
        <f>SUMIF('sales(mx)'!B:B,B112,'sales(mx)'!M:M)</f>
        <v>19995.919999999998</v>
      </c>
      <c r="P112" s="16">
        <f>SUMIF('sales(mx)'!B:B,B112,'sales(mx)'!N:N)</f>
        <v>31866.06</v>
      </c>
      <c r="Q112" s="18">
        <f t="shared" si="2"/>
        <v>313475.56</v>
      </c>
      <c r="R112" s="25" t="s">
        <v>71</v>
      </c>
    </row>
    <row r="113" spans="1:19" ht="20.25" customHeight="1">
      <c r="A113" s="50">
        <f t="shared" si="0"/>
        <v>109</v>
      </c>
      <c r="B113" s="47" t="s">
        <v>125</v>
      </c>
      <c r="C113" s="275"/>
      <c r="D113" s="44" t="s">
        <v>35</v>
      </c>
      <c r="E113" s="16">
        <f>SUMIF('sales(mx)'!B:B,B113,'sales(mx)'!C:C)</f>
        <v>0</v>
      </c>
      <c r="F113" s="16">
        <f>SUMIF('sales(mx)'!B:B,B113,'sales(mx)'!D:D)</f>
        <v>0</v>
      </c>
      <c r="G113" s="16">
        <f>SUMIF('sales(mx)'!B:B,B113,'sales(mx)'!E:E)</f>
        <v>0</v>
      </c>
      <c r="H113" s="16">
        <f>SUMIF('sales(mx)'!B:B,B113,'sales(mx)'!F:F)</f>
        <v>0</v>
      </c>
      <c r="I113" s="16">
        <f>SUMIF('sales(mx)'!B:B,B113,'sales(mx)'!G:G)</f>
        <v>0</v>
      </c>
      <c r="J113" s="16">
        <f>SUMIF('sales(mx)'!B:B,B113,'sales(mx)'!H:H)</f>
        <v>0</v>
      </c>
      <c r="K113" s="16">
        <f>SUMIF('sales(mx)'!B:B,B113,'sales(mx)'!I:I)</f>
        <v>0</v>
      </c>
      <c r="L113" s="16">
        <f>SUMIF('sales(mx)'!B:B,B113,'sales(mx)'!J:J)</f>
        <v>0</v>
      </c>
      <c r="M113" s="16">
        <f>SUMIF('sales(mx)'!B:B,B113,'sales(mx)'!K:K)</f>
        <v>0</v>
      </c>
      <c r="N113" s="16">
        <f>SUMIF('sales(mx)'!B:B,B113,'sales(mx)'!L:L)</f>
        <v>0</v>
      </c>
      <c r="O113" s="16">
        <f>SUMIF('sales(mx)'!B:B,B113,'sales(mx)'!M:M)</f>
        <v>0</v>
      </c>
      <c r="P113" s="16">
        <f>SUMIF('sales(mx)'!B:B,B113,'sales(mx)'!N:N)</f>
        <v>0</v>
      </c>
      <c r="Q113" s="18">
        <f t="shared" si="2"/>
        <v>0</v>
      </c>
      <c r="R113" s="25" t="s">
        <v>71</v>
      </c>
    </row>
    <row r="114" spans="1:19" ht="20.25" customHeight="1">
      <c r="A114" s="50">
        <f t="shared" si="0"/>
        <v>110</v>
      </c>
      <c r="B114" s="47" t="s">
        <v>226</v>
      </c>
      <c r="C114" s="275"/>
      <c r="D114" s="45" t="s">
        <v>35</v>
      </c>
      <c r="E114" s="16">
        <f>SUMIF('sales(mx)'!B:B,B114,'sales(mx)'!C:C)</f>
        <v>0</v>
      </c>
      <c r="F114" s="16">
        <f>SUMIF('sales(mx)'!B:B,B114,'sales(mx)'!D:D)</f>
        <v>0</v>
      </c>
      <c r="G114" s="16">
        <f>SUMIF('sales(mx)'!B:B,B114,'sales(mx)'!E:E)</f>
        <v>0</v>
      </c>
      <c r="H114" s="16">
        <f>SUMIF('sales(mx)'!B:B,B114,'sales(mx)'!F:F)</f>
        <v>0</v>
      </c>
      <c r="I114" s="16">
        <f>SUMIF('sales(mx)'!B:B,B114,'sales(mx)'!G:G)</f>
        <v>0</v>
      </c>
      <c r="J114" s="16">
        <f>SUMIF('sales(mx)'!B:B,B114,'sales(mx)'!H:H)</f>
        <v>0</v>
      </c>
      <c r="K114" s="16">
        <f>SUMIF('sales(mx)'!B:B,B114,'sales(mx)'!I:I)</f>
        <v>0</v>
      </c>
      <c r="L114" s="16">
        <f>SUMIF('sales(mx)'!B:B,B114,'sales(mx)'!J:J)</f>
        <v>0</v>
      </c>
      <c r="M114" s="16">
        <f>SUMIF('sales(mx)'!B:B,B114,'sales(mx)'!K:K)</f>
        <v>0</v>
      </c>
      <c r="N114" s="16">
        <f>SUMIF('sales(mx)'!B:B,B114,'sales(mx)'!L:L)</f>
        <v>0</v>
      </c>
      <c r="O114" s="16">
        <f>SUMIF('sales(mx)'!B:B,B114,'sales(mx)'!M:M)</f>
        <v>0</v>
      </c>
      <c r="P114" s="16">
        <f>SUMIF('sales(mx)'!B:B,B114,'sales(mx)'!N:N)</f>
        <v>0</v>
      </c>
      <c r="Q114" s="18">
        <f t="shared" si="2"/>
        <v>0</v>
      </c>
      <c r="R114" s="25" t="s">
        <v>71</v>
      </c>
    </row>
    <row r="115" spans="1:19" ht="20.25" customHeight="1">
      <c r="A115" s="50">
        <f t="shared" ref="A115:A180" si="3">A114+1</f>
        <v>111</v>
      </c>
      <c r="B115" s="47" t="s">
        <v>113</v>
      </c>
      <c r="C115" s="47"/>
      <c r="D115" s="217" t="s">
        <v>31</v>
      </c>
      <c r="E115" s="16">
        <f>SUMIF('sales(mx)'!B:B,B115,'sales(mx)'!C:C)</f>
        <v>0</v>
      </c>
      <c r="F115" s="16">
        <f>SUMIF('sales(mx)'!B:B,B115,'sales(mx)'!D:D)</f>
        <v>0</v>
      </c>
      <c r="G115" s="16">
        <f>SUMIF('sales(mx)'!B:B,B115,'sales(mx)'!E:E)</f>
        <v>0</v>
      </c>
      <c r="H115" s="16">
        <f>SUMIF('sales(mx)'!B:B,B115,'sales(mx)'!F:F)</f>
        <v>0</v>
      </c>
      <c r="I115" s="16">
        <f>SUMIF('sales(mx)'!B:B,B115,'sales(mx)'!G:G)</f>
        <v>0</v>
      </c>
      <c r="J115" s="16">
        <f>SUMIF('sales(mx)'!B:B,B115,'sales(mx)'!H:H)</f>
        <v>0</v>
      </c>
      <c r="K115" s="16">
        <f>SUMIF('sales(mx)'!B:B,B115,'sales(mx)'!I:I)</f>
        <v>0</v>
      </c>
      <c r="L115" s="16">
        <f>SUMIF('sales(mx)'!B:B,B115,'sales(mx)'!J:J)</f>
        <v>0</v>
      </c>
      <c r="M115" s="16">
        <f>SUMIF('sales(mx)'!B:B,B115,'sales(mx)'!K:K)</f>
        <v>0</v>
      </c>
      <c r="N115" s="16">
        <f>SUMIF('sales(mx)'!B:B,B115,'sales(mx)'!L:L)</f>
        <v>0</v>
      </c>
      <c r="O115" s="16">
        <f>SUMIF('sales(mx)'!B:B,B115,'sales(mx)'!M:M)</f>
        <v>0</v>
      </c>
      <c r="P115" s="16">
        <f>SUMIF('sales(mx)'!B:B,B115,'sales(mx)'!N:N)</f>
        <v>0</v>
      </c>
      <c r="Q115" s="18">
        <f t="shared" si="2"/>
        <v>0</v>
      </c>
      <c r="R115" s="25" t="s">
        <v>71</v>
      </c>
    </row>
    <row r="116" spans="1:19" ht="20.25" customHeight="1">
      <c r="A116" s="50">
        <f t="shared" si="3"/>
        <v>112</v>
      </c>
      <c r="B116" s="47" t="s">
        <v>149</v>
      </c>
      <c r="C116" s="47"/>
      <c r="D116" s="217" t="s">
        <v>112</v>
      </c>
      <c r="E116" s="16">
        <f>SUMIF('sales(mx)'!B:B,B116,'sales(mx)'!C:C)</f>
        <v>0</v>
      </c>
      <c r="F116" s="16">
        <f>SUMIF('sales(mx)'!B:B,B116,'sales(mx)'!D:D)</f>
        <v>0</v>
      </c>
      <c r="G116" s="16">
        <f>SUMIF('sales(mx)'!B:B,B116,'sales(mx)'!E:E)</f>
        <v>0</v>
      </c>
      <c r="H116" s="16">
        <f>SUMIF('sales(mx)'!B:B,B116,'sales(mx)'!F:F)</f>
        <v>0</v>
      </c>
      <c r="I116" s="16">
        <f>SUMIF('sales(mx)'!B:B,B116,'sales(mx)'!G:G)</f>
        <v>0</v>
      </c>
      <c r="J116" s="16">
        <f>SUMIF('sales(mx)'!B:B,B116,'sales(mx)'!H:H)</f>
        <v>0</v>
      </c>
      <c r="K116" s="16">
        <f>SUMIF('sales(mx)'!B:B,B116,'sales(mx)'!I:I)</f>
        <v>0</v>
      </c>
      <c r="L116" s="16">
        <f>SUMIF('sales(mx)'!B:B,B116,'sales(mx)'!J:J)</f>
        <v>0</v>
      </c>
      <c r="M116" s="16">
        <f>SUMIF('sales(mx)'!B:B,B116,'sales(mx)'!K:K)</f>
        <v>0</v>
      </c>
      <c r="N116" s="16">
        <f>SUMIF('sales(mx)'!B:B,B116,'sales(mx)'!L:L)</f>
        <v>0</v>
      </c>
      <c r="O116" s="16">
        <f>SUMIF('sales(mx)'!B:B,B116,'sales(mx)'!M:M)</f>
        <v>0</v>
      </c>
      <c r="P116" s="16">
        <f>SUMIF('sales(mx)'!B:B,B116,'sales(mx)'!N:N)</f>
        <v>0</v>
      </c>
      <c r="Q116" s="18">
        <f t="shared" si="2"/>
        <v>0</v>
      </c>
      <c r="R116" s="25" t="s">
        <v>71</v>
      </c>
    </row>
    <row r="117" spans="1:19" ht="20.25" customHeight="1">
      <c r="A117" s="50">
        <f t="shared" si="3"/>
        <v>113</v>
      </c>
      <c r="B117" s="47" t="s">
        <v>148</v>
      </c>
      <c r="C117" s="47"/>
      <c r="D117" s="217" t="s">
        <v>24</v>
      </c>
      <c r="E117" s="16">
        <f>SUMIF('sales(mx)'!B:B,B117,'sales(mx)'!C:C)</f>
        <v>11541.4</v>
      </c>
      <c r="F117" s="16">
        <f>SUMIF('sales(mx)'!B:B,B117,'sales(mx)'!D:D)</f>
        <v>15638.4</v>
      </c>
      <c r="G117" s="16">
        <f>SUMIF('sales(mx)'!B:B,B117,'sales(mx)'!E:E)</f>
        <v>30401.58</v>
      </c>
      <c r="H117" s="16">
        <f>SUMIF('sales(mx)'!B:B,B117,'sales(mx)'!F:F)</f>
        <v>38328.449999999997</v>
      </c>
      <c r="I117" s="16">
        <f>SUMIF('sales(mx)'!B:B,B117,'sales(mx)'!G:G)</f>
        <v>70155.510000000009</v>
      </c>
      <c r="J117" s="16">
        <f>SUMIF('sales(mx)'!B:B,B117,'sales(mx)'!H:H)</f>
        <v>30257.9</v>
      </c>
      <c r="K117" s="16">
        <f>SUMIF('sales(mx)'!B:B,B117,'sales(mx)'!I:I)</f>
        <v>17379.34</v>
      </c>
      <c r="L117" s="16">
        <f>SUMIF('sales(mx)'!B:B,B117,'sales(mx)'!J:J)</f>
        <v>11293.880000000001</v>
      </c>
      <c r="M117" s="16">
        <f>SUMIF('sales(mx)'!B:B,B117,'sales(mx)'!K:K)</f>
        <v>0</v>
      </c>
      <c r="N117" s="16">
        <f>SUMIF('sales(mx)'!B:B,B117,'sales(mx)'!L:L)</f>
        <v>0</v>
      </c>
      <c r="O117" s="16">
        <f>SUMIF('sales(mx)'!B:B,B117,'sales(mx)'!M:M)</f>
        <v>0</v>
      </c>
      <c r="P117" s="16">
        <f>SUMIF('sales(mx)'!B:B,B117,'sales(mx)'!N:N)</f>
        <v>38322.51</v>
      </c>
      <c r="Q117" s="18">
        <f t="shared" si="2"/>
        <v>263318.97000000003</v>
      </c>
      <c r="R117" s="25" t="s">
        <v>71</v>
      </c>
    </row>
    <row r="118" spans="1:19" ht="20.25" customHeight="1">
      <c r="A118" s="50">
        <f t="shared" si="3"/>
        <v>114</v>
      </c>
      <c r="B118" s="47" t="s">
        <v>189</v>
      </c>
      <c r="C118" s="47"/>
      <c r="D118" s="217" t="s">
        <v>35</v>
      </c>
      <c r="E118" s="16">
        <f>SUMIF('sales(mx)'!B:B,B118,'sales(mx)'!C:C)</f>
        <v>0</v>
      </c>
      <c r="F118" s="16">
        <f>SUMIF('sales(mx)'!B:B,B118,'sales(mx)'!D:D)</f>
        <v>0</v>
      </c>
      <c r="G118" s="16">
        <f>SUMIF('sales(mx)'!B:B,B118,'sales(mx)'!E:E)</f>
        <v>138704.14000000001</v>
      </c>
      <c r="H118" s="16">
        <f>SUMIF('sales(mx)'!B:B,B118,'sales(mx)'!F:F)</f>
        <v>147756.34999999998</v>
      </c>
      <c r="I118" s="16">
        <f>SUMIF('sales(mx)'!B:B,B118,'sales(mx)'!G:G)</f>
        <v>193168.60999999996</v>
      </c>
      <c r="J118" s="16">
        <f>SUMIF('sales(mx)'!B:B,B118,'sales(mx)'!H:H)</f>
        <v>129984.94000000002</v>
      </c>
      <c r="K118" s="16">
        <f>SUMIF('sales(mx)'!B:B,B118,'sales(mx)'!I:I)</f>
        <v>135749.35000000003</v>
      </c>
      <c r="L118" s="16">
        <f>SUMIF('sales(mx)'!B:B,B118,'sales(mx)'!J:J)</f>
        <v>0</v>
      </c>
      <c r="M118" s="16">
        <f>SUMIF('sales(mx)'!B:B,B118,'sales(mx)'!K:K)</f>
        <v>0</v>
      </c>
      <c r="N118" s="16">
        <f>SUMIF('sales(mx)'!B:B,B118,'sales(mx)'!L:L)</f>
        <v>4130.8099999999995</v>
      </c>
      <c r="O118" s="16">
        <f>SUMIF('sales(mx)'!B:B,B118,'sales(mx)'!M:M)</f>
        <v>14128.12</v>
      </c>
      <c r="P118" s="16">
        <f>SUMIF('sales(mx)'!B:B,B118,'sales(mx)'!N:N)</f>
        <v>3527.16</v>
      </c>
      <c r="Q118" s="18">
        <f t="shared" si="2"/>
        <v>767149.48000000021</v>
      </c>
      <c r="R118" s="25" t="s">
        <v>71</v>
      </c>
    </row>
    <row r="119" spans="1:19" ht="20.25" customHeight="1">
      <c r="A119" s="50">
        <f t="shared" si="3"/>
        <v>115</v>
      </c>
      <c r="B119" s="47" t="s">
        <v>191</v>
      </c>
      <c r="C119" s="47"/>
      <c r="D119" s="217" t="s">
        <v>21</v>
      </c>
      <c r="E119" s="16">
        <f>SUMIF('sales(mx)'!B:B,B119,'sales(mx)'!C:C)</f>
        <v>418.24</v>
      </c>
      <c r="F119" s="16">
        <f>SUMIF('sales(mx)'!B:B,B119,'sales(mx)'!D:D)</f>
        <v>0</v>
      </c>
      <c r="G119" s="16">
        <f>SUMIF('sales(mx)'!B:B,B119,'sales(mx)'!E:E)</f>
        <v>0</v>
      </c>
      <c r="H119" s="16">
        <f>SUMIF('sales(mx)'!B:B,B119,'sales(mx)'!F:F)</f>
        <v>0</v>
      </c>
      <c r="I119" s="16">
        <f>SUMIF('sales(mx)'!B:B,B119,'sales(mx)'!G:G)</f>
        <v>0</v>
      </c>
      <c r="J119" s="16">
        <f>SUMIF('sales(mx)'!B:B,B119,'sales(mx)'!H:H)</f>
        <v>0</v>
      </c>
      <c r="K119" s="16">
        <f>SUMIF('sales(mx)'!B:B,B119,'sales(mx)'!I:I)</f>
        <v>0</v>
      </c>
      <c r="L119" s="16">
        <f>SUMIF('sales(mx)'!B:B,B119,'sales(mx)'!J:J)</f>
        <v>0</v>
      </c>
      <c r="M119" s="16">
        <f>SUMIF('sales(mx)'!B:B,B119,'sales(mx)'!K:K)</f>
        <v>0</v>
      </c>
      <c r="N119" s="16">
        <f>SUMIF('sales(mx)'!B:B,B119,'sales(mx)'!L:L)</f>
        <v>0</v>
      </c>
      <c r="O119" s="16">
        <f>SUMIF('sales(mx)'!B:B,B119,'sales(mx)'!M:M)</f>
        <v>0</v>
      </c>
      <c r="P119" s="16">
        <f>SUMIF('sales(mx)'!B:B,B119,'sales(mx)'!N:N)</f>
        <v>0</v>
      </c>
      <c r="Q119" s="18">
        <f t="shared" si="2"/>
        <v>418.24</v>
      </c>
      <c r="R119" s="25" t="s">
        <v>71</v>
      </c>
    </row>
    <row r="120" spans="1:19" ht="20.25" customHeight="1">
      <c r="A120" s="50">
        <f t="shared" si="3"/>
        <v>116</v>
      </c>
      <c r="B120" s="47" t="s">
        <v>193</v>
      </c>
      <c r="C120" s="47"/>
      <c r="D120" s="217" t="s">
        <v>21</v>
      </c>
      <c r="E120" s="16">
        <f>SUMIF('sales(mx)'!B:B,B120,'sales(mx)'!C:C)</f>
        <v>0</v>
      </c>
      <c r="F120" s="16">
        <f>SUMIF('sales(mx)'!B:B,B120,'sales(mx)'!D:D)</f>
        <v>0</v>
      </c>
      <c r="G120" s="16">
        <f>SUMIF('sales(mx)'!B:B,B120,'sales(mx)'!E:E)</f>
        <v>0</v>
      </c>
      <c r="H120" s="16">
        <f>SUMIF('sales(mx)'!B:B,B120,'sales(mx)'!F:F)</f>
        <v>0</v>
      </c>
      <c r="I120" s="16">
        <f>SUMIF('sales(mx)'!B:B,B120,'sales(mx)'!G:G)</f>
        <v>0</v>
      </c>
      <c r="J120" s="16">
        <f>SUMIF('sales(mx)'!B:B,B120,'sales(mx)'!H:H)</f>
        <v>0</v>
      </c>
      <c r="K120" s="16">
        <f>SUMIF('sales(mx)'!B:B,B120,'sales(mx)'!I:I)</f>
        <v>0</v>
      </c>
      <c r="L120" s="16">
        <f>SUMIF('sales(mx)'!B:B,B120,'sales(mx)'!J:J)</f>
        <v>0</v>
      </c>
      <c r="M120" s="16">
        <f>SUMIF('sales(mx)'!B:B,B120,'sales(mx)'!K:K)</f>
        <v>0</v>
      </c>
      <c r="N120" s="16">
        <f>SUMIF('sales(mx)'!B:B,B120,'sales(mx)'!L:L)</f>
        <v>0</v>
      </c>
      <c r="O120" s="16">
        <f>SUMIF('sales(mx)'!B:B,B120,'sales(mx)'!M:M)</f>
        <v>0</v>
      </c>
      <c r="P120" s="16">
        <f>SUMIF('sales(mx)'!B:B,B120,'sales(mx)'!N:N)</f>
        <v>0</v>
      </c>
      <c r="Q120" s="18">
        <f t="shared" si="2"/>
        <v>0</v>
      </c>
      <c r="R120" s="25" t="s">
        <v>71</v>
      </c>
    </row>
    <row r="121" spans="1:19" ht="20.25" customHeight="1">
      <c r="A121" s="50">
        <f t="shared" si="3"/>
        <v>117</v>
      </c>
      <c r="B121" s="47" t="s">
        <v>192</v>
      </c>
      <c r="C121" s="47"/>
      <c r="D121" s="217" t="s">
        <v>68</v>
      </c>
      <c r="E121" s="16">
        <f>SUMIF('sales(mx)'!B:B,B121,'sales(mx)'!C:C)</f>
        <v>1695.75</v>
      </c>
      <c r="F121" s="16">
        <f>SUMIF('sales(mx)'!B:B,B121,'sales(mx)'!D:D)</f>
        <v>0</v>
      </c>
      <c r="G121" s="16">
        <f>SUMIF('sales(mx)'!B:B,B121,'sales(mx)'!E:E)</f>
        <v>0</v>
      </c>
      <c r="H121" s="16">
        <f>SUMIF('sales(mx)'!B:B,B121,'sales(mx)'!F:F)</f>
        <v>0</v>
      </c>
      <c r="I121" s="16">
        <f>SUMIF('sales(mx)'!B:B,B121,'sales(mx)'!G:G)</f>
        <v>1634.9</v>
      </c>
      <c r="J121" s="16">
        <f>SUMIF('sales(mx)'!B:B,B121,'sales(mx)'!H:H)</f>
        <v>0</v>
      </c>
      <c r="K121" s="16">
        <f>SUMIF('sales(mx)'!B:B,B121,'sales(mx)'!I:I)</f>
        <v>912.75</v>
      </c>
      <c r="L121" s="16">
        <f>SUMIF('sales(mx)'!B:B,B121,'sales(mx)'!J:J)</f>
        <v>0</v>
      </c>
      <c r="M121" s="16">
        <f>SUMIF('sales(mx)'!B:B,B121,'sales(mx)'!K:K)</f>
        <v>783</v>
      </c>
      <c r="N121" s="16">
        <f>SUMIF('sales(mx)'!B:B,B121,'sales(mx)'!L:L)</f>
        <v>966</v>
      </c>
      <c r="O121" s="16">
        <f>SUMIF('sales(mx)'!B:B,B121,'sales(mx)'!M:M)</f>
        <v>0</v>
      </c>
      <c r="P121" s="16">
        <f>SUMIF('sales(mx)'!B:B,B121,'sales(mx)'!N:N)</f>
        <v>0</v>
      </c>
      <c r="Q121" s="18">
        <f t="shared" si="2"/>
        <v>5992.4</v>
      </c>
      <c r="R121" s="25" t="s">
        <v>71</v>
      </c>
      <c r="S121" s="63"/>
    </row>
    <row r="122" spans="1:19" ht="20.25" customHeight="1">
      <c r="A122" s="50">
        <f t="shared" si="3"/>
        <v>118</v>
      </c>
      <c r="B122" s="47" t="s">
        <v>195</v>
      </c>
      <c r="C122" s="47"/>
      <c r="D122" s="217" t="s">
        <v>26</v>
      </c>
      <c r="E122" s="16">
        <f>SUMIF('sales(mx)'!B:B,B122,'sales(mx)'!C:C)</f>
        <v>0</v>
      </c>
      <c r="F122" s="16">
        <f>SUMIF('sales(mx)'!B:B,B122,'sales(mx)'!D:D)</f>
        <v>0</v>
      </c>
      <c r="G122" s="16">
        <f>SUMIF('sales(mx)'!B:B,B122,'sales(mx)'!E:E)</f>
        <v>0</v>
      </c>
      <c r="H122" s="16">
        <f>SUMIF('sales(mx)'!B:B,B122,'sales(mx)'!F:F)</f>
        <v>0</v>
      </c>
      <c r="I122" s="16">
        <f>SUMIF('sales(mx)'!B:B,B122,'sales(mx)'!G:G)</f>
        <v>0</v>
      </c>
      <c r="J122" s="16">
        <f>SUMIF('sales(mx)'!B:B,B122,'sales(mx)'!H:H)</f>
        <v>0</v>
      </c>
      <c r="K122" s="16">
        <f>SUMIF('sales(mx)'!B:B,B122,'sales(mx)'!I:I)</f>
        <v>0</v>
      </c>
      <c r="L122" s="16">
        <f>SUMIF('sales(mx)'!B:B,B122,'sales(mx)'!J:J)</f>
        <v>0</v>
      </c>
      <c r="M122" s="16">
        <f>SUMIF('sales(mx)'!B:B,B122,'sales(mx)'!K:K)</f>
        <v>0</v>
      </c>
      <c r="N122" s="16">
        <f>SUMIF('sales(mx)'!B:B,B122,'sales(mx)'!L:L)</f>
        <v>0</v>
      </c>
      <c r="O122" s="16">
        <f>SUMIF('sales(mx)'!B:B,B122,'sales(mx)'!M:M)</f>
        <v>0</v>
      </c>
      <c r="P122" s="16">
        <f>SUMIF('sales(mx)'!B:B,B122,'sales(mx)'!N:N)</f>
        <v>0</v>
      </c>
      <c r="Q122" s="18">
        <f t="shared" si="2"/>
        <v>0</v>
      </c>
      <c r="R122" s="25" t="s">
        <v>71</v>
      </c>
      <c r="S122" s="63"/>
    </row>
    <row r="123" spans="1:19" ht="20.25" customHeight="1">
      <c r="A123" s="50">
        <f t="shared" si="3"/>
        <v>119</v>
      </c>
      <c r="B123" s="47" t="s">
        <v>194</v>
      </c>
      <c r="C123" s="47"/>
      <c r="D123" s="217" t="s">
        <v>26</v>
      </c>
      <c r="E123" s="16">
        <f>SUMIF('sales(mx)'!B:B,B123,'sales(mx)'!C:C)</f>
        <v>0</v>
      </c>
      <c r="F123" s="16">
        <f>SUMIF('sales(mx)'!B:B,B123,'sales(mx)'!D:D)</f>
        <v>0</v>
      </c>
      <c r="G123" s="16">
        <f>SUMIF('sales(mx)'!B:B,B123,'sales(mx)'!E:E)</f>
        <v>0</v>
      </c>
      <c r="H123" s="16">
        <f>SUMIF('sales(mx)'!B:B,B123,'sales(mx)'!F:F)</f>
        <v>0</v>
      </c>
      <c r="I123" s="16">
        <f>SUMIF('sales(mx)'!B:B,B123,'sales(mx)'!G:G)</f>
        <v>0</v>
      </c>
      <c r="J123" s="16">
        <f>SUMIF('sales(mx)'!B:B,B123,'sales(mx)'!H:H)</f>
        <v>0</v>
      </c>
      <c r="K123" s="16">
        <f>SUMIF('sales(mx)'!B:B,B123,'sales(mx)'!I:I)</f>
        <v>0</v>
      </c>
      <c r="L123" s="16">
        <f>SUMIF('sales(mx)'!B:B,B123,'sales(mx)'!J:J)</f>
        <v>0</v>
      </c>
      <c r="M123" s="16">
        <f>SUMIF('sales(mx)'!B:B,B123,'sales(mx)'!K:K)</f>
        <v>0</v>
      </c>
      <c r="N123" s="16">
        <f>SUMIF('sales(mx)'!B:B,B123,'sales(mx)'!L:L)</f>
        <v>0</v>
      </c>
      <c r="O123" s="16">
        <f>SUMIF('sales(mx)'!B:B,B123,'sales(mx)'!M:M)</f>
        <v>0</v>
      </c>
      <c r="P123" s="16">
        <f>SUMIF('sales(mx)'!B:B,B123,'sales(mx)'!N:N)</f>
        <v>0</v>
      </c>
      <c r="Q123" s="18">
        <f t="shared" si="2"/>
        <v>0</v>
      </c>
      <c r="R123" s="25" t="s">
        <v>71</v>
      </c>
      <c r="S123" s="63"/>
    </row>
    <row r="124" spans="1:19" ht="20.25" customHeight="1">
      <c r="A124" s="50">
        <f t="shared" si="3"/>
        <v>120</v>
      </c>
      <c r="B124" s="47" t="s">
        <v>196</v>
      </c>
      <c r="C124" s="47"/>
      <c r="D124" s="217" t="s">
        <v>31</v>
      </c>
      <c r="E124" s="16">
        <f>SUMIF('sales(mx)'!B:B,B124,'sales(mx)'!C:C)</f>
        <v>0</v>
      </c>
      <c r="F124" s="16">
        <f>SUMIF('sales(mx)'!B:B,B124,'sales(mx)'!D:D)</f>
        <v>0</v>
      </c>
      <c r="G124" s="16">
        <f>SUMIF('sales(mx)'!B:B,B124,'sales(mx)'!E:E)</f>
        <v>0</v>
      </c>
      <c r="H124" s="16">
        <f>SUMIF('sales(mx)'!B:B,B124,'sales(mx)'!F:F)</f>
        <v>0</v>
      </c>
      <c r="I124" s="16">
        <f>SUMIF('sales(mx)'!B:B,B124,'sales(mx)'!G:G)</f>
        <v>0</v>
      </c>
      <c r="J124" s="16">
        <f>SUMIF('sales(mx)'!B:B,B124,'sales(mx)'!H:H)</f>
        <v>0</v>
      </c>
      <c r="K124" s="16">
        <f>SUMIF('sales(mx)'!B:B,B124,'sales(mx)'!I:I)</f>
        <v>0</v>
      </c>
      <c r="L124" s="16">
        <f>SUMIF('sales(mx)'!B:B,B124,'sales(mx)'!J:J)</f>
        <v>0</v>
      </c>
      <c r="M124" s="16">
        <f>SUMIF('sales(mx)'!B:B,B124,'sales(mx)'!K:K)</f>
        <v>0</v>
      </c>
      <c r="N124" s="16">
        <f>SUMIF('sales(mx)'!B:B,B124,'sales(mx)'!L:L)</f>
        <v>0</v>
      </c>
      <c r="O124" s="16">
        <f>SUMIF('sales(mx)'!B:B,B124,'sales(mx)'!M:M)</f>
        <v>0</v>
      </c>
      <c r="P124" s="16">
        <f>SUMIF('sales(mx)'!B:B,B124,'sales(mx)'!N:N)</f>
        <v>0</v>
      </c>
      <c r="Q124" s="18">
        <f t="shared" si="2"/>
        <v>0</v>
      </c>
      <c r="R124" s="25" t="s">
        <v>71</v>
      </c>
    </row>
    <row r="125" spans="1:19" ht="20.25" customHeight="1">
      <c r="A125" s="50">
        <f t="shared" si="3"/>
        <v>121</v>
      </c>
      <c r="B125" s="47" t="s">
        <v>198</v>
      </c>
      <c r="C125" s="47"/>
      <c r="D125" s="217" t="s">
        <v>112</v>
      </c>
      <c r="E125" s="16">
        <f>SUMIF('sales(mx)'!B:B,B125,'sales(mx)'!C:C)</f>
        <v>0</v>
      </c>
      <c r="F125" s="16">
        <f>SUMIF('sales(mx)'!B:B,B125,'sales(mx)'!D:D)</f>
        <v>0</v>
      </c>
      <c r="G125" s="16">
        <f>SUMIF('sales(mx)'!B:B,B125,'sales(mx)'!E:E)</f>
        <v>0</v>
      </c>
      <c r="H125" s="16">
        <f>SUMIF('sales(mx)'!B:B,B125,'sales(mx)'!F:F)</f>
        <v>0</v>
      </c>
      <c r="I125" s="16">
        <f>SUMIF('sales(mx)'!B:B,B125,'sales(mx)'!G:G)</f>
        <v>0</v>
      </c>
      <c r="J125" s="16">
        <f>SUMIF('sales(mx)'!B:B,B125,'sales(mx)'!H:H)</f>
        <v>0</v>
      </c>
      <c r="K125" s="16">
        <f>SUMIF('sales(mx)'!B:B,B125,'sales(mx)'!I:I)</f>
        <v>0</v>
      </c>
      <c r="L125" s="16">
        <f>SUMIF('sales(mx)'!B:B,B125,'sales(mx)'!J:J)</f>
        <v>0</v>
      </c>
      <c r="M125" s="16">
        <f>SUMIF('sales(mx)'!B:B,B125,'sales(mx)'!K:K)</f>
        <v>0</v>
      </c>
      <c r="N125" s="16">
        <f>SUMIF('sales(mx)'!B:B,B125,'sales(mx)'!L:L)</f>
        <v>0</v>
      </c>
      <c r="O125" s="16">
        <f>SUMIF('sales(mx)'!B:B,B125,'sales(mx)'!M:M)</f>
        <v>0</v>
      </c>
      <c r="P125" s="16">
        <f>SUMIF('sales(mx)'!B:B,B125,'sales(mx)'!N:N)</f>
        <v>0</v>
      </c>
      <c r="Q125" s="18">
        <f t="shared" si="2"/>
        <v>0</v>
      </c>
      <c r="R125" s="25" t="s">
        <v>71</v>
      </c>
      <c r="S125" s="63"/>
    </row>
    <row r="126" spans="1:19" ht="20.25" customHeight="1">
      <c r="A126" s="50">
        <f t="shared" si="3"/>
        <v>122</v>
      </c>
      <c r="B126" s="47" t="s">
        <v>200</v>
      </c>
      <c r="C126" s="47"/>
      <c r="D126" s="217" t="s">
        <v>112</v>
      </c>
      <c r="E126" s="16">
        <f>SUMIF('sales(mx)'!B:B,B126,'sales(mx)'!C:C)</f>
        <v>0</v>
      </c>
      <c r="F126" s="16">
        <f>SUMIF('sales(mx)'!B:B,B126,'sales(mx)'!D:D)</f>
        <v>0</v>
      </c>
      <c r="G126" s="16">
        <f>SUMIF('sales(mx)'!B:B,B126,'sales(mx)'!E:E)</f>
        <v>0</v>
      </c>
      <c r="H126" s="16">
        <f>SUMIF('sales(mx)'!B:B,B126,'sales(mx)'!F:F)</f>
        <v>0</v>
      </c>
      <c r="I126" s="16">
        <f>SUMIF('sales(mx)'!B:B,B126,'sales(mx)'!G:G)</f>
        <v>0</v>
      </c>
      <c r="J126" s="16">
        <f>SUMIF('sales(mx)'!B:B,B126,'sales(mx)'!H:H)</f>
        <v>0</v>
      </c>
      <c r="K126" s="16">
        <f>SUMIF('sales(mx)'!B:B,B126,'sales(mx)'!I:I)</f>
        <v>0</v>
      </c>
      <c r="L126" s="16">
        <f>SUMIF('sales(mx)'!B:B,B126,'sales(mx)'!J:J)</f>
        <v>0</v>
      </c>
      <c r="M126" s="16">
        <f>SUMIF('sales(mx)'!B:B,B126,'sales(mx)'!K:K)</f>
        <v>0</v>
      </c>
      <c r="N126" s="16">
        <f>SUMIF('sales(mx)'!B:B,B126,'sales(mx)'!L:L)</f>
        <v>0</v>
      </c>
      <c r="O126" s="16">
        <f>SUMIF('sales(mx)'!B:B,B126,'sales(mx)'!M:M)</f>
        <v>0</v>
      </c>
      <c r="P126" s="16">
        <f>SUMIF('sales(mx)'!B:B,B126,'sales(mx)'!N:N)</f>
        <v>0</v>
      </c>
      <c r="Q126" s="18">
        <f t="shared" si="2"/>
        <v>0</v>
      </c>
      <c r="R126" s="25" t="s">
        <v>71</v>
      </c>
      <c r="S126" s="63"/>
    </row>
    <row r="127" spans="1:19" ht="20.25" customHeight="1">
      <c r="A127" s="50">
        <f t="shared" si="3"/>
        <v>123</v>
      </c>
      <c r="B127" s="47" t="s">
        <v>201</v>
      </c>
      <c r="C127" s="47"/>
      <c r="D127" s="217" t="s">
        <v>112</v>
      </c>
      <c r="E127" s="16">
        <f>SUMIF('sales(mx)'!B:B,B127,'sales(mx)'!C:C)</f>
        <v>0</v>
      </c>
      <c r="F127" s="16">
        <f>SUMIF('sales(mx)'!B:B,B127,'sales(mx)'!D:D)</f>
        <v>0</v>
      </c>
      <c r="G127" s="16">
        <f>SUMIF('sales(mx)'!B:B,B127,'sales(mx)'!E:E)</f>
        <v>0</v>
      </c>
      <c r="H127" s="16">
        <f>SUMIF('sales(mx)'!B:B,B127,'sales(mx)'!F:F)</f>
        <v>0</v>
      </c>
      <c r="I127" s="16">
        <f>SUMIF('sales(mx)'!B:B,B127,'sales(mx)'!G:G)</f>
        <v>0</v>
      </c>
      <c r="J127" s="16">
        <f>SUMIF('sales(mx)'!B:B,B127,'sales(mx)'!H:H)</f>
        <v>0</v>
      </c>
      <c r="K127" s="16">
        <f>SUMIF('sales(mx)'!B:B,B127,'sales(mx)'!I:I)</f>
        <v>0</v>
      </c>
      <c r="L127" s="16">
        <f>SUMIF('sales(mx)'!B:B,B127,'sales(mx)'!J:J)</f>
        <v>0</v>
      </c>
      <c r="M127" s="16">
        <f>SUMIF('sales(mx)'!B:B,B127,'sales(mx)'!K:K)</f>
        <v>0</v>
      </c>
      <c r="N127" s="16">
        <f>SUMIF('sales(mx)'!B:B,B127,'sales(mx)'!L:L)</f>
        <v>0</v>
      </c>
      <c r="O127" s="16">
        <f>SUMIF('sales(mx)'!B:B,B127,'sales(mx)'!M:M)</f>
        <v>0</v>
      </c>
      <c r="P127" s="16">
        <f>SUMIF('sales(mx)'!B:B,B127,'sales(mx)'!N:N)</f>
        <v>0</v>
      </c>
      <c r="Q127" s="18">
        <f t="shared" si="2"/>
        <v>0</v>
      </c>
      <c r="R127" s="25" t="s">
        <v>71</v>
      </c>
      <c r="S127" s="63"/>
    </row>
    <row r="128" spans="1:19" ht="20.25" customHeight="1">
      <c r="A128" s="50">
        <f t="shared" si="3"/>
        <v>124</v>
      </c>
      <c r="B128" s="47" t="s">
        <v>205</v>
      </c>
      <c r="C128" s="47"/>
      <c r="D128" s="217" t="s">
        <v>112</v>
      </c>
      <c r="E128" s="16">
        <f>SUMIF('sales(mx)'!B:B,B128,'sales(mx)'!C:C)</f>
        <v>0</v>
      </c>
      <c r="F128" s="16">
        <f>SUMIF('sales(mx)'!B:B,B128,'sales(mx)'!D:D)</f>
        <v>0</v>
      </c>
      <c r="G128" s="16">
        <f>SUMIF('sales(mx)'!B:B,B128,'sales(mx)'!E:E)</f>
        <v>0</v>
      </c>
      <c r="H128" s="16">
        <f>SUMIF('sales(mx)'!B:B,B128,'sales(mx)'!F:F)</f>
        <v>0</v>
      </c>
      <c r="I128" s="16">
        <f>SUMIF('sales(mx)'!B:B,B128,'sales(mx)'!G:G)</f>
        <v>0</v>
      </c>
      <c r="J128" s="16">
        <f>SUMIF('sales(mx)'!B:B,B128,'sales(mx)'!H:H)</f>
        <v>0</v>
      </c>
      <c r="K128" s="16">
        <f>SUMIF('sales(mx)'!B:B,B128,'sales(mx)'!I:I)</f>
        <v>0</v>
      </c>
      <c r="L128" s="16">
        <f>SUMIF('sales(mx)'!B:B,B128,'sales(mx)'!J:J)</f>
        <v>0</v>
      </c>
      <c r="M128" s="16">
        <f>SUMIF('sales(mx)'!B:B,B128,'sales(mx)'!K:K)</f>
        <v>0</v>
      </c>
      <c r="N128" s="16">
        <f>SUMIF('sales(mx)'!B:B,B128,'sales(mx)'!L:L)</f>
        <v>0</v>
      </c>
      <c r="O128" s="16">
        <f>SUMIF('sales(mx)'!B:B,B128,'sales(mx)'!M:M)</f>
        <v>0</v>
      </c>
      <c r="P128" s="16">
        <f>SUMIF('sales(mx)'!B:B,B128,'sales(mx)'!N:N)</f>
        <v>0</v>
      </c>
      <c r="Q128" s="18">
        <f t="shared" si="2"/>
        <v>0</v>
      </c>
      <c r="R128" s="25" t="s">
        <v>71</v>
      </c>
      <c r="S128" s="63"/>
    </row>
    <row r="129" spans="1:18" ht="20.25" customHeight="1">
      <c r="A129" s="50">
        <f t="shared" si="3"/>
        <v>125</v>
      </c>
      <c r="B129" s="47" t="s">
        <v>209</v>
      </c>
      <c r="C129" s="47"/>
      <c r="D129" s="217" t="s">
        <v>26</v>
      </c>
      <c r="E129" s="16">
        <f>SUMIF('sales(mx)'!B:B,B129,'sales(mx)'!C:C)</f>
        <v>0</v>
      </c>
      <c r="F129" s="16">
        <f>SUMIF('sales(mx)'!B:B,B129,'sales(mx)'!D:D)</f>
        <v>0</v>
      </c>
      <c r="G129" s="16">
        <f>SUMIF('sales(mx)'!B:B,B129,'sales(mx)'!E:E)</f>
        <v>0</v>
      </c>
      <c r="H129" s="16">
        <f>SUMIF('sales(mx)'!B:B,B129,'sales(mx)'!F:F)</f>
        <v>0</v>
      </c>
      <c r="I129" s="16">
        <f>SUMIF('sales(mx)'!B:B,B129,'sales(mx)'!G:G)</f>
        <v>0</v>
      </c>
      <c r="J129" s="16">
        <f>SUMIF('sales(mx)'!B:B,B129,'sales(mx)'!H:H)</f>
        <v>0</v>
      </c>
      <c r="K129" s="16">
        <f>SUMIF('sales(mx)'!B:B,B129,'sales(mx)'!I:I)</f>
        <v>0</v>
      </c>
      <c r="L129" s="16">
        <f>SUMIF('sales(mx)'!B:B,B129,'sales(mx)'!J:J)</f>
        <v>0</v>
      </c>
      <c r="M129" s="16">
        <f>SUMIF('sales(mx)'!B:B,B129,'sales(mx)'!K:K)</f>
        <v>0</v>
      </c>
      <c r="N129" s="16">
        <f>SUMIF('sales(mx)'!B:B,B129,'sales(mx)'!L:L)</f>
        <v>0</v>
      </c>
      <c r="O129" s="16">
        <f>SUMIF('sales(mx)'!B:B,B129,'sales(mx)'!M:M)</f>
        <v>0</v>
      </c>
      <c r="P129" s="16">
        <f>SUMIF('sales(mx)'!B:B,B129,'sales(mx)'!N:N)</f>
        <v>0</v>
      </c>
      <c r="Q129" s="18">
        <f t="shared" si="2"/>
        <v>0</v>
      </c>
      <c r="R129" s="25" t="s">
        <v>71</v>
      </c>
    </row>
    <row r="130" spans="1:18" ht="20.25" customHeight="1">
      <c r="A130" s="50">
        <f t="shared" si="3"/>
        <v>126</v>
      </c>
      <c r="B130" s="47" t="s">
        <v>210</v>
      </c>
      <c r="C130" s="47"/>
      <c r="D130" s="217" t="s">
        <v>112</v>
      </c>
      <c r="E130" s="16">
        <f>SUMIF('sales(mx)'!B:B,B130,'sales(mx)'!C:C)</f>
        <v>0</v>
      </c>
      <c r="F130" s="16">
        <f>SUMIF('sales(mx)'!B:B,B130,'sales(mx)'!D:D)</f>
        <v>0</v>
      </c>
      <c r="G130" s="16">
        <f>SUMIF('sales(mx)'!B:B,B130,'sales(mx)'!E:E)</f>
        <v>0</v>
      </c>
      <c r="H130" s="16">
        <f>SUMIF('sales(mx)'!B:B,B130,'sales(mx)'!F:F)</f>
        <v>0</v>
      </c>
      <c r="I130" s="16">
        <f>SUMIF('sales(mx)'!B:B,B130,'sales(mx)'!G:G)</f>
        <v>0</v>
      </c>
      <c r="J130" s="16">
        <f>SUMIF('sales(mx)'!B:B,B130,'sales(mx)'!H:H)</f>
        <v>0</v>
      </c>
      <c r="K130" s="16">
        <f>SUMIF('sales(mx)'!B:B,B130,'sales(mx)'!I:I)</f>
        <v>0</v>
      </c>
      <c r="L130" s="16">
        <f>SUMIF('sales(mx)'!B:B,B130,'sales(mx)'!J:J)</f>
        <v>0</v>
      </c>
      <c r="M130" s="16">
        <f>SUMIF('sales(mx)'!B:B,B130,'sales(mx)'!K:K)</f>
        <v>0</v>
      </c>
      <c r="N130" s="16">
        <f>SUMIF('sales(mx)'!B:B,B130,'sales(mx)'!L:L)</f>
        <v>0</v>
      </c>
      <c r="O130" s="16">
        <f>SUMIF('sales(mx)'!B:B,B130,'sales(mx)'!M:M)</f>
        <v>0</v>
      </c>
      <c r="P130" s="16">
        <f>SUMIF('sales(mx)'!B:B,B130,'sales(mx)'!N:N)</f>
        <v>0</v>
      </c>
      <c r="Q130" s="18">
        <f t="shared" si="2"/>
        <v>0</v>
      </c>
      <c r="R130" s="25" t="s">
        <v>71</v>
      </c>
    </row>
    <row r="131" spans="1:18" ht="20.25" customHeight="1">
      <c r="A131" s="50">
        <f t="shared" si="3"/>
        <v>127</v>
      </c>
      <c r="B131" s="47" t="s">
        <v>211</v>
      </c>
      <c r="C131" s="47"/>
      <c r="D131" s="217" t="s">
        <v>68</v>
      </c>
      <c r="E131" s="16">
        <f>SUMIF('sales(mx)'!B:B,B131,'sales(mx)'!C:C)</f>
        <v>0</v>
      </c>
      <c r="F131" s="16">
        <f>SUMIF('sales(mx)'!B:B,B131,'sales(mx)'!D:D)</f>
        <v>0</v>
      </c>
      <c r="G131" s="16">
        <f>SUMIF('sales(mx)'!B:B,B131,'sales(mx)'!E:E)</f>
        <v>0</v>
      </c>
      <c r="H131" s="16">
        <f>SUMIF('sales(mx)'!B:B,B131,'sales(mx)'!F:F)</f>
        <v>0</v>
      </c>
      <c r="I131" s="16">
        <f>SUMIF('sales(mx)'!B:B,B131,'sales(mx)'!G:G)</f>
        <v>0</v>
      </c>
      <c r="J131" s="16">
        <f>SUMIF('sales(mx)'!B:B,B131,'sales(mx)'!H:H)</f>
        <v>0</v>
      </c>
      <c r="K131" s="16">
        <f>SUMIF('sales(mx)'!B:B,B131,'sales(mx)'!I:I)</f>
        <v>0</v>
      </c>
      <c r="L131" s="16">
        <f>SUMIF('sales(mx)'!B:B,B131,'sales(mx)'!J:J)</f>
        <v>0</v>
      </c>
      <c r="M131" s="16">
        <f>SUMIF('sales(mx)'!B:B,B131,'sales(mx)'!K:K)</f>
        <v>0</v>
      </c>
      <c r="N131" s="16">
        <f>SUMIF('sales(mx)'!B:B,B131,'sales(mx)'!L:L)</f>
        <v>0</v>
      </c>
      <c r="O131" s="16">
        <f>SUMIF('sales(mx)'!B:B,B131,'sales(mx)'!M:M)</f>
        <v>0</v>
      </c>
      <c r="P131" s="16">
        <f>SUMIF('sales(mx)'!B:B,B131,'sales(mx)'!N:N)</f>
        <v>0</v>
      </c>
      <c r="Q131" s="18">
        <f t="shared" si="2"/>
        <v>0</v>
      </c>
      <c r="R131" s="25" t="s">
        <v>71</v>
      </c>
    </row>
    <row r="132" spans="1:18" ht="20.25" customHeight="1">
      <c r="A132" s="50">
        <f t="shared" si="3"/>
        <v>128</v>
      </c>
      <c r="B132" s="47" t="s">
        <v>217</v>
      </c>
      <c r="C132" s="47"/>
      <c r="D132" s="217" t="s">
        <v>112</v>
      </c>
      <c r="E132" s="16">
        <f>SUMIF('sales(mx)'!B:B,B132,'sales(mx)'!C:C)</f>
        <v>0</v>
      </c>
      <c r="F132" s="16">
        <f>SUMIF('sales(mx)'!B:B,B132,'sales(mx)'!D:D)</f>
        <v>0</v>
      </c>
      <c r="G132" s="16">
        <f>SUMIF('sales(mx)'!B:B,B132,'sales(mx)'!E:E)</f>
        <v>0</v>
      </c>
      <c r="H132" s="16">
        <f>SUMIF('sales(mx)'!B:B,B132,'sales(mx)'!F:F)</f>
        <v>0</v>
      </c>
      <c r="I132" s="16">
        <f>SUMIF('sales(mx)'!B:B,B132,'sales(mx)'!G:G)</f>
        <v>0</v>
      </c>
      <c r="J132" s="16">
        <f>SUMIF('sales(mx)'!B:B,B132,'sales(mx)'!H:H)</f>
        <v>0</v>
      </c>
      <c r="K132" s="16">
        <f>SUMIF('sales(mx)'!B:B,B132,'sales(mx)'!I:I)</f>
        <v>0</v>
      </c>
      <c r="L132" s="16">
        <f>SUMIF('sales(mx)'!B:B,B132,'sales(mx)'!J:J)</f>
        <v>0</v>
      </c>
      <c r="M132" s="16">
        <f>SUMIF('sales(mx)'!B:B,B132,'sales(mx)'!K:K)</f>
        <v>0</v>
      </c>
      <c r="N132" s="16">
        <f>SUMIF('sales(mx)'!B:B,B132,'sales(mx)'!L:L)</f>
        <v>0</v>
      </c>
      <c r="O132" s="16">
        <f>SUMIF('sales(mx)'!B:B,B132,'sales(mx)'!M:M)</f>
        <v>0</v>
      </c>
      <c r="P132" s="16">
        <f>SUMIF('sales(mx)'!B:B,B132,'sales(mx)'!N:N)</f>
        <v>0</v>
      </c>
      <c r="Q132" s="18">
        <f t="shared" si="2"/>
        <v>0</v>
      </c>
      <c r="R132" s="25" t="s">
        <v>71</v>
      </c>
    </row>
    <row r="133" spans="1:18" ht="20.25" customHeight="1">
      <c r="A133" s="50">
        <f t="shared" si="3"/>
        <v>129</v>
      </c>
      <c r="B133" s="47" t="s">
        <v>221</v>
      </c>
      <c r="C133" s="47"/>
      <c r="D133" s="217" t="s">
        <v>68</v>
      </c>
      <c r="E133" s="16">
        <f>SUMIF('sales(mx)'!B:B,B133,'sales(mx)'!C:C)</f>
        <v>0</v>
      </c>
      <c r="F133" s="16">
        <f>SUMIF('sales(mx)'!B:B,B133,'sales(mx)'!D:D)</f>
        <v>0</v>
      </c>
      <c r="G133" s="16">
        <f>SUMIF('sales(mx)'!B:B,B133,'sales(mx)'!E:E)</f>
        <v>0</v>
      </c>
      <c r="H133" s="16">
        <f>SUMIF('sales(mx)'!B:B,B133,'sales(mx)'!F:F)</f>
        <v>0</v>
      </c>
      <c r="I133" s="16">
        <f>SUMIF('sales(mx)'!B:B,B133,'sales(mx)'!G:G)</f>
        <v>0</v>
      </c>
      <c r="J133" s="16">
        <f>SUMIF('sales(mx)'!B:B,B133,'sales(mx)'!H:H)</f>
        <v>0</v>
      </c>
      <c r="K133" s="16">
        <f>SUMIF('sales(mx)'!B:B,B133,'sales(mx)'!I:I)</f>
        <v>0</v>
      </c>
      <c r="L133" s="16">
        <f>SUMIF('sales(mx)'!B:B,B133,'sales(mx)'!J:J)</f>
        <v>0</v>
      </c>
      <c r="M133" s="16">
        <f>SUMIF('sales(mx)'!B:B,B133,'sales(mx)'!K:K)</f>
        <v>0</v>
      </c>
      <c r="N133" s="16">
        <f>SUMIF('sales(mx)'!B:B,B133,'sales(mx)'!L:L)</f>
        <v>0</v>
      </c>
      <c r="O133" s="16">
        <f>SUMIF('sales(mx)'!B:B,B133,'sales(mx)'!M:M)</f>
        <v>0</v>
      </c>
      <c r="P133" s="16">
        <f>SUMIF('sales(mx)'!B:B,B133,'sales(mx)'!N:N)</f>
        <v>0</v>
      </c>
      <c r="Q133" s="18">
        <f t="shared" si="2"/>
        <v>0</v>
      </c>
      <c r="R133" s="25" t="s">
        <v>71</v>
      </c>
    </row>
    <row r="134" spans="1:18" ht="20.25" customHeight="1">
      <c r="A134" s="50">
        <f t="shared" si="3"/>
        <v>130</v>
      </c>
      <c r="B134" s="47" t="s">
        <v>230</v>
      </c>
      <c r="C134" s="47"/>
      <c r="D134" s="217" t="s">
        <v>112</v>
      </c>
      <c r="E134" s="16">
        <f>SUMIF('sales(mx)'!B:B,B134,'sales(mx)'!C:C)</f>
        <v>0</v>
      </c>
      <c r="F134" s="16">
        <f>SUMIF('sales(mx)'!B:B,B134,'sales(mx)'!D:D)</f>
        <v>0</v>
      </c>
      <c r="G134" s="16">
        <f>SUMIF('sales(mx)'!B:B,B134,'sales(mx)'!E:E)</f>
        <v>0</v>
      </c>
      <c r="H134" s="16">
        <f>SUMIF('sales(mx)'!B:B,B134,'sales(mx)'!F:F)</f>
        <v>0</v>
      </c>
      <c r="I134" s="16">
        <f>SUMIF('sales(mx)'!B:B,B134,'sales(mx)'!G:G)</f>
        <v>2479.25</v>
      </c>
      <c r="J134" s="16">
        <f>SUMIF('sales(mx)'!B:B,B134,'sales(mx)'!H:H)</f>
        <v>1145</v>
      </c>
      <c r="K134" s="16">
        <f>SUMIF('sales(mx)'!B:B,B134,'sales(mx)'!I:I)</f>
        <v>0</v>
      </c>
      <c r="L134" s="16">
        <f>SUMIF('sales(mx)'!B:B,B134,'sales(mx)'!J:J)</f>
        <v>0</v>
      </c>
      <c r="M134" s="16">
        <f>SUMIF('sales(mx)'!B:B,B134,'sales(mx)'!K:K)</f>
        <v>0</v>
      </c>
      <c r="N134" s="16">
        <f>SUMIF('sales(mx)'!B:B,B134,'sales(mx)'!L:L)</f>
        <v>3729.68</v>
      </c>
      <c r="O134" s="16">
        <f>SUMIF('sales(mx)'!B:B,B134,'sales(mx)'!M:M)</f>
        <v>0</v>
      </c>
      <c r="P134" s="16">
        <f>SUMIF('sales(mx)'!B:B,B134,'sales(mx)'!N:N)</f>
        <v>0</v>
      </c>
      <c r="Q134" s="18">
        <f t="shared" ref="Q134:Q199" si="4">SUM(E134:P134)</f>
        <v>7353.93</v>
      </c>
      <c r="R134" s="25" t="s">
        <v>71</v>
      </c>
    </row>
    <row r="135" spans="1:18" ht="20.25" customHeight="1">
      <c r="A135" s="50">
        <f t="shared" si="3"/>
        <v>131</v>
      </c>
      <c r="B135" s="47" t="s">
        <v>296</v>
      </c>
      <c r="C135" s="47"/>
      <c r="D135" s="217" t="s">
        <v>21</v>
      </c>
      <c r="E135" s="16">
        <f>SUMIF('sales(mx)'!B:B,B135,'sales(mx)'!C:C)</f>
        <v>0</v>
      </c>
      <c r="F135" s="16">
        <f>SUMIF('sales(mx)'!B:B,B135,'sales(mx)'!D:D)</f>
        <v>0</v>
      </c>
      <c r="G135" s="16">
        <f>SUMIF('sales(mx)'!B:B,B135,'sales(mx)'!E:E)</f>
        <v>0</v>
      </c>
      <c r="H135" s="16">
        <f>SUMIF('sales(mx)'!B:B,B135,'sales(mx)'!F:F)</f>
        <v>0</v>
      </c>
      <c r="I135" s="16">
        <f>SUMIF('sales(mx)'!B:B,B135,'sales(mx)'!G:G)</f>
        <v>0</v>
      </c>
      <c r="J135" s="16">
        <f>SUMIF('sales(mx)'!B:B,B135,'sales(mx)'!H:H)</f>
        <v>0</v>
      </c>
      <c r="K135" s="16">
        <f>SUMIF('sales(mx)'!B:B,B135,'sales(mx)'!I:I)</f>
        <v>0</v>
      </c>
      <c r="L135" s="16">
        <f>SUMIF('sales(mx)'!B:B,B135,'sales(mx)'!J:J)</f>
        <v>0</v>
      </c>
      <c r="M135" s="16">
        <f>SUMIF('sales(mx)'!B:B,B135,'sales(mx)'!K:K)</f>
        <v>0</v>
      </c>
      <c r="N135" s="16">
        <f>SUMIF('sales(mx)'!B:B,B135,'sales(mx)'!L:L)</f>
        <v>0</v>
      </c>
      <c r="O135" s="16">
        <f>SUMIF('sales(mx)'!B:B,B135,'sales(mx)'!M:M)</f>
        <v>0</v>
      </c>
      <c r="P135" s="16">
        <f>SUMIF('sales(mx)'!B:B,B135,'sales(mx)'!N:N)</f>
        <v>0</v>
      </c>
      <c r="Q135" s="18">
        <f t="shared" si="4"/>
        <v>0</v>
      </c>
      <c r="R135" s="25" t="s">
        <v>71</v>
      </c>
    </row>
    <row r="136" spans="1:18" ht="20.25" customHeight="1">
      <c r="A136" s="50">
        <f t="shared" si="3"/>
        <v>132</v>
      </c>
      <c r="B136" s="47" t="s">
        <v>299</v>
      </c>
      <c r="C136" s="47"/>
      <c r="D136" s="217" t="s">
        <v>302</v>
      </c>
      <c r="E136" s="16">
        <f>SUMIF('sales(mx)'!B:B,B136,'sales(mx)'!C:C)</f>
        <v>0</v>
      </c>
      <c r="F136" s="16">
        <f>SUMIF('sales(mx)'!B:B,B136,'sales(mx)'!D:D)</f>
        <v>0</v>
      </c>
      <c r="G136" s="16">
        <f>SUMIF('sales(mx)'!B:B,B136,'sales(mx)'!E:E)</f>
        <v>0</v>
      </c>
      <c r="H136" s="16">
        <f>SUMIF('sales(mx)'!B:B,B136,'sales(mx)'!F:F)</f>
        <v>0</v>
      </c>
      <c r="I136" s="16">
        <f>SUMIF('sales(mx)'!B:B,B136,'sales(mx)'!G:G)</f>
        <v>0</v>
      </c>
      <c r="J136" s="16">
        <f>SUMIF('sales(mx)'!B:B,B136,'sales(mx)'!H:H)</f>
        <v>0</v>
      </c>
      <c r="K136" s="16">
        <f>SUMIF('sales(mx)'!B:B,B136,'sales(mx)'!I:I)</f>
        <v>0</v>
      </c>
      <c r="L136" s="16">
        <f>SUMIF('sales(mx)'!B:B,B136,'sales(mx)'!J:J)</f>
        <v>0</v>
      </c>
      <c r="M136" s="16">
        <f>SUMIF('sales(mx)'!B:B,B136,'sales(mx)'!K:K)</f>
        <v>0</v>
      </c>
      <c r="N136" s="16">
        <f>SUMIF('sales(mx)'!B:B,B136,'sales(mx)'!L:L)</f>
        <v>0</v>
      </c>
      <c r="O136" s="16">
        <f>SUMIF('sales(mx)'!B:B,B136,'sales(mx)'!M:M)</f>
        <v>0</v>
      </c>
      <c r="P136" s="16">
        <f>SUMIF('sales(mx)'!B:B,B136,'sales(mx)'!N:N)</f>
        <v>0</v>
      </c>
      <c r="Q136" s="18">
        <f t="shared" si="4"/>
        <v>0</v>
      </c>
      <c r="R136" s="25" t="s">
        <v>71</v>
      </c>
    </row>
    <row r="137" spans="1:18" ht="20.25" customHeight="1">
      <c r="A137" s="50">
        <f t="shared" si="3"/>
        <v>133</v>
      </c>
      <c r="B137" s="47" t="s">
        <v>300</v>
      </c>
      <c r="C137" s="47"/>
      <c r="D137" s="217" t="s">
        <v>303</v>
      </c>
      <c r="E137" s="16">
        <f>SUMIF('sales(mx)'!B:B,B137,'sales(mx)'!C:C)</f>
        <v>0</v>
      </c>
      <c r="F137" s="16">
        <f>SUMIF('sales(mx)'!B:B,B137,'sales(mx)'!D:D)</f>
        <v>423.08157894736843</v>
      </c>
      <c r="G137" s="16">
        <f>SUMIF('sales(mx)'!B:B,B137,'sales(mx)'!E:E)</f>
        <v>0</v>
      </c>
      <c r="H137" s="16">
        <f>SUMIF('sales(mx)'!B:B,B137,'sales(mx)'!F:F)</f>
        <v>12539.592105263158</v>
      </c>
      <c r="I137" s="16">
        <f>SUMIF('sales(mx)'!B:B,B137,'sales(mx)'!G:G)</f>
        <v>0</v>
      </c>
      <c r="J137" s="16">
        <f>SUMIF('sales(mx)'!B:B,B137,'sales(mx)'!H:H)</f>
        <v>422.23421052631579</v>
      </c>
      <c r="K137" s="16">
        <f>SUMIF('sales(mx)'!B:B,B137,'sales(mx)'!I:I)</f>
        <v>0</v>
      </c>
      <c r="L137" s="16">
        <f>SUMIF('sales(mx)'!B:B,B137,'sales(mx)'!J:J)</f>
        <v>0</v>
      </c>
      <c r="M137" s="16">
        <f>SUMIF('sales(mx)'!B:B,B137,'sales(mx)'!K:K)</f>
        <v>9077.0021052631582</v>
      </c>
      <c r="N137" s="16">
        <f>SUMIF('sales(mx)'!B:B,B137,'sales(mx)'!L:L)</f>
        <v>2543.2726315789473</v>
      </c>
      <c r="O137" s="16">
        <f>SUMIF('sales(mx)'!B:B,B137,'sales(mx)'!M:M)</f>
        <v>0</v>
      </c>
      <c r="P137" s="16">
        <f>SUMIF('sales(mx)'!B:B,B137,'sales(mx)'!N:N)</f>
        <v>0</v>
      </c>
      <c r="Q137" s="18">
        <f t="shared" si="4"/>
        <v>25005.182631578951</v>
      </c>
      <c r="R137" s="25" t="s">
        <v>71</v>
      </c>
    </row>
    <row r="138" spans="1:18" ht="20.25" customHeight="1">
      <c r="A138" s="50">
        <f t="shared" si="3"/>
        <v>134</v>
      </c>
      <c r="B138" s="47" t="s">
        <v>306</v>
      </c>
      <c r="C138" s="47"/>
      <c r="D138" s="217" t="s">
        <v>21</v>
      </c>
      <c r="E138" s="16">
        <f>SUMIF('sales(mx)'!B:B,B138,'sales(mx)'!C:C)</f>
        <v>0</v>
      </c>
      <c r="F138" s="16">
        <f>SUMIF('sales(mx)'!B:B,B138,'sales(mx)'!D:D)</f>
        <v>0</v>
      </c>
      <c r="G138" s="16">
        <f>SUMIF('sales(mx)'!B:B,B138,'sales(mx)'!E:E)</f>
        <v>0</v>
      </c>
      <c r="H138" s="16">
        <f>SUMIF('sales(mx)'!B:B,B138,'sales(mx)'!F:F)</f>
        <v>0</v>
      </c>
      <c r="I138" s="16">
        <f>SUMIF('sales(mx)'!B:B,B138,'sales(mx)'!G:G)</f>
        <v>0</v>
      </c>
      <c r="J138" s="16">
        <f>SUMIF('sales(mx)'!B:B,B138,'sales(mx)'!H:H)</f>
        <v>0</v>
      </c>
      <c r="K138" s="16">
        <f>SUMIF('sales(mx)'!B:B,B138,'sales(mx)'!I:I)</f>
        <v>0</v>
      </c>
      <c r="L138" s="16">
        <f>SUMIF('sales(mx)'!B:B,B138,'sales(mx)'!J:J)</f>
        <v>0</v>
      </c>
      <c r="M138" s="16">
        <f>SUMIF('sales(mx)'!B:B,B138,'sales(mx)'!K:K)</f>
        <v>0</v>
      </c>
      <c r="N138" s="16">
        <f>SUMIF('sales(mx)'!B:B,B138,'sales(mx)'!L:L)</f>
        <v>61375.78</v>
      </c>
      <c r="O138" s="16">
        <f>SUMIF('sales(mx)'!B:B,B138,'sales(mx)'!M:M)</f>
        <v>19718.13</v>
      </c>
      <c r="P138" s="16">
        <f>SUMIF('sales(mx)'!B:B,B138,'sales(mx)'!N:N)</f>
        <v>0</v>
      </c>
      <c r="Q138" s="18">
        <f t="shared" si="4"/>
        <v>81093.91</v>
      </c>
      <c r="R138" s="25" t="s">
        <v>71</v>
      </c>
    </row>
    <row r="139" spans="1:18" ht="20.25" customHeight="1">
      <c r="A139" s="50">
        <f t="shared" si="3"/>
        <v>135</v>
      </c>
      <c r="B139" s="47" t="s">
        <v>307</v>
      </c>
      <c r="C139" s="47"/>
      <c r="D139" s="217" t="s">
        <v>302</v>
      </c>
      <c r="E139" s="16">
        <f>SUMIF('sales(mx)'!B:B,B139,'sales(mx)'!C:C)</f>
        <v>480</v>
      </c>
      <c r="F139" s="16">
        <f>SUMIF('sales(mx)'!B:B,B139,'sales(mx)'!D:D)</f>
        <v>0</v>
      </c>
      <c r="G139" s="16">
        <f>SUMIF('sales(mx)'!B:B,B139,'sales(mx)'!E:E)</f>
        <v>3393.6000000000004</v>
      </c>
      <c r="H139" s="16">
        <f>SUMIF('sales(mx)'!B:B,B139,'sales(mx)'!F:F)</f>
        <v>0</v>
      </c>
      <c r="I139" s="16">
        <f>SUMIF('sales(mx)'!B:B,B139,'sales(mx)'!G:G)</f>
        <v>0</v>
      </c>
      <c r="J139" s="16">
        <f>SUMIF('sales(mx)'!B:B,B139,'sales(mx)'!H:H)</f>
        <v>0</v>
      </c>
      <c r="K139" s="16">
        <f>SUMIF('sales(mx)'!B:B,B139,'sales(mx)'!I:I)</f>
        <v>5514.32</v>
      </c>
      <c r="L139" s="16">
        <f>SUMIF('sales(mx)'!B:B,B139,'sales(mx)'!J:J)</f>
        <v>0</v>
      </c>
      <c r="M139" s="16">
        <f>SUMIF('sales(mx)'!B:B,B139,'sales(mx)'!K:K)</f>
        <v>0</v>
      </c>
      <c r="N139" s="16">
        <f>SUMIF('sales(mx)'!B:B,B139,'sales(mx)'!L:L)</f>
        <v>0</v>
      </c>
      <c r="O139" s="16">
        <f>SUMIF('sales(mx)'!B:B,B139,'sales(mx)'!M:M)</f>
        <v>0</v>
      </c>
      <c r="P139" s="16">
        <f>SUMIF('sales(mx)'!B:B,B139,'sales(mx)'!N:N)</f>
        <v>0</v>
      </c>
      <c r="Q139" s="18">
        <f t="shared" si="4"/>
        <v>9387.92</v>
      </c>
      <c r="R139" s="25" t="s">
        <v>71</v>
      </c>
    </row>
    <row r="140" spans="1:18" ht="20.25" customHeight="1">
      <c r="A140" s="50">
        <f t="shared" si="3"/>
        <v>136</v>
      </c>
      <c r="B140" s="47" t="s">
        <v>309</v>
      </c>
      <c r="C140" s="47"/>
      <c r="D140" s="217" t="s">
        <v>302</v>
      </c>
      <c r="E140" s="16">
        <f>SUMIF('sales(mx)'!B:B,B140,'sales(mx)'!C:C)</f>
        <v>1380</v>
      </c>
      <c r="F140" s="16">
        <f>SUMIF('sales(mx)'!B:B,B140,'sales(mx)'!D:D)</f>
        <v>690</v>
      </c>
      <c r="G140" s="16">
        <f>SUMIF('sales(mx)'!B:B,B140,'sales(mx)'!E:E)</f>
        <v>2070</v>
      </c>
      <c r="H140" s="16">
        <f>SUMIF('sales(mx)'!B:B,B140,'sales(mx)'!F:F)</f>
        <v>1380</v>
      </c>
      <c r="I140" s="16">
        <f>SUMIF('sales(mx)'!B:B,B140,'sales(mx)'!G:G)</f>
        <v>1380</v>
      </c>
      <c r="J140" s="16">
        <f>SUMIF('sales(mx)'!B:B,B140,'sales(mx)'!H:H)</f>
        <v>1380</v>
      </c>
      <c r="K140" s="16">
        <f>SUMIF('sales(mx)'!B:B,B140,'sales(mx)'!I:I)</f>
        <v>0</v>
      </c>
      <c r="L140" s="16">
        <f>SUMIF('sales(mx)'!B:B,B140,'sales(mx)'!J:J)</f>
        <v>690</v>
      </c>
      <c r="M140" s="16">
        <f>SUMIF('sales(mx)'!B:B,B140,'sales(mx)'!K:K)</f>
        <v>897</v>
      </c>
      <c r="N140" s="16">
        <f>SUMIF('sales(mx)'!B:B,B140,'sales(mx)'!L:L)</f>
        <v>621</v>
      </c>
      <c r="O140" s="16">
        <f>SUMIF('sales(mx)'!B:B,B140,'sales(mx)'!M:M)</f>
        <v>0</v>
      </c>
      <c r="P140" s="16">
        <f>SUMIF('sales(mx)'!B:B,B140,'sales(mx)'!N:N)</f>
        <v>0</v>
      </c>
      <c r="Q140" s="18">
        <f t="shared" si="4"/>
        <v>10488</v>
      </c>
      <c r="R140" s="25" t="s">
        <v>71</v>
      </c>
    </row>
    <row r="141" spans="1:18" ht="20.25" customHeight="1">
      <c r="A141" s="50">
        <f t="shared" si="3"/>
        <v>137</v>
      </c>
      <c r="B141" s="47" t="s">
        <v>311</v>
      </c>
      <c r="C141" s="47"/>
      <c r="D141" s="217" t="s">
        <v>21</v>
      </c>
      <c r="E141" s="16">
        <f>SUMIF('sales(mx)'!B:B,B141,'sales(mx)'!C:C)</f>
        <v>8315.57</v>
      </c>
      <c r="F141" s="16">
        <f>SUMIF('sales(mx)'!B:B,B141,'sales(mx)'!D:D)</f>
        <v>0</v>
      </c>
      <c r="G141" s="16">
        <f>SUMIF('sales(mx)'!B:B,B141,'sales(mx)'!E:E)</f>
        <v>12205.14</v>
      </c>
      <c r="H141" s="16">
        <f>SUMIF('sales(mx)'!B:B,B141,'sales(mx)'!F:F)</f>
        <v>0</v>
      </c>
      <c r="I141" s="16">
        <f>SUMIF('sales(mx)'!B:B,B141,'sales(mx)'!G:G)</f>
        <v>0</v>
      </c>
      <c r="J141" s="16">
        <f>SUMIF('sales(mx)'!B:B,B141,'sales(mx)'!H:H)</f>
        <v>2299.66</v>
      </c>
      <c r="K141" s="16">
        <f>SUMIF('sales(mx)'!B:B,B141,'sales(mx)'!I:I)</f>
        <v>1752.96</v>
      </c>
      <c r="L141" s="16">
        <f>SUMIF('sales(mx)'!B:B,B141,'sales(mx)'!J:J)</f>
        <v>7674.52</v>
      </c>
      <c r="M141" s="16">
        <f>SUMIF('sales(mx)'!B:B,B141,'sales(mx)'!K:K)</f>
        <v>5310.7800000000007</v>
      </c>
      <c r="N141" s="16">
        <f>SUMIF('sales(mx)'!B:B,B141,'sales(mx)'!L:L)</f>
        <v>0</v>
      </c>
      <c r="O141" s="16">
        <f>SUMIF('sales(mx)'!B:B,B141,'sales(mx)'!M:M)</f>
        <v>6268.41</v>
      </c>
      <c r="P141" s="16">
        <f>SUMIF('sales(mx)'!B:B,B141,'sales(mx)'!N:N)</f>
        <v>6807.6</v>
      </c>
      <c r="Q141" s="18">
        <f t="shared" si="4"/>
        <v>50634.639999999992</v>
      </c>
      <c r="R141" s="25" t="s">
        <v>71</v>
      </c>
    </row>
    <row r="142" spans="1:18" ht="20.25" customHeight="1">
      <c r="A142" s="50">
        <f t="shared" si="3"/>
        <v>138</v>
      </c>
      <c r="B142" s="47" t="s">
        <v>312</v>
      </c>
      <c r="C142" s="47"/>
      <c r="D142" s="217" t="s">
        <v>21</v>
      </c>
      <c r="E142" s="16">
        <f>SUMIF('sales(mx)'!B:B,B142,'sales(mx)'!C:C)</f>
        <v>0</v>
      </c>
      <c r="F142" s="16">
        <f>SUMIF('sales(mx)'!B:B,B142,'sales(mx)'!D:D)</f>
        <v>0</v>
      </c>
      <c r="G142" s="16">
        <f>SUMIF('sales(mx)'!B:B,B142,'sales(mx)'!E:E)</f>
        <v>0</v>
      </c>
      <c r="H142" s="16">
        <f>SUMIF('sales(mx)'!B:B,B142,'sales(mx)'!F:F)</f>
        <v>0</v>
      </c>
      <c r="I142" s="16">
        <f>SUMIF('sales(mx)'!B:B,B142,'sales(mx)'!G:G)</f>
        <v>0</v>
      </c>
      <c r="J142" s="16">
        <f>SUMIF('sales(mx)'!B:B,B142,'sales(mx)'!H:H)</f>
        <v>0</v>
      </c>
      <c r="K142" s="16">
        <f>SUMIF('sales(mx)'!B:B,B142,'sales(mx)'!I:I)</f>
        <v>0</v>
      </c>
      <c r="L142" s="16">
        <f>SUMIF('sales(mx)'!B:B,B142,'sales(mx)'!J:J)</f>
        <v>0</v>
      </c>
      <c r="M142" s="16">
        <f>SUMIF('sales(mx)'!B:B,B142,'sales(mx)'!K:K)</f>
        <v>0</v>
      </c>
      <c r="N142" s="16">
        <f>SUMIF('sales(mx)'!B:B,B142,'sales(mx)'!L:L)</f>
        <v>0</v>
      </c>
      <c r="O142" s="16">
        <f>SUMIF('sales(mx)'!B:B,B142,'sales(mx)'!M:M)</f>
        <v>0</v>
      </c>
      <c r="P142" s="16">
        <f>SUMIF('sales(mx)'!B:B,B142,'sales(mx)'!N:N)</f>
        <v>0</v>
      </c>
      <c r="Q142" s="18">
        <f t="shared" si="4"/>
        <v>0</v>
      </c>
      <c r="R142" s="25" t="s">
        <v>71</v>
      </c>
    </row>
    <row r="143" spans="1:18" ht="20.25" customHeight="1">
      <c r="A143" s="50">
        <f t="shared" si="3"/>
        <v>139</v>
      </c>
      <c r="B143" s="47" t="s">
        <v>310</v>
      </c>
      <c r="C143" s="47"/>
      <c r="D143" s="217" t="s">
        <v>112</v>
      </c>
      <c r="E143" s="16">
        <f>SUMIF('sales(mx)'!B:B,B143,'sales(mx)'!C:C)</f>
        <v>0</v>
      </c>
      <c r="F143" s="16">
        <f>SUMIF('sales(mx)'!B:B,B143,'sales(mx)'!D:D)</f>
        <v>0</v>
      </c>
      <c r="G143" s="16">
        <f>SUMIF('sales(mx)'!B:B,B143,'sales(mx)'!E:E)</f>
        <v>0</v>
      </c>
      <c r="H143" s="16">
        <f>SUMIF('sales(mx)'!B:B,B143,'sales(mx)'!F:F)</f>
        <v>0</v>
      </c>
      <c r="I143" s="16">
        <f>SUMIF('sales(mx)'!B:B,B143,'sales(mx)'!G:G)</f>
        <v>0</v>
      </c>
      <c r="J143" s="16">
        <f>SUMIF('sales(mx)'!B:B,B143,'sales(mx)'!H:H)</f>
        <v>0</v>
      </c>
      <c r="K143" s="16">
        <f>SUMIF('sales(mx)'!B:B,B143,'sales(mx)'!I:I)</f>
        <v>0</v>
      </c>
      <c r="L143" s="16">
        <f>SUMIF('sales(mx)'!B:B,B143,'sales(mx)'!J:J)</f>
        <v>0</v>
      </c>
      <c r="M143" s="16">
        <f>SUMIF('sales(mx)'!B:B,B143,'sales(mx)'!K:K)</f>
        <v>0</v>
      </c>
      <c r="N143" s="16">
        <f>SUMIF('sales(mx)'!B:B,B143,'sales(mx)'!L:L)</f>
        <v>0</v>
      </c>
      <c r="O143" s="16">
        <f>SUMIF('sales(mx)'!B:B,B143,'sales(mx)'!M:M)</f>
        <v>0</v>
      </c>
      <c r="P143" s="16">
        <f>SUMIF('sales(mx)'!B:B,B143,'sales(mx)'!N:N)</f>
        <v>0</v>
      </c>
      <c r="Q143" s="18">
        <f t="shared" si="4"/>
        <v>0</v>
      </c>
      <c r="R143" s="25" t="s">
        <v>71</v>
      </c>
    </row>
    <row r="144" spans="1:18" ht="20.25" customHeight="1">
      <c r="A144" s="50">
        <f t="shared" si="3"/>
        <v>140</v>
      </c>
      <c r="B144" s="47" t="s">
        <v>313</v>
      </c>
      <c r="C144" s="47"/>
      <c r="D144" s="217" t="s">
        <v>302</v>
      </c>
      <c r="E144" s="16">
        <f>SUMIF('sales(mx)'!B:B,B144,'sales(mx)'!C:C)</f>
        <v>0</v>
      </c>
      <c r="F144" s="16">
        <f>SUMIF('sales(mx)'!B:B,B144,'sales(mx)'!D:D)</f>
        <v>0</v>
      </c>
      <c r="G144" s="16">
        <f>SUMIF('sales(mx)'!B:B,B144,'sales(mx)'!E:E)</f>
        <v>0</v>
      </c>
      <c r="H144" s="16">
        <f>SUMIF('sales(mx)'!B:B,B144,'sales(mx)'!F:F)</f>
        <v>0</v>
      </c>
      <c r="I144" s="16">
        <f>SUMIF('sales(mx)'!B:B,B144,'sales(mx)'!G:G)</f>
        <v>0</v>
      </c>
      <c r="J144" s="16">
        <f>SUMIF('sales(mx)'!B:B,B144,'sales(mx)'!H:H)</f>
        <v>0</v>
      </c>
      <c r="K144" s="16">
        <f>SUMIF('sales(mx)'!B:B,B144,'sales(mx)'!I:I)</f>
        <v>0</v>
      </c>
      <c r="L144" s="16">
        <f>SUMIF('sales(mx)'!B:B,B144,'sales(mx)'!J:J)</f>
        <v>0</v>
      </c>
      <c r="M144" s="16">
        <f>SUMIF('sales(mx)'!B:B,B144,'sales(mx)'!K:K)</f>
        <v>0</v>
      </c>
      <c r="N144" s="16">
        <f>SUMIF('sales(mx)'!B:B,B144,'sales(mx)'!L:L)</f>
        <v>0</v>
      </c>
      <c r="O144" s="16">
        <f>SUMIF('sales(mx)'!B:B,B144,'sales(mx)'!M:M)</f>
        <v>0</v>
      </c>
      <c r="P144" s="16">
        <f>SUMIF('sales(mx)'!B:B,B144,'sales(mx)'!N:N)</f>
        <v>0</v>
      </c>
      <c r="Q144" s="18">
        <f t="shared" si="4"/>
        <v>0</v>
      </c>
      <c r="R144" s="25" t="s">
        <v>71</v>
      </c>
    </row>
    <row r="145" spans="1:19" ht="20.25" customHeight="1">
      <c r="A145" s="50">
        <f t="shared" si="3"/>
        <v>141</v>
      </c>
      <c r="B145" s="47" t="s">
        <v>334</v>
      </c>
      <c r="C145" s="47"/>
      <c r="D145" s="217" t="s">
        <v>21</v>
      </c>
      <c r="E145" s="16">
        <f>SUMIF('sales(mx)'!B:B,B145,'sales(mx)'!C:C)</f>
        <v>0</v>
      </c>
      <c r="F145" s="16">
        <f>SUMIF('sales(mx)'!B:B,B145,'sales(mx)'!D:D)</f>
        <v>4587.8999999999996</v>
      </c>
      <c r="G145" s="16">
        <f>SUMIF('sales(mx)'!B:B,B145,'sales(mx)'!E:E)</f>
        <v>19618.530000000002</v>
      </c>
      <c r="H145" s="16">
        <f>SUMIF('sales(mx)'!B:B,B145,'sales(mx)'!F:F)</f>
        <v>6046.88</v>
      </c>
      <c r="I145" s="16">
        <f>SUMIF('sales(mx)'!B:B,B145,'sales(mx)'!G:G)</f>
        <v>0</v>
      </c>
      <c r="J145" s="16">
        <f>SUMIF('sales(mx)'!B:B,B145,'sales(mx)'!H:H)</f>
        <v>8779.4</v>
      </c>
      <c r="K145" s="16">
        <f>SUMIF('sales(mx)'!B:B,B145,'sales(mx)'!I:I)</f>
        <v>1735</v>
      </c>
      <c r="L145" s="16">
        <f>SUMIF('sales(mx)'!B:B,B145,'sales(mx)'!J:J)</f>
        <v>12217.05</v>
      </c>
      <c r="M145" s="16">
        <f>SUMIF('sales(mx)'!B:B,B145,'sales(mx)'!K:K)</f>
        <v>691.5</v>
      </c>
      <c r="N145" s="16">
        <f>SUMIF('sales(mx)'!B:B,B145,'sales(mx)'!L:L)</f>
        <v>12136.880000000001</v>
      </c>
      <c r="O145" s="16">
        <f>SUMIF('sales(mx)'!B:B,B145,'sales(mx)'!M:M)</f>
        <v>3291.5</v>
      </c>
      <c r="P145" s="16">
        <f>SUMIF('sales(mx)'!B:B,B145,'sales(mx)'!N:N)</f>
        <v>16016.1</v>
      </c>
      <c r="Q145" s="18">
        <f t="shared" si="4"/>
        <v>85120.74</v>
      </c>
      <c r="R145" s="25" t="s">
        <v>71</v>
      </c>
    </row>
    <row r="146" spans="1:19" ht="20.25" customHeight="1">
      <c r="A146" s="50">
        <f t="shared" si="3"/>
        <v>142</v>
      </c>
      <c r="B146" s="47" t="s">
        <v>333</v>
      </c>
      <c r="C146" s="47"/>
      <c r="D146" s="217" t="s">
        <v>35</v>
      </c>
      <c r="E146" s="16">
        <f>SUMIF('sales(mx)'!B:B,B146,'sales(mx)'!C:C)</f>
        <v>0</v>
      </c>
      <c r="F146" s="16">
        <f>SUMIF('sales(mx)'!B:B,B146,'sales(mx)'!D:D)</f>
        <v>0</v>
      </c>
      <c r="G146" s="16">
        <f>SUMIF('sales(mx)'!B:B,B146,'sales(mx)'!E:E)</f>
        <v>0</v>
      </c>
      <c r="H146" s="16">
        <f>SUMIF('sales(mx)'!B:B,B146,'sales(mx)'!F:F)</f>
        <v>10263.11</v>
      </c>
      <c r="I146" s="16">
        <f>SUMIF('sales(mx)'!B:B,B146,'sales(mx)'!G:G)</f>
        <v>16430.440000000002</v>
      </c>
      <c r="J146" s="16">
        <f>SUMIF('sales(mx)'!B:B,B146,'sales(mx)'!H:H)</f>
        <v>0</v>
      </c>
      <c r="K146" s="16">
        <f>SUMIF('sales(mx)'!B:B,B146,'sales(mx)'!I:I)</f>
        <v>0</v>
      </c>
      <c r="L146" s="16">
        <f>SUMIF('sales(mx)'!B:B,B146,'sales(mx)'!J:J)</f>
        <v>0</v>
      </c>
      <c r="M146" s="16">
        <f>SUMIF('sales(mx)'!B:B,B146,'sales(mx)'!K:K)</f>
        <v>0</v>
      </c>
      <c r="N146" s="16">
        <f>SUMIF('sales(mx)'!B:B,B146,'sales(mx)'!L:L)</f>
        <v>0</v>
      </c>
      <c r="O146" s="16">
        <f>SUMIF('sales(mx)'!B:B,B146,'sales(mx)'!M:M)</f>
        <v>0</v>
      </c>
      <c r="P146" s="16">
        <f>SUMIF('sales(mx)'!B:B,B146,'sales(mx)'!N:N)</f>
        <v>0</v>
      </c>
      <c r="Q146" s="18">
        <f t="shared" si="4"/>
        <v>26693.550000000003</v>
      </c>
      <c r="R146" s="25" t="s">
        <v>71</v>
      </c>
    </row>
    <row r="147" spans="1:19" ht="20.25" customHeight="1">
      <c r="A147" s="50">
        <f t="shared" si="3"/>
        <v>143</v>
      </c>
      <c r="B147" s="47" t="s">
        <v>344</v>
      </c>
      <c r="C147" s="47"/>
      <c r="D147" s="217" t="s">
        <v>35</v>
      </c>
      <c r="E147" s="16">
        <f>SUMIF('sales(mx)'!B:B,B147,'sales(mx)'!C:C)</f>
        <v>0</v>
      </c>
      <c r="F147" s="16">
        <f>SUMIF('sales(mx)'!B:B,B147,'sales(mx)'!D:D)</f>
        <v>0</v>
      </c>
      <c r="G147" s="16">
        <f>SUMIF('sales(mx)'!B:B,B147,'sales(mx)'!E:E)</f>
        <v>0</v>
      </c>
      <c r="H147" s="16">
        <f>SUMIF('sales(mx)'!B:B,B147,'sales(mx)'!F:F)</f>
        <v>0</v>
      </c>
      <c r="I147" s="16">
        <f>SUMIF('sales(mx)'!B:B,B147,'sales(mx)'!G:G)</f>
        <v>0</v>
      </c>
      <c r="J147" s="16">
        <f>SUMIF('sales(mx)'!B:B,B147,'sales(mx)'!H:H)</f>
        <v>0</v>
      </c>
      <c r="K147" s="16">
        <f>SUMIF('sales(mx)'!B:B,B147,'sales(mx)'!I:I)</f>
        <v>0</v>
      </c>
      <c r="L147" s="16">
        <f>SUMIF('sales(mx)'!B:B,B147,'sales(mx)'!J:J)</f>
        <v>0</v>
      </c>
      <c r="M147" s="16">
        <f>SUMIF('sales(mx)'!B:B,B147,'sales(mx)'!K:K)</f>
        <v>0</v>
      </c>
      <c r="N147" s="16">
        <f>SUMIF('sales(mx)'!B:B,B147,'sales(mx)'!L:L)</f>
        <v>0</v>
      </c>
      <c r="O147" s="16">
        <f>SUMIF('sales(mx)'!B:B,B147,'sales(mx)'!M:M)</f>
        <v>0</v>
      </c>
      <c r="P147" s="16">
        <f>SUMIF('sales(mx)'!B:B,B147,'sales(mx)'!N:N)</f>
        <v>0</v>
      </c>
      <c r="Q147" s="18">
        <f t="shared" si="4"/>
        <v>0</v>
      </c>
      <c r="R147" s="25" t="s">
        <v>71</v>
      </c>
    </row>
    <row r="148" spans="1:19" ht="20.25" customHeight="1">
      <c r="A148" s="50">
        <f t="shared" si="3"/>
        <v>144</v>
      </c>
      <c r="B148" s="47" t="s">
        <v>354</v>
      </c>
      <c r="C148" s="47"/>
      <c r="D148" s="217" t="s">
        <v>19</v>
      </c>
      <c r="E148" s="16">
        <f>SUMIF('sales(mx)'!B:B,B148,'sales(mx)'!C:C)</f>
        <v>4725.8999999999996</v>
      </c>
      <c r="F148" s="16">
        <f>SUMIF('sales(mx)'!B:B,B148,'sales(mx)'!D:D)</f>
        <v>0</v>
      </c>
      <c r="G148" s="16">
        <f>SUMIF('sales(mx)'!B:B,B148,'sales(mx)'!E:E)</f>
        <v>2002.5</v>
      </c>
      <c r="H148" s="16">
        <f>SUMIF('sales(mx)'!B:B,B148,'sales(mx)'!F:F)</f>
        <v>0</v>
      </c>
      <c r="I148" s="16">
        <f>SUMIF('sales(mx)'!B:B,B148,'sales(mx)'!G:G)</f>
        <v>0</v>
      </c>
      <c r="J148" s="16">
        <f>SUMIF('sales(mx)'!B:B,B148,'sales(mx)'!H:H)</f>
        <v>0</v>
      </c>
      <c r="K148" s="16">
        <f>SUMIF('sales(mx)'!B:B,B148,'sales(mx)'!I:I)</f>
        <v>2002.5</v>
      </c>
      <c r="L148" s="16">
        <f>SUMIF('sales(mx)'!B:B,B148,'sales(mx)'!J:J)</f>
        <v>0</v>
      </c>
      <c r="M148" s="16">
        <f>SUMIF('sales(mx)'!B:B,B148,'sales(mx)'!K:K)</f>
        <v>0</v>
      </c>
      <c r="N148" s="16">
        <f>SUMIF('sales(mx)'!B:B,B148,'sales(mx)'!L:L)</f>
        <v>0</v>
      </c>
      <c r="O148" s="16">
        <f>SUMIF('sales(mx)'!B:B,B148,'sales(mx)'!M:M)</f>
        <v>3337.5</v>
      </c>
      <c r="P148" s="16">
        <f>SUMIF('sales(mx)'!B:B,B148,'sales(mx)'!N:N)</f>
        <v>0</v>
      </c>
      <c r="Q148" s="18">
        <f t="shared" si="4"/>
        <v>12068.4</v>
      </c>
      <c r="R148" s="25" t="s">
        <v>71</v>
      </c>
    </row>
    <row r="149" spans="1:19" ht="20.25" customHeight="1">
      <c r="A149" s="50">
        <f t="shared" si="3"/>
        <v>145</v>
      </c>
      <c r="B149" s="47" t="s">
        <v>369</v>
      </c>
      <c r="C149" s="47"/>
      <c r="D149" s="217" t="s">
        <v>21</v>
      </c>
      <c r="E149" s="16">
        <f>SUMIF('sales(mx)'!B:B,B149,'sales(mx)'!C:C)</f>
        <v>0</v>
      </c>
      <c r="F149" s="16">
        <f>SUMIF('sales(mx)'!B:B,B149,'sales(mx)'!D:D)</f>
        <v>0</v>
      </c>
      <c r="G149" s="16">
        <f>SUMIF('sales(mx)'!B:B,B149,'sales(mx)'!E:E)</f>
        <v>0</v>
      </c>
      <c r="H149" s="16">
        <f>SUMIF('sales(mx)'!B:B,B149,'sales(mx)'!F:F)</f>
        <v>0</v>
      </c>
      <c r="I149" s="16">
        <f>SUMIF('sales(mx)'!B:B,B149,'sales(mx)'!G:G)</f>
        <v>0</v>
      </c>
      <c r="J149" s="16">
        <f>SUMIF('sales(mx)'!B:B,B149,'sales(mx)'!H:H)</f>
        <v>0</v>
      </c>
      <c r="K149" s="16">
        <f>SUMIF('sales(mx)'!B:B,B149,'sales(mx)'!I:I)</f>
        <v>0</v>
      </c>
      <c r="L149" s="16">
        <f>SUMIF('sales(mx)'!B:B,B149,'sales(mx)'!J:J)</f>
        <v>0</v>
      </c>
      <c r="M149" s="16">
        <f>SUMIF('sales(mx)'!B:B,B149,'sales(mx)'!K:K)</f>
        <v>0</v>
      </c>
      <c r="N149" s="16">
        <f>SUMIF('sales(mx)'!B:B,B149,'sales(mx)'!L:L)</f>
        <v>0</v>
      </c>
      <c r="O149" s="16">
        <f>SUMIF('sales(mx)'!B:B,B149,'sales(mx)'!M:M)</f>
        <v>0</v>
      </c>
      <c r="P149" s="16">
        <f>SUMIF('sales(mx)'!B:B,B149,'sales(mx)'!N:N)</f>
        <v>0</v>
      </c>
      <c r="Q149" s="18">
        <f t="shared" si="4"/>
        <v>0</v>
      </c>
      <c r="R149" s="25" t="s">
        <v>71</v>
      </c>
    </row>
    <row r="150" spans="1:19" ht="20.25" customHeight="1">
      <c r="A150" s="50">
        <f t="shared" si="3"/>
        <v>146</v>
      </c>
      <c r="B150" s="47" t="s">
        <v>370</v>
      </c>
      <c r="C150" s="47"/>
      <c r="D150" s="217" t="s">
        <v>19</v>
      </c>
      <c r="E150" s="16">
        <f>SUMIF('sales(mx)'!B:B,B150,'sales(mx)'!C:C)</f>
        <v>0</v>
      </c>
      <c r="F150" s="16">
        <f>SUMIF('sales(mx)'!B:B,B150,'sales(mx)'!D:D)</f>
        <v>0</v>
      </c>
      <c r="G150" s="16">
        <f>SUMIF('sales(mx)'!B:B,B150,'sales(mx)'!E:E)</f>
        <v>0</v>
      </c>
      <c r="H150" s="16">
        <f>SUMIF('sales(mx)'!B:B,B150,'sales(mx)'!F:F)</f>
        <v>3216</v>
      </c>
      <c r="I150" s="16">
        <f>SUMIF('sales(mx)'!B:B,B150,'sales(mx)'!G:G)</f>
        <v>0</v>
      </c>
      <c r="J150" s="16">
        <f>SUMIF('sales(mx)'!B:B,B150,'sales(mx)'!H:H)</f>
        <v>0</v>
      </c>
      <c r="K150" s="16">
        <f>SUMIF('sales(mx)'!B:B,B150,'sales(mx)'!I:I)</f>
        <v>0</v>
      </c>
      <c r="L150" s="16">
        <f>SUMIF('sales(mx)'!B:B,B150,'sales(mx)'!J:J)</f>
        <v>0</v>
      </c>
      <c r="M150" s="16">
        <f>SUMIF('sales(mx)'!B:B,B150,'sales(mx)'!K:K)</f>
        <v>0</v>
      </c>
      <c r="N150" s="16">
        <f>SUMIF('sales(mx)'!B:B,B150,'sales(mx)'!L:L)</f>
        <v>0</v>
      </c>
      <c r="O150" s="16">
        <f>SUMIF('sales(mx)'!B:B,B150,'sales(mx)'!M:M)</f>
        <v>0</v>
      </c>
      <c r="P150" s="16">
        <f>SUMIF('sales(mx)'!B:B,B150,'sales(mx)'!N:N)</f>
        <v>0</v>
      </c>
      <c r="Q150" s="18">
        <f t="shared" si="4"/>
        <v>3216</v>
      </c>
      <c r="R150" s="25" t="s">
        <v>71</v>
      </c>
    </row>
    <row r="151" spans="1:19" ht="20.25" customHeight="1">
      <c r="A151" s="50">
        <f t="shared" si="3"/>
        <v>147</v>
      </c>
      <c r="B151" s="47" t="s">
        <v>1898</v>
      </c>
      <c r="C151" s="47"/>
      <c r="D151" s="217" t="s">
        <v>31</v>
      </c>
      <c r="E151" s="16">
        <f>SUMIF('sales(mx)'!B:B,B151,'sales(mx)'!C:C)</f>
        <v>4368</v>
      </c>
      <c r="F151" s="16">
        <f>SUMIF('sales(mx)'!B:B,B151,'sales(mx)'!D:D)</f>
        <v>0</v>
      </c>
      <c r="G151" s="16">
        <f>SUMIF('sales(mx)'!B:B,B151,'sales(mx)'!E:E)</f>
        <v>0</v>
      </c>
      <c r="H151" s="16">
        <f>SUMIF('sales(mx)'!B:B,B151,'sales(mx)'!F:F)</f>
        <v>0</v>
      </c>
      <c r="I151" s="16">
        <f>SUMIF('sales(mx)'!B:B,B151,'sales(mx)'!G:G)</f>
        <v>2860</v>
      </c>
      <c r="J151" s="16">
        <f>SUMIF('sales(mx)'!B:B,B151,'sales(mx)'!H:H)</f>
        <v>0</v>
      </c>
      <c r="K151" s="16">
        <f>SUMIF('sales(mx)'!B:B,B151,'sales(mx)'!I:I)</f>
        <v>0</v>
      </c>
      <c r="L151" s="16">
        <f>SUMIF('sales(mx)'!B:B,B151,'sales(mx)'!J:J)</f>
        <v>0</v>
      </c>
      <c r="M151" s="16">
        <f>SUMIF('sales(mx)'!B:B,B151,'sales(mx)'!K:K)</f>
        <v>2712</v>
      </c>
      <c r="N151" s="16">
        <f>SUMIF('sales(mx)'!B:B,B151,'sales(mx)'!L:L)</f>
        <v>0</v>
      </c>
      <c r="O151" s="16">
        <f>SUMIF('sales(mx)'!B:B,B151,'sales(mx)'!M:M)</f>
        <v>7121.53</v>
      </c>
      <c r="P151" s="16">
        <f>SUMIF('sales(mx)'!B:B,B151,'sales(mx)'!N:N)</f>
        <v>2765.53</v>
      </c>
      <c r="Q151" s="18">
        <f t="shared" si="4"/>
        <v>19827.059999999998</v>
      </c>
      <c r="R151" s="25" t="s">
        <v>71</v>
      </c>
    </row>
    <row r="152" spans="1:19" ht="20.25" customHeight="1">
      <c r="A152" s="50">
        <f t="shared" si="3"/>
        <v>148</v>
      </c>
      <c r="B152" s="46" t="s">
        <v>1858</v>
      </c>
      <c r="C152" s="47"/>
      <c r="D152" s="217" t="s">
        <v>21</v>
      </c>
      <c r="E152" s="16">
        <f>SUMIF('sales(mx)'!B:B,B152,'sales(mx)'!C:C)</f>
        <v>10753.3</v>
      </c>
      <c r="F152" s="16">
        <f>SUMIF('sales(mx)'!B:B,B152,'sales(mx)'!D:D)</f>
        <v>21061.87</v>
      </c>
      <c r="G152" s="16">
        <f>SUMIF('sales(mx)'!B:B,B152,'sales(mx)'!E:E)</f>
        <v>18020.7</v>
      </c>
      <c r="H152" s="16">
        <f>SUMIF('sales(mx)'!B:B,B152,'sales(mx)'!F:F)</f>
        <v>28547.270000000004</v>
      </c>
      <c r="I152" s="16">
        <f>SUMIF('sales(mx)'!B:B,B152,'sales(mx)'!G:G)</f>
        <v>8272.75</v>
      </c>
      <c r="J152" s="16">
        <f>SUMIF('sales(mx)'!B:B,B152,'sales(mx)'!H:H)</f>
        <v>9283.7599999999984</v>
      </c>
      <c r="K152" s="16">
        <f>SUMIF('sales(mx)'!B:B,B152,'sales(mx)'!I:I)</f>
        <v>15353.720000000001</v>
      </c>
      <c r="L152" s="16">
        <f>SUMIF('sales(mx)'!B:B,B152,'sales(mx)'!J:J)</f>
        <v>14693.55</v>
      </c>
      <c r="M152" s="16">
        <f>SUMIF('sales(mx)'!B:B,B152,'sales(mx)'!K:K)</f>
        <v>6265.65</v>
      </c>
      <c r="N152" s="16">
        <f>SUMIF('sales(mx)'!B:B,B152,'sales(mx)'!L:L)</f>
        <v>0</v>
      </c>
      <c r="O152" s="16">
        <f>SUMIF('sales(mx)'!B:B,B152,'sales(mx)'!M:M)</f>
        <v>16451.080000000002</v>
      </c>
      <c r="P152" s="16">
        <f>SUMIF('sales(mx)'!B:B,B152,'sales(mx)'!N:N)</f>
        <v>15587.51</v>
      </c>
      <c r="Q152" s="18">
        <f t="shared" si="4"/>
        <v>164291.16000000003</v>
      </c>
      <c r="R152" s="25" t="s">
        <v>71</v>
      </c>
    </row>
    <row r="153" spans="1:19" ht="20.25" customHeight="1">
      <c r="A153" s="50">
        <f t="shared" si="3"/>
        <v>149</v>
      </c>
      <c r="B153" s="46" t="s">
        <v>4680</v>
      </c>
      <c r="C153" s="47"/>
      <c r="D153" s="217" t="s">
        <v>31</v>
      </c>
      <c r="E153" s="16">
        <v>0</v>
      </c>
      <c r="F153" s="16">
        <v>0</v>
      </c>
      <c r="G153" s="16">
        <f>SUMIF('sales(mx)'!B:B,B153,'sales(mx)'!E:E)</f>
        <v>1472</v>
      </c>
      <c r="H153" s="16">
        <f>SUMIF('sales(mx)'!B:B,B153,'sales(mx)'!F:F)</f>
        <v>6047.71</v>
      </c>
      <c r="I153" s="16">
        <f>SUMIF('sales(mx)'!B:B,B153,'sales(mx)'!G:G)</f>
        <v>0</v>
      </c>
      <c r="J153" s="16">
        <f>SUMIF('sales(mx)'!B:B,B153,'sales(mx)'!H:H)</f>
        <v>0</v>
      </c>
      <c r="K153" s="16">
        <f>SUMIF('sales(mx)'!B:B,B153,'sales(mx)'!I:I)</f>
        <v>0</v>
      </c>
      <c r="L153" s="16">
        <f>SUMIF('sales(mx)'!B:B,B153,'sales(mx)'!J:J)</f>
        <v>0</v>
      </c>
      <c r="M153" s="16">
        <f>SUMIF('sales(mx)'!B:B,B153,'sales(mx)'!K:K)</f>
        <v>0</v>
      </c>
      <c r="N153" s="16">
        <f>SUMIF('sales(mx)'!B:B,B153,'sales(mx)'!L:L)</f>
        <v>0</v>
      </c>
      <c r="O153" s="16">
        <f>SUMIF('sales(mx)'!B:B,B153,'sales(mx)'!M:M)</f>
        <v>0</v>
      </c>
      <c r="P153" s="16">
        <f>SUMIF('sales(mx)'!B:B,B153,'sales(mx)'!N:N)</f>
        <v>0</v>
      </c>
      <c r="Q153" s="18">
        <f t="shared" si="4"/>
        <v>7519.71</v>
      </c>
      <c r="R153" s="25" t="s">
        <v>71</v>
      </c>
    </row>
    <row r="154" spans="1:19" ht="20.25" customHeight="1">
      <c r="A154" s="50">
        <f t="shared" si="3"/>
        <v>150</v>
      </c>
      <c r="B154" s="46" t="s">
        <v>6440</v>
      </c>
      <c r="C154" s="47"/>
      <c r="D154" s="217" t="s">
        <v>21</v>
      </c>
      <c r="E154" s="16">
        <v>0</v>
      </c>
      <c r="F154" s="16">
        <v>0</v>
      </c>
      <c r="G154" s="16">
        <v>0</v>
      </c>
      <c r="H154" s="16">
        <f>SUMIF('sales(mx)'!B:B,B154,'sales(mx)'!F:F)</f>
        <v>1060.8499999999999</v>
      </c>
      <c r="I154" s="16">
        <f>SUMIF('sales(mx)'!B:B,B154,'sales(mx)'!G:G)</f>
        <v>226.1</v>
      </c>
      <c r="J154" s="16">
        <f>SUMIF('sales(mx)'!B:B,B154,'sales(mx)'!H:H)</f>
        <v>0</v>
      </c>
      <c r="K154" s="16">
        <f>SUMIF('sales(mx)'!B:B,B154,'sales(mx)'!I:I)</f>
        <v>0</v>
      </c>
      <c r="L154" s="16">
        <f>SUMIF('sales(mx)'!B:B,B154,'sales(mx)'!J:J)</f>
        <v>0</v>
      </c>
      <c r="M154" s="16">
        <f>SUMIF('sales(mx)'!B:B,B154,'sales(mx)'!K:K)</f>
        <v>0</v>
      </c>
      <c r="N154" s="16">
        <f>SUMIF('sales(mx)'!B:B,B154,'sales(mx)'!L:L)</f>
        <v>0</v>
      </c>
      <c r="O154" s="16">
        <f>SUMIF('sales(mx)'!B:B,B154,'sales(mx)'!M:M)</f>
        <v>0</v>
      </c>
      <c r="P154" s="16">
        <f>SUMIF('sales(mx)'!B:B,B154,'sales(mx)'!N:N)</f>
        <v>0</v>
      </c>
      <c r="Q154" s="18">
        <f t="shared" si="4"/>
        <v>1286.9499999999998</v>
      </c>
      <c r="R154" s="25" t="s">
        <v>71</v>
      </c>
    </row>
    <row r="155" spans="1:19" ht="20.25" customHeight="1">
      <c r="A155" s="50">
        <f t="shared" si="3"/>
        <v>151</v>
      </c>
      <c r="B155" s="46" t="s">
        <v>6188</v>
      </c>
      <c r="C155" s="47"/>
      <c r="D155" s="217" t="s">
        <v>112</v>
      </c>
      <c r="E155" s="16">
        <v>0</v>
      </c>
      <c r="F155" s="16">
        <v>0</v>
      </c>
      <c r="G155" s="16">
        <v>0</v>
      </c>
      <c r="H155" s="16">
        <f>SUMIF('sales(mx)'!B:B,B155,'sales(mx)'!F:F)</f>
        <v>8215</v>
      </c>
      <c r="I155" s="16">
        <f>SUMIF('sales(mx)'!B:B,B155,'sales(mx)'!G:G)</f>
        <v>0</v>
      </c>
      <c r="J155" s="16">
        <f>SUMIF('sales(mx)'!B:B,B155,'sales(mx)'!H:H)</f>
        <v>0</v>
      </c>
      <c r="K155" s="16">
        <f>SUMIF('sales(mx)'!B:B,B155,'sales(mx)'!I:I)</f>
        <v>0</v>
      </c>
      <c r="L155" s="16">
        <f>SUMIF('sales(mx)'!B:B,B155,'sales(mx)'!J:J)</f>
        <v>0</v>
      </c>
      <c r="M155" s="16">
        <f>SUMIF('sales(mx)'!B:B,B155,'sales(mx)'!K:K)</f>
        <v>0</v>
      </c>
      <c r="N155" s="16">
        <f>SUMIF('sales(mx)'!B:B,B155,'sales(mx)'!L:L)</f>
        <v>0</v>
      </c>
      <c r="O155" s="16">
        <f>SUMIF('sales(mx)'!B:B,B155,'sales(mx)'!M:M)</f>
        <v>0</v>
      </c>
      <c r="P155" s="16">
        <f>SUMIF('sales(mx)'!B:B,B155,'sales(mx)'!N:N)</f>
        <v>0</v>
      </c>
      <c r="Q155" s="18">
        <f t="shared" si="4"/>
        <v>8215</v>
      </c>
      <c r="R155" s="25" t="s">
        <v>71</v>
      </c>
    </row>
    <row r="156" spans="1:19" ht="20.25" customHeight="1">
      <c r="A156" s="50">
        <f t="shared" si="3"/>
        <v>152</v>
      </c>
      <c r="B156" s="46" t="s">
        <v>8115</v>
      </c>
      <c r="C156" s="47"/>
      <c r="D156" s="217" t="s">
        <v>35</v>
      </c>
      <c r="E156" s="16">
        <v>0</v>
      </c>
      <c r="F156" s="16">
        <v>0</v>
      </c>
      <c r="G156" s="16">
        <v>0</v>
      </c>
      <c r="H156" s="16">
        <v>0</v>
      </c>
      <c r="I156" s="16">
        <f>SUMIF('sales(mx)'!B:B,B156,'sales(mx)'!G:G)</f>
        <v>1392</v>
      </c>
      <c r="J156" s="16">
        <f>SUMIF('sales(mx)'!B:B,B156,'sales(mx)'!H:H)</f>
        <v>0</v>
      </c>
      <c r="K156" s="16">
        <f>SUMIF('sales(mx)'!B:B,B156,'sales(mx)'!I:I)</f>
        <v>3924</v>
      </c>
      <c r="L156" s="16">
        <f>SUMIF('sales(mx)'!B:B,B156,'sales(mx)'!J:J)</f>
        <v>2777.2</v>
      </c>
      <c r="M156" s="16">
        <f>SUMIF('sales(mx)'!B:B,B156,'sales(mx)'!K:K)</f>
        <v>0</v>
      </c>
      <c r="N156" s="16">
        <f>SUMIF('sales(mx)'!B:B,B156,'sales(mx)'!L:L)</f>
        <v>0</v>
      </c>
      <c r="O156" s="16">
        <f>SUMIF('sales(mx)'!B:B,B156,'sales(mx)'!M:M)</f>
        <v>0</v>
      </c>
      <c r="P156" s="16">
        <f>SUMIF('sales(mx)'!B:B,B156,'sales(mx)'!N:N)</f>
        <v>0</v>
      </c>
      <c r="Q156" s="18">
        <f t="shared" si="4"/>
        <v>8093.2</v>
      </c>
      <c r="R156" s="25" t="s">
        <v>71</v>
      </c>
    </row>
    <row r="157" spans="1:19" ht="20.25" customHeight="1">
      <c r="A157" s="50">
        <f t="shared" si="3"/>
        <v>153</v>
      </c>
      <c r="B157" s="46" t="s">
        <v>13126</v>
      </c>
      <c r="C157" s="47"/>
      <c r="D157" s="217" t="s">
        <v>35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f>SUMIF('sales(mx)'!B:B,B157,'sales(mx)'!I:I)</f>
        <v>0</v>
      </c>
      <c r="L157" s="16">
        <f>SUMIF('sales(mx)'!B:B,B157,'sales(mx)'!J:J)</f>
        <v>761.8523076923077</v>
      </c>
      <c r="M157" s="16">
        <f>SUMIF('sales(mx)'!B:B,B157,'sales(mx)'!K:K)</f>
        <v>2046</v>
      </c>
      <c r="N157" s="16">
        <f>SUMIF('sales(mx)'!B:B,B157,'sales(mx)'!L:L)</f>
        <v>1180</v>
      </c>
      <c r="O157" s="16">
        <f>SUMIF('sales(mx)'!B:B,B157,'sales(mx)'!M:M)</f>
        <v>107.6</v>
      </c>
      <c r="P157" s="16">
        <f>SUMIF('sales(mx)'!B:B,B157,'sales(mx)'!N:N)</f>
        <v>215.38</v>
      </c>
      <c r="Q157" s="18">
        <f t="shared" si="4"/>
        <v>4310.832307692307</v>
      </c>
      <c r="R157" s="25" t="s">
        <v>71</v>
      </c>
    </row>
    <row r="158" spans="1:19" ht="20.25" customHeight="1">
      <c r="A158" s="50">
        <f t="shared" si="3"/>
        <v>154</v>
      </c>
      <c r="B158" s="46" t="s">
        <v>11246</v>
      </c>
      <c r="C158" s="47"/>
      <c r="D158" s="217" t="s">
        <v>21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f>SUMIF('sales(mx)'!B:B,B158,'sales(mx)'!I:I)</f>
        <v>3030</v>
      </c>
      <c r="L158" s="16">
        <f>SUMIF('sales(mx)'!B:B,B158,'sales(mx)'!J:J)</f>
        <v>0</v>
      </c>
      <c r="M158" s="16">
        <f>SUMIF('sales(mx)'!B:B,B158,'sales(mx)'!K:K)</f>
        <v>2021.1</v>
      </c>
      <c r="N158" s="16">
        <f>SUMIF('sales(mx)'!B:B,B158,'sales(mx)'!L:L)</f>
        <v>0</v>
      </c>
      <c r="O158" s="16">
        <f>SUMIF('sales(mx)'!B:B,B158,'sales(mx)'!M:M)</f>
        <v>2768.77</v>
      </c>
      <c r="P158" s="16">
        <f>SUMIF('sales(mx)'!B:B,B158,'sales(mx)'!N:N)</f>
        <v>3031.5</v>
      </c>
      <c r="Q158" s="18">
        <f t="shared" si="4"/>
        <v>10851.37</v>
      </c>
      <c r="R158" s="25" t="s">
        <v>71</v>
      </c>
    </row>
    <row r="159" spans="1:19" ht="20.25" customHeight="1">
      <c r="A159" s="50">
        <f t="shared" si="3"/>
        <v>155</v>
      </c>
      <c r="B159" s="46" t="s">
        <v>16480</v>
      </c>
      <c r="C159" s="47"/>
      <c r="D159" s="217" t="s">
        <v>112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f>SUMIF('sales(mx)'!B:B,B159,'sales(mx)'!L:L)</f>
        <v>10500</v>
      </c>
      <c r="O159" s="16">
        <f>SUMIF('sales(mx)'!B:B,B159,'sales(mx)'!M:M)</f>
        <v>0</v>
      </c>
      <c r="P159" s="16">
        <f>SUMIF('sales(mx)'!B:B,B159,'sales(mx)'!N:N)</f>
        <v>0</v>
      </c>
      <c r="Q159" s="18">
        <f t="shared" si="4"/>
        <v>10500</v>
      </c>
      <c r="R159" s="25" t="s">
        <v>71</v>
      </c>
    </row>
    <row r="160" spans="1:19" s="2" customFormat="1" ht="20.25" customHeight="1">
      <c r="A160" s="50">
        <f t="shared" si="3"/>
        <v>156</v>
      </c>
      <c r="B160" s="46" t="s">
        <v>146</v>
      </c>
      <c r="C160" s="47"/>
      <c r="D160" s="217" t="s">
        <v>112</v>
      </c>
      <c r="E160" s="16">
        <f>SUMIF('sales(usa)'!B:B,B160,'sales(usa)'!C:C)</f>
        <v>0</v>
      </c>
      <c r="F160" s="16">
        <f>SUMIF('sales(mx)'!B:B,B160,'sales(mx)'!D:D)</f>
        <v>0</v>
      </c>
      <c r="G160" s="16">
        <f>SUMIF('sales(mx)'!B:B,B160,'sales(mx)'!E:E)</f>
        <v>0</v>
      </c>
      <c r="H160" s="16">
        <f>SUMIF('sales(mx)'!B:B,B160,'sales(mx)'!F:F)</f>
        <v>0</v>
      </c>
      <c r="I160" s="16">
        <f>SUMIF('sales(mx)'!B:B,B160,'sales(mx)'!G:G)</f>
        <v>0</v>
      </c>
      <c r="J160" s="16">
        <f>SUMIF('sales(mx)'!B:B,B160,'sales(mx)'!H:H)</f>
        <v>0</v>
      </c>
      <c r="K160" s="16">
        <f>SUMIF('sales(mx)'!B:B,B160,'sales(mx)'!I:I)</f>
        <v>0</v>
      </c>
      <c r="L160" s="16">
        <f>SUMIF('sales(usa)'!B:B,B160,'sales(usa)'!J:J)</f>
        <v>0</v>
      </c>
      <c r="M160" s="16">
        <f>SUMIF('sales(mx)'!B:B,B160,'sales(mx)'!K:K)</f>
        <v>0</v>
      </c>
      <c r="N160" s="16">
        <f>SUMIF('sales(mx)'!B:B,B160,'sales(mx)'!L:L)</f>
        <v>0</v>
      </c>
      <c r="O160" s="16">
        <f>SUMIF('sales(usa)'!B:B,B160,'sales(usa)'!M:M)</f>
        <v>0</v>
      </c>
      <c r="P160" s="16">
        <f>SUMIF('sales(mx)'!B:B,B160,'sales(mx)'!N:N)</f>
        <v>0</v>
      </c>
      <c r="Q160" s="18">
        <f t="shared" si="4"/>
        <v>0</v>
      </c>
      <c r="R160" s="25" t="s">
        <v>71</v>
      </c>
      <c r="S160" s="6"/>
    </row>
    <row r="161" spans="1:19" s="2" customFormat="1" ht="20.25" customHeight="1">
      <c r="A161" s="50">
        <f t="shared" si="3"/>
        <v>157</v>
      </c>
      <c r="B161" s="46" t="s">
        <v>19314</v>
      </c>
      <c r="C161" s="47"/>
      <c r="D161" s="217" t="s">
        <v>35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f>SUMIF('sales(mx)'!B:B,B161,'sales(mx)'!N:N)</f>
        <v>1224</v>
      </c>
      <c r="Q161" s="18">
        <f t="shared" si="4"/>
        <v>1224</v>
      </c>
      <c r="R161" s="25" t="s">
        <v>71</v>
      </c>
      <c r="S161" s="6"/>
    </row>
    <row r="162" spans="1:19" s="2" customFormat="1" ht="20.25" customHeight="1">
      <c r="A162" s="50">
        <f t="shared" si="3"/>
        <v>158</v>
      </c>
      <c r="B162" s="46" t="s">
        <v>19338</v>
      </c>
      <c r="C162" s="47"/>
      <c r="D162" s="217" t="s">
        <v>112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f>SUMIF('sales(mx)'!B:B,B162,'sales(mx)'!N:N)</f>
        <v>1224</v>
      </c>
      <c r="Q162" s="18">
        <f t="shared" si="4"/>
        <v>1224</v>
      </c>
      <c r="R162" s="25" t="s">
        <v>71</v>
      </c>
      <c r="S162" s="6"/>
    </row>
    <row r="163" spans="1:19" s="2" customFormat="1" ht="20.25" customHeight="1">
      <c r="A163" s="50">
        <f t="shared" si="3"/>
        <v>159</v>
      </c>
      <c r="B163" s="59" t="s">
        <v>368</v>
      </c>
      <c r="C163" s="59"/>
      <c r="D163" s="31" t="s">
        <v>68</v>
      </c>
      <c r="E163" s="16">
        <f>SUMIF('sales(usa)'!B:B,B163,'sales(usa)'!C:C)</f>
        <v>163895.35</v>
      </c>
      <c r="F163" s="16">
        <f>SUMIF('sales(usa)'!B:B,B163,'sales(usa)'!D:D)</f>
        <v>162149.81000000003</v>
      </c>
      <c r="G163" s="16">
        <f>SUMIF('sales(usa)'!B:B,B163,'sales(usa)'!E:E)</f>
        <v>148239.46000000002</v>
      </c>
      <c r="H163" s="16">
        <f>SUMIF('sales(usa)'!B:B,B163,'sales(usa)'!F:F)</f>
        <v>155086.02999999997</v>
      </c>
      <c r="I163" s="16">
        <f>SUMIF('sales(usa)'!B:B,B163,'sales(usa)'!G:G)</f>
        <v>197052.66</v>
      </c>
      <c r="J163" s="16">
        <f>SUMIF('sales(usa)'!B:B,B163,'sales(usa)'!H:H)</f>
        <v>144306.19300000003</v>
      </c>
      <c r="K163" s="16">
        <f>SUMIF('sales(usa)'!B:B,B163,'sales(usa)'!I:I)</f>
        <v>171929.78999999992</v>
      </c>
      <c r="L163" s="16">
        <f>SUMIF('sales(usa)'!B:B,B163,'sales(usa)'!J:J)</f>
        <v>158381.34999999995</v>
      </c>
      <c r="M163" s="16">
        <f>SUMIF('sales(usa)'!B:B,B163,'sales(usa)'!K:K)</f>
        <v>164835.05999999997</v>
      </c>
      <c r="N163" s="16">
        <f ca="1">SUMIF('sales(usa)'!B:B,B163,'sales(usa)'!L:L)</f>
        <v>175629.25</v>
      </c>
      <c r="O163" s="16">
        <f ca="1">SUMIF('sales(usa)'!B:B,B163,'sales(usa)'!M:M)</f>
        <v>142573.11000000004</v>
      </c>
      <c r="P163" s="16">
        <f ca="1">SUMIF('sales(usa)'!B:B,B163,'sales(usa)'!N:N)</f>
        <v>112178.84</v>
      </c>
      <c r="Q163" s="18">
        <f t="shared" ca="1" si="4"/>
        <v>1896256.9030000002</v>
      </c>
      <c r="R163" s="25" t="s">
        <v>72</v>
      </c>
      <c r="S163" s="6"/>
    </row>
    <row r="164" spans="1:19" s="2" customFormat="1" ht="20.25" customHeight="1">
      <c r="A164" s="50">
        <f t="shared" si="3"/>
        <v>160</v>
      </c>
      <c r="B164" s="31" t="s">
        <v>61</v>
      </c>
      <c r="C164" s="31"/>
      <c r="D164" s="60" t="s">
        <v>31</v>
      </c>
      <c r="E164" s="16">
        <f>SUMIF('sales(usa)'!B:B,B164,'sales(usa)'!C:C)</f>
        <v>47241.180000000008</v>
      </c>
      <c r="F164" s="16">
        <f>SUMIF('sales(usa)'!B:B,B164,'sales(usa)'!D:D)</f>
        <v>42734.559999999998</v>
      </c>
      <c r="G164" s="16">
        <f>SUMIF('sales(usa)'!B:B,B164,'sales(usa)'!E:E)</f>
        <v>36911.89</v>
      </c>
      <c r="H164" s="16">
        <f>SUMIF('sales(usa)'!B:B,B164,'sales(usa)'!F:F)</f>
        <v>26859.110000000004</v>
      </c>
      <c r="I164" s="16">
        <f>SUMIF('sales(usa)'!B:B,B164,'sales(usa)'!G:G)</f>
        <v>17677.84</v>
      </c>
      <c r="J164" s="16">
        <f>SUMIF('sales(usa)'!B:B,B164,'sales(usa)'!H:H)</f>
        <v>28512.03</v>
      </c>
      <c r="K164" s="16">
        <f>SUMIF('sales(usa)'!B:B,B164,'sales(usa)'!I:I)</f>
        <v>27155.75</v>
      </c>
      <c r="L164" s="16">
        <f>SUMIF('sales(usa)'!B:B,B164,'sales(usa)'!J:J)</f>
        <v>43901.279999999999</v>
      </c>
      <c r="M164" s="16">
        <f>SUMIF('sales(usa)'!B:B,B164,'sales(usa)'!K:K)</f>
        <v>32420.400000000001</v>
      </c>
      <c r="N164" s="16">
        <f ca="1">SUMIF('sales(usa)'!B:B,B164,'sales(usa)'!L:L)</f>
        <v>36616.880000000005</v>
      </c>
      <c r="O164" s="16">
        <f ca="1">SUMIF('sales(usa)'!B:B,B164,'sales(usa)'!M:M)</f>
        <v>32287.279999999999</v>
      </c>
      <c r="P164" s="16">
        <f ca="1">SUMIF('sales(usa)'!B:B,B164,'sales(usa)'!N:N)</f>
        <v>12831.84</v>
      </c>
      <c r="Q164" s="18">
        <f t="shared" ca="1" si="4"/>
        <v>385150.0400000001</v>
      </c>
      <c r="R164" s="25" t="s">
        <v>72</v>
      </c>
      <c r="S164" s="6"/>
    </row>
    <row r="165" spans="1:19" s="2" customFormat="1" ht="20.25" customHeight="1">
      <c r="A165" s="50">
        <f t="shared" si="3"/>
        <v>161</v>
      </c>
      <c r="B165" s="31" t="s">
        <v>62</v>
      </c>
      <c r="C165" s="31"/>
      <c r="D165" s="31" t="s">
        <v>19</v>
      </c>
      <c r="E165" s="16">
        <f ca="1">SUMIF('sales(usa)'!B:B,B165,'sales(usa)'!C:C)</f>
        <v>0</v>
      </c>
      <c r="F165" s="16">
        <f ca="1">SUMIF('sales(usa)'!B:B,B165,'sales(usa)'!D:D)</f>
        <v>0</v>
      </c>
      <c r="G165" s="16">
        <f ca="1">SUMIF('sales(usa)'!B:B,B165,'sales(usa)'!E:E)</f>
        <v>0</v>
      </c>
      <c r="H165" s="16">
        <f ca="1">SUMIF('sales(usa)'!B:B,B165,'sales(usa)'!F:F)</f>
        <v>0</v>
      </c>
      <c r="I165" s="16">
        <f>SUMIF('sales(usa)'!B:B,B165,'sales(usa)'!G:G)</f>
        <v>12600</v>
      </c>
      <c r="J165" s="16">
        <f>SUMIF('sales(usa)'!B:B,B165,'sales(usa)'!H:H)</f>
        <v>0</v>
      </c>
      <c r="K165" s="16">
        <f>SUMIF('sales(usa)'!B:B,B165,'sales(usa)'!I:I)</f>
        <v>23257.7</v>
      </c>
      <c r="L165" s="16">
        <f>SUMIF('sales(usa)'!B:B,B165,'sales(usa)'!J:J)</f>
        <v>0</v>
      </c>
      <c r="M165" s="16">
        <f>SUMIF('sales(usa)'!B:B,B165,'sales(usa)'!K:K)</f>
        <v>0</v>
      </c>
      <c r="N165" s="16">
        <f>SUMIF('sales(usa)'!B:B,B165,'sales(usa)'!L:L)</f>
        <v>0</v>
      </c>
      <c r="O165" s="16">
        <f>SUMIF('sales(usa)'!B:B,B165,'sales(usa)'!M:M)</f>
        <v>0</v>
      </c>
      <c r="P165" s="16">
        <f ca="1">SUMIF('sales(usa)'!B:B,B165,'sales(usa)'!N:N)</f>
        <v>3258</v>
      </c>
      <c r="Q165" s="18">
        <f t="shared" ca="1" si="4"/>
        <v>39115.699999999997</v>
      </c>
      <c r="R165" s="25" t="s">
        <v>72</v>
      </c>
      <c r="S165" s="6"/>
    </row>
    <row r="166" spans="1:19" s="2" customFormat="1" ht="20.25" customHeight="1">
      <c r="A166" s="50">
        <f t="shared" si="3"/>
        <v>162</v>
      </c>
      <c r="B166" s="31" t="s">
        <v>115</v>
      </c>
      <c r="C166" s="31"/>
      <c r="D166" s="31" t="s">
        <v>31</v>
      </c>
      <c r="E166" s="16">
        <f>SUMIF('sales(usa)'!B:B,B166,'sales(usa)'!C:C)</f>
        <v>0</v>
      </c>
      <c r="F166" s="16">
        <f>SUMIF('sales(usa)'!B:B,B166,'sales(usa)'!D:D)</f>
        <v>0</v>
      </c>
      <c r="G166" s="16">
        <f>SUMIF('sales(usa)'!B:B,B166,'sales(usa)'!E:E)</f>
        <v>0</v>
      </c>
      <c r="H166" s="16">
        <f>SUMIF('sales(usa)'!B:B,B166,'sales(usa)'!F:F)</f>
        <v>0</v>
      </c>
      <c r="I166" s="16">
        <f>SUMIF('sales(usa)'!B:B,B166,'sales(usa)'!G:G)</f>
        <v>0</v>
      </c>
      <c r="J166" s="16">
        <f>SUMIF('sales(usa)'!B:B,B166,'sales(usa)'!H:H)</f>
        <v>0</v>
      </c>
      <c r="K166" s="16">
        <f>SUMIF('sales(usa)'!B:B,B166,'sales(usa)'!I:I)</f>
        <v>0</v>
      </c>
      <c r="L166" s="16">
        <f>SUMIF('sales(usa)'!B:B,B166,'sales(usa)'!J:J)</f>
        <v>0</v>
      </c>
      <c r="M166" s="16">
        <f>SUMIF('sales(usa)'!B:B,B166,'sales(usa)'!K:K)</f>
        <v>0</v>
      </c>
      <c r="N166" s="16">
        <f>SUMIF('sales(usa)'!B:B,B166,'sales(usa)'!L:L)</f>
        <v>0</v>
      </c>
      <c r="O166" s="16">
        <f>SUMIF('sales(usa)'!B:B,B166,'sales(usa)'!M:M)</f>
        <v>0</v>
      </c>
      <c r="P166" s="16">
        <f>SUMIF('sales(usa)'!B:B,B166,'sales(usa)'!N:N)</f>
        <v>0</v>
      </c>
      <c r="Q166" s="18">
        <f t="shared" si="4"/>
        <v>0</v>
      </c>
      <c r="R166" s="25" t="s">
        <v>72</v>
      </c>
      <c r="S166" s="6"/>
    </row>
    <row r="167" spans="1:19" s="2" customFormat="1" ht="20.25" customHeight="1">
      <c r="A167" s="50">
        <f t="shared" si="3"/>
        <v>163</v>
      </c>
      <c r="B167" s="31" t="s">
        <v>124</v>
      </c>
      <c r="C167" s="31"/>
      <c r="D167" s="31" t="s">
        <v>68</v>
      </c>
      <c r="E167" s="16">
        <f>SUMIF('sales(usa)'!B:B,B167,'sales(usa)'!C:C)</f>
        <v>0</v>
      </c>
      <c r="F167" s="16">
        <f>SUMIF('sales(usa)'!B:B,B167,'sales(usa)'!D:D)</f>
        <v>0</v>
      </c>
      <c r="G167" s="16">
        <f>SUMIF('sales(usa)'!B:B,B167,'sales(usa)'!E:E)</f>
        <v>0</v>
      </c>
      <c r="H167" s="16">
        <f>SUMIF('sales(usa)'!B:B,B167,'sales(usa)'!F:F)</f>
        <v>0</v>
      </c>
      <c r="I167" s="16">
        <f>SUMIF('sales(usa)'!B:B,B167,'sales(usa)'!G:G)</f>
        <v>0</v>
      </c>
      <c r="J167" s="16">
        <f>SUMIF('sales(usa)'!B:B,B167,'sales(usa)'!H:H)</f>
        <v>0</v>
      </c>
      <c r="K167" s="16">
        <f>SUMIF('sales(usa)'!B:B,B167,'sales(usa)'!I:I)</f>
        <v>0</v>
      </c>
      <c r="L167" s="16">
        <f>SUMIF('sales(usa)'!B:B,B167,'sales(usa)'!J:J)</f>
        <v>0</v>
      </c>
      <c r="M167" s="16">
        <f>SUMIF('sales(usa)'!B:B,B167,'sales(usa)'!K:K)</f>
        <v>75648</v>
      </c>
      <c r="N167" s="16">
        <f ca="1">SUMIF('sales(usa)'!B:B,B167,'sales(usa)'!L:L)</f>
        <v>25958.400000000001</v>
      </c>
      <c r="O167" s="16">
        <f>SUMIF('sales(usa)'!B:B,B167,'sales(usa)'!M:M)</f>
        <v>0</v>
      </c>
      <c r="P167" s="16">
        <f ca="1">SUMIF('sales(usa)'!B:B,B167,'sales(usa)'!N:N)</f>
        <v>26956.799999999999</v>
      </c>
      <c r="Q167" s="18">
        <f t="shared" ca="1" si="4"/>
        <v>128563.2</v>
      </c>
      <c r="R167" s="25" t="s">
        <v>72</v>
      </c>
      <c r="S167" s="6"/>
    </row>
    <row r="168" spans="1:19" s="2" customFormat="1" ht="20.25" customHeight="1">
      <c r="A168" s="50">
        <f t="shared" si="3"/>
        <v>164</v>
      </c>
      <c r="B168" s="31" t="s">
        <v>117</v>
      </c>
      <c r="C168" s="31"/>
      <c r="D168" s="31" t="s">
        <v>112</v>
      </c>
      <c r="E168" s="16">
        <f>SUMIF('sales(usa)'!B:B,B168,'sales(usa)'!C:C)</f>
        <v>3190</v>
      </c>
      <c r="F168" s="16">
        <f>SUMIF('sales(usa)'!B:B,B168,'sales(usa)'!D:D)</f>
        <v>0</v>
      </c>
      <c r="G168" s="16">
        <f>SUMIF('sales(usa)'!B:B,B168,'sales(usa)'!E:E)</f>
        <v>3190</v>
      </c>
      <c r="H168" s="16">
        <f>SUMIF('sales(usa)'!B:B,B168,'sales(usa)'!F:F)</f>
        <v>3190</v>
      </c>
      <c r="I168" s="16">
        <f>SUMIF('sales(usa)'!B:B,B168,'sales(usa)'!G:G)</f>
        <v>6380</v>
      </c>
      <c r="J168" s="16">
        <f>SUMIF('sales(usa)'!B:B,B168,'sales(usa)'!H:H)</f>
        <v>9354.68</v>
      </c>
      <c r="K168" s="16">
        <f>SUMIF('sales(usa)'!B:B,B168,'sales(usa)'!I:I)</f>
        <v>0</v>
      </c>
      <c r="L168" s="16">
        <f>SUMIF('sales(usa)'!B:B,B168,'sales(usa)'!J:J)</f>
        <v>0</v>
      </c>
      <c r="M168" s="16">
        <f>SUMIF('sales(usa)'!B:B,B168,'sales(usa)'!K:K)</f>
        <v>0</v>
      </c>
      <c r="N168" s="16">
        <f>SUMIF('sales(usa)'!B:B,B168,'sales(usa)'!L:L)</f>
        <v>0</v>
      </c>
      <c r="O168" s="16">
        <f>SUMIF('sales(usa)'!B:B,B168,'sales(usa)'!M:M)</f>
        <v>0</v>
      </c>
      <c r="P168" s="16">
        <f>SUMIF('sales(usa)'!B:B,B168,'sales(usa)'!N:N)</f>
        <v>0</v>
      </c>
      <c r="Q168" s="18">
        <f t="shared" si="4"/>
        <v>25304.68</v>
      </c>
      <c r="R168" s="25" t="s">
        <v>72</v>
      </c>
      <c r="S168" s="6"/>
    </row>
    <row r="169" spans="1:19" s="2" customFormat="1" ht="20.25" customHeight="1">
      <c r="A169" s="50">
        <f t="shared" si="3"/>
        <v>165</v>
      </c>
      <c r="B169" s="31" t="s">
        <v>63</v>
      </c>
      <c r="C169" s="58"/>
      <c r="D169" s="58" t="s">
        <v>31</v>
      </c>
      <c r="E169" s="16">
        <f>SUMIF('sales(usa)'!B:B,B169,'sales(usa)'!C:C)</f>
        <v>0</v>
      </c>
      <c r="F169" s="16">
        <f>SUMIF('sales(usa)'!B:B,B169,'sales(usa)'!D:D)</f>
        <v>0</v>
      </c>
      <c r="G169" s="16">
        <f>SUMIF('sales(usa)'!B:B,B169,'sales(usa)'!E:E)</f>
        <v>0</v>
      </c>
      <c r="H169" s="16">
        <f>SUMIF('sales(usa)'!B:B,B169,'sales(usa)'!F:F)</f>
        <v>0</v>
      </c>
      <c r="I169" s="16">
        <f>SUMIF('sales(usa)'!B:B,B169,'sales(usa)'!G:G)</f>
        <v>0</v>
      </c>
      <c r="J169" s="16">
        <f>SUMIF('sales(usa)'!B:B,B169,'sales(usa)'!H:H)</f>
        <v>0</v>
      </c>
      <c r="K169" s="16">
        <f>SUMIF('sales(usa)'!B:B,B169,'sales(usa)'!I:I)</f>
        <v>0</v>
      </c>
      <c r="L169" s="16">
        <f>SUMIF('sales(usa)'!B:B,B169,'sales(usa)'!J:J)</f>
        <v>0</v>
      </c>
      <c r="M169" s="16">
        <f>SUMIF('sales(usa)'!B:B,B169,'sales(usa)'!K:K)</f>
        <v>0</v>
      </c>
      <c r="N169" s="16">
        <f>SUMIF('sales(usa)'!B:B,B169,'sales(usa)'!L:L)</f>
        <v>0</v>
      </c>
      <c r="O169" s="16">
        <f>SUMIF('sales(usa)'!B:B,B169,'sales(usa)'!M:M)</f>
        <v>0</v>
      </c>
      <c r="P169" s="16">
        <f>SUMIF('sales(usa)'!B:B,B169,'sales(usa)'!N:N)</f>
        <v>0</v>
      </c>
      <c r="Q169" s="18">
        <f t="shared" si="4"/>
        <v>0</v>
      </c>
      <c r="R169" s="25" t="s">
        <v>72</v>
      </c>
      <c r="S169" s="6"/>
    </row>
    <row r="170" spans="1:19" s="2" customFormat="1" ht="20.25" customHeight="1">
      <c r="A170" s="50">
        <f t="shared" si="3"/>
        <v>166</v>
      </c>
      <c r="B170" s="31" t="s">
        <v>213</v>
      </c>
      <c r="C170" s="58"/>
      <c r="D170" s="58" t="s">
        <v>68</v>
      </c>
      <c r="E170" s="16">
        <f>SUMIF('sales(usa)'!B:B,B170,'sales(usa)'!C:C)</f>
        <v>0</v>
      </c>
      <c r="F170" s="16">
        <f>SUMIF('sales(usa)'!B:B,B170,'sales(usa)'!D:D)</f>
        <v>0</v>
      </c>
      <c r="G170" s="16">
        <f>SUMIF('sales(usa)'!B:B,B170,'sales(usa)'!E:E)</f>
        <v>0</v>
      </c>
      <c r="H170" s="16">
        <f>SUMIF('sales(usa)'!B:B,B170,'sales(usa)'!F:F)</f>
        <v>0</v>
      </c>
      <c r="I170" s="16">
        <f>SUMIF('sales(usa)'!B:B,B170,'sales(usa)'!G:G)</f>
        <v>0</v>
      </c>
      <c r="J170" s="16">
        <f>SUMIF('sales(usa)'!B:B,B170,'sales(usa)'!H:H)</f>
        <v>0</v>
      </c>
      <c r="K170" s="16">
        <f>SUMIF('sales(usa)'!B:B,B170,'sales(usa)'!I:I)</f>
        <v>0</v>
      </c>
      <c r="L170" s="16">
        <f>SUMIF('sales(usa)'!B:B,B170,'sales(usa)'!J:J)</f>
        <v>0</v>
      </c>
      <c r="M170" s="16">
        <f>SUMIF('sales(usa)'!B:B,B170,'sales(usa)'!K:K)</f>
        <v>0</v>
      </c>
      <c r="N170" s="16">
        <f>SUMIF('sales(usa)'!B:B,B170,'sales(usa)'!L:L)</f>
        <v>0</v>
      </c>
      <c r="O170" s="16">
        <f>SUMIF('sales(usa)'!B:B,B170,'sales(usa)'!M:M)</f>
        <v>0</v>
      </c>
      <c r="P170" s="16">
        <f>SUMIF('sales(usa)'!B:B,B170,'sales(usa)'!N:N)</f>
        <v>0</v>
      </c>
      <c r="Q170" s="18">
        <f t="shared" si="4"/>
        <v>0</v>
      </c>
      <c r="R170" s="25" t="s">
        <v>72</v>
      </c>
      <c r="S170" s="6"/>
    </row>
    <row r="171" spans="1:19" s="2" customFormat="1" ht="20.25" customHeight="1">
      <c r="A171" s="50">
        <f t="shared" si="3"/>
        <v>167</v>
      </c>
      <c r="B171" s="31" t="s">
        <v>64</v>
      </c>
      <c r="C171" s="58"/>
      <c r="D171" s="58" t="s">
        <v>35</v>
      </c>
      <c r="E171" s="16">
        <f>SUMIF('sales(usa)'!B:B,B171,'sales(usa)'!C:C)</f>
        <v>0</v>
      </c>
      <c r="F171" s="16">
        <f>SUMIF('sales(usa)'!B:B,B171,'sales(usa)'!D:D)</f>
        <v>0</v>
      </c>
      <c r="G171" s="16">
        <f>SUMIF('sales(usa)'!B:B,B171,'sales(usa)'!E:E)</f>
        <v>0</v>
      </c>
      <c r="H171" s="16">
        <f>SUMIF('sales(usa)'!B:B,B171,'sales(usa)'!F:F)</f>
        <v>0</v>
      </c>
      <c r="I171" s="16">
        <f>SUMIF('sales(usa)'!B:B,B171,'sales(usa)'!G:G)</f>
        <v>0</v>
      </c>
      <c r="J171" s="16">
        <f>SUMIF('sales(usa)'!B:B,B171,'sales(usa)'!H:H)</f>
        <v>0</v>
      </c>
      <c r="K171" s="16">
        <f>SUMIF('sales(usa)'!B:B,B171,'sales(usa)'!I:I)</f>
        <v>0</v>
      </c>
      <c r="L171" s="16">
        <f>SUMIF('sales(usa)'!B:B,B171,'sales(usa)'!J:J)</f>
        <v>0</v>
      </c>
      <c r="M171" s="16">
        <f>SUMIF('sales(usa)'!B:B,B171,'sales(usa)'!K:K)</f>
        <v>0</v>
      </c>
      <c r="N171" s="16">
        <f>SUMIF('sales(usa)'!B:B,B171,'sales(usa)'!L:L)</f>
        <v>0</v>
      </c>
      <c r="O171" s="16">
        <f>SUMIF('sales(usa)'!B:B,B171,'sales(usa)'!M:M)</f>
        <v>0</v>
      </c>
      <c r="P171" s="16">
        <f>SUMIF('sales(usa)'!B:B,B171,'sales(usa)'!N:N)</f>
        <v>0</v>
      </c>
      <c r="Q171" s="18">
        <f t="shared" si="4"/>
        <v>0</v>
      </c>
      <c r="R171" s="25" t="s">
        <v>72</v>
      </c>
      <c r="S171" s="6"/>
    </row>
    <row r="172" spans="1:19" s="2" customFormat="1" ht="20.25" customHeight="1">
      <c r="A172" s="50">
        <f t="shared" si="3"/>
        <v>168</v>
      </c>
      <c r="B172" s="31" t="s">
        <v>65</v>
      </c>
      <c r="C172" s="58"/>
      <c r="D172" s="58" t="s">
        <v>21</v>
      </c>
      <c r="E172" s="16">
        <f>SUMIF('sales(usa)'!B:B,B172,'sales(usa)'!C:C)</f>
        <v>0</v>
      </c>
      <c r="F172" s="16">
        <f>SUMIF('sales(usa)'!B:B,B172,'sales(usa)'!D:D)</f>
        <v>0</v>
      </c>
      <c r="G172" s="16">
        <f>SUMIF('sales(usa)'!B:B,B172,'sales(usa)'!E:E)</f>
        <v>0</v>
      </c>
      <c r="H172" s="16">
        <f>SUMIF('sales(usa)'!B:B,B172,'sales(usa)'!F:F)</f>
        <v>0</v>
      </c>
      <c r="I172" s="16">
        <f>SUMIF('sales(usa)'!B:B,B172,'sales(usa)'!G:G)</f>
        <v>0</v>
      </c>
      <c r="J172" s="16">
        <f>SUMIF('sales(usa)'!B:B,B172,'sales(usa)'!H:H)</f>
        <v>0</v>
      </c>
      <c r="K172" s="16">
        <f>SUMIF('sales(usa)'!B:B,B172,'sales(usa)'!I:I)</f>
        <v>0</v>
      </c>
      <c r="L172" s="16">
        <f>SUMIF('sales(usa)'!B:B,B172,'sales(usa)'!J:J)</f>
        <v>0</v>
      </c>
      <c r="M172" s="16">
        <f>SUMIF('sales(usa)'!B:B,B172,'sales(usa)'!K:K)</f>
        <v>0</v>
      </c>
      <c r="N172" s="16">
        <f>SUMIF('sales(usa)'!B:B,B172,'sales(usa)'!L:L)</f>
        <v>0</v>
      </c>
      <c r="O172" s="16">
        <f>SUMIF('sales(usa)'!B:B,B172,'sales(usa)'!M:M)</f>
        <v>0</v>
      </c>
      <c r="P172" s="16">
        <f>SUMIF('sales(usa)'!B:B,B172,'sales(usa)'!N:N)</f>
        <v>0</v>
      </c>
      <c r="Q172" s="18">
        <f t="shared" si="4"/>
        <v>0</v>
      </c>
      <c r="R172" s="25" t="s">
        <v>72</v>
      </c>
      <c r="S172" s="6"/>
    </row>
    <row r="173" spans="1:19" s="2" customFormat="1" ht="20.25" customHeight="1">
      <c r="A173" s="50">
        <f t="shared" si="3"/>
        <v>169</v>
      </c>
      <c r="B173" s="31" t="s">
        <v>361</v>
      </c>
      <c r="C173" s="58"/>
      <c r="D173" s="58" t="s">
        <v>21</v>
      </c>
      <c r="E173" s="16">
        <f>SUMIF('sales(usa)'!B:B,B173,'sales(usa)'!C:C)</f>
        <v>7396.49</v>
      </c>
      <c r="F173" s="16">
        <f>SUMIF('sales(usa)'!B:B,B173,'sales(usa)'!D:D)</f>
        <v>0</v>
      </c>
      <c r="G173" s="16">
        <f>SUMIF('sales(usa)'!B:B,B173,'sales(usa)'!E:E)</f>
        <v>11520.71</v>
      </c>
      <c r="H173" s="16">
        <f>SUMIF('sales(usa)'!B:B,B173,'sales(usa)'!F:F)</f>
        <v>16284.4</v>
      </c>
      <c r="I173" s="16">
        <f>SUMIF('sales(usa)'!B:B,B173,'sales(usa)'!G:G)</f>
        <v>0</v>
      </c>
      <c r="J173" s="16">
        <f>SUMIF('sales(usa)'!B:B,B173,'sales(usa)'!H:H)</f>
        <v>12133.6</v>
      </c>
      <c r="K173" s="16">
        <f>SUMIF('sales(usa)'!B:B,B173,'sales(usa)'!I:I)</f>
        <v>13173.320000000002</v>
      </c>
      <c r="L173" s="16">
        <f>SUMIF('sales(usa)'!B:B,B173,'sales(usa)'!J:J)</f>
        <v>5625.2</v>
      </c>
      <c r="M173" s="16">
        <f>SUMIF('sales(usa)'!B:B,B173,'sales(usa)'!K:K)</f>
        <v>10827.45</v>
      </c>
      <c r="N173" s="16">
        <f ca="1">SUMIF('sales(usa)'!B:B,B173,'sales(usa)'!L:L)</f>
        <v>1532.25</v>
      </c>
      <c r="O173" s="16">
        <f ca="1">SUMIF('sales(usa)'!B:B,B173,'sales(usa)'!M:M)</f>
        <v>1545.12</v>
      </c>
      <c r="P173" s="16">
        <f ca="1">SUMIF('sales(usa)'!B:B,B173,'sales(usa)'!N:N)</f>
        <v>6196.8</v>
      </c>
      <c r="Q173" s="18">
        <f t="shared" ca="1" si="4"/>
        <v>86235.34</v>
      </c>
      <c r="R173" s="25" t="s">
        <v>72</v>
      </c>
      <c r="S173" s="6"/>
    </row>
    <row r="174" spans="1:19" s="2" customFormat="1" ht="20.25" customHeight="1">
      <c r="A174" s="50">
        <f t="shared" si="3"/>
        <v>170</v>
      </c>
      <c r="B174" s="31" t="s">
        <v>66</v>
      </c>
      <c r="C174" s="58"/>
      <c r="D174" s="58" t="s">
        <v>19</v>
      </c>
      <c r="E174" s="16">
        <f>SUMIF('sales(usa)'!B:B,B174,'sales(usa)'!C:C)</f>
        <v>0</v>
      </c>
      <c r="F174" s="16">
        <f>SUMIF('sales(usa)'!B:B,B174,'sales(usa)'!D:D)</f>
        <v>0</v>
      </c>
      <c r="G174" s="16">
        <f>SUMIF('sales(usa)'!B:B,B174,'sales(usa)'!E:E)</f>
        <v>3658</v>
      </c>
      <c r="H174" s="16">
        <f>SUMIF('sales(usa)'!B:B,B174,'sales(usa)'!F:F)</f>
        <v>0</v>
      </c>
      <c r="I174" s="16">
        <f>SUMIF('sales(usa)'!B:B,B174,'sales(usa)'!G:G)</f>
        <v>0</v>
      </c>
      <c r="J174" s="16">
        <f>SUMIF('sales(usa)'!B:B,B174,'sales(usa)'!H:H)</f>
        <v>0</v>
      </c>
      <c r="K174" s="16">
        <f>SUMIF('sales(usa)'!B:B,B174,'sales(usa)'!I:I)</f>
        <v>0</v>
      </c>
      <c r="L174" s="16">
        <f>SUMIF('sales(usa)'!B:B,B174,'sales(usa)'!J:J)</f>
        <v>0</v>
      </c>
      <c r="M174" s="16">
        <f>SUMIF('sales(usa)'!B:B,B174,'sales(usa)'!K:K)</f>
        <v>0</v>
      </c>
      <c r="N174" s="16">
        <f ca="1">SUMIF('sales(usa)'!B:B,B174,'sales(usa)'!L:L)</f>
        <v>139.84</v>
      </c>
      <c r="O174" s="16">
        <f ca="1">SUMIF('sales(usa)'!B:B,B174,'sales(usa)'!M:M)</f>
        <v>3658</v>
      </c>
      <c r="P174" s="16">
        <f ca="1">SUMIF('sales(usa)'!B:B,B174,'sales(usa)'!N:N)</f>
        <v>76.5</v>
      </c>
      <c r="Q174" s="18">
        <f t="shared" ca="1" si="4"/>
        <v>7532.34</v>
      </c>
      <c r="R174" s="25" t="s">
        <v>72</v>
      </c>
      <c r="S174" s="6"/>
    </row>
    <row r="175" spans="1:19" s="2" customFormat="1" ht="20.25" customHeight="1">
      <c r="A175" s="50">
        <f t="shared" si="3"/>
        <v>171</v>
      </c>
      <c r="B175" s="31" t="s">
        <v>1951</v>
      </c>
      <c r="C175" s="58"/>
      <c r="D175" s="58" t="s">
        <v>21</v>
      </c>
      <c r="E175" s="16">
        <f>SUMIF('sales(usa)'!B:B,B175,'sales(usa)'!C:C)</f>
        <v>939</v>
      </c>
      <c r="F175" s="16">
        <f>SUMIF('sales(usa)'!B:B,B175,'sales(usa)'!D:D)</f>
        <v>0</v>
      </c>
      <c r="G175" s="16">
        <f>SUMIF('sales(usa)'!B:B,B175,'sales(usa)'!E:E)</f>
        <v>0</v>
      </c>
      <c r="H175" s="16">
        <f>SUMIF('sales(usa)'!B:B,B175,'sales(usa)'!F:F)</f>
        <v>0</v>
      </c>
      <c r="I175" s="16">
        <f>SUMIF('sales(usa)'!B:B,B175,'sales(usa)'!G:G)</f>
        <v>939</v>
      </c>
      <c r="J175" s="16">
        <f>SUMIF('sales(usa)'!B:B,B175,'sales(usa)'!H:H)</f>
        <v>0</v>
      </c>
      <c r="K175" s="16">
        <f>SUMIF('sales(usa)'!B:B,B175,'sales(usa)'!I:I)</f>
        <v>1509</v>
      </c>
      <c r="L175" s="16">
        <f>SUMIF('sales(usa)'!B:B,B175,'sales(usa)'!J:J)</f>
        <v>0</v>
      </c>
      <c r="M175" s="16">
        <f>SUMIF('sales(usa)'!B:B,B175,'sales(usa)'!K:K)</f>
        <v>1064.2</v>
      </c>
      <c r="N175" s="16">
        <f>SUMIF('sales(usa)'!B:B,B175,'sales(usa)'!L:L)</f>
        <v>0</v>
      </c>
      <c r="O175" s="16">
        <f>SUMIF('sales(usa)'!B:B,B175,'sales(usa)'!M:M)</f>
        <v>0</v>
      </c>
      <c r="P175" s="16">
        <f>SUMIF('sales(usa)'!B:B,B175,'sales(usa)'!N:N)</f>
        <v>0</v>
      </c>
      <c r="Q175" s="18">
        <f t="shared" si="4"/>
        <v>4451.2</v>
      </c>
      <c r="R175" s="25" t="s">
        <v>72</v>
      </c>
      <c r="S175" s="6"/>
    </row>
    <row r="176" spans="1:19" s="2" customFormat="1" ht="20.25" customHeight="1">
      <c r="A176" s="50">
        <f t="shared" si="3"/>
        <v>172</v>
      </c>
      <c r="B176" s="31" t="s">
        <v>130</v>
      </c>
      <c r="C176" s="58"/>
      <c r="D176" s="58" t="s">
        <v>31</v>
      </c>
      <c r="E176" s="16">
        <f>SUMIF('sales(usa)'!B:B,B176,'sales(usa)'!C:C)</f>
        <v>0</v>
      </c>
      <c r="F176" s="16">
        <f>SUMIF('sales(usa)'!B:B,B176,'sales(usa)'!D:D)</f>
        <v>0</v>
      </c>
      <c r="G176" s="16">
        <f>SUMIF('sales(usa)'!B:B,B176,'sales(usa)'!E:E)</f>
        <v>0</v>
      </c>
      <c r="H176" s="16">
        <f>SUMIF('sales(usa)'!B:B,B176,'sales(usa)'!F:F)</f>
        <v>0</v>
      </c>
      <c r="I176" s="16">
        <f>SUMIF('sales(usa)'!B:B,B176,'sales(usa)'!G:G)</f>
        <v>0</v>
      </c>
      <c r="J176" s="16">
        <f>SUMIF('sales(usa)'!B:B,B176,'sales(usa)'!H:H)</f>
        <v>0</v>
      </c>
      <c r="K176" s="16">
        <f>SUMIF('sales(usa)'!B:B,B176,'sales(usa)'!I:I)</f>
        <v>0</v>
      </c>
      <c r="L176" s="16">
        <f>SUMIF('sales(usa)'!B:B,B176,'sales(usa)'!J:J)</f>
        <v>0</v>
      </c>
      <c r="M176" s="16">
        <f>SUMIF('sales(usa)'!B:B,B176,'sales(usa)'!K:K)</f>
        <v>0</v>
      </c>
      <c r="N176" s="16">
        <f>SUMIF('sales(usa)'!B:B,B176,'sales(usa)'!L:L)</f>
        <v>0</v>
      </c>
      <c r="O176" s="16">
        <f>SUMIF('sales(usa)'!B:B,B176,'sales(usa)'!M:M)</f>
        <v>0</v>
      </c>
      <c r="P176" s="16">
        <f>SUMIF('sales(usa)'!B:B,B176,'sales(usa)'!N:N)</f>
        <v>0</v>
      </c>
      <c r="Q176" s="18">
        <f t="shared" si="4"/>
        <v>0</v>
      </c>
      <c r="R176" s="25" t="s">
        <v>72</v>
      </c>
      <c r="S176" s="6"/>
    </row>
    <row r="177" spans="1:19" s="2" customFormat="1" ht="20.25" customHeight="1">
      <c r="A177" s="50">
        <f t="shared" si="3"/>
        <v>173</v>
      </c>
      <c r="B177" s="31" t="s">
        <v>127</v>
      </c>
      <c r="C177" s="58"/>
      <c r="D177" s="58" t="s">
        <v>31</v>
      </c>
      <c r="E177" s="16">
        <f ca="1">SUMIF('sales(usa)'!B:B,B177,'sales(usa)'!C:C)</f>
        <v>0</v>
      </c>
      <c r="F177" s="16">
        <f ca="1">SUMIF('sales(usa)'!B:B,B177,'sales(usa)'!D:D)</f>
        <v>0</v>
      </c>
      <c r="G177" s="16">
        <f ca="1">SUMIF('sales(usa)'!B:B,B177,'sales(usa)'!E:E)</f>
        <v>0</v>
      </c>
      <c r="H177" s="16">
        <f ca="1">SUMIF('sales(usa)'!B:B,B177,'sales(usa)'!F:F)</f>
        <v>0</v>
      </c>
      <c r="I177" s="16">
        <f>SUMIF('sales(usa)'!B:B,B177,'sales(usa)'!G:G)</f>
        <v>0</v>
      </c>
      <c r="J177" s="16">
        <f>SUMIF('sales(usa)'!B:B,B177,'sales(usa)'!H:H)</f>
        <v>0</v>
      </c>
      <c r="K177" s="16">
        <f>SUMIF('sales(usa)'!B:B,B177,'sales(usa)'!I:I)</f>
        <v>0</v>
      </c>
      <c r="L177" s="16">
        <f>SUMIF('sales(usa)'!B:B,B177,'sales(usa)'!J:J)</f>
        <v>0</v>
      </c>
      <c r="M177" s="16">
        <f>SUMIF('sales(usa)'!B:B,B177,'sales(usa)'!K:K)</f>
        <v>0</v>
      </c>
      <c r="N177" s="16">
        <f>SUMIF('sales(usa)'!B:B,B177,'sales(usa)'!L:L)</f>
        <v>0</v>
      </c>
      <c r="O177" s="16">
        <f>SUMIF('sales(usa)'!B:B,B177,'sales(usa)'!M:M)</f>
        <v>0</v>
      </c>
      <c r="P177" s="16">
        <f>SUMIF('sales(usa)'!B:B,B177,'sales(usa)'!N:N)</f>
        <v>0</v>
      </c>
      <c r="Q177" s="18">
        <f t="shared" ca="1" si="4"/>
        <v>0</v>
      </c>
      <c r="R177" s="25" t="s">
        <v>72</v>
      </c>
      <c r="S177" s="6"/>
    </row>
    <row r="178" spans="1:19" s="2" customFormat="1" ht="20.25" customHeight="1">
      <c r="A178" s="50">
        <f t="shared" si="3"/>
        <v>174</v>
      </c>
      <c r="B178" s="31" t="s">
        <v>133</v>
      </c>
      <c r="C178" s="58"/>
      <c r="D178" s="58" t="s">
        <v>35</v>
      </c>
      <c r="E178" s="16">
        <f>SUMIF('sales(usa)'!B:B,B178,'sales(usa)'!C:C)</f>
        <v>0</v>
      </c>
      <c r="F178" s="16">
        <f>SUMIF('sales(usa)'!B:B,B178,'sales(usa)'!D:D)</f>
        <v>0</v>
      </c>
      <c r="G178" s="16">
        <f>SUMIF('sales(usa)'!B:B,B178,'sales(usa)'!E:E)</f>
        <v>0</v>
      </c>
      <c r="H178" s="16">
        <f>SUMIF('sales(usa)'!B:B,B178,'sales(usa)'!F:F)</f>
        <v>0</v>
      </c>
      <c r="I178" s="16">
        <f>SUMIF('sales(usa)'!B:B,B178,'sales(usa)'!G:G)</f>
        <v>0</v>
      </c>
      <c r="J178" s="16">
        <f>SUMIF('sales(usa)'!B:B,B178,'sales(usa)'!H:H)</f>
        <v>0</v>
      </c>
      <c r="K178" s="16">
        <f>SUMIF('sales(usa)'!B:B,B178,'sales(usa)'!I:I)</f>
        <v>0</v>
      </c>
      <c r="L178" s="16">
        <f>SUMIF('sales(usa)'!B:B,B178,'sales(usa)'!J:J)</f>
        <v>0</v>
      </c>
      <c r="M178" s="16">
        <f>SUMIF('sales(usa)'!B:B,B178,'sales(usa)'!K:K)</f>
        <v>0</v>
      </c>
      <c r="N178" s="16">
        <f>SUMIF('sales(usa)'!B:B,B178,'sales(usa)'!L:L)</f>
        <v>0</v>
      </c>
      <c r="O178" s="16">
        <f>SUMIF('sales(usa)'!B:B,B178,'sales(usa)'!M:M)</f>
        <v>0</v>
      </c>
      <c r="P178" s="16">
        <f>SUMIF('sales(usa)'!B:B,B178,'sales(usa)'!N:N)</f>
        <v>0</v>
      </c>
      <c r="Q178" s="18">
        <f t="shared" si="4"/>
        <v>0</v>
      </c>
      <c r="R178" s="25" t="s">
        <v>72</v>
      </c>
      <c r="S178" s="6"/>
    </row>
    <row r="179" spans="1:19" s="2" customFormat="1" ht="20.25" customHeight="1">
      <c r="A179" s="50">
        <f t="shared" si="3"/>
        <v>175</v>
      </c>
      <c r="B179" s="31" t="s">
        <v>134</v>
      </c>
      <c r="C179" s="58"/>
      <c r="D179" s="58" t="s">
        <v>31</v>
      </c>
      <c r="E179" s="16">
        <f>SUMIF('sales(usa)'!B:B,B179,'sales(usa)'!C:C)</f>
        <v>0</v>
      </c>
      <c r="F179" s="16">
        <f>SUMIF('sales(usa)'!B:B,B179,'sales(usa)'!D:D)</f>
        <v>0</v>
      </c>
      <c r="G179" s="16">
        <f>SUMIF('sales(usa)'!B:B,B179,'sales(usa)'!E:E)</f>
        <v>0</v>
      </c>
      <c r="H179" s="16">
        <f>SUMIF('sales(usa)'!B:B,B179,'sales(usa)'!F:F)</f>
        <v>0</v>
      </c>
      <c r="I179" s="16">
        <f>SUMIF('sales(usa)'!B:B,B179,'sales(usa)'!G:G)</f>
        <v>0</v>
      </c>
      <c r="J179" s="16">
        <f>SUMIF('sales(usa)'!B:B,B179,'sales(usa)'!H:H)</f>
        <v>0</v>
      </c>
      <c r="K179" s="16">
        <f>SUMIF('sales(usa)'!B:B,B179,'sales(usa)'!I:I)</f>
        <v>0</v>
      </c>
      <c r="L179" s="16">
        <f>SUMIF('sales(usa)'!B:B,B179,'sales(usa)'!J:J)</f>
        <v>0</v>
      </c>
      <c r="M179" s="16">
        <f>SUMIF('sales(usa)'!B:B,B179,'sales(usa)'!K:K)</f>
        <v>0</v>
      </c>
      <c r="N179" s="16">
        <f>SUMIF('sales(usa)'!B:B,B179,'sales(usa)'!L:L)</f>
        <v>0</v>
      </c>
      <c r="O179" s="16">
        <f>SUMIF('sales(usa)'!B:B,B179,'sales(usa)'!M:M)</f>
        <v>0</v>
      </c>
      <c r="P179" s="16">
        <f>SUMIF('sales(usa)'!B:B,B179,'sales(usa)'!N:N)</f>
        <v>0</v>
      </c>
      <c r="Q179" s="18">
        <f t="shared" si="4"/>
        <v>0</v>
      </c>
      <c r="R179" s="25" t="s">
        <v>72</v>
      </c>
      <c r="S179" s="6"/>
    </row>
    <row r="180" spans="1:19" s="2" customFormat="1" ht="20.25" customHeight="1">
      <c r="A180" s="50">
        <f t="shared" si="3"/>
        <v>176</v>
      </c>
      <c r="B180" s="31" t="s">
        <v>135</v>
      </c>
      <c r="C180" s="58"/>
      <c r="D180" s="58" t="s">
        <v>31</v>
      </c>
      <c r="E180" s="16">
        <f>SUMIF('sales(usa)'!B:B,B180,'sales(usa)'!C:C)</f>
        <v>0</v>
      </c>
      <c r="F180" s="16">
        <f>SUMIF('sales(usa)'!B:B,B180,'sales(usa)'!D:D)</f>
        <v>0</v>
      </c>
      <c r="G180" s="16">
        <f>SUMIF('sales(usa)'!B:B,B180,'sales(usa)'!E:E)</f>
        <v>0</v>
      </c>
      <c r="H180" s="16">
        <f>SUMIF('sales(usa)'!B:B,B180,'sales(usa)'!F:F)</f>
        <v>74030.260000000009</v>
      </c>
      <c r="I180" s="16">
        <f>SUMIF('sales(usa)'!B:B,B180,'sales(usa)'!G:G)</f>
        <v>0</v>
      </c>
      <c r="J180" s="16">
        <f>SUMIF('sales(usa)'!B:B,B180,'sales(usa)'!H:H)</f>
        <v>0</v>
      </c>
      <c r="K180" s="16">
        <f>SUMIF('sales(usa)'!B:B,B180,'sales(usa)'!I:I)</f>
        <v>0</v>
      </c>
      <c r="L180" s="16">
        <f>SUMIF('sales(usa)'!B:B,B180,'sales(usa)'!J:J)</f>
        <v>0</v>
      </c>
      <c r="M180" s="16">
        <f>SUMIF('sales(usa)'!B:B,B180,'sales(usa)'!K:K)</f>
        <v>0</v>
      </c>
      <c r="N180" s="16">
        <f>SUMIF('sales(usa)'!B:B,B180,'sales(usa)'!L:L)</f>
        <v>0</v>
      </c>
      <c r="O180" s="16">
        <f>SUMIF('sales(usa)'!B:B,B180,'sales(usa)'!M:M)</f>
        <v>0</v>
      </c>
      <c r="P180" s="16">
        <f>SUMIF('sales(usa)'!B:B,B180,'sales(usa)'!N:N)</f>
        <v>0</v>
      </c>
      <c r="Q180" s="18">
        <f t="shared" si="4"/>
        <v>74030.260000000009</v>
      </c>
      <c r="R180" s="25" t="s">
        <v>72</v>
      </c>
      <c r="S180" s="6"/>
    </row>
    <row r="181" spans="1:19" s="2" customFormat="1" ht="20.25" customHeight="1">
      <c r="A181" s="50">
        <f t="shared" ref="A181:A228" si="5">A180+1</f>
        <v>177</v>
      </c>
      <c r="B181" s="31" t="s">
        <v>136</v>
      </c>
      <c r="C181" s="58"/>
      <c r="D181" s="58" t="s">
        <v>68</v>
      </c>
      <c r="E181" s="16">
        <f>SUMIF('sales(usa)'!B:B,B181,'sales(usa)'!C:C)</f>
        <v>0</v>
      </c>
      <c r="F181" s="16">
        <f>SUMIF('sales(usa)'!B:B,B181,'sales(usa)'!D:D)</f>
        <v>797.2</v>
      </c>
      <c r="G181" s="16">
        <f>SUMIF('sales(usa)'!B:B,B181,'sales(usa)'!E:E)</f>
        <v>622.78</v>
      </c>
      <c r="H181" s="16">
        <f>SUMIF('sales(usa)'!B:B,B181,'sales(usa)'!F:F)</f>
        <v>0</v>
      </c>
      <c r="I181" s="16">
        <f>SUMIF('sales(usa)'!B:B,B181,'sales(usa)'!G:G)</f>
        <v>0</v>
      </c>
      <c r="J181" s="16">
        <f>SUMIF('sales(usa)'!B:B,B181,'sales(usa)'!H:H)</f>
        <v>0</v>
      </c>
      <c r="K181" s="16">
        <f>SUMIF('sales(usa)'!B:B,B181,'sales(usa)'!I:I)</f>
        <v>0</v>
      </c>
      <c r="L181" s="16">
        <f>SUMIF('sales(usa)'!B:B,B181,'sales(usa)'!J:J)</f>
        <v>838</v>
      </c>
      <c r="M181" s="16">
        <f>SUMIF('sales(usa)'!B:B,B181,'sales(usa)'!K:K)</f>
        <v>1694.02</v>
      </c>
      <c r="N181" s="16">
        <f ca="1">SUMIF('sales(usa)'!B:B,B181,'sales(usa)'!L:L)</f>
        <v>838</v>
      </c>
      <c r="O181" s="16">
        <f ca="1">SUMIF('sales(usa)'!B:B,B181,'sales(usa)'!M:M)</f>
        <v>1300.58</v>
      </c>
      <c r="P181" s="16">
        <f>SUMIF('sales(usa)'!B:B,B181,'sales(usa)'!N:N)</f>
        <v>0</v>
      </c>
      <c r="Q181" s="18">
        <f t="shared" ca="1" si="4"/>
        <v>6090.58</v>
      </c>
      <c r="R181" s="25" t="s">
        <v>72</v>
      </c>
      <c r="S181" s="6"/>
    </row>
    <row r="182" spans="1:19" s="2" customFormat="1" ht="20.25" customHeight="1">
      <c r="A182" s="50">
        <f t="shared" si="5"/>
        <v>178</v>
      </c>
      <c r="B182" s="31" t="s">
        <v>138</v>
      </c>
      <c r="C182" s="58"/>
      <c r="D182" s="58" t="s">
        <v>68</v>
      </c>
      <c r="E182" s="16">
        <f ca="1">SUMIF('sales(usa)'!B:B,B182,'sales(usa)'!C:C)</f>
        <v>0</v>
      </c>
      <c r="F182" s="16">
        <f ca="1">SUMIF('sales(usa)'!B:B,B182,'sales(usa)'!D:D)</f>
        <v>0</v>
      </c>
      <c r="G182" s="16">
        <f ca="1">SUMIF('sales(usa)'!B:B,B182,'sales(usa)'!E:E)</f>
        <v>0</v>
      </c>
      <c r="H182" s="16">
        <f ca="1">SUMIF('sales(usa)'!B:B,B182,'sales(usa)'!F:F)</f>
        <v>0</v>
      </c>
      <c r="I182" s="16">
        <f>SUMIF('sales(usa)'!B:B,B182,'sales(usa)'!G:G)</f>
        <v>0</v>
      </c>
      <c r="J182" s="16">
        <f>SUMIF('sales(usa)'!B:B,B182,'sales(usa)'!H:H)</f>
        <v>0</v>
      </c>
      <c r="K182" s="16">
        <f>SUMIF('sales(usa)'!B:B,B182,'sales(usa)'!I:I)</f>
        <v>0</v>
      </c>
      <c r="L182" s="16">
        <f>SUMIF('sales(usa)'!B:B,B182,'sales(usa)'!J:J)</f>
        <v>0</v>
      </c>
      <c r="M182" s="16">
        <f>SUMIF('sales(usa)'!B:B,B182,'sales(usa)'!K:K)</f>
        <v>0</v>
      </c>
      <c r="N182" s="16">
        <f>SUMIF('sales(usa)'!B:B,B182,'sales(usa)'!L:L)</f>
        <v>0</v>
      </c>
      <c r="O182" s="16">
        <f>SUMIF('sales(usa)'!B:B,B182,'sales(usa)'!M:M)</f>
        <v>0</v>
      </c>
      <c r="P182" s="16">
        <f>SUMIF('sales(usa)'!B:B,B182,'sales(usa)'!N:N)</f>
        <v>0</v>
      </c>
      <c r="Q182" s="18">
        <f t="shared" ca="1" si="4"/>
        <v>0</v>
      </c>
      <c r="R182" s="25" t="s">
        <v>72</v>
      </c>
      <c r="S182" s="63"/>
    </row>
    <row r="183" spans="1:19" s="2" customFormat="1" ht="20.25" customHeight="1">
      <c r="A183" s="50">
        <f t="shared" si="5"/>
        <v>179</v>
      </c>
      <c r="B183" s="31" t="s">
        <v>304</v>
      </c>
      <c r="C183" s="58"/>
      <c r="D183" s="58" t="s">
        <v>302</v>
      </c>
      <c r="E183" s="16">
        <f ca="1">SUMIF('sales(usa)'!B:B,B183,'sales(usa)'!C:C)</f>
        <v>0</v>
      </c>
      <c r="F183" s="16">
        <f ca="1">SUMIF('sales(usa)'!B:B,B183,'sales(usa)'!D:D)</f>
        <v>0</v>
      </c>
      <c r="G183" s="16">
        <f ca="1">SUMIF('sales(usa)'!B:B,B183,'sales(usa)'!E:E)</f>
        <v>3074</v>
      </c>
      <c r="H183" s="16">
        <f>SUMIF('sales(usa)'!B:B,B183,'sales(usa)'!F:F)</f>
        <v>11504.25</v>
      </c>
      <c r="I183" s="16">
        <f>SUMIF('sales(usa)'!B:B,B183,'sales(usa)'!G:G)</f>
        <v>2599.5</v>
      </c>
      <c r="J183" s="16">
        <f>SUMIF('sales(usa)'!B:B,B183,'sales(usa)'!H:H)</f>
        <v>0</v>
      </c>
      <c r="K183" s="16">
        <f>SUMIF('sales(usa)'!B:B,B183,'sales(usa)'!I:I)</f>
        <v>0</v>
      </c>
      <c r="L183" s="16">
        <f>SUMIF('sales(usa)'!B:B,B183,'sales(usa)'!J:J)</f>
        <v>0</v>
      </c>
      <c r="M183" s="16">
        <f>SUMIF('sales(usa)'!B:B,B183,'sales(usa)'!K:K)</f>
        <v>0</v>
      </c>
      <c r="N183" s="16">
        <f>SUMIF('sales(usa)'!B:B,B183,'sales(usa)'!L:L)</f>
        <v>0</v>
      </c>
      <c r="O183" s="16">
        <f>SUMIF('sales(usa)'!B:B,B183,'sales(usa)'!M:M)</f>
        <v>0</v>
      </c>
      <c r="P183" s="16">
        <f>SUMIF('sales(usa)'!B:B,B183,'sales(usa)'!N:N)</f>
        <v>0</v>
      </c>
      <c r="Q183" s="18">
        <f t="shared" ca="1" si="4"/>
        <v>17177.75</v>
      </c>
      <c r="R183" s="25" t="s">
        <v>72</v>
      </c>
      <c r="S183" s="63"/>
    </row>
    <row r="184" spans="1:19" s="2" customFormat="1" ht="20.25" customHeight="1">
      <c r="A184" s="50">
        <f t="shared" si="5"/>
        <v>180</v>
      </c>
      <c r="B184" s="31" t="s">
        <v>204</v>
      </c>
      <c r="C184" s="58"/>
      <c r="D184" s="58" t="s">
        <v>31</v>
      </c>
      <c r="E184" s="16">
        <f>SUMIF('sales(usa)'!B:B,B184,'sales(usa)'!C:C)</f>
        <v>0</v>
      </c>
      <c r="F184" s="16">
        <f>SUMIF('sales(usa)'!B:B,B184,'sales(usa)'!D:D)</f>
        <v>0</v>
      </c>
      <c r="G184" s="16">
        <f>SUMIF('sales(usa)'!B:B,B184,'sales(usa)'!E:E)</f>
        <v>0</v>
      </c>
      <c r="H184" s="16">
        <f>SUMIF('sales(usa)'!B:B,B184,'sales(usa)'!F:F)</f>
        <v>0</v>
      </c>
      <c r="I184" s="16">
        <f>SUMIF('sales(usa)'!B:B,B184,'sales(usa)'!G:G)</f>
        <v>0</v>
      </c>
      <c r="J184" s="16">
        <f>SUMIF('sales(usa)'!B:B,B184,'sales(usa)'!H:H)</f>
        <v>0</v>
      </c>
      <c r="K184" s="16">
        <f>SUMIF('sales(usa)'!B:B,B184,'sales(usa)'!I:I)</f>
        <v>0</v>
      </c>
      <c r="L184" s="16">
        <f>SUMIF('sales(usa)'!B:B,B184,'sales(usa)'!J:J)</f>
        <v>0</v>
      </c>
      <c r="M184" s="16">
        <f>SUMIF('sales(usa)'!B:B,B184,'sales(usa)'!K:K)</f>
        <v>0</v>
      </c>
      <c r="N184" s="16">
        <f>SUMIF('sales(usa)'!B:B,B184,'sales(usa)'!L:L)</f>
        <v>0</v>
      </c>
      <c r="O184" s="16">
        <f>SUMIF('sales(usa)'!B:B,B184,'sales(usa)'!M:M)</f>
        <v>0</v>
      </c>
      <c r="P184" s="16">
        <f>SUMIF('sales(usa)'!B:B,B184,'sales(usa)'!N:N)</f>
        <v>0</v>
      </c>
      <c r="Q184" s="18">
        <f t="shared" si="4"/>
        <v>0</v>
      </c>
      <c r="R184" s="25" t="s">
        <v>72</v>
      </c>
      <c r="S184" s="63"/>
    </row>
    <row r="185" spans="1:19" s="2" customFormat="1" ht="20.25" customHeight="1">
      <c r="A185" s="50">
        <f t="shared" si="5"/>
        <v>181</v>
      </c>
      <c r="B185" s="31" t="s">
        <v>365</v>
      </c>
      <c r="C185" s="58"/>
      <c r="D185" s="58" t="s">
        <v>19</v>
      </c>
      <c r="E185" s="16">
        <f ca="1">SUMIF('sales(usa)'!B:B,B185,'sales(usa)'!C:C)</f>
        <v>0</v>
      </c>
      <c r="F185" s="16">
        <f ca="1">SUMIF('sales(usa)'!B:B,B185,'sales(usa)'!D:D)</f>
        <v>0</v>
      </c>
      <c r="G185" s="16">
        <f ca="1">SUMIF('sales(usa)'!B:B,B185,'sales(usa)'!E:E)</f>
        <v>0</v>
      </c>
      <c r="H185" s="16">
        <f ca="1">SUMIF('sales(usa)'!B:B,B185,'sales(usa)'!F:F)</f>
        <v>0</v>
      </c>
      <c r="I185" s="16">
        <f>SUMIF('sales(usa)'!B:B,B185,'sales(usa)'!G:G)</f>
        <v>0</v>
      </c>
      <c r="J185" s="16">
        <f>SUMIF('sales(usa)'!B:B,B185,'sales(usa)'!H:H)</f>
        <v>0</v>
      </c>
      <c r="K185" s="16">
        <f>SUMIF('sales(usa)'!B:B,B185,'sales(usa)'!I:I)</f>
        <v>0</v>
      </c>
      <c r="L185" s="16">
        <f>SUMIF('sales(usa)'!B:B,B185,'sales(usa)'!J:J)</f>
        <v>0</v>
      </c>
      <c r="M185" s="16">
        <f>SUMIF('sales(usa)'!B:B,B185,'sales(usa)'!K:K)</f>
        <v>0</v>
      </c>
      <c r="N185" s="16">
        <f>SUMIF('sales(usa)'!B:B,B185,'sales(usa)'!L:L)</f>
        <v>0</v>
      </c>
      <c r="O185" s="16">
        <f>SUMIF('sales(usa)'!B:B,B185,'sales(usa)'!M:M)</f>
        <v>0</v>
      </c>
      <c r="P185" s="16">
        <f>SUMIF('sales(usa)'!B:B,B185,'sales(usa)'!N:N)</f>
        <v>0</v>
      </c>
      <c r="Q185" s="18">
        <f t="shared" ca="1" si="4"/>
        <v>0</v>
      </c>
      <c r="R185" s="25" t="s">
        <v>72</v>
      </c>
      <c r="S185" s="63"/>
    </row>
    <row r="186" spans="1:19" s="2" customFormat="1" ht="20.25" customHeight="1">
      <c r="A186" s="50">
        <f t="shared" si="5"/>
        <v>182</v>
      </c>
      <c r="B186" s="31" t="s">
        <v>216</v>
      </c>
      <c r="C186" s="58"/>
      <c r="D186" s="58" t="s">
        <v>31</v>
      </c>
      <c r="E186" s="16">
        <f ca="1">SUMIF('sales(usa)'!B:B,B186,'sales(usa)'!C:C)</f>
        <v>0</v>
      </c>
      <c r="F186" s="16">
        <f ca="1">SUMIF('sales(usa)'!B:B,B186,'sales(usa)'!D:D)</f>
        <v>0</v>
      </c>
      <c r="G186" s="16">
        <f ca="1">SUMIF('sales(usa)'!B:B,B186,'sales(usa)'!E:E)</f>
        <v>0</v>
      </c>
      <c r="H186" s="16">
        <f ca="1">SUMIF('sales(usa)'!B:B,B186,'sales(usa)'!F:F)</f>
        <v>0</v>
      </c>
      <c r="I186" s="16">
        <f>SUMIF('sales(usa)'!B:B,B186,'sales(usa)'!G:G)</f>
        <v>0</v>
      </c>
      <c r="J186" s="16">
        <f>SUMIF('sales(usa)'!B:B,B186,'sales(usa)'!H:H)</f>
        <v>0</v>
      </c>
      <c r="K186" s="16">
        <f>SUMIF('sales(usa)'!B:B,B186,'sales(usa)'!I:I)</f>
        <v>0</v>
      </c>
      <c r="L186" s="16">
        <f>SUMIF('sales(usa)'!B:B,B186,'sales(usa)'!J:J)</f>
        <v>0</v>
      </c>
      <c r="M186" s="16">
        <f>SUMIF('sales(usa)'!B:B,B186,'sales(usa)'!K:K)</f>
        <v>0</v>
      </c>
      <c r="N186" s="16">
        <f>SUMIF('sales(usa)'!B:B,B186,'sales(usa)'!L:L)</f>
        <v>0</v>
      </c>
      <c r="O186" s="16">
        <f>SUMIF('sales(usa)'!B:B,B186,'sales(usa)'!M:M)</f>
        <v>0</v>
      </c>
      <c r="P186" s="16">
        <f>SUMIF('sales(usa)'!B:B,B186,'sales(usa)'!N:N)</f>
        <v>0</v>
      </c>
      <c r="Q186" s="18">
        <f t="shared" ca="1" si="4"/>
        <v>0</v>
      </c>
      <c r="R186" s="25" t="s">
        <v>72</v>
      </c>
      <c r="S186" s="63"/>
    </row>
    <row r="187" spans="1:19" s="2" customFormat="1" ht="20.25" customHeight="1">
      <c r="A187" s="50">
        <f t="shared" si="5"/>
        <v>183</v>
      </c>
      <c r="B187" s="31" t="s">
        <v>233</v>
      </c>
      <c r="C187" s="58"/>
      <c r="D187" s="58" t="s">
        <v>112</v>
      </c>
      <c r="E187" s="16">
        <f ca="1">SUMIF('sales(usa)'!B:B,B187,'sales(usa)'!C:C)</f>
        <v>0</v>
      </c>
      <c r="F187" s="16">
        <f ca="1">SUMIF('sales(usa)'!B:B,B187,'sales(usa)'!D:D)</f>
        <v>0</v>
      </c>
      <c r="G187" s="16">
        <f ca="1">SUMIF('sales(usa)'!B:B,B187,'sales(usa)'!E:E)</f>
        <v>0</v>
      </c>
      <c r="H187" s="16">
        <f ca="1">SUMIF('sales(usa)'!B:B,B187,'sales(usa)'!F:F)</f>
        <v>0</v>
      </c>
      <c r="I187" s="16">
        <f>SUMIF('sales(usa)'!B:B,B187,'sales(usa)'!G:G)</f>
        <v>0</v>
      </c>
      <c r="J187" s="16">
        <f>SUMIF('sales(usa)'!B:B,B187,'sales(usa)'!H:H)</f>
        <v>0</v>
      </c>
      <c r="K187" s="16">
        <f>SUMIF('sales(usa)'!B:B,B187,'sales(usa)'!I:I)</f>
        <v>0</v>
      </c>
      <c r="L187" s="16">
        <f>SUMIF('sales(usa)'!B:B,B187,'sales(usa)'!J:J)</f>
        <v>0</v>
      </c>
      <c r="M187" s="16">
        <f>SUMIF('sales(usa)'!B:B,B187,'sales(usa)'!K:K)</f>
        <v>0</v>
      </c>
      <c r="N187" s="16">
        <f>SUMIF('sales(usa)'!B:B,B187,'sales(usa)'!L:L)</f>
        <v>0</v>
      </c>
      <c r="O187" s="16">
        <f>SUMIF('sales(usa)'!B:B,B187,'sales(usa)'!M:M)</f>
        <v>0</v>
      </c>
      <c r="P187" s="16">
        <f>SUMIF('sales(usa)'!B:B,B187,'sales(usa)'!N:N)</f>
        <v>0</v>
      </c>
      <c r="Q187" s="18">
        <f t="shared" ca="1" si="4"/>
        <v>0</v>
      </c>
      <c r="R187" s="25" t="s">
        <v>72</v>
      </c>
      <c r="S187" s="63"/>
    </row>
    <row r="188" spans="1:19" s="2" customFormat="1" ht="20.25" customHeight="1">
      <c r="A188" s="50">
        <f t="shared" si="5"/>
        <v>184</v>
      </c>
      <c r="B188" s="31" t="s">
        <v>345</v>
      </c>
      <c r="C188" s="58"/>
      <c r="D188" s="58" t="s">
        <v>31</v>
      </c>
      <c r="E188" s="16">
        <f ca="1">SUMIF('sales(usa)'!B:B,B188,'sales(usa)'!C:C)</f>
        <v>0</v>
      </c>
      <c r="F188" s="16">
        <f ca="1">SUMIF('sales(usa)'!B:B,B188,'sales(usa)'!D:D)</f>
        <v>0</v>
      </c>
      <c r="G188" s="16">
        <f ca="1">SUMIF('sales(usa)'!B:B,B188,'sales(usa)'!E:E)</f>
        <v>0</v>
      </c>
      <c r="H188" s="16">
        <f ca="1">SUMIF('sales(usa)'!B:B,B188,'sales(usa)'!F:F)</f>
        <v>0</v>
      </c>
      <c r="I188" s="16">
        <f>SUMIF('sales(usa)'!B:B,B188,'sales(usa)'!G:G)</f>
        <v>0</v>
      </c>
      <c r="J188" s="16">
        <f>SUMIF('sales(usa)'!B:B,B188,'sales(usa)'!H:H)</f>
        <v>0</v>
      </c>
      <c r="K188" s="16">
        <f>SUMIF('sales(usa)'!B:B,B188,'sales(usa)'!I:I)</f>
        <v>0</v>
      </c>
      <c r="L188" s="16">
        <f>SUMIF('sales(usa)'!B:B,B188,'sales(usa)'!J:J)</f>
        <v>0</v>
      </c>
      <c r="M188" s="16">
        <f>SUMIF('sales(usa)'!B:B,B188,'sales(usa)'!K:K)</f>
        <v>0</v>
      </c>
      <c r="N188" s="16">
        <f>SUMIF('sales(usa)'!B:B,B188,'sales(usa)'!L:L)</f>
        <v>0</v>
      </c>
      <c r="O188" s="16">
        <f>SUMIF('sales(usa)'!B:B,B188,'sales(usa)'!M:M)</f>
        <v>0</v>
      </c>
      <c r="P188" s="16">
        <f>SUMIF('sales(usa)'!B:B,B188,'sales(usa)'!N:N)</f>
        <v>0</v>
      </c>
      <c r="Q188" s="18">
        <f t="shared" ca="1" si="4"/>
        <v>0</v>
      </c>
      <c r="R188" s="25" t="s">
        <v>72</v>
      </c>
      <c r="S188" s="63"/>
    </row>
    <row r="189" spans="1:19" s="2" customFormat="1" ht="20.25" customHeight="1">
      <c r="A189" s="50">
        <f t="shared" si="5"/>
        <v>185</v>
      </c>
      <c r="B189" s="31" t="s">
        <v>229</v>
      </c>
      <c r="C189" s="58"/>
      <c r="D189" s="58" t="s">
        <v>21</v>
      </c>
      <c r="E189" s="16">
        <f>SUMIF('sales(usa)'!B:B,B189,'sales(usa)'!C:C)</f>
        <v>0</v>
      </c>
      <c r="F189" s="16">
        <f>SUMIF('sales(usa)'!B:B,B189,'sales(usa)'!D:D)</f>
        <v>0</v>
      </c>
      <c r="G189" s="16">
        <f>SUMIF('sales(usa)'!B:B,B189,'sales(usa)'!E:E)</f>
        <v>0</v>
      </c>
      <c r="H189" s="16">
        <f>SUMIF('sales(usa)'!B:B,B189,'sales(usa)'!F:F)</f>
        <v>0</v>
      </c>
      <c r="I189" s="16">
        <f>SUMIF('sales(usa)'!B:B,B189,'sales(usa)'!G:G)</f>
        <v>0</v>
      </c>
      <c r="J189" s="16">
        <f>SUMIF('sales(usa)'!B:B,B189,'sales(usa)'!H:H)</f>
        <v>0</v>
      </c>
      <c r="K189" s="16">
        <f>SUMIF('sales(usa)'!B:B,B189,'sales(usa)'!I:I)</f>
        <v>0</v>
      </c>
      <c r="L189" s="16">
        <f>SUMIF('sales(usa)'!B:B,B189,'sales(usa)'!J:J)</f>
        <v>0</v>
      </c>
      <c r="M189" s="16">
        <f>SUMIF('sales(usa)'!B:B,B189,'sales(usa)'!K:K)</f>
        <v>0</v>
      </c>
      <c r="N189" s="16">
        <f>SUMIF('sales(usa)'!B:B,B189,'sales(usa)'!L:L)</f>
        <v>0</v>
      </c>
      <c r="O189" s="16">
        <f>SUMIF('sales(usa)'!B:B,B189,'sales(usa)'!M:M)</f>
        <v>0</v>
      </c>
      <c r="P189" s="16">
        <f>SUMIF('sales(usa)'!B:B,B189,'sales(usa)'!N:N)</f>
        <v>0</v>
      </c>
      <c r="Q189" s="18">
        <f t="shared" si="4"/>
        <v>0</v>
      </c>
      <c r="R189" s="25" t="s">
        <v>72</v>
      </c>
      <c r="S189" s="63"/>
    </row>
    <row r="190" spans="1:19" s="2" customFormat="1" ht="20.25" customHeight="1">
      <c r="A190" s="50">
        <f t="shared" si="5"/>
        <v>186</v>
      </c>
      <c r="B190" s="31" t="s">
        <v>305</v>
      </c>
      <c r="C190" s="58"/>
      <c r="D190" s="58" t="s">
        <v>112</v>
      </c>
      <c r="E190" s="16">
        <f ca="1">SUMIF('sales(usa)'!B:B,B190,'sales(usa)'!C:C)</f>
        <v>3043.74</v>
      </c>
      <c r="F190" s="16">
        <f ca="1">SUMIF('sales(usa)'!B:B,B190,'sales(usa)'!D:D)</f>
        <v>0</v>
      </c>
      <c r="G190" s="16">
        <f ca="1">SUMIF('sales(usa)'!B:B,B190,'sales(usa)'!E:E)</f>
        <v>719.8</v>
      </c>
      <c r="H190" s="16">
        <f>SUMIF('sales(usa)'!B:B,B190,'sales(usa)'!F:F)</f>
        <v>2145.2800000000002</v>
      </c>
      <c r="I190" s="16">
        <f>SUMIF('sales(usa)'!B:B,B190,'sales(usa)'!G:G)</f>
        <v>3631.5</v>
      </c>
      <c r="J190" s="16">
        <f>SUMIF('sales(usa)'!B:B,B190,'sales(usa)'!H:H)</f>
        <v>5583.15</v>
      </c>
      <c r="K190" s="16">
        <f>SUMIF('sales(usa)'!B:B,B190,'sales(usa)'!I:I)</f>
        <v>0</v>
      </c>
      <c r="L190" s="16">
        <f>SUMIF('sales(usa)'!B:B,B190,'sales(usa)'!J:J)</f>
        <v>0</v>
      </c>
      <c r="M190" s="16">
        <f>SUMIF('sales(usa)'!B:B,B190,'sales(usa)'!K:K)</f>
        <v>11144.439999999999</v>
      </c>
      <c r="N190" s="16">
        <f ca="1">SUMIF('sales(usa)'!B:B,B190,'sales(usa)'!L:L)</f>
        <v>5568.3</v>
      </c>
      <c r="O190" s="16">
        <f ca="1">SUMIF('sales(usa)'!B:B,B190,'sales(usa)'!M:M)</f>
        <v>4979.66</v>
      </c>
      <c r="P190" s="16">
        <f ca="1">SUMIF('sales(usa)'!B:B,B190,'sales(usa)'!N:N)</f>
        <v>7964.21</v>
      </c>
      <c r="Q190" s="18">
        <f t="shared" ca="1" si="4"/>
        <v>44780.079999999994</v>
      </c>
      <c r="R190" s="25" t="s">
        <v>72</v>
      </c>
      <c r="S190" s="63"/>
    </row>
    <row r="191" spans="1:19" s="2" customFormat="1" ht="20.25" customHeight="1">
      <c r="A191" s="50">
        <f t="shared" si="5"/>
        <v>187</v>
      </c>
      <c r="B191" s="31" t="s">
        <v>236</v>
      </c>
      <c r="C191" s="58"/>
      <c r="D191" s="58" t="s">
        <v>112</v>
      </c>
      <c r="E191" s="16">
        <f ca="1">SUMIF('sales(usa)'!B:B,B191,'sales(usa)'!C:C)</f>
        <v>0</v>
      </c>
      <c r="F191" s="16">
        <f ca="1">SUMIF('sales(usa)'!B:B,B191,'sales(usa)'!D:D)</f>
        <v>0</v>
      </c>
      <c r="G191" s="16">
        <f ca="1">SUMIF('sales(usa)'!B:B,B191,'sales(usa)'!E:E)</f>
        <v>0</v>
      </c>
      <c r="H191" s="16">
        <f ca="1">SUMIF('sales(usa)'!B:B,B191,'sales(usa)'!F:F)</f>
        <v>0</v>
      </c>
      <c r="I191" s="16">
        <f>SUMIF('sales(usa)'!B:B,B191,'sales(usa)'!G:G)</f>
        <v>0</v>
      </c>
      <c r="J191" s="16">
        <f>SUMIF('sales(usa)'!B:B,B191,'sales(usa)'!H:H)</f>
        <v>0</v>
      </c>
      <c r="K191" s="16">
        <f>SUMIF('sales(usa)'!B:B,B191,'sales(usa)'!I:I)</f>
        <v>0</v>
      </c>
      <c r="L191" s="16">
        <f>SUMIF('sales(usa)'!B:B,B191,'sales(usa)'!J:J)</f>
        <v>0</v>
      </c>
      <c r="M191" s="16">
        <f>SUMIF('sales(usa)'!B:B,B191,'sales(usa)'!K:K)</f>
        <v>0</v>
      </c>
      <c r="N191" s="16">
        <f>SUMIF('sales(usa)'!B:B,B191,'sales(usa)'!L:L)</f>
        <v>0</v>
      </c>
      <c r="O191" s="16">
        <f>SUMIF('sales(usa)'!B:B,B191,'sales(usa)'!M:M)</f>
        <v>0</v>
      </c>
      <c r="P191" s="16">
        <f>SUMIF('sales(usa)'!B:B,B191,'sales(usa)'!N:N)</f>
        <v>0</v>
      </c>
      <c r="Q191" s="18">
        <f t="shared" ca="1" si="4"/>
        <v>0</v>
      </c>
      <c r="R191" s="25" t="s">
        <v>72</v>
      </c>
      <c r="S191" s="63"/>
    </row>
    <row r="192" spans="1:19" s="2" customFormat="1" ht="20.25" customHeight="1">
      <c r="A192" s="50">
        <f t="shared" si="5"/>
        <v>188</v>
      </c>
      <c r="B192" s="31" t="s">
        <v>331</v>
      </c>
      <c r="C192" s="58"/>
      <c r="D192" s="58" t="s">
        <v>69</v>
      </c>
      <c r="E192" s="16">
        <f ca="1">SUMIF('sales(usa)'!B:B,B192,'sales(usa)'!C:C)</f>
        <v>0</v>
      </c>
      <c r="F192" s="16">
        <f ca="1">SUMIF('sales(usa)'!B:B,B192,'sales(usa)'!D:D)</f>
        <v>0</v>
      </c>
      <c r="G192" s="16">
        <f ca="1">SUMIF('sales(usa)'!B:B,B192,'sales(usa)'!E:E)</f>
        <v>0</v>
      </c>
      <c r="H192" s="16">
        <f ca="1">SUMIF('sales(usa)'!B:B,B192,'sales(usa)'!F:F)</f>
        <v>0</v>
      </c>
      <c r="I192" s="16">
        <f>SUMIF('sales(usa)'!B:B,B192,'sales(usa)'!G:G)</f>
        <v>0</v>
      </c>
      <c r="J192" s="16">
        <f>SUMIF('sales(usa)'!B:B,B192,'sales(usa)'!H:H)</f>
        <v>0</v>
      </c>
      <c r="K192" s="16">
        <f>SUMIF('sales(usa)'!B:B,B192,'sales(usa)'!I:I)</f>
        <v>0</v>
      </c>
      <c r="L192" s="16">
        <f>SUMIF('sales(usa)'!B:B,B192,'sales(usa)'!J:J)</f>
        <v>0</v>
      </c>
      <c r="M192" s="16">
        <f>SUMIF('sales(usa)'!B:B,B192,'sales(usa)'!K:K)</f>
        <v>0</v>
      </c>
      <c r="N192" s="16">
        <f>SUMIF('sales(usa)'!B:B,B192,'sales(usa)'!L:L)</f>
        <v>0</v>
      </c>
      <c r="O192" s="16">
        <f>SUMIF('sales(usa)'!B:B,B192,'sales(usa)'!M:M)</f>
        <v>0</v>
      </c>
      <c r="P192" s="16">
        <f>SUMIF('sales(usa)'!B:B,B192,'sales(usa)'!N:N)</f>
        <v>0</v>
      </c>
      <c r="Q192" s="18">
        <f t="shared" ca="1" si="4"/>
        <v>0</v>
      </c>
      <c r="R192" s="25" t="s">
        <v>72</v>
      </c>
      <c r="S192" s="63"/>
    </row>
    <row r="193" spans="1:19" s="2" customFormat="1" ht="20.25" customHeight="1">
      <c r="A193" s="50">
        <f t="shared" si="5"/>
        <v>189</v>
      </c>
      <c r="B193" s="31" t="s">
        <v>293</v>
      </c>
      <c r="C193" s="58"/>
      <c r="D193" s="58" t="s">
        <v>19</v>
      </c>
      <c r="E193" s="16">
        <f ca="1">SUMIF('sales(usa)'!B:B,B193,'sales(usa)'!C:C)</f>
        <v>312</v>
      </c>
      <c r="F193" s="16">
        <f ca="1">SUMIF('sales(usa)'!B:B,B193,'sales(usa)'!D:D)</f>
        <v>486</v>
      </c>
      <c r="G193" s="16">
        <f ca="1">SUMIF('sales(usa)'!B:B,B193,'sales(usa)'!E:E)</f>
        <v>0</v>
      </c>
      <c r="H193" s="16">
        <f ca="1">SUMIF('sales(usa)'!B:B,B193,'sales(usa)'!F:F)</f>
        <v>0</v>
      </c>
      <c r="I193" s="16">
        <f>SUMIF('sales(usa)'!B:B,B193,'sales(usa)'!G:G)</f>
        <v>2232.04</v>
      </c>
      <c r="J193" s="16">
        <f>SUMIF('sales(usa)'!B:B,B193,'sales(usa)'!H:H)</f>
        <v>3619.7599999999998</v>
      </c>
      <c r="K193" s="16">
        <f>SUMIF('sales(usa)'!B:B,B193,'sales(usa)'!I:I)</f>
        <v>486</v>
      </c>
      <c r="L193" s="16">
        <f>SUMIF('sales(usa)'!B:B,B193,'sales(usa)'!J:J)</f>
        <v>0</v>
      </c>
      <c r="M193" s="16">
        <f>SUMIF('sales(usa)'!B:B,B193,'sales(usa)'!K:K)</f>
        <v>0</v>
      </c>
      <c r="N193" s="16">
        <f>SUMIF('sales(usa)'!B:B,B193,'sales(usa)'!L:L)</f>
        <v>0</v>
      </c>
      <c r="O193" s="16">
        <f>SUMIF('sales(usa)'!B:B,B193,'sales(usa)'!M:M)</f>
        <v>0</v>
      </c>
      <c r="P193" s="16">
        <f>SUMIF('sales(usa)'!B:B,B193,'sales(usa)'!N:N)</f>
        <v>0</v>
      </c>
      <c r="Q193" s="18">
        <f t="shared" ca="1" si="4"/>
        <v>7135.7999999999993</v>
      </c>
      <c r="R193" s="25" t="s">
        <v>72</v>
      </c>
      <c r="S193" s="63"/>
    </row>
    <row r="194" spans="1:19" s="2" customFormat="1" ht="20.25" customHeight="1">
      <c r="A194" s="50">
        <f t="shared" si="5"/>
        <v>190</v>
      </c>
      <c r="B194" s="31" t="s">
        <v>295</v>
      </c>
      <c r="C194" s="58"/>
      <c r="D194" s="58" t="s">
        <v>68</v>
      </c>
      <c r="E194" s="16">
        <f ca="1">SUMIF('sales(usa)'!B:B,B194,'sales(usa)'!C:C)</f>
        <v>1944</v>
      </c>
      <c r="F194" s="16">
        <f ca="1">SUMIF('sales(usa)'!B:B,B194,'sales(usa)'!D:D)</f>
        <v>0</v>
      </c>
      <c r="G194" s="16">
        <f ca="1">SUMIF('sales(usa)'!B:B,B194,'sales(usa)'!E:E)</f>
        <v>3564</v>
      </c>
      <c r="H194" s="16">
        <f>SUMIF('sales(usa)'!B:B,B194,'sales(usa)'!F:F)</f>
        <v>2108.92</v>
      </c>
      <c r="I194" s="16">
        <f>SUMIF('sales(usa)'!B:B,B194,'sales(usa)'!G:G)</f>
        <v>0</v>
      </c>
      <c r="J194" s="16">
        <f>SUMIF('sales(usa)'!B:B,B194,'sales(usa)'!H:H)</f>
        <v>1620</v>
      </c>
      <c r="K194" s="16">
        <f>SUMIF('sales(usa)'!B:B,B194,'sales(usa)'!I:I)</f>
        <v>0</v>
      </c>
      <c r="L194" s="16">
        <f>SUMIF('sales(usa)'!B:B,B194,'sales(usa)'!J:J)</f>
        <v>0</v>
      </c>
      <c r="M194" s="16">
        <f>SUMIF('sales(usa)'!B:B,B194,'sales(usa)'!K:K)</f>
        <v>4507.8099999999995</v>
      </c>
      <c r="N194" s="16">
        <f ca="1">SUMIF('sales(usa)'!B:B,B194,'sales(usa)'!L:L)</f>
        <v>5359.29</v>
      </c>
      <c r="O194" s="16">
        <f ca="1">SUMIF('sales(usa)'!B:B,B194,'sales(usa)'!M:M)</f>
        <v>3859.16</v>
      </c>
      <c r="P194" s="16">
        <f>SUMIF('sales(usa)'!B:B,B194,'sales(usa)'!N:N)</f>
        <v>0</v>
      </c>
      <c r="Q194" s="18">
        <f t="shared" ca="1" si="4"/>
        <v>22963.18</v>
      </c>
      <c r="R194" s="25" t="s">
        <v>72</v>
      </c>
      <c r="S194" s="63"/>
    </row>
    <row r="195" spans="1:19" s="2" customFormat="1" ht="20.25" customHeight="1">
      <c r="A195" s="50">
        <f t="shared" si="5"/>
        <v>191</v>
      </c>
      <c r="B195" s="31" t="s">
        <v>314</v>
      </c>
      <c r="C195" s="58"/>
      <c r="D195" s="58" t="s">
        <v>302</v>
      </c>
      <c r="E195" s="16">
        <f ca="1">SUMIF('sales(usa)'!B:B,B195,'sales(usa)'!C:C)</f>
        <v>28262.799999999999</v>
      </c>
      <c r="F195" s="16">
        <f ca="1">SUMIF('sales(usa)'!B:B,B195,'sales(usa)'!D:D)</f>
        <v>30424.93</v>
      </c>
      <c r="G195" s="16">
        <f>SUMIF('sales(usa)'!B:B,B195,'sales(usa)'!E:E)</f>
        <v>31838.09</v>
      </c>
      <c r="H195" s="16">
        <f>SUMIF('sales(usa)'!B:B,B195,'sales(usa)'!F:F)</f>
        <v>44709.289999999994</v>
      </c>
      <c r="I195" s="16">
        <f>SUMIF('sales(usa)'!B:B,B195,'sales(usa)'!G:G)</f>
        <v>26169.83</v>
      </c>
      <c r="J195" s="16">
        <f>SUMIF('sales(usa)'!B:B,B195,'sales(usa)'!H:H)</f>
        <v>50049.820000000007</v>
      </c>
      <c r="K195" s="16">
        <f>SUMIF('sales(usa)'!B:B,B195,'sales(usa)'!I:I)</f>
        <v>24514.129999999997</v>
      </c>
      <c r="L195" s="16">
        <f>SUMIF('sales(usa)'!B:B,B195,'sales(usa)'!J:J)</f>
        <v>15134.08</v>
      </c>
      <c r="M195" s="16">
        <f>SUMIF('sales(usa)'!B:B,B195,'sales(usa)'!K:K)</f>
        <v>24331.200000000001</v>
      </c>
      <c r="N195" s="16">
        <f ca="1">SUMIF('sales(usa)'!B:B,B195,'sales(usa)'!L:L)</f>
        <v>29398.389999999996</v>
      </c>
      <c r="O195" s="16">
        <f ca="1">SUMIF('sales(usa)'!B:B,B195,'sales(usa)'!M:M)</f>
        <v>43336.62</v>
      </c>
      <c r="P195" s="16">
        <f ca="1">SUMIF('sales(usa)'!B:B,B195,'sales(usa)'!N:N)</f>
        <v>12080.04</v>
      </c>
      <c r="Q195" s="18">
        <f t="shared" ca="1" si="4"/>
        <v>360249.22</v>
      </c>
      <c r="R195" s="25" t="s">
        <v>72</v>
      </c>
      <c r="S195" s="63"/>
    </row>
    <row r="196" spans="1:19" s="2" customFormat="1" ht="20.25" customHeight="1">
      <c r="A196" s="50">
        <f t="shared" si="5"/>
        <v>192</v>
      </c>
      <c r="B196" s="31" t="s">
        <v>323</v>
      </c>
      <c r="C196" s="58"/>
      <c r="D196" s="58" t="s">
        <v>19</v>
      </c>
      <c r="E196" s="16">
        <f ca="1">SUMIF('sales(usa)'!B:B,B196,'sales(usa)'!C:C)</f>
        <v>0</v>
      </c>
      <c r="F196" s="16">
        <f ca="1">SUMIF('sales(usa)'!B:B,B196,'sales(usa)'!D:D)</f>
        <v>0</v>
      </c>
      <c r="G196" s="16">
        <f ca="1">SUMIF('sales(usa)'!B:B,B196,'sales(usa)'!E:E)</f>
        <v>0</v>
      </c>
      <c r="H196" s="16">
        <f ca="1">SUMIF('sales(usa)'!B:B,B196,'sales(usa)'!F:F)</f>
        <v>0</v>
      </c>
      <c r="I196" s="16">
        <f>SUMIF('sales(usa)'!B:B,B196,'sales(usa)'!G:G)</f>
        <v>0</v>
      </c>
      <c r="J196" s="16">
        <f>SUMIF('sales(usa)'!B:B,B196,'sales(usa)'!H:H)</f>
        <v>0</v>
      </c>
      <c r="K196" s="16">
        <f>SUMIF('sales(usa)'!B:B,B196,'sales(usa)'!I:I)</f>
        <v>0</v>
      </c>
      <c r="L196" s="16">
        <f>SUMIF('sales(usa)'!B:B,B196,'sales(usa)'!J:J)</f>
        <v>0</v>
      </c>
      <c r="M196" s="16">
        <f>SUMIF('sales(usa)'!B:B,B196,'sales(usa)'!K:K)</f>
        <v>0</v>
      </c>
      <c r="N196" s="16">
        <f>SUMIF('sales(usa)'!B:B,B196,'sales(usa)'!L:L)</f>
        <v>0</v>
      </c>
      <c r="O196" s="16">
        <f>SUMIF('sales(usa)'!B:B,B196,'sales(usa)'!M:M)</f>
        <v>0</v>
      </c>
      <c r="P196" s="16">
        <f>SUMIF('sales(usa)'!B:B,B196,'sales(usa)'!N:N)</f>
        <v>0</v>
      </c>
      <c r="Q196" s="18">
        <f t="shared" ca="1" si="4"/>
        <v>0</v>
      </c>
      <c r="R196" s="25" t="s">
        <v>72</v>
      </c>
      <c r="S196" s="63"/>
    </row>
    <row r="197" spans="1:19" s="2" customFormat="1" ht="20.25" customHeight="1">
      <c r="A197" s="50">
        <f t="shared" si="5"/>
        <v>193</v>
      </c>
      <c r="B197" s="31" t="s">
        <v>362</v>
      </c>
      <c r="C197" s="58"/>
      <c r="D197" s="58" t="s">
        <v>68</v>
      </c>
      <c r="E197" s="16">
        <f ca="1">SUMIF('sales(usa)'!B:B,B197,'sales(usa)'!C:C)</f>
        <v>17121.36</v>
      </c>
      <c r="F197" s="16">
        <f ca="1">SUMIF('sales(usa)'!B:B,B197,'sales(usa)'!D:D)</f>
        <v>12621</v>
      </c>
      <c r="G197" s="16">
        <f ca="1">SUMIF('sales(usa)'!B:B,B197,'sales(usa)'!E:E)</f>
        <v>23874.6</v>
      </c>
      <c r="H197" s="16">
        <f ca="1">SUMIF('sales(usa)'!B:B,B197,'sales(usa)'!F:F)</f>
        <v>0</v>
      </c>
      <c r="I197" s="16">
        <f>SUMIF('sales(usa)'!B:B,B197,'sales(usa)'!G:G)</f>
        <v>4821.22</v>
      </c>
      <c r="J197" s="16">
        <f>SUMIF('sales(usa)'!B:B,B197,'sales(usa)'!H:H)</f>
        <v>17701</v>
      </c>
      <c r="K197" s="16">
        <f>SUMIF('sales(usa)'!B:B,B197,'sales(usa)'!I:I)</f>
        <v>7745</v>
      </c>
      <c r="L197" s="16">
        <f>SUMIF('sales(usa)'!B:B,B197,'sales(usa)'!J:J)</f>
        <v>16863.8</v>
      </c>
      <c r="M197" s="16">
        <f>SUMIF('sales(usa)'!B:B,B197,'sales(usa)'!K:K)</f>
        <v>24711.7</v>
      </c>
      <c r="N197" s="16">
        <f ca="1">SUMIF('sales(usa)'!B:B,B197,'sales(usa)'!L:L)</f>
        <v>9925</v>
      </c>
      <c r="O197" s="16">
        <f>SUMIF('sales(usa)'!B:B,B197,'sales(usa)'!M:M)</f>
        <v>0</v>
      </c>
      <c r="P197" s="16">
        <f ca="1">SUMIF('sales(usa)'!B:B,B197,'sales(usa)'!N:N)</f>
        <v>3234</v>
      </c>
      <c r="Q197" s="18">
        <f t="shared" ca="1" si="4"/>
        <v>138618.68</v>
      </c>
      <c r="R197" s="25" t="s">
        <v>72</v>
      </c>
      <c r="S197" s="63"/>
    </row>
    <row r="198" spans="1:19" s="2" customFormat="1" ht="20.25" customHeight="1">
      <c r="A198" s="50">
        <f t="shared" si="5"/>
        <v>194</v>
      </c>
      <c r="B198" s="31" t="s">
        <v>327</v>
      </c>
      <c r="C198" s="58"/>
      <c r="D198" s="58" t="s">
        <v>69</v>
      </c>
      <c r="E198" s="16">
        <f ca="1">SUMIF('sales(usa)'!B:B,B198,'sales(usa)'!C:C)</f>
        <v>0</v>
      </c>
      <c r="F198" s="16">
        <f ca="1">SUMIF('sales(usa)'!B:B,B198,'sales(usa)'!D:D)</f>
        <v>1815.1</v>
      </c>
      <c r="G198" s="16">
        <f ca="1">SUMIF('sales(usa)'!B:B,B198,'sales(usa)'!E:E)</f>
        <v>1575</v>
      </c>
      <c r="H198" s="16">
        <f ca="1">SUMIF('sales(usa)'!B:B,B198,'sales(usa)'!F:F)</f>
        <v>0</v>
      </c>
      <c r="I198" s="16">
        <f>SUMIF('sales(usa)'!B:B,B198,'sales(usa)'!G:G)</f>
        <v>0</v>
      </c>
      <c r="J198" s="16">
        <f ca="1">SUMIF('sales(usa)'!B:B,B198,'sales(usa)'!H:H)</f>
        <v>575.1</v>
      </c>
      <c r="K198" s="16">
        <f ca="1">SUMIF('sales(usa)'!B:B,B198,'sales(usa)'!I:I)</f>
        <v>0</v>
      </c>
      <c r="L198" s="16">
        <f>SUMIF('sales(usa)'!B:B,B198,'sales(usa)'!J:J)</f>
        <v>0</v>
      </c>
      <c r="M198" s="16">
        <f>SUMIF('sales(usa)'!B:B,B198,'sales(usa)'!K:K)</f>
        <v>0</v>
      </c>
      <c r="N198" s="16">
        <f>SUMIF('sales(usa)'!B:B,B198,'sales(usa)'!L:L)</f>
        <v>0</v>
      </c>
      <c r="O198" s="16">
        <f>SUMIF('sales(usa)'!B:B,B198,'sales(usa)'!M:M)</f>
        <v>0</v>
      </c>
      <c r="P198" s="16">
        <f>SUMIF('sales(usa)'!B:B,B198,'sales(usa)'!N:N)</f>
        <v>0</v>
      </c>
      <c r="Q198" s="18">
        <f t="shared" ca="1" si="4"/>
        <v>3965.2</v>
      </c>
      <c r="R198" s="25" t="s">
        <v>72</v>
      </c>
      <c r="S198" s="63"/>
    </row>
    <row r="199" spans="1:19" s="2" customFormat="1" ht="20.25" customHeight="1">
      <c r="A199" s="50">
        <f t="shared" si="5"/>
        <v>195</v>
      </c>
      <c r="B199" s="31" t="s">
        <v>348</v>
      </c>
      <c r="C199" s="58"/>
      <c r="D199" s="58" t="s">
        <v>112</v>
      </c>
      <c r="E199" s="16">
        <f>SUMIF('sales(usa)'!B:B,B199,'sales(usa)'!C:C)</f>
        <v>0</v>
      </c>
      <c r="F199" s="16">
        <f>SUMIF('sales(usa)'!B:B,B199,'sales(usa)'!D:D)</f>
        <v>0</v>
      </c>
      <c r="G199" s="16">
        <f>SUMIF('sales(usa)'!B:B,B199,'sales(usa)'!E:E)</f>
        <v>0</v>
      </c>
      <c r="H199" s="16">
        <f>SUMIF('sales(usa)'!B:B,B199,'sales(usa)'!F:F)</f>
        <v>0</v>
      </c>
      <c r="I199" s="16">
        <f>SUMIF('sales(usa)'!B:B,B199,'sales(usa)'!G:G)</f>
        <v>0</v>
      </c>
      <c r="J199" s="16">
        <f>SUMIF('sales(usa)'!B:B,B199,'sales(usa)'!H:H)</f>
        <v>0</v>
      </c>
      <c r="K199" s="16">
        <f>SUMIF('sales(usa)'!B:B,B199,'sales(usa)'!I:I)</f>
        <v>0</v>
      </c>
      <c r="L199" s="16">
        <f>SUMIF('sales(usa)'!B:B,B199,'sales(usa)'!J:J)</f>
        <v>0</v>
      </c>
      <c r="M199" s="16">
        <f>SUMIF('sales(usa)'!B:B,B199,'sales(usa)'!K:K)</f>
        <v>0</v>
      </c>
      <c r="N199" s="16">
        <f>SUMIF('sales(usa)'!B:B,B199,'sales(usa)'!L:L)</f>
        <v>0</v>
      </c>
      <c r="O199" s="16">
        <f>SUMIF('sales(usa)'!B:B,B199,'sales(usa)'!M:M)</f>
        <v>0</v>
      </c>
      <c r="P199" s="16">
        <f>SUMIF('sales(usa)'!B:B,B199,'sales(usa)'!N:N)</f>
        <v>0</v>
      </c>
      <c r="Q199" s="18">
        <f t="shared" si="4"/>
        <v>0</v>
      </c>
      <c r="R199" s="25" t="s">
        <v>72</v>
      </c>
      <c r="S199" s="63"/>
    </row>
    <row r="200" spans="1:19" s="2" customFormat="1" ht="20.25" customHeight="1">
      <c r="A200" s="50">
        <f t="shared" si="5"/>
        <v>196</v>
      </c>
      <c r="B200" s="31" t="s">
        <v>347</v>
      </c>
      <c r="C200" s="58"/>
      <c r="D200" s="58" t="s">
        <v>68</v>
      </c>
      <c r="E200" s="16">
        <f ca="1">SUMIF('sales(usa)'!B:B,B200,'sales(usa)'!C:C)</f>
        <v>18734.59</v>
      </c>
      <c r="F200" s="16">
        <f ca="1">SUMIF('sales(usa)'!B:B,B200,'sales(usa)'!D:D)</f>
        <v>17482.7</v>
      </c>
      <c r="G200" s="16">
        <f>SUMIF('sales(usa)'!B:B,B200,'sales(usa)'!E:E)</f>
        <v>19924.400000000001</v>
      </c>
      <c r="H200" s="16">
        <f>SUMIF('sales(usa)'!B:B,B200,'sales(usa)'!F:F)</f>
        <v>9219.52</v>
      </c>
      <c r="I200" s="16">
        <f>SUMIF('sales(usa)'!B:B,B200,'sales(usa)'!G:G)</f>
        <v>17207.8</v>
      </c>
      <c r="J200" s="16">
        <f>SUMIF('sales(usa)'!B:B,B200,'sales(usa)'!H:H)</f>
        <v>21653.200000000001</v>
      </c>
      <c r="K200" s="16">
        <f>SUMIF('sales(usa)'!B:B,B200,'sales(usa)'!I:I)</f>
        <v>9524.94</v>
      </c>
      <c r="L200" s="16">
        <f>SUMIF('sales(usa)'!B:B,B200,'sales(usa)'!J:J)</f>
        <v>20264.199999999997</v>
      </c>
      <c r="M200" s="16">
        <f>SUMIF('sales(usa)'!B:B,B200,'sales(usa)'!K:K)</f>
        <v>14502.4</v>
      </c>
      <c r="N200" s="16">
        <f ca="1">SUMIF('sales(usa)'!B:B,B200,'sales(usa)'!L:L)</f>
        <v>47590.879999999997</v>
      </c>
      <c r="O200" s="16">
        <f ca="1">SUMIF('sales(usa)'!B:B,B200,'sales(usa)'!M:M)</f>
        <v>64743.14</v>
      </c>
      <c r="P200" s="16">
        <f ca="1">SUMIF('sales(usa)'!B:B,B200,'sales(usa)'!N:N)</f>
        <v>108554.51</v>
      </c>
      <c r="Q200" s="18">
        <f t="shared" ref="Q200:Q228" ca="1" si="6">SUM(E200:P200)</f>
        <v>369402.28</v>
      </c>
      <c r="R200" s="25" t="s">
        <v>72</v>
      </c>
      <c r="S200" s="63"/>
    </row>
    <row r="201" spans="1:19" s="2" customFormat="1" ht="20.25" customHeight="1">
      <c r="A201" s="50">
        <f t="shared" si="5"/>
        <v>197</v>
      </c>
      <c r="B201" s="31" t="s">
        <v>364</v>
      </c>
      <c r="C201" s="58"/>
      <c r="D201" s="58" t="s">
        <v>21</v>
      </c>
      <c r="E201" s="16">
        <f ca="1">SUMIF('sales(usa)'!B:B,B201,'sales(usa)'!C:C)</f>
        <v>681</v>
      </c>
      <c r="F201" s="16">
        <f ca="1">SUMIF('sales(usa)'!B:B,B201,'sales(usa)'!D:D)</f>
        <v>322.5</v>
      </c>
      <c r="G201" s="16">
        <f ca="1">SUMIF('sales(usa)'!B:B,B201,'sales(usa)'!E:E)</f>
        <v>3102.78</v>
      </c>
      <c r="H201" s="16">
        <f>SUMIF('sales(usa)'!B:B,B201,'sales(usa)'!F:F)</f>
        <v>11906.95</v>
      </c>
      <c r="I201" s="16">
        <f>SUMIF('sales(usa)'!B:B,B201,'sales(usa)'!G:G)</f>
        <v>31215.62</v>
      </c>
      <c r="J201" s="16">
        <f>SUMIF('sales(usa)'!B:B,B201,'sales(usa)'!H:H)</f>
        <v>24815.03</v>
      </c>
      <c r="K201" s="16">
        <f>SUMIF('sales(usa)'!B:B,B201,'sales(usa)'!I:I)</f>
        <v>25006.9</v>
      </c>
      <c r="L201" s="16">
        <f>SUMIF('sales(usa)'!B:B,B201,'sales(usa)'!J:J)</f>
        <v>29583.96</v>
      </c>
      <c r="M201" s="16">
        <f>SUMIF('sales(usa)'!B:B,B201,'sales(usa)'!K:K)</f>
        <v>31705.879999999997</v>
      </c>
      <c r="N201" s="16">
        <f ca="1">SUMIF('sales(usa)'!B:B,B201,'sales(usa)'!L:L)</f>
        <v>45577.619999999995</v>
      </c>
      <c r="O201" s="16">
        <f ca="1">SUMIF('sales(usa)'!B:B,B201,'sales(usa)'!M:M)</f>
        <v>25482.21</v>
      </c>
      <c r="P201" s="16">
        <f ca="1">SUMIF('sales(usa)'!B:B,B201,'sales(usa)'!N:N)</f>
        <v>14280.89</v>
      </c>
      <c r="Q201" s="18">
        <f t="shared" ca="1" si="6"/>
        <v>243681.33999999997</v>
      </c>
      <c r="R201" s="25" t="s">
        <v>72</v>
      </c>
      <c r="S201" s="63"/>
    </row>
    <row r="202" spans="1:19" s="2" customFormat="1" ht="20.25" customHeight="1">
      <c r="A202" s="50">
        <f t="shared" si="5"/>
        <v>198</v>
      </c>
      <c r="B202" s="31" t="s">
        <v>363</v>
      </c>
      <c r="C202" s="58"/>
      <c r="D202" s="58" t="s">
        <v>112</v>
      </c>
      <c r="E202" s="16">
        <f>SUMIF('sales(usa)'!B:B,B202,'sales(usa)'!C:C)</f>
        <v>0</v>
      </c>
      <c r="F202" s="16">
        <f>SUMIF('sales(usa)'!B:B,B202,'sales(usa)'!D:D)</f>
        <v>0</v>
      </c>
      <c r="G202" s="16">
        <f>SUMIF('sales(usa)'!B:B,B202,'sales(usa)'!E:E)</f>
        <v>0</v>
      </c>
      <c r="H202" s="16">
        <f>SUMIF('sales(usa)'!B:B,B202,'sales(usa)'!F:F)</f>
        <v>0</v>
      </c>
      <c r="I202" s="16">
        <f>SUMIF('sales(usa)'!B:B,B202,'sales(usa)'!G:G)</f>
        <v>0</v>
      </c>
      <c r="J202" s="16">
        <f>SUMIF('sales(usa)'!B:B,B202,'sales(usa)'!H:H)</f>
        <v>0</v>
      </c>
      <c r="K202" s="16">
        <f>SUMIF('sales(usa)'!B:B,B202,'sales(usa)'!I:I)</f>
        <v>5120</v>
      </c>
      <c r="L202" s="16">
        <f>SUMIF('sales(usa)'!B:B,B202,'sales(usa)'!J:J)</f>
        <v>5568.04</v>
      </c>
      <c r="M202" s="16">
        <f>SUMIF('sales(usa)'!B:B,B202,'sales(usa)'!K:K)</f>
        <v>0</v>
      </c>
      <c r="N202" s="16">
        <f>SUMIF('sales(usa)'!B:B,B202,'sales(usa)'!L:L)</f>
        <v>0</v>
      </c>
      <c r="O202" s="16">
        <f>SUMIF('sales(usa)'!B:B,B202,'sales(usa)'!M:M)</f>
        <v>0</v>
      </c>
      <c r="P202" s="16">
        <f>SUMIF('sales(usa)'!B:B,B202,'sales(usa)'!N:N)</f>
        <v>0</v>
      </c>
      <c r="Q202" s="18">
        <f t="shared" si="6"/>
        <v>10688.04</v>
      </c>
      <c r="R202" s="25" t="s">
        <v>72</v>
      </c>
      <c r="S202" s="63"/>
    </row>
    <row r="203" spans="1:19" s="2" customFormat="1" ht="20.25" customHeight="1">
      <c r="A203" s="50">
        <f t="shared" si="5"/>
        <v>199</v>
      </c>
      <c r="B203" s="31" t="s">
        <v>367</v>
      </c>
      <c r="C203" s="58"/>
      <c r="D203" s="58" t="s">
        <v>112</v>
      </c>
      <c r="E203" s="16">
        <f>SUMIF('sales(usa)'!B:B,B203,'sales(usa)'!C:C)</f>
        <v>0</v>
      </c>
      <c r="F203" s="16">
        <f>SUMIF('sales(usa)'!B:B,B203,'sales(usa)'!D:D)</f>
        <v>0</v>
      </c>
      <c r="G203" s="16">
        <f>SUMIF('sales(usa)'!B:B,B203,'sales(usa)'!E:E)</f>
        <v>0</v>
      </c>
      <c r="H203" s="16">
        <f>SUMIF('sales(usa)'!B:B,B203,'sales(usa)'!F:F)</f>
        <v>0</v>
      </c>
      <c r="I203" s="16">
        <f>SUMIF('sales(usa)'!B:B,B203,'sales(usa)'!G:G)</f>
        <v>0</v>
      </c>
      <c r="J203" s="16">
        <f>SUMIF('sales(usa)'!B:B,B203,'sales(usa)'!H:H)</f>
        <v>0</v>
      </c>
      <c r="K203" s="16">
        <f>SUMIF('sales(usa)'!B:B,B203,'sales(usa)'!I:I)</f>
        <v>0</v>
      </c>
      <c r="L203" s="16">
        <f>SUMIF('sales(usa)'!B:B,B203,'sales(usa)'!J:J)</f>
        <v>0</v>
      </c>
      <c r="M203" s="16">
        <f>SUMIF('sales(usa)'!B:B,B203,'sales(usa)'!K:K)</f>
        <v>0</v>
      </c>
      <c r="N203" s="16">
        <f>SUMIF('sales(usa)'!B:B,B203,'sales(usa)'!L:L)</f>
        <v>0</v>
      </c>
      <c r="O203" s="16">
        <f>SUMIF('sales(usa)'!B:B,B203,'sales(usa)'!M:M)</f>
        <v>0</v>
      </c>
      <c r="P203" s="16">
        <f>SUMIF('sales(usa)'!B:B,B203,'sales(usa)'!N:N)</f>
        <v>0</v>
      </c>
      <c r="Q203" s="18">
        <f t="shared" si="6"/>
        <v>0</v>
      </c>
      <c r="R203" s="25" t="s">
        <v>72</v>
      </c>
      <c r="S203" s="63"/>
    </row>
    <row r="204" spans="1:19" s="2" customFormat="1" ht="20.25" customHeight="1">
      <c r="A204" s="50">
        <f t="shared" si="5"/>
        <v>200</v>
      </c>
      <c r="B204" s="31" t="s">
        <v>12965</v>
      </c>
      <c r="C204" s="58"/>
      <c r="D204" s="58" t="s">
        <v>68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f>SUMIF('sales(usa)'!B:B,B204,'sales(usa)'!J:J)</f>
        <v>387.52</v>
      </c>
      <c r="M204" s="16">
        <f>SUMIF('sales(usa)'!B:B,B204,'sales(usa)'!K:K)</f>
        <v>0</v>
      </c>
      <c r="N204" s="16">
        <f>SUMIF('sales(usa)'!B:B,B204,'sales(usa)'!L:L)</f>
        <v>0</v>
      </c>
      <c r="O204" s="16">
        <f>SUMIF('sales(usa)'!B:B,B204,'sales(usa)'!M:M)</f>
        <v>0</v>
      </c>
      <c r="P204" s="16">
        <f>SUMIF('sales(usa)'!B:B,B204,'sales(usa)'!N:N)</f>
        <v>0</v>
      </c>
      <c r="Q204" s="18">
        <f t="shared" si="6"/>
        <v>387.52</v>
      </c>
      <c r="R204" s="25" t="s">
        <v>72</v>
      </c>
      <c r="S204" s="63"/>
    </row>
    <row r="205" spans="1:19" s="2" customFormat="1" ht="20.25" customHeight="1">
      <c r="A205" s="50">
        <f t="shared" si="5"/>
        <v>201</v>
      </c>
      <c r="B205" s="31" t="s">
        <v>16592</v>
      </c>
      <c r="C205" s="58"/>
      <c r="D205" s="58" t="s">
        <v>26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f ca="1">SUMIF('sales(usa)'!B:B,B205,'sales(usa)'!L:L)</f>
        <v>2340.09</v>
      </c>
      <c r="O205" s="16">
        <f ca="1">SUMIF('sales(usa)'!B:B,B205,'sales(usa)'!M:M)</f>
        <v>5995.08</v>
      </c>
      <c r="P205" s="16">
        <f ca="1">SUMIF('sales(usa)'!B:B,B205,'sales(usa)'!N:N)</f>
        <v>14470.34</v>
      </c>
      <c r="Q205" s="18">
        <f t="shared" ca="1" si="6"/>
        <v>22805.510000000002</v>
      </c>
      <c r="R205" s="25" t="s">
        <v>72</v>
      </c>
      <c r="S205" s="63"/>
    </row>
    <row r="206" spans="1:19" s="2" customFormat="1" ht="20.25" customHeight="1">
      <c r="A206" s="50">
        <f t="shared" si="5"/>
        <v>202</v>
      </c>
      <c r="B206" s="31" t="s">
        <v>16593</v>
      </c>
      <c r="C206" s="58"/>
      <c r="D206" s="58" t="s">
        <v>112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f ca="1">SUMIF('sales(usa)'!B:B,B206,'sales(usa)'!L:L)</f>
        <v>434.24</v>
      </c>
      <c r="O206" s="16">
        <f>SUMIF('sales(usa)'!B:B,B206,'sales(usa)'!M:M)</f>
        <v>0</v>
      </c>
      <c r="P206" s="16">
        <f>SUMIF('sales(usa)'!B:B,B206,'sales(usa)'!N:N)</f>
        <v>0</v>
      </c>
      <c r="Q206" s="18">
        <f t="shared" ca="1" si="6"/>
        <v>434.24</v>
      </c>
      <c r="R206" s="25" t="s">
        <v>72</v>
      </c>
      <c r="S206" s="63"/>
    </row>
    <row r="207" spans="1:19" s="2" customFormat="1" ht="20.25" customHeight="1">
      <c r="A207" s="50">
        <f t="shared" si="5"/>
        <v>203</v>
      </c>
      <c r="B207" s="31" t="s">
        <v>18218</v>
      </c>
      <c r="C207" s="58"/>
      <c r="D207" s="58" t="s">
        <v>21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f ca="1">SUMIF('sales(usa)'!B:B,B207,'sales(usa)'!M:M)</f>
        <v>7400</v>
      </c>
      <c r="P207" s="16">
        <f ca="1">SUMIF('sales(usa)'!B:B,B207,'sales(usa)'!N:N)</f>
        <v>7400</v>
      </c>
      <c r="Q207" s="18">
        <f t="shared" ca="1" si="6"/>
        <v>14800</v>
      </c>
      <c r="R207" s="25" t="s">
        <v>72</v>
      </c>
      <c r="S207" s="63"/>
    </row>
    <row r="208" spans="1:19" s="2" customFormat="1" ht="20.25" customHeight="1">
      <c r="A208" s="50">
        <f t="shared" si="5"/>
        <v>204</v>
      </c>
      <c r="B208" s="31" t="s">
        <v>18219</v>
      </c>
      <c r="C208" s="58"/>
      <c r="D208" s="58" t="s">
        <v>31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f ca="1">SUMIF('sales(usa)'!B:B,B208,'sales(usa)'!M:M)</f>
        <v>198.5</v>
      </c>
      <c r="P208" s="16">
        <f ca="1">SUMIF('sales(usa)'!B:B,B208,'sales(usa)'!N:N)</f>
        <v>238.2</v>
      </c>
      <c r="Q208" s="18">
        <f t="shared" ca="1" si="6"/>
        <v>436.7</v>
      </c>
      <c r="R208" s="25" t="s">
        <v>72</v>
      </c>
      <c r="S208" s="63"/>
    </row>
    <row r="209" spans="1:19" s="2" customFormat="1" ht="20.25" customHeight="1">
      <c r="A209" s="50">
        <f t="shared" si="5"/>
        <v>205</v>
      </c>
      <c r="B209" s="55" t="s">
        <v>40</v>
      </c>
      <c r="C209" s="61"/>
      <c r="D209" s="61" t="s">
        <v>26</v>
      </c>
      <c r="E209" s="16">
        <f>SUMIF('sales(usa)'!B:B,B209,'sales(usa)'!C:C)</f>
        <v>0</v>
      </c>
      <c r="F209" s="16">
        <f>SUMIF('sales(usa)'!B:B,B209,'sales(usa)'!D:D)</f>
        <v>0</v>
      </c>
      <c r="G209" s="16">
        <f>SUMIF('sales(usa)'!B:B,B209,'sales(usa)'!E:E)</f>
        <v>0</v>
      </c>
      <c r="H209" s="16">
        <f>SUMIF('sales(usa)'!B:B,B209,'sales(usa)'!F:F)</f>
        <v>0</v>
      </c>
      <c r="I209" s="16">
        <f>SUMIF('sales(usa)'!B:B,B209,'sales(usa)'!G:G)</f>
        <v>0</v>
      </c>
      <c r="J209" s="16">
        <f>SUMIF('sales(usa)'!B:B,B209,'sales(usa)'!H:H)</f>
        <v>0</v>
      </c>
      <c r="K209" s="16">
        <f>SUMIF('sales(usa)'!B:B,B209,'sales(usa)'!I:I)</f>
        <v>0</v>
      </c>
      <c r="L209" s="16">
        <f>SUMIF('sales(usa)'!B:B,B209,'sales(usa)'!J:J)</f>
        <v>0</v>
      </c>
      <c r="M209" s="16">
        <f>SUMIF('sales(usa)'!B:B,B209,'sales(usa)'!K:K)</f>
        <v>0</v>
      </c>
      <c r="N209" s="16">
        <f>SUMIF('sales(usa)'!B:B,B209,'sales(usa)'!L:L)</f>
        <v>0</v>
      </c>
      <c r="O209" s="16">
        <f>SUMIF('sales(usa)'!B:B,B209,'sales(usa)'!M:M)</f>
        <v>0</v>
      </c>
      <c r="P209" s="16">
        <f>SUMIF('sales(usa)'!B:B,B209,'sales(usa)'!N:N)</f>
        <v>0</v>
      </c>
      <c r="Q209" s="18">
        <f t="shared" si="6"/>
        <v>0</v>
      </c>
      <c r="R209" s="25" t="s">
        <v>71</v>
      </c>
      <c r="S209" s="6"/>
    </row>
    <row r="210" spans="1:19" s="2" customFormat="1" ht="20.25" customHeight="1">
      <c r="A210" s="50">
        <f t="shared" si="5"/>
        <v>206</v>
      </c>
      <c r="B210" s="55" t="s">
        <v>41</v>
      </c>
      <c r="C210" s="61"/>
      <c r="D210" s="61" t="s">
        <v>26</v>
      </c>
      <c r="E210" s="16">
        <f>SUMIF('sales(usa)'!B:B,B210,'sales(usa)'!C:C)</f>
        <v>0</v>
      </c>
      <c r="F210" s="16">
        <f>SUMIF('sales(usa)'!B:B,B210,'sales(usa)'!D:D)</f>
        <v>0</v>
      </c>
      <c r="G210" s="16">
        <f>SUMIF('sales(usa)'!B:B,B210,'sales(usa)'!E:E)</f>
        <v>0</v>
      </c>
      <c r="H210" s="16">
        <f>SUMIF('sales(usa)'!B:B,B210,'sales(usa)'!F:F)</f>
        <v>0</v>
      </c>
      <c r="I210" s="16">
        <f>SUMIF('sales(usa)'!B:B,B210,'sales(usa)'!G:G)</f>
        <v>0</v>
      </c>
      <c r="J210" s="16">
        <f>SUMIF('sales(usa)'!B:B,B210,'sales(usa)'!H:H)</f>
        <v>0</v>
      </c>
      <c r="K210" s="16">
        <f>SUMIF('sales(usa)'!B:B,B210,'sales(usa)'!I:I)</f>
        <v>0</v>
      </c>
      <c r="L210" s="16">
        <f>SUMIF('sales(usa)'!B:B,B210,'sales(usa)'!J:J)</f>
        <v>0</v>
      </c>
      <c r="M210" s="16">
        <f>SUMIF('sales(usa)'!B:B,B210,'sales(usa)'!K:K)</f>
        <v>0</v>
      </c>
      <c r="N210" s="16">
        <f>SUMIF('sales(usa)'!B:B,B210,'sales(usa)'!L:L)</f>
        <v>0</v>
      </c>
      <c r="O210" s="16">
        <f>SUMIF('sales(usa)'!B:B,B210,'sales(usa)'!M:M)</f>
        <v>0</v>
      </c>
      <c r="P210" s="16">
        <f>SUMIF('sales(usa)'!B:B,B210,'sales(usa)'!N:N)</f>
        <v>0</v>
      </c>
      <c r="Q210" s="18">
        <f t="shared" si="6"/>
        <v>0</v>
      </c>
      <c r="R210" s="25" t="s">
        <v>71</v>
      </c>
      <c r="S210" s="6"/>
    </row>
    <row r="211" spans="1:19" s="2" customFormat="1" ht="20.25" customHeight="1">
      <c r="A211" s="50">
        <f t="shared" si="5"/>
        <v>207</v>
      </c>
      <c r="B211" s="55" t="s">
        <v>122</v>
      </c>
      <c r="C211" s="61"/>
      <c r="D211" s="61" t="s">
        <v>112</v>
      </c>
      <c r="E211" s="16">
        <f>SUMIF('sales(usa)'!B:B,B211,'sales(usa)'!C:C)</f>
        <v>0</v>
      </c>
      <c r="F211" s="16">
        <f>SUMIF('sales(usa)'!B:B,B211,'sales(usa)'!D:D)</f>
        <v>0</v>
      </c>
      <c r="G211" s="16">
        <f>SUMIF('sales(usa)'!B:B,B211,'sales(usa)'!E:E)</f>
        <v>0</v>
      </c>
      <c r="H211" s="16">
        <f>SUMIF('sales(usa)'!B:B,B211,'sales(usa)'!F:F)</f>
        <v>0</v>
      </c>
      <c r="I211" s="16">
        <f>SUMIF('sales(usa)'!B:B,B211,'sales(usa)'!G:G)</f>
        <v>0</v>
      </c>
      <c r="J211" s="16">
        <f>SUMIF('sales(usa)'!B:B,B211,'sales(usa)'!H:H)</f>
        <v>0</v>
      </c>
      <c r="K211" s="16">
        <f>SUMIF('sales(usa)'!B:B,B211,'sales(usa)'!I:I)</f>
        <v>0</v>
      </c>
      <c r="L211" s="16">
        <f>SUMIF('sales(usa)'!B:B,B211,'sales(usa)'!J:J)</f>
        <v>0</v>
      </c>
      <c r="M211" s="16">
        <f>SUMIF('sales(usa)'!B:B,B211,'sales(usa)'!K:K)</f>
        <v>0</v>
      </c>
      <c r="N211" s="16">
        <f>SUMIF('sales(usa)'!B:B,B211,'sales(usa)'!L:L)</f>
        <v>0</v>
      </c>
      <c r="O211" s="16">
        <f>SUMIF('sales(usa)'!B:B,B211,'sales(usa)'!M:M)</f>
        <v>0</v>
      </c>
      <c r="P211" s="16">
        <f>SUMIF('sales(usa)'!B:B,B211,'sales(usa)'!N:N)</f>
        <v>0</v>
      </c>
      <c r="Q211" s="18">
        <f t="shared" si="6"/>
        <v>0</v>
      </c>
      <c r="R211" s="25" t="s">
        <v>72</v>
      </c>
      <c r="S211" s="6"/>
    </row>
    <row r="212" spans="1:19" s="2" customFormat="1" ht="20.25" customHeight="1">
      <c r="A212" s="50">
        <f t="shared" si="5"/>
        <v>208</v>
      </c>
      <c r="B212" s="55" t="s">
        <v>339</v>
      </c>
      <c r="C212" s="61"/>
      <c r="D212" s="61" t="s">
        <v>31</v>
      </c>
      <c r="E212" s="16">
        <f>SUMIF('sales(usa)'!B:B,B212,'sales(usa)'!C:C)</f>
        <v>0</v>
      </c>
      <c r="F212" s="16">
        <f>SUMIF('sales(usa)'!B:B,B212,'sales(usa)'!D:D)</f>
        <v>0</v>
      </c>
      <c r="G212" s="16">
        <f>SUMIF('sales(usa)'!B:B,B212,'sales(usa)'!E:E)</f>
        <v>2300</v>
      </c>
      <c r="H212" s="16">
        <f>SUMIF('sales(usa)'!B:B,B212,'sales(usa)'!F:F)</f>
        <v>0</v>
      </c>
      <c r="I212" s="16">
        <f>SUMIF('sales(usa)'!B:B,B212,'sales(usa)'!G:G)</f>
        <v>2300</v>
      </c>
      <c r="J212" s="16">
        <f>SUMIF('sales(usa)'!B:B,B212,'sales(usa)'!H:H)</f>
        <v>2300</v>
      </c>
      <c r="K212" s="16">
        <f>SUMIF('sales(usa)'!B:B,B212,'sales(usa)'!I:I)</f>
        <v>0</v>
      </c>
      <c r="L212" s="16">
        <f>SUMIF('sales(usa)'!B:B,B212,'sales(usa)'!J:J)</f>
        <v>1352.4</v>
      </c>
      <c r="M212" s="16">
        <f>SUMIF('sales(usa)'!B:B,B212,'sales(usa)'!K:K)</f>
        <v>0</v>
      </c>
      <c r="N212" s="16">
        <f>SUMIF('sales(usa)'!B:B,B212,'sales(usa)'!L:L)</f>
        <v>0</v>
      </c>
      <c r="O212" s="16">
        <f>SUMIF('sales(usa)'!B:B,B212,'sales(usa)'!M:M)</f>
        <v>0</v>
      </c>
      <c r="P212" s="16">
        <f>SUMIF('sales(usa)'!B:B,B212,'sales(usa)'!N:N)</f>
        <v>0</v>
      </c>
      <c r="Q212" s="18">
        <f t="shared" si="6"/>
        <v>8252.4</v>
      </c>
      <c r="R212" s="25" t="s">
        <v>72</v>
      </c>
      <c r="S212" s="6"/>
    </row>
    <row r="213" spans="1:19" s="2" customFormat="1" ht="20.25" customHeight="1">
      <c r="A213" s="50">
        <f t="shared" si="5"/>
        <v>209</v>
      </c>
      <c r="B213" s="216" t="s">
        <v>128</v>
      </c>
      <c r="C213" s="216"/>
      <c r="D213" s="61" t="s">
        <v>112</v>
      </c>
      <c r="E213" s="16">
        <f>SUMIF('sales(usa)'!B:B,B213,'sales(usa)'!C:C)</f>
        <v>0</v>
      </c>
      <c r="F213" s="16">
        <f>SUMIF('sales(usa)'!B:B,B213,'sales(usa)'!D:D)</f>
        <v>0</v>
      </c>
      <c r="G213" s="16">
        <f>SUMIF('sales(usa)'!B:B,B213,'sales(usa)'!E:E)</f>
        <v>0</v>
      </c>
      <c r="H213" s="16">
        <f>SUMIF('sales(usa)'!B:B,B213,'sales(usa)'!F:F)</f>
        <v>0</v>
      </c>
      <c r="I213" s="16">
        <f>SUMIF('sales(usa)'!B:B,B213,'sales(usa)'!G:G)</f>
        <v>0</v>
      </c>
      <c r="J213" s="16">
        <f>SUMIF('sales(usa)'!B:B,B213,'sales(usa)'!H:H)</f>
        <v>0</v>
      </c>
      <c r="K213" s="16">
        <f>SUMIF('sales(usa)'!B:B,B213,'sales(usa)'!I:I)</f>
        <v>0</v>
      </c>
      <c r="L213" s="16">
        <f>SUMIF('sales(usa)'!B:B,B213,'sales(usa)'!J:J)</f>
        <v>0</v>
      </c>
      <c r="M213" s="16">
        <f>SUMIF('sales(usa)'!B:B,B213,'sales(usa)'!K:K)</f>
        <v>0</v>
      </c>
      <c r="N213" s="16">
        <f>SUMIF('sales(usa)'!B:B,B213,'sales(usa)'!L:L)</f>
        <v>0</v>
      </c>
      <c r="O213" s="16">
        <f>SUMIF('sales(usa)'!B:B,B213,'sales(usa)'!M:M)</f>
        <v>0</v>
      </c>
      <c r="P213" s="16">
        <f>SUMIF('sales(usa)'!B:B,B213,'sales(usa)'!N:N)</f>
        <v>0</v>
      </c>
      <c r="Q213" s="18">
        <f t="shared" si="6"/>
        <v>0</v>
      </c>
      <c r="R213" s="25" t="s">
        <v>72</v>
      </c>
      <c r="S213" s="6"/>
    </row>
    <row r="214" spans="1:19" s="2" customFormat="1" ht="20.25" customHeight="1">
      <c r="A214" s="50">
        <f t="shared" si="5"/>
        <v>210</v>
      </c>
      <c r="B214" s="61" t="s">
        <v>131</v>
      </c>
      <c r="C214" s="61"/>
      <c r="D214" s="61" t="s">
        <v>31</v>
      </c>
      <c r="E214" s="16">
        <f>SUMIF('sales(usa)'!B:B,B214,'sales(usa)'!C:C)</f>
        <v>65684.19</v>
      </c>
      <c r="F214" s="16">
        <f>SUMIF('sales(usa)'!B:B,B214,'sales(usa)'!D:D)</f>
        <v>55838.709999999992</v>
      </c>
      <c r="G214" s="16">
        <f>SUMIF('sales(usa)'!B:B,B214,'sales(usa)'!E:E)</f>
        <v>68524.779999999984</v>
      </c>
      <c r="H214" s="16">
        <f>SUMIF('sales(usa)'!B:B,B214,'sales(usa)'!F:F)</f>
        <v>64011.959999999992</v>
      </c>
      <c r="I214" s="16">
        <f>SUMIF('sales(usa)'!B:B,B214,'sales(usa)'!G:G)</f>
        <v>62240.26999999999</v>
      </c>
      <c r="J214" s="16">
        <f>SUMIF('sales(usa)'!B:B,B214,'sales(usa)'!H:H)</f>
        <v>172738.71000000002</v>
      </c>
      <c r="K214" s="16">
        <f>SUMIF('sales(usa)'!B:B,B214,'sales(usa)'!I:I)</f>
        <v>70880.279999999984</v>
      </c>
      <c r="L214" s="16">
        <f>SUMIF('sales(usa)'!B:B,B214,'sales(usa)'!J:J)</f>
        <v>128433.22</v>
      </c>
      <c r="M214" s="16">
        <f>SUMIF('sales(usa)'!B:B,B214,'sales(usa)'!K:K)</f>
        <v>125056.99999999999</v>
      </c>
      <c r="N214" s="16">
        <f>SUMIF('sales(usa)'!B:B,B214,'sales(usa)'!L:L)</f>
        <v>155838.67999999993</v>
      </c>
      <c r="O214" s="16">
        <f>SUMIF('sales(usa)'!B:B,B214,'sales(usa)'!M:M)</f>
        <v>109229.94000000002</v>
      </c>
      <c r="P214" s="16">
        <f>SUMIF('sales(usa)'!B:B,B214,'sales(usa)'!N:N)</f>
        <v>49788.950000000012</v>
      </c>
      <c r="Q214" s="18">
        <f t="shared" si="6"/>
        <v>1128266.69</v>
      </c>
      <c r="R214" s="25" t="s">
        <v>72</v>
      </c>
      <c r="S214" s="6"/>
    </row>
    <row r="215" spans="1:19" s="2" customFormat="1" ht="20.25" customHeight="1">
      <c r="A215" s="50">
        <f t="shared" si="5"/>
        <v>211</v>
      </c>
      <c r="B215" s="61" t="s">
        <v>219</v>
      </c>
      <c r="C215" s="61"/>
      <c r="D215" s="61" t="s">
        <v>68</v>
      </c>
      <c r="E215" s="16">
        <f>SUMIF('sales(usa)'!B:B,B215,'sales(usa)'!C:C)</f>
        <v>0</v>
      </c>
      <c r="F215" s="16">
        <f>SUMIF('sales(usa)'!B:B,B215,'sales(usa)'!D:D)</f>
        <v>0</v>
      </c>
      <c r="G215" s="16">
        <f>SUMIF('sales(usa)'!B:B,B215,'sales(usa)'!E:E)</f>
        <v>0</v>
      </c>
      <c r="H215" s="16">
        <f>SUMIF('sales(usa)'!B:B,B215,'sales(usa)'!F:F)</f>
        <v>0</v>
      </c>
      <c r="I215" s="16">
        <f>SUMIF('sales(usa)'!B:B,B215,'sales(usa)'!G:G)</f>
        <v>0</v>
      </c>
      <c r="J215" s="16">
        <f>SUMIF('sales(usa)'!B:B,B215,'sales(usa)'!H:H)</f>
        <v>0</v>
      </c>
      <c r="K215" s="16">
        <f>SUMIF('sales(usa)'!B:B,B215,'sales(usa)'!I:I)</f>
        <v>0</v>
      </c>
      <c r="L215" s="16">
        <f>SUMIF('sales(usa)'!B:B,B215,'sales(usa)'!J:J)</f>
        <v>0</v>
      </c>
      <c r="M215" s="16">
        <f>SUMIF('sales(usa)'!B:B,B215,'sales(usa)'!K:K)</f>
        <v>0</v>
      </c>
      <c r="N215" s="16">
        <f>SUMIF('sales(usa)'!B:B,B215,'sales(usa)'!L:L)</f>
        <v>0</v>
      </c>
      <c r="O215" s="16">
        <f>SUMIF('sales(usa)'!B:B,B215,'sales(usa)'!M:M)</f>
        <v>0</v>
      </c>
      <c r="P215" s="16">
        <f>SUMIF('sales(usa)'!B:B,B215,'sales(usa)'!N:N)</f>
        <v>0</v>
      </c>
      <c r="Q215" s="18">
        <f t="shared" si="6"/>
        <v>0</v>
      </c>
      <c r="R215" s="25" t="s">
        <v>72</v>
      </c>
      <c r="S215" s="6"/>
    </row>
    <row r="216" spans="1:19" s="2" customFormat="1" ht="20.25" customHeight="1">
      <c r="A216" s="50">
        <f t="shared" si="5"/>
        <v>212</v>
      </c>
      <c r="B216" s="61" t="s">
        <v>137</v>
      </c>
      <c r="C216" s="61"/>
      <c r="D216" s="61" t="s">
        <v>31</v>
      </c>
      <c r="E216" s="16">
        <f>SUMIF('sales(usa)'!B:B,B216,'sales(usa)'!C:C)</f>
        <v>0</v>
      </c>
      <c r="F216" s="16">
        <f>SUMIF('sales(usa)'!B:B,B216,'sales(usa)'!D:D)</f>
        <v>0</v>
      </c>
      <c r="G216" s="16">
        <f>SUMIF('sales(usa)'!B:B,B216,'sales(usa)'!E:E)</f>
        <v>0</v>
      </c>
      <c r="H216" s="16">
        <f>SUMIF('sales(usa)'!B:B,B216,'sales(usa)'!F:F)</f>
        <v>0</v>
      </c>
      <c r="I216" s="16">
        <f>SUMIF('sales(usa)'!B:B,B216,'sales(usa)'!G:G)</f>
        <v>0</v>
      </c>
      <c r="J216" s="16">
        <f>SUMIF('sales(usa)'!B:B,B216,'sales(usa)'!H:H)</f>
        <v>0</v>
      </c>
      <c r="K216" s="16">
        <f>SUMIF('sales(usa)'!B:B,B216,'sales(usa)'!I:I)</f>
        <v>0</v>
      </c>
      <c r="L216" s="16">
        <f>SUMIF('sales(usa)'!B:B,B216,'sales(usa)'!J:J)</f>
        <v>0</v>
      </c>
      <c r="M216" s="16">
        <f>SUMIF('sales(usa)'!B:B,B216,'sales(usa)'!K:K)</f>
        <v>0</v>
      </c>
      <c r="N216" s="16">
        <f>SUMIF('sales(usa)'!B:B,B216,'sales(usa)'!L:L)</f>
        <v>0</v>
      </c>
      <c r="O216" s="16">
        <f>SUMIF('sales(usa)'!B:B,B216,'sales(usa)'!M:M)</f>
        <v>0</v>
      </c>
      <c r="P216" s="16">
        <f>SUMIF('sales(usa)'!B:B,B216,'sales(usa)'!N:N)</f>
        <v>0</v>
      </c>
      <c r="Q216" s="18">
        <f t="shared" si="6"/>
        <v>0</v>
      </c>
      <c r="R216" s="25" t="s">
        <v>72</v>
      </c>
      <c r="S216" s="63"/>
    </row>
    <row r="217" spans="1:19" s="2" customFormat="1" ht="20.25" customHeight="1">
      <c r="A217" s="50">
        <f t="shared" si="5"/>
        <v>213</v>
      </c>
      <c r="B217" s="55" t="s">
        <v>143</v>
      </c>
      <c r="C217" s="55"/>
      <c r="D217" s="55" t="s">
        <v>112</v>
      </c>
      <c r="E217" s="16">
        <f>SUMIF('sales(usa)'!B:B,B217,'sales(usa)'!C:C)</f>
        <v>0</v>
      </c>
      <c r="F217" s="16">
        <f>SUMIF('sales(usa)'!B:B,B217,'sales(usa)'!D:D)</f>
        <v>0</v>
      </c>
      <c r="G217" s="16">
        <f>SUMIF('sales(usa)'!B:B,B217,'sales(usa)'!E:E)</f>
        <v>0</v>
      </c>
      <c r="H217" s="16">
        <f>SUMIF('sales(usa)'!B:B,B217,'sales(usa)'!F:F)</f>
        <v>0</v>
      </c>
      <c r="I217" s="16">
        <f>SUMIF('sales(usa)'!B:B,B217,'sales(usa)'!G:G)</f>
        <v>0</v>
      </c>
      <c r="J217" s="16">
        <f>SUMIF('sales(usa)'!B:B,B217,'sales(usa)'!H:H)</f>
        <v>0</v>
      </c>
      <c r="K217" s="16">
        <f>SUMIF('sales(usa)'!B:B,B217,'sales(usa)'!I:I)</f>
        <v>2890</v>
      </c>
      <c r="L217" s="16">
        <f>SUMIF('sales(usa)'!B:B,B217,'sales(usa)'!J:J)</f>
        <v>0</v>
      </c>
      <c r="M217" s="16">
        <f>SUMIF('sales(usa)'!B:B,B217,'sales(usa)'!K:K)</f>
        <v>0</v>
      </c>
      <c r="N217" s="16">
        <f>SUMIF('sales(usa)'!B:B,B217,'sales(usa)'!L:L)</f>
        <v>0</v>
      </c>
      <c r="O217" s="16">
        <f>SUMIF('sales(usa)'!B:B,B217,'sales(usa)'!M:M)</f>
        <v>0</v>
      </c>
      <c r="P217" s="16">
        <f>SUMIF('sales(usa)'!B:B,B217,'sales(usa)'!N:N)</f>
        <v>0</v>
      </c>
      <c r="Q217" s="18">
        <f t="shared" si="6"/>
        <v>2890</v>
      </c>
      <c r="R217" s="25" t="s">
        <v>72</v>
      </c>
      <c r="S217" s="63"/>
    </row>
    <row r="218" spans="1:19" s="2" customFormat="1" ht="20.25" customHeight="1">
      <c r="A218" s="50">
        <f t="shared" si="5"/>
        <v>214</v>
      </c>
      <c r="B218" s="55" t="s">
        <v>227</v>
      </c>
      <c r="C218" s="55"/>
      <c r="D218" s="55" t="s">
        <v>26</v>
      </c>
      <c r="E218" s="16">
        <f>SUMIF('sales(usa)'!B:B,B218,'sales(usa)'!C:C)</f>
        <v>2045</v>
      </c>
      <c r="F218" s="16">
        <f>SUMIF('sales(usa)'!B:B,B218,'sales(usa)'!D:D)</f>
        <v>5698</v>
      </c>
      <c r="G218" s="16">
        <f>SUMIF('sales(usa)'!B:B,B218,'sales(usa)'!E:E)</f>
        <v>0</v>
      </c>
      <c r="H218" s="16">
        <f>SUMIF('sales(usa)'!B:B,B218,'sales(usa)'!F:F)</f>
        <v>0</v>
      </c>
      <c r="I218" s="16">
        <f>SUMIF('sales(usa)'!B:B,B218,'sales(usa)'!G:G)</f>
        <v>909</v>
      </c>
      <c r="J218" s="16">
        <f>SUMIF('sales(usa)'!B:B,B218,'sales(usa)'!H:H)</f>
        <v>5139</v>
      </c>
      <c r="K218" s="16">
        <f>SUMIF('sales(usa)'!B:B,B218,'sales(usa)'!I:I)</f>
        <v>3522</v>
      </c>
      <c r="L218" s="16">
        <f>SUMIF('sales(usa)'!B:B,B218,'sales(usa)'!J:J)</f>
        <v>0</v>
      </c>
      <c r="M218" s="16">
        <f>SUMIF('sales(usa)'!B:B,B218,'sales(usa)'!K:K)</f>
        <v>0</v>
      </c>
      <c r="N218" s="16">
        <f>SUMIF('sales(usa)'!B:B,B218,'sales(usa)'!L:L)</f>
        <v>0</v>
      </c>
      <c r="O218" s="16">
        <f>SUMIF('sales(usa)'!B:B,B218,'sales(usa)'!M:M)</f>
        <v>2890</v>
      </c>
      <c r="P218" s="16">
        <f>SUMIF('sales(usa)'!B:B,B218,'sales(usa)'!N:N)</f>
        <v>0</v>
      </c>
      <c r="Q218" s="18">
        <f t="shared" si="6"/>
        <v>20203</v>
      </c>
      <c r="R218" s="25" t="s">
        <v>72</v>
      </c>
      <c r="S218" s="63"/>
    </row>
    <row r="219" spans="1:19" s="2" customFormat="1" ht="20.25" customHeight="1">
      <c r="A219" s="50">
        <f t="shared" si="5"/>
        <v>215</v>
      </c>
      <c r="B219" s="247" t="s">
        <v>208</v>
      </c>
      <c r="C219" s="280"/>
      <c r="D219" s="248" t="s">
        <v>31</v>
      </c>
      <c r="E219" s="16">
        <f>SUMIF('sales(usa)'!B:B,B219,'sales(usa)'!C:C)</f>
        <v>0</v>
      </c>
      <c r="F219" s="16">
        <f>SUMIF('sales(usa)'!B:B,B219,'sales(usa)'!D:D)</f>
        <v>0</v>
      </c>
      <c r="G219" s="16">
        <f>SUMIF('sales(usa)'!B:B,B219,'sales(usa)'!E:E)</f>
        <v>0</v>
      </c>
      <c r="H219" s="16">
        <f>SUMIF('sales(usa)'!B:B,B219,'sales(usa)'!F:F)</f>
        <v>0</v>
      </c>
      <c r="I219" s="16">
        <f>SUMIF('sales(usa)'!B:B,B219,'sales(usa)'!G:G)</f>
        <v>0</v>
      </c>
      <c r="J219" s="16">
        <f>SUMIF('sales(usa)'!B:B,B219,'sales(usa)'!H:H)</f>
        <v>0</v>
      </c>
      <c r="K219" s="16">
        <f>SUMIF('sales(usa)'!B:B,B219,'sales(usa)'!I:I)</f>
        <v>0</v>
      </c>
      <c r="L219" s="16">
        <f>SUMIF('sales(usa)'!B:B,B219,'sales(usa)'!J:J)</f>
        <v>0</v>
      </c>
      <c r="M219" s="16">
        <f>SUMIF('sales(usa)'!B:B,B219,'sales(usa)'!K:K)</f>
        <v>0</v>
      </c>
      <c r="N219" s="16">
        <f>SUMIF('sales(usa)'!B:B,B219,'sales(usa)'!L:L)</f>
        <v>0</v>
      </c>
      <c r="O219" s="16">
        <f>SUMIF('sales(usa)'!B:B,B219,'sales(usa)'!M:M)</f>
        <v>0</v>
      </c>
      <c r="P219" s="16">
        <f>SUMIF('sales(usa)'!B:B,B219,'sales(usa)'!N:N)</f>
        <v>0</v>
      </c>
      <c r="Q219" s="18">
        <f t="shared" si="6"/>
        <v>0</v>
      </c>
      <c r="R219" s="25" t="s">
        <v>72</v>
      </c>
      <c r="S219" s="63"/>
    </row>
    <row r="220" spans="1:19" s="2" customFormat="1" ht="20.25" customHeight="1">
      <c r="A220" s="50">
        <f t="shared" si="5"/>
        <v>216</v>
      </c>
      <c r="B220" s="55" t="s">
        <v>215</v>
      </c>
      <c r="C220" s="216"/>
      <c r="D220" s="55" t="s">
        <v>31</v>
      </c>
      <c r="E220" s="16">
        <f>SUMIF('sales(usa)'!B:B,B220,'sales(usa)'!C:C)</f>
        <v>0</v>
      </c>
      <c r="F220" s="16">
        <f>SUMIF('sales(usa)'!B:B,B220,'sales(usa)'!D:D)</f>
        <v>0</v>
      </c>
      <c r="G220" s="16">
        <f>SUMIF('sales(usa)'!B:B,B220,'sales(usa)'!E:E)</f>
        <v>0</v>
      </c>
      <c r="H220" s="16">
        <f>SUMIF('sales(usa)'!B:B,B220,'sales(usa)'!F:F)</f>
        <v>0</v>
      </c>
      <c r="I220" s="16">
        <f>SUMIF('sales(usa)'!B:B,B220,'sales(usa)'!G:G)</f>
        <v>0</v>
      </c>
      <c r="J220" s="16">
        <f>SUMIF('sales(usa)'!B:B,B220,'sales(usa)'!H:H)</f>
        <v>0</v>
      </c>
      <c r="K220" s="16">
        <f>SUMIF('sales(usa)'!B:B,B220,'sales(usa)'!I:I)</f>
        <v>0</v>
      </c>
      <c r="L220" s="16">
        <f>SUMIF('sales(usa)'!B:B,B220,'sales(usa)'!J:J)</f>
        <v>0</v>
      </c>
      <c r="M220" s="16">
        <f>SUMIF('sales(usa)'!B:B,B220,'sales(usa)'!K:K)</f>
        <v>0</v>
      </c>
      <c r="N220" s="16">
        <f>SUMIF('sales(usa)'!B:B,B220,'sales(usa)'!L:L)</f>
        <v>0</v>
      </c>
      <c r="O220" s="16">
        <f>SUMIF('sales(usa)'!B:B,B220,'sales(usa)'!M:M)</f>
        <v>0</v>
      </c>
      <c r="P220" s="16">
        <f>SUMIF('sales(usa)'!B:B,B220,'sales(usa)'!N:N)</f>
        <v>0</v>
      </c>
      <c r="Q220" s="18">
        <f t="shared" si="6"/>
        <v>0</v>
      </c>
      <c r="R220" s="25" t="s">
        <v>72</v>
      </c>
      <c r="S220" s="63"/>
    </row>
    <row r="221" spans="1:19" s="2" customFormat="1" ht="20.25" customHeight="1">
      <c r="A221" s="50">
        <f t="shared" si="5"/>
        <v>217</v>
      </c>
      <c r="B221" s="55" t="s">
        <v>301</v>
      </c>
      <c r="C221" s="216"/>
      <c r="D221" s="55" t="s">
        <v>112</v>
      </c>
      <c r="E221" s="16">
        <f>SUMIF('sales(usa)'!B:B,B221,'sales(usa)'!C:C)</f>
        <v>15269.3</v>
      </c>
      <c r="F221" s="16">
        <f>SUMIF('sales(usa)'!B:B,B221,'sales(usa)'!D:D)</f>
        <v>29910</v>
      </c>
      <c r="G221" s="16">
        <f>SUMIF('sales(usa)'!B:B,B221,'sales(usa)'!E:E)</f>
        <v>9538.9</v>
      </c>
      <c r="H221" s="16">
        <f>SUMIF('sales(usa)'!B:B,B221,'sales(usa)'!F:F)</f>
        <v>25460.499999999996</v>
      </c>
      <c r="I221" s="16">
        <f>SUMIF('sales(usa)'!B:B,B221,'sales(usa)'!G:G)</f>
        <v>26643.05</v>
      </c>
      <c r="J221" s="16">
        <f>SUMIF('sales(usa)'!B:B,B221,'sales(usa)'!H:H)</f>
        <v>19540</v>
      </c>
      <c r="K221" s="16">
        <f>SUMIF('sales(usa)'!B:B,B221,'sales(usa)'!I:I)</f>
        <v>11652.5</v>
      </c>
      <c r="L221" s="16">
        <f>SUMIF('sales(usa)'!B:B,B221,'sales(usa)'!J:J)</f>
        <v>24935.64</v>
      </c>
      <c r="M221" s="16">
        <f>SUMIF('sales(usa)'!B:B,B221,'sales(usa)'!K:K)</f>
        <v>20564.900000000001</v>
      </c>
      <c r="N221" s="16">
        <f>SUMIF('sales(usa)'!B:B,B221,'sales(usa)'!L:L)</f>
        <v>24147.200000000001</v>
      </c>
      <c r="O221" s="16">
        <f>SUMIF('sales(usa)'!B:B,B221,'sales(usa)'!M:M)</f>
        <v>7979.8400000000011</v>
      </c>
      <c r="P221" s="16">
        <f>SUMIF('sales(usa)'!B:B,B221,'sales(usa)'!N:N)</f>
        <v>11902.1</v>
      </c>
      <c r="Q221" s="18">
        <f t="shared" si="6"/>
        <v>227543.93000000002</v>
      </c>
      <c r="R221" s="22" t="s">
        <v>72</v>
      </c>
      <c r="S221" s="63"/>
    </row>
    <row r="222" spans="1:19" s="2" customFormat="1" ht="20.25" customHeight="1">
      <c r="A222" s="50">
        <f t="shared" si="5"/>
        <v>218</v>
      </c>
      <c r="B222" s="55" t="s">
        <v>325</v>
      </c>
      <c r="C222" s="216"/>
      <c r="D222" s="55" t="s">
        <v>68</v>
      </c>
      <c r="E222" s="16">
        <f>SUMIF('sales(usa)'!B:B,B222,'sales(usa)'!C:C)</f>
        <v>0</v>
      </c>
      <c r="F222" s="16">
        <f>SUMIF('sales(usa)'!B:B,B222,'sales(usa)'!D:D)</f>
        <v>0</v>
      </c>
      <c r="G222" s="16">
        <f>SUMIF('sales(usa)'!B:B,B222,'sales(usa)'!E:E)</f>
        <v>0</v>
      </c>
      <c r="H222" s="16">
        <f>SUMIF('sales(usa)'!B:B,B222,'sales(usa)'!F:F)</f>
        <v>0</v>
      </c>
      <c r="I222" s="16">
        <f>SUMIF('sales(usa)'!B:B,B222,'sales(usa)'!G:G)</f>
        <v>0</v>
      </c>
      <c r="J222" s="16">
        <f>SUMIF('sales(usa)'!B:B,B222,'sales(usa)'!H:H)</f>
        <v>0</v>
      </c>
      <c r="K222" s="16">
        <f>SUMIF('sales(usa)'!B:B,B222,'sales(usa)'!I:I)</f>
        <v>0</v>
      </c>
      <c r="L222" s="16">
        <f>SUMIF('sales(usa)'!B:B,B222,'sales(usa)'!J:J)</f>
        <v>0</v>
      </c>
      <c r="M222" s="16">
        <f>SUMIF('sales(usa)'!B:B,B222,'sales(usa)'!K:K)</f>
        <v>0</v>
      </c>
      <c r="N222" s="16">
        <f>SUMIF('sales(usa)'!B:B,B222,'sales(usa)'!L:L)</f>
        <v>0</v>
      </c>
      <c r="O222" s="16">
        <f>SUMIF('sales(usa)'!B:B,B222,'sales(usa)'!M:M)</f>
        <v>0</v>
      </c>
      <c r="P222" s="16">
        <f>SUMIF('sales(usa)'!B:B,B222,'sales(usa)'!N:N)</f>
        <v>0</v>
      </c>
      <c r="Q222" s="18">
        <f t="shared" si="6"/>
        <v>0</v>
      </c>
      <c r="R222" s="22" t="s">
        <v>72</v>
      </c>
      <c r="S222" s="63"/>
    </row>
    <row r="223" spans="1:19" s="2" customFormat="1" ht="20.25" customHeight="1">
      <c r="A223" s="50">
        <f t="shared" si="5"/>
        <v>219</v>
      </c>
      <c r="B223" s="55" t="s">
        <v>353</v>
      </c>
      <c r="C223" s="216"/>
      <c r="D223" s="55" t="s">
        <v>31</v>
      </c>
      <c r="E223" s="16">
        <f>SUMIF('sales(usa)'!B:B,B223,'sales(usa)'!C:C)</f>
        <v>0</v>
      </c>
      <c r="F223" s="16">
        <f>SUMIF('sales(usa)'!B:B,B223,'sales(usa)'!D:D)</f>
        <v>0</v>
      </c>
      <c r="G223" s="16">
        <f>SUMIF('sales(usa)'!B:B,B223,'sales(usa)'!E:E)</f>
        <v>0</v>
      </c>
      <c r="H223" s="16">
        <f>SUMIF('sales(usa)'!B:B,B223,'sales(usa)'!F:F)</f>
        <v>0</v>
      </c>
      <c r="I223" s="16">
        <f>SUMIF('sales(usa)'!B:B,B223,'sales(usa)'!G:G)</f>
        <v>0</v>
      </c>
      <c r="J223" s="16">
        <f>SUMIF('sales(usa)'!B:B,B223,'sales(usa)'!H:H)</f>
        <v>0</v>
      </c>
      <c r="K223" s="16">
        <f>SUMIF('sales(usa)'!B:B,B223,'sales(usa)'!I:I)</f>
        <v>0</v>
      </c>
      <c r="L223" s="16">
        <f>SUMIF('sales(usa)'!B:B,B223,'sales(usa)'!J:J)</f>
        <v>0</v>
      </c>
      <c r="M223" s="16">
        <f>SUMIF('sales(usa)'!B:B,B223,'sales(usa)'!K:K)</f>
        <v>0</v>
      </c>
      <c r="N223" s="16">
        <f>SUMIF('sales(usa)'!B:B,B223,'sales(usa)'!L:L)</f>
        <v>0</v>
      </c>
      <c r="O223" s="16">
        <f>SUMIF('sales(usa)'!B:B,B223,'sales(usa)'!M:M)</f>
        <v>0</v>
      </c>
      <c r="P223" s="16">
        <f>SUMIF('sales(usa)'!B:B,B223,'sales(usa)'!N:N)</f>
        <v>0</v>
      </c>
      <c r="Q223" s="18">
        <f t="shared" si="6"/>
        <v>0</v>
      </c>
      <c r="R223" s="22" t="s">
        <v>72</v>
      </c>
      <c r="S223" s="63"/>
    </row>
    <row r="224" spans="1:19" s="2" customFormat="1" ht="20.25" customHeight="1">
      <c r="A224" s="50">
        <f t="shared" si="5"/>
        <v>220</v>
      </c>
      <c r="B224" s="55" t="s">
        <v>338</v>
      </c>
      <c r="C224" s="216"/>
      <c r="D224" s="216" t="s">
        <v>112</v>
      </c>
      <c r="E224" s="16">
        <f>SUMIF('sales(usa)'!B:B,B224,'sales(usa)'!C:C)</f>
        <v>19548</v>
      </c>
      <c r="F224" s="16">
        <f>SUMIF('sales(usa)'!B:B,B224,'sales(usa)'!D:D)</f>
        <v>12408</v>
      </c>
      <c r="G224" s="16">
        <f>SUMIF('sales(usa)'!B:B,B224,'sales(usa)'!E:E)</f>
        <v>11232</v>
      </c>
      <c r="H224" s="16">
        <f>SUMIF('sales(usa)'!B:B,B224,'sales(usa)'!F:F)</f>
        <v>19896</v>
      </c>
      <c r="I224" s="16">
        <f>SUMIF('sales(usa)'!B:B,B224,'sales(usa)'!G:G)</f>
        <v>17602.400000000001</v>
      </c>
      <c r="J224" s="16">
        <f>SUMIF('sales(usa)'!B:B,B224,'sales(usa)'!H:H)</f>
        <v>12281.439999999999</v>
      </c>
      <c r="K224" s="16">
        <f>SUMIF('sales(usa)'!B:B,B224,'sales(usa)'!I:I)</f>
        <v>11934.720000000001</v>
      </c>
      <c r="L224" s="16">
        <f>SUMIF('sales(usa)'!B:B,B224,'sales(usa)'!J:J)</f>
        <v>19536.66</v>
      </c>
      <c r="M224" s="16">
        <f>SUMIF('sales(usa)'!B:B,B224,'sales(usa)'!K:K)</f>
        <v>23259.599999999999</v>
      </c>
      <c r="N224" s="16">
        <f>SUMIF('sales(usa)'!B:B,B224,'sales(usa)'!L:L)</f>
        <v>19281.600000000002</v>
      </c>
      <c r="O224" s="16">
        <f>SUMIF('sales(usa)'!B:B,B224,'sales(usa)'!M:M)</f>
        <v>14181.12</v>
      </c>
      <c r="P224" s="16">
        <f>SUMIF('sales(usa)'!B:B,B224,'sales(usa)'!N:N)</f>
        <v>5356.8</v>
      </c>
      <c r="Q224" s="18">
        <f t="shared" si="6"/>
        <v>186518.34</v>
      </c>
      <c r="R224" s="22" t="s">
        <v>72</v>
      </c>
      <c r="S224" s="63"/>
    </row>
    <row r="225" spans="1:19" s="2" customFormat="1" ht="20.25" customHeight="1">
      <c r="A225" s="50">
        <f t="shared" si="5"/>
        <v>221</v>
      </c>
      <c r="B225" s="55" t="s">
        <v>1949</v>
      </c>
      <c r="C225" s="216"/>
      <c r="D225" s="216" t="s">
        <v>31</v>
      </c>
      <c r="E225" s="16">
        <f>SUMIF('sales(usa)'!B:B,B225,'sales(usa)'!C:C)</f>
        <v>147.47999999999999</v>
      </c>
      <c r="F225" s="16">
        <f>SUMIF('sales(usa)'!B:B,B225,'sales(usa)'!D:D)</f>
        <v>790.24</v>
      </c>
      <c r="G225" s="16">
        <f>SUMIF('sales(usa)'!B:B,B225,'sales(usa)'!E:E)</f>
        <v>0</v>
      </c>
      <c r="H225" s="16">
        <f>SUMIF('sales(usa)'!B:B,B225,'sales(usa)'!F:F)</f>
        <v>0</v>
      </c>
      <c r="I225" s="16">
        <f>SUMIF('sales(usa)'!B:B,B225,'sales(usa)'!G:G)</f>
        <v>0</v>
      </c>
      <c r="J225" s="16">
        <f>SUMIF('sales(usa)'!B:B,B225,'sales(usa)'!H:H)</f>
        <v>0</v>
      </c>
      <c r="K225" s="16">
        <f>SUMIF('sales(usa)'!B:B,B225,'sales(usa)'!I:I)</f>
        <v>0</v>
      </c>
      <c r="L225" s="16">
        <f>SUMIF('sales(usa)'!B:B,B225,'sales(usa)'!J:J)</f>
        <v>0</v>
      </c>
      <c r="M225" s="16">
        <f>SUMIF('sales(usa)'!B:B,B225,'sales(usa)'!K:K)</f>
        <v>0</v>
      </c>
      <c r="N225" s="16">
        <f>SUMIF('sales(usa)'!B:B,B225,'sales(usa)'!L:L)</f>
        <v>0</v>
      </c>
      <c r="O225" s="16">
        <f>SUMIF('sales(usa)'!B:B,B225,'sales(usa)'!M:M)</f>
        <v>0</v>
      </c>
      <c r="P225" s="16">
        <f>SUMIF('sales(usa)'!B:B,B225,'sales(usa)'!N:N)</f>
        <v>0</v>
      </c>
      <c r="Q225" s="18">
        <f t="shared" si="6"/>
        <v>937.72</v>
      </c>
      <c r="R225" s="22" t="s">
        <v>72</v>
      </c>
      <c r="S225" s="63"/>
    </row>
    <row r="226" spans="1:19" s="2" customFormat="1" ht="20.25" customHeight="1">
      <c r="A226" s="50">
        <f t="shared" si="5"/>
        <v>222</v>
      </c>
      <c r="B226" s="55" t="s">
        <v>1950</v>
      </c>
      <c r="C226" s="216"/>
      <c r="D226" s="216" t="s">
        <v>302</v>
      </c>
      <c r="E226" s="16">
        <f>SUMIF('sales(usa)'!B:B,B226,'sales(usa)'!C:C)</f>
        <v>696.96</v>
      </c>
      <c r="F226" s="16">
        <f>SUMIF('sales(usa)'!B:B,B226,'sales(usa)'!D:D)</f>
        <v>3183.84</v>
      </c>
      <c r="G226" s="16">
        <f>SUMIF('sales(usa)'!B:B,B226,'sales(usa)'!E:E)</f>
        <v>0</v>
      </c>
      <c r="H226" s="16">
        <f>SUMIF('sales(usa)'!B:B,B226,'sales(usa)'!F:F)</f>
        <v>0</v>
      </c>
      <c r="I226" s="16">
        <f>SUMIF('sales(usa)'!B:B,B226,'sales(usa)'!G:G)</f>
        <v>0</v>
      </c>
      <c r="J226" s="16">
        <f>SUMIF('sales(usa)'!B:B,B226,'sales(usa)'!H:H)</f>
        <v>3920.8</v>
      </c>
      <c r="K226" s="16">
        <f>SUMIF('sales(usa)'!B:B,B226,'sales(usa)'!I:I)</f>
        <v>6320</v>
      </c>
      <c r="L226" s="16">
        <f>SUMIF('sales(usa)'!B:B,B226,'sales(usa)'!J:J)</f>
        <v>0</v>
      </c>
      <c r="M226" s="16">
        <f>SUMIF('sales(usa)'!B:B,B226,'sales(usa)'!K:K)</f>
        <v>0</v>
      </c>
      <c r="N226" s="16">
        <f>SUMIF('sales(usa)'!B:B,B226,'sales(usa)'!L:L)</f>
        <v>0</v>
      </c>
      <c r="O226" s="16">
        <f>SUMIF('sales(usa)'!B:B,B226,'sales(usa)'!M:M)</f>
        <v>12020</v>
      </c>
      <c r="P226" s="16">
        <f>SUMIF('sales(usa)'!B:B,B226,'sales(usa)'!N:N)</f>
        <v>0</v>
      </c>
      <c r="Q226" s="18">
        <f t="shared" si="6"/>
        <v>26141.599999999999</v>
      </c>
      <c r="R226" s="22" t="s">
        <v>72</v>
      </c>
      <c r="S226" s="63"/>
    </row>
    <row r="227" spans="1:19" s="2" customFormat="1" ht="20.25" customHeight="1">
      <c r="A227" s="50">
        <f t="shared" si="5"/>
        <v>223</v>
      </c>
      <c r="B227" s="55" t="s">
        <v>342</v>
      </c>
      <c r="C227" s="216"/>
      <c r="D227" s="55" t="s">
        <v>68</v>
      </c>
      <c r="E227" s="16">
        <f>SUMIF('sales(usa)'!B:B,B227,'sales(usa)'!C:C)</f>
        <v>6657</v>
      </c>
      <c r="F227" s="16">
        <f>SUMIF('sales(usa)'!B:B,B227,'sales(usa)'!D:D)</f>
        <v>0</v>
      </c>
      <c r="G227" s="16">
        <f>SUMIF('sales(usa)'!B:B,B227,'sales(usa)'!E:E)</f>
        <v>5594.2</v>
      </c>
      <c r="H227" s="16">
        <f>SUMIF('sales(usa)'!B:B,B227,'sales(usa)'!F:F)</f>
        <v>0</v>
      </c>
      <c r="I227" s="16">
        <f>SUMIF('sales(usa)'!B:B,B227,'sales(usa)'!G:G)</f>
        <v>0</v>
      </c>
      <c r="J227" s="16">
        <f>SUMIF('sales(usa)'!B:B,B227,'sales(usa)'!H:H)</f>
        <v>0</v>
      </c>
      <c r="K227" s="16">
        <f>SUMIF('sales(usa)'!B:B,B227,'sales(usa)'!I:I)</f>
        <v>0</v>
      </c>
      <c r="L227" s="16">
        <f>SUMIF('sales(usa)'!B:B,B227,'sales(usa)'!J:J)</f>
        <v>0</v>
      </c>
      <c r="M227" s="16">
        <f>SUMIF('sales(usa)'!B:B,B227,'sales(usa)'!K:K)</f>
        <v>0</v>
      </c>
      <c r="N227" s="16">
        <f>SUMIF('sales(usa)'!B:B,B227,'sales(usa)'!L:L)</f>
        <v>0</v>
      </c>
      <c r="O227" s="16">
        <f>SUMIF('sales(usa)'!B:B,B227,'sales(usa)'!M:M)</f>
        <v>0</v>
      </c>
      <c r="P227" s="16">
        <f>SUMIF('sales(usa)'!B:B,B227,'sales(usa)'!N:N)</f>
        <v>0</v>
      </c>
      <c r="Q227" s="18">
        <f t="shared" si="6"/>
        <v>12251.2</v>
      </c>
      <c r="R227" s="22" t="s">
        <v>72</v>
      </c>
      <c r="S227" s="63"/>
    </row>
    <row r="228" spans="1:19" s="2" customFormat="1" ht="20.25" customHeight="1" thickBot="1">
      <c r="A228" s="50">
        <f t="shared" si="5"/>
        <v>224</v>
      </c>
      <c r="B228" s="216" t="s">
        <v>11073</v>
      </c>
      <c r="C228" s="216"/>
      <c r="D228" s="216" t="s">
        <v>31</v>
      </c>
      <c r="E228" s="66">
        <v>0</v>
      </c>
      <c r="F228" s="66">
        <v>0</v>
      </c>
      <c r="G228" s="66">
        <v>0</v>
      </c>
      <c r="H228" s="66">
        <v>0</v>
      </c>
      <c r="I228" s="66" t="s">
        <v>11074</v>
      </c>
      <c r="J228" s="66">
        <v>0</v>
      </c>
      <c r="K228" s="16">
        <f>SUMIF('sales(usa)'!B:B,B228,'sales(usa)'!I:I)</f>
        <v>1561</v>
      </c>
      <c r="L228" s="16">
        <f>SUMIF('sales(usa)'!B:B,B228,'sales(usa)'!J:J)</f>
        <v>1989</v>
      </c>
      <c r="M228" s="16">
        <f>SUMIF('sales(usa)'!B:B,B228,'sales(usa)'!K:K)</f>
        <v>2977</v>
      </c>
      <c r="N228" s="16">
        <f>SUMIF('sales(usa)'!B:B,B228,'sales(usa)'!L:L)</f>
        <v>0</v>
      </c>
      <c r="O228" s="16">
        <f>SUMIF('sales(usa)'!B:B,B228,'sales(usa)'!M:M)</f>
        <v>0</v>
      </c>
      <c r="P228" s="16">
        <f>SUMIF('sales(usa)'!B:B,B228,'sales(usa)'!N:N)</f>
        <v>0</v>
      </c>
      <c r="Q228" s="18">
        <f t="shared" si="6"/>
        <v>6527</v>
      </c>
      <c r="R228" s="22" t="s">
        <v>72</v>
      </c>
      <c r="S228" s="63"/>
    </row>
    <row r="229" spans="1:19" ht="23.25" customHeight="1" thickTop="1">
      <c r="A229" s="32"/>
      <c r="B229" s="35" t="s">
        <v>16</v>
      </c>
      <c r="C229" s="35"/>
      <c r="D229" s="35"/>
      <c r="E229" s="206">
        <f ca="1">SUM(E5:E228)</f>
        <v>4497456.0277667101</v>
      </c>
      <c r="F229" s="206">
        <f t="shared" ref="F229:O229" ca="1" si="7">SUM(F5:F228)</f>
        <v>3746559.1140526319</v>
      </c>
      <c r="G229" s="206">
        <f t="shared" ca="1" si="7"/>
        <v>4458497.4123741128</v>
      </c>
      <c r="H229" s="206">
        <f t="shared" ca="1" si="7"/>
        <v>4791830.1893157884</v>
      </c>
      <c r="I229" s="206">
        <f t="shared" si="7"/>
        <v>4917232.3081052601</v>
      </c>
      <c r="J229" s="206">
        <f t="shared" ca="1" si="7"/>
        <v>5439429.3425789485</v>
      </c>
      <c r="K229" s="206">
        <f t="shared" ca="1" si="7"/>
        <v>5065600.4726896118</v>
      </c>
      <c r="L229" s="206">
        <f t="shared" si="7"/>
        <v>7231967.9837692259</v>
      </c>
      <c r="M229" s="206">
        <f t="shared" si="7"/>
        <v>6047075.4468421042</v>
      </c>
      <c r="N229" s="206">
        <f t="shared" ca="1" si="7"/>
        <v>7204780.7100000018</v>
      </c>
      <c r="O229" s="206">
        <f t="shared" ca="1" si="7"/>
        <v>5731714.4384210557</v>
      </c>
      <c r="P229" s="206">
        <f ca="1">SUM(P5:P228)</f>
        <v>3863598.6564864879</v>
      </c>
      <c r="Q229" s="206">
        <f ca="1">SUM(Q5:Q228)</f>
        <v>62995742.102401979</v>
      </c>
      <c r="R229" s="33"/>
      <c r="S229" s="63"/>
    </row>
    <row r="230" spans="1:19" ht="23.25" customHeight="1">
      <c r="B230" s="38"/>
      <c r="C230" s="38"/>
      <c r="D230" s="38"/>
      <c r="E230" s="37"/>
      <c r="F230" s="37"/>
      <c r="G230" s="37"/>
      <c r="H230" s="202"/>
      <c r="I230" s="37"/>
      <c r="J230" s="37"/>
      <c r="K230" s="37"/>
      <c r="L230" s="37"/>
      <c r="M230" s="37"/>
      <c r="N230" s="37"/>
      <c r="O230" s="37"/>
      <c r="P230" s="37"/>
      <c r="Q230" s="37"/>
      <c r="R230" s="38"/>
    </row>
    <row r="231" spans="1:19" ht="21.75" customHeight="1">
      <c r="C231" s="62"/>
      <c r="D231" s="49" t="s">
        <v>2</v>
      </c>
      <c r="E231" s="11" t="s">
        <v>4</v>
      </c>
      <c r="F231" s="11" t="s">
        <v>5</v>
      </c>
      <c r="G231" s="11" t="s">
        <v>6</v>
      </c>
      <c r="H231" s="11" t="s">
        <v>7</v>
      </c>
      <c r="I231" s="11" t="s">
        <v>8</v>
      </c>
      <c r="J231" s="11" t="s">
        <v>9</v>
      </c>
      <c r="K231" s="11" t="s">
        <v>10</v>
      </c>
      <c r="L231" s="11" t="s">
        <v>11</v>
      </c>
      <c r="M231" s="11" t="s">
        <v>12</v>
      </c>
      <c r="N231" s="11" t="s">
        <v>13</v>
      </c>
      <c r="O231" s="11" t="s">
        <v>14</v>
      </c>
      <c r="P231" s="11" t="s">
        <v>15</v>
      </c>
      <c r="Q231" s="12" t="s">
        <v>16</v>
      </c>
      <c r="R231" s="13" t="s">
        <v>17</v>
      </c>
    </row>
    <row r="232" spans="1:19" ht="18" customHeight="1">
      <c r="B232" s="63"/>
      <c r="D232" s="14" t="s">
        <v>42</v>
      </c>
      <c r="E232" s="52">
        <f t="shared" ref="E232:P232" si="8">E5</f>
        <v>2413967.9899999988</v>
      </c>
      <c r="F232" s="52">
        <f>F5</f>
        <v>1585900.8499999989</v>
      </c>
      <c r="G232" s="52">
        <f>G5</f>
        <v>2053251.9829999998</v>
      </c>
      <c r="H232" s="52">
        <f>H5</f>
        <v>2321687.1429999988</v>
      </c>
      <c r="I232" s="52">
        <f t="shared" si="8"/>
        <v>2288125.7029999983</v>
      </c>
      <c r="J232" s="52">
        <f t="shared" si="8"/>
        <v>2853960.7680000002</v>
      </c>
      <c r="K232" s="52">
        <f>K5</f>
        <v>2507071.2130000014</v>
      </c>
      <c r="L232" s="52">
        <f t="shared" si="8"/>
        <v>4795394.3129999973</v>
      </c>
      <c r="M232" s="52">
        <f t="shared" si="8"/>
        <v>3780671.3599999989</v>
      </c>
      <c r="N232" s="52">
        <f t="shared" si="8"/>
        <v>4754096.3999999994</v>
      </c>
      <c r="O232" s="52">
        <f t="shared" si="8"/>
        <v>3496637.36</v>
      </c>
      <c r="P232" s="52">
        <f t="shared" si="8"/>
        <v>2040469.6500000008</v>
      </c>
      <c r="Q232" s="18">
        <f>SUM(E232:P232)</f>
        <v>34891234.732999988</v>
      </c>
      <c r="R232" s="14"/>
    </row>
    <row r="233" spans="1:19" ht="18" customHeight="1">
      <c r="D233" s="14" t="s">
        <v>73</v>
      </c>
      <c r="E233" s="23">
        <f>SUM(E6:E152)</f>
        <v>1680678.5977667139</v>
      </c>
      <c r="F233" s="23">
        <f>SUM(F6:F152)</f>
        <v>1783995.6740526315</v>
      </c>
      <c r="G233" s="23">
        <f>SUM(G6:G153)</f>
        <v>2016240.0393741105</v>
      </c>
      <c r="H233" s="23">
        <f>SUM(H6:H155)</f>
        <v>2003730.5763157895</v>
      </c>
      <c r="I233" s="23">
        <f>SUM(I6:I156)</f>
        <v>2196884.8751052632</v>
      </c>
      <c r="J233" s="20">
        <f>SUM(J6:J156)</f>
        <v>2049625.0615789469</v>
      </c>
      <c r="K233" s="20">
        <f>SUM(K6:K160)</f>
        <v>2140346.2296896083</v>
      </c>
      <c r="L233" s="20">
        <f>SUM(L6:L157)</f>
        <v>1963779.3207692315</v>
      </c>
      <c r="M233" s="20">
        <f>SUM(M6:M158)</f>
        <v>1697153.026842105</v>
      </c>
      <c r="N233" s="20">
        <f>SUM(N6:N159)</f>
        <v>1864508.3999999997</v>
      </c>
      <c r="O233" s="20">
        <f>SUM(O6:O159)</f>
        <v>1751417.7184210524</v>
      </c>
      <c r="P233" s="20">
        <f>SUM(P6:P159)</f>
        <v>1423912.1864864863</v>
      </c>
      <c r="Q233" s="18">
        <f>SUM(E233:P233)</f>
        <v>22572271.70640194</v>
      </c>
      <c r="R233" s="14"/>
    </row>
    <row r="234" spans="1:19" ht="18" customHeight="1">
      <c r="D234" s="27" t="s">
        <v>60</v>
      </c>
      <c r="E234" s="23">
        <f t="shared" ref="E234:J234" ca="1" si="9">SUM(E160:E203)</f>
        <v>292761.51</v>
      </c>
      <c r="F234" s="23">
        <f t="shared" ca="1" si="9"/>
        <v>268833.80000000005</v>
      </c>
      <c r="G234" s="23">
        <f t="shared" ca="1" si="9"/>
        <v>291815.51000000007</v>
      </c>
      <c r="H234" s="23">
        <f t="shared" ca="1" si="9"/>
        <v>357044.01</v>
      </c>
      <c r="I234" s="23">
        <f t="shared" si="9"/>
        <v>322527.00999999995</v>
      </c>
      <c r="J234" s="16">
        <f t="shared" ca="1" si="9"/>
        <v>319923.56299999997</v>
      </c>
      <c r="K234" s="16">
        <f ca="1">SUM(K160:K204)</f>
        <v>309422.52999999997</v>
      </c>
      <c r="L234" s="16">
        <f>SUM(L160:L204)</f>
        <v>296547.42999999993</v>
      </c>
      <c r="M234" s="16">
        <f>SUM(M160:M204)</f>
        <v>397392.56000000006</v>
      </c>
      <c r="N234" s="16">
        <f ca="1">SUM(N160:N206)</f>
        <v>386908.43</v>
      </c>
      <c r="O234" s="16">
        <f ca="1">SUM(O160:O208)</f>
        <v>337358.46000000008</v>
      </c>
      <c r="P234" s="16">
        <f ca="1">SUM(P160:P209)</f>
        <v>332168.97000000003</v>
      </c>
      <c r="Q234" s="18">
        <f ca="1">SUM(E234:P234)</f>
        <v>3912703.7830000003</v>
      </c>
      <c r="R234" s="14"/>
    </row>
    <row r="235" spans="1:19" ht="18" customHeight="1">
      <c r="B235" s="63"/>
      <c r="D235" s="27" t="s">
        <v>190</v>
      </c>
      <c r="E235" s="23">
        <f>E214</f>
        <v>65684.19</v>
      </c>
      <c r="F235" s="23">
        <f>F214</f>
        <v>55838.709999999992</v>
      </c>
      <c r="G235" s="23">
        <f>G214</f>
        <v>68524.779999999984</v>
      </c>
      <c r="H235" s="23">
        <f>H214</f>
        <v>64011.959999999992</v>
      </c>
      <c r="I235" s="23">
        <f t="shared" ref="I235:P235" si="10">I214</f>
        <v>62240.26999999999</v>
      </c>
      <c r="J235" s="23">
        <f t="shared" si="10"/>
        <v>172738.71000000002</v>
      </c>
      <c r="K235" s="23">
        <f t="shared" si="10"/>
        <v>70880.279999999984</v>
      </c>
      <c r="L235" s="23">
        <f t="shared" si="10"/>
        <v>128433.22</v>
      </c>
      <c r="M235" s="23">
        <f t="shared" si="10"/>
        <v>125056.99999999999</v>
      </c>
      <c r="N235" s="23">
        <f t="shared" si="10"/>
        <v>155838.67999999993</v>
      </c>
      <c r="O235" s="23">
        <f t="shared" si="10"/>
        <v>109229.94000000002</v>
      </c>
      <c r="P235" s="23">
        <f t="shared" si="10"/>
        <v>49788.950000000012</v>
      </c>
      <c r="Q235" s="18">
        <f>SUM(E235:P235)</f>
        <v>1128266.69</v>
      </c>
      <c r="R235" s="14"/>
    </row>
    <row r="236" spans="1:19" ht="18" customHeight="1" thickBot="1">
      <c r="B236" s="63"/>
      <c r="D236" s="27" t="s">
        <v>67</v>
      </c>
      <c r="E236" s="23">
        <f t="shared" ref="E236:J236" si="11">SUM(E209:E227)-E214</f>
        <v>44363.740000000005</v>
      </c>
      <c r="F236" s="23">
        <f t="shared" si="11"/>
        <v>51990.080000000002</v>
      </c>
      <c r="G236" s="23">
        <f t="shared" si="11"/>
        <v>28665.099999999991</v>
      </c>
      <c r="H236" s="23">
        <f t="shared" si="11"/>
        <v>45356.5</v>
      </c>
      <c r="I236" s="23">
        <f t="shared" si="11"/>
        <v>47454.450000000012</v>
      </c>
      <c r="J236" s="23">
        <f t="shared" si="11"/>
        <v>43181.239999999991</v>
      </c>
      <c r="K236" s="23">
        <f t="shared" ref="K236:P236" si="12">SUM(K209:K228)-K214</f>
        <v>37880.22</v>
      </c>
      <c r="L236" s="23">
        <f t="shared" si="12"/>
        <v>47813.700000000012</v>
      </c>
      <c r="M236" s="23">
        <f t="shared" si="12"/>
        <v>46801.500000000015</v>
      </c>
      <c r="N236" s="23">
        <f t="shared" si="12"/>
        <v>43428.800000000017</v>
      </c>
      <c r="O236" s="23">
        <f t="shared" si="12"/>
        <v>37070.960000000006</v>
      </c>
      <c r="P236" s="23">
        <f t="shared" si="12"/>
        <v>17258.899999999994</v>
      </c>
      <c r="Q236" s="18">
        <f>SUM(E236:P236)</f>
        <v>491265.18999999994</v>
      </c>
      <c r="R236" s="14"/>
    </row>
    <row r="237" spans="1:19" ht="24.75" customHeight="1" thickTop="1">
      <c r="D237" s="207" t="s">
        <v>16</v>
      </c>
      <c r="E237" s="206">
        <f t="shared" ref="E237:Q237" ca="1" si="13">SUM(E232:E236)</f>
        <v>4497456.0277667129</v>
      </c>
      <c r="F237" s="206">
        <f t="shared" ca="1" si="13"/>
        <v>3746559.11405263</v>
      </c>
      <c r="G237" s="206">
        <f t="shared" ca="1" si="13"/>
        <v>4458497.41237411</v>
      </c>
      <c r="H237" s="206">
        <f t="shared" ca="1" si="13"/>
        <v>4791830.1893157875</v>
      </c>
      <c r="I237" s="206">
        <f t="shared" si="13"/>
        <v>4917232.3081052611</v>
      </c>
      <c r="J237" s="206">
        <f t="shared" ca="1" si="13"/>
        <v>5439429.3425789475</v>
      </c>
      <c r="K237" s="34">
        <f t="shared" ca="1" si="13"/>
        <v>5065600.47268961</v>
      </c>
      <c r="L237" s="34">
        <f t="shared" si="13"/>
        <v>7231967.9837692287</v>
      </c>
      <c r="M237" s="34">
        <f t="shared" si="13"/>
        <v>6047075.4468421042</v>
      </c>
      <c r="N237" s="34">
        <f t="shared" ca="1" si="13"/>
        <v>7204780.7099999981</v>
      </c>
      <c r="O237" s="34">
        <f t="shared" ca="1" si="13"/>
        <v>5731714.4384210529</v>
      </c>
      <c r="P237" s="34">
        <f t="shared" ca="1" si="13"/>
        <v>3863598.6564864875</v>
      </c>
      <c r="Q237" s="34">
        <f t="shared" ca="1" si="13"/>
        <v>62995742.10240192</v>
      </c>
      <c r="R237" s="33"/>
    </row>
    <row r="238" spans="1:19" ht="18" customHeight="1">
      <c r="D238" s="10" t="s">
        <v>74</v>
      </c>
      <c r="E238" s="64">
        <f ca="1">(E232+E235)/E237</f>
        <v>0.55134550836983087</v>
      </c>
      <c r="F238" s="64">
        <f ca="1">(F232+F235)/F237</f>
        <v>0.4381992943450822</v>
      </c>
      <c r="G238" s="64">
        <f ca="1">(G232+G235)/G237</f>
        <v>0.47589503071398503</v>
      </c>
      <c r="H238" s="64">
        <f t="shared" ref="H238:P238" ca="1" si="14">(H232+H235)/H237</f>
        <v>0.49786803971462235</v>
      </c>
      <c r="I238" s="64">
        <f t="shared" si="14"/>
        <v>0.47798554669174381</v>
      </c>
      <c r="J238" s="64">
        <f t="shared" ca="1" si="14"/>
        <v>0.55643695089620893</v>
      </c>
      <c r="K238" s="64">
        <f t="shared" ca="1" si="14"/>
        <v>0.50891330788889133</v>
      </c>
      <c r="L238" s="64">
        <f t="shared" si="14"/>
        <v>0.68084199820167735</v>
      </c>
      <c r="M238" s="64">
        <f t="shared" si="14"/>
        <v>0.64588715559016929</v>
      </c>
      <c r="N238" s="64">
        <f t="shared" ca="1" si="14"/>
        <v>0.68148293162971241</v>
      </c>
      <c r="O238" s="64">
        <f t="shared" ca="1" si="14"/>
        <v>0.62910798134481527</v>
      </c>
      <c r="P238" s="64">
        <f t="shared" ca="1" si="14"/>
        <v>0.54101338825416667</v>
      </c>
      <c r="Q238" s="245">
        <f ca="1">(Q232+Q235)/Q237</f>
        <v>0.57177676174445169</v>
      </c>
      <c r="R238" s="10"/>
    </row>
    <row r="239" spans="1:19" ht="18" customHeight="1">
      <c r="Q239" s="271"/>
    </row>
    <row r="240" spans="1:19" ht="19.5" customHeight="1">
      <c r="D240" s="49" t="s">
        <v>75</v>
      </c>
      <c r="E240" s="11" t="s">
        <v>4</v>
      </c>
      <c r="F240" s="11" t="s">
        <v>5</v>
      </c>
      <c r="G240" s="11" t="s">
        <v>6</v>
      </c>
      <c r="H240" s="11" t="s">
        <v>7</v>
      </c>
      <c r="I240" s="11" t="s">
        <v>8</v>
      </c>
      <c r="J240" s="11" t="s">
        <v>9</v>
      </c>
      <c r="K240" s="11" t="s">
        <v>10</v>
      </c>
      <c r="L240" s="11" t="s">
        <v>11</v>
      </c>
      <c r="M240" s="11" t="s">
        <v>12</v>
      </c>
      <c r="N240" s="11" t="s">
        <v>13</v>
      </c>
      <c r="O240" s="11" t="s">
        <v>14</v>
      </c>
      <c r="P240" s="11" t="s">
        <v>15</v>
      </c>
      <c r="Q240" s="12" t="s">
        <v>16</v>
      </c>
      <c r="R240" s="13" t="s">
        <v>17</v>
      </c>
    </row>
    <row r="241" spans="4:20" ht="18" customHeight="1">
      <c r="D241" s="14" t="s">
        <v>228</v>
      </c>
      <c r="E241" s="23">
        <f>+scrap!D6</f>
        <v>5344.9</v>
      </c>
      <c r="F241" s="23">
        <f>+scrap!D9</f>
        <v>5901.52</v>
      </c>
      <c r="G241" s="23">
        <f>+scrap!D12</f>
        <v>4936.26</v>
      </c>
      <c r="H241" s="23">
        <f>+scrap!D15</f>
        <v>5270.29</v>
      </c>
      <c r="I241" s="203">
        <f>+scrap!D18</f>
        <v>3572.62</v>
      </c>
      <c r="J241" s="203">
        <f>+scrap!D21</f>
        <v>3075.51</v>
      </c>
      <c r="K241" s="203">
        <f>+scrap!D24</f>
        <v>8586.66</v>
      </c>
      <c r="L241" s="203">
        <f>+scrap!D27</f>
        <v>5414.7</v>
      </c>
      <c r="M241" s="203">
        <f>+scrap!D30</f>
        <v>3458.62</v>
      </c>
      <c r="N241" s="203">
        <f>+scrap!D33</f>
        <v>6072.17</v>
      </c>
      <c r="O241" s="203">
        <f>+scrap!D36</f>
        <v>5429.02</v>
      </c>
      <c r="P241" s="203">
        <f>+scrap!D39</f>
        <v>3305.41</v>
      </c>
      <c r="Q241" s="18">
        <f>SUM(E241:P241)</f>
        <v>60367.679999999993</v>
      </c>
      <c r="R241" s="14"/>
    </row>
    <row r="242" spans="4:20" ht="18" customHeight="1" thickBot="1">
      <c r="D242" s="14" t="s">
        <v>76</v>
      </c>
      <c r="E242" s="65">
        <f>+scrap!D7+scrap!D8</f>
        <v>73343.59</v>
      </c>
      <c r="F242" s="65">
        <f>+scrap!D10+scrap!D11</f>
        <v>49504.350000000006</v>
      </c>
      <c r="G242" s="65">
        <f>+scrap!D13+scrap!D14</f>
        <v>55665.35</v>
      </c>
      <c r="H242" s="65">
        <f>+scrap!D16+scrap!D17</f>
        <v>56808.420000000006</v>
      </c>
      <c r="I242" s="204">
        <f>+scrap!D19+scrap!D20</f>
        <v>30672.15</v>
      </c>
      <c r="J242" s="204">
        <f>+scrap!D22+scrap!D23</f>
        <v>25215.62</v>
      </c>
      <c r="K242" s="204">
        <f>+scrap!D25+scrap!D26</f>
        <v>37773.760000000002</v>
      </c>
      <c r="L242" s="204">
        <f>+scrap!D28+scrap!D29</f>
        <v>51074.19</v>
      </c>
      <c r="M242" s="204">
        <f>+scrap!D31+scrap!D32</f>
        <v>48486.34</v>
      </c>
      <c r="N242" s="204">
        <f>+scrap!D34+scrap!D35</f>
        <v>45116.79</v>
      </c>
      <c r="O242" s="204">
        <f>+scrap!D37+scrap!D38</f>
        <v>32681.97</v>
      </c>
      <c r="P242" s="204">
        <f>+scrap!D40+scrap!D41</f>
        <v>22467.690000000002</v>
      </c>
      <c r="Q242" s="67">
        <f>SUM(E242:P242)</f>
        <v>528810.22</v>
      </c>
      <c r="R242" s="50"/>
    </row>
    <row r="243" spans="4:20" ht="18" customHeight="1" thickTop="1">
      <c r="D243" s="35" t="s">
        <v>16</v>
      </c>
      <c r="E243" s="34">
        <f t="shared" ref="E243:K243" si="15">SUM(E241:E242)</f>
        <v>78688.489999999991</v>
      </c>
      <c r="F243" s="34">
        <f t="shared" si="15"/>
        <v>55405.87000000001</v>
      </c>
      <c r="G243" s="34">
        <f t="shared" si="15"/>
        <v>60601.61</v>
      </c>
      <c r="H243" s="34">
        <f t="shared" si="15"/>
        <v>62078.710000000006</v>
      </c>
      <c r="I243" s="34">
        <f t="shared" si="15"/>
        <v>34244.770000000004</v>
      </c>
      <c r="J243" s="34">
        <f t="shared" si="15"/>
        <v>28291.129999999997</v>
      </c>
      <c r="K243" s="34">
        <f t="shared" si="15"/>
        <v>46360.42</v>
      </c>
      <c r="L243" s="34">
        <f t="shared" ref="L243:Q243" si="16">SUM(L241:L242)</f>
        <v>56488.89</v>
      </c>
      <c r="M243" s="34">
        <f t="shared" si="16"/>
        <v>51944.959999999999</v>
      </c>
      <c r="N243" s="34">
        <f t="shared" si="16"/>
        <v>51188.959999999999</v>
      </c>
      <c r="O243" s="34">
        <f t="shared" si="16"/>
        <v>38110.990000000005</v>
      </c>
      <c r="P243" s="34">
        <f>SUM(P241:P242)</f>
        <v>25773.100000000002</v>
      </c>
      <c r="Q243" s="34">
        <f t="shared" si="16"/>
        <v>589177.89999999991</v>
      </c>
      <c r="R243" s="33"/>
    </row>
    <row r="245" spans="4:20" ht="22.5" customHeight="1">
      <c r="D245" s="68" t="s">
        <v>77</v>
      </c>
      <c r="E245" s="69">
        <f ca="1">E229+E243</f>
        <v>4576144.5177667104</v>
      </c>
      <c r="F245" s="69">
        <f ca="1">F229+F243</f>
        <v>3801964.984052632</v>
      </c>
      <c r="G245" s="69">
        <f ca="1">G229+G243</f>
        <v>4519099.0223741131</v>
      </c>
      <c r="H245" s="69">
        <f ca="1">H229+H243</f>
        <v>4853908.8993157884</v>
      </c>
      <c r="I245" s="69">
        <f>I229+I243</f>
        <v>4951477.0781052597</v>
      </c>
      <c r="J245" s="69">
        <f t="shared" ref="J245:P245" ca="1" si="17">J229+J243</f>
        <v>5467720.4725789484</v>
      </c>
      <c r="K245" s="69">
        <f ca="1">K229+K243</f>
        <v>5111960.8926896118</v>
      </c>
      <c r="L245" s="69">
        <f>L229+L243</f>
        <v>7288456.8737692256</v>
      </c>
      <c r="M245" s="69">
        <f>M229+M243</f>
        <v>6099020.4068421042</v>
      </c>
      <c r="N245" s="69">
        <f t="shared" ca="1" si="17"/>
        <v>7255969.6700000018</v>
      </c>
      <c r="O245" s="69">
        <f t="shared" ca="1" si="17"/>
        <v>5769825.4284210559</v>
      </c>
      <c r="P245" s="69">
        <f t="shared" ca="1" si="17"/>
        <v>3889371.756486488</v>
      </c>
      <c r="Q245" s="69">
        <f ca="1">Q229+Q243</f>
        <v>63584920.002401978</v>
      </c>
      <c r="R245" s="315">
        <f ca="1">Q243/Q245</f>
        <v>9.2660004915905095E-3</v>
      </c>
    </row>
    <row r="246" spans="4:20" ht="18" customHeight="1">
      <c r="Q246"/>
      <c r="R246"/>
    </row>
    <row r="248" spans="4:20" ht="18" customHeight="1">
      <c r="D248" s="49" t="s">
        <v>78</v>
      </c>
      <c r="E248" s="11" t="s">
        <v>4</v>
      </c>
      <c r="F248" s="11" t="s">
        <v>5</v>
      </c>
      <c r="G248" s="11" t="s">
        <v>6</v>
      </c>
      <c r="H248" s="11" t="s">
        <v>7</v>
      </c>
      <c r="I248" s="11" t="s">
        <v>8</v>
      </c>
      <c r="J248" s="11" t="s">
        <v>9</v>
      </c>
      <c r="K248" s="11" t="s">
        <v>10</v>
      </c>
      <c r="L248" s="11" t="s">
        <v>11</v>
      </c>
      <c r="M248" s="11" t="s">
        <v>12</v>
      </c>
      <c r="N248" s="11" t="s">
        <v>13</v>
      </c>
      <c r="O248" s="11" t="s">
        <v>14</v>
      </c>
      <c r="P248" s="11" t="s">
        <v>15</v>
      </c>
      <c r="Q248" s="12" t="s">
        <v>16</v>
      </c>
    </row>
    <row r="249" spans="4:20" ht="18" customHeight="1">
      <c r="D249" s="27" t="s">
        <v>120</v>
      </c>
      <c r="E249" s="23">
        <f>'sales(mx)'!C77</f>
        <v>300903.44776671397</v>
      </c>
      <c r="F249" s="23">
        <f>'sales(mx)'!D77</f>
        <v>274212.5710526316</v>
      </c>
      <c r="G249" s="23">
        <f>'sales(mx)'!E77</f>
        <v>480652.99937411107</v>
      </c>
      <c r="H249" s="23">
        <f>'sales(mx)'!F77</f>
        <v>511331.81631578942</v>
      </c>
      <c r="I249" s="23">
        <f>'sales(mx)'!G77</f>
        <v>670974.80210526311</v>
      </c>
      <c r="J249" s="23">
        <f>'sales(mx)'!H77</f>
        <v>401132.88157894748</v>
      </c>
      <c r="K249" s="23">
        <f>'sales(mx)'!I77</f>
        <v>446186.42968960869</v>
      </c>
      <c r="L249" s="23">
        <f>'sales(mx)'!J77</f>
        <v>322343.03076923068</v>
      </c>
      <c r="M249" s="23">
        <f>'sales(mx)'!K77</f>
        <v>211380.95684210522</v>
      </c>
      <c r="N249" s="23">
        <f>'sales(mx)'!L77</f>
        <v>247184.19000000003</v>
      </c>
      <c r="O249" s="23">
        <f>'sales(mx)'!M77</f>
        <v>276111.33842105261</v>
      </c>
      <c r="P249" s="23">
        <f>'sales(mx)'!N77</f>
        <v>288260.90648648643</v>
      </c>
      <c r="Q249" s="18">
        <f>SUM(E249:P249)</f>
        <v>4430675.3704019403</v>
      </c>
    </row>
    <row r="250" spans="4:20" ht="18" customHeight="1" thickBot="1">
      <c r="D250" s="70" t="s">
        <v>79</v>
      </c>
      <c r="E250" s="65">
        <f ca="1">'sales(usa)'!C157</f>
        <v>4196552.5799999963</v>
      </c>
      <c r="F250" s="65">
        <f ca="1">'sales(usa)'!D157</f>
        <v>3472346.5430000001</v>
      </c>
      <c r="G250" s="65">
        <f ca="1">'sales(usa)'!E157</f>
        <v>3977844.4129999992</v>
      </c>
      <c r="H250" s="65">
        <f ca="1">'sales(usa)'!F157</f>
        <v>4280498.3729999987</v>
      </c>
      <c r="I250" s="65">
        <f>'sales(usa)'!G157</f>
        <v>4246257.5059999973</v>
      </c>
      <c r="J250" s="65">
        <f ca="1">'sales(usa)'!H157</f>
        <v>5038296.4610000001</v>
      </c>
      <c r="K250" s="65">
        <f ca="1">'sales(usa)'!I157</f>
        <v>4619414.0430000033</v>
      </c>
      <c r="L250" s="65">
        <f>'sales(usa)'!J157</f>
        <v>6909624.952999996</v>
      </c>
      <c r="M250" s="65">
        <f>'sales(usa)'!K157</f>
        <v>5835694.4900000002</v>
      </c>
      <c r="N250" s="65">
        <f ca="1">'sales(usa)'!L157</f>
        <v>6957596.5200000023</v>
      </c>
      <c r="O250" s="65">
        <f ca="1">'sales(usa)'!M157</f>
        <v>5455603.1000000024</v>
      </c>
      <c r="P250" s="65">
        <f ca="1">'sales(usa)'!N157</f>
        <v>3575337.7500000009</v>
      </c>
      <c r="Q250" s="67">
        <f ca="1">SUM(E250:P250)</f>
        <v>58565066.731999993</v>
      </c>
      <c r="R250" s="205"/>
    </row>
    <row r="251" spans="4:20" ht="18" customHeight="1" thickTop="1" thickBot="1">
      <c r="D251" s="35" t="s">
        <v>16</v>
      </c>
      <c r="E251" s="206">
        <f ca="1">SUM(E249:E250)</f>
        <v>4497456.0277667101</v>
      </c>
      <c r="F251" s="206">
        <f ca="1">SUM(F249:F250)</f>
        <v>3746559.1140526319</v>
      </c>
      <c r="G251" s="206">
        <f ca="1">SUM(G249:G250)</f>
        <v>4458497.41237411</v>
      </c>
      <c r="H251" s="206">
        <f t="shared" ref="H251:N251" ca="1" si="18">SUM(H249:H250)</f>
        <v>4791830.1893157884</v>
      </c>
      <c r="I251" s="34">
        <f>SUM(I249:I250)</f>
        <v>4917232.3081052601</v>
      </c>
      <c r="J251" s="34">
        <f ca="1">SUM(J249:J250)</f>
        <v>5439429.3425789475</v>
      </c>
      <c r="K251" s="34">
        <f ca="1">SUM(K249:K250)</f>
        <v>5065600.4726896118</v>
      </c>
      <c r="L251" s="34">
        <f t="shared" si="18"/>
        <v>7231967.9837692268</v>
      </c>
      <c r="M251" s="34">
        <f>SUM(M249:M250)</f>
        <v>6047075.4468421051</v>
      </c>
      <c r="N251" s="34">
        <f t="shared" ca="1" si="18"/>
        <v>7204780.7100000028</v>
      </c>
      <c r="O251" s="34">
        <f ca="1">SUM(O249:O250)</f>
        <v>5731714.4384210547</v>
      </c>
      <c r="P251" s="34">
        <f ca="1">SUM(P249:P250)</f>
        <v>3863598.6564864875</v>
      </c>
      <c r="Q251" s="34">
        <f ca="1">SUM(Q249:Q250)</f>
        <v>62995742.102401935</v>
      </c>
    </row>
    <row r="252" spans="4:20" ht="21" customHeight="1" thickTop="1">
      <c r="D252" s="35" t="s">
        <v>80</v>
      </c>
      <c r="E252" s="71">
        <f ca="1">E249/E251</f>
        <v>6.690525619571934E-2</v>
      </c>
      <c r="F252" s="71">
        <f ca="1">F249/F251</f>
        <v>7.3190509666352863E-2</v>
      </c>
      <c r="G252" s="71">
        <f ca="1">G249/G251</f>
        <v>0.10780605098931025</v>
      </c>
      <c r="H252" s="71">
        <f t="shared" ref="H252:N252" ca="1" si="19">H249/H251</f>
        <v>0.10670908527933479</v>
      </c>
      <c r="I252" s="71">
        <f t="shared" si="19"/>
        <v>0.1364537528559043</v>
      </c>
      <c r="J252" s="71">
        <f t="shared" ca="1" si="19"/>
        <v>7.3745397966464246E-2</v>
      </c>
      <c r="K252" s="71">
        <f t="shared" ca="1" si="19"/>
        <v>8.8081646409967115E-2</v>
      </c>
      <c r="L252" s="71">
        <f>L249/L251</f>
        <v>4.4571965956247059E-2</v>
      </c>
      <c r="M252" s="71">
        <f>M249/M251</f>
        <v>3.4955898715054445E-2</v>
      </c>
      <c r="N252" s="71">
        <f t="shared" ca="1" si="19"/>
        <v>3.4308357179687145E-2</v>
      </c>
      <c r="O252" s="71">
        <f ca="1">O249/O251</f>
        <v>4.8172556638588306E-2</v>
      </c>
      <c r="P252" s="71">
        <f ca="1">P249/P251</f>
        <v>7.4609433358854005E-2</v>
      </c>
      <c r="Q252" s="71">
        <f ca="1">Q249/Q251</f>
        <v>7.0332933981469919E-2</v>
      </c>
    </row>
    <row r="253" spans="4:20" ht="18" customHeight="1">
      <c r="P253" s="3">
        <f ca="1">+P251-P229</f>
        <v>0</v>
      </c>
    </row>
    <row r="254" spans="4:20" ht="18" customHeight="1">
      <c r="F254" s="56">
        <f ca="1">+F251-F237</f>
        <v>0</v>
      </c>
      <c r="H254" s="3" t="s">
        <v>70</v>
      </c>
    </row>
    <row r="255" spans="4:20" ht="18" customHeight="1">
      <c r="G255" s="56"/>
      <c r="I255" s="56"/>
      <c r="J255" s="56"/>
      <c r="K255" s="56"/>
      <c r="O255"/>
      <c r="P255"/>
      <c r="Q255"/>
      <c r="R255"/>
      <c r="S255"/>
      <c r="T255"/>
    </row>
    <row r="256" spans="4:20" ht="18" customHeight="1">
      <c r="E256" s="6"/>
      <c r="F256" s="6"/>
      <c r="G256" s="56"/>
      <c r="I256" s="56"/>
      <c r="J256" s="56"/>
      <c r="K256" s="6"/>
      <c r="L256" s="6"/>
      <c r="M256" s="6"/>
      <c r="N256" s="6"/>
      <c r="O256"/>
      <c r="P256"/>
      <c r="Q256"/>
      <c r="R256"/>
      <c r="S256"/>
      <c r="T256"/>
    </row>
    <row r="257" spans="15:20" ht="18" customHeight="1">
      <c r="O257"/>
      <c r="P257"/>
      <c r="Q257"/>
      <c r="R257"/>
      <c r="S257"/>
      <c r="T257"/>
    </row>
    <row r="258" spans="15:20" ht="18" customHeight="1">
      <c r="O258"/>
      <c r="P258"/>
      <c r="Q258"/>
      <c r="R258"/>
      <c r="S258"/>
      <c r="T258"/>
    </row>
    <row r="259" spans="15:20" ht="18" customHeight="1">
      <c r="O259"/>
      <c r="P259"/>
      <c r="Q259"/>
      <c r="R259"/>
      <c r="S259"/>
      <c r="T259"/>
    </row>
    <row r="260" spans="15:20" ht="18" customHeight="1">
      <c r="O260"/>
      <c r="P260"/>
      <c r="Q260"/>
      <c r="R260"/>
      <c r="S260"/>
      <c r="T260"/>
    </row>
    <row r="261" spans="15:20" ht="18" customHeight="1">
      <c r="O261"/>
      <c r="P261"/>
      <c r="Q261"/>
      <c r="R261"/>
      <c r="S261"/>
      <c r="T261"/>
    </row>
  </sheetData>
  <autoFilter ref="B4:R238" xr:uid="{00000000-0009-0000-0000-000004000000}"/>
  <pageMargins left="0.25" right="0.25" top="0.41" bottom="0.75" header="0.3" footer="0.3"/>
  <pageSetup orientation="portrait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filterMode="1"/>
  <dimension ref="A1:J57"/>
  <sheetViews>
    <sheetView showGridLines="0" zoomScale="80" zoomScaleNormal="80" workbookViewId="0">
      <pane xSplit="2" ySplit="6" topLeftCell="C16" activePane="bottomRight" state="frozen"/>
      <selection activeCell="E54" sqref="E54"/>
      <selection pane="topRight" activeCell="E54" sqref="E54"/>
      <selection pane="bottomLeft" activeCell="E54" sqref="E54"/>
      <selection pane="bottomRight" activeCell="B47" sqref="B47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19.5703125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91"/>
    </row>
    <row r="3" spans="1:10" ht="23.25" customHeight="1">
      <c r="A3" s="94" t="s">
        <v>6062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hidden="1" customHeight="1">
      <c r="A7" s="324">
        <v>1</v>
      </c>
      <c r="B7" s="200" t="s">
        <v>142</v>
      </c>
      <c r="C7" s="90">
        <v>43558</v>
      </c>
      <c r="D7" s="125" t="s">
        <v>5979</v>
      </c>
      <c r="E7" s="109">
        <v>148.9</v>
      </c>
      <c r="F7" s="107" t="str">
        <f t="shared" ref="F7:F51" si="0">D7</f>
        <v>OSH19-0103</v>
      </c>
      <c r="G7" s="318"/>
      <c r="H7" s="109"/>
      <c r="I7" s="110"/>
      <c r="J7" s="107"/>
    </row>
    <row r="8" spans="1:10" ht="18" hidden="1" customHeight="1">
      <c r="A8" s="324">
        <v>2</v>
      </c>
      <c r="B8" s="200" t="s">
        <v>298</v>
      </c>
      <c r="C8" s="90">
        <v>43559</v>
      </c>
      <c r="D8" s="125" t="s">
        <v>5980</v>
      </c>
      <c r="E8" s="109">
        <v>4121.46</v>
      </c>
      <c r="F8" s="107" t="str">
        <f t="shared" si="0"/>
        <v>OSH19-0104</v>
      </c>
      <c r="G8" s="318"/>
      <c r="H8" s="109"/>
      <c r="I8" s="110"/>
      <c r="J8" s="107"/>
    </row>
    <row r="9" spans="1:10" ht="18" hidden="1" customHeight="1">
      <c r="A9" s="324">
        <v>3</v>
      </c>
      <c r="B9" s="200" t="s">
        <v>1746</v>
      </c>
      <c r="D9" s="327" t="s">
        <v>5981</v>
      </c>
      <c r="E9" s="109">
        <v>0</v>
      </c>
      <c r="F9" s="107" t="str">
        <f t="shared" si="0"/>
        <v>OSH19-0105</v>
      </c>
      <c r="G9" s="318"/>
      <c r="H9" s="109"/>
      <c r="I9" s="110"/>
      <c r="J9" s="107"/>
    </row>
    <row r="10" spans="1:10" ht="18" hidden="1" customHeight="1">
      <c r="A10" s="324">
        <v>4</v>
      </c>
      <c r="B10" s="200" t="s">
        <v>142</v>
      </c>
      <c r="C10" s="90">
        <v>43559</v>
      </c>
      <c r="D10" s="125" t="s">
        <v>5982</v>
      </c>
      <c r="E10" s="109">
        <v>921.66</v>
      </c>
      <c r="F10" s="107" t="str">
        <f t="shared" si="0"/>
        <v>OSH19-0106</v>
      </c>
      <c r="G10" s="318"/>
      <c r="H10" s="109"/>
      <c r="I10" s="110"/>
      <c r="J10" s="107"/>
    </row>
    <row r="11" spans="1:10" ht="18" hidden="1" customHeight="1">
      <c r="A11" s="324">
        <v>5</v>
      </c>
      <c r="B11" s="200" t="s">
        <v>298</v>
      </c>
      <c r="C11" s="90">
        <v>43560</v>
      </c>
      <c r="D11" s="125" t="s">
        <v>5983</v>
      </c>
      <c r="E11" s="109">
        <v>1416.69</v>
      </c>
      <c r="F11" s="107" t="str">
        <f t="shared" si="0"/>
        <v>OSH19-0107</v>
      </c>
      <c r="G11" s="318"/>
      <c r="H11" s="109"/>
      <c r="I11" s="110"/>
      <c r="J11" s="107"/>
    </row>
    <row r="12" spans="1:10" ht="18" hidden="1" customHeight="1">
      <c r="A12" s="324">
        <v>6</v>
      </c>
      <c r="B12" s="200" t="s">
        <v>58</v>
      </c>
      <c r="C12" s="90">
        <v>43560</v>
      </c>
      <c r="D12" s="125" t="s">
        <v>5984</v>
      </c>
      <c r="E12" s="109">
        <v>3190</v>
      </c>
      <c r="F12" s="107" t="str">
        <f t="shared" si="0"/>
        <v>OSH19-0108</v>
      </c>
      <c r="G12" s="318"/>
      <c r="H12" s="109"/>
      <c r="I12" s="110"/>
      <c r="J12" s="107"/>
    </row>
    <row r="13" spans="1:10" ht="18" hidden="1" customHeight="1">
      <c r="A13" s="324">
        <v>7</v>
      </c>
      <c r="B13" s="200" t="s">
        <v>199</v>
      </c>
      <c r="C13" s="90">
        <v>43560</v>
      </c>
      <c r="D13" s="125" t="s">
        <v>5985</v>
      </c>
      <c r="E13" s="109">
        <v>72.75</v>
      </c>
      <c r="F13" s="107" t="str">
        <f t="shared" si="0"/>
        <v>OSH19-0109</v>
      </c>
      <c r="G13" s="318"/>
      <c r="H13" s="109"/>
      <c r="I13" s="110"/>
      <c r="J13" s="107"/>
    </row>
    <row r="14" spans="1:10" ht="18" hidden="1" customHeight="1">
      <c r="A14" s="324">
        <v>8</v>
      </c>
      <c r="B14" s="200" t="s">
        <v>142</v>
      </c>
      <c r="C14" s="90">
        <v>43561</v>
      </c>
      <c r="D14" s="125" t="s">
        <v>5986</v>
      </c>
      <c r="E14" s="109">
        <v>1568</v>
      </c>
      <c r="F14" s="107" t="str">
        <f t="shared" si="0"/>
        <v>OSH19-0110</v>
      </c>
      <c r="G14" s="318"/>
      <c r="H14" s="109"/>
      <c r="I14" s="110"/>
      <c r="J14" s="107"/>
    </row>
    <row r="15" spans="1:10" ht="18" hidden="1" customHeight="1">
      <c r="A15" s="324">
        <v>9</v>
      </c>
      <c r="B15" s="200" t="s">
        <v>218</v>
      </c>
      <c r="C15" s="90">
        <v>43561</v>
      </c>
      <c r="D15" s="125" t="s">
        <v>5987</v>
      </c>
      <c r="E15" s="109">
        <v>10809.6</v>
      </c>
      <c r="F15" s="107" t="str">
        <f t="shared" si="0"/>
        <v>OSH19-0111</v>
      </c>
      <c r="G15" s="318"/>
      <c r="H15" s="109"/>
      <c r="I15" s="110"/>
      <c r="J15" s="107"/>
    </row>
    <row r="16" spans="1:10" ht="18" hidden="1" customHeight="1">
      <c r="A16" s="324">
        <v>10</v>
      </c>
      <c r="B16" s="200" t="s">
        <v>346</v>
      </c>
      <c r="C16" s="90">
        <v>43561</v>
      </c>
      <c r="D16" s="125" t="s">
        <v>5988</v>
      </c>
      <c r="E16" s="109">
        <v>2260.5</v>
      </c>
      <c r="F16" s="107" t="str">
        <f t="shared" si="0"/>
        <v>OSH19-0112</v>
      </c>
      <c r="G16" s="318"/>
      <c r="H16" s="109"/>
      <c r="I16" s="110"/>
      <c r="J16" s="107"/>
    </row>
    <row r="17" spans="1:10" ht="18" hidden="1" customHeight="1">
      <c r="A17" s="324">
        <v>11</v>
      </c>
      <c r="B17" s="200" t="s">
        <v>218</v>
      </c>
      <c r="C17" s="90">
        <v>43563</v>
      </c>
      <c r="D17" s="347" t="s">
        <v>5989</v>
      </c>
      <c r="E17" s="109">
        <v>0</v>
      </c>
      <c r="F17" s="107" t="str">
        <f t="shared" si="0"/>
        <v>OSH19-0113</v>
      </c>
      <c r="G17" s="318"/>
      <c r="H17" s="109"/>
      <c r="I17" s="110"/>
      <c r="J17" s="107" t="s">
        <v>6133</v>
      </c>
    </row>
    <row r="18" spans="1:10" ht="18" hidden="1" customHeight="1">
      <c r="A18" s="324">
        <v>12</v>
      </c>
      <c r="B18" s="200" t="s">
        <v>199</v>
      </c>
      <c r="C18" s="90">
        <v>43563</v>
      </c>
      <c r="D18" s="125" t="s">
        <v>5990</v>
      </c>
      <c r="E18" s="109">
        <v>600</v>
      </c>
      <c r="F18" s="107" t="str">
        <f t="shared" si="0"/>
        <v>OSH19-0114</v>
      </c>
      <c r="G18" s="318"/>
      <c r="H18" s="109"/>
      <c r="I18" s="110"/>
      <c r="J18" s="107"/>
    </row>
    <row r="19" spans="1:10" ht="18" hidden="1" customHeight="1">
      <c r="A19" s="324">
        <v>13</v>
      </c>
      <c r="B19" s="200" t="s">
        <v>218</v>
      </c>
      <c r="C19" s="90">
        <v>43564</v>
      </c>
      <c r="D19" s="125" t="s">
        <v>5991</v>
      </c>
      <c r="E19" s="109">
        <v>19557.02</v>
      </c>
      <c r="F19" s="107" t="str">
        <f t="shared" si="0"/>
        <v>OSH19-0115</v>
      </c>
      <c r="G19" s="318"/>
      <c r="H19" s="109"/>
      <c r="I19" s="110"/>
      <c r="J19" s="107"/>
    </row>
    <row r="20" spans="1:10" ht="18" hidden="1" customHeight="1">
      <c r="A20" s="324">
        <v>14</v>
      </c>
      <c r="B20" s="200" t="s">
        <v>199</v>
      </c>
      <c r="C20" s="90">
        <v>43565</v>
      </c>
      <c r="D20" s="125" t="s">
        <v>5992</v>
      </c>
      <c r="E20" s="109">
        <v>2520</v>
      </c>
      <c r="F20" s="107" t="str">
        <f t="shared" si="0"/>
        <v>OSH19-0116</v>
      </c>
      <c r="G20" s="318"/>
      <c r="H20" s="109"/>
      <c r="I20" s="110"/>
      <c r="J20" s="107"/>
    </row>
    <row r="21" spans="1:10" ht="18" hidden="1" customHeight="1">
      <c r="A21" s="324">
        <v>15</v>
      </c>
      <c r="B21" s="200" t="s">
        <v>218</v>
      </c>
      <c r="C21" s="90">
        <v>43566</v>
      </c>
      <c r="D21" s="125" t="s">
        <v>5993</v>
      </c>
      <c r="E21" s="109">
        <v>2718</v>
      </c>
      <c r="F21" s="107" t="str">
        <f t="shared" si="0"/>
        <v>OSH19-0117</v>
      </c>
      <c r="G21" s="318"/>
      <c r="H21" s="109"/>
      <c r="I21" s="110"/>
      <c r="J21" s="107"/>
    </row>
    <row r="22" spans="1:10" ht="18" hidden="1" customHeight="1">
      <c r="A22" s="324">
        <v>16</v>
      </c>
      <c r="B22" s="200" t="s">
        <v>142</v>
      </c>
      <c r="C22" s="90">
        <v>43566</v>
      </c>
      <c r="D22" s="125" t="s">
        <v>5994</v>
      </c>
      <c r="E22" s="109">
        <v>915.2</v>
      </c>
      <c r="F22" s="107" t="str">
        <f t="shared" si="0"/>
        <v>OSH19-0118</v>
      </c>
      <c r="G22" s="318"/>
      <c r="H22" s="109"/>
      <c r="I22" s="110"/>
      <c r="J22" s="107"/>
    </row>
    <row r="23" spans="1:10" ht="18" hidden="1" customHeight="1">
      <c r="A23" s="324">
        <v>17</v>
      </c>
      <c r="B23" s="200" t="s">
        <v>6096</v>
      </c>
      <c r="C23" s="90">
        <v>43567</v>
      </c>
      <c r="D23" s="125" t="s">
        <v>5995</v>
      </c>
      <c r="E23" s="109">
        <v>2387.15</v>
      </c>
      <c r="F23" s="107" t="str">
        <f t="shared" si="0"/>
        <v>OSH19-0119</v>
      </c>
      <c r="G23" s="318"/>
      <c r="H23" s="109"/>
      <c r="I23" s="110"/>
      <c r="J23" s="107"/>
    </row>
    <row r="24" spans="1:10" ht="18" hidden="1" customHeight="1">
      <c r="A24" s="324">
        <v>18</v>
      </c>
      <c r="B24" s="200" t="s">
        <v>218</v>
      </c>
      <c r="C24" s="90">
        <v>43568</v>
      </c>
      <c r="D24" s="125" t="s">
        <v>5996</v>
      </c>
      <c r="E24" s="109">
        <v>8154</v>
      </c>
      <c r="F24" s="107" t="str">
        <f t="shared" si="0"/>
        <v>OSH19-0120</v>
      </c>
      <c r="G24" s="318"/>
      <c r="H24" s="109"/>
      <c r="I24" s="110"/>
      <c r="J24" s="107"/>
    </row>
    <row r="25" spans="1:10" ht="18" hidden="1" customHeight="1">
      <c r="A25" s="324">
        <v>19</v>
      </c>
      <c r="B25" s="200" t="s">
        <v>199</v>
      </c>
      <c r="C25" s="90">
        <v>43568</v>
      </c>
      <c r="D25" s="125" t="s">
        <v>5997</v>
      </c>
      <c r="E25" s="109">
        <v>1820</v>
      </c>
      <c r="F25" s="107" t="str">
        <f t="shared" si="0"/>
        <v>OSH19-0122</v>
      </c>
      <c r="G25" s="318"/>
      <c r="H25" s="109"/>
      <c r="I25" s="110"/>
      <c r="J25" s="107"/>
    </row>
    <row r="26" spans="1:10" ht="18" hidden="1" customHeight="1">
      <c r="A26" s="324">
        <v>20</v>
      </c>
      <c r="B26" s="200" t="s">
        <v>298</v>
      </c>
      <c r="C26" s="90">
        <v>43570</v>
      </c>
      <c r="D26" s="125" t="s">
        <v>5998</v>
      </c>
      <c r="E26" s="109">
        <v>7890.16</v>
      </c>
      <c r="F26" s="107" t="str">
        <f t="shared" si="0"/>
        <v>OSH19-0123</v>
      </c>
      <c r="G26" s="318"/>
      <c r="H26" s="109"/>
      <c r="I26" s="110"/>
      <c r="J26" s="107"/>
    </row>
    <row r="27" spans="1:10" ht="18" hidden="1" customHeight="1">
      <c r="A27" s="324">
        <v>21</v>
      </c>
      <c r="B27" s="200" t="s">
        <v>358</v>
      </c>
      <c r="C27" s="90">
        <v>43570</v>
      </c>
      <c r="D27" s="125" t="s">
        <v>5999</v>
      </c>
      <c r="E27" s="109">
        <v>350</v>
      </c>
      <c r="F27" s="107" t="str">
        <f t="shared" si="0"/>
        <v>OSH19-0124</v>
      </c>
      <c r="G27" s="318"/>
      <c r="H27" s="109"/>
      <c r="I27" s="110"/>
      <c r="J27" s="107"/>
    </row>
    <row r="28" spans="1:10" ht="18" hidden="1" customHeight="1">
      <c r="A28" s="324">
        <v>22</v>
      </c>
      <c r="B28" s="200" t="s">
        <v>142</v>
      </c>
      <c r="C28" s="90">
        <v>43571</v>
      </c>
      <c r="D28" s="125" t="s">
        <v>6000</v>
      </c>
      <c r="E28" s="109">
        <v>729.75</v>
      </c>
      <c r="F28" s="107" t="str">
        <f t="shared" si="0"/>
        <v>OSH19-0125</v>
      </c>
      <c r="G28" s="318"/>
      <c r="H28" s="109"/>
      <c r="I28" s="110"/>
      <c r="J28" s="107"/>
    </row>
    <row r="29" spans="1:10" ht="18" hidden="1" customHeight="1">
      <c r="A29" s="324">
        <v>23</v>
      </c>
      <c r="B29" s="200" t="s">
        <v>142</v>
      </c>
      <c r="C29" s="90">
        <v>43571</v>
      </c>
      <c r="D29" s="125" t="s">
        <v>6001</v>
      </c>
      <c r="E29" s="109">
        <v>350.4</v>
      </c>
      <c r="F29" s="107" t="str">
        <f t="shared" si="0"/>
        <v>OSH19-0126</v>
      </c>
      <c r="G29" s="318"/>
      <c r="H29" s="109"/>
      <c r="I29" s="110"/>
      <c r="J29" s="107"/>
    </row>
    <row r="30" spans="1:10" ht="18" hidden="1" customHeight="1">
      <c r="A30" s="324">
        <v>24</v>
      </c>
      <c r="B30" s="200" t="s">
        <v>142</v>
      </c>
      <c r="C30" s="90">
        <v>43571</v>
      </c>
      <c r="D30" s="125" t="s">
        <v>6002</v>
      </c>
      <c r="E30" s="109">
        <v>1051.2</v>
      </c>
      <c r="F30" s="107" t="str">
        <f t="shared" si="0"/>
        <v>OSH19-0127</v>
      </c>
      <c r="G30" s="318"/>
      <c r="H30" s="109"/>
      <c r="I30" s="110"/>
      <c r="J30" s="107"/>
    </row>
    <row r="31" spans="1:10" ht="18" hidden="1" customHeight="1">
      <c r="A31" s="324">
        <v>25</v>
      </c>
      <c r="B31" s="200" t="s">
        <v>142</v>
      </c>
      <c r="C31" s="90">
        <v>43572</v>
      </c>
      <c r="D31" s="125" t="s">
        <v>6003</v>
      </c>
      <c r="E31" s="109">
        <v>159.6</v>
      </c>
      <c r="F31" s="107" t="str">
        <f t="shared" si="0"/>
        <v>OSH19-0128</v>
      </c>
      <c r="G31" s="318"/>
      <c r="H31" s="109"/>
      <c r="I31" s="110"/>
      <c r="J31" s="107"/>
    </row>
    <row r="32" spans="1:10" ht="18" hidden="1" customHeight="1">
      <c r="A32" s="324">
        <v>26</v>
      </c>
      <c r="B32" s="200" t="s">
        <v>142</v>
      </c>
      <c r="C32" s="90">
        <v>43572</v>
      </c>
      <c r="D32" s="125" t="s">
        <v>6004</v>
      </c>
      <c r="E32" s="109">
        <v>319.2</v>
      </c>
      <c r="F32" s="107" t="str">
        <f t="shared" si="0"/>
        <v>OSH19-0129</v>
      </c>
      <c r="G32" s="318"/>
      <c r="H32" s="109"/>
      <c r="I32" s="110"/>
      <c r="J32" s="107"/>
    </row>
    <row r="33" spans="1:10" ht="18" hidden="1" customHeight="1">
      <c r="A33" s="324">
        <v>27</v>
      </c>
      <c r="B33" s="200" t="s">
        <v>142</v>
      </c>
      <c r="C33" s="90">
        <v>43573</v>
      </c>
      <c r="D33" s="125" t="s">
        <v>6005</v>
      </c>
      <c r="E33" s="109">
        <v>1260</v>
      </c>
      <c r="F33" s="107" t="str">
        <f t="shared" si="0"/>
        <v>OSH19-0130</v>
      </c>
      <c r="G33" s="318"/>
      <c r="H33" s="109"/>
      <c r="I33" s="110"/>
      <c r="J33" s="107"/>
    </row>
    <row r="34" spans="1:10" ht="18" hidden="1" customHeight="1">
      <c r="A34" s="324">
        <v>28</v>
      </c>
      <c r="B34" s="200" t="s">
        <v>218</v>
      </c>
      <c r="C34" s="90">
        <v>43574</v>
      </c>
      <c r="D34" s="125" t="s">
        <v>6006</v>
      </c>
      <c r="E34" s="109">
        <v>8154</v>
      </c>
      <c r="F34" s="107" t="str">
        <f t="shared" si="0"/>
        <v>OSH19-0131</v>
      </c>
      <c r="G34" s="318"/>
      <c r="H34" s="109"/>
      <c r="I34" s="110"/>
      <c r="J34" s="107"/>
    </row>
    <row r="35" spans="1:10" ht="18" hidden="1" customHeight="1">
      <c r="A35" s="324">
        <v>29</v>
      </c>
      <c r="B35" s="200" t="s">
        <v>358</v>
      </c>
      <c r="C35" s="90">
        <v>43577</v>
      </c>
      <c r="D35" s="125" t="s">
        <v>6007</v>
      </c>
      <c r="E35" s="109">
        <v>6872.93</v>
      </c>
      <c r="F35" s="107" t="str">
        <f t="shared" si="0"/>
        <v>OSH19-0132</v>
      </c>
      <c r="G35" s="318"/>
      <c r="H35" s="109"/>
      <c r="I35" s="110"/>
      <c r="J35" s="107"/>
    </row>
    <row r="36" spans="1:10" ht="18" hidden="1" customHeight="1">
      <c r="A36" s="324">
        <v>30</v>
      </c>
      <c r="B36" s="200" t="s">
        <v>218</v>
      </c>
      <c r="C36" s="90">
        <v>43577</v>
      </c>
      <c r="D36" s="125" t="s">
        <v>6008</v>
      </c>
      <c r="E36" s="109">
        <v>5436</v>
      </c>
      <c r="F36" s="107" t="str">
        <f t="shared" si="0"/>
        <v>OSH19-0133</v>
      </c>
      <c r="G36" s="318"/>
      <c r="H36" s="109"/>
      <c r="I36" s="110"/>
      <c r="J36" s="107"/>
    </row>
    <row r="37" spans="1:10" ht="18" hidden="1" customHeight="1">
      <c r="A37" s="324">
        <v>31</v>
      </c>
      <c r="B37" s="200" t="s">
        <v>346</v>
      </c>
      <c r="C37" s="90">
        <v>43577</v>
      </c>
      <c r="D37" s="125" t="s">
        <v>6009</v>
      </c>
      <c r="E37" s="109">
        <v>448.8</v>
      </c>
      <c r="F37" s="107" t="str">
        <f t="shared" si="0"/>
        <v>OSH19-0134</v>
      </c>
      <c r="G37" s="318"/>
      <c r="H37" s="109"/>
      <c r="I37" s="110"/>
      <c r="J37" s="107"/>
    </row>
    <row r="38" spans="1:10" ht="18" hidden="1" customHeight="1">
      <c r="A38" s="324">
        <v>32</v>
      </c>
      <c r="B38" s="200" t="s">
        <v>358</v>
      </c>
      <c r="C38" s="90">
        <v>43578</v>
      </c>
      <c r="D38" s="125" t="s">
        <v>6010</v>
      </c>
      <c r="E38" s="109">
        <v>4659.4799999999996</v>
      </c>
      <c r="F38" s="107" t="str">
        <f t="shared" si="0"/>
        <v>OSH19-0135</v>
      </c>
      <c r="G38" s="318"/>
      <c r="H38" s="109"/>
      <c r="I38" s="110"/>
      <c r="J38" s="107"/>
    </row>
    <row r="39" spans="1:10" ht="18" hidden="1" customHeight="1">
      <c r="A39" s="324">
        <v>33</v>
      </c>
      <c r="B39" s="200" t="s">
        <v>346</v>
      </c>
      <c r="C39" s="90">
        <v>43578</v>
      </c>
      <c r="D39" s="125" t="s">
        <v>6011</v>
      </c>
      <c r="E39" s="109">
        <v>77.22</v>
      </c>
      <c r="F39" s="107" t="str">
        <f t="shared" si="0"/>
        <v>OSH19-0136</v>
      </c>
      <c r="G39" s="318"/>
      <c r="H39" s="109"/>
      <c r="I39" s="110"/>
      <c r="J39" s="107"/>
    </row>
    <row r="40" spans="1:10" ht="18" hidden="1" customHeight="1">
      <c r="A40" s="324">
        <v>34</v>
      </c>
      <c r="B40" s="200" t="s">
        <v>358</v>
      </c>
      <c r="C40" s="90">
        <v>43578</v>
      </c>
      <c r="D40" s="125" t="s">
        <v>6012</v>
      </c>
      <c r="E40" s="109">
        <v>24.54</v>
      </c>
      <c r="F40" s="107" t="str">
        <f t="shared" si="0"/>
        <v>OSH19-0137</v>
      </c>
      <c r="G40" s="318"/>
      <c r="H40" s="109"/>
      <c r="I40" s="110"/>
      <c r="J40" s="107"/>
    </row>
    <row r="41" spans="1:10" ht="18" hidden="1" customHeight="1">
      <c r="A41" s="324">
        <v>35</v>
      </c>
      <c r="B41" s="200" t="s">
        <v>142</v>
      </c>
      <c r="C41" s="90">
        <v>43578</v>
      </c>
      <c r="D41" s="125" t="s">
        <v>6013</v>
      </c>
      <c r="E41" s="109">
        <v>262.39999999999998</v>
      </c>
      <c r="F41" s="107" t="str">
        <f t="shared" si="0"/>
        <v>OSH19-0138</v>
      </c>
      <c r="G41" s="318"/>
      <c r="H41" s="109"/>
      <c r="I41" s="110"/>
      <c r="J41" s="107"/>
    </row>
    <row r="42" spans="1:10" ht="18" hidden="1" customHeight="1">
      <c r="A42" s="324">
        <v>36</v>
      </c>
      <c r="B42" s="200" t="s">
        <v>199</v>
      </c>
      <c r="C42" s="90">
        <v>43578</v>
      </c>
      <c r="D42" s="125" t="s">
        <v>6014</v>
      </c>
      <c r="E42" s="109">
        <v>1650</v>
      </c>
      <c r="F42" s="107" t="str">
        <f t="shared" si="0"/>
        <v>OSH19-0139</v>
      </c>
      <c r="G42" s="318"/>
      <c r="H42" s="109"/>
      <c r="I42" s="110"/>
      <c r="J42" s="107"/>
    </row>
    <row r="43" spans="1:10" ht="18" hidden="1" customHeight="1">
      <c r="A43" s="324">
        <v>37</v>
      </c>
      <c r="B43" s="200" t="s">
        <v>298</v>
      </c>
      <c r="C43" s="90">
        <v>43579</v>
      </c>
      <c r="D43" s="125" t="s">
        <v>6015</v>
      </c>
      <c r="E43" s="109">
        <v>5350</v>
      </c>
      <c r="F43" s="107" t="str">
        <f t="shared" si="0"/>
        <v>OSH19-0140</v>
      </c>
      <c r="G43" s="318"/>
      <c r="H43" s="109"/>
      <c r="I43" s="110"/>
      <c r="J43" s="107"/>
    </row>
    <row r="44" spans="1:10" ht="18" hidden="1" customHeight="1">
      <c r="A44" s="324">
        <v>38</v>
      </c>
      <c r="B44" s="200" t="s">
        <v>346</v>
      </c>
      <c r="C44" s="90">
        <v>43579</v>
      </c>
      <c r="D44" s="125" t="s">
        <v>6016</v>
      </c>
      <c r="E44" s="109">
        <v>1601.6</v>
      </c>
      <c r="F44" s="107" t="str">
        <f t="shared" si="0"/>
        <v>OSH19-0141</v>
      </c>
      <c r="G44" s="318"/>
      <c r="H44" s="109"/>
      <c r="I44" s="110"/>
      <c r="J44" s="107"/>
    </row>
    <row r="45" spans="1:10" ht="18" hidden="1" customHeight="1">
      <c r="A45" s="324">
        <v>39</v>
      </c>
      <c r="B45" s="200" t="s">
        <v>218</v>
      </c>
      <c r="C45" s="90">
        <v>43579</v>
      </c>
      <c r="D45" s="125" t="s">
        <v>6017</v>
      </c>
      <c r="E45" s="109">
        <v>8240</v>
      </c>
      <c r="F45" s="107" t="str">
        <f t="shared" si="0"/>
        <v>OSH19-0142</v>
      </c>
      <c r="G45" s="318"/>
      <c r="H45" s="109"/>
      <c r="I45" s="110"/>
      <c r="J45" s="107"/>
    </row>
    <row r="46" spans="1:10" ht="18" hidden="1" customHeight="1">
      <c r="A46" s="324">
        <v>40</v>
      </c>
      <c r="B46" s="200" t="s">
        <v>298</v>
      </c>
      <c r="C46" s="90">
        <v>43580</v>
      </c>
      <c r="D46" s="125" t="s">
        <v>6018</v>
      </c>
      <c r="E46" s="109">
        <v>2164.8200000000002</v>
      </c>
      <c r="F46" s="107" t="str">
        <f t="shared" si="0"/>
        <v>OSH19-0143</v>
      </c>
      <c r="G46" s="318"/>
      <c r="H46" s="109"/>
      <c r="I46" s="110"/>
      <c r="J46" s="107"/>
    </row>
    <row r="47" spans="1:10" ht="18" customHeight="1">
      <c r="A47" s="324">
        <v>41</v>
      </c>
      <c r="B47" s="200" t="s">
        <v>47</v>
      </c>
      <c r="C47" s="90">
        <v>43580</v>
      </c>
      <c r="D47" s="125" t="s">
        <v>6019</v>
      </c>
      <c r="E47" s="109">
        <v>1156.68</v>
      </c>
      <c r="F47" s="107" t="str">
        <f t="shared" si="0"/>
        <v>OSH19-0144</v>
      </c>
      <c r="G47" s="318"/>
      <c r="H47" s="109"/>
      <c r="I47" s="110"/>
      <c r="J47" s="107"/>
    </row>
    <row r="48" spans="1:10" ht="18" hidden="1" customHeight="1">
      <c r="A48" s="324">
        <v>42</v>
      </c>
      <c r="B48" s="200" t="s">
        <v>199</v>
      </c>
      <c r="C48" s="90">
        <v>43581</v>
      </c>
      <c r="D48" s="125" t="s">
        <v>6020</v>
      </c>
      <c r="E48" s="109">
        <v>3737</v>
      </c>
      <c r="F48" s="107" t="str">
        <f t="shared" si="0"/>
        <v>OSH19-0145</v>
      </c>
      <c r="G48" s="318"/>
      <c r="H48" s="109"/>
      <c r="I48" s="110"/>
      <c r="J48" s="107"/>
    </row>
    <row r="49" spans="1:10" ht="18" hidden="1" customHeight="1">
      <c r="A49" s="324">
        <v>43</v>
      </c>
      <c r="B49" s="200" t="s">
        <v>142</v>
      </c>
      <c r="C49" s="90">
        <v>43584</v>
      </c>
      <c r="D49" s="125" t="s">
        <v>6021</v>
      </c>
      <c r="E49" s="109">
        <v>848.4</v>
      </c>
      <c r="F49" s="107" t="str">
        <f t="shared" si="0"/>
        <v>OSH19-0146</v>
      </c>
      <c r="G49" s="318"/>
      <c r="H49" s="109"/>
      <c r="I49" s="110"/>
      <c r="J49" s="107"/>
    </row>
    <row r="50" spans="1:10" ht="18" hidden="1" customHeight="1">
      <c r="A50" s="324">
        <v>44</v>
      </c>
      <c r="B50" s="200" t="s">
        <v>298</v>
      </c>
      <c r="C50" s="90">
        <v>43585</v>
      </c>
      <c r="D50" s="125" t="s">
        <v>6022</v>
      </c>
      <c r="E50" s="109">
        <v>5350</v>
      </c>
      <c r="F50" s="107" t="str">
        <f t="shared" si="0"/>
        <v>OSH19-0147</v>
      </c>
      <c r="G50" s="318"/>
      <c r="H50" s="109"/>
      <c r="I50" s="110"/>
      <c r="J50" s="107"/>
    </row>
    <row r="51" spans="1:10" ht="18" hidden="1" customHeight="1" thickBot="1">
      <c r="A51" s="324">
        <v>45</v>
      </c>
      <c r="B51" s="200" t="s">
        <v>199</v>
      </c>
      <c r="C51" s="90">
        <v>43585</v>
      </c>
      <c r="D51" s="125" t="s">
        <v>6023</v>
      </c>
      <c r="E51" s="109">
        <v>1104.5</v>
      </c>
      <c r="F51" s="107" t="str">
        <f t="shared" si="0"/>
        <v>OSH19-0148</v>
      </c>
      <c r="G51" s="318"/>
      <c r="H51" s="109"/>
      <c r="I51" s="110"/>
      <c r="J51" s="107"/>
    </row>
    <row r="52" spans="1:10" s="117" customFormat="1" ht="20.25" hidden="1" customHeight="1" thickTop="1">
      <c r="A52" s="111"/>
      <c r="B52" s="111"/>
      <c r="C52" s="111"/>
      <c r="D52" s="111"/>
      <c r="E52" s="111">
        <f>SUM(E7:E51)</f>
        <v>132429.60999999999</v>
      </c>
      <c r="F52" s="111"/>
      <c r="G52" s="112"/>
      <c r="H52" s="111" t="e">
        <f>SUM(#REF!)</f>
        <v>#REF!</v>
      </c>
      <c r="I52" s="111" t="e">
        <f>SUM(#REF!)</f>
        <v>#REF!</v>
      </c>
      <c r="J52" s="113"/>
    </row>
    <row r="53" spans="1:10" ht="18" hidden="1" customHeight="1">
      <c r="A53" s="119"/>
      <c r="C53" s="118"/>
      <c r="D53" s="119"/>
      <c r="G53" s="108"/>
    </row>
    <row r="57" spans="1:10" ht="18" customHeight="1">
      <c r="G57" s="90"/>
    </row>
  </sheetData>
  <autoFilter ref="A6:J53" xr:uid="{00000000-0009-0000-0000-000021000000}">
    <filterColumn colId="1">
      <filters>
        <filter val="J&amp;S Packaging"/>
      </filters>
    </filterColumn>
  </autoFilter>
  <mergeCells count="3">
    <mergeCell ref="C1:E1"/>
    <mergeCell ref="A5:F5"/>
    <mergeCell ref="G5:I5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59"/>
  <sheetViews>
    <sheetView showGridLines="0" zoomScale="80" zoomScaleNormal="80" workbookViewId="0">
      <pane xSplit="2" ySplit="6" topLeftCell="C22" activePane="bottomRight" state="frozen"/>
      <selection activeCell="E54" sqref="E54"/>
      <selection pane="topRight" activeCell="E54" sqref="E54"/>
      <selection pane="bottomLeft" activeCell="E54" sqref="E54"/>
      <selection pane="bottomRight" activeCell="B34" sqref="B34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20.5703125" style="131" customWidth="1"/>
    <col min="11" max="13" width="6" style="131" customWidth="1"/>
    <col min="14" max="14" width="5.5703125" style="131" customWidth="1"/>
    <col min="15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195"/>
    </row>
    <row r="3" spans="1:10" ht="23.25" customHeight="1">
      <c r="A3" s="134" t="s">
        <v>6063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42</v>
      </c>
      <c r="C7" s="132">
        <v>43556</v>
      </c>
      <c r="D7" s="54" t="s">
        <v>6024</v>
      </c>
      <c r="E7" s="146">
        <v>3239.37</v>
      </c>
      <c r="F7" s="54" t="str">
        <f t="shared" ref="F7:F42" si="0">D7</f>
        <v>SHV19-0147</v>
      </c>
      <c r="G7" s="145">
        <f t="shared" ref="G7:G42" si="1">C7+60</f>
        <v>43616</v>
      </c>
      <c r="H7" s="146"/>
      <c r="I7" s="147"/>
      <c r="J7" s="54"/>
    </row>
    <row r="8" spans="1:10" ht="18" customHeight="1">
      <c r="A8" s="54">
        <v>2</v>
      </c>
      <c r="B8" s="131" t="s">
        <v>42</v>
      </c>
      <c r="C8" s="132">
        <v>43556</v>
      </c>
      <c r="D8" s="54" t="s">
        <v>6025</v>
      </c>
      <c r="E8" s="146">
        <v>878.3</v>
      </c>
      <c r="F8" s="54" t="str">
        <f t="shared" si="0"/>
        <v>SHV19-0148</v>
      </c>
      <c r="G8" s="145">
        <f t="shared" si="1"/>
        <v>43616</v>
      </c>
      <c r="H8" s="146"/>
      <c r="I8" s="147"/>
      <c r="J8" s="54"/>
    </row>
    <row r="9" spans="1:10" ht="18" customHeight="1">
      <c r="A9" s="54">
        <v>3</v>
      </c>
      <c r="B9" s="131" t="s">
        <v>288</v>
      </c>
      <c r="C9" s="132">
        <v>43556</v>
      </c>
      <c r="D9" s="54" t="s">
        <v>6026</v>
      </c>
      <c r="E9" s="146">
        <v>1665</v>
      </c>
      <c r="F9" s="54" t="str">
        <f t="shared" si="0"/>
        <v>SHV19-0149</v>
      </c>
      <c r="G9" s="145">
        <f t="shared" si="1"/>
        <v>43616</v>
      </c>
      <c r="H9" s="146"/>
      <c r="I9" s="147"/>
      <c r="J9" s="54"/>
    </row>
    <row r="10" spans="1:10" ht="18" customHeight="1">
      <c r="A10" s="54">
        <v>4</v>
      </c>
      <c r="B10" s="131" t="s">
        <v>288</v>
      </c>
      <c r="C10" s="132">
        <v>43557</v>
      </c>
      <c r="D10" s="54" t="s">
        <v>6027</v>
      </c>
      <c r="E10" s="146">
        <v>1020</v>
      </c>
      <c r="F10" s="54" t="str">
        <f t="shared" si="0"/>
        <v>SHV19-0150</v>
      </c>
      <c r="G10" s="145">
        <f t="shared" si="1"/>
        <v>43617</v>
      </c>
      <c r="H10" s="146"/>
      <c r="I10" s="147"/>
      <c r="J10" s="54"/>
    </row>
    <row r="11" spans="1:10" ht="18" customHeight="1">
      <c r="A11" s="54">
        <v>5</v>
      </c>
      <c r="B11" s="131" t="s">
        <v>42</v>
      </c>
      <c r="C11" s="132">
        <v>43557</v>
      </c>
      <c r="D11" s="54" t="s">
        <v>6028</v>
      </c>
      <c r="E11" s="146">
        <v>1352.4</v>
      </c>
      <c r="F11" s="54" t="str">
        <f t="shared" si="0"/>
        <v>SHV19-0151</v>
      </c>
      <c r="G11" s="145">
        <f t="shared" si="1"/>
        <v>43617</v>
      </c>
      <c r="H11" s="146"/>
      <c r="I11" s="147"/>
      <c r="J11" s="54"/>
    </row>
    <row r="12" spans="1:10" ht="18" customHeight="1">
      <c r="A12" s="54">
        <v>6</v>
      </c>
      <c r="B12" s="131" t="s">
        <v>288</v>
      </c>
      <c r="C12" s="132">
        <v>43558</v>
      </c>
      <c r="D12" s="54" t="s">
        <v>6029</v>
      </c>
      <c r="E12" s="146">
        <v>3875</v>
      </c>
      <c r="F12" s="54" t="str">
        <f t="shared" si="0"/>
        <v>SHV19-0152</v>
      </c>
      <c r="G12" s="145">
        <f t="shared" si="1"/>
        <v>43618</v>
      </c>
      <c r="H12" s="146"/>
      <c r="I12" s="147"/>
      <c r="J12" s="54"/>
    </row>
    <row r="13" spans="1:10" ht="18" customHeight="1">
      <c r="A13" s="54">
        <v>7</v>
      </c>
      <c r="B13" s="131" t="s">
        <v>42</v>
      </c>
      <c r="C13" s="132">
        <v>43558</v>
      </c>
      <c r="D13" s="54" t="s">
        <v>6030</v>
      </c>
      <c r="E13" s="146">
        <v>4155.6499999999996</v>
      </c>
      <c r="F13" s="54" t="str">
        <f t="shared" si="0"/>
        <v>SHV19-0153</v>
      </c>
      <c r="G13" s="145">
        <f t="shared" si="1"/>
        <v>43618</v>
      </c>
      <c r="H13" s="146"/>
      <c r="I13" s="147"/>
      <c r="J13" s="54"/>
    </row>
    <row r="14" spans="1:10" ht="18" customHeight="1">
      <c r="A14" s="54">
        <v>8</v>
      </c>
      <c r="B14" s="131" t="s">
        <v>42</v>
      </c>
      <c r="C14" s="132">
        <v>43558</v>
      </c>
      <c r="D14" s="54" t="s">
        <v>6031</v>
      </c>
      <c r="E14" s="146">
        <v>2658.77</v>
      </c>
      <c r="F14" s="54" t="str">
        <f t="shared" si="0"/>
        <v>SHV19-0154</v>
      </c>
      <c r="G14" s="145">
        <f t="shared" si="1"/>
        <v>43618</v>
      </c>
      <c r="H14" s="146"/>
      <c r="I14" s="147"/>
      <c r="J14" s="54"/>
    </row>
    <row r="15" spans="1:10" ht="18" customHeight="1">
      <c r="A15" s="54">
        <v>9</v>
      </c>
      <c r="B15" s="131" t="s">
        <v>42</v>
      </c>
      <c r="C15" s="132">
        <v>43559</v>
      </c>
      <c r="D15" s="54" t="s">
        <v>6032</v>
      </c>
      <c r="E15" s="146">
        <v>2586.6999999999998</v>
      </c>
      <c r="F15" s="54" t="str">
        <f t="shared" si="0"/>
        <v>SHV19-0155</v>
      </c>
      <c r="G15" s="145">
        <f t="shared" si="1"/>
        <v>43619</v>
      </c>
      <c r="H15" s="146"/>
      <c r="I15" s="147"/>
      <c r="J15" s="54"/>
    </row>
    <row r="16" spans="1:10" ht="18" customHeight="1">
      <c r="A16" s="54">
        <v>10</v>
      </c>
      <c r="B16" s="131" t="s">
        <v>42</v>
      </c>
      <c r="C16" s="132">
        <v>43559</v>
      </c>
      <c r="D16" s="54" t="s">
        <v>6033</v>
      </c>
      <c r="E16" s="146">
        <v>676.37</v>
      </c>
      <c r="F16" s="54" t="str">
        <f t="shared" si="0"/>
        <v>SHV19-0156</v>
      </c>
      <c r="G16" s="145">
        <f t="shared" si="1"/>
        <v>43619</v>
      </c>
      <c r="H16" s="146"/>
      <c r="I16" s="147"/>
      <c r="J16" s="54"/>
    </row>
    <row r="17" spans="1:10" ht="18" customHeight="1">
      <c r="A17" s="54">
        <v>11</v>
      </c>
      <c r="B17" s="131" t="s">
        <v>330</v>
      </c>
      <c r="C17" s="132">
        <v>43560</v>
      </c>
      <c r="D17" s="54" t="s">
        <v>6034</v>
      </c>
      <c r="E17" s="146">
        <v>5660</v>
      </c>
      <c r="F17" s="54" t="str">
        <f t="shared" si="0"/>
        <v>SHV19-0157</v>
      </c>
      <c r="G17" s="145">
        <f t="shared" si="1"/>
        <v>43620</v>
      </c>
      <c r="H17" s="146"/>
      <c r="I17" s="147"/>
      <c r="J17" s="54"/>
    </row>
    <row r="18" spans="1:10" ht="18" customHeight="1">
      <c r="A18" s="54">
        <v>12</v>
      </c>
      <c r="B18" s="131" t="s">
        <v>1746</v>
      </c>
      <c r="D18" s="355" t="s">
        <v>6035</v>
      </c>
      <c r="E18" s="146">
        <v>0</v>
      </c>
      <c r="F18" s="54" t="str">
        <f t="shared" si="0"/>
        <v>SHV19-0158</v>
      </c>
      <c r="G18" s="145">
        <f t="shared" si="1"/>
        <v>60</v>
      </c>
      <c r="H18" s="146"/>
      <c r="I18" s="147"/>
      <c r="J18" s="54"/>
    </row>
    <row r="19" spans="1:10" ht="18" customHeight="1">
      <c r="A19" s="54">
        <v>13</v>
      </c>
      <c r="B19" s="131" t="s">
        <v>42</v>
      </c>
      <c r="C19" s="132">
        <v>43560</v>
      </c>
      <c r="D19" s="54" t="s">
        <v>6036</v>
      </c>
      <c r="E19" s="146">
        <v>2658.43</v>
      </c>
      <c r="F19" s="54" t="str">
        <f t="shared" si="0"/>
        <v>SHV19-0159</v>
      </c>
      <c r="G19" s="145">
        <f t="shared" si="1"/>
        <v>43620</v>
      </c>
      <c r="H19" s="146"/>
      <c r="I19" s="147"/>
      <c r="J19" s="54"/>
    </row>
    <row r="20" spans="1:10" ht="18" customHeight="1">
      <c r="A20" s="54">
        <v>14</v>
      </c>
      <c r="B20" s="131" t="s">
        <v>42</v>
      </c>
      <c r="C20" s="132">
        <v>43563</v>
      </c>
      <c r="D20" s="54" t="s">
        <v>6037</v>
      </c>
      <c r="E20" s="146">
        <v>3335.13</v>
      </c>
      <c r="F20" s="54" t="str">
        <f t="shared" si="0"/>
        <v>SHV19-0160</v>
      </c>
      <c r="G20" s="145">
        <f t="shared" si="1"/>
        <v>43623</v>
      </c>
      <c r="H20" s="146"/>
      <c r="I20" s="147"/>
      <c r="J20" s="54"/>
    </row>
    <row r="21" spans="1:10" ht="18" customHeight="1">
      <c r="A21" s="54">
        <v>15</v>
      </c>
      <c r="B21" s="131" t="s">
        <v>42</v>
      </c>
      <c r="C21" s="132">
        <v>43563</v>
      </c>
      <c r="D21" s="54" t="s">
        <v>6038</v>
      </c>
      <c r="E21" s="146">
        <v>1756.62</v>
      </c>
      <c r="F21" s="54" t="str">
        <f t="shared" si="0"/>
        <v>SHV19-0161</v>
      </c>
      <c r="G21" s="145">
        <f t="shared" si="1"/>
        <v>43623</v>
      </c>
      <c r="H21" s="146"/>
      <c r="I21" s="147" t="s">
        <v>6131</v>
      </c>
      <c r="J21" s="54"/>
    </row>
    <row r="22" spans="1:10" ht="18" customHeight="1">
      <c r="A22" s="54">
        <v>16</v>
      </c>
      <c r="B22" s="131" t="s">
        <v>42</v>
      </c>
      <c r="C22" s="132">
        <v>43564</v>
      </c>
      <c r="D22" s="54" t="s">
        <v>6039</v>
      </c>
      <c r="E22" s="146">
        <v>1306.03</v>
      </c>
      <c r="F22" s="54" t="str">
        <f t="shared" si="0"/>
        <v>SHV19-0162</v>
      </c>
      <c r="G22" s="145">
        <f t="shared" si="1"/>
        <v>43624</v>
      </c>
      <c r="H22" s="146"/>
      <c r="I22" s="147"/>
      <c r="J22" s="54"/>
    </row>
    <row r="23" spans="1:10" ht="18" customHeight="1">
      <c r="A23" s="54">
        <v>17</v>
      </c>
      <c r="B23" s="131" t="s">
        <v>288</v>
      </c>
      <c r="C23" s="132">
        <v>43565</v>
      </c>
      <c r="D23" s="54" t="s">
        <v>6040</v>
      </c>
      <c r="E23" s="146">
        <v>4650</v>
      </c>
      <c r="F23" s="54" t="str">
        <f t="shared" si="0"/>
        <v>SHV19-0163</v>
      </c>
      <c r="G23" s="145">
        <f t="shared" si="1"/>
        <v>43625</v>
      </c>
      <c r="H23" s="146"/>
      <c r="I23" s="147"/>
      <c r="J23" s="54"/>
    </row>
    <row r="24" spans="1:10" ht="18" customHeight="1">
      <c r="A24" s="54">
        <v>18</v>
      </c>
      <c r="B24" s="131" t="s">
        <v>42</v>
      </c>
      <c r="C24" s="132">
        <v>43565</v>
      </c>
      <c r="D24" s="54" t="s">
        <v>6041</v>
      </c>
      <c r="E24" s="146">
        <v>1959.05</v>
      </c>
      <c r="F24" s="54" t="str">
        <f t="shared" si="0"/>
        <v>SHV19-0164</v>
      </c>
      <c r="G24" s="145">
        <f t="shared" si="1"/>
        <v>43625</v>
      </c>
      <c r="H24" s="146"/>
      <c r="I24" s="147"/>
      <c r="J24" s="54"/>
    </row>
    <row r="25" spans="1:10" ht="18" customHeight="1">
      <c r="A25" s="54">
        <v>19</v>
      </c>
      <c r="B25" s="131" t="s">
        <v>42</v>
      </c>
      <c r="C25" s="132">
        <v>43566</v>
      </c>
      <c r="D25" s="54" t="s">
        <v>6042</v>
      </c>
      <c r="E25" s="146">
        <v>1352.4</v>
      </c>
      <c r="F25" s="54" t="str">
        <f t="shared" si="0"/>
        <v>SHV19-0165</v>
      </c>
      <c r="G25" s="145">
        <f t="shared" si="1"/>
        <v>43626</v>
      </c>
      <c r="H25" s="146"/>
      <c r="I25" s="147"/>
      <c r="J25" s="54"/>
    </row>
    <row r="26" spans="1:10" ht="18" customHeight="1">
      <c r="A26" s="54">
        <v>20</v>
      </c>
      <c r="B26" s="131" t="s">
        <v>42</v>
      </c>
      <c r="C26" s="132">
        <v>43567</v>
      </c>
      <c r="D26" s="54" t="s">
        <v>6043</v>
      </c>
      <c r="E26" s="146">
        <v>878.3</v>
      </c>
      <c r="F26" s="54" t="str">
        <f t="shared" si="0"/>
        <v>SHV19-0166</v>
      </c>
      <c r="G26" s="145">
        <f t="shared" si="1"/>
        <v>43627</v>
      </c>
      <c r="H26" s="146"/>
      <c r="I26" s="147"/>
      <c r="J26" s="54"/>
    </row>
    <row r="27" spans="1:10" ht="18" customHeight="1">
      <c r="A27" s="54">
        <v>21</v>
      </c>
      <c r="B27" s="131" t="s">
        <v>42</v>
      </c>
      <c r="C27" s="132">
        <v>43571</v>
      </c>
      <c r="D27" s="54" t="s">
        <v>6044</v>
      </c>
      <c r="E27" s="146">
        <v>2315.38</v>
      </c>
      <c r="F27" s="54" t="str">
        <f t="shared" si="0"/>
        <v>SHV19-0167</v>
      </c>
      <c r="G27" s="145">
        <f t="shared" si="1"/>
        <v>43631</v>
      </c>
      <c r="H27" s="146"/>
      <c r="I27" s="147"/>
      <c r="J27" s="54"/>
    </row>
    <row r="28" spans="1:10" ht="18" customHeight="1">
      <c r="A28" s="54">
        <v>22</v>
      </c>
      <c r="B28" s="131" t="s">
        <v>42</v>
      </c>
      <c r="C28" s="132">
        <v>43571</v>
      </c>
      <c r="D28" s="54" t="s">
        <v>6045</v>
      </c>
      <c r="E28" s="146">
        <v>1306.03</v>
      </c>
      <c r="F28" s="54" t="str">
        <f t="shared" si="0"/>
        <v>SHV19-0168</v>
      </c>
      <c r="G28" s="145">
        <f t="shared" si="1"/>
        <v>43631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43572</v>
      </c>
      <c r="D29" s="54" t="s">
        <v>6046</v>
      </c>
      <c r="E29" s="146">
        <v>3915.57</v>
      </c>
      <c r="F29" s="54" t="str">
        <f t="shared" si="0"/>
        <v>SHV19-0169</v>
      </c>
      <c r="G29" s="145">
        <f t="shared" si="1"/>
        <v>43632</v>
      </c>
      <c r="H29" s="146"/>
      <c r="I29" s="147"/>
      <c r="J29" s="54"/>
    </row>
    <row r="30" spans="1:10" ht="18" customHeight="1">
      <c r="A30" s="54">
        <v>24</v>
      </c>
      <c r="B30" s="131" t="s">
        <v>42</v>
      </c>
      <c r="C30" s="132">
        <v>43572</v>
      </c>
      <c r="D30" s="54" t="s">
        <v>6047</v>
      </c>
      <c r="E30" s="146">
        <v>3182.25</v>
      </c>
      <c r="F30" s="54" t="str">
        <f t="shared" si="0"/>
        <v>SHV19-0170</v>
      </c>
      <c r="G30" s="145">
        <f t="shared" si="1"/>
        <v>43632</v>
      </c>
      <c r="H30" s="146"/>
      <c r="I30" s="147"/>
      <c r="J30" s="54"/>
    </row>
    <row r="31" spans="1:10" ht="18" customHeight="1">
      <c r="A31" s="54">
        <v>25</v>
      </c>
      <c r="B31" s="131" t="s">
        <v>330</v>
      </c>
      <c r="C31" s="132">
        <v>43573</v>
      </c>
      <c r="D31" s="54" t="s">
        <v>6048</v>
      </c>
      <c r="E31" s="146">
        <v>0</v>
      </c>
      <c r="F31" s="54" t="str">
        <f t="shared" si="0"/>
        <v>SHV19-0171</v>
      </c>
      <c r="G31" s="145">
        <f t="shared" si="1"/>
        <v>43633</v>
      </c>
      <c r="H31" s="146"/>
      <c r="I31" s="147"/>
      <c r="J31" s="54" t="s">
        <v>4211</v>
      </c>
    </row>
    <row r="32" spans="1:10" ht="18" customHeight="1">
      <c r="A32" s="54">
        <v>26</v>
      </c>
      <c r="B32" s="131" t="s">
        <v>330</v>
      </c>
      <c r="C32" s="132">
        <v>43573</v>
      </c>
      <c r="D32" s="54" t="s">
        <v>6049</v>
      </c>
      <c r="E32" s="146">
        <v>6748</v>
      </c>
      <c r="F32" s="54" t="str">
        <f t="shared" si="0"/>
        <v>SHV19-0172</v>
      </c>
      <c r="G32" s="145">
        <f t="shared" si="1"/>
        <v>43633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43573</v>
      </c>
      <c r="D33" s="54" t="s">
        <v>6050</v>
      </c>
      <c r="E33" s="146">
        <v>1306.03</v>
      </c>
      <c r="F33" s="54" t="str">
        <f t="shared" si="0"/>
        <v>SHV19-0173</v>
      </c>
      <c r="G33" s="145">
        <f t="shared" si="1"/>
        <v>43633</v>
      </c>
      <c r="H33" s="146"/>
      <c r="I33" s="147"/>
      <c r="J33" s="54"/>
    </row>
    <row r="34" spans="1:10" ht="18" customHeight="1">
      <c r="A34" s="54">
        <v>28</v>
      </c>
      <c r="B34" s="131" t="s">
        <v>42</v>
      </c>
      <c r="C34" s="132">
        <v>43573</v>
      </c>
      <c r="D34" s="54" t="s">
        <v>6051</v>
      </c>
      <c r="E34" s="146">
        <v>997.92</v>
      </c>
      <c r="F34" s="54" t="str">
        <f t="shared" si="0"/>
        <v>SHV19-0174</v>
      </c>
      <c r="G34" s="145">
        <f t="shared" si="1"/>
        <v>43633</v>
      </c>
      <c r="H34" s="146"/>
      <c r="I34" s="147"/>
      <c r="J34" s="54"/>
    </row>
    <row r="35" spans="1:10" ht="18" customHeight="1">
      <c r="A35" s="54">
        <v>29</v>
      </c>
      <c r="B35" s="131" t="s">
        <v>42</v>
      </c>
      <c r="C35" s="132">
        <v>43577</v>
      </c>
      <c r="D35" s="54" t="s">
        <v>6052</v>
      </c>
      <c r="E35" s="146">
        <v>3334.63</v>
      </c>
      <c r="F35" s="54" t="str">
        <f t="shared" si="0"/>
        <v>SHV19-0175</v>
      </c>
      <c r="G35" s="145">
        <f t="shared" si="1"/>
        <v>43637</v>
      </c>
      <c r="H35" s="146"/>
      <c r="I35" s="147"/>
      <c r="J35" s="54"/>
    </row>
    <row r="36" spans="1:10" ht="18" customHeight="1">
      <c r="A36" s="54">
        <v>30</v>
      </c>
      <c r="B36" s="131" t="s">
        <v>42</v>
      </c>
      <c r="C36" s="132">
        <v>43577</v>
      </c>
      <c r="D36" s="54" t="s">
        <v>6053</v>
      </c>
      <c r="E36" s="146">
        <v>676.2</v>
      </c>
      <c r="F36" s="54" t="str">
        <f t="shared" si="0"/>
        <v>SHV19-0176</v>
      </c>
      <c r="G36" s="145">
        <f t="shared" si="1"/>
        <v>43637</v>
      </c>
      <c r="H36" s="146"/>
      <c r="I36" s="147"/>
      <c r="J36" s="54"/>
    </row>
    <row r="37" spans="1:10" ht="18" customHeight="1">
      <c r="A37" s="54">
        <v>31</v>
      </c>
      <c r="B37" s="131" t="s">
        <v>288</v>
      </c>
      <c r="C37" s="132">
        <v>43578</v>
      </c>
      <c r="D37" s="54" t="s">
        <v>6054</v>
      </c>
      <c r="E37" s="146">
        <v>5439.35</v>
      </c>
      <c r="F37" s="54" t="str">
        <f t="shared" si="0"/>
        <v>SHV19-0177</v>
      </c>
      <c r="G37" s="145">
        <f t="shared" si="1"/>
        <v>43638</v>
      </c>
      <c r="H37" s="146"/>
      <c r="I37" s="147"/>
      <c r="J37" s="54"/>
    </row>
    <row r="38" spans="1:10" ht="18" customHeight="1">
      <c r="A38" s="54">
        <v>32</v>
      </c>
      <c r="B38" s="131" t="s">
        <v>288</v>
      </c>
      <c r="C38" s="132">
        <v>43578</v>
      </c>
      <c r="D38" s="54" t="s">
        <v>6055</v>
      </c>
      <c r="E38" s="146">
        <v>1910.45</v>
      </c>
      <c r="F38" s="54" t="str">
        <f t="shared" si="0"/>
        <v>SHV19-0178</v>
      </c>
      <c r="G38" s="145">
        <f t="shared" si="1"/>
        <v>43638</v>
      </c>
      <c r="H38" s="146"/>
      <c r="I38" s="147"/>
      <c r="J38" s="54"/>
    </row>
    <row r="39" spans="1:10" ht="18" customHeight="1">
      <c r="A39" s="54">
        <v>33</v>
      </c>
      <c r="B39" s="131" t="s">
        <v>42</v>
      </c>
      <c r="C39" s="132">
        <v>43578</v>
      </c>
      <c r="D39" s="54" t="s">
        <v>6056</v>
      </c>
      <c r="E39" s="146">
        <v>1756.61</v>
      </c>
      <c r="F39" s="54" t="str">
        <f t="shared" si="0"/>
        <v>SHV19-0179</v>
      </c>
      <c r="G39" s="145">
        <f t="shared" si="1"/>
        <v>43638</v>
      </c>
      <c r="H39" s="146"/>
      <c r="I39" s="147"/>
      <c r="J39" s="54"/>
    </row>
    <row r="40" spans="1:10" ht="18" customHeight="1">
      <c r="A40" s="54">
        <v>34</v>
      </c>
      <c r="B40" s="131" t="s">
        <v>42</v>
      </c>
      <c r="C40" s="132">
        <v>43579</v>
      </c>
      <c r="D40" s="54" t="s">
        <v>6057</v>
      </c>
      <c r="E40" s="146">
        <v>1329.22</v>
      </c>
      <c r="F40" s="54" t="str">
        <f t="shared" si="0"/>
        <v>SHV19-0180</v>
      </c>
      <c r="G40" s="145">
        <f t="shared" si="1"/>
        <v>43639</v>
      </c>
      <c r="H40" s="146"/>
      <c r="I40" s="147"/>
      <c r="J40" s="54"/>
    </row>
    <row r="41" spans="1:10" ht="18" customHeight="1">
      <c r="A41" s="54">
        <v>35</v>
      </c>
      <c r="B41" s="131" t="s">
        <v>42</v>
      </c>
      <c r="C41" s="132">
        <v>43579</v>
      </c>
      <c r="D41" s="54" t="s">
        <v>6058</v>
      </c>
      <c r="E41" s="146">
        <v>997.92</v>
      </c>
      <c r="F41" s="54" t="str">
        <f t="shared" si="0"/>
        <v>SHV19-0181</v>
      </c>
      <c r="G41" s="145">
        <f t="shared" si="1"/>
        <v>43639</v>
      </c>
      <c r="H41" s="146"/>
      <c r="I41" s="147"/>
      <c r="J41" s="54"/>
    </row>
    <row r="42" spans="1:10" ht="18" customHeight="1">
      <c r="A42" s="54">
        <v>36</v>
      </c>
      <c r="B42" s="131" t="s">
        <v>288</v>
      </c>
      <c r="C42" s="132">
        <v>43580</v>
      </c>
      <c r="D42" s="54" t="s">
        <v>6059</v>
      </c>
      <c r="E42" s="146">
        <v>602.1</v>
      </c>
      <c r="F42" s="54" t="str">
        <f t="shared" si="0"/>
        <v>SHV19-0182</v>
      </c>
      <c r="G42" s="145">
        <f t="shared" si="1"/>
        <v>43640</v>
      </c>
      <c r="H42" s="146"/>
      <c r="I42" s="147"/>
      <c r="J42" s="54"/>
    </row>
    <row r="43" spans="1:10" ht="18" customHeight="1">
      <c r="A43" s="54">
        <v>37</v>
      </c>
      <c r="B43" s="131" t="s">
        <v>42</v>
      </c>
      <c r="C43" s="132">
        <v>43581</v>
      </c>
      <c r="D43" s="54" t="s">
        <v>6064</v>
      </c>
      <c r="E43" s="146">
        <v>3334.63</v>
      </c>
      <c r="F43" s="54" t="str">
        <f t="shared" ref="F43:F53" si="2">D43</f>
        <v>SHV19-0183</v>
      </c>
      <c r="G43" s="145">
        <f t="shared" ref="G43:G53" si="3">C43+60</f>
        <v>43641</v>
      </c>
      <c r="H43" s="146"/>
      <c r="I43" s="147"/>
      <c r="J43" s="54"/>
    </row>
    <row r="44" spans="1:10" ht="18" customHeight="1">
      <c r="A44" s="54">
        <v>38</v>
      </c>
      <c r="B44" s="131" t="s">
        <v>288</v>
      </c>
      <c r="C44" s="132">
        <v>43584</v>
      </c>
      <c r="D44" s="54" t="s">
        <v>6065</v>
      </c>
      <c r="E44" s="146">
        <v>2271.6</v>
      </c>
      <c r="F44" s="54" t="str">
        <f t="shared" si="2"/>
        <v>SHV19-0184</v>
      </c>
      <c r="G44" s="145">
        <f t="shared" si="3"/>
        <v>43644</v>
      </c>
      <c r="H44" s="146"/>
      <c r="I44" s="147"/>
      <c r="J44" s="54"/>
    </row>
    <row r="45" spans="1:10" ht="18" customHeight="1">
      <c r="A45" s="54">
        <v>39</v>
      </c>
      <c r="B45" s="131" t="s">
        <v>42</v>
      </c>
      <c r="C45" s="132">
        <v>43580</v>
      </c>
      <c r="D45" s="54" t="s">
        <v>6066</v>
      </c>
      <c r="E45" s="146">
        <v>2658.43</v>
      </c>
      <c r="F45" s="54" t="str">
        <f t="shared" si="2"/>
        <v>SHV19-0185</v>
      </c>
      <c r="G45" s="145">
        <f t="shared" si="3"/>
        <v>43640</v>
      </c>
      <c r="H45" s="146"/>
      <c r="I45" s="147"/>
      <c r="J45" s="54"/>
    </row>
    <row r="46" spans="1:10" ht="18" customHeight="1">
      <c r="A46" s="54">
        <v>40</v>
      </c>
      <c r="B46" s="131" t="s">
        <v>42</v>
      </c>
      <c r="C46" s="132">
        <v>43580</v>
      </c>
      <c r="D46" s="54" t="s">
        <v>6067</v>
      </c>
      <c r="E46" s="146">
        <v>2184.33</v>
      </c>
      <c r="F46" s="54" t="str">
        <f t="shared" si="2"/>
        <v>SHV19-0186</v>
      </c>
      <c r="G46" s="145">
        <f t="shared" si="3"/>
        <v>43640</v>
      </c>
      <c r="H46" s="146"/>
      <c r="I46" s="147"/>
      <c r="J46" s="54"/>
    </row>
    <row r="47" spans="1:10" ht="18" customHeight="1">
      <c r="A47" s="54">
        <v>41</v>
      </c>
      <c r="B47" s="131" t="s">
        <v>330</v>
      </c>
      <c r="C47" s="132">
        <v>43584</v>
      </c>
      <c r="D47" s="54" t="s">
        <v>6068</v>
      </c>
      <c r="E47" s="146">
        <v>7488</v>
      </c>
      <c r="F47" s="54" t="str">
        <f t="shared" si="2"/>
        <v>SHV19-0187</v>
      </c>
      <c r="G47" s="145">
        <f t="shared" si="3"/>
        <v>43644</v>
      </c>
      <c r="H47" s="146"/>
      <c r="I47" s="147"/>
      <c r="J47" s="54"/>
    </row>
    <row r="48" spans="1:10" ht="18" customHeight="1">
      <c r="A48" s="54">
        <v>42</v>
      </c>
      <c r="B48" s="131" t="s">
        <v>288</v>
      </c>
      <c r="C48" s="132">
        <v>43584</v>
      </c>
      <c r="D48" s="54" t="s">
        <v>6069</v>
      </c>
      <c r="E48" s="146">
        <v>2045.38</v>
      </c>
      <c r="F48" s="54" t="str">
        <f t="shared" si="2"/>
        <v>SHV19-0188</v>
      </c>
      <c r="G48" s="145">
        <f t="shared" si="3"/>
        <v>43644</v>
      </c>
      <c r="H48" s="146"/>
      <c r="I48" s="147"/>
      <c r="J48" s="54"/>
    </row>
    <row r="49" spans="1:10" ht="18" customHeight="1">
      <c r="A49" s="54">
        <v>43</v>
      </c>
      <c r="B49" s="131" t="s">
        <v>288</v>
      </c>
      <c r="C49" s="132">
        <v>43584</v>
      </c>
      <c r="D49" s="54" t="s">
        <v>6070</v>
      </c>
      <c r="E49" s="146">
        <v>1981.62</v>
      </c>
      <c r="F49" s="54" t="str">
        <f t="shared" si="2"/>
        <v>SHV19-0189</v>
      </c>
      <c r="G49" s="145">
        <f t="shared" si="3"/>
        <v>43644</v>
      </c>
      <c r="H49" s="146"/>
      <c r="I49" s="147"/>
      <c r="J49" s="54"/>
    </row>
    <row r="50" spans="1:10" ht="18" customHeight="1">
      <c r="A50" s="54">
        <v>44</v>
      </c>
      <c r="B50" s="131" t="s">
        <v>42</v>
      </c>
      <c r="C50" s="132">
        <v>43584</v>
      </c>
      <c r="D50" s="54" t="s">
        <v>6071</v>
      </c>
      <c r="E50" s="146">
        <v>1496.48</v>
      </c>
      <c r="F50" s="54" t="str">
        <f t="shared" si="2"/>
        <v>SHV19-0190</v>
      </c>
      <c r="G50" s="145">
        <f t="shared" si="3"/>
        <v>43644</v>
      </c>
      <c r="H50" s="146"/>
      <c r="I50" s="147"/>
      <c r="J50" s="54"/>
    </row>
    <row r="51" spans="1:10" ht="18" customHeight="1">
      <c r="A51" s="54">
        <v>45</v>
      </c>
      <c r="B51" s="131" t="s">
        <v>42</v>
      </c>
      <c r="C51" s="132">
        <v>43584</v>
      </c>
      <c r="D51" s="54" t="s">
        <v>6072</v>
      </c>
      <c r="E51" s="146">
        <v>2005.42</v>
      </c>
      <c r="F51" s="54" t="str">
        <f t="shared" si="2"/>
        <v>SHV19-0191</v>
      </c>
      <c r="G51" s="145">
        <f t="shared" si="3"/>
        <v>43644</v>
      </c>
      <c r="H51" s="146"/>
      <c r="I51" s="147"/>
      <c r="J51" s="54"/>
    </row>
    <row r="52" spans="1:10" ht="18" customHeight="1">
      <c r="A52" s="54">
        <v>46</v>
      </c>
      <c r="B52" s="131" t="s">
        <v>42</v>
      </c>
      <c r="C52" s="132">
        <v>43585</v>
      </c>
      <c r="D52" s="54" t="s">
        <v>6073</v>
      </c>
      <c r="E52" s="146">
        <v>1329.22</v>
      </c>
      <c r="F52" s="54" t="str">
        <f t="shared" si="2"/>
        <v>SHV19-0192</v>
      </c>
      <c r="G52" s="145">
        <f t="shared" si="3"/>
        <v>43645</v>
      </c>
      <c r="H52" s="146"/>
      <c r="I52" s="147"/>
      <c r="J52" s="54"/>
    </row>
    <row r="53" spans="1:10" ht="18" customHeight="1" thickBot="1">
      <c r="A53" s="54">
        <v>47</v>
      </c>
      <c r="B53" s="131" t="s">
        <v>42</v>
      </c>
      <c r="C53" s="132">
        <v>43585</v>
      </c>
      <c r="D53" s="54" t="s">
        <v>6074</v>
      </c>
      <c r="E53" s="146">
        <v>1092.17</v>
      </c>
      <c r="F53" s="54" t="str">
        <f t="shared" si="2"/>
        <v>SHV19-0193</v>
      </c>
      <c r="G53" s="145">
        <f t="shared" si="3"/>
        <v>43645</v>
      </c>
      <c r="H53" s="146"/>
      <c r="I53" s="147"/>
      <c r="J53" s="54"/>
    </row>
    <row r="54" spans="1:10" s="150" customFormat="1" ht="20.25" customHeight="1" thickTop="1">
      <c r="A54" s="489"/>
      <c r="B54" s="490"/>
      <c r="C54" s="490"/>
      <c r="D54" s="492"/>
      <c r="E54" s="148">
        <f>SUM(E7:E53)</f>
        <v>109368.46</v>
      </c>
      <c r="F54" s="148"/>
      <c r="G54" s="194"/>
      <c r="H54" s="148">
        <f>SUM(H7:H53)</f>
        <v>0</v>
      </c>
      <c r="I54" s="148">
        <f>SUM(I7:I53)</f>
        <v>0</v>
      </c>
      <c r="J54" s="149"/>
    </row>
    <row r="55" spans="1:10" ht="18" customHeight="1">
      <c r="C55" s="151"/>
      <c r="D55" s="152"/>
    </row>
    <row r="59" spans="1:10" s="133" customFormat="1" ht="18" customHeight="1">
      <c r="A59" s="131"/>
      <c r="B59" s="131"/>
      <c r="C59" s="132"/>
      <c r="D59" s="131"/>
      <c r="G59" s="132"/>
      <c r="I59" s="131"/>
      <c r="J59" s="131"/>
    </row>
  </sheetData>
  <autoFilter ref="A6:J54" xr:uid="{00000000-0009-0000-0000-000022000000}"/>
  <mergeCells count="4">
    <mergeCell ref="C1:E1"/>
    <mergeCell ref="A5:F5"/>
    <mergeCell ref="G5:I5"/>
    <mergeCell ref="A54:D54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filterMode="1">
    <tabColor rgb="FF00B050"/>
  </sheetPr>
  <dimension ref="A1:XFB118"/>
  <sheetViews>
    <sheetView showGridLines="0" zoomScale="80" zoomScaleNormal="80" workbookViewId="0">
      <pane ySplit="6" topLeftCell="A7" activePane="bottomLeft" state="frozen"/>
      <selection pane="bottomLeft" activeCell="A3" sqref="A3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4 16378:16382" ht="18" customHeight="1">
      <c r="B1" s="132"/>
      <c r="C1" s="484" t="s">
        <v>3036</v>
      </c>
      <c r="D1" s="484"/>
      <c r="E1" s="484"/>
      <c r="F1" s="195"/>
    </row>
    <row r="3" spans="1:14 16378:16382" ht="23.25" customHeight="1">
      <c r="A3" s="134" t="s">
        <v>4456</v>
      </c>
      <c r="B3" s="134"/>
      <c r="C3" s="331"/>
      <c r="D3" s="136"/>
      <c r="N3" s="137"/>
    </row>
    <row r="4" spans="1:14 16378:16382" ht="7.5" customHeight="1"/>
    <row r="5" spans="1:14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329" t="s">
        <v>1758</v>
      </c>
      <c r="N5" s="138" t="s">
        <v>17</v>
      </c>
    </row>
    <row r="6" spans="1:14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4 16378:16382" ht="18" hidden="1" customHeight="1">
      <c r="A7" s="54">
        <v>1</v>
      </c>
      <c r="B7" s="131" t="s">
        <v>309</v>
      </c>
      <c r="C7" s="145">
        <v>43536</v>
      </c>
      <c r="D7" s="54" t="s">
        <v>4457</v>
      </c>
      <c r="E7" s="146">
        <v>690</v>
      </c>
      <c r="F7" s="310"/>
      <c r="G7" s="54"/>
      <c r="H7" s="131"/>
      <c r="J7" s="131"/>
      <c r="L7" s="131"/>
      <c r="M7" s="131" t="s">
        <v>4458</v>
      </c>
      <c r="N7" s="335" t="s">
        <v>4459</v>
      </c>
    </row>
    <row r="8" spans="1:14 16378:16382" ht="18" hidden="1" customHeight="1">
      <c r="A8" s="54">
        <v>2</v>
      </c>
      <c r="B8" s="131" t="s">
        <v>148</v>
      </c>
      <c r="C8" s="145">
        <v>43536</v>
      </c>
      <c r="D8" s="54" t="s">
        <v>4460</v>
      </c>
      <c r="E8" s="146">
        <v>5980</v>
      </c>
      <c r="F8" s="131"/>
      <c r="H8" s="131"/>
      <c r="J8" s="131"/>
      <c r="L8" s="131"/>
      <c r="M8" s="131" t="s">
        <v>4461</v>
      </c>
      <c r="N8" s="54" t="s">
        <v>4462</v>
      </c>
      <c r="XEX8" s="54"/>
      <c r="XEZ8" s="145"/>
      <c r="XFA8" s="54"/>
      <c r="XFB8" s="146"/>
    </row>
    <row r="9" spans="1:14 16378:16382" ht="18" hidden="1" customHeight="1">
      <c r="A9" s="54">
        <v>3</v>
      </c>
      <c r="B9" s="131" t="s">
        <v>189</v>
      </c>
      <c r="C9" s="145">
        <v>43570</v>
      </c>
      <c r="D9" s="54" t="s">
        <v>4463</v>
      </c>
      <c r="E9" s="146">
        <v>4187.74</v>
      </c>
      <c r="F9" s="54"/>
      <c r="G9" s="336"/>
      <c r="H9" s="146"/>
      <c r="I9" s="147"/>
      <c r="J9" s="145"/>
      <c r="K9" s="54"/>
      <c r="L9" s="310"/>
      <c r="M9" s="54" t="s">
        <v>4464</v>
      </c>
      <c r="N9" s="54" t="s">
        <v>4465</v>
      </c>
      <c r="XEX9" s="54"/>
      <c r="XEZ9" s="145"/>
      <c r="XFA9" s="54"/>
      <c r="XFB9" s="146"/>
    </row>
    <row r="10" spans="1:14 16378:16382" ht="18" hidden="1" customHeight="1">
      <c r="A10" s="54">
        <v>4</v>
      </c>
      <c r="B10" s="131" t="s">
        <v>39</v>
      </c>
      <c r="C10" s="145">
        <v>43536</v>
      </c>
      <c r="D10" s="54" t="s">
        <v>4466</v>
      </c>
      <c r="E10" s="146">
        <v>9757.32</v>
      </c>
      <c r="F10" s="54"/>
      <c r="G10" s="336"/>
      <c r="H10" s="146"/>
      <c r="I10" s="147"/>
      <c r="J10" s="145"/>
      <c r="K10" s="54"/>
      <c r="L10" s="310"/>
      <c r="M10" s="54" t="s">
        <v>4467</v>
      </c>
      <c r="N10" s="54" t="s">
        <v>4468</v>
      </c>
    </row>
    <row r="11" spans="1:14 16378:16382" ht="18" hidden="1" customHeight="1">
      <c r="A11" s="54">
        <v>5</v>
      </c>
      <c r="B11" s="131" t="s">
        <v>189</v>
      </c>
      <c r="C11" s="145">
        <v>43536</v>
      </c>
      <c r="D11" s="54" t="s">
        <v>4469</v>
      </c>
      <c r="E11" s="146">
        <v>4455.29</v>
      </c>
      <c r="F11" s="54"/>
      <c r="G11" s="336"/>
      <c r="H11" s="146"/>
      <c r="I11" s="147"/>
      <c r="J11" s="145"/>
      <c r="K11" s="54"/>
      <c r="L11" s="310"/>
      <c r="M11" s="54" t="s">
        <v>4470</v>
      </c>
      <c r="N11" s="54" t="s">
        <v>4471</v>
      </c>
    </row>
    <row r="12" spans="1:14 16378:16382" ht="18" hidden="1" customHeight="1">
      <c r="A12" s="54">
        <v>6</v>
      </c>
      <c r="B12" s="131" t="s">
        <v>30</v>
      </c>
      <c r="C12" s="145">
        <v>43536</v>
      </c>
      <c r="D12" s="54" t="s">
        <v>4472</v>
      </c>
      <c r="E12" s="146">
        <v>7199.5</v>
      </c>
      <c r="F12" s="54"/>
      <c r="G12" s="336"/>
      <c r="H12" s="146"/>
      <c r="I12" s="147"/>
      <c r="J12" s="145"/>
      <c r="K12" s="54"/>
      <c r="L12" s="310"/>
      <c r="M12" s="54" t="s">
        <v>4473</v>
      </c>
      <c r="N12" s="54" t="s">
        <v>4474</v>
      </c>
    </row>
    <row r="13" spans="1:14 16378:16382" ht="18" hidden="1" customHeight="1">
      <c r="A13" s="54">
        <v>7</v>
      </c>
      <c r="B13" s="131" t="s">
        <v>37</v>
      </c>
      <c r="C13" s="145">
        <v>43553</v>
      </c>
      <c r="D13" s="54" t="s">
        <v>4475</v>
      </c>
      <c r="E13" s="146">
        <v>7868.16</v>
      </c>
      <c r="F13" s="54"/>
      <c r="G13" s="336"/>
      <c r="H13" s="146"/>
      <c r="I13" s="147"/>
      <c r="J13" s="145"/>
      <c r="K13" s="54"/>
      <c r="L13" s="310"/>
      <c r="M13" s="54" t="s">
        <v>4476</v>
      </c>
      <c r="N13" s="54" t="s">
        <v>4477</v>
      </c>
    </row>
    <row r="14" spans="1:14 16378:16382" ht="18" hidden="1" customHeight="1">
      <c r="A14" s="54">
        <v>8</v>
      </c>
      <c r="B14" s="131" t="s">
        <v>33</v>
      </c>
      <c r="C14" s="145">
        <v>43553</v>
      </c>
      <c r="D14" s="54" t="s">
        <v>4478</v>
      </c>
      <c r="E14" s="146">
        <v>3205</v>
      </c>
      <c r="F14" s="54"/>
      <c r="G14" s="336"/>
      <c r="H14" s="146"/>
      <c r="I14" s="147"/>
      <c r="J14" s="145"/>
      <c r="K14" s="54"/>
      <c r="L14" s="310"/>
      <c r="M14" s="54" t="s">
        <v>4479</v>
      </c>
      <c r="N14" s="54" t="s">
        <v>4480</v>
      </c>
    </row>
    <row r="15" spans="1:14 16378:16382" ht="18" hidden="1" customHeight="1">
      <c r="A15" s="54">
        <v>9</v>
      </c>
      <c r="B15" s="131" t="s">
        <v>334</v>
      </c>
      <c r="C15" s="145">
        <v>43544</v>
      </c>
      <c r="D15" s="54" t="s">
        <v>4481</v>
      </c>
      <c r="E15" s="146">
        <v>4360.13</v>
      </c>
      <c r="F15" s="54"/>
      <c r="G15" s="336"/>
      <c r="H15" s="146"/>
      <c r="I15" s="147"/>
      <c r="J15" s="145"/>
      <c r="K15" s="54"/>
      <c r="L15" s="310"/>
      <c r="M15" s="54" t="s">
        <v>4482</v>
      </c>
      <c r="N15" s="54" t="s">
        <v>4483</v>
      </c>
    </row>
    <row r="16" spans="1:14 16378:16382" ht="18" hidden="1" customHeight="1">
      <c r="A16" s="54">
        <v>10</v>
      </c>
      <c r="B16" s="131" t="s">
        <v>36</v>
      </c>
      <c r="C16" s="145">
        <v>43544</v>
      </c>
      <c r="D16" s="54" t="s">
        <v>4484</v>
      </c>
      <c r="E16" s="146">
        <f>167742.6/19</f>
        <v>8828.5578947368431</v>
      </c>
      <c r="F16" s="54"/>
      <c r="G16" s="336"/>
      <c r="H16" s="146"/>
      <c r="I16" s="147"/>
      <c r="J16" s="145"/>
      <c r="K16" s="54"/>
      <c r="L16" s="310"/>
      <c r="M16" s="54" t="s">
        <v>4485</v>
      </c>
      <c r="N16" s="54" t="s">
        <v>4486</v>
      </c>
    </row>
    <row r="17" spans="1:14" ht="18" hidden="1" customHeight="1">
      <c r="A17" s="54">
        <v>11</v>
      </c>
      <c r="B17" s="131" t="s">
        <v>189</v>
      </c>
      <c r="C17" s="145">
        <v>43544</v>
      </c>
      <c r="D17" s="54" t="s">
        <v>4487</v>
      </c>
      <c r="E17" s="146">
        <v>2758.87</v>
      </c>
      <c r="F17" s="54"/>
      <c r="G17" s="336"/>
      <c r="H17" s="146"/>
      <c r="I17" s="147"/>
      <c r="J17" s="145"/>
      <c r="K17" s="54"/>
      <c r="L17" s="310"/>
      <c r="M17" s="54" t="s">
        <v>4488</v>
      </c>
      <c r="N17" s="54" t="s">
        <v>4489</v>
      </c>
    </row>
    <row r="18" spans="1:14" ht="18" hidden="1" customHeight="1">
      <c r="A18" s="54">
        <v>12</v>
      </c>
      <c r="B18" s="131" t="s">
        <v>22</v>
      </c>
      <c r="C18" s="145">
        <v>43544</v>
      </c>
      <c r="D18" s="54" t="s">
        <v>4490</v>
      </c>
      <c r="E18" s="146">
        <v>3601.31</v>
      </c>
      <c r="F18" s="54"/>
      <c r="G18" s="336"/>
      <c r="H18" s="146"/>
      <c r="I18" s="147"/>
      <c r="J18" s="145"/>
      <c r="K18" s="54"/>
      <c r="L18" s="310"/>
      <c r="M18" s="54" t="s">
        <v>3183</v>
      </c>
      <c r="N18" s="54" t="s">
        <v>4491</v>
      </c>
    </row>
    <row r="19" spans="1:14" ht="18" hidden="1" customHeight="1">
      <c r="A19" s="54">
        <v>13</v>
      </c>
      <c r="B19" s="131" t="s">
        <v>39</v>
      </c>
      <c r="C19" s="145">
        <v>43553</v>
      </c>
      <c r="D19" s="54" t="s">
        <v>4492</v>
      </c>
      <c r="E19" s="146">
        <v>6164.2</v>
      </c>
      <c r="F19" s="54"/>
      <c r="G19" s="336"/>
      <c r="H19" s="146"/>
      <c r="I19" s="147"/>
      <c r="J19" s="145"/>
      <c r="K19" s="54"/>
      <c r="L19" s="310"/>
      <c r="M19" s="54" t="s">
        <v>4493</v>
      </c>
      <c r="N19" s="54" t="s">
        <v>4494</v>
      </c>
    </row>
    <row r="20" spans="1:14" ht="18" hidden="1" customHeight="1">
      <c r="A20" s="54">
        <v>14</v>
      </c>
      <c r="B20" s="131" t="s">
        <v>189</v>
      </c>
      <c r="C20" s="145">
        <v>43544</v>
      </c>
      <c r="D20" s="54" t="s">
        <v>4495</v>
      </c>
      <c r="E20" s="146">
        <v>4943.66</v>
      </c>
      <c r="F20" s="54"/>
      <c r="G20" s="336"/>
      <c r="H20" s="146"/>
      <c r="I20" s="147"/>
      <c r="J20" s="145"/>
      <c r="K20" s="54"/>
      <c r="L20" s="310"/>
      <c r="M20" s="54" t="s">
        <v>4496</v>
      </c>
      <c r="N20" s="54" t="s">
        <v>4497</v>
      </c>
    </row>
    <row r="21" spans="1:14" ht="18" hidden="1" customHeight="1">
      <c r="A21" s="54">
        <v>15</v>
      </c>
      <c r="B21" s="131" t="s">
        <v>189</v>
      </c>
      <c r="C21" s="145">
        <v>43544</v>
      </c>
      <c r="D21" s="54" t="s">
        <v>4498</v>
      </c>
      <c r="E21" s="146">
        <v>1172.25</v>
      </c>
      <c r="F21" s="54"/>
      <c r="G21" s="336"/>
      <c r="H21" s="146"/>
      <c r="I21" s="147"/>
      <c r="J21" s="145"/>
      <c r="K21" s="54"/>
      <c r="L21" s="310"/>
      <c r="M21" s="54" t="s">
        <v>4499</v>
      </c>
      <c r="N21" s="54" t="s">
        <v>4500</v>
      </c>
    </row>
    <row r="22" spans="1:14" ht="18" hidden="1" customHeight="1">
      <c r="A22" s="54">
        <v>16</v>
      </c>
      <c r="B22" s="131" t="s">
        <v>22</v>
      </c>
      <c r="C22" s="145">
        <v>43544</v>
      </c>
      <c r="D22" s="54" t="s">
        <v>4501</v>
      </c>
      <c r="E22" s="146">
        <v>8659.93</v>
      </c>
      <c r="F22" s="54"/>
      <c r="G22" s="336"/>
      <c r="H22" s="146"/>
      <c r="I22" s="147"/>
      <c r="J22" s="145"/>
      <c r="K22" s="54"/>
      <c r="L22" s="310"/>
      <c r="M22" s="54" t="s">
        <v>4502</v>
      </c>
      <c r="N22" s="54" t="s">
        <v>4503</v>
      </c>
    </row>
    <row r="23" spans="1:14" ht="18" hidden="1" customHeight="1">
      <c r="A23" s="54">
        <v>17</v>
      </c>
      <c r="B23" s="131" t="s">
        <v>37</v>
      </c>
      <c r="C23" s="145">
        <v>43544</v>
      </c>
      <c r="D23" s="54" t="s">
        <v>4504</v>
      </c>
      <c r="E23" s="146">
        <v>2811</v>
      </c>
      <c r="F23" s="54"/>
      <c r="G23" s="336"/>
      <c r="H23" s="146"/>
      <c r="I23" s="147"/>
      <c r="J23" s="145"/>
      <c r="K23" s="54"/>
      <c r="L23" s="310"/>
      <c r="M23" s="54" t="s">
        <v>4505</v>
      </c>
      <c r="N23" s="54" t="s">
        <v>4506</v>
      </c>
    </row>
    <row r="24" spans="1:14" ht="18" hidden="1" customHeight="1">
      <c r="A24" s="54">
        <v>18</v>
      </c>
      <c r="B24" s="131" t="s">
        <v>37</v>
      </c>
      <c r="C24" s="145">
        <v>43544</v>
      </c>
      <c r="D24" s="54" t="s">
        <v>4507</v>
      </c>
      <c r="E24" s="146">
        <v>10119.6</v>
      </c>
      <c r="F24" s="54"/>
      <c r="G24" s="336"/>
      <c r="H24" s="146"/>
      <c r="I24" s="147"/>
      <c r="J24" s="145"/>
      <c r="K24" s="54"/>
      <c r="L24" s="310"/>
      <c r="M24" s="54" t="s">
        <v>4508</v>
      </c>
      <c r="N24" s="54" t="s">
        <v>4509</v>
      </c>
    </row>
    <row r="25" spans="1:14" ht="18" hidden="1" customHeight="1">
      <c r="A25" s="54">
        <v>19</v>
      </c>
      <c r="B25" s="131" t="s">
        <v>37</v>
      </c>
      <c r="C25" s="145">
        <v>43544</v>
      </c>
      <c r="D25" s="54" t="s">
        <v>4510</v>
      </c>
      <c r="E25" s="146">
        <v>2071.71</v>
      </c>
      <c r="F25" s="54"/>
      <c r="G25" s="336"/>
      <c r="H25" s="146"/>
      <c r="I25" s="147"/>
      <c r="J25" s="145"/>
      <c r="K25" s="54"/>
      <c r="L25" s="310"/>
      <c r="M25" s="54" t="s">
        <v>4511</v>
      </c>
      <c r="N25" s="54" t="s">
        <v>4512</v>
      </c>
    </row>
    <row r="26" spans="1:14" ht="18" hidden="1" customHeight="1">
      <c r="A26" s="54">
        <v>20</v>
      </c>
      <c r="B26" s="131" t="s">
        <v>39</v>
      </c>
      <c r="C26" s="145">
        <v>43544</v>
      </c>
      <c r="D26" s="54" t="s">
        <v>4513</v>
      </c>
      <c r="E26" s="146">
        <v>2590</v>
      </c>
      <c r="F26" s="54"/>
      <c r="G26" s="336"/>
      <c r="H26" s="146"/>
      <c r="I26" s="147"/>
      <c r="J26" s="145"/>
      <c r="K26" s="54"/>
      <c r="L26" s="310"/>
      <c r="M26" s="54" t="s">
        <v>4514</v>
      </c>
      <c r="N26" s="54" t="s">
        <v>4515</v>
      </c>
    </row>
    <row r="27" spans="1:14" ht="18" hidden="1" customHeight="1">
      <c r="A27" s="54">
        <v>21</v>
      </c>
      <c r="B27" s="131" t="s">
        <v>334</v>
      </c>
      <c r="C27" s="145">
        <v>43545</v>
      </c>
      <c r="D27" s="54" t="s">
        <v>4516</v>
      </c>
      <c r="E27" s="146">
        <v>5841</v>
      </c>
      <c r="F27" s="54"/>
      <c r="G27" s="336"/>
      <c r="H27" s="146"/>
      <c r="I27" s="147"/>
      <c r="J27" s="145"/>
      <c r="K27" s="54"/>
      <c r="L27" s="310"/>
      <c r="M27" s="54" t="s">
        <v>4517</v>
      </c>
      <c r="N27" s="54" t="s">
        <v>4518</v>
      </c>
    </row>
    <row r="28" spans="1:14" ht="18" hidden="1" customHeight="1">
      <c r="A28" s="54">
        <v>22</v>
      </c>
      <c r="B28" s="131" t="s">
        <v>189</v>
      </c>
      <c r="C28" s="145">
        <v>43545</v>
      </c>
      <c r="D28" s="54" t="s">
        <v>4519</v>
      </c>
      <c r="E28" s="146">
        <v>4479.3</v>
      </c>
      <c r="F28" s="54"/>
      <c r="G28" s="336"/>
      <c r="H28" s="146"/>
      <c r="I28" s="147"/>
      <c r="J28" s="145"/>
      <c r="K28" s="54"/>
      <c r="L28" s="310"/>
      <c r="M28" s="54" t="s">
        <v>4520</v>
      </c>
      <c r="N28" s="54" t="s">
        <v>4521</v>
      </c>
    </row>
    <row r="29" spans="1:14" ht="18" hidden="1" customHeight="1">
      <c r="A29" s="54">
        <v>23</v>
      </c>
      <c r="B29" s="131" t="s">
        <v>189</v>
      </c>
      <c r="C29" s="145">
        <v>43545</v>
      </c>
      <c r="D29" s="54" t="s">
        <v>4522</v>
      </c>
      <c r="E29" s="146">
        <v>4994.22</v>
      </c>
      <c r="F29" s="54"/>
      <c r="G29" s="336"/>
      <c r="H29" s="146"/>
      <c r="I29" s="147"/>
      <c r="J29" s="145"/>
      <c r="K29" s="54"/>
      <c r="L29" s="310"/>
      <c r="M29" s="54" t="s">
        <v>4523</v>
      </c>
      <c r="N29" s="54" t="s">
        <v>4524</v>
      </c>
    </row>
    <row r="30" spans="1:14" ht="18" hidden="1" customHeight="1">
      <c r="A30" s="54">
        <v>24</v>
      </c>
      <c r="B30" s="131" t="s">
        <v>28</v>
      </c>
      <c r="C30" s="145">
        <v>43545</v>
      </c>
      <c r="D30" s="54" t="s">
        <v>4525</v>
      </c>
      <c r="E30" s="146">
        <v>2251.1999999999998</v>
      </c>
      <c r="F30" s="54"/>
      <c r="G30" s="336"/>
      <c r="H30" s="146"/>
      <c r="I30" s="147"/>
      <c r="J30" s="145"/>
      <c r="K30" s="54"/>
      <c r="L30" s="310"/>
      <c r="M30" s="54" t="s">
        <v>4526</v>
      </c>
      <c r="N30" s="54" t="s">
        <v>4527</v>
      </c>
    </row>
    <row r="31" spans="1:14" ht="18" hidden="1" customHeight="1">
      <c r="A31" s="54">
        <v>25</v>
      </c>
      <c r="B31" s="131" t="s">
        <v>37</v>
      </c>
      <c r="C31" s="145">
        <v>43545</v>
      </c>
      <c r="D31" s="54" t="s">
        <v>4528</v>
      </c>
      <c r="E31" s="146">
        <v>2708.1</v>
      </c>
      <c r="F31" s="54"/>
      <c r="G31" s="336"/>
      <c r="H31" s="146"/>
      <c r="I31" s="147"/>
      <c r="J31" s="145"/>
      <c r="K31" s="54"/>
      <c r="L31" s="310"/>
      <c r="M31" s="54" t="s">
        <v>4529</v>
      </c>
      <c r="N31" s="54" t="s">
        <v>4530</v>
      </c>
    </row>
    <row r="32" spans="1:14" ht="18" hidden="1" customHeight="1">
      <c r="A32" s="54">
        <v>26</v>
      </c>
      <c r="B32" s="131" t="s">
        <v>334</v>
      </c>
      <c r="C32" s="145">
        <v>43553</v>
      </c>
      <c r="D32" s="54" t="s">
        <v>4531</v>
      </c>
      <c r="E32" s="146">
        <v>1669.68</v>
      </c>
      <c r="F32" s="54"/>
      <c r="G32" s="336"/>
      <c r="H32" s="146"/>
      <c r="I32" s="147"/>
      <c r="J32" s="145"/>
      <c r="K32" s="54"/>
      <c r="L32" s="310"/>
      <c r="M32" s="54" t="s">
        <v>4532</v>
      </c>
      <c r="N32" s="54" t="s">
        <v>4533</v>
      </c>
    </row>
    <row r="33" spans="1:14" ht="18" hidden="1" customHeight="1">
      <c r="A33" s="54">
        <v>27</v>
      </c>
      <c r="B33" s="131" t="s">
        <v>189</v>
      </c>
      <c r="C33" s="145">
        <v>43553</v>
      </c>
      <c r="D33" s="54" t="s">
        <v>4534</v>
      </c>
      <c r="E33" s="146">
        <v>4705.2</v>
      </c>
      <c r="F33" s="54"/>
      <c r="G33" s="336"/>
      <c r="H33" s="146"/>
      <c r="I33" s="147"/>
      <c r="J33" s="145"/>
      <c r="K33" s="54"/>
      <c r="L33" s="310"/>
      <c r="M33" s="54" t="s">
        <v>4535</v>
      </c>
      <c r="N33" s="54" t="s">
        <v>4536</v>
      </c>
    </row>
    <row r="34" spans="1:14" ht="18" hidden="1" customHeight="1">
      <c r="A34" s="54">
        <v>28</v>
      </c>
      <c r="B34" s="131" t="s">
        <v>37</v>
      </c>
      <c r="C34" s="145">
        <v>43545</v>
      </c>
      <c r="D34" s="54" t="s">
        <v>4537</v>
      </c>
      <c r="E34" s="146">
        <v>4814.3999999999996</v>
      </c>
      <c r="F34" s="54"/>
      <c r="G34" s="336"/>
      <c r="H34" s="146"/>
      <c r="I34" s="147"/>
      <c r="J34" s="145"/>
      <c r="K34" s="54"/>
      <c r="L34" s="310"/>
      <c r="M34" s="54" t="s">
        <v>4538</v>
      </c>
      <c r="N34" s="54" t="s">
        <v>4539</v>
      </c>
    </row>
    <row r="35" spans="1:14" ht="18" hidden="1" customHeight="1">
      <c r="A35" s="54">
        <v>29</v>
      </c>
      <c r="B35" s="131" t="s">
        <v>37</v>
      </c>
      <c r="C35" s="145">
        <v>43552</v>
      </c>
      <c r="D35" s="54" t="s">
        <v>4540</v>
      </c>
      <c r="E35" s="146">
        <v>10832.4</v>
      </c>
      <c r="F35" s="54"/>
      <c r="G35" s="336"/>
      <c r="H35" s="146"/>
      <c r="I35" s="147"/>
      <c r="J35" s="145"/>
      <c r="K35" s="54"/>
      <c r="L35" s="310"/>
      <c r="M35" s="54" t="s">
        <v>4541</v>
      </c>
      <c r="N35" s="54" t="s">
        <v>4542</v>
      </c>
    </row>
    <row r="36" spans="1:14" ht="18" hidden="1" customHeight="1">
      <c r="A36" s="54">
        <v>30</v>
      </c>
      <c r="B36" s="131" t="s">
        <v>189</v>
      </c>
      <c r="C36" s="145">
        <v>43552</v>
      </c>
      <c r="D36" s="54" t="s">
        <v>4543</v>
      </c>
      <c r="E36" s="146">
        <v>2471.2199999999998</v>
      </c>
      <c r="F36" s="54"/>
      <c r="G36" s="336"/>
      <c r="H36" s="146"/>
      <c r="I36" s="147"/>
      <c r="J36" s="145"/>
      <c r="K36" s="54"/>
      <c r="L36" s="310"/>
      <c r="M36" s="54" t="s">
        <v>4544</v>
      </c>
      <c r="N36" s="54" t="s">
        <v>4545</v>
      </c>
    </row>
    <row r="37" spans="1:14" ht="18" hidden="1" customHeight="1">
      <c r="A37" s="54">
        <v>31</v>
      </c>
      <c r="B37" s="131" t="s">
        <v>39</v>
      </c>
      <c r="C37" s="145">
        <v>43552</v>
      </c>
      <c r="D37" s="54" t="s">
        <v>4546</v>
      </c>
      <c r="E37" s="146">
        <v>9774.2999999999993</v>
      </c>
      <c r="F37" s="54"/>
      <c r="G37" s="336"/>
      <c r="H37" s="146"/>
      <c r="I37" s="147"/>
      <c r="J37" s="145"/>
      <c r="K37" s="54"/>
      <c r="L37" s="310"/>
      <c r="M37" s="54" t="s">
        <v>4547</v>
      </c>
      <c r="N37" s="54" t="s">
        <v>4548</v>
      </c>
    </row>
    <row r="38" spans="1:14" ht="18" hidden="1" customHeight="1">
      <c r="A38" s="54">
        <v>32</v>
      </c>
      <c r="B38" s="131" t="s">
        <v>189</v>
      </c>
      <c r="C38" s="145">
        <v>43552</v>
      </c>
      <c r="D38" s="54" t="s">
        <v>4549</v>
      </c>
      <c r="E38" s="146">
        <v>5901.2</v>
      </c>
      <c r="F38" s="54"/>
      <c r="G38" s="336"/>
      <c r="H38" s="146"/>
      <c r="I38" s="147"/>
      <c r="J38" s="145"/>
      <c r="K38" s="54"/>
      <c r="L38" s="310"/>
      <c r="M38" s="54" t="s">
        <v>4550</v>
      </c>
      <c r="N38" s="54" t="s">
        <v>4551</v>
      </c>
    </row>
    <row r="39" spans="1:14" ht="18" hidden="1" customHeight="1">
      <c r="A39" s="54">
        <v>33</v>
      </c>
      <c r="B39" s="131" t="s">
        <v>22</v>
      </c>
      <c r="C39" s="145">
        <v>43552</v>
      </c>
      <c r="D39" s="54" t="s">
        <v>4552</v>
      </c>
      <c r="E39" s="146">
        <v>2978.91</v>
      </c>
      <c r="F39" s="54"/>
      <c r="G39" s="336"/>
      <c r="H39" s="146"/>
      <c r="I39" s="147"/>
      <c r="J39" s="145"/>
      <c r="K39" s="54"/>
      <c r="L39" s="310"/>
      <c r="M39" s="54" t="s">
        <v>4553</v>
      </c>
      <c r="N39" s="54" t="s">
        <v>4554</v>
      </c>
    </row>
    <row r="40" spans="1:14" ht="18" hidden="1" customHeight="1">
      <c r="A40" s="54">
        <v>34</v>
      </c>
      <c r="B40" s="131" t="s">
        <v>23</v>
      </c>
      <c r="C40" s="145">
        <v>43552</v>
      </c>
      <c r="D40" s="54" t="s">
        <v>4555</v>
      </c>
      <c r="E40" s="146">
        <v>1295.8399999999999</v>
      </c>
      <c r="F40" s="54"/>
      <c r="G40" s="336"/>
      <c r="H40" s="146"/>
      <c r="I40" s="147"/>
      <c r="J40" s="145"/>
      <c r="K40" s="54"/>
      <c r="L40" s="310"/>
      <c r="M40" s="54" t="s">
        <v>4556</v>
      </c>
      <c r="N40" s="54" t="s">
        <v>4557</v>
      </c>
    </row>
    <row r="41" spans="1:14" ht="18" hidden="1" customHeight="1">
      <c r="A41" s="54">
        <v>35</v>
      </c>
      <c r="B41" s="131" t="s">
        <v>189</v>
      </c>
      <c r="C41" s="145">
        <v>43552</v>
      </c>
      <c r="D41" s="54" t="s">
        <v>4558</v>
      </c>
      <c r="E41" s="146">
        <v>2928.38</v>
      </c>
      <c r="F41" s="54"/>
      <c r="G41" s="336"/>
      <c r="H41" s="146"/>
      <c r="I41" s="147"/>
      <c r="J41" s="145"/>
      <c r="K41" s="54"/>
      <c r="L41" s="310"/>
      <c r="M41" s="54" t="s">
        <v>4559</v>
      </c>
      <c r="N41" s="54" t="s">
        <v>4560</v>
      </c>
    </row>
    <row r="42" spans="1:14" ht="18" hidden="1" customHeight="1">
      <c r="A42" s="54">
        <v>36</v>
      </c>
      <c r="B42" s="131" t="s">
        <v>22</v>
      </c>
      <c r="C42" s="145">
        <v>43552</v>
      </c>
      <c r="D42" s="54" t="s">
        <v>4561</v>
      </c>
      <c r="E42" s="146">
        <v>8756.1</v>
      </c>
      <c r="F42" s="54"/>
      <c r="G42" s="336"/>
      <c r="H42" s="146"/>
      <c r="I42" s="147"/>
      <c r="J42" s="145"/>
      <c r="K42" s="54"/>
      <c r="L42" s="310"/>
      <c r="M42" s="54" t="s">
        <v>4562</v>
      </c>
      <c r="N42" s="54" t="s">
        <v>4563</v>
      </c>
    </row>
    <row r="43" spans="1:14" ht="18" hidden="1" customHeight="1">
      <c r="A43" s="54">
        <v>37</v>
      </c>
      <c r="B43" s="131" t="s">
        <v>148</v>
      </c>
      <c r="C43" s="145">
        <v>43552</v>
      </c>
      <c r="D43" s="54" t="s">
        <v>4564</v>
      </c>
      <c r="E43" s="146">
        <v>12486.7</v>
      </c>
      <c r="F43" s="54"/>
      <c r="G43" s="336"/>
      <c r="H43" s="146"/>
      <c r="I43" s="147"/>
      <c r="J43" s="145"/>
      <c r="K43" s="54"/>
      <c r="L43" s="310"/>
      <c r="M43" s="54" t="s">
        <v>4565</v>
      </c>
      <c r="N43" s="54" t="s">
        <v>4566</v>
      </c>
    </row>
    <row r="44" spans="1:14" ht="18" hidden="1" customHeight="1">
      <c r="A44" s="54">
        <v>38</v>
      </c>
      <c r="B44" s="131" t="s">
        <v>334</v>
      </c>
      <c r="C44" s="145">
        <v>43552</v>
      </c>
      <c r="D44" s="54" t="s">
        <v>4567</v>
      </c>
      <c r="E44" s="146">
        <v>1462.52</v>
      </c>
      <c r="F44" s="54"/>
      <c r="G44" s="336"/>
      <c r="H44" s="146"/>
      <c r="I44" s="147"/>
      <c r="J44" s="145"/>
      <c r="K44" s="54"/>
      <c r="L44" s="310"/>
      <c r="M44" s="54" t="s">
        <v>4568</v>
      </c>
      <c r="N44" s="54" t="s">
        <v>4569</v>
      </c>
    </row>
    <row r="45" spans="1:14" ht="18" hidden="1" customHeight="1">
      <c r="A45" s="54">
        <v>39</v>
      </c>
      <c r="B45" s="131" t="s">
        <v>334</v>
      </c>
      <c r="C45" s="145">
        <v>43552</v>
      </c>
      <c r="D45" s="54" t="s">
        <v>4570</v>
      </c>
      <c r="E45" s="146">
        <v>3585.2</v>
      </c>
      <c r="F45" s="54"/>
      <c r="G45" s="336"/>
      <c r="H45" s="146"/>
      <c r="I45" s="147"/>
      <c r="J45" s="145"/>
      <c r="K45" s="54"/>
      <c r="L45" s="310"/>
      <c r="M45" s="54" t="s">
        <v>4571</v>
      </c>
      <c r="N45" s="54" t="s">
        <v>4572</v>
      </c>
    </row>
    <row r="46" spans="1:14" ht="18" hidden="1" customHeight="1">
      <c r="A46" s="54">
        <v>40</v>
      </c>
      <c r="B46" s="131" t="s">
        <v>189</v>
      </c>
      <c r="C46" s="145">
        <v>43552</v>
      </c>
      <c r="D46" s="54" t="s">
        <v>4573</v>
      </c>
      <c r="E46" s="146">
        <v>2523.39</v>
      </c>
      <c r="F46" s="54"/>
      <c r="G46" s="336"/>
      <c r="H46" s="146"/>
      <c r="I46" s="147"/>
      <c r="J46" s="145"/>
      <c r="K46" s="54"/>
      <c r="L46" s="310"/>
      <c r="M46" s="54" t="s">
        <v>4574</v>
      </c>
      <c r="N46" s="54" t="s">
        <v>4575</v>
      </c>
    </row>
    <row r="47" spans="1:14" ht="18" hidden="1" customHeight="1">
      <c r="A47" s="54">
        <v>41</v>
      </c>
      <c r="B47" s="131" t="s">
        <v>189</v>
      </c>
      <c r="C47" s="145">
        <v>43552</v>
      </c>
      <c r="D47" s="54" t="s">
        <v>4576</v>
      </c>
      <c r="E47" s="146">
        <v>6563.95</v>
      </c>
      <c r="F47" s="54"/>
      <c r="G47" s="336"/>
      <c r="H47" s="146"/>
      <c r="I47" s="147"/>
      <c r="J47" s="145"/>
      <c r="K47" s="54"/>
      <c r="L47" s="310"/>
      <c r="M47" s="54" t="s">
        <v>4577</v>
      </c>
      <c r="N47" s="54" t="s">
        <v>4578</v>
      </c>
    </row>
    <row r="48" spans="1:14" ht="18" hidden="1" customHeight="1">
      <c r="A48" s="54">
        <v>42</v>
      </c>
      <c r="B48" s="131" t="s">
        <v>28</v>
      </c>
      <c r="C48" s="145">
        <v>43552</v>
      </c>
      <c r="D48" s="54" t="s">
        <v>4579</v>
      </c>
      <c r="E48" s="146">
        <v>4349.38</v>
      </c>
      <c r="F48" s="54"/>
      <c r="G48" s="336"/>
      <c r="H48" s="146"/>
      <c r="I48" s="147"/>
      <c r="J48" s="145"/>
      <c r="K48" s="54"/>
      <c r="L48" s="310"/>
      <c r="M48" s="54" t="s">
        <v>4580</v>
      </c>
      <c r="N48" s="54" t="s">
        <v>4581</v>
      </c>
    </row>
    <row r="49" spans="1:14" ht="18" hidden="1" customHeight="1">
      <c r="A49" s="54">
        <v>43</v>
      </c>
      <c r="B49" s="131" t="s">
        <v>1858</v>
      </c>
      <c r="C49" s="145">
        <v>43552</v>
      </c>
      <c r="D49" s="54" t="s">
        <v>4582</v>
      </c>
      <c r="E49" s="146">
        <v>6142.5</v>
      </c>
      <c r="F49" s="54"/>
      <c r="G49" s="336"/>
      <c r="H49" s="146"/>
      <c r="I49" s="147"/>
      <c r="J49" s="145"/>
      <c r="K49" s="54"/>
      <c r="L49" s="310"/>
      <c r="M49" s="54" t="s">
        <v>4583</v>
      </c>
      <c r="N49" s="54" t="s">
        <v>4584</v>
      </c>
    </row>
    <row r="50" spans="1:14" ht="18" hidden="1" customHeight="1">
      <c r="A50" s="54">
        <v>44</v>
      </c>
      <c r="B50" s="131" t="s">
        <v>309</v>
      </c>
      <c r="C50" s="145">
        <v>43557</v>
      </c>
      <c r="D50" s="54" t="s">
        <v>4585</v>
      </c>
      <c r="E50" s="146">
        <v>690</v>
      </c>
      <c r="F50" s="54"/>
      <c r="G50" s="336"/>
      <c r="H50" s="146"/>
      <c r="I50" s="147"/>
      <c r="J50" s="145"/>
      <c r="K50" s="54"/>
      <c r="L50" s="310"/>
      <c r="M50" s="54" t="s">
        <v>4586</v>
      </c>
      <c r="N50" s="54" t="s">
        <v>4587</v>
      </c>
    </row>
    <row r="51" spans="1:14" ht="18" hidden="1" customHeight="1">
      <c r="A51" s="54">
        <v>45</v>
      </c>
      <c r="B51" s="131" t="s">
        <v>189</v>
      </c>
      <c r="C51" s="145">
        <v>43552</v>
      </c>
      <c r="D51" s="54" t="s">
        <v>4588</v>
      </c>
      <c r="E51" s="146">
        <v>1723.67</v>
      </c>
      <c r="F51" s="54"/>
      <c r="G51" s="336"/>
      <c r="H51" s="146"/>
      <c r="I51" s="147"/>
      <c r="J51" s="145"/>
      <c r="K51" s="54"/>
      <c r="L51" s="310"/>
      <c r="M51" s="54" t="s">
        <v>4589</v>
      </c>
      <c r="N51" s="54" t="s">
        <v>4590</v>
      </c>
    </row>
    <row r="52" spans="1:14" ht="18" hidden="1" customHeight="1">
      <c r="A52" s="54">
        <v>46</v>
      </c>
      <c r="B52" s="131" t="s">
        <v>311</v>
      </c>
      <c r="C52" s="145">
        <v>43557</v>
      </c>
      <c r="D52" s="54" t="s">
        <v>4591</v>
      </c>
      <c r="E52" s="146">
        <v>6654.9</v>
      </c>
      <c r="F52" s="54"/>
      <c r="G52" s="336"/>
      <c r="H52" s="146"/>
      <c r="I52" s="147"/>
      <c r="J52" s="145"/>
      <c r="K52" s="54"/>
      <c r="L52" s="310"/>
      <c r="M52" s="54" t="s">
        <v>4592</v>
      </c>
      <c r="N52" s="54" t="s">
        <v>4593</v>
      </c>
    </row>
    <row r="53" spans="1:14" ht="18" hidden="1" customHeight="1">
      <c r="A53" s="54">
        <v>47</v>
      </c>
      <c r="B53" s="131" t="s">
        <v>189</v>
      </c>
      <c r="C53" s="145">
        <v>43552</v>
      </c>
      <c r="D53" s="54" t="s">
        <v>4594</v>
      </c>
      <c r="E53" s="146">
        <v>3960.29</v>
      </c>
      <c r="F53" s="54"/>
      <c r="G53" s="336"/>
      <c r="H53" s="146"/>
      <c r="I53" s="147"/>
      <c r="J53" s="145"/>
      <c r="K53" s="54"/>
      <c r="L53" s="310"/>
      <c r="M53" s="54" t="s">
        <v>4595</v>
      </c>
      <c r="N53" s="54" t="s">
        <v>4596</v>
      </c>
    </row>
    <row r="54" spans="1:14" ht="18" hidden="1" customHeight="1">
      <c r="A54" s="54">
        <v>48</v>
      </c>
      <c r="B54" s="131" t="s">
        <v>36</v>
      </c>
      <c r="C54" s="145">
        <v>43553</v>
      </c>
      <c r="D54" s="54" t="s">
        <v>4597</v>
      </c>
      <c r="E54" s="146">
        <f>171088.76/19</f>
        <v>9004.6715789473692</v>
      </c>
      <c r="F54" s="54"/>
      <c r="G54" s="336"/>
      <c r="H54" s="146"/>
      <c r="I54" s="147"/>
      <c r="J54" s="145"/>
      <c r="K54" s="54"/>
      <c r="L54" s="310"/>
      <c r="M54" s="54" t="s">
        <v>4598</v>
      </c>
      <c r="N54" s="54" t="s">
        <v>4599</v>
      </c>
    </row>
    <row r="55" spans="1:14" ht="18" hidden="1" customHeight="1">
      <c r="A55" s="54">
        <v>49</v>
      </c>
      <c r="B55" s="131" t="s">
        <v>23</v>
      </c>
      <c r="C55" s="145">
        <v>43552</v>
      </c>
      <c r="D55" s="54" t="s">
        <v>4600</v>
      </c>
      <c r="E55" s="146">
        <v>3252.15</v>
      </c>
      <c r="F55" s="54"/>
      <c r="G55" s="336"/>
      <c r="H55" s="146"/>
      <c r="I55" s="147"/>
      <c r="J55" s="145"/>
      <c r="K55" s="54"/>
      <c r="L55" s="310"/>
      <c r="M55" s="54" t="s">
        <v>4601</v>
      </c>
      <c r="N55" s="54" t="s">
        <v>4602</v>
      </c>
    </row>
    <row r="56" spans="1:14" ht="18" hidden="1" customHeight="1">
      <c r="A56" s="54">
        <v>50</v>
      </c>
      <c r="B56" s="131" t="s">
        <v>23</v>
      </c>
      <c r="C56" s="145">
        <v>43552</v>
      </c>
      <c r="D56" s="54" t="s">
        <v>4603</v>
      </c>
      <c r="E56" s="146">
        <v>3480</v>
      </c>
      <c r="F56" s="54"/>
      <c r="G56" s="336"/>
      <c r="H56" s="146"/>
      <c r="I56" s="147"/>
      <c r="J56" s="145"/>
      <c r="K56" s="54"/>
      <c r="L56" s="310"/>
      <c r="M56" s="54" t="s">
        <v>4604</v>
      </c>
      <c r="N56" s="54" t="s">
        <v>4605</v>
      </c>
    </row>
    <row r="57" spans="1:14" ht="18" hidden="1" customHeight="1">
      <c r="A57" s="54">
        <v>51</v>
      </c>
      <c r="B57" s="131" t="s">
        <v>189</v>
      </c>
      <c r="C57" s="145">
        <v>43553</v>
      </c>
      <c r="D57" s="54" t="s">
        <v>4606</v>
      </c>
      <c r="E57" s="146">
        <v>3678.44</v>
      </c>
      <c r="F57" s="54"/>
      <c r="G57" s="336"/>
      <c r="H57" s="146"/>
      <c r="I57" s="147"/>
      <c r="J57" s="145"/>
      <c r="K57" s="54"/>
      <c r="L57" s="310"/>
      <c r="M57" s="54" t="s">
        <v>4607</v>
      </c>
      <c r="N57" s="54" t="s">
        <v>4608</v>
      </c>
    </row>
    <row r="58" spans="1:14" ht="18" hidden="1" customHeight="1">
      <c r="A58" s="54">
        <v>52</v>
      </c>
      <c r="B58" s="131" t="s">
        <v>189</v>
      </c>
      <c r="C58" s="145">
        <v>43553</v>
      </c>
      <c r="D58" s="54" t="s">
        <v>4609</v>
      </c>
      <c r="E58" s="146">
        <v>1342.13</v>
      </c>
      <c r="F58" s="54"/>
      <c r="G58" s="336"/>
      <c r="H58" s="146"/>
      <c r="I58" s="147"/>
      <c r="J58" s="145"/>
      <c r="K58" s="54"/>
      <c r="L58" s="310"/>
      <c r="M58" s="54" t="s">
        <v>4610</v>
      </c>
      <c r="N58" s="54" t="s">
        <v>4611</v>
      </c>
    </row>
    <row r="59" spans="1:14" ht="18" hidden="1" customHeight="1">
      <c r="A59" s="54">
        <v>53</v>
      </c>
      <c r="B59" s="131" t="s">
        <v>334</v>
      </c>
      <c r="C59" s="145">
        <v>43570</v>
      </c>
      <c r="D59" s="54" t="s">
        <v>4612</v>
      </c>
      <c r="E59" s="146">
        <v>1450</v>
      </c>
      <c r="F59" s="54"/>
      <c r="G59" s="336"/>
      <c r="H59" s="146"/>
      <c r="I59" s="147"/>
      <c r="J59" s="145"/>
      <c r="K59" s="54"/>
      <c r="L59" s="310"/>
      <c r="M59" s="54" t="s">
        <v>4613</v>
      </c>
      <c r="N59" s="54" t="s">
        <v>4614</v>
      </c>
    </row>
    <row r="60" spans="1:14" ht="18" hidden="1" customHeight="1">
      <c r="A60" s="54">
        <v>54</v>
      </c>
      <c r="B60" s="131" t="s">
        <v>334</v>
      </c>
      <c r="C60" s="145">
        <v>43570</v>
      </c>
      <c r="D60" s="54" t="s">
        <v>4615</v>
      </c>
      <c r="E60" s="146">
        <v>1250</v>
      </c>
      <c r="F60" s="54"/>
      <c r="G60" s="336"/>
      <c r="H60" s="146"/>
      <c r="I60" s="147"/>
      <c r="J60" s="145"/>
      <c r="K60" s="54"/>
      <c r="L60" s="310"/>
      <c r="M60" s="54" t="s">
        <v>4613</v>
      </c>
      <c r="N60" s="54" t="s">
        <v>4616</v>
      </c>
    </row>
    <row r="61" spans="1:14" ht="18" hidden="1" customHeight="1">
      <c r="A61" s="54">
        <v>55</v>
      </c>
      <c r="B61" s="131" t="s">
        <v>189</v>
      </c>
      <c r="C61" s="145">
        <v>43553</v>
      </c>
      <c r="D61" s="54" t="s">
        <v>4617</v>
      </c>
      <c r="E61" s="146">
        <v>1951.37</v>
      </c>
      <c r="F61" s="54"/>
      <c r="G61" s="336"/>
      <c r="H61" s="146"/>
      <c r="I61" s="147"/>
      <c r="J61" s="145"/>
      <c r="K61" s="54"/>
      <c r="L61" s="310"/>
      <c r="M61" s="54" t="s">
        <v>4618</v>
      </c>
      <c r="N61" s="54" t="s">
        <v>4619</v>
      </c>
    </row>
    <row r="62" spans="1:14" ht="18" hidden="1" customHeight="1">
      <c r="A62" s="54">
        <v>56</v>
      </c>
      <c r="B62" s="131" t="s">
        <v>189</v>
      </c>
      <c r="C62" s="145">
        <v>43553</v>
      </c>
      <c r="D62" s="54" t="s">
        <v>4620</v>
      </c>
      <c r="E62" s="146">
        <v>117.24</v>
      </c>
      <c r="F62" s="54"/>
      <c r="G62" s="336"/>
      <c r="H62" s="146"/>
      <c r="I62" s="147"/>
      <c r="J62" s="145"/>
      <c r="K62" s="54"/>
      <c r="L62" s="310"/>
      <c r="M62" s="54" t="s">
        <v>4621</v>
      </c>
      <c r="N62" s="54" t="s">
        <v>4622</v>
      </c>
    </row>
    <row r="63" spans="1:14" ht="18" hidden="1" customHeight="1">
      <c r="A63" s="54">
        <v>57</v>
      </c>
      <c r="B63" s="131" t="s">
        <v>189</v>
      </c>
      <c r="C63" s="145">
        <v>43553</v>
      </c>
      <c r="D63" s="54" t="s">
        <v>4623</v>
      </c>
      <c r="E63" s="146">
        <v>2357.02</v>
      </c>
      <c r="F63" s="54"/>
      <c r="G63" s="336"/>
      <c r="H63" s="146"/>
      <c r="I63" s="147"/>
      <c r="J63" s="145"/>
      <c r="K63" s="54"/>
      <c r="L63" s="310"/>
      <c r="M63" s="54" t="s">
        <v>4624</v>
      </c>
      <c r="N63" s="54" t="s">
        <v>4625</v>
      </c>
    </row>
    <row r="64" spans="1:14" ht="18" hidden="1" customHeight="1">
      <c r="A64" s="54">
        <v>58</v>
      </c>
      <c r="B64" s="131" t="s">
        <v>189</v>
      </c>
      <c r="C64" s="145">
        <v>43553</v>
      </c>
      <c r="D64" s="54" t="s">
        <v>4626</v>
      </c>
      <c r="E64" s="146">
        <v>460.4</v>
      </c>
      <c r="F64" s="54"/>
      <c r="G64" s="336"/>
      <c r="H64" s="146"/>
      <c r="I64" s="147"/>
      <c r="J64" s="145"/>
      <c r="K64" s="54"/>
      <c r="L64" s="310"/>
      <c r="M64" s="54" t="s">
        <v>4627</v>
      </c>
      <c r="N64" s="54" t="s">
        <v>4628</v>
      </c>
    </row>
    <row r="65" spans="1:14" ht="18" hidden="1" customHeight="1">
      <c r="A65" s="54">
        <v>59</v>
      </c>
      <c r="B65" s="131" t="s">
        <v>37</v>
      </c>
      <c r="C65" s="145">
        <v>43553</v>
      </c>
      <c r="D65" s="54" t="s">
        <v>4629</v>
      </c>
      <c r="E65" s="146">
        <v>9312</v>
      </c>
      <c r="F65" s="54"/>
      <c r="G65" s="336"/>
      <c r="H65" s="146"/>
      <c r="I65" s="147"/>
      <c r="J65" s="145"/>
      <c r="K65" s="54"/>
      <c r="L65" s="310"/>
      <c r="M65" s="54" t="s">
        <v>4630</v>
      </c>
      <c r="N65" s="54" t="s">
        <v>4631</v>
      </c>
    </row>
    <row r="66" spans="1:14" ht="18" hidden="1" customHeight="1">
      <c r="A66" s="54">
        <v>60</v>
      </c>
      <c r="B66" s="131" t="s">
        <v>37</v>
      </c>
      <c r="C66" s="145">
        <v>43553</v>
      </c>
      <c r="D66" s="54" t="s">
        <v>4632</v>
      </c>
      <c r="E66" s="146">
        <v>3601.59</v>
      </c>
      <c r="F66" s="54"/>
      <c r="G66" s="336"/>
      <c r="H66" s="146"/>
      <c r="I66" s="147"/>
      <c r="J66" s="145"/>
      <c r="K66" s="54"/>
      <c r="L66" s="310"/>
      <c r="M66" s="54" t="s">
        <v>4633</v>
      </c>
      <c r="N66" s="54" t="s">
        <v>4634</v>
      </c>
    </row>
    <row r="67" spans="1:14" ht="18" hidden="1" customHeight="1">
      <c r="A67" s="54">
        <v>61</v>
      </c>
      <c r="B67" s="131" t="s">
        <v>37</v>
      </c>
      <c r="C67" s="145">
        <v>43557</v>
      </c>
      <c r="D67" s="54" t="s">
        <v>4635</v>
      </c>
      <c r="E67" s="146">
        <v>2622.72</v>
      </c>
      <c r="F67" s="54"/>
      <c r="G67" s="336"/>
      <c r="H67" s="146"/>
      <c r="I67" s="147"/>
      <c r="J67" s="145"/>
      <c r="K67" s="54"/>
      <c r="L67" s="310"/>
      <c r="M67" s="54" t="s">
        <v>4636</v>
      </c>
      <c r="N67" s="54" t="s">
        <v>4637</v>
      </c>
    </row>
    <row r="68" spans="1:14" ht="18" hidden="1" customHeight="1">
      <c r="A68" s="54">
        <v>62</v>
      </c>
      <c r="B68" s="131" t="s">
        <v>22</v>
      </c>
      <c r="C68" s="145">
        <v>43557</v>
      </c>
      <c r="D68" s="54" t="s">
        <v>4638</v>
      </c>
      <c r="E68" s="146">
        <v>5670.27</v>
      </c>
      <c r="F68" s="54"/>
      <c r="G68" s="336"/>
      <c r="H68" s="146"/>
      <c r="I68" s="147"/>
      <c r="J68" s="145"/>
      <c r="K68" s="54"/>
      <c r="L68" s="310"/>
      <c r="M68" s="54" t="s">
        <v>4639</v>
      </c>
      <c r="N68" s="54" t="s">
        <v>4640</v>
      </c>
    </row>
    <row r="69" spans="1:14" ht="18" hidden="1" customHeight="1">
      <c r="A69" s="54">
        <v>63</v>
      </c>
      <c r="B69" s="131" t="s">
        <v>189</v>
      </c>
      <c r="C69" s="145">
        <v>43557</v>
      </c>
      <c r="D69" s="54" t="s">
        <v>4641</v>
      </c>
      <c r="E69" s="146">
        <v>4197.6000000000004</v>
      </c>
      <c r="F69" s="54"/>
      <c r="G69" s="336"/>
      <c r="H69" s="146"/>
      <c r="I69" s="147"/>
      <c r="J69" s="145"/>
      <c r="K69" s="54"/>
      <c r="L69" s="310"/>
      <c r="M69" s="54" t="s">
        <v>4642</v>
      </c>
      <c r="N69" s="54" t="s">
        <v>4643</v>
      </c>
    </row>
    <row r="70" spans="1:14" ht="18" hidden="1" customHeight="1">
      <c r="A70" s="54">
        <v>64</v>
      </c>
      <c r="B70" s="131" t="s">
        <v>37</v>
      </c>
      <c r="C70" s="145">
        <v>43570</v>
      </c>
      <c r="D70" s="54" t="s">
        <v>4644</v>
      </c>
      <c r="E70" s="146">
        <v>2622.72</v>
      </c>
      <c r="F70" s="54"/>
      <c r="G70" s="336"/>
      <c r="H70" s="146"/>
      <c r="I70" s="147"/>
      <c r="J70" s="145"/>
      <c r="K70" s="54"/>
      <c r="L70" s="310"/>
      <c r="M70" s="54" t="s">
        <v>4645</v>
      </c>
      <c r="N70" s="54" t="s">
        <v>4646</v>
      </c>
    </row>
    <row r="71" spans="1:14" ht="18" hidden="1" customHeight="1">
      <c r="A71" s="54">
        <v>65</v>
      </c>
      <c r="B71" s="131" t="s">
        <v>28</v>
      </c>
      <c r="C71" s="145">
        <v>43557</v>
      </c>
      <c r="D71" s="54" t="s">
        <v>4647</v>
      </c>
      <c r="E71" s="146">
        <v>2618.6999999999998</v>
      </c>
      <c r="F71" s="54"/>
      <c r="G71" s="336"/>
      <c r="H71" s="146"/>
      <c r="I71" s="147"/>
      <c r="J71" s="145"/>
      <c r="K71" s="54"/>
      <c r="L71" s="310"/>
      <c r="M71" s="54" t="s">
        <v>4648</v>
      </c>
      <c r="N71" s="54" t="s">
        <v>4649</v>
      </c>
    </row>
    <row r="72" spans="1:14" ht="18" hidden="1" customHeight="1">
      <c r="A72" s="54">
        <v>66</v>
      </c>
      <c r="B72" s="131" t="s">
        <v>189</v>
      </c>
      <c r="C72" s="145">
        <v>43557</v>
      </c>
      <c r="D72" s="54" t="s">
        <v>4650</v>
      </c>
      <c r="E72" s="146">
        <v>3117.22</v>
      </c>
      <c r="F72" s="54"/>
      <c r="G72" s="336"/>
      <c r="H72" s="146"/>
      <c r="I72" s="147"/>
      <c r="J72" s="145"/>
      <c r="K72" s="54"/>
      <c r="L72" s="310"/>
      <c r="M72" s="54" t="s">
        <v>4651</v>
      </c>
      <c r="N72" s="54" t="s">
        <v>4652</v>
      </c>
    </row>
    <row r="73" spans="1:14" ht="18" hidden="1" customHeight="1">
      <c r="A73" s="54">
        <v>67</v>
      </c>
      <c r="B73" s="131" t="s">
        <v>28</v>
      </c>
      <c r="C73" s="145">
        <v>43557</v>
      </c>
      <c r="D73" s="54" t="s">
        <v>4653</v>
      </c>
      <c r="E73" s="146">
        <v>2513.65</v>
      </c>
      <c r="F73" s="54"/>
      <c r="G73" s="336"/>
      <c r="H73" s="146"/>
      <c r="I73" s="147"/>
      <c r="J73" s="145"/>
      <c r="K73" s="54"/>
      <c r="L73" s="310"/>
      <c r="M73" s="54" t="s">
        <v>4654</v>
      </c>
      <c r="N73" s="54" t="s">
        <v>4655</v>
      </c>
    </row>
    <row r="74" spans="1:14" ht="18" hidden="1" customHeight="1">
      <c r="A74" s="54">
        <v>68</v>
      </c>
      <c r="B74" s="131" t="s">
        <v>37</v>
      </c>
      <c r="C74" s="145">
        <v>43557</v>
      </c>
      <c r="D74" s="54" t="s">
        <v>4656</v>
      </c>
      <c r="E74" s="146">
        <v>5026.88</v>
      </c>
      <c r="F74" s="54"/>
      <c r="G74" s="336"/>
      <c r="H74" s="146"/>
      <c r="I74" s="147"/>
      <c r="J74" s="145"/>
      <c r="K74" s="54"/>
      <c r="L74" s="310"/>
      <c r="M74" s="54" t="s">
        <v>4657</v>
      </c>
      <c r="N74" s="54" t="s">
        <v>4658</v>
      </c>
    </row>
    <row r="75" spans="1:14" ht="18" hidden="1" customHeight="1">
      <c r="A75" s="54">
        <v>69</v>
      </c>
      <c r="B75" s="131" t="s">
        <v>354</v>
      </c>
      <c r="C75" s="145">
        <v>43544</v>
      </c>
      <c r="D75" s="54" t="s">
        <v>4659</v>
      </c>
      <c r="E75" s="146">
        <v>2002.5</v>
      </c>
      <c r="F75" s="54"/>
      <c r="G75" s="336"/>
      <c r="H75" s="146"/>
      <c r="I75" s="147"/>
      <c r="J75" s="145"/>
      <c r="K75" s="54"/>
      <c r="L75" s="310"/>
      <c r="M75" s="54" t="s">
        <v>4660</v>
      </c>
      <c r="N75" s="54" t="s">
        <v>4661</v>
      </c>
    </row>
    <row r="76" spans="1:14" ht="18" hidden="1" customHeight="1">
      <c r="A76" s="54">
        <v>70</v>
      </c>
      <c r="B76" s="131" t="s">
        <v>189</v>
      </c>
      <c r="C76" s="145">
        <v>43557</v>
      </c>
      <c r="D76" s="54" t="s">
        <v>4662</v>
      </c>
      <c r="E76" s="146">
        <v>7854.72</v>
      </c>
      <c r="F76" s="54"/>
      <c r="G76" s="336"/>
      <c r="H76" s="146"/>
      <c r="I76" s="147"/>
      <c r="J76" s="145"/>
      <c r="K76" s="54"/>
      <c r="L76" s="310"/>
      <c r="M76" s="54" t="s">
        <v>4663</v>
      </c>
      <c r="N76" s="54" t="s">
        <v>4664</v>
      </c>
    </row>
    <row r="77" spans="1:14" ht="18" hidden="1" customHeight="1">
      <c r="A77" s="54">
        <v>71</v>
      </c>
      <c r="B77" s="131" t="s">
        <v>189</v>
      </c>
      <c r="C77" s="145">
        <v>43557</v>
      </c>
      <c r="D77" s="54" t="s">
        <v>4665</v>
      </c>
      <c r="E77" s="146">
        <v>3643.71</v>
      </c>
      <c r="F77" s="54"/>
      <c r="G77" s="336"/>
      <c r="H77" s="146"/>
      <c r="I77" s="147"/>
      <c r="J77" s="145"/>
      <c r="K77" s="54"/>
      <c r="L77" s="310"/>
      <c r="M77" s="54" t="s">
        <v>4666</v>
      </c>
      <c r="N77" s="54" t="s">
        <v>4667</v>
      </c>
    </row>
    <row r="78" spans="1:14" ht="18" hidden="1" customHeight="1">
      <c r="A78" s="54">
        <v>72</v>
      </c>
      <c r="B78" s="131" t="s">
        <v>1858</v>
      </c>
      <c r="C78" s="145">
        <v>43570</v>
      </c>
      <c r="D78" s="54" t="s">
        <v>4668</v>
      </c>
      <c r="E78" s="146">
        <v>1499.69</v>
      </c>
      <c r="F78" s="54"/>
      <c r="G78" s="336"/>
      <c r="H78" s="146"/>
      <c r="I78" s="147"/>
      <c r="J78" s="145"/>
      <c r="K78" s="54"/>
      <c r="L78" s="310"/>
      <c r="M78" s="54" t="s">
        <v>4669</v>
      </c>
      <c r="N78" s="54" t="s">
        <v>4670</v>
      </c>
    </row>
    <row r="79" spans="1:14" ht="18" hidden="1" customHeight="1">
      <c r="A79" s="54">
        <v>73</v>
      </c>
      <c r="B79" s="131" t="s">
        <v>39</v>
      </c>
      <c r="C79" s="145">
        <v>43557</v>
      </c>
      <c r="D79" s="54" t="s">
        <v>4671</v>
      </c>
      <c r="E79" s="146">
        <v>4102.38</v>
      </c>
      <c r="F79" s="54"/>
      <c r="G79" s="336"/>
      <c r="H79" s="146"/>
      <c r="I79" s="147"/>
      <c r="J79" s="145"/>
      <c r="K79" s="54"/>
      <c r="L79" s="310"/>
      <c r="M79" s="54" t="s">
        <v>4672</v>
      </c>
      <c r="N79" s="54" t="s">
        <v>4673</v>
      </c>
    </row>
    <row r="80" spans="1:14" ht="18" hidden="1" customHeight="1">
      <c r="A80" s="54">
        <v>74</v>
      </c>
      <c r="B80" s="131" t="s">
        <v>36</v>
      </c>
      <c r="C80" s="145">
        <v>43570</v>
      </c>
      <c r="D80" s="54" t="s">
        <v>4674</v>
      </c>
      <c r="E80" s="146">
        <f>85344.13/18.5</f>
        <v>4613.1962162162163</v>
      </c>
      <c r="F80" s="54"/>
      <c r="G80" s="336"/>
      <c r="H80" s="146"/>
      <c r="I80" s="147"/>
      <c r="J80" s="145"/>
      <c r="K80" s="54"/>
      <c r="L80" s="310"/>
      <c r="M80" s="54" t="s">
        <v>4675</v>
      </c>
      <c r="N80" s="54" t="s">
        <v>4676</v>
      </c>
    </row>
    <row r="81" spans="1:14" ht="18" hidden="1" customHeight="1">
      <c r="A81" s="54">
        <v>75</v>
      </c>
      <c r="B81" s="131" t="s">
        <v>22</v>
      </c>
      <c r="C81" s="145">
        <v>43570</v>
      </c>
      <c r="D81" s="54" t="s">
        <v>4677</v>
      </c>
      <c r="E81" s="146">
        <v>4750.6499999999996</v>
      </c>
      <c r="F81" s="54"/>
      <c r="G81" s="336"/>
      <c r="H81" s="146"/>
      <c r="I81" s="147"/>
      <c r="J81" s="145"/>
      <c r="K81" s="54"/>
      <c r="L81" s="310"/>
      <c r="M81" s="54" t="s">
        <v>4678</v>
      </c>
      <c r="N81" s="54" t="s">
        <v>4679</v>
      </c>
    </row>
    <row r="82" spans="1:14" ht="18" hidden="1" customHeight="1">
      <c r="A82" s="54">
        <v>76</v>
      </c>
      <c r="B82" s="131" t="s">
        <v>4680</v>
      </c>
      <c r="C82" s="145">
        <v>43570</v>
      </c>
      <c r="D82" s="54" t="s">
        <v>4681</v>
      </c>
      <c r="E82" s="146">
        <v>1472</v>
      </c>
      <c r="F82" s="54"/>
      <c r="G82" s="336"/>
      <c r="H82" s="146"/>
      <c r="I82" s="147"/>
      <c r="J82" s="145"/>
      <c r="K82" s="54"/>
      <c r="L82" s="310"/>
      <c r="M82" s="54" t="s">
        <v>4682</v>
      </c>
      <c r="N82" s="54" t="s">
        <v>4683</v>
      </c>
    </row>
    <row r="83" spans="1:14" ht="18" hidden="1" customHeight="1">
      <c r="A83" s="54">
        <v>77</v>
      </c>
      <c r="B83" s="131" t="s">
        <v>309</v>
      </c>
      <c r="C83" s="145">
        <v>43570</v>
      </c>
      <c r="D83" s="54" t="s">
        <v>4684</v>
      </c>
      <c r="E83" s="146">
        <v>690</v>
      </c>
      <c r="F83" s="54"/>
      <c r="G83" s="336"/>
      <c r="H83" s="146"/>
      <c r="I83" s="147"/>
      <c r="J83" s="145"/>
      <c r="K83" s="54"/>
      <c r="L83" s="310"/>
      <c r="M83" s="54" t="s">
        <v>4685</v>
      </c>
      <c r="N83" s="54" t="s">
        <v>4686</v>
      </c>
    </row>
    <row r="84" spans="1:14" ht="18" hidden="1" customHeight="1">
      <c r="A84" s="54">
        <v>78</v>
      </c>
      <c r="B84" s="131" t="s">
        <v>37</v>
      </c>
      <c r="C84" s="145">
        <v>43557</v>
      </c>
      <c r="D84" s="341" t="s">
        <v>4687</v>
      </c>
      <c r="E84" s="146">
        <v>7338.84</v>
      </c>
      <c r="F84" s="54"/>
      <c r="G84" s="336"/>
      <c r="H84" s="146"/>
      <c r="I84" s="147"/>
      <c r="J84" s="145"/>
      <c r="K84" s="54"/>
      <c r="L84" s="310"/>
      <c r="M84" s="54" t="s">
        <v>4688</v>
      </c>
      <c r="N84" s="54" t="s">
        <v>4689</v>
      </c>
    </row>
    <row r="85" spans="1:14" ht="18" hidden="1" customHeight="1">
      <c r="A85" s="54">
        <v>79</v>
      </c>
      <c r="B85" s="131" t="s">
        <v>22</v>
      </c>
      <c r="C85" s="145">
        <v>43557</v>
      </c>
      <c r="D85" s="341" t="s">
        <v>4690</v>
      </c>
      <c r="E85" s="146">
        <v>2612.25</v>
      </c>
      <c r="F85" s="54"/>
      <c r="G85" s="336"/>
      <c r="H85" s="146"/>
      <c r="I85" s="147"/>
      <c r="J85" s="145"/>
      <c r="K85" s="54"/>
      <c r="L85" s="310"/>
      <c r="M85" s="54" t="s">
        <v>4691</v>
      </c>
      <c r="N85" s="54" t="s">
        <v>4692</v>
      </c>
    </row>
    <row r="86" spans="1:14" ht="18" hidden="1" customHeight="1">
      <c r="A86" s="54">
        <v>80</v>
      </c>
      <c r="B86" s="131" t="s">
        <v>1858</v>
      </c>
      <c r="C86" s="145">
        <v>43557</v>
      </c>
      <c r="D86" s="341" t="s">
        <v>4693</v>
      </c>
      <c r="E86" s="146">
        <v>3158.89</v>
      </c>
      <c r="F86" s="54"/>
      <c r="G86" s="336"/>
      <c r="H86" s="146"/>
      <c r="I86" s="147"/>
      <c r="J86" s="145"/>
      <c r="K86" s="54"/>
      <c r="L86" s="310"/>
      <c r="M86" s="54" t="s">
        <v>4694</v>
      </c>
      <c r="N86" s="54" t="s">
        <v>4695</v>
      </c>
    </row>
    <row r="87" spans="1:14" ht="18" hidden="1" customHeight="1">
      <c r="A87" s="54">
        <v>81</v>
      </c>
      <c r="B87" s="131" t="s">
        <v>22</v>
      </c>
      <c r="C87" s="145">
        <v>43557</v>
      </c>
      <c r="D87" s="341" t="s">
        <v>4696</v>
      </c>
      <c r="E87" s="146">
        <v>5995.35</v>
      </c>
      <c r="F87" s="54"/>
      <c r="G87" s="336"/>
      <c r="H87" s="146"/>
      <c r="I87" s="147"/>
      <c r="J87" s="145"/>
      <c r="K87" s="54"/>
      <c r="L87" s="310"/>
      <c r="M87" s="54" t="s">
        <v>4697</v>
      </c>
      <c r="N87" s="54" t="s">
        <v>4698</v>
      </c>
    </row>
    <row r="88" spans="1:14" ht="18" hidden="1" customHeight="1">
      <c r="A88" s="54">
        <v>82</v>
      </c>
      <c r="B88" s="131" t="s">
        <v>189</v>
      </c>
      <c r="C88" s="145">
        <v>43557</v>
      </c>
      <c r="D88" s="341" t="s">
        <v>4699</v>
      </c>
      <c r="E88" s="146">
        <v>7134.55</v>
      </c>
      <c r="F88" s="54"/>
      <c r="G88" s="336"/>
      <c r="H88" s="146"/>
      <c r="I88" s="147"/>
      <c r="J88" s="145"/>
      <c r="K88" s="54"/>
      <c r="L88" s="310"/>
      <c r="M88" s="54" t="s">
        <v>4700</v>
      </c>
      <c r="N88" s="54" t="s">
        <v>4701</v>
      </c>
    </row>
    <row r="89" spans="1:14" ht="18" hidden="1" customHeight="1">
      <c r="A89" s="54">
        <v>83</v>
      </c>
      <c r="B89" s="131" t="s">
        <v>189</v>
      </c>
      <c r="C89" s="145">
        <v>43557</v>
      </c>
      <c r="D89" s="341" t="s">
        <v>4702</v>
      </c>
      <c r="E89" s="146">
        <v>3209.64</v>
      </c>
      <c r="F89" s="54"/>
      <c r="G89" s="336"/>
      <c r="H89" s="146"/>
      <c r="I89" s="147"/>
      <c r="J89" s="145"/>
      <c r="K89" s="54"/>
      <c r="L89" s="310"/>
      <c r="M89" s="54" t="s">
        <v>4703</v>
      </c>
      <c r="N89" s="54" t="s">
        <v>4704</v>
      </c>
    </row>
    <row r="90" spans="1:14" ht="18" hidden="1" customHeight="1">
      <c r="A90" s="54">
        <v>84</v>
      </c>
      <c r="B90" s="131" t="s">
        <v>23</v>
      </c>
      <c r="C90" s="145">
        <v>43557</v>
      </c>
      <c r="D90" s="341" t="s">
        <v>4705</v>
      </c>
      <c r="E90" s="146">
        <v>2088.23</v>
      </c>
      <c r="F90" s="54"/>
      <c r="G90" s="336"/>
      <c r="H90" s="146"/>
      <c r="I90" s="147"/>
      <c r="J90" s="145"/>
      <c r="K90" s="54"/>
      <c r="L90" s="310"/>
      <c r="M90" s="54" t="s">
        <v>4706</v>
      </c>
      <c r="N90" s="54" t="s">
        <v>4707</v>
      </c>
    </row>
    <row r="91" spans="1:14" ht="18" hidden="1" customHeight="1">
      <c r="A91" s="54">
        <v>85</v>
      </c>
      <c r="B91" s="131" t="s">
        <v>23</v>
      </c>
      <c r="C91" s="145">
        <v>43557</v>
      </c>
      <c r="D91" s="341" t="s">
        <v>4708</v>
      </c>
      <c r="E91" s="146">
        <v>1967.78</v>
      </c>
      <c r="F91" s="54"/>
      <c r="G91" s="336"/>
      <c r="H91" s="146"/>
      <c r="I91" s="147"/>
      <c r="J91" s="145"/>
      <c r="K91" s="54"/>
      <c r="L91" s="310"/>
      <c r="M91" s="54" t="s">
        <v>4709</v>
      </c>
      <c r="N91" s="54" t="s">
        <v>4710</v>
      </c>
    </row>
    <row r="92" spans="1:14" ht="18" hidden="1" customHeight="1">
      <c r="A92" s="54">
        <v>86</v>
      </c>
      <c r="B92" s="131" t="s">
        <v>22</v>
      </c>
      <c r="C92" s="145">
        <v>43557</v>
      </c>
      <c r="D92" s="341" t="s">
        <v>4711</v>
      </c>
      <c r="E92" s="146">
        <v>4063.5</v>
      </c>
      <c r="F92" s="54"/>
      <c r="G92" s="336"/>
      <c r="H92" s="146"/>
      <c r="I92" s="147"/>
      <c r="J92" s="145"/>
      <c r="K92" s="54"/>
      <c r="L92" s="310"/>
      <c r="M92" s="54" t="s">
        <v>4712</v>
      </c>
      <c r="N92" s="54" t="s">
        <v>4713</v>
      </c>
    </row>
    <row r="93" spans="1:14" ht="18" hidden="1" customHeight="1">
      <c r="A93" s="54">
        <v>87</v>
      </c>
      <c r="B93" s="131" t="s">
        <v>189</v>
      </c>
      <c r="C93" s="145">
        <v>43558</v>
      </c>
      <c r="D93" s="341" t="s">
        <v>4714</v>
      </c>
      <c r="E93" s="146">
        <v>2034.58</v>
      </c>
      <c r="F93" s="54"/>
      <c r="G93" s="336"/>
      <c r="H93" s="146"/>
      <c r="I93" s="147"/>
      <c r="J93" s="145"/>
      <c r="K93" s="54"/>
      <c r="L93" s="310"/>
      <c r="M93" s="54" t="s">
        <v>4715</v>
      </c>
      <c r="N93" s="54" t="s">
        <v>4716</v>
      </c>
    </row>
    <row r="94" spans="1:14" ht="18" hidden="1" customHeight="1">
      <c r="A94" s="54">
        <v>88</v>
      </c>
      <c r="B94" s="131" t="s">
        <v>148</v>
      </c>
      <c r="C94" s="145">
        <v>43558</v>
      </c>
      <c r="D94" s="341" t="s">
        <v>4717</v>
      </c>
      <c r="E94" s="146">
        <v>5954.88</v>
      </c>
      <c r="F94" s="54"/>
      <c r="G94" s="336"/>
      <c r="H94" s="146"/>
      <c r="I94" s="147"/>
      <c r="J94" s="145"/>
      <c r="K94" s="54"/>
      <c r="L94" s="310"/>
      <c r="M94" s="54" t="s">
        <v>4718</v>
      </c>
      <c r="N94" s="54" t="s">
        <v>4719</v>
      </c>
    </row>
    <row r="95" spans="1:14" ht="18" hidden="1" customHeight="1">
      <c r="A95" s="54">
        <v>89</v>
      </c>
      <c r="B95" s="131" t="s">
        <v>189</v>
      </c>
      <c r="C95" s="145">
        <v>43558</v>
      </c>
      <c r="D95" s="341" t="s">
        <v>4720</v>
      </c>
      <c r="E95" s="146">
        <v>9632.91</v>
      </c>
      <c r="F95" s="54"/>
      <c r="G95" s="336"/>
      <c r="H95" s="146"/>
      <c r="I95" s="147"/>
      <c r="J95" s="145"/>
      <c r="K95" s="54"/>
      <c r="L95" s="310"/>
      <c r="M95" s="54" t="s">
        <v>4721</v>
      </c>
      <c r="N95" s="54" t="s">
        <v>4722</v>
      </c>
    </row>
    <row r="96" spans="1:14" ht="18" hidden="1" customHeight="1">
      <c r="A96" s="54">
        <v>90</v>
      </c>
      <c r="B96" s="131" t="s">
        <v>189</v>
      </c>
      <c r="C96" s="145">
        <v>43563</v>
      </c>
      <c r="D96" s="341" t="s">
        <v>4723</v>
      </c>
      <c r="E96" s="146">
        <v>8640.7000000000007</v>
      </c>
      <c r="F96" s="54"/>
      <c r="G96" s="336"/>
      <c r="H96" s="146"/>
      <c r="I96" s="147"/>
      <c r="J96" s="145"/>
      <c r="K96" s="54"/>
      <c r="L96" s="310"/>
      <c r="M96" s="54" t="s">
        <v>4724</v>
      </c>
      <c r="N96" s="54" t="s">
        <v>4725</v>
      </c>
    </row>
    <row r="97" spans="1:14" ht="18" hidden="1" customHeight="1">
      <c r="A97" s="54">
        <v>91</v>
      </c>
      <c r="B97" s="131" t="s">
        <v>307</v>
      </c>
      <c r="C97" s="145">
        <v>43560</v>
      </c>
      <c r="D97" s="341" t="s">
        <v>4726</v>
      </c>
      <c r="E97" s="146">
        <v>1357.44</v>
      </c>
      <c r="F97" s="54"/>
      <c r="G97" s="336"/>
      <c r="H97" s="146"/>
      <c r="I97" s="147"/>
      <c r="J97" s="145"/>
      <c r="K97" s="54"/>
      <c r="L97" s="310"/>
      <c r="M97" s="54" t="s">
        <v>3221</v>
      </c>
      <c r="N97" s="54" t="s">
        <v>4727</v>
      </c>
    </row>
    <row r="98" spans="1:14" ht="18" hidden="1" customHeight="1">
      <c r="A98" s="54">
        <v>92</v>
      </c>
      <c r="B98" s="131" t="s">
        <v>307</v>
      </c>
      <c r="C98" s="145">
        <v>43681</v>
      </c>
      <c r="D98" s="341" t="s">
        <v>4728</v>
      </c>
      <c r="E98" s="146">
        <v>2036.16</v>
      </c>
      <c r="F98" s="54"/>
      <c r="G98" s="336"/>
      <c r="H98" s="146"/>
      <c r="I98" s="147"/>
      <c r="J98" s="145"/>
      <c r="K98" s="54"/>
      <c r="L98" s="310"/>
      <c r="M98" s="54" t="s">
        <v>4729</v>
      </c>
      <c r="N98" s="54" t="s">
        <v>4730</v>
      </c>
    </row>
    <row r="99" spans="1:14" ht="18" hidden="1" customHeight="1">
      <c r="A99" s="54">
        <v>93</v>
      </c>
      <c r="B99" s="131" t="s">
        <v>311</v>
      </c>
      <c r="C99" s="145">
        <v>43681</v>
      </c>
      <c r="D99" s="341" t="s">
        <v>4731</v>
      </c>
      <c r="E99" s="146">
        <v>5550.24</v>
      </c>
      <c r="F99" s="54"/>
      <c r="G99" s="336"/>
      <c r="H99" s="146"/>
      <c r="I99" s="147"/>
      <c r="J99" s="145"/>
      <c r="K99" s="54"/>
      <c r="L99" s="310"/>
      <c r="M99" s="54" t="s">
        <v>4732</v>
      </c>
      <c r="N99" s="54" t="s">
        <v>4733</v>
      </c>
    </row>
    <row r="100" spans="1:14" ht="18" hidden="1" customHeight="1">
      <c r="A100" s="54">
        <v>94</v>
      </c>
      <c r="B100" s="131" t="s">
        <v>189</v>
      </c>
      <c r="C100" s="145">
        <v>43563</v>
      </c>
      <c r="D100" s="341" t="s">
        <v>4734</v>
      </c>
      <c r="E100" s="146">
        <v>3968.8</v>
      </c>
      <c r="F100" s="54"/>
      <c r="G100" s="336"/>
      <c r="H100" s="146"/>
      <c r="I100" s="147"/>
      <c r="J100" s="145"/>
      <c r="K100" s="54"/>
      <c r="L100" s="310"/>
      <c r="M100" s="54" t="s">
        <v>4735</v>
      </c>
      <c r="N100" s="54" t="s">
        <v>4736</v>
      </c>
    </row>
    <row r="101" spans="1:14" ht="18" hidden="1" customHeight="1">
      <c r="A101" s="54">
        <v>95</v>
      </c>
      <c r="B101" s="131" t="s">
        <v>36</v>
      </c>
      <c r="C101" s="145">
        <v>43563</v>
      </c>
      <c r="D101" s="341" t="s">
        <v>4737</v>
      </c>
      <c r="E101" s="146">
        <f>84225.16/19</f>
        <v>4432.903157894737</v>
      </c>
      <c r="F101" s="54"/>
      <c r="G101" s="336"/>
      <c r="H101" s="146"/>
      <c r="I101" s="147"/>
      <c r="J101" s="145"/>
      <c r="K101" s="54"/>
      <c r="L101" s="310"/>
      <c r="M101" s="54" t="s">
        <v>4738</v>
      </c>
      <c r="N101" s="54" t="s">
        <v>4739</v>
      </c>
    </row>
    <row r="102" spans="1:14" ht="18" hidden="1" customHeight="1">
      <c r="A102" s="54">
        <v>96</v>
      </c>
      <c r="B102" s="131" t="s">
        <v>1858</v>
      </c>
      <c r="C102" s="145">
        <v>43681</v>
      </c>
      <c r="D102" s="341" t="s">
        <v>4740</v>
      </c>
      <c r="E102" s="146">
        <v>3214.17</v>
      </c>
      <c r="F102" s="54"/>
      <c r="G102" s="336"/>
      <c r="H102" s="146"/>
      <c r="I102" s="147"/>
      <c r="J102" s="145"/>
      <c r="K102" s="54"/>
      <c r="L102" s="310"/>
      <c r="M102" s="54" t="s">
        <v>4741</v>
      </c>
      <c r="N102" s="54" t="s">
        <v>4742</v>
      </c>
    </row>
    <row r="103" spans="1:14" ht="18" hidden="1" customHeight="1">
      <c r="A103" s="54">
        <v>97</v>
      </c>
      <c r="B103" s="131" t="s">
        <v>36</v>
      </c>
      <c r="C103" s="145">
        <v>43563</v>
      </c>
      <c r="D103" s="341" t="s">
        <v>4743</v>
      </c>
      <c r="E103" s="146">
        <f>52021.44/19</f>
        <v>2737.9705263157898</v>
      </c>
      <c r="F103" s="54"/>
      <c r="G103" s="336"/>
      <c r="H103" s="146"/>
      <c r="I103" s="147"/>
      <c r="J103" s="145"/>
      <c r="K103" s="54"/>
      <c r="L103" s="310"/>
      <c r="M103" s="54" t="s">
        <v>4744</v>
      </c>
      <c r="N103" s="54" t="s">
        <v>4745</v>
      </c>
    </row>
    <row r="104" spans="1:14" ht="18" hidden="1" customHeight="1">
      <c r="A104" s="54">
        <v>98</v>
      </c>
      <c r="B104" s="131" t="s">
        <v>1858</v>
      </c>
      <c r="C104" s="145">
        <v>43563</v>
      </c>
      <c r="D104" s="341" t="s">
        <v>4746</v>
      </c>
      <c r="E104" s="146">
        <v>4005.45</v>
      </c>
      <c r="F104" s="54"/>
      <c r="G104" s="336"/>
      <c r="H104" s="146"/>
      <c r="I104" s="147"/>
      <c r="J104" s="145"/>
      <c r="K104" s="54"/>
      <c r="L104" s="310"/>
      <c r="M104" s="54" t="s">
        <v>4747</v>
      </c>
      <c r="N104" s="54" t="s">
        <v>4748</v>
      </c>
    </row>
    <row r="105" spans="1:14" ht="18" hidden="1" customHeight="1">
      <c r="A105" s="54">
        <v>99</v>
      </c>
      <c r="B105" s="131" t="s">
        <v>189</v>
      </c>
      <c r="C105" s="145">
        <v>43563</v>
      </c>
      <c r="D105" s="341" t="s">
        <v>4749</v>
      </c>
      <c r="E105" s="146">
        <v>4400.2299999999996</v>
      </c>
      <c r="F105" s="54"/>
      <c r="G105" s="336"/>
      <c r="H105" s="146"/>
      <c r="I105" s="147"/>
      <c r="J105" s="145"/>
      <c r="K105" s="54"/>
      <c r="L105" s="310"/>
      <c r="M105" s="54" t="s">
        <v>4750</v>
      </c>
      <c r="N105" s="54" t="s">
        <v>4751</v>
      </c>
    </row>
    <row r="106" spans="1:14" ht="18" hidden="1" customHeight="1">
      <c r="A106" s="54">
        <v>100</v>
      </c>
      <c r="B106" s="131" t="s">
        <v>28</v>
      </c>
      <c r="C106" s="145">
        <v>43563</v>
      </c>
      <c r="D106" s="341" t="s">
        <v>4752</v>
      </c>
      <c r="E106" s="146">
        <v>1266.77</v>
      </c>
      <c r="F106" s="54"/>
      <c r="G106" s="336"/>
      <c r="H106" s="146"/>
      <c r="I106" s="147"/>
      <c r="J106" s="145"/>
      <c r="K106" s="54"/>
      <c r="L106" s="310"/>
      <c r="M106" s="54" t="s">
        <v>4753</v>
      </c>
      <c r="N106" s="54" t="s">
        <v>4754</v>
      </c>
    </row>
    <row r="107" spans="1:14" ht="18" hidden="1" customHeight="1">
      <c r="A107" s="54">
        <v>101</v>
      </c>
      <c r="B107" s="131" t="s">
        <v>189</v>
      </c>
      <c r="C107" s="145">
        <v>43563</v>
      </c>
      <c r="D107" s="341" t="s">
        <v>4755</v>
      </c>
      <c r="E107" s="146">
        <v>7462.31</v>
      </c>
      <c r="F107" s="54"/>
      <c r="G107" s="336"/>
      <c r="H107" s="146"/>
      <c r="I107" s="147"/>
      <c r="J107" s="145"/>
      <c r="K107" s="54"/>
      <c r="L107" s="310"/>
      <c r="M107" s="54" t="s">
        <v>4756</v>
      </c>
      <c r="N107" s="54" t="s">
        <v>4757</v>
      </c>
    </row>
    <row r="108" spans="1:14" ht="18" hidden="1" customHeight="1">
      <c r="A108" s="54">
        <v>102</v>
      </c>
      <c r="B108" s="131" t="s">
        <v>22</v>
      </c>
      <c r="C108" s="145">
        <v>43563</v>
      </c>
      <c r="D108" s="341" t="s">
        <v>4758</v>
      </c>
      <c r="E108" s="146">
        <v>10254.6</v>
      </c>
      <c r="F108" s="54"/>
      <c r="G108" s="336"/>
      <c r="H108" s="146"/>
      <c r="I108" s="147"/>
      <c r="J108" s="145"/>
      <c r="K108" s="54"/>
      <c r="L108" s="310"/>
      <c r="M108" s="54" t="s">
        <v>4759</v>
      </c>
      <c r="N108" s="54" t="s">
        <v>4760</v>
      </c>
    </row>
    <row r="109" spans="1:14" ht="18" hidden="1" customHeight="1">
      <c r="A109" s="54">
        <v>103</v>
      </c>
      <c r="B109" s="131" t="s">
        <v>22</v>
      </c>
      <c r="C109" s="145">
        <v>43563</v>
      </c>
      <c r="D109" s="341" t="s">
        <v>4761</v>
      </c>
      <c r="E109" s="146">
        <v>3527.12</v>
      </c>
      <c r="F109" s="54"/>
      <c r="G109" s="336"/>
      <c r="H109" s="146"/>
      <c r="I109" s="147"/>
      <c r="J109" s="145"/>
      <c r="K109" s="54"/>
      <c r="L109" s="310"/>
      <c r="M109" s="54" t="s">
        <v>4762</v>
      </c>
      <c r="N109" s="54" t="s">
        <v>4763</v>
      </c>
    </row>
    <row r="110" spans="1:14" ht="18" hidden="1" customHeight="1">
      <c r="A110" s="54">
        <v>104</v>
      </c>
      <c r="B110" s="131" t="s">
        <v>39</v>
      </c>
      <c r="C110" s="145">
        <v>43563</v>
      </c>
      <c r="D110" s="341" t="s">
        <v>4764</v>
      </c>
      <c r="E110" s="146">
        <v>2106</v>
      </c>
      <c r="F110" s="54"/>
      <c r="G110" s="336"/>
      <c r="H110" s="146"/>
      <c r="I110" s="147"/>
      <c r="J110" s="145"/>
      <c r="K110" s="54"/>
      <c r="L110" s="310"/>
      <c r="M110" s="54" t="s">
        <v>4765</v>
      </c>
      <c r="N110" s="54" t="s">
        <v>4766</v>
      </c>
    </row>
    <row r="111" spans="1:14" ht="18" hidden="1" customHeight="1">
      <c r="A111" s="54">
        <v>105</v>
      </c>
      <c r="B111" s="131" t="s">
        <v>37</v>
      </c>
      <c r="C111" s="145">
        <v>43563</v>
      </c>
      <c r="D111" s="341" t="s">
        <v>4767</v>
      </c>
      <c r="E111" s="146">
        <v>9628.7999999999993</v>
      </c>
      <c r="F111" s="54"/>
      <c r="G111" s="336"/>
      <c r="H111" s="146"/>
      <c r="I111" s="147"/>
      <c r="J111" s="145"/>
      <c r="K111" s="54"/>
      <c r="L111" s="310"/>
      <c r="M111" s="54" t="s">
        <v>4768</v>
      </c>
      <c r="N111" s="54" t="s">
        <v>4769</v>
      </c>
    </row>
    <row r="112" spans="1:14" ht="18" hidden="1" customHeight="1">
      <c r="A112" s="54">
        <v>106</v>
      </c>
      <c r="B112" s="131" t="s">
        <v>189</v>
      </c>
      <c r="C112" s="145">
        <v>43563</v>
      </c>
      <c r="D112" s="341" t="s">
        <v>4770</v>
      </c>
      <c r="E112" s="146">
        <v>3071.99</v>
      </c>
      <c r="F112" s="54"/>
      <c r="G112" s="336"/>
      <c r="H112" s="146"/>
      <c r="I112" s="147"/>
      <c r="J112" s="145"/>
      <c r="K112" s="54"/>
      <c r="L112" s="310"/>
      <c r="M112" s="54" t="s">
        <v>4771</v>
      </c>
      <c r="N112" s="54" t="s">
        <v>4772</v>
      </c>
    </row>
    <row r="113" spans="1:14" ht="18" hidden="1" customHeight="1">
      <c r="A113" s="54">
        <v>107</v>
      </c>
      <c r="B113" s="131" t="s">
        <v>148</v>
      </c>
      <c r="C113" s="145">
        <v>43563</v>
      </c>
      <c r="D113" s="341" t="s">
        <v>4773</v>
      </c>
      <c r="E113" s="146">
        <v>5980</v>
      </c>
      <c r="F113" s="54"/>
      <c r="G113" s="336"/>
      <c r="H113" s="146"/>
      <c r="I113" s="147"/>
      <c r="J113" s="145"/>
      <c r="K113" s="54"/>
      <c r="L113" s="310"/>
      <c r="M113" s="54" t="s">
        <v>4774</v>
      </c>
      <c r="N113" s="54" t="s">
        <v>4775</v>
      </c>
    </row>
    <row r="114" spans="1:14" ht="18" hidden="1" customHeight="1">
      <c r="A114" s="54">
        <v>108</v>
      </c>
      <c r="B114" s="131" t="s">
        <v>37</v>
      </c>
      <c r="C114" s="145">
        <v>43570</v>
      </c>
      <c r="D114" s="341" t="s">
        <v>4776</v>
      </c>
      <c r="E114" s="146">
        <v>6018</v>
      </c>
      <c r="F114" s="54"/>
      <c r="G114" s="336"/>
      <c r="H114" s="146"/>
      <c r="I114" s="147"/>
      <c r="J114" s="145"/>
      <c r="K114" s="54"/>
      <c r="L114" s="310"/>
      <c r="M114" s="54" t="s">
        <v>4777</v>
      </c>
      <c r="N114" s="54" t="s">
        <v>4778</v>
      </c>
    </row>
    <row r="115" spans="1:14" ht="18" hidden="1" customHeight="1">
      <c r="A115" s="54">
        <v>109</v>
      </c>
      <c r="B115" s="131" t="s">
        <v>189</v>
      </c>
      <c r="C115" s="145">
        <v>43570</v>
      </c>
      <c r="D115" s="341" t="s">
        <v>4779</v>
      </c>
      <c r="E115" s="146">
        <v>2659.95</v>
      </c>
      <c r="F115" s="54"/>
      <c r="G115" s="336"/>
      <c r="H115" s="146"/>
      <c r="I115" s="147"/>
      <c r="J115" s="145"/>
      <c r="K115" s="54"/>
      <c r="L115" s="310"/>
      <c r="M115" s="54" t="s">
        <v>4780</v>
      </c>
      <c r="N115" s="54" t="s">
        <v>4781</v>
      </c>
    </row>
    <row r="116" spans="1:14" ht="18" hidden="1" customHeight="1">
      <c r="A116" s="54">
        <v>110</v>
      </c>
      <c r="B116" s="131" t="s">
        <v>28</v>
      </c>
      <c r="C116" s="145">
        <v>43570</v>
      </c>
      <c r="D116" s="341" t="s">
        <v>4782</v>
      </c>
      <c r="E116" s="146">
        <v>2333.4499999999998</v>
      </c>
      <c r="F116" s="54"/>
      <c r="G116" s="336"/>
      <c r="H116" s="146"/>
      <c r="I116" s="147"/>
      <c r="J116" s="145"/>
      <c r="K116" s="54"/>
      <c r="L116" s="310"/>
      <c r="M116" s="54" t="s">
        <v>4783</v>
      </c>
      <c r="N116" s="54" t="s">
        <v>4784</v>
      </c>
    </row>
    <row r="117" spans="1:14" ht="18" hidden="1" customHeight="1" thickBot="1">
      <c r="A117" s="54">
        <v>111</v>
      </c>
      <c r="B117" s="131" t="s">
        <v>28</v>
      </c>
      <c r="C117" s="342">
        <v>43563</v>
      </c>
      <c r="D117" s="54" t="s">
        <v>4785</v>
      </c>
      <c r="E117" s="146">
        <v>2564.75</v>
      </c>
      <c r="F117" s="54"/>
      <c r="G117" s="336"/>
      <c r="H117" s="146"/>
      <c r="I117" s="147"/>
      <c r="J117" s="145"/>
      <c r="K117" s="54"/>
      <c r="L117" s="310"/>
      <c r="M117" s="54" t="s">
        <v>4786</v>
      </c>
      <c r="N117" s="54" t="s">
        <v>4787</v>
      </c>
    </row>
    <row r="118" spans="1:14" ht="18" customHeight="1" thickTop="1">
      <c r="A118" s="489"/>
      <c r="B118" s="490"/>
      <c r="C118" s="491"/>
      <c r="D118" s="492"/>
      <c r="E118" s="148">
        <f>SUM(E7:E117)</f>
        <v>480652.99937411089</v>
      </c>
      <c r="F118" s="148"/>
      <c r="G118" s="194"/>
      <c r="H118" s="148">
        <f>SUM(H9:H52)</f>
        <v>0</v>
      </c>
      <c r="I118" s="148">
        <f>SUM(I9:I52)</f>
        <v>0</v>
      </c>
      <c r="J118" s="343"/>
      <c r="K118" s="344"/>
      <c r="L118" s="345"/>
      <c r="M118" s="345"/>
      <c r="N118" s="149"/>
    </row>
  </sheetData>
  <autoFilter ref="A6:N118" xr:uid="{00000000-0009-0000-0000-000023000000}">
    <filterColumn colId="13">
      <filters blank="1"/>
    </filterColumn>
  </autoFilter>
  <mergeCells count="4">
    <mergeCell ref="C1:E1"/>
    <mergeCell ref="A5:F5"/>
    <mergeCell ref="G5:L5"/>
    <mergeCell ref="A118:D118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O1098"/>
  <sheetViews>
    <sheetView showGridLines="0" zoomScale="80" zoomScaleNormal="80" workbookViewId="0">
      <pane ySplit="6" topLeftCell="A1071" activePane="bottomLeft" state="frozen"/>
      <selection activeCell="F1091" sqref="F1091"/>
      <selection pane="bottomLeft" activeCell="B1044" sqref="B1044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20.85546875" style="89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91" t="s">
        <v>488</v>
      </c>
    </row>
    <row r="3" spans="1:14" ht="18" customHeight="1">
      <c r="A3" s="94" t="s">
        <v>4208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107">
        <v>1</v>
      </c>
      <c r="B7" s="107" t="s">
        <v>42</v>
      </c>
      <c r="C7" s="90">
        <v>43539</v>
      </c>
      <c r="D7" s="328" t="s">
        <v>4216</v>
      </c>
      <c r="E7" s="107" t="s">
        <v>4218</v>
      </c>
      <c r="F7" s="126">
        <v>17.71</v>
      </c>
      <c r="G7" s="107" t="str">
        <f t="shared" ref="G7:G73" si="0">D7</f>
        <v>SH19-01789</v>
      </c>
      <c r="H7" s="351"/>
      <c r="I7" s="126"/>
      <c r="J7" s="107"/>
      <c r="K7" s="108"/>
      <c r="L7" s="107"/>
      <c r="M7" s="319"/>
      <c r="N7" s="352"/>
    </row>
    <row r="8" spans="1:14" ht="18" customHeight="1">
      <c r="A8" s="107">
        <v>2</v>
      </c>
      <c r="B8" s="107" t="s">
        <v>42</v>
      </c>
      <c r="C8" s="90">
        <v>43539</v>
      </c>
      <c r="D8" s="328" t="s">
        <v>4217</v>
      </c>
      <c r="E8" s="107" t="s">
        <v>4218</v>
      </c>
      <c r="F8" s="126">
        <v>3023.2</v>
      </c>
      <c r="G8" s="107" t="str">
        <f t="shared" si="0"/>
        <v>SH19-01954</v>
      </c>
      <c r="H8" s="351"/>
      <c r="I8" s="126"/>
      <c r="J8" s="107"/>
      <c r="K8" s="108"/>
      <c r="L8" s="107"/>
      <c r="M8" s="319"/>
      <c r="N8" s="352"/>
    </row>
    <row r="9" spans="1:14" ht="18" customHeight="1">
      <c r="A9" s="107">
        <v>3</v>
      </c>
      <c r="B9" s="107" t="s">
        <v>49</v>
      </c>
      <c r="C9" s="90">
        <v>43525</v>
      </c>
      <c r="D9" s="107" t="s">
        <v>4209</v>
      </c>
      <c r="E9" s="107" t="s">
        <v>1709</v>
      </c>
      <c r="F9" s="126">
        <v>14242.8</v>
      </c>
      <c r="G9" s="107" t="str">
        <f t="shared" si="0"/>
        <v>SH19-02000</v>
      </c>
      <c r="H9" s="351"/>
      <c r="I9" s="126"/>
      <c r="J9" s="107"/>
      <c r="K9" s="108"/>
      <c r="L9" s="107"/>
      <c r="M9" s="319"/>
      <c r="N9" s="352"/>
    </row>
    <row r="10" spans="1:14" s="200" customFormat="1" ht="18" customHeight="1">
      <c r="A10" s="107">
        <v>4</v>
      </c>
      <c r="B10" s="107" t="s">
        <v>55</v>
      </c>
      <c r="C10" s="90">
        <v>43525</v>
      </c>
      <c r="D10" s="107" t="s">
        <v>3327</v>
      </c>
      <c r="E10" s="107" t="s">
        <v>1709</v>
      </c>
      <c r="F10" s="126">
        <v>1644.84</v>
      </c>
      <c r="G10" s="107" t="str">
        <f t="shared" si="0"/>
        <v>SH19-02004</v>
      </c>
      <c r="H10" s="318"/>
      <c r="I10" s="126"/>
      <c r="J10" s="110"/>
      <c r="K10" s="108"/>
      <c r="L10" s="107"/>
      <c r="M10" s="319"/>
      <c r="N10" s="107"/>
    </row>
    <row r="11" spans="1:14" s="200" customFormat="1" ht="18" customHeight="1">
      <c r="A11" s="107">
        <v>5</v>
      </c>
      <c r="B11" s="107" t="s">
        <v>55</v>
      </c>
      <c r="C11" s="90">
        <v>43525</v>
      </c>
      <c r="D11" s="107" t="s">
        <v>3328</v>
      </c>
      <c r="E11" s="107" t="s">
        <v>1709</v>
      </c>
      <c r="F11" s="126">
        <v>708.84</v>
      </c>
      <c r="G11" s="107" t="str">
        <f t="shared" si="0"/>
        <v>SH19-02005</v>
      </c>
      <c r="H11" s="318"/>
      <c r="I11" s="126"/>
      <c r="J11" s="110"/>
      <c r="K11" s="108"/>
      <c r="L11" s="107"/>
      <c r="M11" s="319"/>
      <c r="N11" s="107"/>
    </row>
    <row r="12" spans="1:14" s="200" customFormat="1" ht="18" customHeight="1">
      <c r="A12" s="107">
        <v>6</v>
      </c>
      <c r="B12" s="107" t="s">
        <v>55</v>
      </c>
      <c r="C12" s="90">
        <v>43525</v>
      </c>
      <c r="D12" s="107" t="s">
        <v>3329</v>
      </c>
      <c r="E12" s="107" t="s">
        <v>1709</v>
      </c>
      <c r="F12" s="126">
        <v>1549.62</v>
      </c>
      <c r="G12" s="107" t="str">
        <f t="shared" si="0"/>
        <v>SH19-02006</v>
      </c>
      <c r="H12" s="318"/>
      <c r="I12" s="126"/>
      <c r="J12" s="110"/>
      <c r="K12" s="108"/>
      <c r="L12" s="107"/>
      <c r="M12" s="319"/>
      <c r="N12" s="107"/>
    </row>
    <row r="13" spans="1:14" s="200" customFormat="1" ht="18" customHeight="1">
      <c r="A13" s="107">
        <v>7</v>
      </c>
      <c r="B13" s="107" t="s">
        <v>346</v>
      </c>
      <c r="C13" s="90">
        <v>43525</v>
      </c>
      <c r="D13" s="107" t="s">
        <v>3330</v>
      </c>
      <c r="E13" s="107" t="s">
        <v>1709</v>
      </c>
      <c r="F13" s="126">
        <v>2016</v>
      </c>
      <c r="G13" s="107" t="str">
        <f t="shared" si="0"/>
        <v>SH19-02007</v>
      </c>
      <c r="H13" s="318"/>
      <c r="I13" s="126"/>
      <c r="J13" s="110"/>
      <c r="K13" s="108"/>
      <c r="L13" s="107"/>
      <c r="M13" s="319"/>
      <c r="N13" s="107"/>
    </row>
    <row r="14" spans="1:14" s="200" customFormat="1" ht="18" customHeight="1">
      <c r="A14" s="107">
        <v>8</v>
      </c>
      <c r="B14" s="107" t="s">
        <v>223</v>
      </c>
      <c r="C14" s="90">
        <v>43525</v>
      </c>
      <c r="D14" s="107" t="s">
        <v>3331</v>
      </c>
      <c r="E14" s="107" t="s">
        <v>1709</v>
      </c>
      <c r="F14" s="126">
        <v>1851.08</v>
      </c>
      <c r="G14" s="107" t="str">
        <f t="shared" si="0"/>
        <v>SH19-02008</v>
      </c>
      <c r="H14" s="318"/>
      <c r="I14" s="126"/>
      <c r="J14" s="110"/>
      <c r="K14" s="108"/>
      <c r="L14" s="107"/>
      <c r="M14" s="319"/>
      <c r="N14" s="107"/>
    </row>
    <row r="15" spans="1:14" s="200" customFormat="1" ht="18" customHeight="1">
      <c r="A15" s="107">
        <v>9</v>
      </c>
      <c r="B15" s="107" t="s">
        <v>139</v>
      </c>
      <c r="C15" s="90">
        <v>43525</v>
      </c>
      <c r="D15" s="107" t="s">
        <v>3332</v>
      </c>
      <c r="E15" s="107" t="s">
        <v>1709</v>
      </c>
      <c r="F15" s="126">
        <v>1246.5</v>
      </c>
      <c r="G15" s="107" t="str">
        <f t="shared" si="0"/>
        <v>SH19-02009</v>
      </c>
      <c r="H15" s="318"/>
      <c r="I15" s="126"/>
      <c r="J15" s="110"/>
      <c r="K15" s="108"/>
      <c r="L15" s="107"/>
      <c r="M15" s="319"/>
      <c r="N15" s="107"/>
    </row>
    <row r="16" spans="1:14" s="200" customFormat="1" ht="18" customHeight="1">
      <c r="A16" s="107">
        <v>10</v>
      </c>
      <c r="B16" s="107" t="s">
        <v>29</v>
      </c>
      <c r="C16" s="90">
        <v>43525</v>
      </c>
      <c r="D16" s="107" t="s">
        <v>3333</v>
      </c>
      <c r="E16" s="107" t="s">
        <v>1709</v>
      </c>
      <c r="F16" s="126">
        <v>9936</v>
      </c>
      <c r="G16" s="107" t="str">
        <f t="shared" si="0"/>
        <v>SH19-02010</v>
      </c>
      <c r="H16" s="318"/>
      <c r="I16" s="126"/>
      <c r="J16" s="110"/>
      <c r="K16" s="108"/>
      <c r="L16" s="107"/>
      <c r="M16" s="319"/>
      <c r="N16" s="107"/>
    </row>
    <row r="17" spans="1:14" s="200" customFormat="1" ht="18" customHeight="1">
      <c r="A17" s="107">
        <v>11</v>
      </c>
      <c r="B17" s="107" t="s">
        <v>238</v>
      </c>
      <c r="C17" s="90">
        <v>43525</v>
      </c>
      <c r="D17" s="107" t="s">
        <v>3334</v>
      </c>
      <c r="E17" s="107" t="s">
        <v>1709</v>
      </c>
      <c r="F17" s="126">
        <v>1416.96</v>
      </c>
      <c r="G17" s="107" t="str">
        <f t="shared" si="0"/>
        <v>SH19-02011</v>
      </c>
      <c r="H17" s="318"/>
      <c r="I17" s="126"/>
      <c r="J17" s="110"/>
      <c r="K17" s="108"/>
      <c r="L17" s="107"/>
      <c r="M17" s="319"/>
      <c r="N17" s="107"/>
    </row>
    <row r="18" spans="1:14" s="200" customFormat="1" ht="18" customHeight="1">
      <c r="A18" s="107">
        <v>12</v>
      </c>
      <c r="B18" s="107" t="s">
        <v>288</v>
      </c>
      <c r="C18" s="90">
        <v>43525</v>
      </c>
      <c r="D18" s="107" t="s">
        <v>3335</v>
      </c>
      <c r="E18" s="107" t="s">
        <v>1709</v>
      </c>
      <c r="F18" s="126">
        <v>801.16</v>
      </c>
      <c r="G18" s="107" t="str">
        <f t="shared" si="0"/>
        <v>SH19-02012</v>
      </c>
      <c r="H18" s="318"/>
      <c r="I18" s="126"/>
      <c r="J18" s="110"/>
      <c r="K18" s="108"/>
      <c r="L18" s="107"/>
      <c r="M18" s="319"/>
      <c r="N18" s="107"/>
    </row>
    <row r="19" spans="1:14" s="200" customFormat="1" ht="18" customHeight="1">
      <c r="A19" s="107">
        <v>13</v>
      </c>
      <c r="B19" s="107" t="s">
        <v>337</v>
      </c>
      <c r="C19" s="90">
        <v>43525</v>
      </c>
      <c r="D19" s="107" t="s">
        <v>3336</v>
      </c>
      <c r="E19" s="107" t="s">
        <v>1709</v>
      </c>
      <c r="F19" s="126">
        <v>8021.6</v>
      </c>
      <c r="G19" s="107" t="str">
        <f t="shared" si="0"/>
        <v>SH19-02013</v>
      </c>
      <c r="H19" s="318"/>
      <c r="I19" s="126"/>
      <c r="J19" s="110"/>
      <c r="K19" s="108"/>
      <c r="L19" s="107"/>
      <c r="M19" s="319"/>
      <c r="N19" s="107"/>
    </row>
    <row r="20" spans="1:14" s="200" customFormat="1" ht="18" customHeight="1">
      <c r="A20" s="107">
        <v>14</v>
      </c>
      <c r="B20" s="107" t="s">
        <v>42</v>
      </c>
      <c r="C20" s="90">
        <v>43525</v>
      </c>
      <c r="D20" s="107" t="s">
        <v>3337</v>
      </c>
      <c r="E20" s="107" t="s">
        <v>3031</v>
      </c>
      <c r="F20" s="126">
        <v>9.4700000000000006</v>
      </c>
      <c r="G20" s="107" t="str">
        <f t="shared" si="0"/>
        <v>SH19-02014</v>
      </c>
      <c r="H20" s="318"/>
      <c r="I20" s="126"/>
      <c r="J20" s="110"/>
      <c r="K20" s="108"/>
      <c r="L20" s="107"/>
      <c r="M20" s="319"/>
      <c r="N20" s="107"/>
    </row>
    <row r="21" spans="1:14" s="200" customFormat="1" ht="18" customHeight="1">
      <c r="A21" s="107">
        <v>15</v>
      </c>
      <c r="B21" s="107" t="s">
        <v>55</v>
      </c>
      <c r="C21" s="90">
        <v>43525</v>
      </c>
      <c r="D21" s="107" t="s">
        <v>3338</v>
      </c>
      <c r="E21" s="107" t="s">
        <v>1709</v>
      </c>
      <c r="F21" s="126">
        <v>1548.18</v>
      </c>
      <c r="G21" s="107" t="str">
        <f t="shared" si="0"/>
        <v>SH19-02015</v>
      </c>
      <c r="H21" s="318"/>
      <c r="I21" s="126"/>
      <c r="J21" s="110"/>
      <c r="K21" s="108"/>
      <c r="L21" s="107"/>
      <c r="M21" s="319"/>
      <c r="N21" s="107"/>
    </row>
    <row r="22" spans="1:14" s="200" customFormat="1" ht="18" customHeight="1">
      <c r="A22" s="107">
        <v>16</v>
      </c>
      <c r="B22" s="107" t="s">
        <v>55</v>
      </c>
      <c r="C22" s="90">
        <v>43525</v>
      </c>
      <c r="D22" s="107" t="s">
        <v>3339</v>
      </c>
      <c r="E22" s="107" t="s">
        <v>1709</v>
      </c>
      <c r="F22" s="126">
        <v>1644.84</v>
      </c>
      <c r="G22" s="107" t="str">
        <f t="shared" si="0"/>
        <v>SH19-02016</v>
      </c>
      <c r="H22" s="318"/>
      <c r="I22" s="126"/>
      <c r="J22" s="110"/>
      <c r="K22" s="108"/>
      <c r="L22" s="107"/>
      <c r="M22" s="319"/>
      <c r="N22" s="107"/>
    </row>
    <row r="23" spans="1:14" s="200" customFormat="1" ht="18" customHeight="1">
      <c r="A23" s="107">
        <v>17</v>
      </c>
      <c r="B23" s="107" t="s">
        <v>55</v>
      </c>
      <c r="C23" s="90">
        <v>43525</v>
      </c>
      <c r="D23" s="107" t="s">
        <v>3340</v>
      </c>
      <c r="E23" s="107" t="s">
        <v>1709</v>
      </c>
      <c r="F23" s="126">
        <v>1447.74</v>
      </c>
      <c r="G23" s="107" t="str">
        <f t="shared" si="0"/>
        <v>SH19-02017</v>
      </c>
      <c r="H23" s="318"/>
      <c r="I23" s="126"/>
      <c r="J23" s="110"/>
      <c r="K23" s="108"/>
      <c r="L23" s="107"/>
      <c r="M23" s="319"/>
      <c r="N23" s="107"/>
    </row>
    <row r="24" spans="1:14" s="200" customFormat="1" ht="18" customHeight="1">
      <c r="A24" s="107">
        <v>18</v>
      </c>
      <c r="B24" s="107" t="s">
        <v>42</v>
      </c>
      <c r="C24" s="90">
        <v>43525</v>
      </c>
      <c r="D24" s="107" t="s">
        <v>3341</v>
      </c>
      <c r="E24" s="107" t="s">
        <v>1709</v>
      </c>
      <c r="F24" s="126">
        <v>1235.1600000000001</v>
      </c>
      <c r="G24" s="107" t="str">
        <f t="shared" si="0"/>
        <v>SH19-02018</v>
      </c>
      <c r="H24" s="318"/>
      <c r="I24" s="126"/>
      <c r="J24" s="110"/>
      <c r="K24" s="108"/>
      <c r="L24" s="107"/>
      <c r="M24" s="319"/>
      <c r="N24" s="107"/>
    </row>
    <row r="25" spans="1:14" s="200" customFormat="1" ht="18" customHeight="1">
      <c r="A25" s="107">
        <v>19</v>
      </c>
      <c r="B25" s="107" t="s">
        <v>224</v>
      </c>
      <c r="C25" s="90">
        <v>43525</v>
      </c>
      <c r="D25" s="107" t="s">
        <v>3342</v>
      </c>
      <c r="E25" s="107" t="s">
        <v>1709</v>
      </c>
      <c r="F25" s="126">
        <v>7202.25</v>
      </c>
      <c r="G25" s="107" t="str">
        <f t="shared" si="0"/>
        <v>SH19-02019</v>
      </c>
      <c r="H25" s="318"/>
      <c r="I25" s="126"/>
      <c r="J25" s="110"/>
      <c r="K25" s="108"/>
      <c r="L25" s="107"/>
      <c r="M25" s="319"/>
      <c r="N25" s="107"/>
    </row>
    <row r="26" spans="1:14" s="200" customFormat="1" ht="18" customHeight="1">
      <c r="A26" s="107">
        <v>20</v>
      </c>
      <c r="B26" s="107" t="s">
        <v>237</v>
      </c>
      <c r="C26" s="90">
        <v>43525</v>
      </c>
      <c r="D26" s="107" t="s">
        <v>3343</v>
      </c>
      <c r="E26" s="107" t="s">
        <v>1709</v>
      </c>
      <c r="F26" s="126">
        <v>4757.2</v>
      </c>
      <c r="G26" s="107" t="str">
        <f t="shared" si="0"/>
        <v>SH19-02020</v>
      </c>
      <c r="H26" s="318"/>
      <c r="I26" s="126"/>
      <c r="J26" s="110"/>
      <c r="K26" s="108"/>
      <c r="L26" s="107"/>
      <c r="M26" s="319"/>
      <c r="N26" s="107"/>
    </row>
    <row r="27" spans="1:14" s="200" customFormat="1" ht="18" customHeight="1">
      <c r="A27" s="107">
        <v>21</v>
      </c>
      <c r="B27" s="107" t="s">
        <v>42</v>
      </c>
      <c r="C27" s="90">
        <v>43525</v>
      </c>
      <c r="D27" s="107" t="s">
        <v>3344</v>
      </c>
      <c r="E27" s="107" t="s">
        <v>3031</v>
      </c>
      <c r="F27" s="126">
        <v>32.409999999999997</v>
      </c>
      <c r="G27" s="107" t="str">
        <f t="shared" si="0"/>
        <v>SH19-02021</v>
      </c>
      <c r="H27" s="318"/>
      <c r="I27" s="126"/>
      <c r="J27" s="110"/>
      <c r="K27" s="108"/>
      <c r="L27" s="107"/>
      <c r="M27" s="319"/>
      <c r="N27" s="107"/>
    </row>
    <row r="28" spans="1:14" s="200" customFormat="1" ht="18" customHeight="1">
      <c r="A28" s="107">
        <v>22</v>
      </c>
      <c r="B28" s="107" t="s">
        <v>53</v>
      </c>
      <c r="C28" s="90">
        <v>43525</v>
      </c>
      <c r="D28" s="107" t="s">
        <v>3345</v>
      </c>
      <c r="E28" s="107" t="s">
        <v>1709</v>
      </c>
      <c r="F28" s="126">
        <v>2174.6</v>
      </c>
      <c r="G28" s="107" t="str">
        <f t="shared" si="0"/>
        <v>SH19-02022</v>
      </c>
      <c r="H28" s="318"/>
      <c r="I28" s="126"/>
      <c r="J28" s="110"/>
      <c r="K28" s="108"/>
      <c r="L28" s="107"/>
      <c r="M28" s="319"/>
      <c r="N28" s="107"/>
    </row>
    <row r="29" spans="1:14" s="200" customFormat="1" ht="18" customHeight="1">
      <c r="A29" s="107">
        <v>23</v>
      </c>
      <c r="B29" s="107" t="s">
        <v>329</v>
      </c>
      <c r="C29" s="90">
        <v>43525</v>
      </c>
      <c r="D29" s="107" t="s">
        <v>3346</v>
      </c>
      <c r="E29" s="107" t="s">
        <v>1709</v>
      </c>
      <c r="F29" s="126">
        <v>2388.6</v>
      </c>
      <c r="G29" s="107" t="str">
        <f t="shared" si="0"/>
        <v>SH19-02023</v>
      </c>
      <c r="H29" s="318"/>
      <c r="I29" s="126"/>
      <c r="J29" s="110"/>
      <c r="K29" s="108"/>
      <c r="L29" s="107"/>
      <c r="M29" s="319"/>
      <c r="N29" s="107"/>
    </row>
    <row r="30" spans="1:14" s="200" customFormat="1" ht="18" customHeight="1">
      <c r="A30" s="107">
        <v>24</v>
      </c>
      <c r="B30" s="107" t="s">
        <v>1746</v>
      </c>
      <c r="C30" s="90"/>
      <c r="D30" s="327" t="s">
        <v>3347</v>
      </c>
      <c r="E30" s="107" t="s">
        <v>1709</v>
      </c>
      <c r="F30" s="126">
        <v>0</v>
      </c>
      <c r="G30" s="107" t="str">
        <f t="shared" si="0"/>
        <v>SH19-02024</v>
      </c>
      <c r="H30" s="318"/>
      <c r="I30" s="126"/>
      <c r="J30" s="110"/>
      <c r="K30" s="108"/>
      <c r="L30" s="107"/>
      <c r="M30" s="319"/>
      <c r="N30" s="107"/>
    </row>
    <row r="31" spans="1:14" s="200" customFormat="1" ht="18" customHeight="1">
      <c r="A31" s="107">
        <v>25</v>
      </c>
      <c r="B31" s="107" t="s">
        <v>1727</v>
      </c>
      <c r="C31" s="90">
        <v>43525</v>
      </c>
      <c r="D31" s="107" t="s">
        <v>3348</v>
      </c>
      <c r="E31" s="107" t="s">
        <v>1709</v>
      </c>
      <c r="F31" s="126">
        <v>2028.6</v>
      </c>
      <c r="G31" s="107" t="str">
        <f t="shared" si="0"/>
        <v>SH19-02025</v>
      </c>
      <c r="H31" s="318"/>
      <c r="I31" s="126"/>
      <c r="J31" s="110"/>
      <c r="K31" s="108"/>
      <c r="L31" s="107"/>
      <c r="M31" s="319"/>
      <c r="N31" s="107"/>
    </row>
    <row r="32" spans="1:14" s="200" customFormat="1" ht="18" customHeight="1">
      <c r="A32" s="107">
        <v>26</v>
      </c>
      <c r="B32" s="107" t="s">
        <v>142</v>
      </c>
      <c r="C32" s="90">
        <v>43525</v>
      </c>
      <c r="D32" s="107" t="s">
        <v>3349</v>
      </c>
      <c r="E32" s="107" t="s">
        <v>1709</v>
      </c>
      <c r="F32" s="126">
        <v>2888.33</v>
      </c>
      <c r="G32" s="107" t="str">
        <f t="shared" si="0"/>
        <v>SH19-02026</v>
      </c>
      <c r="H32" s="318"/>
      <c r="I32" s="126"/>
      <c r="J32" s="110"/>
      <c r="K32" s="108"/>
      <c r="L32" s="107"/>
      <c r="M32" s="319"/>
      <c r="N32" s="107"/>
    </row>
    <row r="33" spans="1:14" s="200" customFormat="1" ht="18" customHeight="1">
      <c r="A33" s="107">
        <v>27</v>
      </c>
      <c r="B33" s="107" t="s">
        <v>142</v>
      </c>
      <c r="C33" s="90">
        <v>43525</v>
      </c>
      <c r="D33" s="107" t="s">
        <v>3350</v>
      </c>
      <c r="E33" s="107" t="s">
        <v>1709</v>
      </c>
      <c r="F33" s="126">
        <v>444.24</v>
      </c>
      <c r="G33" s="107" t="str">
        <f t="shared" si="0"/>
        <v>SH19-02027</v>
      </c>
      <c r="H33" s="318"/>
      <c r="I33" s="126"/>
      <c r="J33" s="110"/>
      <c r="K33" s="108"/>
      <c r="L33" s="107"/>
      <c r="M33" s="319"/>
      <c r="N33" s="107"/>
    </row>
    <row r="34" spans="1:14" s="200" customFormat="1" ht="18" customHeight="1">
      <c r="A34" s="107">
        <v>28</v>
      </c>
      <c r="B34" s="107" t="s">
        <v>54</v>
      </c>
      <c r="C34" s="90">
        <v>43525</v>
      </c>
      <c r="D34" s="107" t="s">
        <v>3351</v>
      </c>
      <c r="E34" s="107" t="s">
        <v>1709</v>
      </c>
      <c r="F34" s="126">
        <f>446.4+268.5+615.6+1019.96</f>
        <v>2350.46</v>
      </c>
      <c r="G34" s="107" t="str">
        <f t="shared" si="0"/>
        <v>SH19-02028</v>
      </c>
      <c r="H34" s="318"/>
      <c r="I34" s="126"/>
      <c r="J34" s="110"/>
      <c r="K34" s="108"/>
      <c r="L34" s="107"/>
      <c r="M34" s="319"/>
      <c r="N34" s="107"/>
    </row>
    <row r="35" spans="1:14" s="200" customFormat="1" ht="18" customHeight="1">
      <c r="A35" s="107">
        <v>29</v>
      </c>
      <c r="B35" s="107" t="s">
        <v>141</v>
      </c>
      <c r="C35" s="90">
        <v>43525</v>
      </c>
      <c r="D35" s="107" t="s">
        <v>3352</v>
      </c>
      <c r="E35" s="107" t="s">
        <v>1709</v>
      </c>
      <c r="F35" s="126">
        <v>3091</v>
      </c>
      <c r="G35" s="107" t="str">
        <f t="shared" si="0"/>
        <v>SH19-02029</v>
      </c>
      <c r="H35" s="318"/>
      <c r="I35" s="126"/>
      <c r="J35" s="110"/>
      <c r="K35" s="108"/>
      <c r="L35" s="107"/>
      <c r="M35" s="319"/>
      <c r="N35" s="107"/>
    </row>
    <row r="36" spans="1:14" s="200" customFormat="1" ht="18" customHeight="1">
      <c r="A36" s="107">
        <v>30</v>
      </c>
      <c r="B36" s="107" t="s">
        <v>42</v>
      </c>
      <c r="C36" s="90">
        <v>43528</v>
      </c>
      <c r="D36" s="107" t="s">
        <v>3353</v>
      </c>
      <c r="E36" s="107" t="s">
        <v>3032</v>
      </c>
      <c r="F36" s="126">
        <v>5198.8999999999996</v>
      </c>
      <c r="G36" s="107" t="str">
        <f t="shared" si="0"/>
        <v>SH19-02030</v>
      </c>
      <c r="H36" s="318"/>
      <c r="I36" s="126"/>
      <c r="J36" s="110"/>
      <c r="K36" s="108"/>
      <c r="L36" s="107"/>
      <c r="M36" s="319"/>
      <c r="N36" s="107"/>
    </row>
    <row r="37" spans="1:14" s="200" customFormat="1" ht="18" customHeight="1">
      <c r="A37" s="107">
        <v>31</v>
      </c>
      <c r="B37" s="107" t="s">
        <v>42</v>
      </c>
      <c r="C37" s="90">
        <v>43528</v>
      </c>
      <c r="D37" s="107" t="s">
        <v>3354</v>
      </c>
      <c r="E37" s="107" t="s">
        <v>3032</v>
      </c>
      <c r="F37" s="126">
        <v>5059.7</v>
      </c>
      <c r="G37" s="107" t="str">
        <f t="shared" si="0"/>
        <v>SH19-02031</v>
      </c>
      <c r="H37" s="318"/>
      <c r="I37" s="126"/>
      <c r="J37" s="110"/>
      <c r="K37" s="108"/>
      <c r="L37" s="107"/>
      <c r="M37" s="319"/>
      <c r="N37" s="107"/>
    </row>
    <row r="38" spans="1:14" s="200" customFormat="1" ht="18" customHeight="1">
      <c r="A38" s="107">
        <v>32</v>
      </c>
      <c r="B38" s="107" t="s">
        <v>43</v>
      </c>
      <c r="C38" s="90">
        <v>43525</v>
      </c>
      <c r="D38" s="107" t="s">
        <v>3355</v>
      </c>
      <c r="E38" s="107" t="s">
        <v>1709</v>
      </c>
      <c r="F38" s="126">
        <v>3158.95</v>
      </c>
      <c r="G38" s="107" t="str">
        <f t="shared" si="0"/>
        <v>SH19-02032</v>
      </c>
      <c r="H38" s="318"/>
      <c r="I38" s="126"/>
      <c r="J38" s="110"/>
      <c r="K38" s="108"/>
      <c r="L38" s="107"/>
      <c r="M38" s="319"/>
      <c r="N38" s="107"/>
    </row>
    <row r="39" spans="1:14" s="200" customFormat="1" ht="18" customHeight="1">
      <c r="A39" s="107">
        <v>33</v>
      </c>
      <c r="B39" s="107"/>
      <c r="C39" s="90"/>
      <c r="D39" s="347" t="s">
        <v>3356</v>
      </c>
      <c r="E39" s="107" t="s">
        <v>1709</v>
      </c>
      <c r="F39" s="126">
        <v>0</v>
      </c>
      <c r="G39" s="107" t="str">
        <f t="shared" si="0"/>
        <v>SH19-02033</v>
      </c>
      <c r="H39" s="318"/>
      <c r="I39" s="126"/>
      <c r="J39" s="110"/>
      <c r="K39" s="108"/>
      <c r="L39" s="107"/>
      <c r="M39" s="319"/>
      <c r="N39" s="107" t="s">
        <v>1942</v>
      </c>
    </row>
    <row r="40" spans="1:14" s="200" customFormat="1" ht="18" customHeight="1">
      <c r="A40" s="107">
        <v>34</v>
      </c>
      <c r="B40" s="107" t="s">
        <v>29</v>
      </c>
      <c r="C40" s="90">
        <v>43526</v>
      </c>
      <c r="D40" s="107" t="s">
        <v>3357</v>
      </c>
      <c r="E40" s="107" t="s">
        <v>1709</v>
      </c>
      <c r="F40" s="126">
        <v>9936</v>
      </c>
      <c r="G40" s="107" t="str">
        <f t="shared" si="0"/>
        <v>SH19-02034</v>
      </c>
      <c r="H40" s="318"/>
      <c r="I40" s="126"/>
      <c r="J40" s="110"/>
      <c r="K40" s="108"/>
      <c r="L40" s="107"/>
      <c r="M40" s="319"/>
      <c r="N40" s="107"/>
    </row>
    <row r="41" spans="1:14" s="200" customFormat="1" ht="18" customHeight="1">
      <c r="A41" s="107">
        <v>35</v>
      </c>
      <c r="B41" s="107" t="s">
        <v>1746</v>
      </c>
      <c r="C41" s="90"/>
      <c r="D41" s="327" t="s">
        <v>3358</v>
      </c>
      <c r="E41" s="107" t="s">
        <v>1709</v>
      </c>
      <c r="F41" s="126">
        <v>0</v>
      </c>
      <c r="G41" s="107" t="str">
        <f t="shared" si="0"/>
        <v>SH19-02035</v>
      </c>
      <c r="H41" s="318"/>
      <c r="I41" s="126"/>
      <c r="J41" s="110"/>
      <c r="K41" s="108"/>
      <c r="L41" s="107"/>
      <c r="M41" s="319"/>
      <c r="N41" s="107"/>
    </row>
    <row r="42" spans="1:14" s="200" customFormat="1" ht="18" customHeight="1">
      <c r="A42" s="107">
        <v>36</v>
      </c>
      <c r="B42" s="107" t="s">
        <v>43</v>
      </c>
      <c r="C42" s="90">
        <v>43525</v>
      </c>
      <c r="D42" s="107" t="s">
        <v>3359</v>
      </c>
      <c r="E42" s="107" t="s">
        <v>1709</v>
      </c>
      <c r="F42" s="126">
        <v>6467.87</v>
      </c>
      <c r="G42" s="107" t="str">
        <f t="shared" si="0"/>
        <v>SH19-02036</v>
      </c>
      <c r="H42" s="318"/>
      <c r="I42" s="126"/>
      <c r="J42" s="110"/>
      <c r="K42" s="108"/>
      <c r="L42" s="107"/>
      <c r="M42" s="319"/>
      <c r="N42" s="107"/>
    </row>
    <row r="43" spans="1:14" s="200" customFormat="1" ht="18" customHeight="1">
      <c r="A43" s="107">
        <v>37</v>
      </c>
      <c r="B43" s="107" t="s">
        <v>43</v>
      </c>
      <c r="C43" s="90">
        <v>43525</v>
      </c>
      <c r="D43" s="107" t="s">
        <v>3360</v>
      </c>
      <c r="E43" s="107" t="s">
        <v>1709</v>
      </c>
      <c r="F43" s="126">
        <v>1947</v>
      </c>
      <c r="G43" s="107" t="str">
        <f t="shared" si="0"/>
        <v>SH19-02037</v>
      </c>
      <c r="H43" s="318"/>
      <c r="I43" s="126"/>
      <c r="J43" s="110"/>
      <c r="K43" s="108"/>
      <c r="L43" s="107"/>
      <c r="M43" s="319"/>
      <c r="N43" s="107"/>
    </row>
    <row r="44" spans="1:14" s="200" customFormat="1" ht="18" customHeight="1">
      <c r="A44" s="107">
        <v>38</v>
      </c>
      <c r="B44" s="107" t="s">
        <v>1746</v>
      </c>
      <c r="C44" s="90"/>
      <c r="D44" s="327" t="s">
        <v>3361</v>
      </c>
      <c r="E44" s="107" t="s">
        <v>1709</v>
      </c>
      <c r="F44" s="126">
        <v>0</v>
      </c>
      <c r="G44" s="107" t="str">
        <f t="shared" si="0"/>
        <v>SH19-02038</v>
      </c>
      <c r="H44" s="318"/>
      <c r="I44" s="126"/>
      <c r="J44" s="110"/>
      <c r="K44" s="108"/>
      <c r="L44" s="107"/>
      <c r="M44" s="319"/>
      <c r="N44" s="107"/>
    </row>
    <row r="45" spans="1:14" s="200" customFormat="1" ht="18" customHeight="1">
      <c r="A45" s="107">
        <v>39</v>
      </c>
      <c r="B45" s="107" t="s">
        <v>42</v>
      </c>
      <c r="C45" s="90">
        <v>43528</v>
      </c>
      <c r="D45" s="107" t="s">
        <v>3362</v>
      </c>
      <c r="E45" s="107" t="s">
        <v>3032</v>
      </c>
      <c r="F45" s="126">
        <v>3.17</v>
      </c>
      <c r="G45" s="107" t="str">
        <f t="shared" si="0"/>
        <v>SH19-02039</v>
      </c>
      <c r="H45" s="318"/>
      <c r="I45" s="126"/>
      <c r="J45" s="110"/>
      <c r="K45" s="108"/>
      <c r="L45" s="107"/>
      <c r="M45" s="319"/>
      <c r="N45" s="107"/>
    </row>
    <row r="46" spans="1:14" s="200" customFormat="1" ht="18" customHeight="1">
      <c r="A46" s="107">
        <v>40</v>
      </c>
      <c r="B46" s="107" t="s">
        <v>42</v>
      </c>
      <c r="C46" s="90">
        <v>43529</v>
      </c>
      <c r="D46" s="107" t="s">
        <v>3363</v>
      </c>
      <c r="E46" s="107" t="s">
        <v>4226</v>
      </c>
      <c r="F46" s="126">
        <v>14.12</v>
      </c>
      <c r="G46" s="107" t="str">
        <f t="shared" si="0"/>
        <v>SH19-02040</v>
      </c>
      <c r="H46" s="318"/>
      <c r="I46" s="126"/>
      <c r="J46" s="110"/>
      <c r="K46" s="108"/>
      <c r="L46" s="107"/>
      <c r="M46" s="319"/>
      <c r="N46" s="107"/>
    </row>
    <row r="47" spans="1:14" s="200" customFormat="1" ht="18" customHeight="1">
      <c r="A47" s="107">
        <v>41</v>
      </c>
      <c r="B47" s="107" t="s">
        <v>42</v>
      </c>
      <c r="C47" s="90">
        <v>43529</v>
      </c>
      <c r="D47" s="107" t="s">
        <v>3364</v>
      </c>
      <c r="E47" s="107" t="s">
        <v>4226</v>
      </c>
      <c r="F47" s="126">
        <v>2983.32</v>
      </c>
      <c r="G47" s="107" t="str">
        <f t="shared" si="0"/>
        <v>SH19-02041</v>
      </c>
      <c r="H47" s="318"/>
      <c r="I47" s="126"/>
      <c r="J47" s="110"/>
      <c r="K47" s="108"/>
      <c r="L47" s="107"/>
      <c r="M47" s="319"/>
      <c r="N47" s="107"/>
    </row>
    <row r="48" spans="1:14" s="200" customFormat="1" ht="18" customHeight="1">
      <c r="A48" s="107">
        <v>42</v>
      </c>
      <c r="B48" s="107" t="s">
        <v>42</v>
      </c>
      <c r="C48" s="90">
        <v>43529</v>
      </c>
      <c r="D48" s="107" t="s">
        <v>3365</v>
      </c>
      <c r="E48" s="107" t="s">
        <v>4226</v>
      </c>
      <c r="F48" s="126">
        <v>4210.1899999999996</v>
      </c>
      <c r="G48" s="107" t="str">
        <f t="shared" si="0"/>
        <v>SH19-02042</v>
      </c>
      <c r="H48" s="318"/>
      <c r="I48" s="126"/>
      <c r="J48" s="110"/>
      <c r="K48" s="108"/>
      <c r="L48" s="107"/>
      <c r="M48" s="319"/>
      <c r="N48" s="107"/>
    </row>
    <row r="49" spans="1:14" s="200" customFormat="1" ht="18" customHeight="1">
      <c r="A49" s="107">
        <v>43</v>
      </c>
      <c r="B49" s="107" t="s">
        <v>42</v>
      </c>
      <c r="C49" s="90">
        <v>43529</v>
      </c>
      <c r="D49" s="107" t="s">
        <v>3366</v>
      </c>
      <c r="E49" s="107" t="s">
        <v>4226</v>
      </c>
      <c r="F49" s="126">
        <v>2643.16</v>
      </c>
      <c r="G49" s="107" t="str">
        <f t="shared" si="0"/>
        <v>SH19-02043</v>
      </c>
      <c r="H49" s="318"/>
      <c r="I49" s="126"/>
      <c r="J49" s="110"/>
      <c r="K49" s="108"/>
      <c r="L49" s="107"/>
      <c r="M49" s="319"/>
      <c r="N49" s="107"/>
    </row>
    <row r="50" spans="1:14" s="200" customFormat="1" ht="18" customHeight="1">
      <c r="A50" s="107">
        <v>44</v>
      </c>
      <c r="B50" s="107" t="s">
        <v>42</v>
      </c>
      <c r="C50" s="90">
        <v>43529</v>
      </c>
      <c r="D50" s="107" t="s">
        <v>3367</v>
      </c>
      <c r="E50" s="107" t="s">
        <v>4226</v>
      </c>
      <c r="F50" s="126">
        <v>5059.7</v>
      </c>
      <c r="G50" s="107" t="str">
        <f t="shared" si="0"/>
        <v>SH19-02044</v>
      </c>
      <c r="H50" s="318"/>
      <c r="I50" s="126"/>
      <c r="J50" s="110"/>
      <c r="K50" s="108"/>
      <c r="L50" s="107"/>
      <c r="M50" s="319"/>
      <c r="N50" s="107"/>
    </row>
    <row r="51" spans="1:14" s="200" customFormat="1" ht="18" customHeight="1">
      <c r="A51" s="107">
        <v>45</v>
      </c>
      <c r="B51" s="107" t="s">
        <v>42</v>
      </c>
      <c r="C51" s="90">
        <v>43529</v>
      </c>
      <c r="D51" s="107" t="s">
        <v>3368</v>
      </c>
      <c r="E51" s="107" t="s">
        <v>4226</v>
      </c>
      <c r="F51" s="126">
        <v>1711.34</v>
      </c>
      <c r="G51" s="107" t="str">
        <f t="shared" si="0"/>
        <v>SH19-02045</v>
      </c>
      <c r="H51" s="318"/>
      <c r="I51" s="126"/>
      <c r="J51" s="110"/>
      <c r="K51" s="108"/>
      <c r="L51" s="107"/>
      <c r="M51" s="319"/>
      <c r="N51" s="107"/>
    </row>
    <row r="52" spans="1:14" s="200" customFormat="1" ht="18" customHeight="1">
      <c r="A52" s="107">
        <v>46</v>
      </c>
      <c r="B52" s="107" t="s">
        <v>42</v>
      </c>
      <c r="C52" s="90">
        <v>43529</v>
      </c>
      <c r="D52" s="107" t="s">
        <v>3369</v>
      </c>
      <c r="E52" s="107" t="s">
        <v>4226</v>
      </c>
      <c r="F52" s="126">
        <v>3241.03</v>
      </c>
      <c r="G52" s="107" t="str">
        <f t="shared" si="0"/>
        <v>SH19-02046</v>
      </c>
      <c r="H52" s="318"/>
      <c r="I52" s="126"/>
      <c r="J52" s="110"/>
      <c r="K52" s="108"/>
      <c r="L52" s="107"/>
      <c r="M52" s="319"/>
      <c r="N52" s="107"/>
    </row>
    <row r="53" spans="1:14" s="200" customFormat="1" ht="18" customHeight="1">
      <c r="A53" s="107">
        <v>47</v>
      </c>
      <c r="B53" s="107" t="s">
        <v>42</v>
      </c>
      <c r="C53" s="90">
        <v>43529</v>
      </c>
      <c r="D53" s="107" t="s">
        <v>3370</v>
      </c>
      <c r="E53" s="107" t="s">
        <v>4226</v>
      </c>
      <c r="F53" s="126">
        <v>122.9</v>
      </c>
      <c r="G53" s="107" t="str">
        <f t="shared" si="0"/>
        <v>SH19-02047</v>
      </c>
      <c r="H53" s="318"/>
      <c r="I53" s="126"/>
      <c r="J53" s="110"/>
      <c r="K53" s="108"/>
      <c r="L53" s="107"/>
      <c r="M53" s="319"/>
      <c r="N53" s="107"/>
    </row>
    <row r="54" spans="1:14" s="200" customFormat="1" ht="18" customHeight="1">
      <c r="A54" s="107">
        <v>48</v>
      </c>
      <c r="B54" s="107" t="s">
        <v>42</v>
      </c>
      <c r="C54" s="90">
        <v>43529</v>
      </c>
      <c r="D54" s="107" t="s">
        <v>3371</v>
      </c>
      <c r="E54" s="107" t="s">
        <v>4226</v>
      </c>
      <c r="F54" s="126">
        <v>2795.45</v>
      </c>
      <c r="G54" s="107" t="str">
        <f t="shared" si="0"/>
        <v>SH19-02048</v>
      </c>
      <c r="H54" s="318"/>
      <c r="I54" s="126"/>
      <c r="J54" s="110"/>
      <c r="K54" s="108"/>
      <c r="L54" s="107"/>
      <c r="M54" s="319"/>
      <c r="N54" s="107"/>
    </row>
    <row r="55" spans="1:14" s="200" customFormat="1" ht="18" customHeight="1">
      <c r="A55" s="107">
        <v>49</v>
      </c>
      <c r="B55" s="107" t="s">
        <v>42</v>
      </c>
      <c r="C55" s="90">
        <v>43529</v>
      </c>
      <c r="D55" s="107" t="s">
        <v>3372</v>
      </c>
      <c r="E55" s="107" t="s">
        <v>4226</v>
      </c>
      <c r="F55" s="126">
        <v>7751.73</v>
      </c>
      <c r="G55" s="107" t="str">
        <f t="shared" si="0"/>
        <v>SH19-02049</v>
      </c>
      <c r="H55" s="318"/>
      <c r="I55" s="126"/>
      <c r="J55" s="110"/>
      <c r="K55" s="108"/>
      <c r="L55" s="107"/>
      <c r="M55" s="319"/>
      <c r="N55" s="107"/>
    </row>
    <row r="56" spans="1:14" s="200" customFormat="1" ht="18" customHeight="1">
      <c r="A56" s="107">
        <v>50</v>
      </c>
      <c r="B56" s="107" t="s">
        <v>42</v>
      </c>
      <c r="C56" s="90">
        <v>43529</v>
      </c>
      <c r="D56" s="107" t="s">
        <v>3373</v>
      </c>
      <c r="E56" s="107" t="s">
        <v>4226</v>
      </c>
      <c r="F56" s="126">
        <v>3652.38</v>
      </c>
      <c r="G56" s="107" t="str">
        <f t="shared" si="0"/>
        <v>SH19-02050</v>
      </c>
      <c r="H56" s="318"/>
      <c r="I56" s="126"/>
      <c r="J56" s="110"/>
      <c r="K56" s="108"/>
      <c r="L56" s="107"/>
      <c r="M56" s="319"/>
      <c r="N56" s="107"/>
    </row>
    <row r="57" spans="1:14" s="200" customFormat="1" ht="18" customHeight="1">
      <c r="A57" s="107">
        <v>51</v>
      </c>
      <c r="B57" s="107" t="s">
        <v>42</v>
      </c>
      <c r="C57" s="90">
        <v>43529</v>
      </c>
      <c r="D57" s="107" t="s">
        <v>3374</v>
      </c>
      <c r="E57" s="107" t="s">
        <v>4226</v>
      </c>
      <c r="F57" s="126">
        <v>7230.2</v>
      </c>
      <c r="G57" s="107" t="str">
        <f t="shared" si="0"/>
        <v>SH19-02051</v>
      </c>
      <c r="H57" s="318"/>
      <c r="I57" s="126"/>
      <c r="J57" s="110"/>
      <c r="K57" s="108"/>
      <c r="L57" s="107"/>
      <c r="M57" s="319"/>
      <c r="N57" s="107"/>
    </row>
    <row r="58" spans="1:14" s="200" customFormat="1" ht="18" customHeight="1">
      <c r="A58" s="107">
        <v>52</v>
      </c>
      <c r="B58" s="107" t="s">
        <v>42</v>
      </c>
      <c r="C58" s="90">
        <v>43529</v>
      </c>
      <c r="D58" s="107" t="s">
        <v>3375</v>
      </c>
      <c r="E58" s="107" t="s">
        <v>4226</v>
      </c>
      <c r="F58" s="126">
        <v>2956.4</v>
      </c>
      <c r="G58" s="107" t="str">
        <f t="shared" si="0"/>
        <v>SH19-02052</v>
      </c>
      <c r="H58" s="318"/>
      <c r="I58" s="126"/>
      <c r="J58" s="110"/>
      <c r="K58" s="108"/>
      <c r="L58" s="107"/>
      <c r="M58" s="319"/>
      <c r="N58" s="107"/>
    </row>
    <row r="59" spans="1:14" s="200" customFormat="1" ht="18" customHeight="1">
      <c r="A59" s="107">
        <v>53</v>
      </c>
      <c r="B59" s="107" t="s">
        <v>42</v>
      </c>
      <c r="C59" s="90">
        <v>43529</v>
      </c>
      <c r="D59" s="107" t="s">
        <v>3376</v>
      </c>
      <c r="E59" s="107" t="s">
        <v>4226</v>
      </c>
      <c r="F59" s="126">
        <v>6060.19</v>
      </c>
      <c r="G59" s="107" t="str">
        <f t="shared" si="0"/>
        <v>SH19-02053</v>
      </c>
      <c r="H59" s="318"/>
      <c r="I59" s="126"/>
      <c r="J59" s="110"/>
      <c r="K59" s="108"/>
      <c r="L59" s="107"/>
      <c r="M59" s="319"/>
      <c r="N59" s="107"/>
    </row>
    <row r="60" spans="1:14" s="200" customFormat="1" ht="18" customHeight="1">
      <c r="A60" s="107">
        <v>54</v>
      </c>
      <c r="B60" s="107" t="s">
        <v>42</v>
      </c>
      <c r="C60" s="90">
        <v>43526</v>
      </c>
      <c r="D60" s="107" t="s">
        <v>3377</v>
      </c>
      <c r="E60" s="107" t="s">
        <v>4227</v>
      </c>
      <c r="F60" s="126">
        <v>37.89</v>
      </c>
      <c r="G60" s="107" t="str">
        <f t="shared" si="0"/>
        <v>SH19-02054</v>
      </c>
      <c r="H60" s="318"/>
      <c r="I60" s="126"/>
      <c r="J60" s="110"/>
      <c r="K60" s="108"/>
      <c r="L60" s="107"/>
      <c r="M60" s="319"/>
      <c r="N60" s="107"/>
    </row>
    <row r="61" spans="1:14" s="200" customFormat="1" ht="18" customHeight="1">
      <c r="A61" s="107">
        <v>55</v>
      </c>
      <c r="B61" s="107" t="s">
        <v>142</v>
      </c>
      <c r="C61" s="90">
        <v>43526</v>
      </c>
      <c r="D61" s="107" t="s">
        <v>3378</v>
      </c>
      <c r="E61" s="107" t="s">
        <v>1709</v>
      </c>
      <c r="F61" s="126">
        <v>1740.25</v>
      </c>
      <c r="G61" s="107" t="str">
        <f t="shared" si="0"/>
        <v>SH19-02055</v>
      </c>
      <c r="H61" s="318"/>
      <c r="I61" s="126"/>
      <c r="J61" s="110"/>
      <c r="K61" s="108"/>
      <c r="L61" s="107"/>
      <c r="M61" s="319"/>
      <c r="N61" s="107"/>
    </row>
    <row r="62" spans="1:14" s="200" customFormat="1" ht="18" customHeight="1">
      <c r="A62" s="107">
        <v>56</v>
      </c>
      <c r="B62" s="107" t="s">
        <v>142</v>
      </c>
      <c r="C62" s="90">
        <v>43526</v>
      </c>
      <c r="D62" s="107" t="s">
        <v>3379</v>
      </c>
      <c r="E62" s="107" t="s">
        <v>1709</v>
      </c>
      <c r="F62" s="126">
        <v>1200.3599999999999</v>
      </c>
      <c r="G62" s="107" t="str">
        <f t="shared" si="0"/>
        <v>SH19-02056</v>
      </c>
      <c r="H62" s="318"/>
      <c r="I62" s="126"/>
      <c r="J62" s="110"/>
      <c r="K62" s="108"/>
      <c r="L62" s="107"/>
      <c r="M62" s="319"/>
      <c r="N62" s="107"/>
    </row>
    <row r="63" spans="1:14" s="200" customFormat="1" ht="18" customHeight="1">
      <c r="A63" s="107">
        <v>57</v>
      </c>
      <c r="B63" s="107" t="s">
        <v>55</v>
      </c>
      <c r="C63" s="90">
        <v>43528</v>
      </c>
      <c r="D63" s="107" t="s">
        <v>3380</v>
      </c>
      <c r="E63" s="107" t="s">
        <v>1709</v>
      </c>
      <c r="F63" s="126">
        <v>1548.18</v>
      </c>
      <c r="G63" s="107" t="str">
        <f t="shared" si="0"/>
        <v>SH19-02057</v>
      </c>
      <c r="H63" s="318"/>
      <c r="I63" s="126"/>
      <c r="J63" s="110"/>
      <c r="K63" s="108"/>
      <c r="L63" s="107"/>
      <c r="M63" s="319"/>
      <c r="N63" s="107"/>
    </row>
    <row r="64" spans="1:14" s="200" customFormat="1" ht="18" customHeight="1">
      <c r="A64" s="107">
        <v>58</v>
      </c>
      <c r="B64" s="107" t="s">
        <v>55</v>
      </c>
      <c r="C64" s="90">
        <v>43528</v>
      </c>
      <c r="D64" s="107" t="s">
        <v>3381</v>
      </c>
      <c r="E64" s="107" t="s">
        <v>1709</v>
      </c>
      <c r="F64" s="126">
        <v>1644.84</v>
      </c>
      <c r="G64" s="107" t="str">
        <f t="shared" si="0"/>
        <v>SH19-02058</v>
      </c>
      <c r="H64" s="318"/>
      <c r="I64" s="126"/>
      <c r="J64" s="110"/>
      <c r="K64" s="108"/>
      <c r="L64" s="107"/>
      <c r="M64" s="319"/>
      <c r="N64" s="107"/>
    </row>
    <row r="65" spans="1:14" s="200" customFormat="1" ht="18" customHeight="1">
      <c r="A65" s="107">
        <v>59</v>
      </c>
      <c r="B65" s="107" t="s">
        <v>55</v>
      </c>
      <c r="C65" s="90">
        <v>43528</v>
      </c>
      <c r="D65" s="107" t="s">
        <v>3382</v>
      </c>
      <c r="E65" s="107" t="s">
        <v>1709</v>
      </c>
      <c r="F65" s="126">
        <v>1702.62</v>
      </c>
      <c r="G65" s="107" t="str">
        <f t="shared" si="0"/>
        <v>SH19-02059</v>
      </c>
      <c r="H65" s="318"/>
      <c r="I65" s="126"/>
      <c r="J65" s="110"/>
      <c r="K65" s="108"/>
      <c r="L65" s="107"/>
      <c r="M65" s="319"/>
      <c r="N65" s="107"/>
    </row>
    <row r="66" spans="1:14" s="200" customFormat="1" ht="18" customHeight="1">
      <c r="A66" s="107">
        <v>60</v>
      </c>
      <c r="B66" s="107" t="s">
        <v>55</v>
      </c>
      <c r="C66" s="90">
        <v>43528</v>
      </c>
      <c r="D66" s="107" t="s">
        <v>3383</v>
      </c>
      <c r="E66" s="107" t="s">
        <v>1709</v>
      </c>
      <c r="F66" s="126">
        <v>1549.62</v>
      </c>
      <c r="G66" s="107" t="str">
        <f t="shared" si="0"/>
        <v>SH19-02060</v>
      </c>
      <c r="H66" s="318"/>
      <c r="I66" s="126"/>
      <c r="J66" s="110"/>
      <c r="K66" s="108"/>
      <c r="L66" s="107"/>
      <c r="M66" s="319"/>
      <c r="N66" s="107"/>
    </row>
    <row r="67" spans="1:14" s="200" customFormat="1" ht="18" customHeight="1">
      <c r="A67" s="107">
        <v>61</v>
      </c>
      <c r="B67" s="107" t="s">
        <v>207</v>
      </c>
      <c r="C67" s="90">
        <v>43528</v>
      </c>
      <c r="D67" s="107" t="s">
        <v>3384</v>
      </c>
      <c r="E67" s="107" t="s">
        <v>1709</v>
      </c>
      <c r="F67" s="126">
        <v>1477.5</v>
      </c>
      <c r="G67" s="107" t="str">
        <f t="shared" si="0"/>
        <v>SH19-02061</v>
      </c>
      <c r="H67" s="318"/>
      <c r="I67" s="126"/>
      <c r="J67" s="110"/>
      <c r="K67" s="108"/>
      <c r="L67" s="107"/>
      <c r="M67" s="319"/>
      <c r="N67" s="107"/>
    </row>
    <row r="68" spans="1:14" s="200" customFormat="1" ht="18" customHeight="1">
      <c r="A68" s="107">
        <v>62</v>
      </c>
      <c r="B68" s="107" t="s">
        <v>237</v>
      </c>
      <c r="C68" s="90">
        <v>43528</v>
      </c>
      <c r="D68" s="107" t="s">
        <v>3385</v>
      </c>
      <c r="E68" s="107" t="s">
        <v>1709</v>
      </c>
      <c r="F68" s="126">
        <v>3593.37</v>
      </c>
      <c r="G68" s="107" t="str">
        <f t="shared" si="0"/>
        <v>SH19-02062</v>
      </c>
      <c r="H68" s="318"/>
      <c r="I68" s="126"/>
      <c r="J68" s="110"/>
      <c r="K68" s="108"/>
      <c r="L68" s="107"/>
      <c r="M68" s="319"/>
      <c r="N68" s="107"/>
    </row>
    <row r="69" spans="1:14" s="200" customFormat="1" ht="18" customHeight="1">
      <c r="A69" s="107">
        <v>63</v>
      </c>
      <c r="B69" s="107" t="s">
        <v>1746</v>
      </c>
      <c r="C69" s="90"/>
      <c r="D69" s="327" t="s">
        <v>3386</v>
      </c>
      <c r="E69" s="107" t="s">
        <v>1709</v>
      </c>
      <c r="F69" s="126">
        <v>0</v>
      </c>
      <c r="G69" s="107" t="str">
        <f t="shared" si="0"/>
        <v>SH19-02063</v>
      </c>
      <c r="H69" s="318"/>
      <c r="I69" s="126"/>
      <c r="J69" s="110"/>
      <c r="K69" s="108"/>
      <c r="L69" s="107"/>
      <c r="M69" s="319"/>
      <c r="N69" s="107"/>
    </row>
    <row r="70" spans="1:14" s="200" customFormat="1" ht="18" customHeight="1">
      <c r="A70" s="107">
        <v>64</v>
      </c>
      <c r="B70" s="107" t="s">
        <v>291</v>
      </c>
      <c r="C70" s="90">
        <v>43528</v>
      </c>
      <c r="D70" s="107" t="s">
        <v>3387</v>
      </c>
      <c r="E70" s="107" t="s">
        <v>1709</v>
      </c>
      <c r="F70" s="126">
        <v>6718.68</v>
      </c>
      <c r="G70" s="107" t="str">
        <f t="shared" si="0"/>
        <v>SH19-02064</v>
      </c>
      <c r="H70" s="318"/>
      <c r="I70" s="126"/>
      <c r="J70" s="110"/>
      <c r="K70" s="108"/>
      <c r="L70" s="107"/>
      <c r="M70" s="319"/>
      <c r="N70" s="107"/>
    </row>
    <row r="71" spans="1:14" s="200" customFormat="1" ht="18" customHeight="1">
      <c r="A71" s="107">
        <v>65</v>
      </c>
      <c r="B71" s="107" t="s">
        <v>43</v>
      </c>
      <c r="C71" s="90">
        <v>43528</v>
      </c>
      <c r="D71" s="107" t="s">
        <v>3388</v>
      </c>
      <c r="E71" s="107" t="s">
        <v>1709</v>
      </c>
      <c r="F71" s="126">
        <v>2819.11</v>
      </c>
      <c r="G71" s="107" t="str">
        <f t="shared" si="0"/>
        <v>SH19-02065</v>
      </c>
      <c r="H71" s="318"/>
      <c r="I71" s="126"/>
      <c r="J71" s="110"/>
      <c r="K71" s="108"/>
      <c r="L71" s="107"/>
      <c r="M71" s="319"/>
      <c r="N71" s="107"/>
    </row>
    <row r="72" spans="1:14" s="200" customFormat="1" ht="18" customHeight="1">
      <c r="A72" s="107">
        <v>66</v>
      </c>
      <c r="B72" s="107" t="s">
        <v>1755</v>
      </c>
      <c r="C72" s="90">
        <v>43528</v>
      </c>
      <c r="D72" s="107" t="s">
        <v>3389</v>
      </c>
      <c r="E72" s="107" t="s">
        <v>1709</v>
      </c>
      <c r="F72" s="126">
        <v>2805</v>
      </c>
      <c r="G72" s="107" t="str">
        <f t="shared" si="0"/>
        <v>SH19-02066</v>
      </c>
      <c r="H72" s="318"/>
      <c r="I72" s="126"/>
      <c r="J72" s="110"/>
      <c r="K72" s="108"/>
      <c r="L72" s="107"/>
      <c r="M72" s="319"/>
      <c r="N72" s="107"/>
    </row>
    <row r="73" spans="1:14" s="200" customFormat="1" ht="18" customHeight="1">
      <c r="A73" s="107">
        <v>67</v>
      </c>
      <c r="B73" s="107" t="s">
        <v>1746</v>
      </c>
      <c r="C73" s="90"/>
      <c r="D73" s="327" t="s">
        <v>3390</v>
      </c>
      <c r="E73" s="107" t="s">
        <v>1709</v>
      </c>
      <c r="F73" s="126">
        <v>0</v>
      </c>
      <c r="G73" s="107" t="str">
        <f t="shared" si="0"/>
        <v>SH19-02067</v>
      </c>
      <c r="H73" s="318"/>
      <c r="I73" s="126"/>
      <c r="J73" s="110"/>
      <c r="K73" s="108"/>
      <c r="L73" s="107"/>
      <c r="M73" s="319"/>
      <c r="N73" s="107"/>
    </row>
    <row r="74" spans="1:14" s="200" customFormat="1" ht="18" customHeight="1">
      <c r="A74" s="107">
        <v>68</v>
      </c>
      <c r="B74" s="107" t="s">
        <v>238</v>
      </c>
      <c r="C74" s="90">
        <v>43528</v>
      </c>
      <c r="D74" s="107" t="s">
        <v>3391</v>
      </c>
      <c r="E74" s="107" t="s">
        <v>1709</v>
      </c>
      <c r="F74" s="126">
        <v>6284.7</v>
      </c>
      <c r="G74" s="107" t="str">
        <f t="shared" ref="G74:G135" si="1">D74</f>
        <v>SH19-02068</v>
      </c>
      <c r="H74" s="318"/>
      <c r="I74" s="126"/>
      <c r="J74" s="110"/>
      <c r="K74" s="108"/>
      <c r="L74" s="107"/>
      <c r="M74" s="319"/>
      <c r="N74" s="107"/>
    </row>
    <row r="75" spans="1:14" s="200" customFormat="1" ht="18" customHeight="1">
      <c r="A75" s="107">
        <v>69</v>
      </c>
      <c r="B75" s="107" t="s">
        <v>291</v>
      </c>
      <c r="C75" s="90">
        <v>43528</v>
      </c>
      <c r="D75" s="107" t="s">
        <v>3392</v>
      </c>
      <c r="E75" s="107" t="s">
        <v>1709</v>
      </c>
      <c r="F75" s="126">
        <v>2358.29</v>
      </c>
      <c r="G75" s="107" t="str">
        <f t="shared" si="1"/>
        <v>SH19-02069</v>
      </c>
      <c r="H75" s="318"/>
      <c r="I75" s="126"/>
      <c r="J75" s="110"/>
      <c r="K75" s="108"/>
      <c r="L75" s="107"/>
      <c r="M75" s="319"/>
      <c r="N75" s="107"/>
    </row>
    <row r="76" spans="1:14" s="200" customFormat="1" ht="18" customHeight="1">
      <c r="A76" s="107">
        <v>70</v>
      </c>
      <c r="B76" s="107" t="s">
        <v>1727</v>
      </c>
      <c r="C76" s="90">
        <v>43528</v>
      </c>
      <c r="D76" s="107" t="s">
        <v>3393</v>
      </c>
      <c r="E76" s="107" t="s">
        <v>1709</v>
      </c>
      <c r="F76" s="126">
        <v>2595.6</v>
      </c>
      <c r="G76" s="107" t="str">
        <f t="shared" si="1"/>
        <v>SH19-02070</v>
      </c>
      <c r="H76" s="318"/>
      <c r="I76" s="126"/>
      <c r="J76" s="110"/>
      <c r="K76" s="108"/>
      <c r="L76" s="107"/>
      <c r="M76" s="319"/>
      <c r="N76" s="107"/>
    </row>
    <row r="77" spans="1:14" s="200" customFormat="1" ht="18" customHeight="1">
      <c r="A77" s="107">
        <v>71</v>
      </c>
      <c r="B77" s="107" t="s">
        <v>42</v>
      </c>
      <c r="C77" s="90">
        <v>43528</v>
      </c>
      <c r="D77" s="107" t="s">
        <v>3394</v>
      </c>
      <c r="E77" s="107" t="s">
        <v>3032</v>
      </c>
      <c r="F77" s="126">
        <v>20.92</v>
      </c>
      <c r="G77" s="107" t="str">
        <f t="shared" si="1"/>
        <v>SH19-02071</v>
      </c>
      <c r="H77" s="318"/>
      <c r="I77" s="126"/>
      <c r="J77" s="110"/>
      <c r="K77" s="108"/>
      <c r="L77" s="107"/>
      <c r="M77" s="319"/>
      <c r="N77" s="107"/>
    </row>
    <row r="78" spans="1:14" s="200" customFormat="1" ht="18" customHeight="1">
      <c r="A78" s="107">
        <v>72</v>
      </c>
      <c r="B78" s="107" t="s">
        <v>197</v>
      </c>
      <c r="C78" s="90">
        <v>43528</v>
      </c>
      <c r="D78" s="107" t="s">
        <v>3395</v>
      </c>
      <c r="E78" s="107" t="s">
        <v>1709</v>
      </c>
      <c r="F78" s="126">
        <v>6818.25</v>
      </c>
      <c r="G78" s="107" t="str">
        <f t="shared" si="1"/>
        <v>SH19-02072</v>
      </c>
      <c r="H78" s="318"/>
      <c r="I78" s="126"/>
      <c r="J78" s="110"/>
      <c r="K78" s="108"/>
      <c r="L78" s="107"/>
      <c r="M78" s="319"/>
      <c r="N78" s="107"/>
    </row>
    <row r="79" spans="1:14" s="200" customFormat="1" ht="18" customHeight="1">
      <c r="A79" s="107">
        <v>73</v>
      </c>
      <c r="B79" s="107" t="s">
        <v>42</v>
      </c>
      <c r="C79" s="90">
        <v>43528</v>
      </c>
      <c r="D79" s="107" t="s">
        <v>3396</v>
      </c>
      <c r="E79" s="107" t="s">
        <v>3032</v>
      </c>
      <c r="F79" s="126">
        <v>312.95999999999998</v>
      </c>
      <c r="G79" s="107" t="str">
        <f t="shared" si="1"/>
        <v>SH19-02073</v>
      </c>
      <c r="H79" s="318"/>
      <c r="I79" s="126"/>
      <c r="J79" s="110"/>
      <c r="K79" s="108"/>
      <c r="L79" s="107"/>
      <c r="M79" s="319"/>
      <c r="N79" s="107"/>
    </row>
    <row r="80" spans="1:14" s="200" customFormat="1" ht="18" customHeight="1">
      <c r="A80" s="107">
        <v>74</v>
      </c>
      <c r="B80" s="107" t="s">
        <v>1746</v>
      </c>
      <c r="C80" s="90"/>
      <c r="D80" s="327" t="s">
        <v>3397</v>
      </c>
      <c r="E80" s="107" t="s">
        <v>1709</v>
      </c>
      <c r="F80" s="126">
        <v>0</v>
      </c>
      <c r="G80" s="107" t="str">
        <f t="shared" si="1"/>
        <v>SH19-02074</v>
      </c>
      <c r="H80" s="318"/>
      <c r="I80" s="126"/>
      <c r="J80" s="110"/>
      <c r="K80" s="108"/>
      <c r="L80" s="107"/>
      <c r="M80" s="319"/>
      <c r="N80" s="107"/>
    </row>
    <row r="81" spans="1:14" s="200" customFormat="1" ht="18" customHeight="1">
      <c r="A81" s="107">
        <v>75</v>
      </c>
      <c r="B81" s="107" t="s">
        <v>42</v>
      </c>
      <c r="C81" s="90">
        <v>43528</v>
      </c>
      <c r="D81" s="107" t="s">
        <v>3398</v>
      </c>
      <c r="E81" s="107" t="s">
        <v>3032</v>
      </c>
      <c r="F81" s="126">
        <v>693.64</v>
      </c>
      <c r="G81" s="107" t="str">
        <f t="shared" si="1"/>
        <v>SH19-02075</v>
      </c>
      <c r="H81" s="318"/>
      <c r="I81" s="126"/>
      <c r="J81" s="110"/>
      <c r="K81" s="108"/>
      <c r="L81" s="107"/>
      <c r="M81" s="319"/>
      <c r="N81" s="107"/>
    </row>
    <row r="82" spans="1:14" s="200" customFormat="1" ht="18" customHeight="1">
      <c r="A82" s="107">
        <v>76</v>
      </c>
      <c r="B82" s="107" t="s">
        <v>1746</v>
      </c>
      <c r="C82" s="90"/>
      <c r="D82" s="327" t="s">
        <v>3399</v>
      </c>
      <c r="E82" s="107" t="s">
        <v>1709</v>
      </c>
      <c r="F82" s="126">
        <v>0</v>
      </c>
      <c r="G82" s="107" t="str">
        <f t="shared" si="1"/>
        <v>SH19-02076</v>
      </c>
      <c r="H82" s="318"/>
      <c r="I82" s="126"/>
      <c r="J82" s="110"/>
      <c r="K82" s="108"/>
      <c r="L82" s="107"/>
      <c r="M82" s="319"/>
      <c r="N82" s="107"/>
    </row>
    <row r="83" spans="1:14" s="200" customFormat="1" ht="18" customHeight="1">
      <c r="A83" s="107">
        <v>77</v>
      </c>
      <c r="B83" s="107" t="s">
        <v>29</v>
      </c>
      <c r="C83" s="90">
        <v>43528</v>
      </c>
      <c r="D83" s="107" t="s">
        <v>3400</v>
      </c>
      <c r="E83" s="107" t="s">
        <v>1709</v>
      </c>
      <c r="F83" s="126">
        <v>8843.0400000000009</v>
      </c>
      <c r="G83" s="107" t="str">
        <f t="shared" si="1"/>
        <v>SH19-02077</v>
      </c>
      <c r="H83" s="318"/>
      <c r="I83" s="126"/>
      <c r="J83" s="110"/>
      <c r="K83" s="108"/>
      <c r="L83" s="107"/>
      <c r="M83" s="319"/>
      <c r="N83" s="107"/>
    </row>
    <row r="84" spans="1:14" s="200" customFormat="1" ht="18" customHeight="1">
      <c r="A84" s="107">
        <v>78</v>
      </c>
      <c r="B84" s="107" t="s">
        <v>47</v>
      </c>
      <c r="C84" s="90">
        <v>43528</v>
      </c>
      <c r="D84" s="107" t="s">
        <v>3401</v>
      </c>
      <c r="E84" s="107" t="s">
        <v>1709</v>
      </c>
      <c r="F84" s="126">
        <v>10299.9</v>
      </c>
      <c r="G84" s="107" t="str">
        <f t="shared" si="1"/>
        <v>SH19-02078</v>
      </c>
      <c r="H84" s="318"/>
      <c r="I84" s="126"/>
      <c r="J84" s="110"/>
      <c r="K84" s="108"/>
      <c r="L84" s="107"/>
      <c r="M84" s="319"/>
      <c r="N84" s="107"/>
    </row>
    <row r="85" spans="1:14" s="200" customFormat="1" ht="18" customHeight="1">
      <c r="A85" s="107">
        <v>79</v>
      </c>
      <c r="B85" s="107" t="s">
        <v>142</v>
      </c>
      <c r="C85" s="90">
        <v>43528</v>
      </c>
      <c r="D85" s="107" t="s">
        <v>3402</v>
      </c>
      <c r="E85" s="107" t="s">
        <v>1709</v>
      </c>
      <c r="F85" s="126">
        <v>1368.95</v>
      </c>
      <c r="G85" s="107" t="str">
        <f t="shared" si="1"/>
        <v>SH19-02079</v>
      </c>
      <c r="H85" s="318"/>
      <c r="I85" s="126"/>
      <c r="J85" s="110"/>
      <c r="K85" s="108"/>
      <c r="L85" s="107"/>
      <c r="M85" s="319"/>
      <c r="N85" s="107"/>
    </row>
    <row r="86" spans="1:14" s="200" customFormat="1" ht="18" customHeight="1">
      <c r="A86" s="107">
        <v>80</v>
      </c>
      <c r="B86" s="107" t="s">
        <v>142</v>
      </c>
      <c r="C86" s="90">
        <v>43528</v>
      </c>
      <c r="D86" s="107" t="s">
        <v>3403</v>
      </c>
      <c r="E86" s="107" t="s">
        <v>1709</v>
      </c>
      <c r="F86" s="126">
        <v>1389.32</v>
      </c>
      <c r="G86" s="107" t="str">
        <f t="shared" si="1"/>
        <v>SH19-02080</v>
      </c>
      <c r="H86" s="318"/>
      <c r="I86" s="126"/>
      <c r="J86" s="110"/>
      <c r="K86" s="108"/>
      <c r="L86" s="107"/>
      <c r="M86" s="319"/>
      <c r="N86" s="107"/>
    </row>
    <row r="87" spans="1:14" s="200" customFormat="1" ht="18" customHeight="1">
      <c r="A87" s="107">
        <v>81</v>
      </c>
      <c r="B87" s="107" t="s">
        <v>1727</v>
      </c>
      <c r="C87" s="90">
        <v>43528</v>
      </c>
      <c r="D87" s="107" t="s">
        <v>3404</v>
      </c>
      <c r="E87" s="107" t="s">
        <v>1709</v>
      </c>
      <c r="F87" s="126">
        <v>1362</v>
      </c>
      <c r="G87" s="107" t="str">
        <f t="shared" si="1"/>
        <v>SH19-02081</v>
      </c>
      <c r="H87" s="318"/>
      <c r="I87" s="126"/>
      <c r="J87" s="110"/>
      <c r="K87" s="108"/>
      <c r="L87" s="107"/>
      <c r="M87" s="319"/>
      <c r="N87" s="107"/>
    </row>
    <row r="88" spans="1:14" s="200" customFormat="1" ht="18" customHeight="1">
      <c r="A88" s="107">
        <v>82</v>
      </c>
      <c r="B88" s="107" t="s">
        <v>42</v>
      </c>
      <c r="C88" s="90">
        <v>43529</v>
      </c>
      <c r="D88" s="107" t="s">
        <v>3405</v>
      </c>
      <c r="E88" s="107" t="s">
        <v>4226</v>
      </c>
      <c r="F88" s="126">
        <v>4375.12</v>
      </c>
      <c r="G88" s="107" t="str">
        <f t="shared" si="1"/>
        <v>SH19-02082</v>
      </c>
      <c r="H88" s="318"/>
      <c r="I88" s="126"/>
      <c r="J88" s="110"/>
      <c r="K88" s="108"/>
      <c r="L88" s="107"/>
      <c r="M88" s="319"/>
      <c r="N88" s="107"/>
    </row>
    <row r="89" spans="1:14" s="200" customFormat="1" ht="18" customHeight="1">
      <c r="A89" s="107">
        <v>83</v>
      </c>
      <c r="B89" s="107" t="s">
        <v>42</v>
      </c>
      <c r="C89" s="90">
        <v>43529</v>
      </c>
      <c r="D89" s="107" t="s">
        <v>3406</v>
      </c>
      <c r="E89" s="107" t="s">
        <v>4226</v>
      </c>
      <c r="F89" s="126">
        <v>7060.32</v>
      </c>
      <c r="G89" s="107" t="str">
        <f t="shared" si="1"/>
        <v>SH19-02083</v>
      </c>
      <c r="H89" s="318"/>
      <c r="I89" s="126"/>
      <c r="J89" s="110"/>
      <c r="K89" s="108"/>
      <c r="L89" s="107"/>
      <c r="M89" s="319"/>
      <c r="N89" s="107"/>
    </row>
    <row r="90" spans="1:14" s="200" customFormat="1" ht="18" customHeight="1">
      <c r="A90" s="107">
        <v>84</v>
      </c>
      <c r="B90" s="107" t="s">
        <v>42</v>
      </c>
      <c r="C90" s="90">
        <v>43530</v>
      </c>
      <c r="D90" s="107" t="s">
        <v>3407</v>
      </c>
      <c r="E90" s="107" t="s">
        <v>4225</v>
      </c>
      <c r="F90" s="126">
        <v>6366.83</v>
      </c>
      <c r="G90" s="107" t="str">
        <f t="shared" si="1"/>
        <v>SH19-02084</v>
      </c>
      <c r="H90" s="318"/>
      <c r="I90" s="126"/>
      <c r="J90" s="110"/>
      <c r="K90" s="108"/>
      <c r="L90" s="107"/>
      <c r="M90" s="319"/>
      <c r="N90" s="107"/>
    </row>
    <row r="91" spans="1:14" s="200" customFormat="1" ht="18" customHeight="1">
      <c r="A91" s="107">
        <v>85</v>
      </c>
      <c r="B91" s="107" t="s">
        <v>42</v>
      </c>
      <c r="C91" s="90">
        <v>43530</v>
      </c>
      <c r="D91" s="107" t="s">
        <v>3408</v>
      </c>
      <c r="E91" s="107" t="s">
        <v>4225</v>
      </c>
      <c r="F91" s="126">
        <v>7655.81</v>
      </c>
      <c r="G91" s="107" t="str">
        <f t="shared" si="1"/>
        <v>SH19-02085</v>
      </c>
      <c r="H91" s="318"/>
      <c r="I91" s="126"/>
      <c r="J91" s="110"/>
      <c r="K91" s="108"/>
      <c r="L91" s="107"/>
      <c r="M91" s="319"/>
      <c r="N91" s="107"/>
    </row>
    <row r="92" spans="1:14" s="200" customFormat="1" ht="18" customHeight="1">
      <c r="A92" s="107">
        <v>86</v>
      </c>
      <c r="B92" s="107" t="s">
        <v>42</v>
      </c>
      <c r="C92" s="90">
        <v>43530</v>
      </c>
      <c r="D92" s="107" t="s">
        <v>3409</v>
      </c>
      <c r="E92" s="107" t="s">
        <v>4225</v>
      </c>
      <c r="F92" s="126">
        <v>12247.7</v>
      </c>
      <c r="G92" s="107" t="str">
        <f t="shared" si="1"/>
        <v>SH19-02086</v>
      </c>
      <c r="H92" s="318"/>
      <c r="I92" s="126"/>
      <c r="J92" s="110"/>
      <c r="K92" s="108"/>
      <c r="L92" s="107"/>
      <c r="M92" s="319"/>
      <c r="N92" s="107"/>
    </row>
    <row r="93" spans="1:14" s="200" customFormat="1" ht="18" customHeight="1">
      <c r="A93" s="107">
        <v>87</v>
      </c>
      <c r="B93" s="107" t="s">
        <v>42</v>
      </c>
      <c r="C93" s="90">
        <v>43530</v>
      </c>
      <c r="D93" s="107" t="s">
        <v>3410</v>
      </c>
      <c r="E93" s="107" t="s">
        <v>4225</v>
      </c>
      <c r="F93" s="126">
        <v>8789.09</v>
      </c>
      <c r="G93" s="107" t="str">
        <f t="shared" si="1"/>
        <v>SH19-02087</v>
      </c>
      <c r="H93" s="318"/>
      <c r="I93" s="126"/>
      <c r="J93" s="110"/>
      <c r="K93" s="108"/>
      <c r="L93" s="107"/>
      <c r="M93" s="319"/>
      <c r="N93" s="107"/>
    </row>
    <row r="94" spans="1:14" s="200" customFormat="1" ht="18" customHeight="1">
      <c r="A94" s="107">
        <v>88</v>
      </c>
      <c r="B94" s="107" t="s">
        <v>42</v>
      </c>
      <c r="C94" s="90">
        <v>43530</v>
      </c>
      <c r="D94" s="107" t="s">
        <v>3411</v>
      </c>
      <c r="E94" s="107" t="s">
        <v>4225</v>
      </c>
      <c r="F94" s="126">
        <v>7759.79</v>
      </c>
      <c r="G94" s="107" t="str">
        <f t="shared" si="1"/>
        <v>SH19-02088</v>
      </c>
      <c r="H94" s="318"/>
      <c r="I94" s="126"/>
      <c r="J94" s="110"/>
      <c r="K94" s="108"/>
      <c r="L94" s="107"/>
      <c r="M94" s="319"/>
      <c r="N94" s="107"/>
    </row>
    <row r="95" spans="1:14" s="200" customFormat="1" ht="18" customHeight="1">
      <c r="A95" s="107">
        <v>89</v>
      </c>
      <c r="B95" s="107" t="s">
        <v>42</v>
      </c>
      <c r="C95" s="90">
        <v>43530</v>
      </c>
      <c r="D95" s="107" t="s">
        <v>3412</v>
      </c>
      <c r="E95" s="107" t="s">
        <v>4225</v>
      </c>
      <c r="F95" s="126">
        <v>5430.72</v>
      </c>
      <c r="G95" s="107" t="str">
        <f t="shared" si="1"/>
        <v>SH19-02089</v>
      </c>
      <c r="H95" s="318"/>
      <c r="I95" s="126"/>
      <c r="J95" s="110"/>
      <c r="K95" s="108"/>
      <c r="L95" s="107"/>
      <c r="M95" s="319"/>
      <c r="N95" s="107"/>
    </row>
    <row r="96" spans="1:14" s="200" customFormat="1" ht="18" customHeight="1">
      <c r="A96" s="107">
        <v>90</v>
      </c>
      <c r="B96" s="107" t="s">
        <v>42</v>
      </c>
      <c r="C96" s="90">
        <v>43530</v>
      </c>
      <c r="D96" s="107" t="s">
        <v>3413</v>
      </c>
      <c r="E96" s="107" t="s">
        <v>4225</v>
      </c>
      <c r="F96" s="126">
        <v>7194.74</v>
      </c>
      <c r="G96" s="107" t="str">
        <f t="shared" si="1"/>
        <v>SH19-02090</v>
      </c>
      <c r="H96" s="318"/>
      <c r="I96" s="126"/>
      <c r="J96" s="110"/>
      <c r="K96" s="108"/>
      <c r="L96" s="107"/>
      <c r="M96" s="319"/>
      <c r="N96" s="107"/>
    </row>
    <row r="97" spans="1:14" s="200" customFormat="1" ht="18" customHeight="1">
      <c r="A97" s="107">
        <v>91</v>
      </c>
      <c r="B97" s="107" t="s">
        <v>42</v>
      </c>
      <c r="C97" s="90">
        <v>43530</v>
      </c>
      <c r="D97" s="107" t="s">
        <v>3414</v>
      </c>
      <c r="E97" s="107" t="s">
        <v>4225</v>
      </c>
      <c r="F97" s="126">
        <v>5890.22</v>
      </c>
      <c r="G97" s="107" t="str">
        <f t="shared" si="1"/>
        <v>SH19-02091</v>
      </c>
      <c r="H97" s="318"/>
      <c r="I97" s="126"/>
      <c r="J97" s="110"/>
      <c r="K97" s="108"/>
      <c r="L97" s="107"/>
      <c r="M97" s="319"/>
      <c r="N97" s="107"/>
    </row>
    <row r="98" spans="1:14" s="200" customFormat="1" ht="18" customHeight="1">
      <c r="A98" s="107">
        <v>92</v>
      </c>
      <c r="B98" s="107" t="s">
        <v>42</v>
      </c>
      <c r="C98" s="90">
        <v>43530</v>
      </c>
      <c r="D98" s="107" t="s">
        <v>3415</v>
      </c>
      <c r="E98" s="107" t="s">
        <v>4225</v>
      </c>
      <c r="F98" s="126">
        <v>6830.11</v>
      </c>
      <c r="G98" s="107" t="str">
        <f t="shared" si="1"/>
        <v>SH19-02092</v>
      </c>
      <c r="H98" s="318"/>
      <c r="I98" s="126"/>
      <c r="J98" s="110"/>
      <c r="K98" s="108"/>
      <c r="L98" s="107"/>
      <c r="M98" s="319"/>
      <c r="N98" s="107"/>
    </row>
    <row r="99" spans="1:14" s="200" customFormat="1" ht="18" customHeight="1">
      <c r="A99" s="107">
        <v>93</v>
      </c>
      <c r="B99" s="107" t="s">
        <v>42</v>
      </c>
      <c r="C99" s="90">
        <v>43530</v>
      </c>
      <c r="D99" s="107" t="s">
        <v>3416</v>
      </c>
      <c r="E99" s="107" t="s">
        <v>4225</v>
      </c>
      <c r="F99" s="126">
        <v>6198.36</v>
      </c>
      <c r="G99" s="107" t="str">
        <f t="shared" si="1"/>
        <v>SH19-02093</v>
      </c>
      <c r="H99" s="318"/>
      <c r="I99" s="126"/>
      <c r="J99" s="110"/>
      <c r="K99" s="108"/>
      <c r="L99" s="107"/>
      <c r="M99" s="319"/>
      <c r="N99" s="107"/>
    </row>
    <row r="100" spans="1:14" s="200" customFormat="1" ht="18" customHeight="1">
      <c r="A100" s="107">
        <v>94</v>
      </c>
      <c r="B100" s="107" t="s">
        <v>42</v>
      </c>
      <c r="C100" s="90">
        <v>43530</v>
      </c>
      <c r="D100" s="107" t="s">
        <v>3417</v>
      </c>
      <c r="E100" s="107" t="s">
        <v>4225</v>
      </c>
      <c r="F100" s="126">
        <v>3886.49</v>
      </c>
      <c r="G100" s="107" t="str">
        <f t="shared" si="1"/>
        <v>SH19-02094</v>
      </c>
      <c r="H100" s="318"/>
      <c r="I100" s="126"/>
      <c r="J100" s="110"/>
      <c r="K100" s="108"/>
      <c r="L100" s="107"/>
      <c r="M100" s="319"/>
      <c r="N100" s="107"/>
    </row>
    <row r="101" spans="1:14" s="200" customFormat="1" ht="18" customHeight="1">
      <c r="A101" s="107">
        <v>95</v>
      </c>
      <c r="B101" s="107" t="s">
        <v>42</v>
      </c>
      <c r="C101" s="90">
        <v>43530</v>
      </c>
      <c r="D101" s="107" t="s">
        <v>3418</v>
      </c>
      <c r="E101" s="107" t="s">
        <v>4225</v>
      </c>
      <c r="F101" s="126">
        <v>3925.72</v>
      </c>
      <c r="G101" s="107" t="str">
        <f t="shared" si="1"/>
        <v>SH19-02095</v>
      </c>
      <c r="H101" s="318"/>
      <c r="I101" s="126"/>
      <c r="J101" s="110"/>
      <c r="K101" s="108"/>
      <c r="L101" s="107"/>
      <c r="M101" s="319"/>
      <c r="N101" s="107"/>
    </row>
    <row r="102" spans="1:14" s="200" customFormat="1" ht="18" customHeight="1">
      <c r="A102" s="107">
        <v>96</v>
      </c>
      <c r="B102" s="107" t="s">
        <v>42</v>
      </c>
      <c r="C102" s="90">
        <v>43530</v>
      </c>
      <c r="D102" s="107" t="s">
        <v>3419</v>
      </c>
      <c r="E102" s="107" t="s">
        <v>4225</v>
      </c>
      <c r="F102" s="126">
        <v>9196.52</v>
      </c>
      <c r="G102" s="107" t="str">
        <f t="shared" si="1"/>
        <v>SH19-02096</v>
      </c>
      <c r="H102" s="318"/>
      <c r="I102" s="126"/>
      <c r="J102" s="110"/>
      <c r="K102" s="108"/>
      <c r="L102" s="107"/>
      <c r="M102" s="319"/>
      <c r="N102" s="107"/>
    </row>
    <row r="103" spans="1:14" s="200" customFormat="1" ht="18" customHeight="1">
      <c r="A103" s="107">
        <v>97</v>
      </c>
      <c r="B103" s="107" t="s">
        <v>42</v>
      </c>
      <c r="C103" s="90">
        <v>43530</v>
      </c>
      <c r="D103" s="107" t="s">
        <v>3420</v>
      </c>
      <c r="E103" s="107" t="s">
        <v>4225</v>
      </c>
      <c r="F103" s="126">
        <v>6130.36</v>
      </c>
      <c r="G103" s="107" t="str">
        <f t="shared" si="1"/>
        <v>SH19-02097</v>
      </c>
      <c r="H103" s="318"/>
      <c r="I103" s="126"/>
      <c r="J103" s="110"/>
      <c r="K103" s="108"/>
      <c r="L103" s="107"/>
      <c r="M103" s="319"/>
      <c r="N103" s="107"/>
    </row>
    <row r="104" spans="1:14" s="200" customFormat="1" ht="18" customHeight="1">
      <c r="A104" s="107">
        <v>98</v>
      </c>
      <c r="B104" s="107" t="s">
        <v>1746</v>
      </c>
      <c r="C104" s="90"/>
      <c r="D104" s="327" t="s">
        <v>3421</v>
      </c>
      <c r="E104" s="107" t="s">
        <v>1709</v>
      </c>
      <c r="F104" s="126">
        <v>0</v>
      </c>
      <c r="G104" s="107" t="str">
        <f t="shared" si="1"/>
        <v>SH19-02098</v>
      </c>
      <c r="H104" s="318"/>
      <c r="I104" s="126"/>
      <c r="J104" s="110"/>
      <c r="K104" s="108"/>
      <c r="L104" s="107"/>
      <c r="M104" s="319"/>
      <c r="N104" s="107"/>
    </row>
    <row r="105" spans="1:14" s="200" customFormat="1" ht="18" customHeight="1">
      <c r="A105" s="107">
        <v>99</v>
      </c>
      <c r="B105" s="107" t="s">
        <v>238</v>
      </c>
      <c r="C105" s="90">
        <v>43528</v>
      </c>
      <c r="D105" s="107" t="s">
        <v>3422</v>
      </c>
      <c r="E105" s="107" t="s">
        <v>1709</v>
      </c>
      <c r="F105" s="126">
        <v>4147.92</v>
      </c>
      <c r="G105" s="107" t="str">
        <f t="shared" si="1"/>
        <v>SH19-02099</v>
      </c>
      <c r="H105" s="318"/>
      <c r="I105" s="126"/>
      <c r="J105" s="110"/>
      <c r="K105" s="108"/>
      <c r="L105" s="107"/>
      <c r="M105" s="319"/>
      <c r="N105" s="107"/>
    </row>
    <row r="106" spans="1:14" s="200" customFormat="1" ht="18" customHeight="1">
      <c r="A106" s="107">
        <v>100</v>
      </c>
      <c r="B106" s="107" t="s">
        <v>141</v>
      </c>
      <c r="C106" s="90">
        <v>43528</v>
      </c>
      <c r="D106" s="107" t="s">
        <v>3423</v>
      </c>
      <c r="E106" s="107" t="s">
        <v>1709</v>
      </c>
      <c r="F106" s="126">
        <v>4303.5</v>
      </c>
      <c r="G106" s="107" t="str">
        <f t="shared" si="1"/>
        <v>SH19-02100</v>
      </c>
      <c r="H106" s="318"/>
      <c r="I106" s="126"/>
      <c r="J106" s="110"/>
      <c r="K106" s="108"/>
      <c r="L106" s="107"/>
      <c r="M106" s="319"/>
      <c r="N106" s="107"/>
    </row>
    <row r="107" spans="1:14" s="200" customFormat="1" ht="18" customHeight="1">
      <c r="A107" s="107">
        <v>101</v>
      </c>
      <c r="B107" s="107" t="s">
        <v>47</v>
      </c>
      <c r="C107" s="90">
        <v>43528</v>
      </c>
      <c r="D107" s="107" t="s">
        <v>3424</v>
      </c>
      <c r="E107" s="107" t="s">
        <v>1709</v>
      </c>
      <c r="F107" s="126">
        <v>5686.22</v>
      </c>
      <c r="G107" s="107" t="str">
        <f t="shared" si="1"/>
        <v>SH19-02101</v>
      </c>
      <c r="H107" s="318"/>
      <c r="I107" s="126"/>
      <c r="J107" s="110"/>
      <c r="K107" s="108"/>
      <c r="L107" s="107"/>
      <c r="M107" s="319"/>
      <c r="N107" s="107"/>
    </row>
    <row r="108" spans="1:14" s="200" customFormat="1" ht="18" customHeight="1">
      <c r="A108" s="107">
        <v>102</v>
      </c>
      <c r="B108" s="107" t="s">
        <v>197</v>
      </c>
      <c r="C108" s="90">
        <v>43528</v>
      </c>
      <c r="D108" s="107" t="s">
        <v>3425</v>
      </c>
      <c r="E108" s="107" t="s">
        <v>1709</v>
      </c>
      <c r="F108" s="126">
        <v>6012.96</v>
      </c>
      <c r="G108" s="107" t="str">
        <f t="shared" si="1"/>
        <v>SH19-02102</v>
      </c>
      <c r="H108" s="318"/>
      <c r="I108" s="126"/>
      <c r="J108" s="110"/>
      <c r="K108" s="108"/>
      <c r="L108" s="107"/>
      <c r="M108" s="319"/>
      <c r="N108" s="107"/>
    </row>
    <row r="109" spans="1:14" s="200" customFormat="1" ht="18" customHeight="1">
      <c r="A109" s="107">
        <v>103</v>
      </c>
      <c r="B109" s="107" t="s">
        <v>49</v>
      </c>
      <c r="C109" s="90">
        <v>43529</v>
      </c>
      <c r="D109" s="107" t="s">
        <v>3426</v>
      </c>
      <c r="E109" s="107" t="s">
        <v>1709</v>
      </c>
      <c r="F109" s="126">
        <v>14242.8</v>
      </c>
      <c r="G109" s="107" t="str">
        <f t="shared" si="1"/>
        <v>SH19-02103</v>
      </c>
      <c r="H109" s="318"/>
      <c r="I109" s="126"/>
      <c r="J109" s="110"/>
      <c r="K109" s="108"/>
      <c r="L109" s="107"/>
      <c r="M109" s="319"/>
      <c r="N109" s="107"/>
    </row>
    <row r="110" spans="1:14" s="200" customFormat="1" ht="18" customHeight="1">
      <c r="A110" s="107">
        <v>104</v>
      </c>
      <c r="B110" s="107" t="s">
        <v>42</v>
      </c>
      <c r="C110" s="90">
        <v>43528</v>
      </c>
      <c r="D110" s="107" t="s">
        <v>3427</v>
      </c>
      <c r="E110" s="107" t="s">
        <v>3032</v>
      </c>
      <c r="F110" s="126">
        <v>22.29</v>
      </c>
      <c r="G110" s="107" t="str">
        <f t="shared" si="1"/>
        <v>SH19-02104</v>
      </c>
      <c r="H110" s="318"/>
      <c r="I110" s="126"/>
      <c r="J110" s="110"/>
      <c r="K110" s="108"/>
      <c r="L110" s="107"/>
      <c r="M110" s="319"/>
      <c r="N110" s="107"/>
    </row>
    <row r="111" spans="1:14" s="200" customFormat="1" ht="18" customHeight="1">
      <c r="A111" s="107">
        <v>105</v>
      </c>
      <c r="B111" s="107" t="s">
        <v>237</v>
      </c>
      <c r="C111" s="90">
        <v>43528</v>
      </c>
      <c r="D111" s="107" t="s">
        <v>3428</v>
      </c>
      <c r="E111" s="107" t="s">
        <v>1709</v>
      </c>
      <c r="F111" s="126">
        <v>1621.8</v>
      </c>
      <c r="G111" s="107" t="str">
        <f t="shared" si="1"/>
        <v>SH19-02105</v>
      </c>
      <c r="H111" s="318"/>
      <c r="I111" s="126"/>
      <c r="J111" s="110"/>
      <c r="K111" s="108"/>
      <c r="L111" s="107"/>
      <c r="M111" s="319"/>
      <c r="N111" s="107"/>
    </row>
    <row r="112" spans="1:14" s="200" customFormat="1" ht="18" customHeight="1">
      <c r="A112" s="107">
        <v>106</v>
      </c>
      <c r="B112" s="107" t="s">
        <v>43</v>
      </c>
      <c r="C112" s="90">
        <v>43528</v>
      </c>
      <c r="D112" s="107" t="s">
        <v>3429</v>
      </c>
      <c r="E112" s="107" t="s">
        <v>1709</v>
      </c>
      <c r="F112" s="126">
        <v>4785.17</v>
      </c>
      <c r="G112" s="107" t="str">
        <f t="shared" si="1"/>
        <v>SH19-02106</v>
      </c>
      <c r="H112" s="318"/>
      <c r="I112" s="126"/>
      <c r="J112" s="110"/>
      <c r="K112" s="108"/>
      <c r="L112" s="107"/>
      <c r="M112" s="319"/>
      <c r="N112" s="107"/>
    </row>
    <row r="113" spans="1:14" s="200" customFormat="1" ht="18" customHeight="1">
      <c r="A113" s="107">
        <v>107</v>
      </c>
      <c r="B113" s="107" t="s">
        <v>43</v>
      </c>
      <c r="C113" s="90">
        <v>43528</v>
      </c>
      <c r="D113" s="107" t="s">
        <v>3430</v>
      </c>
      <c r="E113" s="107" t="s">
        <v>1709</v>
      </c>
      <c r="F113" s="126">
        <v>1780.58</v>
      </c>
      <c r="G113" s="107" t="str">
        <f t="shared" si="1"/>
        <v>SH19-02107</v>
      </c>
      <c r="H113" s="318"/>
      <c r="I113" s="126"/>
      <c r="J113" s="110"/>
      <c r="K113" s="108"/>
      <c r="L113" s="107"/>
      <c r="M113" s="319"/>
      <c r="N113" s="107"/>
    </row>
    <row r="114" spans="1:14" s="200" customFormat="1" ht="18" customHeight="1">
      <c r="A114" s="107">
        <v>108</v>
      </c>
      <c r="B114" s="107" t="s">
        <v>42</v>
      </c>
      <c r="C114" s="90">
        <v>43528</v>
      </c>
      <c r="D114" s="107" t="s">
        <v>3431</v>
      </c>
      <c r="E114" s="107" t="s">
        <v>3032</v>
      </c>
      <c r="F114" s="126">
        <v>21.08</v>
      </c>
      <c r="G114" s="107" t="str">
        <f t="shared" si="1"/>
        <v>SH19-02108</v>
      </c>
      <c r="H114" s="318"/>
      <c r="I114" s="126"/>
      <c r="J114" s="110"/>
      <c r="K114" s="108"/>
      <c r="L114" s="107"/>
      <c r="M114" s="319"/>
      <c r="N114" s="107"/>
    </row>
    <row r="115" spans="1:14" s="200" customFormat="1" ht="18" customHeight="1">
      <c r="A115" s="107">
        <v>109</v>
      </c>
      <c r="B115" s="107" t="s">
        <v>42</v>
      </c>
      <c r="C115" s="90">
        <v>43528</v>
      </c>
      <c r="D115" s="107" t="s">
        <v>3432</v>
      </c>
      <c r="E115" s="107" t="s">
        <v>3032</v>
      </c>
      <c r="F115" s="126">
        <v>9.52</v>
      </c>
      <c r="G115" s="107" t="str">
        <f t="shared" si="1"/>
        <v>SH19-02109</v>
      </c>
      <c r="H115" s="318"/>
      <c r="I115" s="126"/>
      <c r="J115" s="110"/>
      <c r="K115" s="108"/>
      <c r="L115" s="107"/>
      <c r="M115" s="319"/>
      <c r="N115" s="107"/>
    </row>
    <row r="116" spans="1:14" s="200" customFormat="1" ht="18" customHeight="1">
      <c r="A116" s="107">
        <v>110</v>
      </c>
      <c r="B116" s="107" t="s">
        <v>139</v>
      </c>
      <c r="C116" s="90">
        <v>43529</v>
      </c>
      <c r="D116" s="107" t="s">
        <v>3433</v>
      </c>
      <c r="E116" s="107" t="s">
        <v>1709</v>
      </c>
      <c r="F116" s="126">
        <v>1479</v>
      </c>
      <c r="G116" s="107" t="str">
        <f t="shared" si="1"/>
        <v>SH19-02110</v>
      </c>
      <c r="H116" s="318"/>
      <c r="I116" s="126"/>
      <c r="J116" s="110"/>
      <c r="K116" s="108"/>
      <c r="L116" s="107"/>
      <c r="M116" s="319"/>
      <c r="N116" s="107"/>
    </row>
    <row r="117" spans="1:14" s="200" customFormat="1" ht="18" customHeight="1">
      <c r="A117" s="107">
        <v>111</v>
      </c>
      <c r="B117" s="107" t="s">
        <v>43</v>
      </c>
      <c r="C117" s="90">
        <v>43529</v>
      </c>
      <c r="D117" s="107" t="s">
        <v>3434</v>
      </c>
      <c r="E117" s="107" t="s">
        <v>1709</v>
      </c>
      <c r="F117" s="126">
        <v>4454</v>
      </c>
      <c r="G117" s="107" t="str">
        <f t="shared" si="1"/>
        <v>SH19-02111</v>
      </c>
      <c r="H117" s="318"/>
      <c r="I117" s="126"/>
      <c r="J117" s="110"/>
      <c r="K117" s="108"/>
      <c r="L117" s="107"/>
      <c r="M117" s="319"/>
      <c r="N117" s="107"/>
    </row>
    <row r="118" spans="1:14" s="200" customFormat="1" ht="18" customHeight="1">
      <c r="A118" s="107">
        <v>112</v>
      </c>
      <c r="B118" s="107" t="s">
        <v>337</v>
      </c>
      <c r="C118" s="90">
        <v>43529</v>
      </c>
      <c r="D118" s="107" t="s">
        <v>3435</v>
      </c>
      <c r="E118" s="107" t="s">
        <v>1709</v>
      </c>
      <c r="F118" s="126">
        <v>8935.36</v>
      </c>
      <c r="G118" s="107" t="str">
        <f t="shared" si="1"/>
        <v>SH19-02112</v>
      </c>
      <c r="H118" s="318"/>
      <c r="I118" s="126"/>
      <c r="J118" s="110"/>
      <c r="K118" s="108"/>
      <c r="L118" s="107"/>
      <c r="M118" s="319"/>
      <c r="N118" s="107"/>
    </row>
    <row r="119" spans="1:14" s="200" customFormat="1" ht="18" customHeight="1">
      <c r="A119" s="107">
        <v>113</v>
      </c>
      <c r="B119" s="107" t="s">
        <v>337</v>
      </c>
      <c r="C119" s="90">
        <v>43529</v>
      </c>
      <c r="D119" s="107" t="s">
        <v>3436</v>
      </c>
      <c r="E119" s="107" t="s">
        <v>1709</v>
      </c>
      <c r="F119" s="126">
        <v>4107.5</v>
      </c>
      <c r="G119" s="107" t="str">
        <f t="shared" si="1"/>
        <v>SH19-02113</v>
      </c>
      <c r="H119" s="318"/>
      <c r="I119" s="126"/>
      <c r="J119" s="110"/>
      <c r="K119" s="108"/>
      <c r="L119" s="107"/>
      <c r="M119" s="319"/>
      <c r="N119" s="107"/>
    </row>
    <row r="120" spans="1:14" s="200" customFormat="1" ht="18" customHeight="1">
      <c r="A120" s="107">
        <v>114</v>
      </c>
      <c r="B120" s="107" t="s">
        <v>223</v>
      </c>
      <c r="C120" s="90">
        <v>43529</v>
      </c>
      <c r="D120" s="107" t="s">
        <v>3437</v>
      </c>
      <c r="E120" s="107" t="s">
        <v>1709</v>
      </c>
      <c r="F120" s="126">
        <v>1339.18</v>
      </c>
      <c r="G120" s="107" t="str">
        <f t="shared" si="1"/>
        <v>SH19-02114</v>
      </c>
      <c r="H120" s="318"/>
      <c r="I120" s="126"/>
      <c r="J120" s="110"/>
      <c r="K120" s="108"/>
      <c r="L120" s="107"/>
      <c r="M120" s="319"/>
      <c r="N120" s="107"/>
    </row>
    <row r="121" spans="1:14" s="200" customFormat="1" ht="18" customHeight="1">
      <c r="A121" s="107">
        <v>115</v>
      </c>
      <c r="B121" s="107" t="s">
        <v>142</v>
      </c>
      <c r="C121" s="90">
        <v>43529</v>
      </c>
      <c r="D121" s="107" t="s">
        <v>3438</v>
      </c>
      <c r="E121" s="107" t="s">
        <v>1709</v>
      </c>
      <c r="F121" s="126">
        <v>479.75</v>
      </c>
      <c r="G121" s="107" t="str">
        <f t="shared" si="1"/>
        <v>SH19-02115</v>
      </c>
      <c r="H121" s="318"/>
      <c r="I121" s="126"/>
      <c r="J121" s="110"/>
      <c r="K121" s="108"/>
      <c r="L121" s="107"/>
      <c r="M121" s="319"/>
      <c r="N121" s="107"/>
    </row>
    <row r="122" spans="1:14" s="200" customFormat="1" ht="18" customHeight="1">
      <c r="A122" s="107">
        <v>116</v>
      </c>
      <c r="B122" s="107" t="s">
        <v>142</v>
      </c>
      <c r="C122" s="90">
        <v>43529</v>
      </c>
      <c r="D122" s="107" t="s">
        <v>3439</v>
      </c>
      <c r="E122" s="107" t="s">
        <v>1709</v>
      </c>
      <c r="F122" s="126">
        <v>109.13</v>
      </c>
      <c r="G122" s="107" t="str">
        <f t="shared" si="1"/>
        <v>SH19-02116</v>
      </c>
      <c r="H122" s="318"/>
      <c r="I122" s="126"/>
      <c r="J122" s="110"/>
      <c r="K122" s="108"/>
      <c r="L122" s="107"/>
      <c r="M122" s="319"/>
      <c r="N122" s="107"/>
    </row>
    <row r="123" spans="1:14" s="200" customFormat="1" ht="18" customHeight="1">
      <c r="A123" s="107">
        <v>117</v>
      </c>
      <c r="B123" s="107" t="s">
        <v>1746</v>
      </c>
      <c r="C123" s="90"/>
      <c r="D123" s="327" t="s">
        <v>3440</v>
      </c>
      <c r="E123" s="107" t="s">
        <v>1709</v>
      </c>
      <c r="F123" s="126">
        <v>0</v>
      </c>
      <c r="G123" s="107" t="str">
        <f t="shared" si="1"/>
        <v>SH19-02117</v>
      </c>
      <c r="H123" s="318"/>
      <c r="I123" s="126"/>
      <c r="J123" s="110"/>
      <c r="K123" s="108"/>
      <c r="L123" s="107"/>
      <c r="M123" s="319"/>
      <c r="N123" s="107"/>
    </row>
    <row r="124" spans="1:14" s="200" customFormat="1" ht="18" customHeight="1">
      <c r="A124" s="107">
        <v>118</v>
      </c>
      <c r="B124" s="107" t="s">
        <v>55</v>
      </c>
      <c r="C124" s="90">
        <v>43529</v>
      </c>
      <c r="D124" s="107" t="s">
        <v>3441</v>
      </c>
      <c r="E124" s="107" t="s">
        <v>1709</v>
      </c>
      <c r="F124" s="126">
        <v>1702.62</v>
      </c>
      <c r="G124" s="107" t="str">
        <f t="shared" si="1"/>
        <v>SH19-02118</v>
      </c>
      <c r="H124" s="318"/>
      <c r="I124" s="126"/>
      <c r="J124" s="110"/>
      <c r="K124" s="108"/>
      <c r="L124" s="107"/>
      <c r="M124" s="319"/>
      <c r="N124" s="107"/>
    </row>
    <row r="125" spans="1:14" s="200" customFormat="1" ht="18" customHeight="1">
      <c r="A125" s="107">
        <v>119</v>
      </c>
      <c r="B125" s="107" t="s">
        <v>55</v>
      </c>
      <c r="C125" s="90">
        <v>43529</v>
      </c>
      <c r="D125" s="107" t="s">
        <v>3442</v>
      </c>
      <c r="E125" s="107" t="s">
        <v>1709</v>
      </c>
      <c r="F125" s="126">
        <v>1644.84</v>
      </c>
      <c r="G125" s="107" t="str">
        <f t="shared" si="1"/>
        <v>SH19-02119</v>
      </c>
      <c r="H125" s="318"/>
      <c r="I125" s="126"/>
      <c r="J125" s="110"/>
      <c r="K125" s="108"/>
      <c r="L125" s="107"/>
      <c r="M125" s="319"/>
      <c r="N125" s="107"/>
    </row>
    <row r="126" spans="1:14" s="200" customFormat="1" ht="18" customHeight="1">
      <c r="A126" s="107">
        <v>120</v>
      </c>
      <c r="B126" s="107" t="s">
        <v>349</v>
      </c>
      <c r="C126" s="90">
        <v>43529</v>
      </c>
      <c r="D126" s="107" t="s">
        <v>3443</v>
      </c>
      <c r="E126" s="107" t="s">
        <v>1709</v>
      </c>
      <c r="F126" s="126">
        <v>1021.63</v>
      </c>
      <c r="G126" s="107" t="str">
        <f t="shared" si="1"/>
        <v>SH19-02120</v>
      </c>
      <c r="H126" s="318"/>
      <c r="I126" s="126"/>
      <c r="J126" s="110"/>
      <c r="K126" s="108"/>
      <c r="L126" s="107"/>
      <c r="M126" s="319"/>
      <c r="N126" s="107"/>
    </row>
    <row r="127" spans="1:14" s="200" customFormat="1" ht="18" customHeight="1">
      <c r="A127" s="107">
        <v>121</v>
      </c>
      <c r="B127" s="107" t="s">
        <v>42</v>
      </c>
      <c r="C127" s="90">
        <v>43529</v>
      </c>
      <c r="D127" s="107" t="s">
        <v>3444</v>
      </c>
      <c r="E127" s="107" t="s">
        <v>4226</v>
      </c>
      <c r="F127" s="126">
        <v>6.67</v>
      </c>
      <c r="G127" s="107" t="str">
        <f t="shared" si="1"/>
        <v>SH19-02121</v>
      </c>
      <c r="H127" s="318"/>
      <c r="I127" s="126"/>
      <c r="J127" s="110"/>
      <c r="K127" s="108"/>
      <c r="L127" s="107"/>
      <c r="M127" s="319"/>
      <c r="N127" s="107"/>
    </row>
    <row r="128" spans="1:14" s="200" customFormat="1" ht="18" customHeight="1">
      <c r="A128" s="107">
        <v>122</v>
      </c>
      <c r="B128" s="107" t="s">
        <v>42</v>
      </c>
      <c r="C128" s="90">
        <v>43529</v>
      </c>
      <c r="D128" s="107" t="s">
        <v>3445</v>
      </c>
      <c r="E128" s="107" t="s">
        <v>4226</v>
      </c>
      <c r="F128" s="126">
        <v>21.06</v>
      </c>
      <c r="G128" s="107" t="str">
        <f t="shared" si="1"/>
        <v>SH19-02122</v>
      </c>
      <c r="H128" s="318"/>
      <c r="I128" s="126"/>
      <c r="J128" s="110"/>
      <c r="K128" s="108"/>
      <c r="L128" s="107"/>
      <c r="M128" s="319"/>
      <c r="N128" s="107"/>
    </row>
    <row r="129" spans="1:14" s="200" customFormat="1" ht="18" customHeight="1">
      <c r="A129" s="107">
        <v>123</v>
      </c>
      <c r="B129" s="107" t="s">
        <v>42</v>
      </c>
      <c r="C129" s="90">
        <v>43529</v>
      </c>
      <c r="D129" s="107" t="s">
        <v>3446</v>
      </c>
      <c r="E129" s="107" t="s">
        <v>4226</v>
      </c>
      <c r="F129" s="126">
        <v>60.27</v>
      </c>
      <c r="G129" s="107" t="str">
        <f t="shared" si="1"/>
        <v>SH19-02123</v>
      </c>
      <c r="H129" s="318"/>
      <c r="I129" s="126"/>
      <c r="J129" s="110"/>
      <c r="K129" s="108"/>
      <c r="L129" s="107"/>
      <c r="M129" s="319"/>
      <c r="N129" s="107"/>
    </row>
    <row r="130" spans="1:14" s="200" customFormat="1" ht="18" customHeight="1">
      <c r="A130" s="107">
        <v>124</v>
      </c>
      <c r="B130" s="107" t="s">
        <v>53</v>
      </c>
      <c r="C130" s="90">
        <v>43529</v>
      </c>
      <c r="D130" s="107" t="s">
        <v>3447</v>
      </c>
      <c r="E130" s="107" t="s">
        <v>1709</v>
      </c>
      <c r="F130" s="126">
        <v>1890.68</v>
      </c>
      <c r="G130" s="107" t="str">
        <f t="shared" si="1"/>
        <v>SH19-02124</v>
      </c>
      <c r="H130" s="318"/>
      <c r="I130" s="126"/>
      <c r="J130" s="110"/>
      <c r="K130" s="108"/>
      <c r="L130" s="107"/>
      <c r="M130" s="319"/>
      <c r="N130" s="107"/>
    </row>
    <row r="131" spans="1:14" s="200" customFormat="1" ht="18" customHeight="1">
      <c r="A131" s="107">
        <v>125</v>
      </c>
      <c r="B131" s="107" t="s">
        <v>1746</v>
      </c>
      <c r="C131" s="90"/>
      <c r="D131" s="327" t="s">
        <v>3448</v>
      </c>
      <c r="E131" s="107" t="s">
        <v>1709</v>
      </c>
      <c r="F131" s="126">
        <v>0</v>
      </c>
      <c r="G131" s="107" t="str">
        <f t="shared" si="1"/>
        <v>SH19-02125</v>
      </c>
      <c r="H131" s="318"/>
      <c r="I131" s="126"/>
      <c r="J131" s="110"/>
      <c r="K131" s="108"/>
      <c r="L131" s="107"/>
      <c r="M131" s="319"/>
      <c r="N131" s="107"/>
    </row>
    <row r="132" spans="1:14" s="200" customFormat="1" ht="18" customHeight="1">
      <c r="A132" s="107">
        <v>126</v>
      </c>
      <c r="B132" s="107" t="s">
        <v>225</v>
      </c>
      <c r="C132" s="90">
        <v>43529</v>
      </c>
      <c r="D132" s="107" t="s">
        <v>3449</v>
      </c>
      <c r="E132" s="107" t="s">
        <v>1709</v>
      </c>
      <c r="F132" s="126">
        <v>2406.3000000000002</v>
      </c>
      <c r="G132" s="107" t="str">
        <f t="shared" si="1"/>
        <v>SH19-02126</v>
      </c>
      <c r="H132" s="318"/>
      <c r="I132" s="126"/>
      <c r="J132" s="110"/>
      <c r="K132" s="108"/>
      <c r="L132" s="107"/>
      <c r="M132" s="319"/>
      <c r="N132" s="107"/>
    </row>
    <row r="133" spans="1:14" s="200" customFormat="1" ht="18" customHeight="1">
      <c r="A133" s="107">
        <v>127</v>
      </c>
      <c r="B133" s="107" t="s">
        <v>49</v>
      </c>
      <c r="C133" s="90">
        <v>43530</v>
      </c>
      <c r="D133" s="107" t="s">
        <v>3450</v>
      </c>
      <c r="E133" s="107" t="s">
        <v>1709</v>
      </c>
      <c r="F133" s="126">
        <v>15667.08</v>
      </c>
      <c r="G133" s="107" t="str">
        <f t="shared" si="1"/>
        <v>SH19-02129</v>
      </c>
      <c r="H133" s="318"/>
      <c r="I133" s="126"/>
      <c r="J133" s="110"/>
      <c r="K133" s="108"/>
      <c r="L133" s="107"/>
      <c r="M133" s="319"/>
      <c r="N133" s="107"/>
    </row>
    <row r="134" spans="1:14" s="200" customFormat="1" ht="18" customHeight="1">
      <c r="A134" s="107">
        <v>128</v>
      </c>
      <c r="B134" s="107" t="s">
        <v>142</v>
      </c>
      <c r="C134" s="90">
        <v>43529</v>
      </c>
      <c r="D134" s="107" t="s">
        <v>3451</v>
      </c>
      <c r="E134" s="107" t="s">
        <v>1709</v>
      </c>
      <c r="F134" s="126">
        <v>1411.55</v>
      </c>
      <c r="G134" s="107" t="str">
        <f t="shared" si="1"/>
        <v>SH19-02130</v>
      </c>
      <c r="H134" s="318"/>
      <c r="I134" s="126"/>
      <c r="J134" s="110"/>
      <c r="K134" s="108"/>
      <c r="L134" s="107"/>
      <c r="M134" s="319"/>
      <c r="N134" s="107"/>
    </row>
    <row r="135" spans="1:14" s="200" customFormat="1" ht="18" customHeight="1">
      <c r="A135" s="107">
        <v>129</v>
      </c>
      <c r="B135" s="107" t="s">
        <v>142</v>
      </c>
      <c r="C135" s="90">
        <v>43529</v>
      </c>
      <c r="D135" s="107" t="s">
        <v>3452</v>
      </c>
      <c r="E135" s="107" t="s">
        <v>1709</v>
      </c>
      <c r="F135" s="126">
        <v>1224.6400000000001</v>
      </c>
      <c r="G135" s="107" t="str">
        <f t="shared" si="1"/>
        <v>SH19-02131</v>
      </c>
      <c r="H135" s="318"/>
      <c r="I135" s="126"/>
      <c r="J135" s="110"/>
      <c r="K135" s="108"/>
      <c r="L135" s="107"/>
      <c r="M135" s="319"/>
      <c r="N135" s="107"/>
    </row>
    <row r="136" spans="1:14" s="200" customFormat="1" ht="18" customHeight="1">
      <c r="A136" s="107">
        <v>130</v>
      </c>
      <c r="B136" s="107" t="s">
        <v>291</v>
      </c>
      <c r="C136" s="90">
        <v>43529</v>
      </c>
      <c r="D136" s="107" t="s">
        <v>3453</v>
      </c>
      <c r="E136" s="107" t="s">
        <v>1709</v>
      </c>
      <c r="F136" s="126">
        <v>3739.54</v>
      </c>
      <c r="G136" s="107" t="str">
        <f t="shared" ref="G136:G199" si="2">D136</f>
        <v>SH19-02132</v>
      </c>
      <c r="H136" s="318"/>
      <c r="I136" s="126"/>
      <c r="J136" s="110"/>
      <c r="K136" s="108"/>
      <c r="L136" s="107"/>
      <c r="M136" s="319"/>
      <c r="N136" s="107"/>
    </row>
    <row r="137" spans="1:14" s="200" customFormat="1" ht="18" customHeight="1">
      <c r="A137" s="107">
        <v>131</v>
      </c>
      <c r="B137" s="107" t="s">
        <v>1746</v>
      </c>
      <c r="C137" s="90"/>
      <c r="D137" s="327" t="s">
        <v>3454</v>
      </c>
      <c r="E137" s="107" t="s">
        <v>1709</v>
      </c>
      <c r="F137" s="126">
        <v>0</v>
      </c>
      <c r="G137" s="107" t="str">
        <f t="shared" si="2"/>
        <v>SH19-02133</v>
      </c>
      <c r="H137" s="318"/>
      <c r="I137" s="126"/>
      <c r="J137" s="110"/>
      <c r="K137" s="108"/>
      <c r="L137" s="107"/>
      <c r="M137" s="319"/>
      <c r="N137" s="107"/>
    </row>
    <row r="138" spans="1:14" s="200" customFormat="1" ht="18" customHeight="1">
      <c r="A138" s="107">
        <v>132</v>
      </c>
      <c r="B138" s="107" t="s">
        <v>225</v>
      </c>
      <c r="C138" s="90">
        <v>43529</v>
      </c>
      <c r="D138" s="107" t="s">
        <v>3455</v>
      </c>
      <c r="E138" s="107" t="s">
        <v>1709</v>
      </c>
      <c r="F138" s="126">
        <v>758</v>
      </c>
      <c r="G138" s="107" t="str">
        <f t="shared" si="2"/>
        <v>SH19-02134</v>
      </c>
      <c r="H138" s="318"/>
      <c r="I138" s="126"/>
      <c r="J138" s="110"/>
      <c r="K138" s="108"/>
      <c r="L138" s="107"/>
      <c r="M138" s="319"/>
      <c r="N138" s="107"/>
    </row>
    <row r="139" spans="1:14" s="200" customFormat="1" ht="18" customHeight="1">
      <c r="A139" s="107">
        <v>133</v>
      </c>
      <c r="B139" s="107" t="s">
        <v>42</v>
      </c>
      <c r="C139" s="90">
        <v>43529</v>
      </c>
      <c r="D139" s="107" t="s">
        <v>3456</v>
      </c>
      <c r="E139" s="107" t="s">
        <v>4226</v>
      </c>
      <c r="F139" s="126">
        <v>7.45</v>
      </c>
      <c r="G139" s="107" t="str">
        <f t="shared" si="2"/>
        <v>SH19-02135</v>
      </c>
      <c r="H139" s="318"/>
      <c r="I139" s="126"/>
      <c r="J139" s="110"/>
      <c r="K139" s="108"/>
      <c r="L139" s="107"/>
      <c r="M139" s="319"/>
      <c r="N139" s="107"/>
    </row>
    <row r="140" spans="1:14" s="200" customFormat="1" ht="18" customHeight="1">
      <c r="A140" s="107">
        <v>134</v>
      </c>
      <c r="B140" s="107" t="s">
        <v>43</v>
      </c>
      <c r="C140" s="90">
        <v>43529</v>
      </c>
      <c r="D140" s="107" t="s">
        <v>3457</v>
      </c>
      <c r="E140" s="107" t="s">
        <v>1709</v>
      </c>
      <c r="F140" s="126">
        <v>2232.5</v>
      </c>
      <c r="G140" s="107" t="str">
        <f t="shared" si="2"/>
        <v>SH19-02136</v>
      </c>
      <c r="H140" s="318"/>
      <c r="I140" s="126"/>
      <c r="J140" s="110"/>
      <c r="K140" s="108"/>
      <c r="L140" s="107"/>
      <c r="M140" s="319"/>
      <c r="N140" s="107"/>
    </row>
    <row r="141" spans="1:14" s="200" customFormat="1" ht="18" customHeight="1">
      <c r="A141" s="107">
        <v>135</v>
      </c>
      <c r="B141" s="107" t="s">
        <v>42</v>
      </c>
      <c r="C141" s="90">
        <v>43531</v>
      </c>
      <c r="D141" s="107" t="s">
        <v>3458</v>
      </c>
      <c r="E141" s="107" t="s">
        <v>4224</v>
      </c>
      <c r="F141" s="126">
        <v>10180.32</v>
      </c>
      <c r="G141" s="107" t="str">
        <f t="shared" si="2"/>
        <v>SH19-02137</v>
      </c>
      <c r="H141" s="318"/>
      <c r="I141" s="126"/>
      <c r="J141" s="110"/>
      <c r="K141" s="108"/>
      <c r="L141" s="107"/>
      <c r="M141" s="319"/>
      <c r="N141" s="107"/>
    </row>
    <row r="142" spans="1:14" s="200" customFormat="1" ht="18" customHeight="1">
      <c r="A142" s="107">
        <v>136</v>
      </c>
      <c r="B142" s="107" t="s">
        <v>42</v>
      </c>
      <c r="C142" s="90">
        <v>43531</v>
      </c>
      <c r="D142" s="107" t="s">
        <v>3459</v>
      </c>
      <c r="E142" s="107" t="s">
        <v>4224</v>
      </c>
      <c r="F142" s="126">
        <v>7842.31</v>
      </c>
      <c r="G142" s="107" t="str">
        <f t="shared" si="2"/>
        <v>SH19-02138</v>
      </c>
      <c r="H142" s="318"/>
      <c r="I142" s="126"/>
      <c r="J142" s="110"/>
      <c r="K142" s="108"/>
      <c r="L142" s="107"/>
      <c r="M142" s="319"/>
      <c r="N142" s="107"/>
    </row>
    <row r="143" spans="1:14" s="200" customFormat="1" ht="18" customHeight="1">
      <c r="A143" s="107">
        <v>137</v>
      </c>
      <c r="B143" s="107" t="s">
        <v>42</v>
      </c>
      <c r="C143" s="90">
        <v>43531</v>
      </c>
      <c r="D143" s="107" t="s">
        <v>3460</v>
      </c>
      <c r="E143" s="107" t="s">
        <v>4224</v>
      </c>
      <c r="F143" s="126">
        <v>9036.9</v>
      </c>
      <c r="G143" s="107" t="str">
        <f t="shared" si="2"/>
        <v>SH19-02139</v>
      </c>
      <c r="H143" s="318"/>
      <c r="I143" s="126"/>
      <c r="J143" s="110"/>
      <c r="K143" s="108"/>
      <c r="L143" s="107"/>
      <c r="M143" s="319"/>
      <c r="N143" s="107"/>
    </row>
    <row r="144" spans="1:14" s="200" customFormat="1" ht="18" customHeight="1">
      <c r="A144" s="107">
        <v>138</v>
      </c>
      <c r="B144" s="107" t="s">
        <v>42</v>
      </c>
      <c r="C144" s="90">
        <v>43531</v>
      </c>
      <c r="D144" s="107" t="s">
        <v>3461</v>
      </c>
      <c r="E144" s="107" t="s">
        <v>4224</v>
      </c>
      <c r="F144" s="126">
        <v>8892.66</v>
      </c>
      <c r="G144" s="107" t="str">
        <f t="shared" si="2"/>
        <v>SH19-02140</v>
      </c>
      <c r="H144" s="318"/>
      <c r="I144" s="126"/>
      <c r="J144" s="110"/>
      <c r="K144" s="108"/>
      <c r="L144" s="107"/>
      <c r="M144" s="319"/>
      <c r="N144" s="107"/>
    </row>
    <row r="145" spans="1:14" s="200" customFormat="1" ht="18" customHeight="1">
      <c r="A145" s="107">
        <v>139</v>
      </c>
      <c r="B145" s="107" t="s">
        <v>42</v>
      </c>
      <c r="C145" s="90">
        <v>43531</v>
      </c>
      <c r="D145" s="107" t="s">
        <v>3462</v>
      </c>
      <c r="E145" s="107" t="s">
        <v>4224</v>
      </c>
      <c r="F145" s="126">
        <v>5269.39</v>
      </c>
      <c r="G145" s="107" t="str">
        <f t="shared" si="2"/>
        <v>SH19-02141</v>
      </c>
      <c r="H145" s="318"/>
      <c r="I145" s="126"/>
      <c r="J145" s="110"/>
      <c r="K145" s="108"/>
      <c r="L145" s="107"/>
      <c r="M145" s="319"/>
      <c r="N145" s="107"/>
    </row>
    <row r="146" spans="1:14" s="200" customFormat="1" ht="18" customHeight="1">
      <c r="A146" s="107">
        <v>140</v>
      </c>
      <c r="B146" s="107" t="s">
        <v>42</v>
      </c>
      <c r="C146" s="90">
        <v>43531</v>
      </c>
      <c r="D146" s="107" t="s">
        <v>3463</v>
      </c>
      <c r="E146" s="107" t="s">
        <v>4224</v>
      </c>
      <c r="F146" s="126">
        <v>2725.05</v>
      </c>
      <c r="G146" s="107" t="str">
        <f t="shared" si="2"/>
        <v>SH19-02142</v>
      </c>
      <c r="H146" s="318"/>
      <c r="I146" s="126"/>
      <c r="J146" s="110"/>
      <c r="K146" s="108"/>
      <c r="L146" s="107"/>
      <c r="M146" s="319"/>
      <c r="N146" s="107"/>
    </row>
    <row r="147" spans="1:14" s="200" customFormat="1" ht="18" customHeight="1">
      <c r="A147" s="107">
        <v>141</v>
      </c>
      <c r="B147" s="107" t="s">
        <v>42</v>
      </c>
      <c r="C147" s="90">
        <v>43531</v>
      </c>
      <c r="D147" s="107" t="s">
        <v>3464</v>
      </c>
      <c r="E147" s="107" t="s">
        <v>4224</v>
      </c>
      <c r="F147" s="126">
        <v>8855.5300000000007</v>
      </c>
      <c r="G147" s="107" t="str">
        <f t="shared" si="2"/>
        <v>SH19-02143</v>
      </c>
      <c r="H147" s="318"/>
      <c r="I147" s="126"/>
      <c r="J147" s="110"/>
      <c r="K147" s="108"/>
      <c r="L147" s="107"/>
      <c r="M147" s="319"/>
      <c r="N147" s="107"/>
    </row>
    <row r="148" spans="1:14" s="200" customFormat="1" ht="18" customHeight="1">
      <c r="A148" s="107">
        <v>142</v>
      </c>
      <c r="B148" s="107" t="s">
        <v>42</v>
      </c>
      <c r="C148" s="90">
        <v>43531</v>
      </c>
      <c r="D148" s="107" t="s">
        <v>3465</v>
      </c>
      <c r="E148" s="107" t="s">
        <v>4224</v>
      </c>
      <c r="F148" s="126">
        <v>3467.19</v>
      </c>
      <c r="G148" s="107" t="str">
        <f t="shared" si="2"/>
        <v>SH19-02144</v>
      </c>
      <c r="H148" s="318"/>
      <c r="I148" s="126"/>
      <c r="J148" s="110"/>
      <c r="K148" s="108"/>
      <c r="L148" s="107"/>
      <c r="M148" s="319"/>
      <c r="N148" s="107"/>
    </row>
    <row r="149" spans="1:14" s="200" customFormat="1" ht="18" customHeight="1">
      <c r="A149" s="107">
        <v>143</v>
      </c>
      <c r="B149" s="107" t="s">
        <v>42</v>
      </c>
      <c r="C149" s="90">
        <v>43531</v>
      </c>
      <c r="D149" s="107" t="s">
        <v>3466</v>
      </c>
      <c r="E149" s="107" t="s">
        <v>4224</v>
      </c>
      <c r="F149" s="126">
        <v>10145.030000000001</v>
      </c>
      <c r="G149" s="107" t="str">
        <f t="shared" si="2"/>
        <v>SH19-02145</v>
      </c>
      <c r="H149" s="318"/>
      <c r="I149" s="126"/>
      <c r="J149" s="110"/>
      <c r="K149" s="108"/>
      <c r="L149" s="107"/>
      <c r="M149" s="319"/>
      <c r="N149" s="107"/>
    </row>
    <row r="150" spans="1:14" s="200" customFormat="1" ht="18" customHeight="1">
      <c r="A150" s="107">
        <v>144</v>
      </c>
      <c r="B150" s="107" t="s">
        <v>42</v>
      </c>
      <c r="C150" s="90">
        <v>43531</v>
      </c>
      <c r="D150" s="107" t="s">
        <v>3467</v>
      </c>
      <c r="E150" s="107" t="s">
        <v>4224</v>
      </c>
      <c r="F150" s="126">
        <v>4423.99</v>
      </c>
      <c r="G150" s="107" t="str">
        <f t="shared" si="2"/>
        <v>SH19-02146</v>
      </c>
      <c r="H150" s="318"/>
      <c r="I150" s="126"/>
      <c r="J150" s="110"/>
      <c r="K150" s="108"/>
      <c r="L150" s="107"/>
      <c r="M150" s="319"/>
      <c r="N150" s="107"/>
    </row>
    <row r="151" spans="1:14" s="200" customFormat="1" ht="18" customHeight="1">
      <c r="A151" s="107">
        <v>145</v>
      </c>
      <c r="B151" s="107" t="s">
        <v>42</v>
      </c>
      <c r="C151" s="90">
        <v>43531</v>
      </c>
      <c r="D151" s="107" t="s">
        <v>3468</v>
      </c>
      <c r="E151" s="107" t="s">
        <v>4224</v>
      </c>
      <c r="F151" s="126">
        <v>12968.02</v>
      </c>
      <c r="G151" s="107" t="str">
        <f t="shared" si="2"/>
        <v>SH19-02147</v>
      </c>
      <c r="H151" s="318"/>
      <c r="I151" s="126"/>
      <c r="J151" s="110"/>
      <c r="K151" s="108"/>
      <c r="L151" s="107"/>
      <c r="M151" s="319"/>
      <c r="N151" s="107"/>
    </row>
    <row r="152" spans="1:14" s="200" customFormat="1" ht="18" customHeight="1">
      <c r="A152" s="107">
        <v>146</v>
      </c>
      <c r="B152" s="107" t="s">
        <v>42</v>
      </c>
      <c r="C152" s="90">
        <v>43531</v>
      </c>
      <c r="D152" s="107" t="s">
        <v>3469</v>
      </c>
      <c r="E152" s="107" t="s">
        <v>4224</v>
      </c>
      <c r="F152" s="126">
        <v>5569.16</v>
      </c>
      <c r="G152" s="107" t="str">
        <f t="shared" si="2"/>
        <v>SH19-02148</v>
      </c>
      <c r="H152" s="318"/>
      <c r="I152" s="126"/>
      <c r="J152" s="110"/>
      <c r="K152" s="108"/>
      <c r="L152" s="107"/>
      <c r="M152" s="319"/>
      <c r="N152" s="107"/>
    </row>
    <row r="153" spans="1:14" s="200" customFormat="1" ht="18" customHeight="1">
      <c r="A153" s="107">
        <v>147</v>
      </c>
      <c r="B153" s="107" t="s">
        <v>42</v>
      </c>
      <c r="C153" s="90">
        <v>43531</v>
      </c>
      <c r="D153" s="107" t="s">
        <v>3470</v>
      </c>
      <c r="E153" s="107" t="s">
        <v>4224</v>
      </c>
      <c r="F153" s="126">
        <v>9075.7000000000007</v>
      </c>
      <c r="G153" s="107" t="str">
        <f t="shared" si="2"/>
        <v>SH19-02149</v>
      </c>
      <c r="H153" s="318"/>
      <c r="I153" s="126"/>
      <c r="J153" s="110"/>
      <c r="K153" s="108"/>
      <c r="L153" s="107"/>
      <c r="M153" s="319"/>
      <c r="N153" s="107"/>
    </row>
    <row r="154" spans="1:14" s="200" customFormat="1" ht="18" customHeight="1">
      <c r="A154" s="107">
        <v>148</v>
      </c>
      <c r="B154" s="107" t="s">
        <v>42</v>
      </c>
      <c r="C154" s="90">
        <v>43531</v>
      </c>
      <c r="D154" s="107" t="s">
        <v>3471</v>
      </c>
      <c r="E154" s="107" t="s">
        <v>4224</v>
      </c>
      <c r="F154" s="126">
        <v>5771.31</v>
      </c>
      <c r="G154" s="107" t="str">
        <f t="shared" si="2"/>
        <v>SH19-02150</v>
      </c>
      <c r="H154" s="318"/>
      <c r="I154" s="126"/>
      <c r="J154" s="110"/>
      <c r="K154" s="108"/>
      <c r="L154" s="107"/>
      <c r="M154" s="319"/>
      <c r="N154" s="107"/>
    </row>
    <row r="155" spans="1:14" s="200" customFormat="1" ht="18" customHeight="1">
      <c r="A155" s="107">
        <v>149</v>
      </c>
      <c r="B155" s="107" t="s">
        <v>197</v>
      </c>
      <c r="C155" s="90">
        <v>43530</v>
      </c>
      <c r="D155" s="107" t="s">
        <v>3472</v>
      </c>
      <c r="E155" s="107" t="s">
        <v>1709</v>
      </c>
      <c r="F155" s="126">
        <v>7649.09</v>
      </c>
      <c r="G155" s="107" t="str">
        <f t="shared" si="2"/>
        <v>SH19-02151</v>
      </c>
      <c r="H155" s="318"/>
      <c r="I155" s="126"/>
      <c r="J155" s="110"/>
      <c r="K155" s="108"/>
      <c r="L155" s="107"/>
      <c r="M155" s="319"/>
      <c r="N155" s="107"/>
    </row>
    <row r="156" spans="1:14" s="200" customFormat="1" ht="18" customHeight="1">
      <c r="A156" s="107">
        <v>150</v>
      </c>
      <c r="B156" s="107" t="s">
        <v>43</v>
      </c>
      <c r="C156" s="90">
        <v>43530</v>
      </c>
      <c r="D156" s="107" t="s">
        <v>3473</v>
      </c>
      <c r="E156" s="107" t="s">
        <v>1709</v>
      </c>
      <c r="F156" s="126">
        <v>3870.2</v>
      </c>
      <c r="G156" s="107" t="str">
        <f t="shared" si="2"/>
        <v>SH19-02152</v>
      </c>
      <c r="H156" s="318"/>
      <c r="I156" s="126"/>
      <c r="J156" s="110"/>
      <c r="K156" s="108"/>
      <c r="L156" s="107"/>
      <c r="M156" s="319"/>
      <c r="N156" s="107"/>
    </row>
    <row r="157" spans="1:14" s="200" customFormat="1" ht="18" customHeight="1">
      <c r="A157" s="107">
        <v>151</v>
      </c>
      <c r="B157" s="107" t="s">
        <v>1727</v>
      </c>
      <c r="C157" s="90">
        <v>43529</v>
      </c>
      <c r="D157" s="107" t="s">
        <v>3474</v>
      </c>
      <c r="E157" s="107" t="s">
        <v>1709</v>
      </c>
      <c r="F157" s="126">
        <v>1310.4000000000001</v>
      </c>
      <c r="G157" s="107" t="str">
        <f t="shared" si="2"/>
        <v>SH19-02153</v>
      </c>
      <c r="H157" s="318"/>
      <c r="I157" s="126"/>
      <c r="J157" s="110"/>
      <c r="K157" s="108"/>
      <c r="L157" s="107"/>
      <c r="M157" s="319"/>
      <c r="N157" s="107"/>
    </row>
    <row r="158" spans="1:14" s="200" customFormat="1" ht="18" customHeight="1">
      <c r="A158" s="107">
        <v>152</v>
      </c>
      <c r="B158" s="107" t="s">
        <v>337</v>
      </c>
      <c r="C158" s="90">
        <v>43529</v>
      </c>
      <c r="D158" s="107" t="s">
        <v>3475</v>
      </c>
      <c r="E158" s="107" t="s">
        <v>1709</v>
      </c>
      <c r="F158" s="126">
        <v>1544.85</v>
      </c>
      <c r="G158" s="107" t="str">
        <f t="shared" si="2"/>
        <v>SH19-02154</v>
      </c>
      <c r="H158" s="318"/>
      <c r="I158" s="126"/>
      <c r="J158" s="110"/>
      <c r="K158" s="108"/>
      <c r="L158" s="107"/>
      <c r="M158" s="319"/>
      <c r="N158" s="107"/>
    </row>
    <row r="159" spans="1:14" s="200" customFormat="1" ht="18" customHeight="1">
      <c r="A159" s="107">
        <v>153</v>
      </c>
      <c r="B159" s="107" t="s">
        <v>55</v>
      </c>
      <c r="C159" s="90">
        <v>43529</v>
      </c>
      <c r="D159" s="107" t="s">
        <v>3476</v>
      </c>
      <c r="E159" s="107" t="s">
        <v>1709</v>
      </c>
      <c r="F159" s="126">
        <v>1548.18</v>
      </c>
      <c r="G159" s="107" t="str">
        <f t="shared" si="2"/>
        <v>SH19-02155</v>
      </c>
      <c r="H159" s="318"/>
      <c r="I159" s="126"/>
      <c r="J159" s="110"/>
      <c r="K159" s="108"/>
      <c r="L159" s="107"/>
      <c r="M159" s="319"/>
      <c r="N159" s="107"/>
    </row>
    <row r="160" spans="1:14" s="200" customFormat="1" ht="18" customHeight="1">
      <c r="A160" s="107">
        <v>154</v>
      </c>
      <c r="B160" s="107" t="s">
        <v>55</v>
      </c>
      <c r="C160" s="90">
        <v>43529</v>
      </c>
      <c r="D160" s="107" t="s">
        <v>3477</v>
      </c>
      <c r="E160" s="107" t="s">
        <v>1709</v>
      </c>
      <c r="F160" s="126">
        <v>727.65</v>
      </c>
      <c r="G160" s="107" t="str">
        <f t="shared" si="2"/>
        <v>SH19-02156</v>
      </c>
      <c r="H160" s="318"/>
      <c r="I160" s="126"/>
      <c r="J160" s="110"/>
      <c r="K160" s="108"/>
      <c r="L160" s="107"/>
      <c r="M160" s="319"/>
      <c r="N160" s="107"/>
    </row>
    <row r="161" spans="1:14" s="200" customFormat="1" ht="18" customHeight="1">
      <c r="A161" s="107">
        <v>155</v>
      </c>
      <c r="B161" s="107" t="s">
        <v>55</v>
      </c>
      <c r="C161" s="90">
        <v>43529</v>
      </c>
      <c r="D161" s="107" t="s">
        <v>3478</v>
      </c>
      <c r="E161" s="107" t="s">
        <v>1709</v>
      </c>
      <c r="F161" s="126">
        <v>1526.4</v>
      </c>
      <c r="G161" s="107" t="str">
        <f t="shared" si="2"/>
        <v>SH19-02157</v>
      </c>
      <c r="H161" s="318"/>
      <c r="I161" s="126"/>
      <c r="J161" s="110"/>
      <c r="K161" s="108"/>
      <c r="L161" s="107"/>
      <c r="M161" s="319"/>
      <c r="N161" s="107"/>
    </row>
    <row r="162" spans="1:14" s="200" customFormat="1" ht="18" customHeight="1">
      <c r="A162" s="107">
        <v>156</v>
      </c>
      <c r="B162" s="107" t="s">
        <v>1727</v>
      </c>
      <c r="C162" s="90">
        <v>43529</v>
      </c>
      <c r="D162" s="107" t="s">
        <v>3479</v>
      </c>
      <c r="E162" s="107" t="s">
        <v>1709</v>
      </c>
      <c r="F162" s="126">
        <v>1991.1</v>
      </c>
      <c r="G162" s="107" t="str">
        <f t="shared" si="2"/>
        <v>SH19-02158</v>
      </c>
      <c r="H162" s="318"/>
      <c r="I162" s="126"/>
      <c r="J162" s="110"/>
      <c r="K162" s="108"/>
      <c r="L162" s="107"/>
      <c r="M162" s="319"/>
      <c r="N162" s="107"/>
    </row>
    <row r="163" spans="1:14" s="200" customFormat="1" ht="18" customHeight="1">
      <c r="A163" s="107">
        <v>157</v>
      </c>
      <c r="B163" s="107" t="s">
        <v>141</v>
      </c>
      <c r="C163" s="90">
        <v>43529</v>
      </c>
      <c r="D163" s="107" t="s">
        <v>3480</v>
      </c>
      <c r="E163" s="107" t="s">
        <v>1709</v>
      </c>
      <c r="F163" s="126">
        <v>1358.5</v>
      </c>
      <c r="G163" s="107" t="str">
        <f t="shared" si="2"/>
        <v>SH19-02159</v>
      </c>
      <c r="H163" s="318"/>
      <c r="I163" s="126"/>
      <c r="J163" s="110"/>
      <c r="K163" s="108"/>
      <c r="L163" s="107"/>
      <c r="M163" s="319"/>
      <c r="N163" s="107"/>
    </row>
    <row r="164" spans="1:14" s="200" customFormat="1" ht="18" customHeight="1">
      <c r="A164" s="107">
        <v>158</v>
      </c>
      <c r="B164" s="107" t="s">
        <v>141</v>
      </c>
      <c r="C164" s="90">
        <v>43529</v>
      </c>
      <c r="D164" s="107" t="s">
        <v>3481</v>
      </c>
      <c r="E164" s="107" t="s">
        <v>1709</v>
      </c>
      <c r="F164" s="126">
        <v>1083</v>
      </c>
      <c r="G164" s="107" t="str">
        <f t="shared" si="2"/>
        <v>SH19-02160</v>
      </c>
      <c r="H164" s="318"/>
      <c r="I164" s="126"/>
      <c r="J164" s="110"/>
      <c r="K164" s="108"/>
      <c r="L164" s="107"/>
      <c r="M164" s="319"/>
      <c r="N164" s="107"/>
    </row>
    <row r="165" spans="1:14" s="200" customFormat="1" ht="18" customHeight="1">
      <c r="A165" s="107">
        <v>159</v>
      </c>
      <c r="B165" s="107" t="s">
        <v>142</v>
      </c>
      <c r="C165" s="90">
        <v>43530</v>
      </c>
      <c r="D165" s="107" t="s">
        <v>3482</v>
      </c>
      <c r="E165" s="107" t="s">
        <v>1709</v>
      </c>
      <c r="F165" s="126">
        <v>1023.23</v>
      </c>
      <c r="G165" s="107" t="str">
        <f t="shared" si="2"/>
        <v>SH19-02161</v>
      </c>
      <c r="H165" s="318"/>
      <c r="I165" s="126"/>
      <c r="J165" s="110"/>
      <c r="K165" s="108"/>
      <c r="L165" s="107"/>
      <c r="M165" s="319"/>
      <c r="N165" s="107"/>
    </row>
    <row r="166" spans="1:14" s="200" customFormat="1" ht="18" customHeight="1">
      <c r="A166" s="107">
        <v>160</v>
      </c>
      <c r="B166" s="107"/>
      <c r="C166" s="90"/>
      <c r="D166" s="347" t="s">
        <v>3483</v>
      </c>
      <c r="E166" s="107" t="s">
        <v>1709</v>
      </c>
      <c r="F166" s="126">
        <v>0</v>
      </c>
      <c r="G166" s="107" t="str">
        <f t="shared" si="2"/>
        <v>SH19-02162</v>
      </c>
      <c r="H166" s="318"/>
      <c r="I166" s="126"/>
      <c r="J166" s="110"/>
      <c r="K166" s="108"/>
      <c r="L166" s="107"/>
      <c r="M166" s="319"/>
      <c r="N166" s="107" t="s">
        <v>3035</v>
      </c>
    </row>
    <row r="167" spans="1:14" s="200" customFormat="1" ht="18" customHeight="1">
      <c r="A167" s="107">
        <v>161</v>
      </c>
      <c r="B167" s="107" t="s">
        <v>141</v>
      </c>
      <c r="C167" s="90">
        <v>43529</v>
      </c>
      <c r="D167" s="107" t="s">
        <v>3484</v>
      </c>
      <c r="E167" s="107" t="s">
        <v>1709</v>
      </c>
      <c r="F167" s="126">
        <v>1653.75</v>
      </c>
      <c r="G167" s="107" t="str">
        <f t="shared" si="2"/>
        <v>SH19-02163</v>
      </c>
      <c r="H167" s="318"/>
      <c r="I167" s="126"/>
      <c r="J167" s="110"/>
      <c r="K167" s="108"/>
      <c r="L167" s="107"/>
      <c r="M167" s="319"/>
      <c r="N167" s="107"/>
    </row>
    <row r="168" spans="1:14" s="200" customFormat="1" ht="18" customHeight="1">
      <c r="A168" s="107">
        <v>162</v>
      </c>
      <c r="B168" s="107" t="s">
        <v>197</v>
      </c>
      <c r="C168" s="90">
        <v>43530</v>
      </c>
      <c r="D168" s="107" t="s">
        <v>3485</v>
      </c>
      <c r="E168" s="107" t="s">
        <v>1709</v>
      </c>
      <c r="F168" s="126">
        <v>5283.17</v>
      </c>
      <c r="G168" s="107" t="str">
        <f t="shared" si="2"/>
        <v>SH19-02164</v>
      </c>
      <c r="H168" s="318"/>
      <c r="I168" s="126"/>
      <c r="J168" s="110"/>
      <c r="K168" s="108"/>
      <c r="L168" s="107"/>
      <c r="M168" s="319"/>
      <c r="N168" s="107"/>
    </row>
    <row r="169" spans="1:14" s="200" customFormat="1" ht="18" customHeight="1">
      <c r="A169" s="107">
        <v>163</v>
      </c>
      <c r="B169" s="107" t="s">
        <v>55</v>
      </c>
      <c r="C169" s="90">
        <v>43530</v>
      </c>
      <c r="D169" s="107" t="s">
        <v>3486</v>
      </c>
      <c r="E169" s="107" t="s">
        <v>1709</v>
      </c>
      <c r="F169" s="126">
        <v>1644.84</v>
      </c>
      <c r="G169" s="107" t="str">
        <f t="shared" si="2"/>
        <v>SH19-02165</v>
      </c>
      <c r="H169" s="318"/>
      <c r="I169" s="126"/>
      <c r="J169" s="110"/>
      <c r="K169" s="108"/>
      <c r="L169" s="107"/>
      <c r="M169" s="319"/>
      <c r="N169" s="107"/>
    </row>
    <row r="170" spans="1:14" s="200" customFormat="1" ht="18" customHeight="1">
      <c r="A170" s="107">
        <v>164</v>
      </c>
      <c r="B170" s="107" t="s">
        <v>55</v>
      </c>
      <c r="C170" s="90">
        <v>43530</v>
      </c>
      <c r="D170" s="107" t="s">
        <v>3487</v>
      </c>
      <c r="E170" s="107" t="s">
        <v>1709</v>
      </c>
      <c r="F170" s="126">
        <v>1548.18</v>
      </c>
      <c r="G170" s="107" t="str">
        <f t="shared" si="2"/>
        <v>SH19-02166</v>
      </c>
      <c r="H170" s="318"/>
      <c r="I170" s="126"/>
      <c r="J170" s="110"/>
      <c r="K170" s="108"/>
      <c r="L170" s="107"/>
      <c r="M170" s="319"/>
      <c r="N170" s="107"/>
    </row>
    <row r="171" spans="1:14" s="200" customFormat="1" ht="18" customHeight="1">
      <c r="A171" s="107">
        <v>165</v>
      </c>
      <c r="B171" s="107" t="s">
        <v>55</v>
      </c>
      <c r="C171" s="90">
        <v>43530</v>
      </c>
      <c r="D171" s="107" t="s">
        <v>3488</v>
      </c>
      <c r="E171" s="107" t="s">
        <v>1709</v>
      </c>
      <c r="F171" s="126">
        <v>1549.62</v>
      </c>
      <c r="G171" s="107" t="str">
        <f t="shared" si="2"/>
        <v>SH19-02167</v>
      </c>
      <c r="H171" s="318"/>
      <c r="I171" s="126"/>
      <c r="J171" s="110"/>
      <c r="K171" s="108"/>
      <c r="L171" s="107"/>
      <c r="M171" s="319"/>
      <c r="N171" s="107"/>
    </row>
    <row r="172" spans="1:14" s="200" customFormat="1" ht="18" customHeight="1">
      <c r="A172" s="107">
        <v>166</v>
      </c>
      <c r="B172" s="107" t="s">
        <v>139</v>
      </c>
      <c r="C172" s="90">
        <v>43530</v>
      </c>
      <c r="D172" s="107" t="s">
        <v>3489</v>
      </c>
      <c r="E172" s="107" t="s">
        <v>1709</v>
      </c>
      <c r="F172" s="126">
        <v>1479</v>
      </c>
      <c r="G172" s="107" t="str">
        <f t="shared" si="2"/>
        <v>SH19-02168</v>
      </c>
      <c r="H172" s="318"/>
      <c r="I172" s="126"/>
      <c r="J172" s="110"/>
      <c r="K172" s="108"/>
      <c r="L172" s="107"/>
      <c r="M172" s="319"/>
      <c r="N172" s="107"/>
    </row>
    <row r="173" spans="1:14" s="200" customFormat="1" ht="18" customHeight="1">
      <c r="A173" s="107">
        <v>167</v>
      </c>
      <c r="B173" s="107" t="s">
        <v>53</v>
      </c>
      <c r="C173" s="90">
        <v>43532</v>
      </c>
      <c r="D173" s="107" t="s">
        <v>3490</v>
      </c>
      <c r="E173" s="107" t="s">
        <v>1709</v>
      </c>
      <c r="F173" s="126">
        <v>3170.51</v>
      </c>
      <c r="G173" s="107" t="str">
        <f t="shared" si="2"/>
        <v>SH19-02169</v>
      </c>
      <c r="H173" s="318"/>
      <c r="I173" s="126"/>
      <c r="J173" s="110"/>
      <c r="K173" s="108"/>
      <c r="L173" s="107"/>
      <c r="M173" s="319"/>
      <c r="N173" s="107"/>
    </row>
    <row r="174" spans="1:14" s="200" customFormat="1" ht="18" customHeight="1">
      <c r="A174" s="107">
        <v>168</v>
      </c>
      <c r="B174" s="107" t="s">
        <v>329</v>
      </c>
      <c r="C174" s="90">
        <v>43530</v>
      </c>
      <c r="D174" s="107" t="s">
        <v>3491</v>
      </c>
      <c r="E174" s="107" t="s">
        <v>1709</v>
      </c>
      <c r="F174" s="126">
        <v>1901.65</v>
      </c>
      <c r="G174" s="107" t="str">
        <f t="shared" si="2"/>
        <v>SH19-02170</v>
      </c>
      <c r="H174" s="318"/>
      <c r="I174" s="126"/>
      <c r="J174" s="110"/>
      <c r="K174" s="108"/>
      <c r="L174" s="107"/>
      <c r="M174" s="319"/>
      <c r="N174" s="107"/>
    </row>
    <row r="175" spans="1:14" s="200" customFormat="1" ht="18" customHeight="1">
      <c r="A175" s="107">
        <v>169</v>
      </c>
      <c r="B175" s="107" t="s">
        <v>237</v>
      </c>
      <c r="C175" s="90">
        <v>43530</v>
      </c>
      <c r="D175" s="107" t="s">
        <v>3492</v>
      </c>
      <c r="E175" s="107" t="s">
        <v>1709</v>
      </c>
      <c r="F175" s="126">
        <v>3266.7</v>
      </c>
      <c r="G175" s="107" t="str">
        <f t="shared" si="2"/>
        <v>SH19-02171</v>
      </c>
      <c r="H175" s="318"/>
      <c r="I175" s="126"/>
      <c r="J175" s="110"/>
      <c r="K175" s="108"/>
      <c r="L175" s="107"/>
      <c r="M175" s="319"/>
      <c r="N175" s="107"/>
    </row>
    <row r="176" spans="1:14" s="200" customFormat="1" ht="18" customHeight="1">
      <c r="A176" s="107">
        <v>170</v>
      </c>
      <c r="B176" s="107" t="s">
        <v>42</v>
      </c>
      <c r="C176" s="90">
        <v>43530</v>
      </c>
      <c r="D176" s="107" t="s">
        <v>3493</v>
      </c>
      <c r="E176" s="107" t="s">
        <v>4225</v>
      </c>
      <c r="F176" s="126">
        <v>14.11</v>
      </c>
      <c r="G176" s="107" t="str">
        <f t="shared" si="2"/>
        <v>SH19-02172</v>
      </c>
      <c r="H176" s="318"/>
      <c r="I176" s="126"/>
      <c r="J176" s="110"/>
      <c r="K176" s="108"/>
      <c r="L176" s="107"/>
      <c r="M176" s="319"/>
      <c r="N176" s="107"/>
    </row>
    <row r="177" spans="1:14" s="200" customFormat="1" ht="18" customHeight="1">
      <c r="A177" s="107">
        <v>171</v>
      </c>
      <c r="B177" s="107" t="s">
        <v>224</v>
      </c>
      <c r="C177" s="90">
        <v>43530</v>
      </c>
      <c r="D177" s="107" t="s">
        <v>3494</v>
      </c>
      <c r="E177" s="107" t="s">
        <v>1709</v>
      </c>
      <c r="F177" s="126">
        <v>2639.11</v>
      </c>
      <c r="G177" s="107" t="str">
        <f t="shared" si="2"/>
        <v>SH19-02173</v>
      </c>
      <c r="H177" s="318"/>
      <c r="I177" s="126"/>
      <c r="J177" s="110"/>
      <c r="K177" s="108"/>
      <c r="L177" s="107"/>
      <c r="M177" s="319"/>
      <c r="N177" s="107"/>
    </row>
    <row r="178" spans="1:14" s="200" customFormat="1" ht="18" customHeight="1">
      <c r="A178" s="107">
        <v>172</v>
      </c>
      <c r="B178" s="107" t="s">
        <v>1746</v>
      </c>
      <c r="C178" s="90"/>
      <c r="D178" s="327" t="s">
        <v>3495</v>
      </c>
      <c r="E178" s="107" t="s">
        <v>1709</v>
      </c>
      <c r="F178" s="126">
        <v>0</v>
      </c>
      <c r="G178" s="107" t="str">
        <f t="shared" si="2"/>
        <v>SH19-02174</v>
      </c>
      <c r="H178" s="318"/>
      <c r="I178" s="126"/>
      <c r="J178" s="110"/>
      <c r="K178" s="108"/>
      <c r="L178" s="107"/>
      <c r="M178" s="319"/>
      <c r="N178" s="107"/>
    </row>
    <row r="179" spans="1:14" s="200" customFormat="1" ht="18" customHeight="1">
      <c r="A179" s="107">
        <v>173</v>
      </c>
      <c r="B179" s="107" t="s">
        <v>1727</v>
      </c>
      <c r="C179" s="90">
        <v>43530</v>
      </c>
      <c r="D179" s="107" t="s">
        <v>3496</v>
      </c>
      <c r="E179" s="107" t="s">
        <v>1709</v>
      </c>
      <c r="F179" s="126">
        <v>2329.8000000000002</v>
      </c>
      <c r="G179" s="107" t="str">
        <f t="shared" si="2"/>
        <v>SH19-02175</v>
      </c>
      <c r="H179" s="318"/>
      <c r="I179" s="126"/>
      <c r="J179" s="110"/>
      <c r="K179" s="108"/>
      <c r="L179" s="107"/>
      <c r="M179" s="319"/>
      <c r="N179" s="107"/>
    </row>
    <row r="180" spans="1:14" s="200" customFormat="1" ht="18" customHeight="1">
      <c r="A180" s="107">
        <v>174</v>
      </c>
      <c r="B180" s="107" t="s">
        <v>42</v>
      </c>
      <c r="C180" s="90">
        <v>43530</v>
      </c>
      <c r="D180" s="107" t="s">
        <v>3497</v>
      </c>
      <c r="E180" s="107" t="s">
        <v>1709</v>
      </c>
      <c r="F180" s="126">
        <v>4904.96</v>
      </c>
      <c r="G180" s="107" t="str">
        <f t="shared" si="2"/>
        <v>SH19-02176</v>
      </c>
      <c r="H180" s="318"/>
      <c r="I180" s="126"/>
      <c r="J180" s="110"/>
      <c r="K180" s="108"/>
      <c r="L180" s="107"/>
      <c r="M180" s="319"/>
      <c r="N180" s="107"/>
    </row>
    <row r="181" spans="1:14" s="200" customFormat="1" ht="18" customHeight="1">
      <c r="A181" s="107">
        <v>175</v>
      </c>
      <c r="B181" s="107" t="s">
        <v>1746</v>
      </c>
      <c r="C181" s="90"/>
      <c r="D181" s="327" t="s">
        <v>3498</v>
      </c>
      <c r="E181" s="107" t="s">
        <v>1709</v>
      </c>
      <c r="F181" s="126">
        <v>0</v>
      </c>
      <c r="G181" s="107" t="str">
        <f t="shared" si="2"/>
        <v>SH19-02177</v>
      </c>
      <c r="H181" s="318"/>
      <c r="I181" s="126"/>
      <c r="J181" s="110"/>
      <c r="K181" s="108"/>
      <c r="L181" s="107"/>
      <c r="M181" s="319"/>
      <c r="N181" s="107"/>
    </row>
    <row r="182" spans="1:14" s="200" customFormat="1" ht="18" customHeight="1">
      <c r="A182" s="107">
        <v>176</v>
      </c>
      <c r="B182" s="107" t="s">
        <v>54</v>
      </c>
      <c r="C182" s="90">
        <v>43535</v>
      </c>
      <c r="D182" s="107" t="s">
        <v>3499</v>
      </c>
      <c r="E182" s="107" t="s">
        <v>1709</v>
      </c>
      <c r="F182" s="126">
        <f>446.4+268.5</f>
        <v>714.9</v>
      </c>
      <c r="G182" s="107" t="str">
        <f t="shared" si="2"/>
        <v>SH19-02178</v>
      </c>
      <c r="H182" s="318"/>
      <c r="I182" s="126"/>
      <c r="J182" s="110"/>
      <c r="K182" s="108"/>
      <c r="L182" s="107"/>
      <c r="M182" s="319"/>
      <c r="N182" s="107"/>
    </row>
    <row r="183" spans="1:14" s="200" customFormat="1" ht="18" customHeight="1">
      <c r="A183" s="107">
        <v>177</v>
      </c>
      <c r="B183" s="107" t="s">
        <v>139</v>
      </c>
      <c r="C183" s="90">
        <v>43530</v>
      </c>
      <c r="D183" s="107" t="s">
        <v>3500</v>
      </c>
      <c r="E183" s="107" t="s">
        <v>1709</v>
      </c>
      <c r="F183" s="126">
        <v>1594.53</v>
      </c>
      <c r="G183" s="107" t="str">
        <f t="shared" si="2"/>
        <v>SH19-02179</v>
      </c>
      <c r="H183" s="318"/>
      <c r="I183" s="126"/>
      <c r="J183" s="110"/>
      <c r="K183" s="108"/>
      <c r="L183" s="107"/>
      <c r="M183" s="319"/>
      <c r="N183" s="107"/>
    </row>
    <row r="184" spans="1:14" s="200" customFormat="1" ht="18" customHeight="1">
      <c r="A184" s="107">
        <v>178</v>
      </c>
      <c r="B184" s="107" t="s">
        <v>42</v>
      </c>
      <c r="C184" s="90">
        <v>43530</v>
      </c>
      <c r="D184" s="107" t="s">
        <v>3501</v>
      </c>
      <c r="E184" s="107" t="s">
        <v>4225</v>
      </c>
      <c r="F184" s="126">
        <v>208.93</v>
      </c>
      <c r="G184" s="107" t="str">
        <f t="shared" si="2"/>
        <v>SH19-02180</v>
      </c>
      <c r="H184" s="318"/>
      <c r="I184" s="126"/>
      <c r="J184" s="110"/>
      <c r="K184" s="108"/>
      <c r="L184" s="107"/>
      <c r="M184" s="319"/>
      <c r="N184" s="107"/>
    </row>
    <row r="185" spans="1:14" s="200" customFormat="1" ht="18" customHeight="1">
      <c r="A185" s="107">
        <v>179</v>
      </c>
      <c r="B185" s="107" t="s">
        <v>142</v>
      </c>
      <c r="C185" s="90">
        <v>43530</v>
      </c>
      <c r="D185" s="107" t="s">
        <v>3502</v>
      </c>
      <c r="E185" s="107" t="s">
        <v>1709</v>
      </c>
      <c r="F185" s="126">
        <v>1200.8499999999999</v>
      </c>
      <c r="G185" s="107" t="str">
        <f t="shared" si="2"/>
        <v>SH19-02181</v>
      </c>
      <c r="H185" s="318"/>
      <c r="I185" s="126"/>
      <c r="J185" s="110"/>
      <c r="K185" s="108"/>
      <c r="L185" s="107"/>
      <c r="M185" s="319"/>
      <c r="N185" s="107"/>
    </row>
    <row r="186" spans="1:14" s="200" customFormat="1" ht="18" customHeight="1">
      <c r="A186" s="107">
        <v>180</v>
      </c>
      <c r="B186" s="107" t="s">
        <v>142</v>
      </c>
      <c r="C186" s="90">
        <v>43530</v>
      </c>
      <c r="D186" s="107" t="s">
        <v>3503</v>
      </c>
      <c r="E186" s="107" t="s">
        <v>1709</v>
      </c>
      <c r="F186" s="126">
        <v>110.34</v>
      </c>
      <c r="G186" s="107" t="str">
        <f t="shared" si="2"/>
        <v>SH19-02182</v>
      </c>
      <c r="H186" s="318"/>
      <c r="I186" s="126"/>
      <c r="J186" s="110"/>
      <c r="K186" s="108"/>
      <c r="L186" s="107"/>
      <c r="M186" s="319"/>
      <c r="N186" s="107"/>
    </row>
    <row r="187" spans="1:14" s="200" customFormat="1" ht="18" customHeight="1">
      <c r="A187" s="107">
        <v>181</v>
      </c>
      <c r="B187" s="107" t="s">
        <v>43</v>
      </c>
      <c r="C187" s="90">
        <v>43530</v>
      </c>
      <c r="D187" s="107" t="s">
        <v>3504</v>
      </c>
      <c r="E187" s="107" t="s">
        <v>1709</v>
      </c>
      <c r="F187" s="126">
        <v>1800.53</v>
      </c>
      <c r="G187" s="107" t="str">
        <f t="shared" si="2"/>
        <v>SH19-02183</v>
      </c>
      <c r="H187" s="318"/>
      <c r="I187" s="126"/>
      <c r="J187" s="110"/>
      <c r="K187" s="108"/>
      <c r="L187" s="107"/>
      <c r="M187" s="319"/>
      <c r="N187" s="107"/>
    </row>
    <row r="188" spans="1:14" s="200" customFormat="1" ht="18" customHeight="1">
      <c r="A188" s="107">
        <v>182</v>
      </c>
      <c r="B188" s="107" t="s">
        <v>42</v>
      </c>
      <c r="C188" s="90">
        <v>43531</v>
      </c>
      <c r="D188" s="107" t="s">
        <v>3505</v>
      </c>
      <c r="E188" s="107" t="s">
        <v>4224</v>
      </c>
      <c r="F188" s="126">
        <v>417.4</v>
      </c>
      <c r="G188" s="107" t="str">
        <f t="shared" si="2"/>
        <v>SH19-02184</v>
      </c>
      <c r="H188" s="318"/>
      <c r="I188" s="126"/>
      <c r="J188" s="110"/>
      <c r="K188" s="108"/>
      <c r="L188" s="107"/>
      <c r="M188" s="319"/>
      <c r="N188" s="107"/>
    </row>
    <row r="189" spans="1:14" s="200" customFormat="1" ht="18" customHeight="1">
      <c r="A189" s="107">
        <v>183</v>
      </c>
      <c r="B189" s="107" t="s">
        <v>42</v>
      </c>
      <c r="C189" s="90">
        <v>43530</v>
      </c>
      <c r="D189" s="107" t="s">
        <v>3506</v>
      </c>
      <c r="E189" s="107" t="s">
        <v>4225</v>
      </c>
      <c r="F189" s="126">
        <v>19.02</v>
      </c>
      <c r="G189" s="107" t="str">
        <f t="shared" si="2"/>
        <v>SH19-02185</v>
      </c>
      <c r="H189" s="318"/>
      <c r="I189" s="126"/>
      <c r="J189" s="110"/>
      <c r="K189" s="108"/>
      <c r="L189" s="107"/>
      <c r="M189" s="319"/>
      <c r="N189" s="107"/>
    </row>
    <row r="190" spans="1:14" s="200" customFormat="1" ht="18" customHeight="1">
      <c r="A190" s="107">
        <v>184</v>
      </c>
      <c r="B190" s="107" t="s">
        <v>49</v>
      </c>
      <c r="C190" s="90">
        <v>43531</v>
      </c>
      <c r="D190" s="107" t="s">
        <v>3507</v>
      </c>
      <c r="E190" s="107" t="s">
        <v>1709</v>
      </c>
      <c r="F190" s="126">
        <v>15667.08</v>
      </c>
      <c r="G190" s="107" t="str">
        <f t="shared" si="2"/>
        <v>SH19-02186</v>
      </c>
      <c r="H190" s="318"/>
      <c r="I190" s="126"/>
      <c r="J190" s="110"/>
      <c r="K190" s="108"/>
      <c r="L190" s="107"/>
      <c r="M190" s="319"/>
      <c r="N190" s="107"/>
    </row>
    <row r="191" spans="1:14" s="200" customFormat="1" ht="18" customHeight="1">
      <c r="A191" s="107">
        <v>185</v>
      </c>
      <c r="B191" s="107" t="s">
        <v>1746</v>
      </c>
      <c r="C191" s="90"/>
      <c r="D191" s="327" t="s">
        <v>3508</v>
      </c>
      <c r="E191" s="107" t="s">
        <v>1709</v>
      </c>
      <c r="F191" s="126">
        <v>0</v>
      </c>
      <c r="G191" s="107" t="str">
        <f t="shared" si="2"/>
        <v>SH19-02187</v>
      </c>
      <c r="H191" s="318"/>
      <c r="I191" s="126"/>
      <c r="J191" s="110"/>
      <c r="K191" s="108"/>
      <c r="L191" s="107"/>
      <c r="M191" s="319"/>
      <c r="N191" s="107"/>
    </row>
    <row r="192" spans="1:14" s="200" customFormat="1" ht="18" customHeight="1">
      <c r="A192" s="107">
        <v>186</v>
      </c>
      <c r="B192" s="107" t="s">
        <v>291</v>
      </c>
      <c r="C192" s="90">
        <v>43524</v>
      </c>
      <c r="D192" s="107" t="s">
        <v>3509</v>
      </c>
      <c r="E192" s="107" t="s">
        <v>1709</v>
      </c>
      <c r="F192" s="126">
        <v>0.23</v>
      </c>
      <c r="G192" s="107" t="str">
        <f t="shared" si="2"/>
        <v>SH19-02188</v>
      </c>
      <c r="H192" s="318"/>
      <c r="I192" s="126"/>
      <c r="J192" s="110"/>
      <c r="K192" s="108"/>
      <c r="L192" s="107"/>
      <c r="M192" s="319"/>
      <c r="N192" s="107" t="s">
        <v>4454</v>
      </c>
    </row>
    <row r="193" spans="1:14" s="200" customFormat="1" ht="18" customHeight="1">
      <c r="A193" s="107">
        <v>187</v>
      </c>
      <c r="B193" s="107" t="s">
        <v>332</v>
      </c>
      <c r="C193" s="90">
        <v>43530</v>
      </c>
      <c r="D193" s="107" t="s">
        <v>3510</v>
      </c>
      <c r="E193" s="107" t="s">
        <v>1709</v>
      </c>
      <c r="F193" s="126">
        <v>4555</v>
      </c>
      <c r="G193" s="107" t="str">
        <f t="shared" si="2"/>
        <v>SH19-02189</v>
      </c>
      <c r="H193" s="318"/>
      <c r="I193" s="126"/>
      <c r="J193" s="110"/>
      <c r="K193" s="108"/>
      <c r="L193" s="107"/>
      <c r="M193" s="319"/>
      <c r="N193" s="107"/>
    </row>
    <row r="194" spans="1:14" s="200" customFormat="1" ht="18" customHeight="1">
      <c r="A194" s="107">
        <v>188</v>
      </c>
      <c r="B194" s="107" t="s">
        <v>197</v>
      </c>
      <c r="C194" s="90">
        <v>43530</v>
      </c>
      <c r="D194" s="107" t="s">
        <v>3511</v>
      </c>
      <c r="E194" s="107" t="s">
        <v>1709</v>
      </c>
      <c r="F194" s="126">
        <v>7598.6</v>
      </c>
      <c r="G194" s="107" t="str">
        <f t="shared" si="2"/>
        <v>SH19-02190</v>
      </c>
      <c r="H194" s="318"/>
      <c r="I194" s="126"/>
      <c r="J194" s="110"/>
      <c r="K194" s="108"/>
      <c r="L194" s="107"/>
      <c r="M194" s="319"/>
      <c r="N194" s="107"/>
    </row>
    <row r="195" spans="1:14" s="200" customFormat="1" ht="18" customHeight="1">
      <c r="A195" s="107">
        <v>189</v>
      </c>
      <c r="B195" s="107" t="s">
        <v>197</v>
      </c>
      <c r="C195" s="90">
        <v>43530</v>
      </c>
      <c r="D195" s="107" t="s">
        <v>3512</v>
      </c>
      <c r="E195" s="107" t="s">
        <v>1709</v>
      </c>
      <c r="F195" s="126">
        <v>5307.75</v>
      </c>
      <c r="G195" s="107" t="str">
        <f t="shared" si="2"/>
        <v>SH19-02191</v>
      </c>
      <c r="H195" s="318"/>
      <c r="I195" s="126"/>
      <c r="J195" s="110"/>
      <c r="K195" s="108"/>
      <c r="L195" s="107"/>
      <c r="M195" s="319"/>
      <c r="N195" s="107"/>
    </row>
    <row r="196" spans="1:14" s="200" customFormat="1" ht="18" customHeight="1">
      <c r="A196" s="107">
        <v>190</v>
      </c>
      <c r="B196" s="107" t="s">
        <v>42</v>
      </c>
      <c r="C196" s="90">
        <v>43532</v>
      </c>
      <c r="D196" s="107" t="s">
        <v>3513</v>
      </c>
      <c r="E196" s="107" t="s">
        <v>4223</v>
      </c>
      <c r="F196" s="126">
        <v>7961.88</v>
      </c>
      <c r="G196" s="107" t="str">
        <f t="shared" si="2"/>
        <v>SH19-02192</v>
      </c>
      <c r="H196" s="318"/>
      <c r="I196" s="126"/>
      <c r="J196" s="110"/>
      <c r="K196" s="108"/>
      <c r="L196" s="107"/>
      <c r="M196" s="319"/>
      <c r="N196" s="107"/>
    </row>
    <row r="197" spans="1:14" s="200" customFormat="1" ht="18" customHeight="1">
      <c r="A197" s="107">
        <v>191</v>
      </c>
      <c r="B197" s="107" t="s">
        <v>42</v>
      </c>
      <c r="C197" s="90">
        <v>43532</v>
      </c>
      <c r="D197" s="107" t="s">
        <v>3514</v>
      </c>
      <c r="E197" s="107" t="s">
        <v>4223</v>
      </c>
      <c r="F197" s="126">
        <v>1907.61</v>
      </c>
      <c r="G197" s="107" t="str">
        <f t="shared" si="2"/>
        <v>SH19-02193</v>
      </c>
      <c r="H197" s="318"/>
      <c r="I197" s="126"/>
      <c r="J197" s="110"/>
      <c r="K197" s="108"/>
      <c r="L197" s="107"/>
      <c r="M197" s="319"/>
      <c r="N197" s="107"/>
    </row>
    <row r="198" spans="1:14" s="200" customFormat="1" ht="18" customHeight="1">
      <c r="A198" s="107">
        <v>192</v>
      </c>
      <c r="B198" s="107" t="s">
        <v>42</v>
      </c>
      <c r="C198" s="90">
        <v>43532</v>
      </c>
      <c r="D198" s="107" t="s">
        <v>3515</v>
      </c>
      <c r="E198" s="107" t="s">
        <v>4223</v>
      </c>
      <c r="F198" s="126">
        <v>3639.91</v>
      </c>
      <c r="G198" s="107" t="str">
        <f t="shared" si="2"/>
        <v>SH19-02194</v>
      </c>
      <c r="H198" s="318"/>
      <c r="I198" s="126"/>
      <c r="J198" s="110"/>
      <c r="K198" s="108"/>
      <c r="L198" s="107"/>
      <c r="M198" s="319"/>
      <c r="N198" s="107"/>
    </row>
    <row r="199" spans="1:14" s="200" customFormat="1" ht="18" customHeight="1">
      <c r="A199" s="107">
        <v>193</v>
      </c>
      <c r="B199" s="107" t="s">
        <v>42</v>
      </c>
      <c r="C199" s="90">
        <v>43532</v>
      </c>
      <c r="D199" s="107" t="s">
        <v>3516</v>
      </c>
      <c r="E199" s="107" t="s">
        <v>4223</v>
      </c>
      <c r="F199" s="126">
        <v>743.25</v>
      </c>
      <c r="G199" s="107" t="str">
        <f t="shared" si="2"/>
        <v>SH19-02195</v>
      </c>
      <c r="H199" s="318"/>
      <c r="I199" s="126"/>
      <c r="J199" s="110"/>
      <c r="K199" s="108"/>
      <c r="L199" s="107"/>
      <c r="M199" s="319"/>
      <c r="N199" s="107"/>
    </row>
    <row r="200" spans="1:14" s="200" customFormat="1" ht="18" customHeight="1">
      <c r="A200" s="107">
        <v>194</v>
      </c>
      <c r="B200" s="107" t="s">
        <v>42</v>
      </c>
      <c r="C200" s="90">
        <v>43532</v>
      </c>
      <c r="D200" s="107" t="s">
        <v>3517</v>
      </c>
      <c r="E200" s="107" t="s">
        <v>4223</v>
      </c>
      <c r="F200" s="126">
        <v>1789.5</v>
      </c>
      <c r="G200" s="107" t="str">
        <f t="shared" ref="G200:G263" si="3">D200</f>
        <v>SH19-02196</v>
      </c>
      <c r="H200" s="318"/>
      <c r="I200" s="126"/>
      <c r="J200" s="110"/>
      <c r="K200" s="108"/>
      <c r="L200" s="107"/>
      <c r="M200" s="319"/>
      <c r="N200" s="107"/>
    </row>
    <row r="201" spans="1:14" s="200" customFormat="1" ht="18" customHeight="1">
      <c r="A201" s="107">
        <v>195</v>
      </c>
      <c r="B201" s="107" t="s">
        <v>42</v>
      </c>
      <c r="C201" s="90">
        <v>43532</v>
      </c>
      <c r="D201" s="107" t="s">
        <v>3518</v>
      </c>
      <c r="E201" s="107" t="s">
        <v>4223</v>
      </c>
      <c r="F201" s="126">
        <v>1850.98</v>
      </c>
      <c r="G201" s="107" t="str">
        <f t="shared" si="3"/>
        <v>SH19-02197</v>
      </c>
      <c r="H201" s="318"/>
      <c r="I201" s="126"/>
      <c r="J201" s="110"/>
      <c r="K201" s="108"/>
      <c r="L201" s="107"/>
      <c r="M201" s="319"/>
      <c r="N201" s="107"/>
    </row>
    <row r="202" spans="1:14" s="200" customFormat="1" ht="18" customHeight="1">
      <c r="A202" s="107">
        <v>196</v>
      </c>
      <c r="B202" s="107" t="s">
        <v>42</v>
      </c>
      <c r="C202" s="90">
        <v>43532</v>
      </c>
      <c r="D202" s="107" t="s">
        <v>3519</v>
      </c>
      <c r="E202" s="107" t="s">
        <v>4223</v>
      </c>
      <c r="F202" s="126">
        <v>447.34</v>
      </c>
      <c r="G202" s="107" t="str">
        <f t="shared" si="3"/>
        <v>SH19-02198</v>
      </c>
      <c r="H202" s="318"/>
      <c r="I202" s="126"/>
      <c r="J202" s="110"/>
      <c r="K202" s="108"/>
      <c r="L202" s="107"/>
      <c r="M202" s="319"/>
      <c r="N202" s="107"/>
    </row>
    <row r="203" spans="1:14" s="200" customFormat="1" ht="18" customHeight="1">
      <c r="A203" s="107">
        <v>197</v>
      </c>
      <c r="B203" s="107" t="s">
        <v>42</v>
      </c>
      <c r="C203" s="90">
        <v>43532</v>
      </c>
      <c r="D203" s="107" t="s">
        <v>3520</v>
      </c>
      <c r="E203" s="107" t="s">
        <v>4223</v>
      </c>
      <c r="F203" s="126">
        <v>2795.06</v>
      </c>
      <c r="G203" s="107" t="str">
        <f t="shared" si="3"/>
        <v>SH19-02199</v>
      </c>
      <c r="H203" s="318"/>
      <c r="I203" s="126"/>
      <c r="J203" s="110"/>
      <c r="K203" s="108"/>
      <c r="L203" s="107"/>
      <c r="M203" s="319"/>
      <c r="N203" s="107"/>
    </row>
    <row r="204" spans="1:14" s="200" customFormat="1" ht="18" customHeight="1">
      <c r="A204" s="107">
        <v>198</v>
      </c>
      <c r="B204" s="107" t="s">
        <v>42</v>
      </c>
      <c r="C204" s="90">
        <v>43532</v>
      </c>
      <c r="D204" s="107" t="s">
        <v>3521</v>
      </c>
      <c r="E204" s="107" t="s">
        <v>4223</v>
      </c>
      <c r="F204" s="126">
        <v>3035.89</v>
      </c>
      <c r="G204" s="107" t="str">
        <f t="shared" si="3"/>
        <v>SH19-02200</v>
      </c>
      <c r="H204" s="318"/>
      <c r="I204" s="126"/>
      <c r="J204" s="110"/>
      <c r="K204" s="108"/>
      <c r="L204" s="107"/>
      <c r="M204" s="319"/>
      <c r="N204" s="107"/>
    </row>
    <row r="205" spans="1:14" s="200" customFormat="1" ht="18" customHeight="1">
      <c r="A205" s="107">
        <v>199</v>
      </c>
      <c r="B205" s="107" t="s">
        <v>42</v>
      </c>
      <c r="C205" s="90">
        <v>43532</v>
      </c>
      <c r="D205" s="107" t="s">
        <v>3522</v>
      </c>
      <c r="E205" s="107" t="s">
        <v>4223</v>
      </c>
      <c r="F205" s="126">
        <v>1836.03</v>
      </c>
      <c r="G205" s="107" t="str">
        <f t="shared" si="3"/>
        <v>SH19-02201</v>
      </c>
      <c r="H205" s="318"/>
      <c r="I205" s="126"/>
      <c r="J205" s="110"/>
      <c r="K205" s="108"/>
      <c r="L205" s="107"/>
      <c r="M205" s="319"/>
      <c r="N205" s="107"/>
    </row>
    <row r="206" spans="1:14" s="200" customFormat="1" ht="18" customHeight="1">
      <c r="A206" s="107">
        <v>200</v>
      </c>
      <c r="B206" s="107" t="s">
        <v>42</v>
      </c>
      <c r="C206" s="90">
        <v>43532</v>
      </c>
      <c r="D206" s="107" t="s">
        <v>3523</v>
      </c>
      <c r="E206" s="107" t="s">
        <v>4223</v>
      </c>
      <c r="F206" s="126">
        <v>4275.1000000000004</v>
      </c>
      <c r="G206" s="107" t="str">
        <f t="shared" si="3"/>
        <v>SH19-02202</v>
      </c>
      <c r="H206" s="318"/>
      <c r="I206" s="126"/>
      <c r="J206" s="110"/>
      <c r="K206" s="108"/>
      <c r="L206" s="107"/>
      <c r="M206" s="319"/>
      <c r="N206" s="107"/>
    </row>
    <row r="207" spans="1:14" s="200" customFormat="1" ht="18" customHeight="1">
      <c r="A207" s="107">
        <v>201</v>
      </c>
      <c r="B207" s="107" t="s">
        <v>42</v>
      </c>
      <c r="C207" s="90">
        <v>43532</v>
      </c>
      <c r="D207" s="107" t="s">
        <v>3524</v>
      </c>
      <c r="E207" s="107" t="s">
        <v>4223</v>
      </c>
      <c r="F207" s="126">
        <v>1836.5</v>
      </c>
      <c r="G207" s="107" t="str">
        <f t="shared" si="3"/>
        <v>SH19-02203</v>
      </c>
      <c r="H207" s="318"/>
      <c r="I207" s="126"/>
      <c r="J207" s="110"/>
      <c r="K207" s="108"/>
      <c r="L207" s="107"/>
      <c r="M207" s="319"/>
      <c r="N207" s="107"/>
    </row>
    <row r="208" spans="1:14" s="200" customFormat="1" ht="18" customHeight="1">
      <c r="A208" s="107">
        <v>202</v>
      </c>
      <c r="B208" s="107" t="s">
        <v>42</v>
      </c>
      <c r="C208" s="90">
        <v>43532</v>
      </c>
      <c r="D208" s="107" t="s">
        <v>3525</v>
      </c>
      <c r="E208" s="107" t="s">
        <v>4223</v>
      </c>
      <c r="F208" s="126">
        <v>4468.53</v>
      </c>
      <c r="G208" s="107" t="str">
        <f t="shared" si="3"/>
        <v>SH19-02204</v>
      </c>
      <c r="H208" s="318"/>
      <c r="I208" s="126"/>
      <c r="J208" s="110"/>
      <c r="K208" s="108"/>
      <c r="L208" s="107"/>
      <c r="M208" s="319"/>
      <c r="N208" s="107"/>
    </row>
    <row r="209" spans="1:14" s="200" customFormat="1" ht="18" customHeight="1">
      <c r="A209" s="107">
        <v>203</v>
      </c>
      <c r="B209" s="107" t="s">
        <v>42</v>
      </c>
      <c r="C209" s="90">
        <v>43532</v>
      </c>
      <c r="D209" s="107" t="s">
        <v>3526</v>
      </c>
      <c r="E209" s="107" t="s">
        <v>4223</v>
      </c>
      <c r="F209" s="126">
        <v>7585.23</v>
      </c>
      <c r="G209" s="107" t="str">
        <f t="shared" si="3"/>
        <v>SH19-02205</v>
      </c>
      <c r="H209" s="318"/>
      <c r="I209" s="126"/>
      <c r="J209" s="110"/>
      <c r="K209" s="108"/>
      <c r="L209" s="107"/>
      <c r="M209" s="319"/>
      <c r="N209" s="107"/>
    </row>
    <row r="210" spans="1:14" s="200" customFormat="1" ht="18" customHeight="1">
      <c r="A210" s="107">
        <v>204</v>
      </c>
      <c r="B210" s="107" t="s">
        <v>55</v>
      </c>
      <c r="C210" s="90">
        <v>43531</v>
      </c>
      <c r="D210" s="107" t="s">
        <v>3527</v>
      </c>
      <c r="E210" s="107" t="s">
        <v>1709</v>
      </c>
      <c r="F210" s="126">
        <v>1644.84</v>
      </c>
      <c r="G210" s="107" t="str">
        <f t="shared" si="3"/>
        <v>SH19-02206</v>
      </c>
      <c r="H210" s="318"/>
      <c r="I210" s="126"/>
      <c r="J210" s="110"/>
      <c r="K210" s="108"/>
      <c r="L210" s="107"/>
      <c r="M210" s="319"/>
      <c r="N210" s="107"/>
    </row>
    <row r="211" spans="1:14" s="200" customFormat="1" ht="18" customHeight="1">
      <c r="A211" s="107">
        <v>205</v>
      </c>
      <c r="B211" s="107" t="s">
        <v>55</v>
      </c>
      <c r="C211" s="90">
        <v>43531</v>
      </c>
      <c r="D211" s="107" t="s">
        <v>3528</v>
      </c>
      <c r="E211" s="107" t="s">
        <v>1709</v>
      </c>
      <c r="F211" s="126">
        <v>1447.74</v>
      </c>
      <c r="G211" s="107" t="str">
        <f t="shared" si="3"/>
        <v>SH19-02207</v>
      </c>
      <c r="H211" s="318"/>
      <c r="I211" s="126"/>
      <c r="J211" s="110"/>
      <c r="K211" s="108"/>
      <c r="L211" s="107"/>
      <c r="M211" s="319"/>
      <c r="N211" s="107"/>
    </row>
    <row r="212" spans="1:14" s="200" customFormat="1" ht="18" customHeight="1">
      <c r="A212" s="107">
        <v>206</v>
      </c>
      <c r="B212" s="107" t="s">
        <v>55</v>
      </c>
      <c r="C212" s="90">
        <v>43531</v>
      </c>
      <c r="D212" s="107" t="s">
        <v>3529</v>
      </c>
      <c r="E212" s="107" t="s">
        <v>1709</v>
      </c>
      <c r="F212" s="126">
        <v>727.65</v>
      </c>
      <c r="G212" s="107" t="str">
        <f t="shared" si="3"/>
        <v>SH19-02208</v>
      </c>
      <c r="H212" s="318"/>
      <c r="I212" s="126"/>
      <c r="J212" s="110"/>
      <c r="K212" s="108"/>
      <c r="L212" s="107"/>
      <c r="M212" s="319"/>
      <c r="N212" s="107"/>
    </row>
    <row r="213" spans="1:14" s="200" customFormat="1" ht="18" customHeight="1">
      <c r="A213" s="107">
        <v>207</v>
      </c>
      <c r="B213" s="107" t="s">
        <v>43</v>
      </c>
      <c r="C213" s="90">
        <v>43531</v>
      </c>
      <c r="D213" s="107" t="s">
        <v>3530</v>
      </c>
      <c r="E213" s="107" t="s">
        <v>1709</v>
      </c>
      <c r="F213" s="126">
        <v>7893.24</v>
      </c>
      <c r="G213" s="107" t="str">
        <f t="shared" si="3"/>
        <v>SH19-02209</v>
      </c>
      <c r="H213" s="318"/>
      <c r="I213" s="126"/>
      <c r="J213" s="110"/>
      <c r="K213" s="108"/>
      <c r="L213" s="107"/>
      <c r="M213" s="319"/>
      <c r="N213" s="107"/>
    </row>
    <row r="214" spans="1:14" s="200" customFormat="1" ht="18" customHeight="1">
      <c r="A214" s="107">
        <v>208</v>
      </c>
      <c r="B214" s="107" t="s">
        <v>142</v>
      </c>
      <c r="C214" s="90">
        <v>43531</v>
      </c>
      <c r="D214" s="107" t="s">
        <v>3531</v>
      </c>
      <c r="E214" s="107" t="s">
        <v>1709</v>
      </c>
      <c r="F214" s="126">
        <v>992.43</v>
      </c>
      <c r="G214" s="107" t="str">
        <f t="shared" si="3"/>
        <v>SH19-02210</v>
      </c>
      <c r="H214" s="318"/>
      <c r="I214" s="126"/>
      <c r="J214" s="110"/>
      <c r="K214" s="108"/>
      <c r="L214" s="107"/>
      <c r="M214" s="319"/>
      <c r="N214" s="107"/>
    </row>
    <row r="215" spans="1:14" s="200" customFormat="1" ht="18" customHeight="1">
      <c r="A215" s="107">
        <v>209</v>
      </c>
      <c r="B215" s="107" t="s">
        <v>291</v>
      </c>
      <c r="C215" s="90">
        <v>43531</v>
      </c>
      <c r="D215" s="107" t="s">
        <v>3532</v>
      </c>
      <c r="E215" s="107" t="s">
        <v>1709</v>
      </c>
      <c r="F215" s="126">
        <v>2385.12</v>
      </c>
      <c r="G215" s="107" t="str">
        <f t="shared" si="3"/>
        <v>SH19-02211</v>
      </c>
      <c r="H215" s="318"/>
      <c r="I215" s="126"/>
      <c r="J215" s="110"/>
      <c r="K215" s="108"/>
      <c r="L215" s="107"/>
      <c r="M215" s="319"/>
      <c r="N215" s="107"/>
    </row>
    <row r="216" spans="1:14" s="200" customFormat="1" ht="18" customHeight="1">
      <c r="A216" s="107">
        <v>210</v>
      </c>
      <c r="B216" s="107" t="s">
        <v>237</v>
      </c>
      <c r="C216" s="90">
        <v>43531</v>
      </c>
      <c r="D216" s="107" t="s">
        <v>3533</v>
      </c>
      <c r="E216" s="107" t="s">
        <v>1709</v>
      </c>
      <c r="F216" s="126">
        <v>4995.0600000000004</v>
      </c>
      <c r="G216" s="107" t="str">
        <f t="shared" si="3"/>
        <v>SH19-02212</v>
      </c>
      <c r="H216" s="318"/>
      <c r="I216" s="126"/>
      <c r="J216" s="110"/>
      <c r="K216" s="108"/>
      <c r="L216" s="107"/>
      <c r="M216" s="319"/>
      <c r="N216" s="107"/>
    </row>
    <row r="217" spans="1:14" s="200" customFormat="1" ht="18" customHeight="1">
      <c r="A217" s="107">
        <v>211</v>
      </c>
      <c r="B217" s="107" t="s">
        <v>1746</v>
      </c>
      <c r="C217" s="90"/>
      <c r="D217" s="327" t="s">
        <v>3534</v>
      </c>
      <c r="E217" s="107" t="s">
        <v>1709</v>
      </c>
      <c r="F217" s="126">
        <v>0</v>
      </c>
      <c r="G217" s="107" t="str">
        <f t="shared" si="3"/>
        <v>SH19-02213</v>
      </c>
      <c r="H217" s="318"/>
      <c r="I217" s="126"/>
      <c r="J217" s="110"/>
      <c r="K217" s="108"/>
      <c r="L217" s="107"/>
      <c r="M217" s="319"/>
      <c r="N217" s="107"/>
    </row>
    <row r="218" spans="1:14" s="200" customFormat="1" ht="18" customHeight="1">
      <c r="A218" s="107">
        <v>212</v>
      </c>
      <c r="B218" s="107" t="s">
        <v>42</v>
      </c>
      <c r="C218" s="90">
        <v>43531</v>
      </c>
      <c r="D218" s="107" t="s">
        <v>3535</v>
      </c>
      <c r="E218" s="107" t="s">
        <v>4224</v>
      </c>
      <c r="F218" s="126">
        <v>31.18</v>
      </c>
      <c r="G218" s="107" t="str">
        <f t="shared" si="3"/>
        <v>SH19-02214</v>
      </c>
      <c r="H218" s="318"/>
      <c r="I218" s="126"/>
      <c r="J218" s="110"/>
      <c r="K218" s="108"/>
      <c r="L218" s="107"/>
      <c r="M218" s="319"/>
      <c r="N218" s="107"/>
    </row>
    <row r="219" spans="1:14" s="200" customFormat="1" ht="18" customHeight="1">
      <c r="A219" s="107">
        <v>213</v>
      </c>
      <c r="B219" s="107" t="s">
        <v>42</v>
      </c>
      <c r="C219" s="90">
        <v>43531</v>
      </c>
      <c r="D219" s="107" t="s">
        <v>3536</v>
      </c>
      <c r="E219" s="107" t="s">
        <v>4224</v>
      </c>
      <c r="F219" s="126">
        <v>19.350000000000001</v>
      </c>
      <c r="G219" s="107" t="str">
        <f t="shared" si="3"/>
        <v>SH19-02215</v>
      </c>
      <c r="H219" s="318"/>
      <c r="I219" s="126"/>
      <c r="J219" s="110"/>
      <c r="K219" s="108"/>
      <c r="L219" s="107"/>
      <c r="M219" s="319"/>
      <c r="N219" s="107"/>
    </row>
    <row r="220" spans="1:14" s="200" customFormat="1" ht="18" customHeight="1">
      <c r="A220" s="107">
        <v>214</v>
      </c>
      <c r="B220" s="107" t="s">
        <v>139</v>
      </c>
      <c r="C220" s="90">
        <v>43531</v>
      </c>
      <c r="D220" s="107" t="s">
        <v>3537</v>
      </c>
      <c r="E220" s="107" t="s">
        <v>1709</v>
      </c>
      <c r="F220" s="126">
        <v>1142.0999999999999</v>
      </c>
      <c r="G220" s="107" t="str">
        <f t="shared" si="3"/>
        <v>SH19-02216</v>
      </c>
      <c r="H220" s="318"/>
      <c r="I220" s="126"/>
      <c r="J220" s="110"/>
      <c r="K220" s="108"/>
      <c r="L220" s="107"/>
      <c r="M220" s="319"/>
      <c r="N220" s="107"/>
    </row>
    <row r="221" spans="1:14" s="200" customFormat="1" ht="18" customHeight="1">
      <c r="A221" s="107">
        <v>215</v>
      </c>
      <c r="B221" s="107" t="s">
        <v>298</v>
      </c>
      <c r="C221" s="90">
        <v>43531</v>
      </c>
      <c r="D221" s="107" t="s">
        <v>3538</v>
      </c>
      <c r="E221" s="107" t="s">
        <v>1709</v>
      </c>
      <c r="F221" s="126">
        <v>466.5</v>
      </c>
      <c r="G221" s="107" t="str">
        <f t="shared" si="3"/>
        <v>SH19-02217</v>
      </c>
      <c r="H221" s="318"/>
      <c r="I221" s="126"/>
      <c r="J221" s="110"/>
      <c r="K221" s="108"/>
      <c r="L221" s="107"/>
      <c r="M221" s="319"/>
      <c r="N221" s="107"/>
    </row>
    <row r="222" spans="1:14" s="200" customFormat="1" ht="18" customHeight="1">
      <c r="A222" s="107">
        <v>216</v>
      </c>
      <c r="B222" s="107" t="s">
        <v>224</v>
      </c>
      <c r="C222" s="90">
        <v>43531</v>
      </c>
      <c r="D222" s="107" t="s">
        <v>3539</v>
      </c>
      <c r="E222" s="107" t="s">
        <v>1709</v>
      </c>
      <c r="F222" s="126">
        <v>4172.5</v>
      </c>
      <c r="G222" s="107" t="str">
        <f t="shared" si="3"/>
        <v>SH19-02218</v>
      </c>
      <c r="H222" s="318"/>
      <c r="I222" s="126"/>
      <c r="J222" s="110"/>
      <c r="K222" s="108"/>
      <c r="L222" s="107"/>
      <c r="M222" s="319"/>
      <c r="N222" s="107"/>
    </row>
    <row r="223" spans="1:14" s="200" customFormat="1" ht="18" customHeight="1">
      <c r="A223" s="107">
        <v>217</v>
      </c>
      <c r="B223" s="107" t="s">
        <v>224</v>
      </c>
      <c r="C223" s="90">
        <v>43531</v>
      </c>
      <c r="D223" s="107" t="s">
        <v>3540</v>
      </c>
      <c r="E223" s="107" t="s">
        <v>1709</v>
      </c>
      <c r="F223" s="126">
        <v>6741.42</v>
      </c>
      <c r="G223" s="107" t="str">
        <f t="shared" si="3"/>
        <v>SH19-02219</v>
      </c>
      <c r="H223" s="318"/>
      <c r="I223" s="126"/>
      <c r="J223" s="110"/>
      <c r="K223" s="108"/>
      <c r="L223" s="107"/>
      <c r="M223" s="319"/>
      <c r="N223" s="107"/>
    </row>
    <row r="224" spans="1:14" s="200" customFormat="1" ht="18" customHeight="1">
      <c r="A224" s="107">
        <v>218</v>
      </c>
      <c r="B224" s="107" t="s">
        <v>42</v>
      </c>
      <c r="C224" s="90">
        <v>43531</v>
      </c>
      <c r="D224" s="107" t="s">
        <v>3541</v>
      </c>
      <c r="E224" s="107" t="s">
        <v>4224</v>
      </c>
      <c r="F224" s="126">
        <v>2563.33</v>
      </c>
      <c r="G224" s="107" t="str">
        <f t="shared" si="3"/>
        <v>SH19-02220</v>
      </c>
      <c r="H224" s="318"/>
      <c r="I224" s="126"/>
      <c r="J224" s="110"/>
      <c r="K224" s="108"/>
      <c r="L224" s="107"/>
      <c r="M224" s="319"/>
      <c r="N224" s="107"/>
    </row>
    <row r="225" spans="1:14" s="200" customFormat="1" ht="18" customHeight="1">
      <c r="A225" s="107">
        <v>219</v>
      </c>
      <c r="B225" s="107" t="s">
        <v>346</v>
      </c>
      <c r="C225" s="90">
        <v>43531</v>
      </c>
      <c r="D225" s="107" t="s">
        <v>3542</v>
      </c>
      <c r="E225" s="107" t="s">
        <v>1709</v>
      </c>
      <c r="F225" s="126">
        <v>2160</v>
      </c>
      <c r="G225" s="107" t="str">
        <f t="shared" si="3"/>
        <v>SH19-02221</v>
      </c>
      <c r="H225" s="318"/>
      <c r="I225" s="126"/>
      <c r="J225" s="110"/>
      <c r="K225" s="108"/>
      <c r="L225" s="107"/>
      <c r="M225" s="319"/>
      <c r="N225" s="107"/>
    </row>
    <row r="226" spans="1:14" s="200" customFormat="1" ht="18" customHeight="1">
      <c r="A226" s="107">
        <v>220</v>
      </c>
      <c r="B226" s="107" t="s">
        <v>329</v>
      </c>
      <c r="C226" s="90">
        <v>43531</v>
      </c>
      <c r="D226" s="107" t="s">
        <v>3543</v>
      </c>
      <c r="E226" s="107" t="s">
        <v>1709</v>
      </c>
      <c r="F226" s="126">
        <v>2374.48</v>
      </c>
      <c r="G226" s="107" t="str">
        <f t="shared" si="3"/>
        <v>SH19-02222</v>
      </c>
      <c r="H226" s="318"/>
      <c r="I226" s="126"/>
      <c r="J226" s="110"/>
      <c r="K226" s="108"/>
      <c r="L226" s="107"/>
      <c r="M226" s="319"/>
      <c r="N226" s="107"/>
    </row>
    <row r="227" spans="1:14" s="200" customFormat="1" ht="18" customHeight="1">
      <c r="A227" s="107">
        <v>221</v>
      </c>
      <c r="B227" s="107" t="s">
        <v>139</v>
      </c>
      <c r="C227" s="90">
        <v>43531</v>
      </c>
      <c r="D227" s="107" t="s">
        <v>3544</v>
      </c>
      <c r="E227" s="107" t="s">
        <v>1709</v>
      </c>
      <c r="F227" s="126">
        <v>1732.5</v>
      </c>
      <c r="G227" s="107" t="str">
        <f t="shared" si="3"/>
        <v>SH19-02223</v>
      </c>
      <c r="H227" s="318"/>
      <c r="I227" s="126"/>
      <c r="J227" s="110"/>
      <c r="K227" s="108"/>
      <c r="L227" s="107"/>
      <c r="M227" s="319"/>
      <c r="N227" s="107"/>
    </row>
    <row r="228" spans="1:14" s="200" customFormat="1" ht="18" customHeight="1">
      <c r="A228" s="107">
        <v>222</v>
      </c>
      <c r="B228" s="107" t="s">
        <v>1746</v>
      </c>
      <c r="C228" s="90"/>
      <c r="D228" s="327" t="s">
        <v>3545</v>
      </c>
      <c r="E228" s="107" t="s">
        <v>1709</v>
      </c>
      <c r="F228" s="126">
        <v>0</v>
      </c>
      <c r="G228" s="107" t="str">
        <f t="shared" si="3"/>
        <v>SH19-02224</v>
      </c>
      <c r="H228" s="318"/>
      <c r="I228" s="126"/>
      <c r="J228" s="110"/>
      <c r="K228" s="108"/>
      <c r="L228" s="107"/>
      <c r="M228" s="319"/>
      <c r="N228" s="107"/>
    </row>
    <row r="229" spans="1:14" s="200" customFormat="1" ht="18" customHeight="1">
      <c r="A229" s="107">
        <v>223</v>
      </c>
      <c r="B229" s="107" t="s">
        <v>1746</v>
      </c>
      <c r="C229" s="90"/>
      <c r="D229" s="327" t="s">
        <v>3546</v>
      </c>
      <c r="E229" s="107" t="s">
        <v>1709</v>
      </c>
      <c r="F229" s="126">
        <v>0</v>
      </c>
      <c r="G229" s="107" t="str">
        <f t="shared" si="3"/>
        <v>SH19-02225</v>
      </c>
      <c r="H229" s="318"/>
      <c r="I229" s="126"/>
      <c r="J229" s="110"/>
      <c r="K229" s="108"/>
      <c r="L229" s="107"/>
      <c r="M229" s="319"/>
      <c r="N229" s="107"/>
    </row>
    <row r="230" spans="1:14" s="200" customFormat="1" ht="18" customHeight="1">
      <c r="A230" s="107">
        <v>224</v>
      </c>
      <c r="B230" s="107" t="s">
        <v>142</v>
      </c>
      <c r="C230" s="90">
        <v>43531</v>
      </c>
      <c r="D230" s="107" t="s">
        <v>3547</v>
      </c>
      <c r="E230" s="107" t="s">
        <v>1709</v>
      </c>
      <c r="F230" s="126">
        <v>1651.05</v>
      </c>
      <c r="G230" s="107" t="str">
        <f t="shared" si="3"/>
        <v>SH19-02226</v>
      </c>
      <c r="H230" s="318"/>
      <c r="I230" s="126"/>
      <c r="J230" s="110"/>
      <c r="K230" s="108"/>
      <c r="L230" s="107"/>
      <c r="M230" s="319"/>
      <c r="N230" s="107"/>
    </row>
    <row r="231" spans="1:14" s="200" customFormat="1" ht="18" customHeight="1">
      <c r="A231" s="107">
        <v>225</v>
      </c>
      <c r="B231" s="107" t="s">
        <v>142</v>
      </c>
      <c r="C231" s="90">
        <v>43531</v>
      </c>
      <c r="D231" s="107" t="s">
        <v>3548</v>
      </c>
      <c r="E231" s="107" t="s">
        <v>1709</v>
      </c>
      <c r="F231" s="126">
        <v>734.06</v>
      </c>
      <c r="G231" s="107" t="str">
        <f t="shared" si="3"/>
        <v>SH19-02227</v>
      </c>
      <c r="H231" s="318"/>
      <c r="I231" s="126"/>
      <c r="J231" s="110"/>
      <c r="K231" s="108"/>
      <c r="L231" s="107"/>
      <c r="M231" s="319"/>
      <c r="N231" s="107"/>
    </row>
    <row r="232" spans="1:14" s="200" customFormat="1" ht="18" customHeight="1">
      <c r="A232" s="107">
        <v>226</v>
      </c>
      <c r="B232" s="107" t="s">
        <v>1746</v>
      </c>
      <c r="C232" s="90"/>
      <c r="D232" s="327" t="s">
        <v>3549</v>
      </c>
      <c r="E232" s="107" t="s">
        <v>1709</v>
      </c>
      <c r="F232" s="126">
        <v>0</v>
      </c>
      <c r="G232" s="107" t="str">
        <f t="shared" si="3"/>
        <v>SH19-02228</v>
      </c>
      <c r="H232" s="318"/>
      <c r="I232" s="126"/>
      <c r="J232" s="110"/>
      <c r="K232" s="108"/>
      <c r="L232" s="107"/>
      <c r="M232" s="319"/>
      <c r="N232" s="107"/>
    </row>
    <row r="233" spans="1:14" s="200" customFormat="1" ht="18" customHeight="1">
      <c r="A233" s="107">
        <v>227</v>
      </c>
      <c r="B233" s="107" t="s">
        <v>1727</v>
      </c>
      <c r="C233" s="90">
        <v>43531</v>
      </c>
      <c r="D233" s="107" t="s">
        <v>3550</v>
      </c>
      <c r="E233" s="107" t="s">
        <v>1709</v>
      </c>
      <c r="F233" s="126">
        <v>1932.3</v>
      </c>
      <c r="G233" s="107" t="str">
        <f t="shared" si="3"/>
        <v>SH19-02229</v>
      </c>
      <c r="H233" s="318"/>
      <c r="I233" s="126"/>
      <c r="J233" s="110"/>
      <c r="K233" s="108"/>
      <c r="L233" s="107"/>
      <c r="M233" s="319"/>
      <c r="N233" s="107"/>
    </row>
    <row r="234" spans="1:14" s="200" customFormat="1" ht="18" customHeight="1">
      <c r="A234" s="107">
        <v>228</v>
      </c>
      <c r="B234" s="107" t="s">
        <v>53</v>
      </c>
      <c r="C234" s="90">
        <v>43531</v>
      </c>
      <c r="D234" s="107" t="s">
        <v>3551</v>
      </c>
      <c r="E234" s="107" t="s">
        <v>1709</v>
      </c>
      <c r="F234" s="126">
        <v>2710.6</v>
      </c>
      <c r="G234" s="107" t="str">
        <f t="shared" si="3"/>
        <v>SH19-02230</v>
      </c>
      <c r="H234" s="318"/>
      <c r="I234" s="126"/>
      <c r="J234" s="110"/>
      <c r="K234" s="108"/>
      <c r="L234" s="107"/>
      <c r="M234" s="319"/>
      <c r="N234" s="107"/>
    </row>
    <row r="235" spans="1:14" s="200" customFormat="1" ht="18" customHeight="1">
      <c r="A235" s="107">
        <v>229</v>
      </c>
      <c r="B235" s="107" t="s">
        <v>1746</v>
      </c>
      <c r="C235" s="90"/>
      <c r="D235" s="327" t="s">
        <v>3552</v>
      </c>
      <c r="E235" s="107" t="s">
        <v>1709</v>
      </c>
      <c r="F235" s="126">
        <v>0</v>
      </c>
      <c r="G235" s="107" t="str">
        <f t="shared" si="3"/>
        <v>SH19-02231</v>
      </c>
      <c r="H235" s="318"/>
      <c r="I235" s="126"/>
      <c r="J235" s="110"/>
      <c r="K235" s="108"/>
      <c r="L235" s="107"/>
      <c r="M235" s="319"/>
      <c r="N235" s="107"/>
    </row>
    <row r="236" spans="1:14" s="200" customFormat="1" ht="18" customHeight="1">
      <c r="A236" s="107">
        <v>230</v>
      </c>
      <c r="B236" s="107" t="s">
        <v>49</v>
      </c>
      <c r="C236" s="90">
        <v>43532</v>
      </c>
      <c r="D236" s="107" t="s">
        <v>3553</v>
      </c>
      <c r="E236" s="107" t="s">
        <v>1709</v>
      </c>
      <c r="F236" s="126">
        <v>15667.08</v>
      </c>
      <c r="G236" s="107" t="str">
        <f t="shared" si="3"/>
        <v>SH19-02232</v>
      </c>
      <c r="H236" s="318"/>
      <c r="I236" s="126"/>
      <c r="J236" s="110"/>
      <c r="K236" s="108"/>
      <c r="L236" s="107"/>
      <c r="M236" s="319"/>
      <c r="N236" s="107"/>
    </row>
    <row r="237" spans="1:14" s="200" customFormat="1" ht="18" customHeight="1">
      <c r="A237" s="107">
        <v>231</v>
      </c>
      <c r="B237" s="107" t="s">
        <v>141</v>
      </c>
      <c r="C237" s="90">
        <v>43531</v>
      </c>
      <c r="D237" s="107" t="s">
        <v>3554</v>
      </c>
      <c r="E237" s="107" t="s">
        <v>1709</v>
      </c>
      <c r="F237" s="126">
        <v>2166</v>
      </c>
      <c r="G237" s="107" t="str">
        <f t="shared" si="3"/>
        <v>SH19-02233</v>
      </c>
      <c r="H237" s="318"/>
      <c r="I237" s="126"/>
      <c r="J237" s="110"/>
      <c r="K237" s="108"/>
      <c r="L237" s="107"/>
      <c r="M237" s="319"/>
      <c r="N237" s="107"/>
    </row>
    <row r="238" spans="1:14" s="200" customFormat="1" ht="18" customHeight="1">
      <c r="A238" s="107">
        <v>232</v>
      </c>
      <c r="B238" s="107" t="s">
        <v>43</v>
      </c>
      <c r="C238" s="90">
        <v>43531</v>
      </c>
      <c r="D238" s="107" t="s">
        <v>3555</v>
      </c>
      <c r="E238" s="107" t="s">
        <v>1709</v>
      </c>
      <c r="F238" s="126">
        <v>2355.1</v>
      </c>
      <c r="G238" s="107" t="str">
        <f t="shared" si="3"/>
        <v>SH19-02234</v>
      </c>
      <c r="H238" s="318"/>
      <c r="I238" s="126"/>
      <c r="J238" s="110"/>
      <c r="K238" s="108"/>
      <c r="L238" s="107"/>
      <c r="M238" s="319"/>
      <c r="N238" s="107"/>
    </row>
    <row r="239" spans="1:14" s="200" customFormat="1" ht="18" customHeight="1">
      <c r="A239" s="107">
        <v>233</v>
      </c>
      <c r="B239" s="107" t="s">
        <v>42</v>
      </c>
      <c r="C239" s="90">
        <v>43531</v>
      </c>
      <c r="D239" s="107" t="s">
        <v>3556</v>
      </c>
      <c r="E239" s="107" t="s">
        <v>4224</v>
      </c>
      <c r="F239" s="126">
        <v>23.66</v>
      </c>
      <c r="G239" s="107" t="str">
        <f t="shared" si="3"/>
        <v>SH19-02235</v>
      </c>
      <c r="H239" s="318"/>
      <c r="I239" s="126"/>
      <c r="J239" s="110"/>
      <c r="K239" s="108"/>
      <c r="L239" s="107"/>
      <c r="M239" s="319"/>
      <c r="N239" s="107"/>
    </row>
    <row r="240" spans="1:14" s="200" customFormat="1" ht="18" customHeight="1">
      <c r="A240" s="107">
        <v>234</v>
      </c>
      <c r="B240" s="107" t="s">
        <v>42</v>
      </c>
      <c r="C240" s="90">
        <v>43531</v>
      </c>
      <c r="D240" s="107" t="s">
        <v>3557</v>
      </c>
      <c r="E240" s="107" t="s">
        <v>4224</v>
      </c>
      <c r="F240" s="126">
        <v>29.88</v>
      </c>
      <c r="G240" s="107" t="str">
        <f t="shared" si="3"/>
        <v>SH19-02236</v>
      </c>
      <c r="H240" s="318"/>
      <c r="I240" s="126"/>
      <c r="J240" s="110"/>
      <c r="K240" s="108"/>
      <c r="L240" s="107"/>
      <c r="M240" s="319"/>
      <c r="N240" s="107"/>
    </row>
    <row r="241" spans="1:14" s="200" customFormat="1" ht="18" customHeight="1">
      <c r="A241" s="107">
        <v>235</v>
      </c>
      <c r="B241" s="107" t="s">
        <v>1746</v>
      </c>
      <c r="C241" s="90"/>
      <c r="D241" s="327" t="s">
        <v>3558</v>
      </c>
      <c r="E241" s="107" t="s">
        <v>1709</v>
      </c>
      <c r="F241" s="126">
        <v>0</v>
      </c>
      <c r="G241" s="107" t="str">
        <f t="shared" si="3"/>
        <v>SH19-02237</v>
      </c>
      <c r="H241" s="318"/>
      <c r="I241" s="126"/>
      <c r="J241" s="110"/>
      <c r="K241" s="108"/>
      <c r="L241" s="107"/>
      <c r="M241" s="319"/>
      <c r="N241" s="107"/>
    </row>
    <row r="242" spans="1:14" s="200" customFormat="1" ht="18" customHeight="1">
      <c r="A242" s="107">
        <v>236</v>
      </c>
      <c r="B242" s="107" t="s">
        <v>238</v>
      </c>
      <c r="C242" s="90">
        <v>43531</v>
      </c>
      <c r="D242" s="107" t="s">
        <v>3559</v>
      </c>
      <c r="E242" s="107" t="s">
        <v>1709</v>
      </c>
      <c r="F242" s="126">
        <v>2510.6999999999998</v>
      </c>
      <c r="G242" s="107" t="str">
        <f t="shared" si="3"/>
        <v>SH19-02238</v>
      </c>
      <c r="H242" s="318"/>
      <c r="I242" s="126"/>
      <c r="J242" s="110"/>
      <c r="K242" s="108"/>
      <c r="L242" s="107"/>
      <c r="M242" s="319"/>
      <c r="N242" s="107"/>
    </row>
    <row r="243" spans="1:14" s="200" customFormat="1" ht="18" customHeight="1">
      <c r="A243" s="107">
        <v>237</v>
      </c>
      <c r="B243" s="107" t="s">
        <v>42</v>
      </c>
      <c r="C243" s="90">
        <v>43531</v>
      </c>
      <c r="D243" s="107" t="s">
        <v>3560</v>
      </c>
      <c r="E243" s="107" t="s">
        <v>4224</v>
      </c>
      <c r="F243" s="126">
        <v>8.67</v>
      </c>
      <c r="G243" s="107" t="str">
        <f t="shared" si="3"/>
        <v>SH19-02239</v>
      </c>
      <c r="H243" s="318"/>
      <c r="I243" s="126"/>
      <c r="J243" s="110"/>
      <c r="K243" s="108"/>
      <c r="L243" s="107"/>
      <c r="M243" s="319"/>
      <c r="N243" s="107"/>
    </row>
    <row r="244" spans="1:14" s="200" customFormat="1" ht="18" customHeight="1">
      <c r="A244" s="107">
        <v>238</v>
      </c>
      <c r="B244" s="107" t="s">
        <v>1746</v>
      </c>
      <c r="C244" s="90"/>
      <c r="D244" s="327" t="s">
        <v>3561</v>
      </c>
      <c r="E244" s="107" t="s">
        <v>1709</v>
      </c>
      <c r="F244" s="126">
        <v>0</v>
      </c>
      <c r="G244" s="107" t="str">
        <f t="shared" si="3"/>
        <v>SH19-02240</v>
      </c>
      <c r="H244" s="318"/>
      <c r="I244" s="126"/>
      <c r="J244" s="110"/>
      <c r="K244" s="108"/>
      <c r="L244" s="107"/>
      <c r="M244" s="319"/>
      <c r="N244" s="107"/>
    </row>
    <row r="245" spans="1:14" s="200" customFormat="1" ht="18" customHeight="1">
      <c r="A245" s="107">
        <v>239</v>
      </c>
      <c r="B245" s="107" t="s">
        <v>1746</v>
      </c>
      <c r="C245" s="90"/>
      <c r="D245" s="327" t="s">
        <v>3562</v>
      </c>
      <c r="E245" s="107" t="s">
        <v>1709</v>
      </c>
      <c r="F245" s="126">
        <v>0</v>
      </c>
      <c r="G245" s="107" t="str">
        <f t="shared" si="3"/>
        <v>SH19-02241</v>
      </c>
      <c r="H245" s="318"/>
      <c r="I245" s="126"/>
      <c r="J245" s="110"/>
      <c r="K245" s="108"/>
      <c r="L245" s="107"/>
      <c r="M245" s="319"/>
      <c r="N245" s="107"/>
    </row>
    <row r="246" spans="1:14" s="200" customFormat="1" ht="18" customHeight="1">
      <c r="A246" s="107">
        <v>240</v>
      </c>
      <c r="B246" s="107" t="s">
        <v>142</v>
      </c>
      <c r="C246" s="90">
        <v>43532</v>
      </c>
      <c r="D246" s="107" t="s">
        <v>3563</v>
      </c>
      <c r="E246" s="107" t="s">
        <v>1709</v>
      </c>
      <c r="F246" s="126">
        <v>479.75</v>
      </c>
      <c r="G246" s="107" t="str">
        <f t="shared" si="3"/>
        <v>SH19-02242</v>
      </c>
      <c r="H246" s="318"/>
      <c r="I246" s="126"/>
      <c r="J246" s="110"/>
      <c r="K246" s="108"/>
      <c r="L246" s="107"/>
      <c r="M246" s="319"/>
      <c r="N246" s="107"/>
    </row>
    <row r="247" spans="1:14" s="200" customFormat="1" ht="18" customHeight="1">
      <c r="A247" s="107">
        <v>241</v>
      </c>
      <c r="B247" s="107" t="s">
        <v>237</v>
      </c>
      <c r="C247" s="90">
        <v>43532</v>
      </c>
      <c r="D247" s="107" t="s">
        <v>3564</v>
      </c>
      <c r="E247" s="107" t="s">
        <v>1709</v>
      </c>
      <c r="F247" s="126">
        <v>1297.5</v>
      </c>
      <c r="G247" s="107" t="str">
        <f t="shared" si="3"/>
        <v>SH19-02243</v>
      </c>
      <c r="H247" s="318"/>
      <c r="I247" s="126"/>
      <c r="J247" s="110"/>
      <c r="K247" s="108"/>
      <c r="L247" s="107"/>
      <c r="M247" s="319"/>
      <c r="N247" s="107"/>
    </row>
    <row r="248" spans="1:14" s="200" customFormat="1" ht="18" customHeight="1">
      <c r="A248" s="107">
        <v>242</v>
      </c>
      <c r="B248" s="107" t="s">
        <v>55</v>
      </c>
      <c r="C248" s="90">
        <v>43532</v>
      </c>
      <c r="D248" s="107" t="s">
        <v>3565</v>
      </c>
      <c r="E248" s="107" t="s">
        <v>1709</v>
      </c>
      <c r="F248" s="126">
        <v>1548.18</v>
      </c>
      <c r="G248" s="107" t="str">
        <f t="shared" si="3"/>
        <v>SH19-02244</v>
      </c>
      <c r="H248" s="318"/>
      <c r="I248" s="126"/>
      <c r="J248" s="110"/>
      <c r="K248" s="108"/>
      <c r="L248" s="107"/>
      <c r="M248" s="319"/>
      <c r="N248" s="107"/>
    </row>
    <row r="249" spans="1:14" s="200" customFormat="1" ht="18" customHeight="1">
      <c r="A249" s="107">
        <v>243</v>
      </c>
      <c r="B249" s="107" t="s">
        <v>55</v>
      </c>
      <c r="C249" s="90">
        <v>43532</v>
      </c>
      <c r="D249" s="107" t="s">
        <v>3566</v>
      </c>
      <c r="E249" s="107" t="s">
        <v>1709</v>
      </c>
      <c r="F249" s="126">
        <v>1644.84</v>
      </c>
      <c r="G249" s="107" t="str">
        <f t="shared" si="3"/>
        <v>SH19-02245</v>
      </c>
      <c r="H249" s="318"/>
      <c r="I249" s="126"/>
      <c r="J249" s="110"/>
      <c r="K249" s="108"/>
      <c r="L249" s="107"/>
      <c r="M249" s="319"/>
      <c r="N249" s="107"/>
    </row>
    <row r="250" spans="1:14" s="200" customFormat="1" ht="18" customHeight="1">
      <c r="A250" s="107">
        <v>244</v>
      </c>
      <c r="B250" s="107" t="s">
        <v>55</v>
      </c>
      <c r="C250" s="90">
        <v>43532</v>
      </c>
      <c r="D250" s="107" t="s">
        <v>3567</v>
      </c>
      <c r="E250" s="107" t="s">
        <v>1709</v>
      </c>
      <c r="F250" s="126">
        <v>1549.62</v>
      </c>
      <c r="G250" s="107" t="str">
        <f t="shared" si="3"/>
        <v>SH19-02246</v>
      </c>
      <c r="H250" s="318"/>
      <c r="I250" s="126"/>
      <c r="J250" s="110"/>
      <c r="K250" s="108"/>
      <c r="L250" s="107"/>
      <c r="M250" s="319"/>
      <c r="N250" s="107"/>
    </row>
    <row r="251" spans="1:14" s="200" customFormat="1" ht="18" customHeight="1">
      <c r="A251" s="107">
        <v>245</v>
      </c>
      <c r="B251" s="107" t="s">
        <v>199</v>
      </c>
      <c r="C251" s="90">
        <v>43532</v>
      </c>
      <c r="D251" s="107" t="s">
        <v>3568</v>
      </c>
      <c r="E251" s="107" t="s">
        <v>1709</v>
      </c>
      <c r="F251" s="126">
        <v>4762.8</v>
      </c>
      <c r="G251" s="107" t="str">
        <f t="shared" si="3"/>
        <v>SH19-02247</v>
      </c>
      <c r="H251" s="318"/>
      <c r="I251" s="126"/>
      <c r="J251" s="110"/>
      <c r="K251" s="108"/>
      <c r="L251" s="107"/>
      <c r="M251" s="319"/>
      <c r="N251" s="107"/>
    </row>
    <row r="252" spans="1:14" s="200" customFormat="1" ht="18" customHeight="1">
      <c r="A252" s="107">
        <v>246</v>
      </c>
      <c r="B252" s="107" t="s">
        <v>197</v>
      </c>
      <c r="C252" s="90">
        <v>43532</v>
      </c>
      <c r="D252" s="107" t="s">
        <v>3569</v>
      </c>
      <c r="E252" s="107" t="s">
        <v>1709</v>
      </c>
      <c r="F252" s="126">
        <v>9907.0400000000009</v>
      </c>
      <c r="G252" s="107" t="str">
        <f t="shared" si="3"/>
        <v>SH19-02248</v>
      </c>
      <c r="H252" s="318"/>
      <c r="I252" s="126"/>
      <c r="J252" s="110"/>
      <c r="K252" s="108"/>
      <c r="L252" s="107"/>
      <c r="M252" s="319"/>
      <c r="N252" s="107"/>
    </row>
    <row r="253" spans="1:14" s="200" customFormat="1" ht="18" customHeight="1">
      <c r="A253" s="107">
        <v>247</v>
      </c>
      <c r="B253" s="107" t="s">
        <v>42</v>
      </c>
      <c r="C253" s="90">
        <v>43535</v>
      </c>
      <c r="D253" s="107" t="s">
        <v>3570</v>
      </c>
      <c r="E253" s="107" t="s">
        <v>4222</v>
      </c>
      <c r="F253" s="126">
        <v>5441.95</v>
      </c>
      <c r="G253" s="107" t="str">
        <f t="shared" si="3"/>
        <v>SH19-02249</v>
      </c>
      <c r="H253" s="318"/>
      <c r="I253" s="126"/>
      <c r="J253" s="110"/>
      <c r="K253" s="108"/>
      <c r="L253" s="107"/>
      <c r="M253" s="319"/>
      <c r="N253" s="107"/>
    </row>
    <row r="254" spans="1:14" s="200" customFormat="1" ht="18" customHeight="1">
      <c r="A254" s="107">
        <v>248</v>
      </c>
      <c r="B254" s="107" t="s">
        <v>42</v>
      </c>
      <c r="C254" s="90">
        <v>43535</v>
      </c>
      <c r="D254" s="107" t="s">
        <v>3571</v>
      </c>
      <c r="E254" s="107" t="s">
        <v>4222</v>
      </c>
      <c r="F254" s="126">
        <v>5861.2</v>
      </c>
      <c r="G254" s="107" t="str">
        <f t="shared" si="3"/>
        <v>SH19-02250</v>
      </c>
      <c r="H254" s="318"/>
      <c r="I254" s="126"/>
      <c r="J254" s="110"/>
      <c r="K254" s="108"/>
      <c r="L254" s="107"/>
      <c r="M254" s="319"/>
      <c r="N254" s="107"/>
    </row>
    <row r="255" spans="1:14" s="200" customFormat="1" ht="18" customHeight="1">
      <c r="A255" s="107">
        <v>249</v>
      </c>
      <c r="B255" s="107" t="s">
        <v>42</v>
      </c>
      <c r="C255" s="90">
        <v>43535</v>
      </c>
      <c r="D255" s="107" t="s">
        <v>3572</v>
      </c>
      <c r="E255" s="107" t="s">
        <v>4222</v>
      </c>
      <c r="F255" s="126">
        <v>4340.01</v>
      </c>
      <c r="G255" s="107" t="str">
        <f t="shared" si="3"/>
        <v>SH19-02251</v>
      </c>
      <c r="H255" s="318"/>
      <c r="I255" s="126"/>
      <c r="J255" s="110"/>
      <c r="K255" s="108"/>
      <c r="L255" s="107"/>
      <c r="M255" s="319"/>
      <c r="N255" s="107"/>
    </row>
    <row r="256" spans="1:14" s="200" customFormat="1" ht="18" customHeight="1">
      <c r="A256" s="107">
        <v>250</v>
      </c>
      <c r="B256" s="107" t="s">
        <v>42</v>
      </c>
      <c r="C256" s="90">
        <v>43535</v>
      </c>
      <c r="D256" s="107" t="s">
        <v>3573</v>
      </c>
      <c r="E256" s="107" t="s">
        <v>4222</v>
      </c>
      <c r="F256" s="126">
        <v>5049.88</v>
      </c>
      <c r="G256" s="107" t="str">
        <f t="shared" si="3"/>
        <v>SH19-02252</v>
      </c>
      <c r="H256" s="318"/>
      <c r="I256" s="126"/>
      <c r="J256" s="110"/>
      <c r="K256" s="108"/>
      <c r="L256" s="107"/>
      <c r="M256" s="319"/>
      <c r="N256" s="107"/>
    </row>
    <row r="257" spans="1:14" s="200" customFormat="1" ht="18" customHeight="1">
      <c r="A257" s="107">
        <v>251</v>
      </c>
      <c r="B257" s="107" t="s">
        <v>42</v>
      </c>
      <c r="C257" s="90">
        <v>43535</v>
      </c>
      <c r="D257" s="107" t="s">
        <v>3574</v>
      </c>
      <c r="E257" s="107" t="s">
        <v>4222</v>
      </c>
      <c r="F257" s="126">
        <v>1713.74</v>
      </c>
      <c r="G257" s="107" t="str">
        <f t="shared" si="3"/>
        <v>SH19-02253</v>
      </c>
      <c r="H257" s="318"/>
      <c r="I257" s="126"/>
      <c r="J257" s="110"/>
      <c r="K257" s="108"/>
      <c r="L257" s="107"/>
      <c r="M257" s="319"/>
      <c r="N257" s="107"/>
    </row>
    <row r="258" spans="1:14" s="200" customFormat="1" ht="18" customHeight="1">
      <c r="A258" s="107">
        <v>252</v>
      </c>
      <c r="B258" s="107" t="s">
        <v>42</v>
      </c>
      <c r="C258" s="90">
        <v>43535</v>
      </c>
      <c r="D258" s="107" t="s">
        <v>3575</v>
      </c>
      <c r="E258" s="107" t="s">
        <v>4222</v>
      </c>
      <c r="F258" s="126">
        <v>4517.3900000000003</v>
      </c>
      <c r="G258" s="107" t="str">
        <f t="shared" si="3"/>
        <v>SH19-02254</v>
      </c>
      <c r="H258" s="318"/>
      <c r="I258" s="126"/>
      <c r="J258" s="110"/>
      <c r="K258" s="108"/>
      <c r="L258" s="107"/>
      <c r="M258" s="319"/>
      <c r="N258" s="107"/>
    </row>
    <row r="259" spans="1:14" s="200" customFormat="1" ht="18" customHeight="1">
      <c r="A259" s="107">
        <v>253</v>
      </c>
      <c r="B259" s="107" t="s">
        <v>42</v>
      </c>
      <c r="C259" s="90">
        <v>43535</v>
      </c>
      <c r="D259" s="107" t="s">
        <v>3576</v>
      </c>
      <c r="E259" s="107" t="s">
        <v>4222</v>
      </c>
      <c r="F259" s="126">
        <v>3352.03</v>
      </c>
      <c r="G259" s="107" t="str">
        <f t="shared" si="3"/>
        <v>SH19-02255</v>
      </c>
      <c r="H259" s="318"/>
      <c r="I259" s="126"/>
      <c r="J259" s="110"/>
      <c r="K259" s="108"/>
      <c r="L259" s="107"/>
      <c r="M259" s="319"/>
      <c r="N259" s="107"/>
    </row>
    <row r="260" spans="1:14" s="200" customFormat="1" ht="18" customHeight="1">
      <c r="A260" s="107">
        <v>254</v>
      </c>
      <c r="B260" s="107" t="s">
        <v>42</v>
      </c>
      <c r="C260" s="90">
        <v>43535</v>
      </c>
      <c r="D260" s="107" t="s">
        <v>3577</v>
      </c>
      <c r="E260" s="107" t="s">
        <v>4222</v>
      </c>
      <c r="F260" s="126">
        <v>4772.09</v>
      </c>
      <c r="G260" s="107" t="str">
        <f t="shared" si="3"/>
        <v>SH19-02256</v>
      </c>
      <c r="H260" s="318"/>
      <c r="I260" s="126"/>
      <c r="J260" s="110"/>
      <c r="K260" s="108"/>
      <c r="L260" s="107"/>
      <c r="M260" s="319"/>
      <c r="N260" s="107"/>
    </row>
    <row r="261" spans="1:14" s="200" customFormat="1" ht="18" customHeight="1">
      <c r="A261" s="107">
        <v>255</v>
      </c>
      <c r="B261" s="107" t="s">
        <v>42</v>
      </c>
      <c r="C261" s="90">
        <v>43535</v>
      </c>
      <c r="D261" s="107" t="s">
        <v>3578</v>
      </c>
      <c r="E261" s="107" t="s">
        <v>4222</v>
      </c>
      <c r="F261" s="126">
        <v>5975.57</v>
      </c>
      <c r="G261" s="107" t="str">
        <f t="shared" si="3"/>
        <v>SH19-02257</v>
      </c>
      <c r="H261" s="318"/>
      <c r="I261" s="126"/>
      <c r="J261" s="110"/>
      <c r="K261" s="108"/>
      <c r="L261" s="107"/>
      <c r="M261" s="319"/>
      <c r="N261" s="107"/>
    </row>
    <row r="262" spans="1:14" s="200" customFormat="1" ht="18" customHeight="1">
      <c r="A262" s="107">
        <v>256</v>
      </c>
      <c r="B262" s="107" t="s">
        <v>42</v>
      </c>
      <c r="C262" s="90">
        <v>43535</v>
      </c>
      <c r="D262" s="107" t="s">
        <v>3579</v>
      </c>
      <c r="E262" s="107" t="s">
        <v>4222</v>
      </c>
      <c r="F262" s="126">
        <v>5990.12</v>
      </c>
      <c r="G262" s="107" t="str">
        <f t="shared" si="3"/>
        <v>SH19-02258</v>
      </c>
      <c r="H262" s="318"/>
      <c r="I262" s="126"/>
      <c r="J262" s="110"/>
      <c r="K262" s="108"/>
      <c r="L262" s="107"/>
      <c r="M262" s="319"/>
      <c r="N262" s="107"/>
    </row>
    <row r="263" spans="1:14" s="200" customFormat="1" ht="18" customHeight="1">
      <c r="A263" s="107">
        <v>257</v>
      </c>
      <c r="B263" s="107" t="s">
        <v>42</v>
      </c>
      <c r="C263" s="90">
        <v>43535</v>
      </c>
      <c r="D263" s="107" t="s">
        <v>3580</v>
      </c>
      <c r="E263" s="107" t="s">
        <v>4222</v>
      </c>
      <c r="F263" s="126">
        <v>4328.47</v>
      </c>
      <c r="G263" s="107" t="str">
        <f t="shared" si="3"/>
        <v>SH19-02259</v>
      </c>
      <c r="H263" s="318"/>
      <c r="I263" s="126"/>
      <c r="J263" s="110"/>
      <c r="K263" s="108"/>
      <c r="L263" s="107"/>
      <c r="M263" s="319"/>
      <c r="N263" s="107"/>
    </row>
    <row r="264" spans="1:14" s="200" customFormat="1" ht="18" customHeight="1">
      <c r="A264" s="107">
        <v>258</v>
      </c>
      <c r="B264" s="107" t="s">
        <v>42</v>
      </c>
      <c r="C264" s="90">
        <v>43535</v>
      </c>
      <c r="D264" s="107" t="s">
        <v>3581</v>
      </c>
      <c r="E264" s="107" t="s">
        <v>4222</v>
      </c>
      <c r="F264" s="126">
        <v>6104.63</v>
      </c>
      <c r="G264" s="107" t="str">
        <f t="shared" ref="G264:G327" si="4">D264</f>
        <v>SH19-02260</v>
      </c>
      <c r="H264" s="318"/>
      <c r="I264" s="126"/>
      <c r="J264" s="110"/>
      <c r="K264" s="108"/>
      <c r="L264" s="107"/>
      <c r="M264" s="319"/>
      <c r="N264" s="107"/>
    </row>
    <row r="265" spans="1:14" s="200" customFormat="1" ht="18" customHeight="1">
      <c r="A265" s="107">
        <v>259</v>
      </c>
      <c r="B265" s="107" t="s">
        <v>29</v>
      </c>
      <c r="C265" s="90">
        <v>43532</v>
      </c>
      <c r="D265" s="107" t="s">
        <v>3582</v>
      </c>
      <c r="E265" s="107" t="s">
        <v>1709</v>
      </c>
      <c r="F265" s="126">
        <v>3283.68</v>
      </c>
      <c r="G265" s="107" t="str">
        <f t="shared" si="4"/>
        <v>SH19-02261</v>
      </c>
      <c r="H265" s="318"/>
      <c r="I265" s="126"/>
      <c r="J265" s="110"/>
      <c r="K265" s="108"/>
      <c r="L265" s="107"/>
      <c r="M265" s="319"/>
      <c r="N265" s="107"/>
    </row>
    <row r="266" spans="1:14" s="200" customFormat="1" ht="18" customHeight="1">
      <c r="A266" s="107">
        <v>260</v>
      </c>
      <c r="B266" s="107" t="s">
        <v>43</v>
      </c>
      <c r="C266" s="90">
        <v>43532</v>
      </c>
      <c r="D266" s="107" t="s">
        <v>3583</v>
      </c>
      <c r="E266" s="107" t="s">
        <v>1709</v>
      </c>
      <c r="F266" s="126">
        <v>6208.91</v>
      </c>
      <c r="G266" s="107" t="str">
        <f t="shared" si="4"/>
        <v>SH19-02262</v>
      </c>
      <c r="H266" s="318"/>
      <c r="I266" s="126"/>
      <c r="J266" s="110"/>
      <c r="K266" s="108"/>
      <c r="L266" s="107"/>
      <c r="M266" s="319"/>
      <c r="N266" s="107"/>
    </row>
    <row r="267" spans="1:14" s="200" customFormat="1" ht="18" customHeight="1">
      <c r="A267" s="107">
        <v>261</v>
      </c>
      <c r="B267" s="107" t="s">
        <v>42</v>
      </c>
      <c r="C267" s="90">
        <v>43532</v>
      </c>
      <c r="D267" s="107" t="s">
        <v>3584</v>
      </c>
      <c r="E267" s="107" t="s">
        <v>4223</v>
      </c>
      <c r="F267" s="126">
        <v>52.62</v>
      </c>
      <c r="G267" s="107" t="str">
        <f t="shared" si="4"/>
        <v>SH19-02263</v>
      </c>
      <c r="H267" s="318"/>
      <c r="I267" s="126"/>
      <c r="J267" s="110"/>
      <c r="K267" s="108"/>
      <c r="L267" s="107"/>
      <c r="M267" s="319"/>
      <c r="N267" s="107"/>
    </row>
    <row r="268" spans="1:14" s="200" customFormat="1" ht="18" customHeight="1">
      <c r="A268" s="107">
        <v>262</v>
      </c>
      <c r="B268" s="107" t="s">
        <v>1727</v>
      </c>
      <c r="C268" s="90">
        <v>43532</v>
      </c>
      <c r="D268" s="107" t="s">
        <v>3585</v>
      </c>
      <c r="E268" s="107" t="s">
        <v>1709</v>
      </c>
      <c r="F268" s="126">
        <v>905.4</v>
      </c>
      <c r="G268" s="107" t="str">
        <f t="shared" si="4"/>
        <v>SH19-02264</v>
      </c>
      <c r="H268" s="318"/>
      <c r="I268" s="126"/>
      <c r="J268" s="110"/>
      <c r="K268" s="108"/>
      <c r="L268" s="107"/>
      <c r="M268" s="319"/>
      <c r="N268" s="107"/>
    </row>
    <row r="269" spans="1:14" s="200" customFormat="1" ht="18" customHeight="1">
      <c r="A269" s="107">
        <v>263</v>
      </c>
      <c r="B269" s="107" t="s">
        <v>199</v>
      </c>
      <c r="C269" s="90">
        <v>43532</v>
      </c>
      <c r="D269" s="107" t="s">
        <v>3586</v>
      </c>
      <c r="E269" s="107" t="s">
        <v>1709</v>
      </c>
      <c r="F269" s="126">
        <v>1278.9000000000001</v>
      </c>
      <c r="G269" s="107" t="str">
        <f t="shared" si="4"/>
        <v>SH19-02265</v>
      </c>
      <c r="H269" s="318"/>
      <c r="I269" s="126"/>
      <c r="J269" s="110"/>
      <c r="K269" s="108"/>
      <c r="L269" s="107"/>
      <c r="M269" s="319"/>
      <c r="N269" s="107"/>
    </row>
    <row r="270" spans="1:14" s="200" customFormat="1" ht="18" customHeight="1">
      <c r="A270" s="107">
        <v>264</v>
      </c>
      <c r="B270" s="107" t="s">
        <v>329</v>
      </c>
      <c r="C270" s="90">
        <v>43532</v>
      </c>
      <c r="D270" s="107" t="s">
        <v>3587</v>
      </c>
      <c r="E270" s="107" t="s">
        <v>1709</v>
      </c>
      <c r="F270" s="126">
        <v>1379.65</v>
      </c>
      <c r="G270" s="107" t="str">
        <f t="shared" si="4"/>
        <v>SH19-02266</v>
      </c>
      <c r="H270" s="318"/>
      <c r="I270" s="126"/>
      <c r="J270" s="110"/>
      <c r="K270" s="108"/>
      <c r="L270" s="107"/>
      <c r="M270" s="319"/>
      <c r="N270" s="107"/>
    </row>
    <row r="271" spans="1:14" s="200" customFormat="1" ht="18" customHeight="1">
      <c r="A271" s="107">
        <v>265</v>
      </c>
      <c r="B271" s="107" t="s">
        <v>142</v>
      </c>
      <c r="C271" s="90">
        <v>43532</v>
      </c>
      <c r="D271" s="107" t="s">
        <v>3588</v>
      </c>
      <c r="E271" s="107" t="s">
        <v>1709</v>
      </c>
      <c r="F271" s="126">
        <v>1777.73</v>
      </c>
      <c r="G271" s="107" t="str">
        <f t="shared" si="4"/>
        <v>SH19-02267</v>
      </c>
      <c r="H271" s="318"/>
      <c r="I271" s="126"/>
      <c r="J271" s="110"/>
      <c r="K271" s="108"/>
      <c r="L271" s="107"/>
      <c r="M271" s="319"/>
      <c r="N271" s="107"/>
    </row>
    <row r="272" spans="1:14" s="200" customFormat="1" ht="18" customHeight="1">
      <c r="A272" s="107">
        <v>266</v>
      </c>
      <c r="B272" s="107" t="s">
        <v>142</v>
      </c>
      <c r="C272" s="90">
        <v>43532</v>
      </c>
      <c r="D272" s="107" t="s">
        <v>3589</v>
      </c>
      <c r="E272" s="107" t="s">
        <v>1709</v>
      </c>
      <c r="F272" s="126">
        <v>856.22</v>
      </c>
      <c r="G272" s="107" t="str">
        <f t="shared" si="4"/>
        <v>SH19-02268</v>
      </c>
      <c r="H272" s="318"/>
      <c r="I272" s="126"/>
      <c r="J272" s="110"/>
      <c r="K272" s="108"/>
      <c r="L272" s="107"/>
      <c r="M272" s="319"/>
      <c r="N272" s="107"/>
    </row>
    <row r="273" spans="1:14" s="200" customFormat="1" ht="18" customHeight="1">
      <c r="A273" s="107">
        <v>267</v>
      </c>
      <c r="B273" s="107" t="s">
        <v>50</v>
      </c>
      <c r="C273" s="90">
        <v>43532</v>
      </c>
      <c r="D273" s="107" t="s">
        <v>3590</v>
      </c>
      <c r="E273" s="107" t="s">
        <v>1709</v>
      </c>
      <c r="F273" s="126">
        <v>10929.19</v>
      </c>
      <c r="G273" s="107" t="str">
        <f t="shared" si="4"/>
        <v>SH19-02269</v>
      </c>
      <c r="H273" s="318"/>
      <c r="I273" s="126"/>
      <c r="J273" s="110"/>
      <c r="K273" s="108"/>
      <c r="L273" s="107"/>
      <c r="M273" s="319"/>
      <c r="N273" s="107"/>
    </row>
    <row r="274" spans="1:14" s="200" customFormat="1" ht="18" customHeight="1">
      <c r="A274" s="107">
        <v>268</v>
      </c>
      <c r="B274" s="107" t="s">
        <v>43</v>
      </c>
      <c r="C274" s="90">
        <v>43532</v>
      </c>
      <c r="D274" s="107" t="s">
        <v>3591</v>
      </c>
      <c r="E274" s="107" t="s">
        <v>1709</v>
      </c>
      <c r="F274" s="126">
        <v>3879</v>
      </c>
      <c r="G274" s="107" t="str">
        <f t="shared" si="4"/>
        <v>SH19-02270</v>
      </c>
      <c r="H274" s="318"/>
      <c r="I274" s="126"/>
      <c r="J274" s="110"/>
      <c r="K274" s="108"/>
      <c r="L274" s="107"/>
      <c r="M274" s="319"/>
      <c r="N274" s="107"/>
    </row>
    <row r="275" spans="1:14" s="200" customFormat="1" ht="18" customHeight="1">
      <c r="A275" s="107">
        <v>269</v>
      </c>
      <c r="B275" s="107" t="s">
        <v>42</v>
      </c>
      <c r="C275" s="90">
        <v>43535</v>
      </c>
      <c r="D275" s="107" t="s">
        <v>3592</v>
      </c>
      <c r="E275" s="107" t="s">
        <v>4222</v>
      </c>
      <c r="F275" s="126">
        <v>7417.14</v>
      </c>
      <c r="G275" s="107" t="str">
        <f t="shared" si="4"/>
        <v>SH19-02271</v>
      </c>
      <c r="H275" s="318"/>
      <c r="I275" s="126"/>
      <c r="J275" s="110"/>
      <c r="K275" s="108"/>
      <c r="L275" s="107"/>
      <c r="M275" s="319"/>
      <c r="N275" s="107"/>
    </row>
    <row r="276" spans="1:14" s="200" customFormat="1" ht="18" customHeight="1">
      <c r="A276" s="107">
        <v>270</v>
      </c>
      <c r="B276" s="107" t="s">
        <v>42</v>
      </c>
      <c r="C276" s="90">
        <v>43535</v>
      </c>
      <c r="D276" s="107" t="s">
        <v>3593</v>
      </c>
      <c r="E276" s="107" t="s">
        <v>4222</v>
      </c>
      <c r="F276" s="126">
        <v>3188.14</v>
      </c>
      <c r="G276" s="107" t="str">
        <f t="shared" si="4"/>
        <v>SH19-02272</v>
      </c>
      <c r="H276" s="318"/>
      <c r="I276" s="126"/>
      <c r="J276" s="110"/>
      <c r="K276" s="108"/>
      <c r="L276" s="107"/>
      <c r="M276" s="319"/>
      <c r="N276" s="107"/>
    </row>
    <row r="277" spans="1:14" s="200" customFormat="1" ht="18" customHeight="1">
      <c r="A277" s="107">
        <v>271</v>
      </c>
      <c r="B277" s="107" t="s">
        <v>1727</v>
      </c>
      <c r="C277" s="90">
        <v>43532</v>
      </c>
      <c r="D277" s="107" t="s">
        <v>3594</v>
      </c>
      <c r="E277" s="107" t="s">
        <v>1709</v>
      </c>
      <c r="F277" s="126">
        <v>1507</v>
      </c>
      <c r="G277" s="107" t="str">
        <f t="shared" si="4"/>
        <v>SH19-02273</v>
      </c>
      <c r="H277" s="318"/>
      <c r="I277" s="126"/>
      <c r="J277" s="110"/>
      <c r="K277" s="108"/>
      <c r="L277" s="107"/>
      <c r="M277" s="319"/>
      <c r="N277" s="107"/>
    </row>
    <row r="278" spans="1:14" s="200" customFormat="1" ht="18" customHeight="1">
      <c r="A278" s="107">
        <v>272</v>
      </c>
      <c r="B278" s="107" t="s">
        <v>238</v>
      </c>
      <c r="C278" s="90">
        <v>43532</v>
      </c>
      <c r="D278" s="107" t="s">
        <v>3595</v>
      </c>
      <c r="E278" s="107" t="s">
        <v>1709</v>
      </c>
      <c r="F278" s="126">
        <v>1437.4</v>
      </c>
      <c r="G278" s="107" t="str">
        <f t="shared" si="4"/>
        <v>SH19-02274</v>
      </c>
      <c r="H278" s="318"/>
      <c r="I278" s="126"/>
      <c r="J278" s="110"/>
      <c r="K278" s="108"/>
      <c r="L278" s="107"/>
      <c r="M278" s="319"/>
      <c r="N278" s="107"/>
    </row>
    <row r="279" spans="1:14" s="200" customFormat="1" ht="18" customHeight="1">
      <c r="A279" s="107">
        <v>273</v>
      </c>
      <c r="B279" s="107" t="s">
        <v>43</v>
      </c>
      <c r="C279" s="90">
        <v>43532</v>
      </c>
      <c r="D279" s="107" t="s">
        <v>3596</v>
      </c>
      <c r="E279" s="107" t="s">
        <v>1709</v>
      </c>
      <c r="F279" s="126">
        <v>6568.55</v>
      </c>
      <c r="G279" s="107" t="str">
        <f t="shared" si="4"/>
        <v>SH19-02275</v>
      </c>
      <c r="H279" s="318"/>
      <c r="I279" s="126"/>
      <c r="J279" s="110"/>
      <c r="K279" s="108"/>
      <c r="L279" s="107"/>
      <c r="M279" s="319"/>
      <c r="N279" s="107"/>
    </row>
    <row r="280" spans="1:14" s="200" customFormat="1" ht="18" customHeight="1">
      <c r="A280" s="107">
        <v>274</v>
      </c>
      <c r="B280" s="107" t="s">
        <v>142</v>
      </c>
      <c r="C280" s="90">
        <v>43533</v>
      </c>
      <c r="D280" s="107" t="s">
        <v>3597</v>
      </c>
      <c r="E280" s="107" t="s">
        <v>1709</v>
      </c>
      <c r="F280" s="126">
        <v>2212.06</v>
      </c>
      <c r="G280" s="107" t="str">
        <f t="shared" si="4"/>
        <v>SH19-02276</v>
      </c>
      <c r="H280" s="318"/>
      <c r="I280" s="126"/>
      <c r="J280" s="110"/>
      <c r="K280" s="108"/>
      <c r="L280" s="107"/>
      <c r="M280" s="319"/>
      <c r="N280" s="107"/>
    </row>
    <row r="281" spans="1:14" s="200" customFormat="1" ht="18" customHeight="1">
      <c r="A281" s="107">
        <v>275</v>
      </c>
      <c r="B281" s="107" t="s">
        <v>142</v>
      </c>
      <c r="C281" s="90">
        <v>43533</v>
      </c>
      <c r="D281" s="107" t="s">
        <v>3598</v>
      </c>
      <c r="E281" s="107" t="s">
        <v>1709</v>
      </c>
      <c r="F281" s="126">
        <v>491.4</v>
      </c>
      <c r="G281" s="107" t="str">
        <f t="shared" si="4"/>
        <v>SH19-02277</v>
      </c>
      <c r="H281" s="318"/>
      <c r="I281" s="126"/>
      <c r="J281" s="110"/>
      <c r="K281" s="108"/>
      <c r="L281" s="107"/>
      <c r="M281" s="319"/>
      <c r="N281" s="107"/>
    </row>
    <row r="282" spans="1:14" s="200" customFormat="1" ht="18" customHeight="1">
      <c r="A282" s="107">
        <v>276</v>
      </c>
      <c r="B282" s="107" t="s">
        <v>42</v>
      </c>
      <c r="C282" s="90">
        <v>43536</v>
      </c>
      <c r="D282" s="107" t="s">
        <v>3599</v>
      </c>
      <c r="E282" s="107" t="s">
        <v>4221</v>
      </c>
      <c r="F282" s="126">
        <v>4683.4799999999996</v>
      </c>
      <c r="G282" s="107" t="str">
        <f t="shared" si="4"/>
        <v>SH19-02278</v>
      </c>
      <c r="H282" s="318"/>
      <c r="I282" s="126"/>
      <c r="J282" s="110"/>
      <c r="K282" s="108"/>
      <c r="L282" s="107"/>
      <c r="M282" s="319"/>
      <c r="N282" s="107"/>
    </row>
    <row r="283" spans="1:14" s="200" customFormat="1" ht="18" customHeight="1">
      <c r="A283" s="107">
        <v>277</v>
      </c>
      <c r="B283" s="107" t="s">
        <v>42</v>
      </c>
      <c r="C283" s="90">
        <v>43536</v>
      </c>
      <c r="D283" s="107" t="s">
        <v>3600</v>
      </c>
      <c r="E283" s="107" t="s">
        <v>4221</v>
      </c>
      <c r="F283" s="126">
        <v>2903.48</v>
      </c>
      <c r="G283" s="107" t="str">
        <f t="shared" si="4"/>
        <v>SH19-02279</v>
      </c>
      <c r="H283" s="318"/>
      <c r="I283" s="126"/>
      <c r="J283" s="110"/>
      <c r="K283" s="108"/>
      <c r="L283" s="107"/>
      <c r="M283" s="319"/>
      <c r="N283" s="107"/>
    </row>
    <row r="284" spans="1:14" s="200" customFormat="1" ht="18" customHeight="1">
      <c r="A284" s="107">
        <v>278</v>
      </c>
      <c r="B284" s="107" t="s">
        <v>42</v>
      </c>
      <c r="C284" s="90">
        <v>43536</v>
      </c>
      <c r="D284" s="107" t="s">
        <v>3601</v>
      </c>
      <c r="E284" s="107" t="s">
        <v>4221</v>
      </c>
      <c r="F284" s="126">
        <v>6944.44</v>
      </c>
      <c r="G284" s="107" t="str">
        <f t="shared" si="4"/>
        <v>SH19-02280</v>
      </c>
      <c r="H284" s="318"/>
      <c r="I284" s="126"/>
      <c r="J284" s="110"/>
      <c r="K284" s="108"/>
      <c r="L284" s="107"/>
      <c r="M284" s="319"/>
      <c r="N284" s="107"/>
    </row>
    <row r="285" spans="1:14" s="200" customFormat="1" ht="18" customHeight="1">
      <c r="A285" s="107">
        <v>279</v>
      </c>
      <c r="B285" s="107" t="s">
        <v>42</v>
      </c>
      <c r="C285" s="90">
        <v>43536</v>
      </c>
      <c r="D285" s="107" t="s">
        <v>3602</v>
      </c>
      <c r="E285" s="107" t="s">
        <v>4221</v>
      </c>
      <c r="F285" s="126">
        <v>2218.39</v>
      </c>
      <c r="G285" s="107" t="str">
        <f t="shared" si="4"/>
        <v>SH19-02281</v>
      </c>
      <c r="H285" s="318"/>
      <c r="I285" s="126"/>
      <c r="J285" s="110"/>
      <c r="K285" s="108"/>
      <c r="L285" s="107"/>
      <c r="M285" s="319"/>
      <c r="N285" s="107"/>
    </row>
    <row r="286" spans="1:14" s="200" customFormat="1" ht="18" customHeight="1">
      <c r="A286" s="107">
        <v>280</v>
      </c>
      <c r="B286" s="107" t="s">
        <v>42</v>
      </c>
      <c r="C286" s="90">
        <v>43536</v>
      </c>
      <c r="D286" s="107" t="s">
        <v>3603</v>
      </c>
      <c r="E286" s="107" t="s">
        <v>4221</v>
      </c>
      <c r="F286" s="126">
        <v>5453.43</v>
      </c>
      <c r="G286" s="107" t="str">
        <f t="shared" si="4"/>
        <v>SH19-02282</v>
      </c>
      <c r="H286" s="318"/>
      <c r="I286" s="126"/>
      <c r="J286" s="110"/>
      <c r="K286" s="108"/>
      <c r="L286" s="107"/>
      <c r="M286" s="319"/>
      <c r="N286" s="107"/>
    </row>
    <row r="287" spans="1:14" s="200" customFormat="1" ht="18" customHeight="1">
      <c r="A287" s="107">
        <v>281</v>
      </c>
      <c r="B287" s="107" t="s">
        <v>42</v>
      </c>
      <c r="C287" s="90">
        <v>43536</v>
      </c>
      <c r="D287" s="107" t="s">
        <v>3604</v>
      </c>
      <c r="E287" s="107" t="s">
        <v>4221</v>
      </c>
      <c r="F287" s="126">
        <v>3266.98</v>
      </c>
      <c r="G287" s="107" t="str">
        <f t="shared" si="4"/>
        <v>SH19-02283</v>
      </c>
      <c r="H287" s="318"/>
      <c r="I287" s="126"/>
      <c r="J287" s="110"/>
      <c r="K287" s="108"/>
      <c r="L287" s="107"/>
      <c r="M287" s="319"/>
      <c r="N287" s="107"/>
    </row>
    <row r="288" spans="1:14" s="200" customFormat="1" ht="18" customHeight="1">
      <c r="A288" s="107">
        <v>282</v>
      </c>
      <c r="B288" s="107" t="s">
        <v>42</v>
      </c>
      <c r="C288" s="90">
        <v>43536</v>
      </c>
      <c r="D288" s="107" t="s">
        <v>3605</v>
      </c>
      <c r="E288" s="107" t="s">
        <v>4221</v>
      </c>
      <c r="F288" s="126">
        <v>9108.58</v>
      </c>
      <c r="G288" s="107" t="str">
        <f t="shared" si="4"/>
        <v>SH19-02284</v>
      </c>
      <c r="H288" s="318"/>
      <c r="I288" s="126"/>
      <c r="J288" s="110"/>
      <c r="K288" s="108"/>
      <c r="L288" s="107"/>
      <c r="M288" s="319"/>
      <c r="N288" s="107"/>
    </row>
    <row r="289" spans="1:14" s="200" customFormat="1" ht="18" customHeight="1">
      <c r="A289" s="107">
        <v>283</v>
      </c>
      <c r="B289" s="107" t="s">
        <v>42</v>
      </c>
      <c r="C289" s="90">
        <v>43536</v>
      </c>
      <c r="D289" s="107" t="s">
        <v>3606</v>
      </c>
      <c r="E289" s="107" t="s">
        <v>4221</v>
      </c>
      <c r="F289" s="126">
        <v>6511.44</v>
      </c>
      <c r="G289" s="107" t="str">
        <f t="shared" si="4"/>
        <v>SH19-02285</v>
      </c>
      <c r="H289" s="318"/>
      <c r="I289" s="126"/>
      <c r="J289" s="110"/>
      <c r="K289" s="108"/>
      <c r="L289" s="107"/>
      <c r="M289" s="319"/>
      <c r="N289" s="107"/>
    </row>
    <row r="290" spans="1:14" s="200" customFormat="1" ht="18" customHeight="1">
      <c r="A290" s="107">
        <v>284</v>
      </c>
      <c r="B290" s="107" t="s">
        <v>42</v>
      </c>
      <c r="C290" s="90">
        <v>43536</v>
      </c>
      <c r="D290" s="107" t="s">
        <v>3607</v>
      </c>
      <c r="E290" s="107" t="s">
        <v>4221</v>
      </c>
      <c r="F290" s="126">
        <v>13149.86</v>
      </c>
      <c r="G290" s="107" t="str">
        <f t="shared" si="4"/>
        <v>SH19-02286</v>
      </c>
      <c r="H290" s="318"/>
      <c r="I290" s="126"/>
      <c r="J290" s="110"/>
      <c r="K290" s="108"/>
      <c r="L290" s="107"/>
      <c r="M290" s="319"/>
      <c r="N290" s="107"/>
    </row>
    <row r="291" spans="1:14" s="200" customFormat="1" ht="18" customHeight="1">
      <c r="A291" s="107">
        <v>285</v>
      </c>
      <c r="B291" s="107" t="s">
        <v>42</v>
      </c>
      <c r="C291" s="90">
        <v>43536</v>
      </c>
      <c r="D291" s="107" t="s">
        <v>3608</v>
      </c>
      <c r="E291" s="107" t="s">
        <v>4221</v>
      </c>
      <c r="F291" s="126">
        <v>5895.22</v>
      </c>
      <c r="G291" s="107" t="str">
        <f t="shared" si="4"/>
        <v>SH19-02287</v>
      </c>
      <c r="H291" s="318"/>
      <c r="I291" s="126"/>
      <c r="J291" s="110"/>
      <c r="K291" s="108"/>
      <c r="L291" s="107"/>
      <c r="M291" s="319"/>
      <c r="N291" s="107"/>
    </row>
    <row r="292" spans="1:14" s="200" customFormat="1" ht="18" customHeight="1">
      <c r="A292" s="107">
        <v>286</v>
      </c>
      <c r="B292" s="107" t="s">
        <v>42</v>
      </c>
      <c r="C292" s="90">
        <v>43536</v>
      </c>
      <c r="D292" s="107" t="s">
        <v>3609</v>
      </c>
      <c r="E292" s="107" t="s">
        <v>4221</v>
      </c>
      <c r="F292" s="126">
        <v>621.29999999999995</v>
      </c>
      <c r="G292" s="107" t="str">
        <f t="shared" si="4"/>
        <v>SH19-02288</v>
      </c>
      <c r="H292" s="318"/>
      <c r="I292" s="126"/>
      <c r="J292" s="110"/>
      <c r="K292" s="108"/>
      <c r="L292" s="107"/>
      <c r="M292" s="319"/>
      <c r="N292" s="107"/>
    </row>
    <row r="293" spans="1:14" s="200" customFormat="1" ht="18" customHeight="1">
      <c r="A293" s="107">
        <v>287</v>
      </c>
      <c r="B293" s="107" t="s">
        <v>42</v>
      </c>
      <c r="C293" s="90">
        <v>43536</v>
      </c>
      <c r="D293" s="107" t="s">
        <v>3610</v>
      </c>
      <c r="E293" s="107" t="s">
        <v>4221</v>
      </c>
      <c r="F293" s="126">
        <v>11103.51</v>
      </c>
      <c r="G293" s="107" t="str">
        <f t="shared" si="4"/>
        <v>SH19-02289</v>
      </c>
      <c r="H293" s="318"/>
      <c r="I293" s="126"/>
      <c r="J293" s="110"/>
      <c r="K293" s="108"/>
      <c r="L293" s="107"/>
      <c r="M293" s="319"/>
      <c r="N293" s="107"/>
    </row>
    <row r="294" spans="1:14" s="200" customFormat="1" ht="18" customHeight="1">
      <c r="A294" s="107">
        <v>288</v>
      </c>
      <c r="B294" s="107" t="s">
        <v>42</v>
      </c>
      <c r="C294" s="90">
        <v>43536</v>
      </c>
      <c r="D294" s="107" t="s">
        <v>3611</v>
      </c>
      <c r="E294" s="107" t="s">
        <v>4221</v>
      </c>
      <c r="F294" s="126">
        <v>1775.5</v>
      </c>
      <c r="G294" s="107" t="str">
        <f t="shared" si="4"/>
        <v>SH19-02290</v>
      </c>
      <c r="H294" s="318"/>
      <c r="I294" s="126"/>
      <c r="J294" s="110"/>
      <c r="K294" s="108"/>
      <c r="L294" s="107"/>
      <c r="M294" s="319"/>
      <c r="N294" s="107"/>
    </row>
    <row r="295" spans="1:14" s="200" customFormat="1" ht="18" customHeight="1">
      <c r="A295" s="107">
        <v>289</v>
      </c>
      <c r="B295" s="107" t="s">
        <v>29</v>
      </c>
      <c r="C295" s="90">
        <v>43533</v>
      </c>
      <c r="D295" s="107" t="s">
        <v>3612</v>
      </c>
      <c r="E295" s="107" t="s">
        <v>1709</v>
      </c>
      <c r="F295" s="126">
        <v>10602</v>
      </c>
      <c r="G295" s="107" t="str">
        <f t="shared" si="4"/>
        <v>SH19-02291</v>
      </c>
      <c r="H295" s="318"/>
      <c r="I295" s="126"/>
      <c r="J295" s="110"/>
      <c r="K295" s="108"/>
      <c r="L295" s="107"/>
      <c r="M295" s="319"/>
      <c r="N295" s="107"/>
    </row>
    <row r="296" spans="1:14" s="200" customFormat="1" ht="18" customHeight="1">
      <c r="A296" s="107">
        <v>291</v>
      </c>
      <c r="B296" s="107" t="s">
        <v>1746</v>
      </c>
      <c r="C296" s="90"/>
      <c r="D296" s="327" t="s">
        <v>3613</v>
      </c>
      <c r="E296" s="107" t="s">
        <v>1709</v>
      </c>
      <c r="F296" s="126">
        <v>0</v>
      </c>
      <c r="G296" s="107" t="str">
        <f t="shared" si="4"/>
        <v>SH19-02293</v>
      </c>
      <c r="H296" s="318"/>
      <c r="I296" s="126"/>
      <c r="J296" s="110"/>
      <c r="K296" s="108"/>
      <c r="L296" s="107"/>
      <c r="M296" s="319"/>
      <c r="N296" s="107"/>
    </row>
    <row r="297" spans="1:14" s="200" customFormat="1" ht="18" customHeight="1">
      <c r="A297" s="107">
        <v>292</v>
      </c>
      <c r="B297" s="107" t="s">
        <v>42</v>
      </c>
      <c r="C297" s="90">
        <v>43535</v>
      </c>
      <c r="D297" s="107" t="s">
        <v>3614</v>
      </c>
      <c r="E297" s="107" t="s">
        <v>4222</v>
      </c>
      <c r="F297" s="126">
        <v>17.510000000000002</v>
      </c>
      <c r="G297" s="107" t="str">
        <f t="shared" si="4"/>
        <v>SH19-02294</v>
      </c>
      <c r="H297" s="318"/>
      <c r="I297" s="126"/>
      <c r="J297" s="110"/>
      <c r="K297" s="108"/>
      <c r="L297" s="107"/>
      <c r="M297" s="319"/>
      <c r="N297" s="107"/>
    </row>
    <row r="298" spans="1:14" s="200" customFormat="1" ht="18" customHeight="1">
      <c r="A298" s="107">
        <v>293</v>
      </c>
      <c r="B298" s="107" t="s">
        <v>207</v>
      </c>
      <c r="C298" s="90">
        <v>43533</v>
      </c>
      <c r="D298" s="107" t="s">
        <v>3614</v>
      </c>
      <c r="E298" s="107" t="s">
        <v>1709</v>
      </c>
      <c r="F298" s="126">
        <v>271.3</v>
      </c>
      <c r="G298" s="107" t="str">
        <f t="shared" si="4"/>
        <v>SH19-02294</v>
      </c>
      <c r="H298" s="318"/>
      <c r="I298" s="126"/>
      <c r="J298" s="110"/>
      <c r="K298" s="108"/>
      <c r="L298" s="107"/>
      <c r="M298" s="319"/>
      <c r="N298" s="107"/>
    </row>
    <row r="299" spans="1:14" s="200" customFormat="1" ht="18" customHeight="1">
      <c r="A299" s="107">
        <v>294</v>
      </c>
      <c r="B299" s="107" t="s">
        <v>237</v>
      </c>
      <c r="C299" s="90">
        <v>43535</v>
      </c>
      <c r="D299" s="107" t="s">
        <v>3615</v>
      </c>
      <c r="E299" s="107" t="s">
        <v>1709</v>
      </c>
      <c r="F299" s="126">
        <v>6337.2</v>
      </c>
      <c r="G299" s="107" t="str">
        <f t="shared" si="4"/>
        <v>SH19-02295</v>
      </c>
      <c r="H299" s="318"/>
      <c r="I299" s="126"/>
      <c r="J299" s="110"/>
      <c r="K299" s="108"/>
      <c r="L299" s="107"/>
      <c r="M299" s="319"/>
      <c r="N299" s="107"/>
    </row>
    <row r="300" spans="1:14" s="200" customFormat="1" ht="18" customHeight="1">
      <c r="A300" s="107">
        <v>295</v>
      </c>
      <c r="B300" s="107" t="s">
        <v>1746</v>
      </c>
      <c r="C300" s="90"/>
      <c r="D300" s="327" t="s">
        <v>3616</v>
      </c>
      <c r="E300" s="107" t="s">
        <v>1709</v>
      </c>
      <c r="F300" s="126">
        <v>0</v>
      </c>
      <c r="G300" s="107" t="str">
        <f t="shared" si="4"/>
        <v>SH19-02296</v>
      </c>
      <c r="H300" s="318"/>
      <c r="I300" s="126"/>
      <c r="J300" s="110"/>
      <c r="K300" s="108"/>
      <c r="L300" s="107"/>
      <c r="M300" s="319"/>
      <c r="N300" s="107"/>
    </row>
    <row r="301" spans="1:14" s="200" customFormat="1" ht="18" customHeight="1">
      <c r="A301" s="107">
        <v>296</v>
      </c>
      <c r="B301" s="107" t="s">
        <v>1746</v>
      </c>
      <c r="C301" s="90"/>
      <c r="D301" s="327" t="s">
        <v>3617</v>
      </c>
      <c r="E301" s="107" t="s">
        <v>1709</v>
      </c>
      <c r="F301" s="126">
        <v>0</v>
      </c>
      <c r="G301" s="107" t="str">
        <f t="shared" si="4"/>
        <v>SH19-02297</v>
      </c>
      <c r="H301" s="318"/>
      <c r="I301" s="126"/>
      <c r="J301" s="110"/>
      <c r="K301" s="108"/>
      <c r="L301" s="107"/>
      <c r="M301" s="319"/>
      <c r="N301" s="107"/>
    </row>
    <row r="302" spans="1:14" s="200" customFormat="1" ht="18" customHeight="1">
      <c r="A302" s="107">
        <v>297</v>
      </c>
      <c r="B302" s="107" t="s">
        <v>237</v>
      </c>
      <c r="C302" s="90">
        <v>43535</v>
      </c>
      <c r="D302" s="107" t="s">
        <v>3618</v>
      </c>
      <c r="E302" s="107" t="s">
        <v>1709</v>
      </c>
      <c r="F302" s="126">
        <v>0</v>
      </c>
      <c r="G302" s="107" t="str">
        <f t="shared" si="4"/>
        <v>SH19-02298</v>
      </c>
      <c r="H302" s="318"/>
      <c r="I302" s="126"/>
      <c r="J302" s="110"/>
      <c r="K302" s="108"/>
      <c r="L302" s="107"/>
      <c r="M302" s="319"/>
      <c r="N302" s="107" t="s">
        <v>4211</v>
      </c>
    </row>
    <row r="303" spans="1:14" s="200" customFormat="1" ht="18" customHeight="1">
      <c r="A303" s="107">
        <v>298</v>
      </c>
      <c r="B303" s="107" t="s">
        <v>54</v>
      </c>
      <c r="C303" s="90">
        <v>43535</v>
      </c>
      <c r="D303" s="107" t="s">
        <v>3619</v>
      </c>
      <c r="E303" s="107" t="s">
        <v>1709</v>
      </c>
      <c r="F303" s="126">
        <f>286.5+401.04+892.8+268.5+263</f>
        <v>2111.84</v>
      </c>
      <c r="G303" s="107" t="str">
        <f t="shared" si="4"/>
        <v>SH19-02299</v>
      </c>
      <c r="H303" s="318"/>
      <c r="I303" s="126"/>
      <c r="J303" s="110"/>
      <c r="K303" s="108"/>
      <c r="L303" s="107"/>
      <c r="M303" s="319"/>
      <c r="N303" s="107"/>
    </row>
    <row r="304" spans="1:14" s="200" customFormat="1" ht="18" customHeight="1">
      <c r="A304" s="107">
        <v>299</v>
      </c>
      <c r="B304" s="107" t="s">
        <v>207</v>
      </c>
      <c r="C304" s="90">
        <v>43535</v>
      </c>
      <c r="D304" s="107" t="s">
        <v>3620</v>
      </c>
      <c r="E304" s="107" t="s">
        <v>1709</v>
      </c>
      <c r="F304" s="126">
        <v>1477.5</v>
      </c>
      <c r="G304" s="107" t="str">
        <f t="shared" si="4"/>
        <v>SH19-02300</v>
      </c>
      <c r="H304" s="318"/>
      <c r="I304" s="126"/>
      <c r="J304" s="110"/>
      <c r="K304" s="108"/>
      <c r="L304" s="107"/>
      <c r="M304" s="319"/>
      <c r="N304" s="107"/>
    </row>
    <row r="305" spans="1:14" s="200" customFormat="1" ht="18" customHeight="1">
      <c r="A305" s="107">
        <v>300</v>
      </c>
      <c r="B305" s="107" t="s">
        <v>225</v>
      </c>
      <c r="C305" s="90">
        <v>43535</v>
      </c>
      <c r="D305" s="107" t="s">
        <v>3621</v>
      </c>
      <c r="E305" s="107" t="s">
        <v>1709</v>
      </c>
      <c r="F305" s="126">
        <v>6287.45</v>
      </c>
      <c r="G305" s="107" t="str">
        <f t="shared" si="4"/>
        <v>SH19-02301</v>
      </c>
      <c r="H305" s="318"/>
      <c r="I305" s="126"/>
      <c r="J305" s="110"/>
      <c r="K305" s="108"/>
      <c r="L305" s="107"/>
      <c r="M305" s="319"/>
      <c r="N305" s="107"/>
    </row>
    <row r="306" spans="1:14" s="200" customFormat="1" ht="18" customHeight="1">
      <c r="A306" s="107">
        <v>301</v>
      </c>
      <c r="B306" s="107" t="s">
        <v>43</v>
      </c>
      <c r="C306" s="90">
        <v>43535</v>
      </c>
      <c r="D306" s="107" t="s">
        <v>3622</v>
      </c>
      <c r="E306" s="107" t="s">
        <v>1709</v>
      </c>
      <c r="F306" s="126">
        <v>6642.67</v>
      </c>
      <c r="G306" s="107" t="str">
        <f t="shared" si="4"/>
        <v>SH19-02302</v>
      </c>
      <c r="H306" s="318"/>
      <c r="I306" s="126"/>
      <c r="J306" s="110"/>
      <c r="K306" s="108"/>
      <c r="L306" s="107"/>
      <c r="M306" s="319"/>
      <c r="N306" s="107"/>
    </row>
    <row r="307" spans="1:14" s="200" customFormat="1" ht="18" customHeight="1">
      <c r="A307" s="107">
        <v>302</v>
      </c>
      <c r="B307" s="107" t="s">
        <v>29</v>
      </c>
      <c r="C307" s="90">
        <v>43535</v>
      </c>
      <c r="D307" s="107" t="s">
        <v>3623</v>
      </c>
      <c r="E307" s="107" t="s">
        <v>1709</v>
      </c>
      <c r="F307" s="126">
        <v>10602</v>
      </c>
      <c r="G307" s="107" t="str">
        <f t="shared" si="4"/>
        <v>SH19-02303</v>
      </c>
      <c r="H307" s="318"/>
      <c r="I307" s="126"/>
      <c r="J307" s="110"/>
      <c r="K307" s="108"/>
      <c r="L307" s="107"/>
      <c r="M307" s="319"/>
      <c r="N307" s="107"/>
    </row>
    <row r="308" spans="1:14" s="200" customFormat="1" ht="18" customHeight="1">
      <c r="A308" s="107">
        <v>303</v>
      </c>
      <c r="B308" s="107" t="s">
        <v>225</v>
      </c>
      <c r="C308" s="90">
        <v>43535</v>
      </c>
      <c r="D308" s="107" t="s">
        <v>3624</v>
      </c>
      <c r="E308" s="107" t="s">
        <v>1709</v>
      </c>
      <c r="F308" s="126">
        <v>415.8</v>
      </c>
      <c r="G308" s="107" t="str">
        <f t="shared" si="4"/>
        <v>SH19-02304</v>
      </c>
      <c r="H308" s="318"/>
      <c r="I308" s="126"/>
      <c r="J308" s="110"/>
      <c r="K308" s="108"/>
      <c r="L308" s="107"/>
      <c r="M308" s="319"/>
      <c r="N308" s="107"/>
    </row>
    <row r="309" spans="1:14" s="200" customFormat="1" ht="18" customHeight="1">
      <c r="A309" s="107">
        <v>304</v>
      </c>
      <c r="B309" s="107" t="s">
        <v>288</v>
      </c>
      <c r="C309" s="90">
        <v>43535</v>
      </c>
      <c r="D309" s="107" t="s">
        <v>3625</v>
      </c>
      <c r="E309" s="107" t="s">
        <v>1709</v>
      </c>
      <c r="F309" s="126">
        <v>3736.48</v>
      </c>
      <c r="G309" s="107" t="str">
        <f t="shared" si="4"/>
        <v>SH19-02305</v>
      </c>
      <c r="H309" s="318"/>
      <c r="I309" s="126"/>
      <c r="J309" s="110"/>
      <c r="K309" s="108"/>
      <c r="L309" s="107"/>
      <c r="M309" s="319"/>
      <c r="N309" s="107"/>
    </row>
    <row r="310" spans="1:14" s="200" customFormat="1" ht="18" customHeight="1">
      <c r="A310" s="107">
        <v>305</v>
      </c>
      <c r="B310" s="107" t="s">
        <v>291</v>
      </c>
      <c r="C310" s="90">
        <v>43535</v>
      </c>
      <c r="D310" s="107" t="s">
        <v>3626</v>
      </c>
      <c r="E310" s="107" t="s">
        <v>1709</v>
      </c>
      <c r="F310" s="126">
        <v>6148.98</v>
      </c>
      <c r="G310" s="107" t="str">
        <f t="shared" si="4"/>
        <v>SH19-02306</v>
      </c>
      <c r="H310" s="318"/>
      <c r="I310" s="126"/>
      <c r="J310" s="110"/>
      <c r="K310" s="108"/>
      <c r="L310" s="107"/>
      <c r="M310" s="319"/>
      <c r="N310" s="107"/>
    </row>
    <row r="311" spans="1:14" s="200" customFormat="1" ht="18" customHeight="1">
      <c r="A311" s="107">
        <v>306</v>
      </c>
      <c r="B311" s="107" t="s">
        <v>53</v>
      </c>
      <c r="C311" s="90">
        <v>43535</v>
      </c>
      <c r="D311" s="107" t="s">
        <v>3627</v>
      </c>
      <c r="E311" s="107" t="s">
        <v>1709</v>
      </c>
      <c r="F311" s="126">
        <v>2890.65</v>
      </c>
      <c r="G311" s="107" t="str">
        <f t="shared" si="4"/>
        <v>SH19-02307</v>
      </c>
      <c r="H311" s="318"/>
      <c r="I311" s="126"/>
      <c r="J311" s="110"/>
      <c r="K311" s="108"/>
      <c r="L311" s="107"/>
      <c r="M311" s="319"/>
      <c r="N311" s="107"/>
    </row>
    <row r="312" spans="1:14" s="200" customFormat="1" ht="18" customHeight="1">
      <c r="A312" s="107">
        <v>307</v>
      </c>
      <c r="B312" s="107" t="s">
        <v>238</v>
      </c>
      <c r="C312" s="90">
        <v>43535</v>
      </c>
      <c r="D312" s="107" t="s">
        <v>3628</v>
      </c>
      <c r="E312" s="107" t="s">
        <v>1709</v>
      </c>
      <c r="F312" s="126">
        <v>1332</v>
      </c>
      <c r="G312" s="107" t="str">
        <f t="shared" si="4"/>
        <v>SH19-02308</v>
      </c>
      <c r="H312" s="318"/>
      <c r="I312" s="126"/>
      <c r="J312" s="110"/>
      <c r="K312" s="108"/>
      <c r="L312" s="107"/>
      <c r="M312" s="319"/>
      <c r="N312" s="107"/>
    </row>
    <row r="313" spans="1:14" s="200" customFormat="1" ht="18" customHeight="1">
      <c r="A313" s="107">
        <v>308</v>
      </c>
      <c r="B313" s="107" t="s">
        <v>288</v>
      </c>
      <c r="C313" s="90">
        <v>43535</v>
      </c>
      <c r="D313" s="107" t="s">
        <v>3629</v>
      </c>
      <c r="E313" s="107" t="s">
        <v>1709</v>
      </c>
      <c r="F313" s="126">
        <v>4585.68</v>
      </c>
      <c r="G313" s="107" t="str">
        <f t="shared" si="4"/>
        <v>SH19-02309</v>
      </c>
      <c r="H313" s="318"/>
      <c r="I313" s="126"/>
      <c r="J313" s="110"/>
      <c r="K313" s="108"/>
      <c r="L313" s="107"/>
      <c r="M313" s="319"/>
      <c r="N313" s="107"/>
    </row>
    <row r="314" spans="1:14" s="200" customFormat="1" ht="18" customHeight="1">
      <c r="A314" s="107">
        <v>309</v>
      </c>
      <c r="B314" s="107" t="s">
        <v>1746</v>
      </c>
      <c r="C314" s="90"/>
      <c r="D314" s="327" t="s">
        <v>3630</v>
      </c>
      <c r="E314" s="107" t="s">
        <v>1709</v>
      </c>
      <c r="F314" s="126">
        <v>0</v>
      </c>
      <c r="G314" s="107" t="str">
        <f t="shared" si="4"/>
        <v>SH19-02310</v>
      </c>
      <c r="H314" s="318"/>
      <c r="I314" s="126"/>
      <c r="J314" s="110"/>
      <c r="K314" s="108"/>
      <c r="L314" s="107"/>
      <c r="M314" s="319"/>
      <c r="N314" s="107"/>
    </row>
    <row r="315" spans="1:14" s="200" customFormat="1" ht="18" customHeight="1">
      <c r="A315" s="107">
        <v>310</v>
      </c>
      <c r="B315" s="107" t="s">
        <v>142</v>
      </c>
      <c r="C315" s="90">
        <v>43535</v>
      </c>
      <c r="D315" s="107" t="s">
        <v>3631</v>
      </c>
      <c r="E315" s="107" t="s">
        <v>1709</v>
      </c>
      <c r="F315" s="126">
        <v>754.24</v>
      </c>
      <c r="G315" s="107" t="str">
        <f t="shared" si="4"/>
        <v>SH19-02311</v>
      </c>
      <c r="H315" s="318"/>
      <c r="I315" s="126"/>
      <c r="J315" s="110"/>
      <c r="K315" s="108"/>
      <c r="L315" s="107"/>
      <c r="M315" s="319"/>
      <c r="N315" s="107"/>
    </row>
    <row r="316" spans="1:14" s="200" customFormat="1" ht="18" customHeight="1">
      <c r="A316" s="107">
        <v>311</v>
      </c>
      <c r="B316" s="107" t="s">
        <v>142</v>
      </c>
      <c r="C316" s="90">
        <v>43535</v>
      </c>
      <c r="D316" s="107" t="s">
        <v>3632</v>
      </c>
      <c r="E316" s="107" t="s">
        <v>1709</v>
      </c>
      <c r="F316" s="126">
        <v>263.7</v>
      </c>
      <c r="G316" s="107" t="str">
        <f t="shared" si="4"/>
        <v>SH19-02312</v>
      </c>
      <c r="H316" s="318"/>
      <c r="I316" s="126"/>
      <c r="J316" s="110"/>
      <c r="K316" s="108"/>
      <c r="L316" s="107"/>
      <c r="M316" s="319"/>
      <c r="N316" s="107"/>
    </row>
    <row r="317" spans="1:14" s="200" customFormat="1" ht="18" customHeight="1">
      <c r="A317" s="107">
        <v>312</v>
      </c>
      <c r="B317" s="107" t="s">
        <v>142</v>
      </c>
      <c r="C317" s="90">
        <v>43535</v>
      </c>
      <c r="D317" s="107" t="s">
        <v>3633</v>
      </c>
      <c r="E317" s="107" t="s">
        <v>1709</v>
      </c>
      <c r="F317" s="126">
        <v>1322.28</v>
      </c>
      <c r="G317" s="107" t="str">
        <f t="shared" si="4"/>
        <v>SH19-02313</v>
      </c>
      <c r="H317" s="318"/>
      <c r="I317" s="126"/>
      <c r="J317" s="110"/>
      <c r="K317" s="108"/>
      <c r="L317" s="107"/>
      <c r="M317" s="319"/>
      <c r="N317" s="107"/>
    </row>
    <row r="318" spans="1:14" s="200" customFormat="1" ht="18" customHeight="1">
      <c r="A318" s="107">
        <v>313</v>
      </c>
      <c r="B318" s="107" t="s">
        <v>142</v>
      </c>
      <c r="C318" s="90">
        <v>43535</v>
      </c>
      <c r="D318" s="107" t="s">
        <v>3634</v>
      </c>
      <c r="E318" s="107" t="s">
        <v>1709</v>
      </c>
      <c r="F318" s="126">
        <v>219.47</v>
      </c>
      <c r="G318" s="107" t="str">
        <f t="shared" si="4"/>
        <v>SH19-02314</v>
      </c>
      <c r="H318" s="318"/>
      <c r="I318" s="126"/>
      <c r="J318" s="110"/>
      <c r="K318" s="108"/>
      <c r="L318" s="107"/>
      <c r="M318" s="319"/>
      <c r="N318" s="107"/>
    </row>
    <row r="319" spans="1:14" s="200" customFormat="1" ht="18" customHeight="1">
      <c r="A319" s="107">
        <v>314</v>
      </c>
      <c r="B319" s="107" t="s">
        <v>1746</v>
      </c>
      <c r="C319" s="90"/>
      <c r="D319" s="327" t="s">
        <v>3635</v>
      </c>
      <c r="E319" s="107" t="s">
        <v>1709</v>
      </c>
      <c r="F319" s="126">
        <v>0</v>
      </c>
      <c r="G319" s="107" t="str">
        <f t="shared" si="4"/>
        <v>SH19-02315</v>
      </c>
      <c r="H319" s="318"/>
      <c r="I319" s="126"/>
      <c r="J319" s="110"/>
      <c r="K319" s="108"/>
      <c r="L319" s="107"/>
      <c r="M319" s="319"/>
      <c r="N319" s="107"/>
    </row>
    <row r="320" spans="1:14" s="200" customFormat="1" ht="18" customHeight="1">
      <c r="A320" s="107">
        <v>315</v>
      </c>
      <c r="B320" s="107" t="s">
        <v>42</v>
      </c>
      <c r="C320" s="90">
        <v>43536</v>
      </c>
      <c r="D320" s="107" t="s">
        <v>3636</v>
      </c>
      <c r="E320" s="107" t="s">
        <v>4221</v>
      </c>
      <c r="F320" s="126">
        <v>14116.09</v>
      </c>
      <c r="G320" s="107" t="str">
        <f t="shared" si="4"/>
        <v>SH19-02316</v>
      </c>
      <c r="H320" s="318"/>
      <c r="I320" s="126"/>
      <c r="J320" s="110"/>
      <c r="K320" s="108"/>
      <c r="L320" s="107"/>
      <c r="M320" s="319"/>
      <c r="N320" s="107"/>
    </row>
    <row r="321" spans="1:14" s="200" customFormat="1" ht="18" customHeight="1">
      <c r="A321" s="107">
        <v>316</v>
      </c>
      <c r="B321" s="107" t="s">
        <v>42</v>
      </c>
      <c r="C321" s="90">
        <v>43536</v>
      </c>
      <c r="D321" s="107" t="s">
        <v>3637</v>
      </c>
      <c r="E321" s="107" t="s">
        <v>4221</v>
      </c>
      <c r="F321" s="126">
        <v>5001.9799999999996</v>
      </c>
      <c r="G321" s="107" t="str">
        <f t="shared" si="4"/>
        <v>SH19-02317</v>
      </c>
      <c r="H321" s="318"/>
      <c r="I321" s="126"/>
      <c r="J321" s="110"/>
      <c r="K321" s="108"/>
      <c r="L321" s="107"/>
      <c r="M321" s="319"/>
      <c r="N321" s="107"/>
    </row>
    <row r="322" spans="1:14" s="200" customFormat="1" ht="18" customHeight="1">
      <c r="A322" s="107">
        <v>317</v>
      </c>
      <c r="B322" s="107" t="s">
        <v>42</v>
      </c>
      <c r="C322" s="90">
        <v>43536</v>
      </c>
      <c r="D322" s="107" t="s">
        <v>3638</v>
      </c>
      <c r="E322" s="107" t="s">
        <v>4221</v>
      </c>
      <c r="F322" s="126">
        <v>2588.9</v>
      </c>
      <c r="G322" s="107" t="str">
        <f t="shared" si="4"/>
        <v>SH19-02318</v>
      </c>
      <c r="H322" s="318"/>
      <c r="I322" s="126"/>
      <c r="J322" s="110"/>
      <c r="K322" s="108"/>
      <c r="L322" s="107"/>
      <c r="M322" s="319"/>
      <c r="N322" s="107"/>
    </row>
    <row r="323" spans="1:14" s="200" customFormat="1" ht="18" customHeight="1">
      <c r="A323" s="107">
        <v>318</v>
      </c>
      <c r="B323" s="107" t="s">
        <v>42</v>
      </c>
      <c r="C323" s="90">
        <v>43536</v>
      </c>
      <c r="D323" s="107" t="s">
        <v>3639</v>
      </c>
      <c r="E323" s="107" t="s">
        <v>4221</v>
      </c>
      <c r="F323" s="126">
        <v>959.23</v>
      </c>
      <c r="G323" s="107" t="str">
        <f t="shared" si="4"/>
        <v>SH19-02319</v>
      </c>
      <c r="H323" s="318"/>
      <c r="I323" s="126"/>
      <c r="J323" s="110"/>
      <c r="K323" s="108"/>
      <c r="L323" s="107"/>
      <c r="M323" s="319"/>
      <c r="N323" s="107"/>
    </row>
    <row r="324" spans="1:14" s="200" customFormat="1" ht="18" customHeight="1">
      <c r="A324" s="107">
        <v>319</v>
      </c>
      <c r="B324" s="107" t="s">
        <v>1746</v>
      </c>
      <c r="C324" s="90"/>
      <c r="D324" s="327" t="s">
        <v>3640</v>
      </c>
      <c r="E324" s="107" t="s">
        <v>1709</v>
      </c>
      <c r="F324" s="126">
        <v>0</v>
      </c>
      <c r="G324" s="107" t="str">
        <f t="shared" si="4"/>
        <v>SH19-02320</v>
      </c>
      <c r="H324" s="318"/>
      <c r="I324" s="126"/>
      <c r="J324" s="110"/>
      <c r="K324" s="108"/>
      <c r="L324" s="107"/>
      <c r="M324" s="319"/>
      <c r="N324" s="107"/>
    </row>
    <row r="325" spans="1:14" s="200" customFormat="1" ht="18" customHeight="1">
      <c r="A325" s="107">
        <v>320</v>
      </c>
      <c r="B325" s="107" t="s">
        <v>49</v>
      </c>
      <c r="C325" s="90">
        <v>43536</v>
      </c>
      <c r="D325" s="107" t="s">
        <v>3641</v>
      </c>
      <c r="E325" s="107" t="s">
        <v>1709</v>
      </c>
      <c r="F325" s="126">
        <v>14242.8</v>
      </c>
      <c r="G325" s="107" t="str">
        <f t="shared" si="4"/>
        <v>SH19-02321</v>
      </c>
      <c r="H325" s="318"/>
      <c r="I325" s="126"/>
      <c r="J325" s="110"/>
      <c r="K325" s="108"/>
      <c r="L325" s="107"/>
      <c r="M325" s="319"/>
      <c r="N325" s="107"/>
    </row>
    <row r="326" spans="1:14" s="200" customFormat="1" ht="18" customHeight="1">
      <c r="A326" s="107">
        <v>321</v>
      </c>
      <c r="B326" s="107" t="s">
        <v>1746</v>
      </c>
      <c r="C326" s="90"/>
      <c r="D326" s="327" t="s">
        <v>3642</v>
      </c>
      <c r="E326" s="107" t="s">
        <v>1709</v>
      </c>
      <c r="F326" s="126">
        <v>0</v>
      </c>
      <c r="G326" s="107" t="str">
        <f t="shared" si="4"/>
        <v>SH19-02322</v>
      </c>
      <c r="H326" s="318"/>
      <c r="I326" s="126"/>
      <c r="J326" s="110"/>
      <c r="K326" s="108"/>
      <c r="L326" s="107"/>
      <c r="M326" s="319"/>
      <c r="N326" s="107"/>
    </row>
    <row r="327" spans="1:14" s="200" customFormat="1" ht="18" customHeight="1">
      <c r="A327" s="107">
        <v>322</v>
      </c>
      <c r="B327" s="107" t="s">
        <v>360</v>
      </c>
      <c r="C327" s="90">
        <v>43535</v>
      </c>
      <c r="D327" s="107" t="s">
        <v>3643</v>
      </c>
      <c r="E327" s="107" t="s">
        <v>1709</v>
      </c>
      <c r="F327" s="126">
        <v>1143</v>
      </c>
      <c r="G327" s="107" t="str">
        <f t="shared" si="4"/>
        <v>SH19-02323</v>
      </c>
      <c r="H327" s="318"/>
      <c r="I327" s="126"/>
      <c r="J327" s="110"/>
      <c r="K327" s="108"/>
      <c r="L327" s="107"/>
      <c r="M327" s="319"/>
      <c r="N327" s="107"/>
    </row>
    <row r="328" spans="1:14" s="200" customFormat="1" ht="18" customHeight="1">
      <c r="A328" s="107">
        <v>323</v>
      </c>
      <c r="B328" s="107" t="s">
        <v>42</v>
      </c>
      <c r="C328" s="90">
        <v>43535</v>
      </c>
      <c r="D328" s="107" t="s">
        <v>3644</v>
      </c>
      <c r="E328" s="107" t="s">
        <v>4222</v>
      </c>
      <c r="F328" s="126">
        <v>20.81</v>
      </c>
      <c r="G328" s="107" t="str">
        <f t="shared" ref="G328:G391" si="5">D328</f>
        <v>SH19-02324</v>
      </c>
      <c r="H328" s="318"/>
      <c r="I328" s="126"/>
      <c r="J328" s="110"/>
      <c r="K328" s="108"/>
      <c r="L328" s="107"/>
      <c r="M328" s="319"/>
      <c r="N328" s="107"/>
    </row>
    <row r="329" spans="1:14" s="200" customFormat="1" ht="18" customHeight="1">
      <c r="A329" s="107">
        <v>324</v>
      </c>
      <c r="B329" s="107" t="s">
        <v>42</v>
      </c>
      <c r="C329" s="90">
        <v>43536</v>
      </c>
      <c r="D329" s="107" t="s">
        <v>3645</v>
      </c>
      <c r="E329" s="107" t="s">
        <v>4221</v>
      </c>
      <c r="F329" s="126">
        <v>3.58</v>
      </c>
      <c r="G329" s="107" t="str">
        <f t="shared" si="5"/>
        <v>SH19-02325</v>
      </c>
      <c r="H329" s="318"/>
      <c r="I329" s="126"/>
      <c r="J329" s="110"/>
      <c r="K329" s="108"/>
      <c r="L329" s="107"/>
      <c r="M329" s="319"/>
      <c r="N329" s="107"/>
    </row>
    <row r="330" spans="1:14" s="200" customFormat="1" ht="18" customHeight="1">
      <c r="A330" s="107">
        <v>325</v>
      </c>
      <c r="B330" s="107" t="s">
        <v>142</v>
      </c>
      <c r="C330" s="90">
        <v>43536</v>
      </c>
      <c r="D330" s="107" t="s">
        <v>3646</v>
      </c>
      <c r="E330" s="107" t="s">
        <v>1709</v>
      </c>
      <c r="F330" s="126">
        <v>725.75</v>
      </c>
      <c r="G330" s="107" t="str">
        <f t="shared" si="5"/>
        <v>SH19-02326</v>
      </c>
      <c r="H330" s="318"/>
      <c r="I330" s="126"/>
      <c r="J330" s="110"/>
      <c r="K330" s="108"/>
      <c r="L330" s="107"/>
      <c r="M330" s="319"/>
      <c r="N330" s="107"/>
    </row>
    <row r="331" spans="1:14" s="200" customFormat="1" ht="18" customHeight="1">
      <c r="A331" s="107">
        <v>326</v>
      </c>
      <c r="B331" s="107" t="s">
        <v>142</v>
      </c>
      <c r="C331" s="90">
        <v>43536</v>
      </c>
      <c r="D331" s="107" t="s">
        <v>3647</v>
      </c>
      <c r="E331" s="107" t="s">
        <v>1709</v>
      </c>
      <c r="F331" s="126">
        <v>170.38</v>
      </c>
      <c r="G331" s="107" t="str">
        <f t="shared" si="5"/>
        <v>SH19-02327</v>
      </c>
      <c r="H331" s="318"/>
      <c r="I331" s="126"/>
      <c r="J331" s="110"/>
      <c r="K331" s="108"/>
      <c r="L331" s="107"/>
      <c r="M331" s="319"/>
      <c r="N331" s="107"/>
    </row>
    <row r="332" spans="1:14" s="200" customFormat="1" ht="18" customHeight="1">
      <c r="A332" s="107">
        <v>327</v>
      </c>
      <c r="B332" s="107" t="s">
        <v>139</v>
      </c>
      <c r="C332" s="90">
        <v>43536</v>
      </c>
      <c r="D332" s="107" t="s">
        <v>3648</v>
      </c>
      <c r="E332" s="107" t="s">
        <v>1709</v>
      </c>
      <c r="F332" s="126">
        <v>1479</v>
      </c>
      <c r="G332" s="107" t="str">
        <f t="shared" si="5"/>
        <v>SH19-02328</v>
      </c>
      <c r="H332" s="318"/>
      <c r="I332" s="126"/>
      <c r="J332" s="110"/>
      <c r="K332" s="108"/>
      <c r="L332" s="107"/>
      <c r="M332" s="319"/>
      <c r="N332" s="107"/>
    </row>
    <row r="333" spans="1:14" s="200" customFormat="1" ht="18" customHeight="1">
      <c r="A333" s="107">
        <v>328</v>
      </c>
      <c r="B333" s="107" t="s">
        <v>1746</v>
      </c>
      <c r="C333" s="90"/>
      <c r="D333" s="327" t="s">
        <v>3649</v>
      </c>
      <c r="E333" s="107" t="s">
        <v>1709</v>
      </c>
      <c r="F333" s="126">
        <v>0</v>
      </c>
      <c r="G333" s="107" t="str">
        <f t="shared" si="5"/>
        <v>SH19-02329</v>
      </c>
      <c r="H333" s="318"/>
      <c r="I333" s="126"/>
      <c r="J333" s="110"/>
      <c r="K333" s="108"/>
      <c r="L333" s="107"/>
      <c r="M333" s="319"/>
      <c r="N333" s="107"/>
    </row>
    <row r="334" spans="1:14" s="200" customFormat="1" ht="18" customHeight="1">
      <c r="A334" s="107">
        <v>329</v>
      </c>
      <c r="B334" s="107" t="s">
        <v>1727</v>
      </c>
      <c r="C334" s="90">
        <v>43535</v>
      </c>
      <c r="D334" s="107" t="s">
        <v>3650</v>
      </c>
      <c r="E334" s="107" t="s">
        <v>1709</v>
      </c>
      <c r="F334" s="126">
        <v>714</v>
      </c>
      <c r="G334" s="107" t="str">
        <f t="shared" si="5"/>
        <v>SH19-02330</v>
      </c>
      <c r="H334" s="318"/>
      <c r="I334" s="126"/>
      <c r="J334" s="110"/>
      <c r="K334" s="108"/>
      <c r="L334" s="107"/>
      <c r="M334" s="319"/>
      <c r="N334" s="107"/>
    </row>
    <row r="335" spans="1:14" s="200" customFormat="1" ht="18" customHeight="1">
      <c r="A335" s="107">
        <v>330</v>
      </c>
      <c r="B335" s="107" t="s">
        <v>42</v>
      </c>
      <c r="C335" s="90">
        <v>43536</v>
      </c>
      <c r="D335" s="107" t="s">
        <v>3651</v>
      </c>
      <c r="E335" s="107" t="s">
        <v>4221</v>
      </c>
      <c r="F335" s="126">
        <v>139.63</v>
      </c>
      <c r="G335" s="107" t="str">
        <f t="shared" si="5"/>
        <v>SH19-02331</v>
      </c>
      <c r="H335" s="318"/>
      <c r="I335" s="126"/>
      <c r="J335" s="110"/>
      <c r="K335" s="108"/>
      <c r="L335" s="107"/>
      <c r="M335" s="319"/>
      <c r="N335" s="107"/>
    </row>
    <row r="336" spans="1:14" s="200" customFormat="1" ht="18" customHeight="1">
      <c r="A336" s="107">
        <v>331</v>
      </c>
      <c r="B336" s="107" t="s">
        <v>42</v>
      </c>
      <c r="C336" s="90">
        <v>43537</v>
      </c>
      <c r="D336" s="107" t="s">
        <v>3652</v>
      </c>
      <c r="E336" s="107" t="s">
        <v>4220</v>
      </c>
      <c r="F336" s="126">
        <v>9135.48</v>
      </c>
      <c r="G336" s="107" t="str">
        <f t="shared" si="5"/>
        <v>SH19-02332</v>
      </c>
      <c r="H336" s="318"/>
      <c r="I336" s="126"/>
      <c r="J336" s="110"/>
      <c r="K336" s="108"/>
      <c r="L336" s="107"/>
      <c r="M336" s="319"/>
      <c r="N336" s="107"/>
    </row>
    <row r="337" spans="1:14" s="200" customFormat="1" ht="18" customHeight="1">
      <c r="A337" s="107">
        <v>332</v>
      </c>
      <c r="B337" s="107" t="s">
        <v>42</v>
      </c>
      <c r="C337" s="90">
        <v>43537</v>
      </c>
      <c r="D337" s="107" t="s">
        <v>3653</v>
      </c>
      <c r="E337" s="107" t="s">
        <v>4220</v>
      </c>
      <c r="F337" s="126">
        <v>11058.53</v>
      </c>
      <c r="G337" s="107" t="str">
        <f t="shared" si="5"/>
        <v>SH19-02333</v>
      </c>
      <c r="H337" s="318"/>
      <c r="I337" s="126"/>
      <c r="J337" s="110"/>
      <c r="K337" s="108"/>
      <c r="L337" s="107"/>
      <c r="M337" s="319"/>
      <c r="N337" s="107"/>
    </row>
    <row r="338" spans="1:14" s="200" customFormat="1" ht="18" customHeight="1">
      <c r="A338" s="107">
        <v>333</v>
      </c>
      <c r="B338" s="107" t="s">
        <v>42</v>
      </c>
      <c r="C338" s="90">
        <v>43537</v>
      </c>
      <c r="D338" s="107" t="s">
        <v>3654</v>
      </c>
      <c r="E338" s="107" t="s">
        <v>4220</v>
      </c>
      <c r="F338" s="126">
        <v>383.69</v>
      </c>
      <c r="G338" s="107" t="str">
        <f t="shared" si="5"/>
        <v>SH19-02334</v>
      </c>
      <c r="H338" s="318"/>
      <c r="I338" s="126"/>
      <c r="J338" s="110"/>
      <c r="K338" s="108"/>
      <c r="L338" s="107"/>
      <c r="M338" s="319"/>
      <c r="N338" s="107"/>
    </row>
    <row r="339" spans="1:14" s="200" customFormat="1" ht="18" customHeight="1">
      <c r="A339" s="107">
        <v>334</v>
      </c>
      <c r="B339" s="107" t="s">
        <v>42</v>
      </c>
      <c r="C339" s="90">
        <v>43537</v>
      </c>
      <c r="D339" s="107" t="s">
        <v>3655</v>
      </c>
      <c r="E339" s="107" t="s">
        <v>4220</v>
      </c>
      <c r="F339" s="126">
        <v>5830.91</v>
      </c>
      <c r="G339" s="107" t="str">
        <f t="shared" si="5"/>
        <v>SH19-02335</v>
      </c>
      <c r="H339" s="318"/>
      <c r="I339" s="126"/>
      <c r="J339" s="110"/>
      <c r="K339" s="108"/>
      <c r="L339" s="107"/>
      <c r="M339" s="319"/>
      <c r="N339" s="107"/>
    </row>
    <row r="340" spans="1:14" s="200" customFormat="1" ht="18" customHeight="1">
      <c r="A340" s="107">
        <v>335</v>
      </c>
      <c r="B340" s="107" t="s">
        <v>42</v>
      </c>
      <c r="C340" s="90">
        <v>43537</v>
      </c>
      <c r="D340" s="107" t="s">
        <v>3656</v>
      </c>
      <c r="E340" s="107" t="s">
        <v>4220</v>
      </c>
      <c r="F340" s="126">
        <v>5125.8900000000003</v>
      </c>
      <c r="G340" s="107" t="str">
        <f t="shared" si="5"/>
        <v>SH19-02336</v>
      </c>
      <c r="H340" s="318"/>
      <c r="I340" s="126"/>
      <c r="J340" s="110"/>
      <c r="K340" s="108"/>
      <c r="L340" s="107"/>
      <c r="M340" s="319"/>
      <c r="N340" s="107"/>
    </row>
    <row r="341" spans="1:14" s="200" customFormat="1" ht="18" customHeight="1">
      <c r="A341" s="107">
        <v>336</v>
      </c>
      <c r="B341" s="107" t="s">
        <v>42</v>
      </c>
      <c r="C341" s="90">
        <v>43537</v>
      </c>
      <c r="D341" s="107" t="s">
        <v>3657</v>
      </c>
      <c r="E341" s="107" t="s">
        <v>4220</v>
      </c>
      <c r="F341" s="126">
        <v>6258.51</v>
      </c>
      <c r="G341" s="107" t="str">
        <f t="shared" si="5"/>
        <v>SH19-02337</v>
      </c>
      <c r="H341" s="318"/>
      <c r="I341" s="126"/>
      <c r="J341" s="110"/>
      <c r="K341" s="108"/>
      <c r="L341" s="107"/>
      <c r="M341" s="319"/>
      <c r="N341" s="107"/>
    </row>
    <row r="342" spans="1:14" s="200" customFormat="1" ht="18" customHeight="1">
      <c r="A342" s="107">
        <v>337</v>
      </c>
      <c r="B342" s="107" t="s">
        <v>42</v>
      </c>
      <c r="C342" s="90">
        <v>43537</v>
      </c>
      <c r="D342" s="107" t="s">
        <v>3658</v>
      </c>
      <c r="E342" s="107" t="s">
        <v>4220</v>
      </c>
      <c r="F342" s="126">
        <v>3296.01</v>
      </c>
      <c r="G342" s="107" t="str">
        <f t="shared" si="5"/>
        <v>SH19-02338</v>
      </c>
      <c r="H342" s="318"/>
      <c r="I342" s="126"/>
      <c r="J342" s="110"/>
      <c r="K342" s="108"/>
      <c r="L342" s="107"/>
      <c r="M342" s="319"/>
      <c r="N342" s="107"/>
    </row>
    <row r="343" spans="1:14" s="200" customFormat="1" ht="18" customHeight="1">
      <c r="A343" s="107">
        <v>338</v>
      </c>
      <c r="B343" s="107" t="s">
        <v>42</v>
      </c>
      <c r="C343" s="90">
        <v>43537</v>
      </c>
      <c r="D343" s="107" t="s">
        <v>3659</v>
      </c>
      <c r="E343" s="107" t="s">
        <v>4220</v>
      </c>
      <c r="F343" s="126">
        <v>12387.43</v>
      </c>
      <c r="G343" s="107" t="str">
        <f t="shared" si="5"/>
        <v>SH19-02339</v>
      </c>
      <c r="H343" s="318"/>
      <c r="I343" s="126"/>
      <c r="J343" s="110"/>
      <c r="K343" s="108"/>
      <c r="L343" s="107"/>
      <c r="M343" s="319"/>
      <c r="N343" s="107"/>
    </row>
    <row r="344" spans="1:14" s="200" customFormat="1" ht="18" customHeight="1">
      <c r="A344" s="107">
        <v>339</v>
      </c>
      <c r="B344" s="107" t="s">
        <v>42</v>
      </c>
      <c r="C344" s="90">
        <v>43537</v>
      </c>
      <c r="D344" s="107" t="s">
        <v>3660</v>
      </c>
      <c r="E344" s="107" t="s">
        <v>4220</v>
      </c>
      <c r="F344" s="126">
        <v>4865.96</v>
      </c>
      <c r="G344" s="107" t="str">
        <f t="shared" si="5"/>
        <v>SH19-02340</v>
      </c>
      <c r="H344" s="318"/>
      <c r="I344" s="126"/>
      <c r="J344" s="110"/>
      <c r="K344" s="108"/>
      <c r="L344" s="107"/>
      <c r="M344" s="319"/>
      <c r="N344" s="107"/>
    </row>
    <row r="345" spans="1:14" s="200" customFormat="1" ht="18" customHeight="1">
      <c r="A345" s="107">
        <v>340</v>
      </c>
      <c r="B345" s="107" t="s">
        <v>42</v>
      </c>
      <c r="C345" s="90">
        <v>43537</v>
      </c>
      <c r="D345" s="107" t="s">
        <v>3661</v>
      </c>
      <c r="E345" s="107" t="s">
        <v>4220</v>
      </c>
      <c r="F345" s="126">
        <v>12243.79</v>
      </c>
      <c r="G345" s="107" t="str">
        <f t="shared" si="5"/>
        <v>SH19-02341</v>
      </c>
      <c r="H345" s="318"/>
      <c r="I345" s="126"/>
      <c r="J345" s="110"/>
      <c r="K345" s="108"/>
      <c r="L345" s="107"/>
      <c r="M345" s="319"/>
      <c r="N345" s="107"/>
    </row>
    <row r="346" spans="1:14" s="200" customFormat="1" ht="18" customHeight="1">
      <c r="A346" s="107">
        <v>341</v>
      </c>
      <c r="B346" s="107" t="s">
        <v>42</v>
      </c>
      <c r="C346" s="90">
        <v>43537</v>
      </c>
      <c r="D346" s="107" t="s">
        <v>3662</v>
      </c>
      <c r="E346" s="107" t="s">
        <v>4220</v>
      </c>
      <c r="F346" s="126">
        <v>8130.75</v>
      </c>
      <c r="G346" s="107" t="str">
        <f t="shared" si="5"/>
        <v>SH19-02342</v>
      </c>
      <c r="H346" s="318"/>
      <c r="I346" s="126"/>
      <c r="J346" s="110"/>
      <c r="K346" s="108"/>
      <c r="L346" s="107"/>
      <c r="M346" s="319"/>
      <c r="N346" s="107"/>
    </row>
    <row r="347" spans="1:14" s="200" customFormat="1" ht="18" customHeight="1">
      <c r="A347" s="107">
        <v>342</v>
      </c>
      <c r="B347" s="107" t="s">
        <v>42</v>
      </c>
      <c r="C347" s="90">
        <v>43537</v>
      </c>
      <c r="D347" s="107" t="s">
        <v>3663</v>
      </c>
      <c r="E347" s="107" t="s">
        <v>4220</v>
      </c>
      <c r="F347" s="126">
        <v>10080.14</v>
      </c>
      <c r="G347" s="107" t="str">
        <f t="shared" si="5"/>
        <v>SH19-02343</v>
      </c>
      <c r="H347" s="318"/>
      <c r="I347" s="126"/>
      <c r="J347" s="110"/>
      <c r="K347" s="108"/>
      <c r="L347" s="107"/>
      <c r="M347" s="319"/>
      <c r="N347" s="107"/>
    </row>
    <row r="348" spans="1:14" s="200" customFormat="1" ht="18" customHeight="1">
      <c r="A348" s="107">
        <v>343</v>
      </c>
      <c r="B348" s="107" t="s">
        <v>42</v>
      </c>
      <c r="C348" s="90">
        <v>43537</v>
      </c>
      <c r="D348" s="107" t="s">
        <v>3664</v>
      </c>
      <c r="E348" s="107" t="s">
        <v>4220</v>
      </c>
      <c r="F348" s="126">
        <v>8567.5</v>
      </c>
      <c r="G348" s="107" t="str">
        <f t="shared" si="5"/>
        <v>SH19-02344</v>
      </c>
      <c r="H348" s="318"/>
      <c r="I348" s="126"/>
      <c r="J348" s="110"/>
      <c r="K348" s="108"/>
      <c r="L348" s="107"/>
      <c r="M348" s="319"/>
      <c r="N348" s="107"/>
    </row>
    <row r="349" spans="1:14" s="200" customFormat="1" ht="18" customHeight="1">
      <c r="A349" s="107">
        <v>344</v>
      </c>
      <c r="B349" s="107" t="s">
        <v>288</v>
      </c>
      <c r="C349" s="90">
        <v>43536</v>
      </c>
      <c r="D349" s="107" t="s">
        <v>3665</v>
      </c>
      <c r="E349" s="107" t="s">
        <v>1709</v>
      </c>
      <c r="F349" s="126">
        <v>4238.54</v>
      </c>
      <c r="G349" s="107" t="str">
        <f t="shared" si="5"/>
        <v>SH19-02345</v>
      </c>
      <c r="H349" s="318"/>
      <c r="I349" s="126"/>
      <c r="J349" s="110"/>
      <c r="K349" s="108"/>
      <c r="L349" s="107"/>
      <c r="M349" s="319"/>
      <c r="N349" s="107"/>
    </row>
    <row r="350" spans="1:14" s="200" customFormat="1" ht="18" customHeight="1">
      <c r="A350" s="107">
        <v>345</v>
      </c>
      <c r="B350" s="107" t="s">
        <v>43</v>
      </c>
      <c r="C350" s="90">
        <v>43536</v>
      </c>
      <c r="D350" s="107" t="s">
        <v>3666</v>
      </c>
      <c r="E350" s="107" t="s">
        <v>1709</v>
      </c>
      <c r="F350" s="126">
        <v>336</v>
      </c>
      <c r="G350" s="107" t="str">
        <f t="shared" si="5"/>
        <v>SH19-02346</v>
      </c>
      <c r="H350" s="318"/>
      <c r="I350" s="126"/>
      <c r="J350" s="110"/>
      <c r="K350" s="108"/>
      <c r="L350" s="107"/>
      <c r="M350" s="319"/>
      <c r="N350" s="107"/>
    </row>
    <row r="351" spans="1:14" s="200" customFormat="1" ht="18" customHeight="1">
      <c r="A351" s="107">
        <v>346</v>
      </c>
      <c r="B351" s="107" t="s">
        <v>43</v>
      </c>
      <c r="C351" s="90">
        <v>43536</v>
      </c>
      <c r="D351" s="107" t="s">
        <v>3667</v>
      </c>
      <c r="E351" s="107" t="s">
        <v>1709</v>
      </c>
      <c r="F351" s="126">
        <v>1463.95</v>
      </c>
      <c r="G351" s="107" t="str">
        <f t="shared" si="5"/>
        <v>SH19-02347</v>
      </c>
      <c r="H351" s="318"/>
      <c r="I351" s="126"/>
      <c r="J351" s="110"/>
      <c r="K351" s="108"/>
      <c r="L351" s="107"/>
      <c r="M351" s="319"/>
      <c r="N351" s="107"/>
    </row>
    <row r="352" spans="1:14" s="200" customFormat="1" ht="18" customHeight="1">
      <c r="A352" s="107">
        <v>347</v>
      </c>
      <c r="B352" s="107" t="s">
        <v>335</v>
      </c>
      <c r="C352" s="90">
        <v>43536</v>
      </c>
      <c r="D352" s="107" t="s">
        <v>3668</v>
      </c>
      <c r="E352" s="107" t="s">
        <v>1709</v>
      </c>
      <c r="F352" s="126">
        <v>1487.45</v>
      </c>
      <c r="G352" s="107" t="str">
        <f t="shared" si="5"/>
        <v>SH19-02348</v>
      </c>
      <c r="H352" s="318"/>
      <c r="I352" s="126"/>
      <c r="J352" s="110"/>
      <c r="K352" s="108"/>
      <c r="L352" s="107"/>
      <c r="M352" s="319"/>
      <c r="N352" s="107"/>
    </row>
    <row r="353" spans="1:14" s="200" customFormat="1" ht="18" customHeight="1">
      <c r="A353" s="107">
        <v>348</v>
      </c>
      <c r="B353" s="107" t="s">
        <v>42</v>
      </c>
      <c r="C353" s="90">
        <v>43536</v>
      </c>
      <c r="D353" s="107" t="s">
        <v>3669</v>
      </c>
      <c r="E353" s="107" t="s">
        <v>1709</v>
      </c>
      <c r="F353" s="126">
        <v>1733.75</v>
      </c>
      <c r="G353" s="107" t="str">
        <f t="shared" si="5"/>
        <v>SH19-02349</v>
      </c>
      <c r="H353" s="318"/>
      <c r="I353" s="126"/>
      <c r="J353" s="110"/>
      <c r="K353" s="108"/>
      <c r="L353" s="107"/>
      <c r="M353" s="319"/>
      <c r="N353" s="107"/>
    </row>
    <row r="354" spans="1:14" s="200" customFormat="1" ht="18" customHeight="1">
      <c r="A354" s="107">
        <v>349</v>
      </c>
      <c r="B354" s="107" t="s">
        <v>288</v>
      </c>
      <c r="C354" s="90">
        <v>43536</v>
      </c>
      <c r="D354" s="107" t="s">
        <v>3670</v>
      </c>
      <c r="E354" s="107" t="s">
        <v>1709</v>
      </c>
      <c r="F354" s="126">
        <v>1263.19</v>
      </c>
      <c r="G354" s="107" t="str">
        <f t="shared" si="5"/>
        <v>SH19-02350</v>
      </c>
      <c r="H354" s="318"/>
      <c r="I354" s="126"/>
      <c r="J354" s="110"/>
      <c r="K354" s="108"/>
      <c r="L354" s="107"/>
      <c r="M354" s="319"/>
      <c r="N354" s="107"/>
    </row>
    <row r="355" spans="1:14" s="200" customFormat="1" ht="18" customHeight="1">
      <c r="A355" s="107">
        <v>350</v>
      </c>
      <c r="B355" s="107" t="s">
        <v>237</v>
      </c>
      <c r="C355" s="90">
        <v>43536</v>
      </c>
      <c r="D355" s="107" t="s">
        <v>3671</v>
      </c>
      <c r="E355" s="107" t="s">
        <v>1709</v>
      </c>
      <c r="F355" s="126">
        <v>2534.88</v>
      </c>
      <c r="G355" s="107" t="str">
        <f t="shared" si="5"/>
        <v>SH19-02351</v>
      </c>
      <c r="H355" s="318"/>
      <c r="I355" s="126"/>
      <c r="J355" s="110"/>
      <c r="K355" s="108"/>
      <c r="L355" s="107"/>
      <c r="M355" s="319"/>
      <c r="N355" s="107"/>
    </row>
    <row r="356" spans="1:14" s="200" customFormat="1" ht="18" customHeight="1">
      <c r="A356" s="107">
        <v>351</v>
      </c>
      <c r="B356" s="107" t="s">
        <v>1746</v>
      </c>
      <c r="C356" s="90"/>
      <c r="D356" s="327" t="s">
        <v>3672</v>
      </c>
      <c r="E356" s="107" t="s">
        <v>1709</v>
      </c>
      <c r="F356" s="126">
        <v>0</v>
      </c>
      <c r="G356" s="107" t="str">
        <f t="shared" si="5"/>
        <v>SH19-02352</v>
      </c>
      <c r="H356" s="318"/>
      <c r="I356" s="126"/>
      <c r="J356" s="110"/>
      <c r="K356" s="108"/>
      <c r="L356" s="107"/>
      <c r="M356" s="319"/>
      <c r="N356" s="107"/>
    </row>
    <row r="357" spans="1:14" s="200" customFormat="1" ht="18" customHeight="1">
      <c r="A357" s="107">
        <v>352</v>
      </c>
      <c r="B357" s="107" t="s">
        <v>1746</v>
      </c>
      <c r="C357" s="90"/>
      <c r="D357" s="327" t="s">
        <v>3673</v>
      </c>
      <c r="E357" s="107" t="s">
        <v>1709</v>
      </c>
      <c r="F357" s="126">
        <v>0</v>
      </c>
      <c r="G357" s="107" t="str">
        <f t="shared" si="5"/>
        <v>SH19-02353</v>
      </c>
      <c r="H357" s="318"/>
      <c r="I357" s="126"/>
      <c r="J357" s="110"/>
      <c r="K357" s="108"/>
      <c r="L357" s="107"/>
      <c r="M357" s="319"/>
      <c r="N357" s="107"/>
    </row>
    <row r="358" spans="1:14" s="200" customFormat="1" ht="18" customHeight="1">
      <c r="A358" s="107">
        <v>353</v>
      </c>
      <c r="B358" s="107" t="s">
        <v>42</v>
      </c>
      <c r="C358" s="90">
        <v>43536</v>
      </c>
      <c r="D358" s="107" t="s">
        <v>3674</v>
      </c>
      <c r="E358" s="107" t="s">
        <v>4221</v>
      </c>
      <c r="F358" s="126">
        <v>15.2</v>
      </c>
      <c r="G358" s="107" t="str">
        <f t="shared" si="5"/>
        <v>SH19-02354</v>
      </c>
      <c r="H358" s="318"/>
      <c r="I358" s="126"/>
      <c r="J358" s="110"/>
      <c r="K358" s="108"/>
      <c r="L358" s="107"/>
      <c r="M358" s="319"/>
      <c r="N358" s="107"/>
    </row>
    <row r="359" spans="1:14" s="200" customFormat="1" ht="18" customHeight="1">
      <c r="A359" s="107">
        <v>354</v>
      </c>
      <c r="B359" s="107" t="s">
        <v>55</v>
      </c>
      <c r="C359" s="90">
        <v>43536</v>
      </c>
      <c r="D359" s="107" t="s">
        <v>3675</v>
      </c>
      <c r="E359" s="107" t="s">
        <v>1709</v>
      </c>
      <c r="F359" s="126">
        <v>770.04</v>
      </c>
      <c r="G359" s="107" t="str">
        <f t="shared" si="5"/>
        <v>SH19-02355</v>
      </c>
      <c r="H359" s="318"/>
      <c r="I359" s="126"/>
      <c r="J359" s="110"/>
      <c r="K359" s="108"/>
      <c r="L359" s="107"/>
      <c r="M359" s="319"/>
      <c r="N359" s="107"/>
    </row>
    <row r="360" spans="1:14" s="200" customFormat="1" ht="18" customHeight="1">
      <c r="A360" s="107">
        <v>355</v>
      </c>
      <c r="B360" s="107" t="s">
        <v>55</v>
      </c>
      <c r="C360" s="90">
        <v>43536</v>
      </c>
      <c r="D360" s="107" t="s">
        <v>3676</v>
      </c>
      <c r="E360" s="107" t="s">
        <v>1709</v>
      </c>
      <c r="F360" s="126">
        <v>1644.84</v>
      </c>
      <c r="G360" s="107" t="str">
        <f t="shared" si="5"/>
        <v>SH19-02356</v>
      </c>
      <c r="H360" s="318"/>
      <c r="I360" s="126"/>
      <c r="J360" s="110"/>
      <c r="K360" s="108"/>
      <c r="L360" s="107"/>
      <c r="M360" s="319"/>
      <c r="N360" s="107"/>
    </row>
    <row r="361" spans="1:14" s="200" customFormat="1" ht="18" customHeight="1">
      <c r="A361" s="107">
        <v>356</v>
      </c>
      <c r="B361" s="107" t="s">
        <v>55</v>
      </c>
      <c r="C361" s="90">
        <v>43536</v>
      </c>
      <c r="D361" s="107" t="s">
        <v>3677</v>
      </c>
      <c r="E361" s="107" t="s">
        <v>1709</v>
      </c>
      <c r="F361" s="126">
        <v>1549.62</v>
      </c>
      <c r="G361" s="107" t="str">
        <f t="shared" si="5"/>
        <v>SH19-02357</v>
      </c>
      <c r="H361" s="318"/>
      <c r="I361" s="126"/>
      <c r="J361" s="110"/>
      <c r="K361" s="108"/>
      <c r="L361" s="107"/>
      <c r="M361" s="319"/>
      <c r="N361" s="107"/>
    </row>
    <row r="362" spans="1:14" s="200" customFormat="1" ht="18" customHeight="1">
      <c r="A362" s="107">
        <v>357</v>
      </c>
      <c r="B362" s="107" t="s">
        <v>337</v>
      </c>
      <c r="C362" s="90">
        <v>43536</v>
      </c>
      <c r="D362" s="107" t="s">
        <v>3678</v>
      </c>
      <c r="E362" s="107" t="s">
        <v>1709</v>
      </c>
      <c r="F362" s="126">
        <v>6350.51</v>
      </c>
      <c r="G362" s="107" t="str">
        <f t="shared" si="5"/>
        <v>SH19-02358</v>
      </c>
      <c r="H362" s="318"/>
      <c r="I362" s="126"/>
      <c r="J362" s="110"/>
      <c r="K362" s="108"/>
      <c r="L362" s="107"/>
      <c r="M362" s="319"/>
      <c r="N362" s="107"/>
    </row>
    <row r="363" spans="1:14" s="200" customFormat="1" ht="18" customHeight="1">
      <c r="A363" s="107">
        <v>358</v>
      </c>
      <c r="B363" s="107" t="s">
        <v>2758</v>
      </c>
      <c r="C363" s="90">
        <v>43536</v>
      </c>
      <c r="D363" s="107" t="s">
        <v>3679</v>
      </c>
      <c r="E363" s="107" t="s">
        <v>1709</v>
      </c>
      <c r="F363" s="126">
        <v>1695.76</v>
      </c>
      <c r="G363" s="107" t="str">
        <f t="shared" si="5"/>
        <v>SH19-02359</v>
      </c>
      <c r="H363" s="318"/>
      <c r="I363" s="126"/>
      <c r="J363" s="110"/>
      <c r="K363" s="108"/>
      <c r="L363" s="107"/>
      <c r="M363" s="319"/>
      <c r="N363" s="107"/>
    </row>
    <row r="364" spans="1:14" s="200" customFormat="1" ht="18" customHeight="1">
      <c r="A364" s="107">
        <v>359</v>
      </c>
      <c r="B364" s="107" t="s">
        <v>329</v>
      </c>
      <c r="C364" s="90">
        <v>43536</v>
      </c>
      <c r="D364" s="107" t="s">
        <v>3680</v>
      </c>
      <c r="E364" s="107" t="s">
        <v>1709</v>
      </c>
      <c r="F364" s="126">
        <v>1470.27</v>
      </c>
      <c r="G364" s="107" t="str">
        <f t="shared" si="5"/>
        <v>SH19-02360</v>
      </c>
      <c r="H364" s="318"/>
      <c r="I364" s="126"/>
      <c r="J364" s="110"/>
      <c r="K364" s="108"/>
      <c r="L364" s="107"/>
      <c r="M364" s="319"/>
      <c r="N364" s="107"/>
    </row>
    <row r="365" spans="1:14" s="200" customFormat="1" ht="18" customHeight="1">
      <c r="A365" s="107">
        <v>360</v>
      </c>
      <c r="B365" s="107" t="s">
        <v>49</v>
      </c>
      <c r="C365" s="90">
        <v>43537</v>
      </c>
      <c r="D365" s="107" t="s">
        <v>3681</v>
      </c>
      <c r="E365" s="107" t="s">
        <v>1709</v>
      </c>
      <c r="F365" s="126">
        <v>15667.08</v>
      </c>
      <c r="G365" s="107" t="str">
        <f t="shared" si="5"/>
        <v>SH19-02361</v>
      </c>
      <c r="H365" s="318"/>
      <c r="I365" s="126"/>
      <c r="J365" s="110"/>
      <c r="K365" s="108"/>
      <c r="L365" s="107"/>
      <c r="M365" s="319"/>
      <c r="N365" s="107"/>
    </row>
    <row r="366" spans="1:14" s="200" customFormat="1" ht="18" customHeight="1">
      <c r="A366" s="107">
        <v>361</v>
      </c>
      <c r="B366" s="107" t="s">
        <v>1746</v>
      </c>
      <c r="C366" s="90"/>
      <c r="D366" s="327" t="s">
        <v>3682</v>
      </c>
      <c r="E366" s="107" t="s">
        <v>1709</v>
      </c>
      <c r="F366" s="126">
        <v>0</v>
      </c>
      <c r="G366" s="107" t="str">
        <f t="shared" si="5"/>
        <v>SH19-02362</v>
      </c>
      <c r="H366" s="318"/>
      <c r="I366" s="126"/>
      <c r="J366" s="110"/>
      <c r="K366" s="108"/>
      <c r="L366" s="107"/>
      <c r="M366" s="319"/>
      <c r="N366" s="107"/>
    </row>
    <row r="367" spans="1:14" s="200" customFormat="1" ht="18" customHeight="1">
      <c r="A367" s="107">
        <v>362</v>
      </c>
      <c r="B367" s="107" t="s">
        <v>141</v>
      </c>
      <c r="C367" s="90">
        <v>43536</v>
      </c>
      <c r="D367" s="107" t="s">
        <v>3683</v>
      </c>
      <c r="E367" s="107" t="s">
        <v>1709</v>
      </c>
      <c r="F367" s="126">
        <v>1043.7</v>
      </c>
      <c r="G367" s="107" t="str">
        <f t="shared" si="5"/>
        <v>SH19-02363</v>
      </c>
      <c r="H367" s="318"/>
      <c r="I367" s="126"/>
      <c r="J367" s="110"/>
      <c r="K367" s="108"/>
      <c r="L367" s="107"/>
      <c r="M367" s="319"/>
      <c r="N367" s="107"/>
    </row>
    <row r="368" spans="1:14" s="200" customFormat="1" ht="18" customHeight="1">
      <c r="A368" s="107">
        <v>363</v>
      </c>
      <c r="B368" s="107" t="s">
        <v>142</v>
      </c>
      <c r="C368" s="90">
        <v>43536</v>
      </c>
      <c r="D368" s="107" t="s">
        <v>3684</v>
      </c>
      <c r="E368" s="107" t="s">
        <v>1709</v>
      </c>
      <c r="F368" s="126">
        <v>2155.39</v>
      </c>
      <c r="G368" s="107" t="str">
        <f t="shared" si="5"/>
        <v>SH19-02364</v>
      </c>
      <c r="H368" s="318"/>
      <c r="I368" s="126"/>
      <c r="J368" s="110"/>
      <c r="K368" s="108"/>
      <c r="L368" s="107"/>
      <c r="M368" s="319"/>
      <c r="N368" s="107"/>
    </row>
    <row r="369" spans="1:14" s="200" customFormat="1" ht="18" customHeight="1">
      <c r="A369" s="107">
        <v>364</v>
      </c>
      <c r="B369" s="107" t="s">
        <v>142</v>
      </c>
      <c r="C369" s="90">
        <v>43536</v>
      </c>
      <c r="D369" s="107" t="s">
        <v>3685</v>
      </c>
      <c r="E369" s="107" t="s">
        <v>1709</v>
      </c>
      <c r="F369" s="126">
        <v>484.67</v>
      </c>
      <c r="G369" s="107" t="str">
        <f t="shared" si="5"/>
        <v>SH19-02365</v>
      </c>
      <c r="H369" s="318"/>
      <c r="I369" s="126"/>
      <c r="J369" s="110"/>
      <c r="K369" s="108"/>
      <c r="L369" s="107"/>
      <c r="M369" s="319"/>
      <c r="N369" s="107"/>
    </row>
    <row r="370" spans="1:14" s="200" customFormat="1" ht="18" customHeight="1">
      <c r="A370" s="107">
        <v>365</v>
      </c>
      <c r="B370" s="107" t="s">
        <v>1727</v>
      </c>
      <c r="C370" s="90">
        <v>43536</v>
      </c>
      <c r="D370" s="107" t="s">
        <v>3686</v>
      </c>
      <c r="E370" s="107" t="s">
        <v>1709</v>
      </c>
      <c r="F370" s="126">
        <v>1729.8</v>
      </c>
      <c r="G370" s="107" t="str">
        <f t="shared" si="5"/>
        <v>SH19-02366</v>
      </c>
      <c r="H370" s="318"/>
      <c r="I370" s="126"/>
      <c r="J370" s="110"/>
      <c r="K370" s="108"/>
      <c r="L370" s="107"/>
      <c r="M370" s="319"/>
      <c r="N370" s="107"/>
    </row>
    <row r="371" spans="1:14" s="200" customFormat="1" ht="18" customHeight="1">
      <c r="A371" s="107">
        <v>366</v>
      </c>
      <c r="B371" s="107" t="s">
        <v>53</v>
      </c>
      <c r="C371" s="90">
        <v>43536</v>
      </c>
      <c r="D371" s="107" t="s">
        <v>3687</v>
      </c>
      <c r="E371" s="107" t="s">
        <v>1709</v>
      </c>
      <c r="F371" s="126">
        <v>2819.56</v>
      </c>
      <c r="G371" s="107" t="str">
        <f t="shared" si="5"/>
        <v>SH19-02367</v>
      </c>
      <c r="H371" s="318"/>
      <c r="I371" s="126"/>
      <c r="J371" s="110"/>
      <c r="K371" s="108"/>
      <c r="L371" s="107"/>
      <c r="M371" s="319"/>
      <c r="N371" s="107"/>
    </row>
    <row r="372" spans="1:14" s="200" customFormat="1" ht="18" customHeight="1">
      <c r="A372" s="107">
        <v>367</v>
      </c>
      <c r="B372" s="107" t="s">
        <v>1746</v>
      </c>
      <c r="C372" s="90"/>
      <c r="D372" s="327" t="s">
        <v>3688</v>
      </c>
      <c r="E372" s="107" t="s">
        <v>1709</v>
      </c>
      <c r="F372" s="126">
        <v>0</v>
      </c>
      <c r="G372" s="107" t="str">
        <f t="shared" si="5"/>
        <v>SH19-02368</v>
      </c>
      <c r="H372" s="318"/>
      <c r="I372" s="126"/>
      <c r="J372" s="110"/>
      <c r="K372" s="108"/>
      <c r="L372" s="107"/>
      <c r="M372" s="319"/>
      <c r="N372" s="107"/>
    </row>
    <row r="373" spans="1:14" s="200" customFormat="1" ht="18" customHeight="1">
      <c r="A373" s="107">
        <v>368</v>
      </c>
      <c r="B373" s="107" t="s">
        <v>43</v>
      </c>
      <c r="C373" s="90">
        <v>43536</v>
      </c>
      <c r="D373" s="107" t="s">
        <v>3689</v>
      </c>
      <c r="E373" s="107" t="s">
        <v>1709</v>
      </c>
      <c r="F373" s="126">
        <v>1630.25</v>
      </c>
      <c r="G373" s="107" t="str">
        <f t="shared" si="5"/>
        <v>SH19-02369</v>
      </c>
      <c r="H373" s="318"/>
      <c r="I373" s="126"/>
      <c r="J373" s="110"/>
      <c r="K373" s="108"/>
      <c r="L373" s="107"/>
      <c r="M373" s="319"/>
      <c r="N373" s="107"/>
    </row>
    <row r="374" spans="1:14" s="200" customFormat="1" ht="18" customHeight="1">
      <c r="A374" s="107">
        <v>369</v>
      </c>
      <c r="B374" s="107" t="s">
        <v>337</v>
      </c>
      <c r="C374" s="90">
        <v>43536</v>
      </c>
      <c r="D374" s="107" t="s">
        <v>3690</v>
      </c>
      <c r="E374" s="107" t="s">
        <v>1709</v>
      </c>
      <c r="F374" s="126">
        <v>934.5</v>
      </c>
      <c r="G374" s="107" t="str">
        <f t="shared" si="5"/>
        <v>SH19-02370</v>
      </c>
      <c r="H374" s="318"/>
      <c r="I374" s="126"/>
      <c r="J374" s="110"/>
      <c r="K374" s="108"/>
      <c r="L374" s="107"/>
      <c r="M374" s="319"/>
      <c r="N374" s="107"/>
    </row>
    <row r="375" spans="1:14" s="200" customFormat="1" ht="18" customHeight="1">
      <c r="A375" s="107">
        <v>370</v>
      </c>
      <c r="B375" s="107" t="s">
        <v>1727</v>
      </c>
      <c r="C375" s="90">
        <v>43536</v>
      </c>
      <c r="D375" s="107" t="s">
        <v>3691</v>
      </c>
      <c r="E375" s="107" t="s">
        <v>1709</v>
      </c>
      <c r="F375" s="126">
        <v>3014</v>
      </c>
      <c r="G375" s="107" t="str">
        <f t="shared" si="5"/>
        <v>SH19-02371</v>
      </c>
      <c r="H375" s="318"/>
      <c r="I375" s="126"/>
      <c r="J375" s="110"/>
      <c r="K375" s="108"/>
      <c r="L375" s="107"/>
      <c r="M375" s="319"/>
      <c r="N375" s="107"/>
    </row>
    <row r="376" spans="1:14" s="200" customFormat="1" ht="18" customHeight="1">
      <c r="A376" s="107">
        <v>371</v>
      </c>
      <c r="B376" s="107" t="s">
        <v>42</v>
      </c>
      <c r="C376" s="90">
        <v>43537</v>
      </c>
      <c r="D376" s="107" t="s">
        <v>3692</v>
      </c>
      <c r="E376" s="107" t="s">
        <v>4220</v>
      </c>
      <c r="F376" s="126">
        <v>8477.3799999999992</v>
      </c>
      <c r="G376" s="107" t="str">
        <f t="shared" si="5"/>
        <v>SH19-02372</v>
      </c>
      <c r="H376" s="318"/>
      <c r="I376" s="126"/>
      <c r="J376" s="110"/>
      <c r="K376" s="108"/>
      <c r="L376" s="107"/>
      <c r="M376" s="319"/>
      <c r="N376" s="107"/>
    </row>
    <row r="377" spans="1:14" s="200" customFormat="1" ht="18" customHeight="1">
      <c r="A377" s="107">
        <v>372</v>
      </c>
      <c r="B377" s="107" t="s">
        <v>42</v>
      </c>
      <c r="C377" s="90">
        <v>43537</v>
      </c>
      <c r="D377" s="107" t="s">
        <v>3693</v>
      </c>
      <c r="E377" s="107" t="s">
        <v>4220</v>
      </c>
      <c r="F377" s="126">
        <v>11633.17</v>
      </c>
      <c r="G377" s="107" t="str">
        <f t="shared" si="5"/>
        <v>SH19-02373</v>
      </c>
      <c r="H377" s="318"/>
      <c r="I377" s="126"/>
      <c r="J377" s="110"/>
      <c r="K377" s="108"/>
      <c r="L377" s="107"/>
      <c r="M377" s="319"/>
      <c r="N377" s="107"/>
    </row>
    <row r="378" spans="1:14" s="200" customFormat="1" ht="18" customHeight="1">
      <c r="A378" s="107">
        <v>373</v>
      </c>
      <c r="B378" s="107" t="s">
        <v>42</v>
      </c>
      <c r="C378" s="90">
        <v>43537</v>
      </c>
      <c r="D378" s="107" t="s">
        <v>3694</v>
      </c>
      <c r="E378" s="107" t="s">
        <v>4220</v>
      </c>
      <c r="F378" s="126">
        <v>1850.97</v>
      </c>
      <c r="G378" s="107" t="str">
        <f t="shared" si="5"/>
        <v>SH19-02374</v>
      </c>
      <c r="H378" s="318"/>
      <c r="I378" s="126"/>
      <c r="J378" s="110"/>
      <c r="K378" s="108"/>
      <c r="L378" s="107"/>
      <c r="M378" s="319"/>
      <c r="N378" s="107"/>
    </row>
    <row r="379" spans="1:14" s="200" customFormat="1" ht="18" customHeight="1">
      <c r="A379" s="107">
        <v>374</v>
      </c>
      <c r="B379" s="107" t="s">
        <v>43</v>
      </c>
      <c r="C379" s="90">
        <v>43536</v>
      </c>
      <c r="D379" s="107" t="s">
        <v>3695</v>
      </c>
      <c r="E379" s="107" t="s">
        <v>1709</v>
      </c>
      <c r="F379" s="126">
        <v>1665.94</v>
      </c>
      <c r="G379" s="107" t="str">
        <f t="shared" si="5"/>
        <v>SH19-02375</v>
      </c>
      <c r="H379" s="318"/>
      <c r="I379" s="126"/>
      <c r="J379" s="110"/>
      <c r="K379" s="108"/>
      <c r="L379" s="107"/>
      <c r="M379" s="319"/>
      <c r="N379" s="107"/>
    </row>
    <row r="380" spans="1:14" s="200" customFormat="1" ht="18" customHeight="1">
      <c r="A380" s="107">
        <v>375</v>
      </c>
      <c r="B380" s="107" t="s">
        <v>43</v>
      </c>
      <c r="C380" s="90">
        <v>43537</v>
      </c>
      <c r="D380" s="107" t="s">
        <v>3696</v>
      </c>
      <c r="E380" s="107" t="s">
        <v>1709</v>
      </c>
      <c r="F380" s="126">
        <v>3457.18</v>
      </c>
      <c r="G380" s="107" t="str">
        <f t="shared" si="5"/>
        <v>SH19-02376</v>
      </c>
      <c r="H380" s="318"/>
      <c r="I380" s="126"/>
      <c r="J380" s="110"/>
      <c r="K380" s="108"/>
      <c r="L380" s="107"/>
      <c r="M380" s="319"/>
      <c r="N380" s="107"/>
    </row>
    <row r="381" spans="1:14" s="200" customFormat="1" ht="18" customHeight="1">
      <c r="A381" s="107">
        <v>376</v>
      </c>
      <c r="B381" s="107" t="s">
        <v>42</v>
      </c>
      <c r="C381" s="90">
        <v>43538</v>
      </c>
      <c r="D381" s="107" t="s">
        <v>3697</v>
      </c>
      <c r="E381" s="107" t="s">
        <v>4219</v>
      </c>
      <c r="F381" s="126">
        <v>8702.09</v>
      </c>
      <c r="G381" s="107" t="str">
        <f t="shared" si="5"/>
        <v>SH19-02377</v>
      </c>
      <c r="H381" s="318"/>
      <c r="I381" s="126"/>
      <c r="J381" s="110"/>
      <c r="K381" s="108"/>
      <c r="L381" s="107"/>
      <c r="M381" s="319"/>
      <c r="N381" s="107"/>
    </row>
    <row r="382" spans="1:14" s="200" customFormat="1" ht="18" customHeight="1">
      <c r="A382" s="107">
        <v>377</v>
      </c>
      <c r="B382" s="107" t="s">
        <v>42</v>
      </c>
      <c r="C382" s="90">
        <v>43538</v>
      </c>
      <c r="D382" s="107" t="s">
        <v>3698</v>
      </c>
      <c r="E382" s="107" t="s">
        <v>4219</v>
      </c>
      <c r="F382" s="126">
        <v>9121.5</v>
      </c>
      <c r="G382" s="107" t="str">
        <f t="shared" si="5"/>
        <v>SH19-02378</v>
      </c>
      <c r="H382" s="318"/>
      <c r="I382" s="126"/>
      <c r="J382" s="110"/>
      <c r="K382" s="108"/>
      <c r="L382" s="107"/>
      <c r="M382" s="319"/>
      <c r="N382" s="107"/>
    </row>
    <row r="383" spans="1:14" s="200" customFormat="1" ht="18" customHeight="1">
      <c r="A383" s="107">
        <v>378</v>
      </c>
      <c r="B383" s="107" t="s">
        <v>42</v>
      </c>
      <c r="C383" s="90">
        <v>43538</v>
      </c>
      <c r="D383" s="107" t="s">
        <v>3699</v>
      </c>
      <c r="E383" s="107" t="s">
        <v>4219</v>
      </c>
      <c r="F383" s="126">
        <v>7589.94</v>
      </c>
      <c r="G383" s="107" t="str">
        <f t="shared" si="5"/>
        <v>SH19-02379</v>
      </c>
      <c r="H383" s="318"/>
      <c r="I383" s="126"/>
      <c r="J383" s="110"/>
      <c r="K383" s="108"/>
      <c r="L383" s="107"/>
      <c r="M383" s="319"/>
      <c r="N383" s="107"/>
    </row>
    <row r="384" spans="1:14" s="200" customFormat="1" ht="18" customHeight="1">
      <c r="A384" s="107">
        <v>379</v>
      </c>
      <c r="B384" s="107" t="s">
        <v>42</v>
      </c>
      <c r="C384" s="90">
        <v>43538</v>
      </c>
      <c r="D384" s="107" t="s">
        <v>3700</v>
      </c>
      <c r="E384" s="107" t="s">
        <v>4219</v>
      </c>
      <c r="F384" s="126">
        <v>9866.1299999999992</v>
      </c>
      <c r="G384" s="107" t="str">
        <f t="shared" si="5"/>
        <v>SH19-02380</v>
      </c>
      <c r="H384" s="318"/>
      <c r="I384" s="126"/>
      <c r="J384" s="110"/>
      <c r="K384" s="108"/>
      <c r="L384" s="107"/>
      <c r="M384" s="319"/>
      <c r="N384" s="107"/>
    </row>
    <row r="385" spans="1:14" s="200" customFormat="1" ht="18" customHeight="1">
      <c r="A385" s="107">
        <v>380</v>
      </c>
      <c r="B385" s="107" t="s">
        <v>42</v>
      </c>
      <c r="C385" s="90">
        <v>43538</v>
      </c>
      <c r="D385" s="107" t="s">
        <v>3701</v>
      </c>
      <c r="E385" s="107" t="s">
        <v>4219</v>
      </c>
      <c r="F385" s="126">
        <v>8453.51</v>
      </c>
      <c r="G385" s="107" t="str">
        <f t="shared" si="5"/>
        <v>SH19-02381</v>
      </c>
      <c r="H385" s="318"/>
      <c r="I385" s="126"/>
      <c r="J385" s="110"/>
      <c r="K385" s="108"/>
      <c r="L385" s="107"/>
      <c r="M385" s="319"/>
      <c r="N385" s="107"/>
    </row>
    <row r="386" spans="1:14" s="200" customFormat="1" ht="18" customHeight="1">
      <c r="A386" s="107">
        <v>381</v>
      </c>
      <c r="B386" s="107" t="s">
        <v>42</v>
      </c>
      <c r="C386" s="90">
        <v>43538</v>
      </c>
      <c r="D386" s="107" t="s">
        <v>3702</v>
      </c>
      <c r="E386" s="107" t="s">
        <v>4219</v>
      </c>
      <c r="F386" s="126">
        <v>8036.59</v>
      </c>
      <c r="G386" s="107" t="str">
        <f t="shared" si="5"/>
        <v>SH19-02382</v>
      </c>
      <c r="H386" s="318"/>
      <c r="I386" s="126"/>
      <c r="J386" s="110"/>
      <c r="K386" s="108"/>
      <c r="L386" s="107"/>
      <c r="M386" s="319"/>
      <c r="N386" s="107"/>
    </row>
    <row r="387" spans="1:14" s="200" customFormat="1" ht="18" customHeight="1">
      <c r="A387" s="107">
        <v>382</v>
      </c>
      <c r="B387" s="107" t="s">
        <v>42</v>
      </c>
      <c r="C387" s="90">
        <v>43538</v>
      </c>
      <c r="D387" s="107" t="s">
        <v>3703</v>
      </c>
      <c r="E387" s="107" t="s">
        <v>4219</v>
      </c>
      <c r="F387" s="126">
        <v>5230.78</v>
      </c>
      <c r="G387" s="107" t="str">
        <f t="shared" si="5"/>
        <v>SH19-02383</v>
      </c>
      <c r="H387" s="318"/>
      <c r="I387" s="126"/>
      <c r="J387" s="110"/>
      <c r="K387" s="108"/>
      <c r="L387" s="107"/>
      <c r="M387" s="319"/>
      <c r="N387" s="107"/>
    </row>
    <row r="388" spans="1:14" s="200" customFormat="1" ht="18" customHeight="1">
      <c r="A388" s="107">
        <v>383</v>
      </c>
      <c r="B388" s="107" t="s">
        <v>42</v>
      </c>
      <c r="C388" s="90">
        <v>43538</v>
      </c>
      <c r="D388" s="107" t="s">
        <v>3704</v>
      </c>
      <c r="E388" s="107" t="s">
        <v>4219</v>
      </c>
      <c r="F388" s="126">
        <v>7438.59</v>
      </c>
      <c r="G388" s="107" t="str">
        <f t="shared" si="5"/>
        <v>SH19-02384</v>
      </c>
      <c r="H388" s="318"/>
      <c r="I388" s="126"/>
      <c r="J388" s="110"/>
      <c r="K388" s="108"/>
      <c r="L388" s="107"/>
      <c r="M388" s="319"/>
      <c r="N388" s="107"/>
    </row>
    <row r="389" spans="1:14" s="200" customFormat="1" ht="18" customHeight="1">
      <c r="A389" s="107">
        <v>384</v>
      </c>
      <c r="B389" s="107" t="s">
        <v>42</v>
      </c>
      <c r="C389" s="90">
        <v>43538</v>
      </c>
      <c r="D389" s="107" t="s">
        <v>3705</v>
      </c>
      <c r="E389" s="107" t="s">
        <v>4219</v>
      </c>
      <c r="F389" s="126">
        <v>7846.18</v>
      </c>
      <c r="G389" s="107" t="str">
        <f t="shared" si="5"/>
        <v>SH19-02385</v>
      </c>
      <c r="H389" s="318"/>
      <c r="I389" s="126"/>
      <c r="J389" s="110"/>
      <c r="K389" s="108"/>
      <c r="L389" s="107"/>
      <c r="M389" s="319"/>
      <c r="N389" s="107"/>
    </row>
    <row r="390" spans="1:14" s="200" customFormat="1" ht="18" customHeight="1">
      <c r="A390" s="107">
        <v>385</v>
      </c>
      <c r="B390" s="107" t="s">
        <v>42</v>
      </c>
      <c r="C390" s="90">
        <v>43538</v>
      </c>
      <c r="D390" s="107" t="s">
        <v>3706</v>
      </c>
      <c r="E390" s="107" t="s">
        <v>4219</v>
      </c>
      <c r="F390" s="126">
        <v>6543.51</v>
      </c>
      <c r="G390" s="107" t="str">
        <f t="shared" si="5"/>
        <v>SH19-02386</v>
      </c>
      <c r="H390" s="318"/>
      <c r="I390" s="126"/>
      <c r="J390" s="110"/>
      <c r="K390" s="108"/>
      <c r="L390" s="107"/>
      <c r="M390" s="319"/>
      <c r="N390" s="107"/>
    </row>
    <row r="391" spans="1:14" s="200" customFormat="1" ht="18" customHeight="1">
      <c r="A391" s="107">
        <v>386</v>
      </c>
      <c r="B391" s="107" t="s">
        <v>42</v>
      </c>
      <c r="C391" s="90">
        <v>43538</v>
      </c>
      <c r="D391" s="107" t="s">
        <v>3707</v>
      </c>
      <c r="E391" s="107" t="s">
        <v>4219</v>
      </c>
      <c r="F391" s="126">
        <v>4325.3</v>
      </c>
      <c r="G391" s="107" t="str">
        <f t="shared" si="5"/>
        <v>SH19-02387</v>
      </c>
      <c r="H391" s="318"/>
      <c r="I391" s="126"/>
      <c r="J391" s="110"/>
      <c r="K391" s="108"/>
      <c r="L391" s="107"/>
      <c r="M391" s="319"/>
      <c r="N391" s="107"/>
    </row>
    <row r="392" spans="1:14" s="200" customFormat="1" ht="18" customHeight="1">
      <c r="A392" s="107">
        <v>387</v>
      </c>
      <c r="B392" s="107" t="s">
        <v>42</v>
      </c>
      <c r="C392" s="90">
        <v>43538</v>
      </c>
      <c r="D392" s="107" t="s">
        <v>3708</v>
      </c>
      <c r="E392" s="107" t="s">
        <v>4219</v>
      </c>
      <c r="F392" s="126">
        <v>5564.57</v>
      </c>
      <c r="G392" s="107" t="str">
        <f t="shared" ref="G392:G455" si="6">D392</f>
        <v>SH19-02388</v>
      </c>
      <c r="H392" s="318"/>
      <c r="I392" s="126"/>
      <c r="J392" s="110"/>
      <c r="K392" s="108"/>
      <c r="L392" s="107"/>
      <c r="M392" s="319"/>
      <c r="N392" s="107"/>
    </row>
    <row r="393" spans="1:14" s="200" customFormat="1" ht="18" customHeight="1">
      <c r="A393" s="107">
        <v>388</v>
      </c>
      <c r="B393" s="107" t="s">
        <v>42</v>
      </c>
      <c r="C393" s="90">
        <v>43538</v>
      </c>
      <c r="D393" s="107" t="s">
        <v>3709</v>
      </c>
      <c r="E393" s="107" t="s">
        <v>4219</v>
      </c>
      <c r="F393" s="126">
        <v>3784.64</v>
      </c>
      <c r="G393" s="107" t="str">
        <f t="shared" si="6"/>
        <v>SH19-02389</v>
      </c>
      <c r="H393" s="318"/>
      <c r="I393" s="126"/>
      <c r="J393" s="110"/>
      <c r="K393" s="108"/>
      <c r="L393" s="107"/>
      <c r="M393" s="319"/>
      <c r="N393" s="107"/>
    </row>
    <row r="394" spans="1:14" s="200" customFormat="1" ht="18" customHeight="1">
      <c r="A394" s="107">
        <v>389</v>
      </c>
      <c r="B394" s="107" t="s">
        <v>1746</v>
      </c>
      <c r="C394" s="90"/>
      <c r="D394" s="327" t="s">
        <v>3710</v>
      </c>
      <c r="E394" s="107" t="s">
        <v>1709</v>
      </c>
      <c r="F394" s="126">
        <v>0</v>
      </c>
      <c r="G394" s="107" t="str">
        <f t="shared" si="6"/>
        <v>SH19-02390</v>
      </c>
      <c r="H394" s="318"/>
      <c r="I394" s="126"/>
      <c r="J394" s="110"/>
      <c r="K394" s="108"/>
      <c r="L394" s="107"/>
      <c r="M394" s="319"/>
      <c r="N394" s="107"/>
    </row>
    <row r="395" spans="1:14" s="200" customFormat="1" ht="18" customHeight="1">
      <c r="A395" s="107">
        <v>390</v>
      </c>
      <c r="B395" s="107"/>
      <c r="C395" s="90"/>
      <c r="D395" s="347" t="s">
        <v>3711</v>
      </c>
      <c r="E395" s="107" t="s">
        <v>1709</v>
      </c>
      <c r="F395" s="126">
        <v>0</v>
      </c>
      <c r="G395" s="107" t="str">
        <f t="shared" si="6"/>
        <v>SH19-02391</v>
      </c>
      <c r="H395" s="318"/>
      <c r="I395" s="126"/>
      <c r="J395" s="110"/>
      <c r="K395" s="108"/>
      <c r="L395" s="107"/>
      <c r="M395" s="319"/>
      <c r="N395" s="107" t="s">
        <v>1942</v>
      </c>
    </row>
    <row r="396" spans="1:14" s="200" customFormat="1" ht="18" customHeight="1">
      <c r="A396" s="107">
        <v>391</v>
      </c>
      <c r="B396" s="107" t="s">
        <v>142</v>
      </c>
      <c r="C396" s="90">
        <v>43537</v>
      </c>
      <c r="D396" s="107" t="s">
        <v>3712</v>
      </c>
      <c r="E396" s="107" t="s">
        <v>1709</v>
      </c>
      <c r="F396" s="126">
        <v>739.39</v>
      </c>
      <c r="G396" s="107" t="str">
        <f t="shared" si="6"/>
        <v>SH19-02392</v>
      </c>
      <c r="H396" s="318"/>
      <c r="I396" s="126"/>
      <c r="J396" s="110"/>
      <c r="K396" s="108"/>
      <c r="L396" s="107"/>
      <c r="M396" s="319"/>
      <c r="N396" s="107"/>
    </row>
    <row r="397" spans="1:14" s="200" customFormat="1" ht="18" customHeight="1">
      <c r="A397" s="107">
        <v>392</v>
      </c>
      <c r="B397" s="107" t="s">
        <v>55</v>
      </c>
      <c r="C397" s="90">
        <v>43537</v>
      </c>
      <c r="D397" s="107" t="s">
        <v>3713</v>
      </c>
      <c r="E397" s="107" t="s">
        <v>1709</v>
      </c>
      <c r="F397" s="126">
        <v>727.65</v>
      </c>
      <c r="G397" s="107" t="str">
        <f t="shared" si="6"/>
        <v>SH19-02393</v>
      </c>
      <c r="H397" s="318"/>
      <c r="I397" s="126"/>
      <c r="J397" s="110"/>
      <c r="K397" s="108"/>
      <c r="L397" s="107"/>
      <c r="M397" s="319"/>
      <c r="N397" s="107"/>
    </row>
    <row r="398" spans="1:14" s="200" customFormat="1" ht="18" customHeight="1">
      <c r="A398" s="107">
        <v>393</v>
      </c>
      <c r="B398" s="107" t="s">
        <v>55</v>
      </c>
      <c r="C398" s="90">
        <v>43537</v>
      </c>
      <c r="D398" s="107" t="s">
        <v>3714</v>
      </c>
      <c r="E398" s="107" t="s">
        <v>1709</v>
      </c>
      <c r="F398" s="126">
        <v>1526.4</v>
      </c>
      <c r="G398" s="107" t="str">
        <f t="shared" si="6"/>
        <v>SH19-02394</v>
      </c>
      <c r="H398" s="318"/>
      <c r="I398" s="126"/>
      <c r="J398" s="110"/>
      <c r="K398" s="108"/>
      <c r="L398" s="107"/>
      <c r="M398" s="319"/>
      <c r="N398" s="107"/>
    </row>
    <row r="399" spans="1:14" s="200" customFormat="1" ht="18" customHeight="1">
      <c r="A399" s="107">
        <v>394</v>
      </c>
      <c r="B399" s="107" t="s">
        <v>139</v>
      </c>
      <c r="C399" s="90">
        <v>43537</v>
      </c>
      <c r="D399" s="107" t="s">
        <v>3715</v>
      </c>
      <c r="E399" s="107" t="s">
        <v>1709</v>
      </c>
      <c r="F399" s="126">
        <v>1495.22</v>
      </c>
      <c r="G399" s="107" t="str">
        <f t="shared" si="6"/>
        <v>SH19-02395</v>
      </c>
      <c r="H399" s="318"/>
      <c r="I399" s="126"/>
      <c r="J399" s="110"/>
      <c r="K399" s="108"/>
      <c r="L399" s="107"/>
      <c r="M399" s="319"/>
      <c r="N399" s="107"/>
    </row>
    <row r="400" spans="1:14" s="200" customFormat="1" ht="18" customHeight="1">
      <c r="A400" s="107">
        <v>395</v>
      </c>
      <c r="B400" s="107" t="s">
        <v>55</v>
      </c>
      <c r="C400" s="90">
        <v>43537</v>
      </c>
      <c r="D400" s="107" t="s">
        <v>3716</v>
      </c>
      <c r="E400" s="107" t="s">
        <v>1709</v>
      </c>
      <c r="F400" s="126">
        <v>83.14</v>
      </c>
      <c r="G400" s="107" t="str">
        <f t="shared" si="6"/>
        <v>SH19-02396</v>
      </c>
      <c r="H400" s="318"/>
      <c r="I400" s="126"/>
      <c r="J400" s="110"/>
      <c r="K400" s="108"/>
      <c r="L400" s="107"/>
      <c r="M400" s="319"/>
      <c r="N400" s="107"/>
    </row>
    <row r="401" spans="1:14" s="200" customFormat="1" ht="18" customHeight="1">
      <c r="A401" s="107">
        <v>396</v>
      </c>
      <c r="B401" s="107" t="s">
        <v>55</v>
      </c>
      <c r="C401" s="90">
        <v>43537</v>
      </c>
      <c r="D401" s="107" t="s">
        <v>3717</v>
      </c>
      <c r="E401" s="107" t="s">
        <v>1709</v>
      </c>
      <c r="F401" s="126">
        <v>194.85</v>
      </c>
      <c r="G401" s="107" t="str">
        <f t="shared" si="6"/>
        <v>SH19-02397</v>
      </c>
      <c r="H401" s="318"/>
      <c r="I401" s="126"/>
      <c r="J401" s="110"/>
      <c r="K401" s="108"/>
      <c r="L401" s="107"/>
      <c r="M401" s="319"/>
      <c r="N401" s="107"/>
    </row>
    <row r="402" spans="1:14" s="200" customFormat="1" ht="18" customHeight="1">
      <c r="A402" s="107">
        <v>397</v>
      </c>
      <c r="B402" s="107" t="s">
        <v>55</v>
      </c>
      <c r="C402" s="90">
        <v>43537</v>
      </c>
      <c r="D402" s="107" t="s">
        <v>3718</v>
      </c>
      <c r="E402" s="107" t="s">
        <v>1709</v>
      </c>
      <c r="F402" s="126">
        <v>47.55</v>
      </c>
      <c r="G402" s="107" t="str">
        <f t="shared" si="6"/>
        <v>SH19-02398</v>
      </c>
      <c r="H402" s="318"/>
      <c r="I402" s="126"/>
      <c r="J402" s="110"/>
      <c r="K402" s="108"/>
      <c r="L402" s="107"/>
      <c r="M402" s="319"/>
      <c r="N402" s="107"/>
    </row>
    <row r="403" spans="1:14" s="200" customFormat="1" ht="18" customHeight="1">
      <c r="A403" s="107">
        <v>398</v>
      </c>
      <c r="B403" s="107" t="s">
        <v>43</v>
      </c>
      <c r="C403" s="90">
        <v>43537</v>
      </c>
      <c r="D403" s="107" t="s">
        <v>3719</v>
      </c>
      <c r="E403" s="107" t="s">
        <v>1709</v>
      </c>
      <c r="F403" s="126">
        <v>1052.83</v>
      </c>
      <c r="G403" s="107" t="str">
        <f t="shared" si="6"/>
        <v>SH19-02399</v>
      </c>
      <c r="H403" s="318"/>
      <c r="I403" s="126"/>
      <c r="J403" s="110"/>
      <c r="K403" s="108"/>
      <c r="L403" s="107"/>
      <c r="M403" s="319"/>
      <c r="N403" s="107"/>
    </row>
    <row r="404" spans="1:14" s="200" customFormat="1" ht="18" customHeight="1">
      <c r="A404" s="107">
        <v>399</v>
      </c>
      <c r="B404" s="107" t="s">
        <v>298</v>
      </c>
      <c r="C404" s="90">
        <v>43537</v>
      </c>
      <c r="D404" s="107" t="s">
        <v>3720</v>
      </c>
      <c r="E404" s="107" t="s">
        <v>1709</v>
      </c>
      <c r="F404" s="126">
        <v>605.22</v>
      </c>
      <c r="G404" s="107" t="str">
        <f t="shared" si="6"/>
        <v>SH19-02400</v>
      </c>
      <c r="H404" s="318"/>
      <c r="I404" s="126"/>
      <c r="J404" s="110"/>
      <c r="K404" s="108"/>
      <c r="L404" s="107"/>
      <c r="M404" s="319"/>
      <c r="N404" s="107"/>
    </row>
    <row r="405" spans="1:14" s="200" customFormat="1" ht="18" customHeight="1">
      <c r="A405" s="107">
        <v>400</v>
      </c>
      <c r="B405" s="107" t="s">
        <v>237</v>
      </c>
      <c r="C405" s="90">
        <v>43537</v>
      </c>
      <c r="D405" s="107" t="s">
        <v>3721</v>
      </c>
      <c r="E405" s="107" t="s">
        <v>1709</v>
      </c>
      <c r="F405" s="126">
        <v>7141.11</v>
      </c>
      <c r="G405" s="107" t="str">
        <f t="shared" si="6"/>
        <v>SH19-02401</v>
      </c>
      <c r="H405" s="318"/>
      <c r="I405" s="126"/>
      <c r="J405" s="110"/>
      <c r="K405" s="108"/>
      <c r="L405" s="107"/>
      <c r="M405" s="319"/>
      <c r="N405" s="107"/>
    </row>
    <row r="406" spans="1:14" s="200" customFormat="1" ht="18" customHeight="1">
      <c r="A406" s="107">
        <v>401</v>
      </c>
      <c r="B406" s="107" t="s">
        <v>1746</v>
      </c>
      <c r="C406" s="90"/>
      <c r="D406" s="327" t="s">
        <v>3722</v>
      </c>
      <c r="E406" s="107" t="s">
        <v>1709</v>
      </c>
      <c r="F406" s="126">
        <v>0</v>
      </c>
      <c r="G406" s="107" t="str">
        <f t="shared" si="6"/>
        <v>SH19-02402</v>
      </c>
      <c r="H406" s="318"/>
      <c r="I406" s="126"/>
      <c r="J406" s="110"/>
      <c r="K406" s="108"/>
      <c r="L406" s="107"/>
      <c r="M406" s="319"/>
      <c r="N406" s="107"/>
    </row>
    <row r="407" spans="1:14" s="200" customFormat="1" ht="18" customHeight="1">
      <c r="A407" s="107">
        <v>402</v>
      </c>
      <c r="B407" s="107" t="s">
        <v>42</v>
      </c>
      <c r="C407" s="90">
        <v>43537</v>
      </c>
      <c r="D407" s="107" t="s">
        <v>3723</v>
      </c>
      <c r="E407" s="107" t="s">
        <v>4220</v>
      </c>
      <c r="F407" s="126">
        <v>14.44</v>
      </c>
      <c r="G407" s="107" t="str">
        <f t="shared" si="6"/>
        <v>SH19-02403</v>
      </c>
      <c r="H407" s="318"/>
      <c r="I407" s="126"/>
      <c r="J407" s="110"/>
      <c r="K407" s="108"/>
      <c r="L407" s="107"/>
      <c r="M407" s="319"/>
      <c r="N407" s="107"/>
    </row>
    <row r="408" spans="1:14" s="200" customFormat="1" ht="18" customHeight="1">
      <c r="A408" s="107">
        <v>403</v>
      </c>
      <c r="B408" s="107" t="s">
        <v>1727</v>
      </c>
      <c r="C408" s="90">
        <v>43537</v>
      </c>
      <c r="D408" s="107" t="s">
        <v>3724</v>
      </c>
      <c r="E408" s="107" t="s">
        <v>1709</v>
      </c>
      <c r="F408" s="126">
        <v>1067.4000000000001</v>
      </c>
      <c r="G408" s="107" t="str">
        <f t="shared" si="6"/>
        <v>SH19-02404</v>
      </c>
      <c r="H408" s="318"/>
      <c r="I408" s="126"/>
      <c r="J408" s="110"/>
      <c r="K408" s="108"/>
      <c r="L408" s="107"/>
      <c r="M408" s="319"/>
      <c r="N408" s="107"/>
    </row>
    <row r="409" spans="1:14" s="200" customFormat="1" ht="18" customHeight="1">
      <c r="A409" s="107">
        <v>404</v>
      </c>
      <c r="B409" s="107" t="s">
        <v>197</v>
      </c>
      <c r="C409" s="90">
        <v>43537</v>
      </c>
      <c r="D409" s="107" t="s">
        <v>3725</v>
      </c>
      <c r="E409" s="107" t="s">
        <v>1709</v>
      </c>
      <c r="F409" s="126">
        <v>17630.46</v>
      </c>
      <c r="G409" s="107" t="str">
        <f t="shared" si="6"/>
        <v>SH19-02405</v>
      </c>
      <c r="H409" s="318"/>
      <c r="I409" s="126"/>
      <c r="J409" s="110"/>
      <c r="K409" s="108"/>
      <c r="L409" s="107"/>
      <c r="M409" s="319"/>
      <c r="N409" s="107"/>
    </row>
    <row r="410" spans="1:14" s="200" customFormat="1" ht="18" customHeight="1">
      <c r="A410" s="107">
        <v>405</v>
      </c>
      <c r="B410" s="107" t="s">
        <v>55</v>
      </c>
      <c r="C410" s="90">
        <v>43537</v>
      </c>
      <c r="D410" s="107" t="s">
        <v>3726</v>
      </c>
      <c r="E410" s="107" t="s">
        <v>1709</v>
      </c>
      <c r="F410" s="126">
        <v>1644.84</v>
      </c>
      <c r="G410" s="107" t="str">
        <f t="shared" si="6"/>
        <v>SH19-02406</v>
      </c>
      <c r="H410" s="318"/>
      <c r="I410" s="126"/>
      <c r="J410" s="110"/>
      <c r="K410" s="108"/>
      <c r="L410" s="107"/>
      <c r="M410" s="319"/>
      <c r="N410" s="107"/>
    </row>
    <row r="411" spans="1:14" s="200" customFormat="1" ht="18" customHeight="1">
      <c r="A411" s="107">
        <v>406</v>
      </c>
      <c r="B411" s="107" t="s">
        <v>55</v>
      </c>
      <c r="C411" s="90">
        <v>43537</v>
      </c>
      <c r="D411" s="107" t="s">
        <v>3727</v>
      </c>
      <c r="E411" s="107" t="s">
        <v>1709</v>
      </c>
      <c r="F411" s="126">
        <v>1477.74</v>
      </c>
      <c r="G411" s="107" t="str">
        <f t="shared" si="6"/>
        <v>SH19-02407</v>
      </c>
      <c r="H411" s="318"/>
      <c r="I411" s="126"/>
      <c r="J411" s="110"/>
      <c r="K411" s="108"/>
      <c r="L411" s="107"/>
      <c r="M411" s="319"/>
      <c r="N411" s="107"/>
    </row>
    <row r="412" spans="1:14" s="200" customFormat="1" ht="18" customHeight="1">
      <c r="A412" s="107">
        <v>407</v>
      </c>
      <c r="B412" s="107" t="s">
        <v>55</v>
      </c>
      <c r="C412" s="90">
        <v>43537</v>
      </c>
      <c r="D412" s="107" t="s">
        <v>3728</v>
      </c>
      <c r="E412" s="107" t="s">
        <v>1709</v>
      </c>
      <c r="F412" s="126">
        <v>1549.62</v>
      </c>
      <c r="G412" s="107" t="str">
        <f t="shared" si="6"/>
        <v>SH19-02408</v>
      </c>
      <c r="H412" s="318"/>
      <c r="I412" s="126"/>
      <c r="J412" s="110"/>
      <c r="K412" s="108"/>
      <c r="L412" s="107"/>
      <c r="M412" s="319"/>
      <c r="N412" s="107"/>
    </row>
    <row r="413" spans="1:14" s="200" customFormat="1" ht="18" customHeight="1">
      <c r="A413" s="107">
        <v>408</v>
      </c>
      <c r="B413" s="107" t="s">
        <v>1746</v>
      </c>
      <c r="C413" s="90"/>
      <c r="D413" s="327" t="s">
        <v>3729</v>
      </c>
      <c r="E413" s="107" t="s">
        <v>1709</v>
      </c>
      <c r="F413" s="126">
        <v>0</v>
      </c>
      <c r="G413" s="107" t="str">
        <f t="shared" si="6"/>
        <v>SH19-02409</v>
      </c>
      <c r="H413" s="318"/>
      <c r="I413" s="126"/>
      <c r="J413" s="110"/>
      <c r="K413" s="108"/>
      <c r="L413" s="107"/>
      <c r="M413" s="319"/>
      <c r="N413" s="107"/>
    </row>
    <row r="414" spans="1:14" s="200" customFormat="1" ht="18" customHeight="1">
      <c r="A414" s="107">
        <v>409</v>
      </c>
      <c r="B414" s="107" t="s">
        <v>224</v>
      </c>
      <c r="C414" s="90">
        <v>43537</v>
      </c>
      <c r="D414" s="107" t="s">
        <v>3730</v>
      </c>
      <c r="E414" s="107" t="s">
        <v>1709</v>
      </c>
      <c r="F414" s="126">
        <v>7574.95</v>
      </c>
      <c r="G414" s="107" t="str">
        <f t="shared" si="6"/>
        <v>SH19-02410</v>
      </c>
      <c r="H414" s="318"/>
      <c r="I414" s="126"/>
      <c r="J414" s="110"/>
      <c r="K414" s="108"/>
      <c r="L414" s="107"/>
      <c r="M414" s="319"/>
      <c r="N414" s="107"/>
    </row>
    <row r="415" spans="1:14" s="200" customFormat="1" ht="18" customHeight="1">
      <c r="A415" s="107">
        <v>410</v>
      </c>
      <c r="B415" s="107" t="s">
        <v>1746</v>
      </c>
      <c r="C415" s="90"/>
      <c r="D415" s="327" t="s">
        <v>3731</v>
      </c>
      <c r="E415" s="107" t="s">
        <v>1709</v>
      </c>
      <c r="F415" s="126">
        <v>0</v>
      </c>
      <c r="G415" s="107" t="str">
        <f t="shared" si="6"/>
        <v>SH19-02411</v>
      </c>
      <c r="H415" s="318"/>
      <c r="I415" s="126"/>
      <c r="J415" s="110"/>
      <c r="K415" s="108"/>
      <c r="L415" s="107"/>
      <c r="M415" s="319"/>
      <c r="N415" s="107"/>
    </row>
    <row r="416" spans="1:14" s="200" customFormat="1" ht="18" customHeight="1">
      <c r="A416" s="107">
        <v>411</v>
      </c>
      <c r="B416" s="107" t="s">
        <v>141</v>
      </c>
      <c r="C416" s="90">
        <v>43537</v>
      </c>
      <c r="D416" s="107" t="s">
        <v>3732</v>
      </c>
      <c r="E416" s="107" t="s">
        <v>1709</v>
      </c>
      <c r="F416" s="126">
        <v>4686</v>
      </c>
      <c r="G416" s="107" t="str">
        <f t="shared" si="6"/>
        <v>SH19-02412</v>
      </c>
      <c r="H416" s="318"/>
      <c r="I416" s="126"/>
      <c r="J416" s="110"/>
      <c r="K416" s="108"/>
      <c r="L416" s="107"/>
      <c r="M416" s="319"/>
      <c r="N416" s="107"/>
    </row>
    <row r="417" spans="1:14" s="200" customFormat="1" ht="18" customHeight="1">
      <c r="A417" s="107">
        <v>412</v>
      </c>
      <c r="B417" s="107" t="s">
        <v>42</v>
      </c>
      <c r="C417" s="90">
        <v>43537</v>
      </c>
      <c r="D417" s="107" t="s">
        <v>3733</v>
      </c>
      <c r="E417" s="107" t="s">
        <v>4220</v>
      </c>
      <c r="F417" s="126">
        <v>34.99</v>
      </c>
      <c r="G417" s="107" t="str">
        <f t="shared" si="6"/>
        <v>SH19-02413</v>
      </c>
      <c r="H417" s="318"/>
      <c r="I417" s="126"/>
      <c r="J417" s="110"/>
      <c r="K417" s="108"/>
      <c r="L417" s="107"/>
      <c r="M417" s="319"/>
      <c r="N417" s="107"/>
    </row>
    <row r="418" spans="1:14" s="200" customFormat="1" ht="18" customHeight="1">
      <c r="A418" s="107">
        <v>413</v>
      </c>
      <c r="B418" s="107" t="s">
        <v>50</v>
      </c>
      <c r="C418" s="90">
        <v>43537</v>
      </c>
      <c r="D418" s="107" t="s">
        <v>3734</v>
      </c>
      <c r="E418" s="107" t="s">
        <v>1709</v>
      </c>
      <c r="F418" s="126">
        <v>1078.72</v>
      </c>
      <c r="G418" s="107" t="str">
        <f t="shared" si="6"/>
        <v>SH19-02414</v>
      </c>
      <c r="H418" s="318"/>
      <c r="I418" s="126"/>
      <c r="J418" s="110"/>
      <c r="K418" s="108"/>
      <c r="L418" s="107"/>
      <c r="M418" s="319"/>
      <c r="N418" s="107"/>
    </row>
    <row r="419" spans="1:14" s="200" customFormat="1" ht="18" customHeight="1">
      <c r="A419" s="107">
        <v>414</v>
      </c>
      <c r="B419" s="107" t="s">
        <v>142</v>
      </c>
      <c r="C419" s="90">
        <v>43537</v>
      </c>
      <c r="D419" s="107" t="s">
        <v>3735</v>
      </c>
      <c r="E419" s="107" t="s">
        <v>1709</v>
      </c>
      <c r="F419" s="126">
        <v>1784.2</v>
      </c>
      <c r="G419" s="107" t="str">
        <f t="shared" si="6"/>
        <v>SH19-02415</v>
      </c>
      <c r="H419" s="318"/>
      <c r="I419" s="126"/>
      <c r="J419" s="110"/>
      <c r="K419" s="108"/>
      <c r="L419" s="107"/>
      <c r="M419" s="319"/>
      <c r="N419" s="107"/>
    </row>
    <row r="420" spans="1:14" s="200" customFormat="1" ht="18" customHeight="1">
      <c r="A420" s="107">
        <v>415</v>
      </c>
      <c r="B420" s="107" t="s">
        <v>142</v>
      </c>
      <c r="C420" s="90">
        <v>43537</v>
      </c>
      <c r="D420" s="107" t="s">
        <v>3736</v>
      </c>
      <c r="E420" s="107" t="s">
        <v>1709</v>
      </c>
      <c r="F420" s="126">
        <v>602.38</v>
      </c>
      <c r="G420" s="107" t="str">
        <f t="shared" si="6"/>
        <v>SH19-02416</v>
      </c>
      <c r="H420" s="318"/>
      <c r="I420" s="126"/>
      <c r="J420" s="110"/>
      <c r="K420" s="108"/>
      <c r="L420" s="107"/>
      <c r="M420" s="319"/>
      <c r="N420" s="107"/>
    </row>
    <row r="421" spans="1:14" s="200" customFormat="1" ht="18" customHeight="1">
      <c r="A421" s="107">
        <v>416</v>
      </c>
      <c r="B421" s="107" t="s">
        <v>42</v>
      </c>
      <c r="C421" s="90">
        <v>43550</v>
      </c>
      <c r="D421" s="107" t="s">
        <v>3737</v>
      </c>
      <c r="E421" s="107" t="s">
        <v>4443</v>
      </c>
      <c r="F421" s="126">
        <v>1305.02</v>
      </c>
      <c r="G421" s="107" t="str">
        <f t="shared" si="6"/>
        <v>SH19-02417</v>
      </c>
      <c r="H421" s="318"/>
      <c r="I421" s="126"/>
      <c r="J421" s="110"/>
      <c r="K421" s="108"/>
      <c r="L421" s="107"/>
      <c r="M421" s="319"/>
      <c r="N421" s="107"/>
    </row>
    <row r="422" spans="1:14" s="200" customFormat="1" ht="18" customHeight="1">
      <c r="A422" s="107">
        <v>417</v>
      </c>
      <c r="B422" s="107" t="s">
        <v>288</v>
      </c>
      <c r="C422" s="90">
        <v>43537</v>
      </c>
      <c r="D422" s="107" t="s">
        <v>3738</v>
      </c>
      <c r="E422" s="107" t="s">
        <v>1709</v>
      </c>
      <c r="F422" s="126">
        <v>1676.16</v>
      </c>
      <c r="G422" s="107" t="str">
        <f t="shared" si="6"/>
        <v>SH19-02418</v>
      </c>
      <c r="H422" s="318"/>
      <c r="I422" s="126"/>
      <c r="J422" s="110"/>
      <c r="K422" s="108"/>
      <c r="L422" s="107"/>
      <c r="M422" s="319"/>
      <c r="N422" s="107"/>
    </row>
    <row r="423" spans="1:14" s="200" customFormat="1" ht="18" customHeight="1">
      <c r="A423" s="107">
        <v>418</v>
      </c>
      <c r="B423" s="107" t="s">
        <v>288</v>
      </c>
      <c r="C423" s="90">
        <v>43537</v>
      </c>
      <c r="D423" s="107" t="s">
        <v>3739</v>
      </c>
      <c r="E423" s="107" t="s">
        <v>1709</v>
      </c>
      <c r="F423" s="126">
        <v>137.93</v>
      </c>
      <c r="G423" s="107" t="str">
        <f t="shared" si="6"/>
        <v>SH19-02419</v>
      </c>
      <c r="H423" s="318"/>
      <c r="I423" s="126"/>
      <c r="J423" s="110"/>
      <c r="K423" s="108"/>
      <c r="L423" s="107"/>
      <c r="M423" s="319"/>
      <c r="N423" s="107"/>
    </row>
    <row r="424" spans="1:14" s="200" customFormat="1" ht="18" customHeight="1">
      <c r="A424" s="107">
        <v>419</v>
      </c>
      <c r="B424" s="107" t="s">
        <v>42</v>
      </c>
      <c r="C424" s="90">
        <v>43538</v>
      </c>
      <c r="D424" s="107" t="s">
        <v>3740</v>
      </c>
      <c r="E424" s="107" t="s">
        <v>4219</v>
      </c>
      <c r="F424" s="126">
        <v>9360.02</v>
      </c>
      <c r="G424" s="107" t="str">
        <f t="shared" si="6"/>
        <v>SH19-02420</v>
      </c>
      <c r="H424" s="318"/>
      <c r="I424" s="126"/>
      <c r="J424" s="110"/>
      <c r="K424" s="108"/>
      <c r="L424" s="107"/>
      <c r="M424" s="319"/>
      <c r="N424" s="107"/>
    </row>
    <row r="425" spans="1:14" s="200" customFormat="1" ht="18" customHeight="1">
      <c r="A425" s="107">
        <v>420</v>
      </c>
      <c r="B425" s="107" t="s">
        <v>42</v>
      </c>
      <c r="C425" s="90">
        <v>43538</v>
      </c>
      <c r="D425" s="107" t="s">
        <v>3741</v>
      </c>
      <c r="E425" s="107" t="s">
        <v>4219</v>
      </c>
      <c r="F425" s="126">
        <v>169.44</v>
      </c>
      <c r="G425" s="107" t="str">
        <f t="shared" si="6"/>
        <v>SH19-02421</v>
      </c>
      <c r="H425" s="318"/>
      <c r="I425" s="126"/>
      <c r="J425" s="110"/>
      <c r="K425" s="108"/>
      <c r="L425" s="107"/>
      <c r="M425" s="319"/>
      <c r="N425" s="107"/>
    </row>
    <row r="426" spans="1:14" s="200" customFormat="1" ht="18" customHeight="1">
      <c r="A426" s="107">
        <v>421</v>
      </c>
      <c r="B426" s="107" t="s">
        <v>42</v>
      </c>
      <c r="C426" s="90">
        <v>43539</v>
      </c>
      <c r="D426" s="107" t="s">
        <v>3742</v>
      </c>
      <c r="E426" s="107" t="s">
        <v>4218</v>
      </c>
      <c r="F426" s="126">
        <v>5814.06</v>
      </c>
      <c r="G426" s="107" t="str">
        <f t="shared" si="6"/>
        <v>SH19-02422</v>
      </c>
      <c r="H426" s="318"/>
      <c r="I426" s="126"/>
      <c r="J426" s="110"/>
      <c r="K426" s="108"/>
      <c r="L426" s="107"/>
      <c r="M426" s="319"/>
      <c r="N426" s="107"/>
    </row>
    <row r="427" spans="1:14" s="200" customFormat="1" ht="18" customHeight="1">
      <c r="A427" s="107">
        <v>422</v>
      </c>
      <c r="B427" s="107" t="s">
        <v>42</v>
      </c>
      <c r="C427" s="90">
        <v>43539</v>
      </c>
      <c r="D427" s="107" t="s">
        <v>3743</v>
      </c>
      <c r="E427" s="107" t="s">
        <v>4218</v>
      </c>
      <c r="F427" s="126">
        <v>1672.24</v>
      </c>
      <c r="G427" s="107" t="str">
        <f t="shared" si="6"/>
        <v>SH19-02423</v>
      </c>
      <c r="H427" s="318"/>
      <c r="I427" s="126"/>
      <c r="J427" s="110"/>
      <c r="K427" s="108"/>
      <c r="L427" s="107"/>
      <c r="M427" s="319"/>
      <c r="N427" s="107"/>
    </row>
    <row r="428" spans="1:14" s="200" customFormat="1" ht="18" customHeight="1">
      <c r="A428" s="107">
        <v>423</v>
      </c>
      <c r="B428" s="107" t="s">
        <v>42</v>
      </c>
      <c r="C428" s="90">
        <v>43539</v>
      </c>
      <c r="D428" s="107" t="s">
        <v>3744</v>
      </c>
      <c r="E428" s="107" t="s">
        <v>4218</v>
      </c>
      <c r="F428" s="126">
        <v>10306.64</v>
      </c>
      <c r="G428" s="107" t="str">
        <f t="shared" si="6"/>
        <v>SH19-02424</v>
      </c>
      <c r="H428" s="318"/>
      <c r="I428" s="126"/>
      <c r="J428" s="110"/>
      <c r="K428" s="108"/>
      <c r="L428" s="107"/>
      <c r="M428" s="319"/>
      <c r="N428" s="107"/>
    </row>
    <row r="429" spans="1:14" s="200" customFormat="1" ht="18" customHeight="1">
      <c r="A429" s="107">
        <v>424</v>
      </c>
      <c r="B429" s="107" t="s">
        <v>42</v>
      </c>
      <c r="C429" s="90">
        <v>43539</v>
      </c>
      <c r="D429" s="107" t="s">
        <v>3745</v>
      </c>
      <c r="E429" s="107" t="s">
        <v>4218</v>
      </c>
      <c r="F429" s="126">
        <v>2128.98</v>
      </c>
      <c r="G429" s="107" t="str">
        <f t="shared" si="6"/>
        <v>SH19-02425</v>
      </c>
      <c r="H429" s="318"/>
      <c r="I429" s="126"/>
      <c r="J429" s="110"/>
      <c r="K429" s="108"/>
      <c r="L429" s="107"/>
      <c r="M429" s="319"/>
      <c r="N429" s="107"/>
    </row>
    <row r="430" spans="1:14" s="200" customFormat="1" ht="18" customHeight="1">
      <c r="A430" s="107">
        <v>425</v>
      </c>
      <c r="B430" s="107" t="s">
        <v>42</v>
      </c>
      <c r="C430" s="90">
        <v>43539</v>
      </c>
      <c r="D430" s="107" t="s">
        <v>3746</v>
      </c>
      <c r="E430" s="107" t="s">
        <v>4218</v>
      </c>
      <c r="F430" s="126">
        <v>6171.07</v>
      </c>
      <c r="G430" s="107" t="str">
        <f t="shared" si="6"/>
        <v>SH19-02426</v>
      </c>
      <c r="H430" s="318"/>
      <c r="I430" s="126"/>
      <c r="J430" s="110"/>
      <c r="K430" s="108"/>
      <c r="L430" s="107"/>
      <c r="M430" s="319"/>
      <c r="N430" s="107"/>
    </row>
    <row r="431" spans="1:14" s="200" customFormat="1" ht="18" customHeight="1">
      <c r="A431" s="107">
        <v>426</v>
      </c>
      <c r="B431" s="107" t="s">
        <v>42</v>
      </c>
      <c r="C431" s="90">
        <v>43539</v>
      </c>
      <c r="D431" s="107" t="s">
        <v>3747</v>
      </c>
      <c r="E431" s="107" t="s">
        <v>4218</v>
      </c>
      <c r="F431" s="126">
        <v>1436.51</v>
      </c>
      <c r="G431" s="107" t="str">
        <f t="shared" si="6"/>
        <v>SH19-02427</v>
      </c>
      <c r="H431" s="318"/>
      <c r="I431" s="126"/>
      <c r="J431" s="110"/>
      <c r="K431" s="108"/>
      <c r="L431" s="107"/>
      <c r="M431" s="319"/>
      <c r="N431" s="107"/>
    </row>
    <row r="432" spans="1:14" s="200" customFormat="1" ht="18" customHeight="1">
      <c r="A432" s="107">
        <v>427</v>
      </c>
      <c r="B432" s="107" t="s">
        <v>42</v>
      </c>
      <c r="C432" s="90">
        <v>43539</v>
      </c>
      <c r="D432" s="107" t="s">
        <v>3748</v>
      </c>
      <c r="E432" s="107" t="s">
        <v>4218</v>
      </c>
      <c r="F432" s="126">
        <v>931.1</v>
      </c>
      <c r="G432" s="107" t="str">
        <f t="shared" si="6"/>
        <v>SH19-02428</v>
      </c>
      <c r="H432" s="318"/>
      <c r="I432" s="126"/>
      <c r="J432" s="110"/>
      <c r="K432" s="108"/>
      <c r="L432" s="107"/>
      <c r="M432" s="319"/>
      <c r="N432" s="107"/>
    </row>
    <row r="433" spans="1:14" s="200" customFormat="1" ht="18" customHeight="1">
      <c r="A433" s="107">
        <v>428</v>
      </c>
      <c r="B433" s="107" t="s">
        <v>42</v>
      </c>
      <c r="C433" s="90">
        <v>43539</v>
      </c>
      <c r="D433" s="107" t="s">
        <v>3749</v>
      </c>
      <c r="E433" s="107" t="s">
        <v>4218</v>
      </c>
      <c r="F433" s="126">
        <v>7538.44</v>
      </c>
      <c r="G433" s="107" t="str">
        <f t="shared" si="6"/>
        <v>SH19-02429</v>
      </c>
      <c r="H433" s="318"/>
      <c r="I433" s="126"/>
      <c r="J433" s="110"/>
      <c r="K433" s="108"/>
      <c r="L433" s="107"/>
      <c r="M433" s="319"/>
      <c r="N433" s="107"/>
    </row>
    <row r="434" spans="1:14" s="200" customFormat="1" ht="18" customHeight="1">
      <c r="A434" s="107">
        <v>429</v>
      </c>
      <c r="B434" s="107" t="s">
        <v>42</v>
      </c>
      <c r="C434" s="90">
        <v>43539</v>
      </c>
      <c r="D434" s="107" t="s">
        <v>3750</v>
      </c>
      <c r="E434" s="107" t="s">
        <v>4218</v>
      </c>
      <c r="F434" s="126">
        <v>2143.71</v>
      </c>
      <c r="G434" s="107" t="str">
        <f t="shared" si="6"/>
        <v>SH19-02430</v>
      </c>
      <c r="H434" s="318"/>
      <c r="I434" s="126"/>
      <c r="J434" s="110"/>
      <c r="K434" s="108"/>
      <c r="L434" s="107"/>
      <c r="M434" s="319"/>
      <c r="N434" s="107"/>
    </row>
    <row r="435" spans="1:14" s="200" customFormat="1" ht="18" customHeight="1">
      <c r="A435" s="107">
        <v>430</v>
      </c>
      <c r="B435" s="107" t="s">
        <v>42</v>
      </c>
      <c r="C435" s="90">
        <v>43539</v>
      </c>
      <c r="D435" s="107" t="s">
        <v>3751</v>
      </c>
      <c r="E435" s="107" t="s">
        <v>4218</v>
      </c>
      <c r="F435" s="126">
        <v>8494.59</v>
      </c>
      <c r="G435" s="107" t="str">
        <f t="shared" si="6"/>
        <v>SH19-02431</v>
      </c>
      <c r="H435" s="318"/>
      <c r="I435" s="126"/>
      <c r="J435" s="110"/>
      <c r="K435" s="108"/>
      <c r="L435" s="107"/>
      <c r="M435" s="319"/>
      <c r="N435" s="107"/>
    </row>
    <row r="436" spans="1:14" s="200" customFormat="1" ht="18" customHeight="1">
      <c r="A436" s="107">
        <v>431</v>
      </c>
      <c r="B436" s="107" t="s">
        <v>42</v>
      </c>
      <c r="C436" s="90">
        <v>43539</v>
      </c>
      <c r="D436" s="107" t="s">
        <v>3752</v>
      </c>
      <c r="E436" s="107" t="s">
        <v>4218</v>
      </c>
      <c r="F436" s="126">
        <v>3429.17</v>
      </c>
      <c r="G436" s="107" t="str">
        <f t="shared" si="6"/>
        <v>SH19-02432</v>
      </c>
      <c r="H436" s="318"/>
      <c r="I436" s="126"/>
      <c r="J436" s="110"/>
      <c r="K436" s="108"/>
      <c r="L436" s="107"/>
      <c r="M436" s="319"/>
      <c r="N436" s="107"/>
    </row>
    <row r="437" spans="1:14" s="200" customFormat="1" ht="18" customHeight="1">
      <c r="A437" s="107">
        <v>432</v>
      </c>
      <c r="B437" s="107" t="s">
        <v>42</v>
      </c>
      <c r="C437" s="90">
        <v>43539</v>
      </c>
      <c r="D437" s="107" t="s">
        <v>3753</v>
      </c>
      <c r="E437" s="107" t="s">
        <v>4218</v>
      </c>
      <c r="F437" s="126">
        <v>1326.22</v>
      </c>
      <c r="G437" s="107" t="str">
        <f t="shared" si="6"/>
        <v>SH19-02433</v>
      </c>
      <c r="H437" s="318"/>
      <c r="I437" s="126"/>
      <c r="J437" s="110"/>
      <c r="K437" s="108"/>
      <c r="L437" s="107"/>
      <c r="M437" s="319"/>
      <c r="N437" s="107"/>
    </row>
    <row r="438" spans="1:14" s="200" customFormat="1" ht="18" customHeight="1">
      <c r="A438" s="107">
        <v>433</v>
      </c>
      <c r="B438" s="107" t="s">
        <v>42</v>
      </c>
      <c r="C438" s="90">
        <v>43539</v>
      </c>
      <c r="D438" s="107" t="s">
        <v>3754</v>
      </c>
      <c r="E438" s="107" t="s">
        <v>4218</v>
      </c>
      <c r="F438" s="126">
        <v>8025.8</v>
      </c>
      <c r="G438" s="107" t="str">
        <f t="shared" si="6"/>
        <v>SH19-02434</v>
      </c>
      <c r="H438" s="318"/>
      <c r="I438" s="126"/>
      <c r="J438" s="110"/>
      <c r="K438" s="108"/>
      <c r="L438" s="107"/>
      <c r="M438" s="319"/>
      <c r="N438" s="107"/>
    </row>
    <row r="439" spans="1:14" s="200" customFormat="1" ht="18" customHeight="1">
      <c r="A439" s="107">
        <v>434</v>
      </c>
      <c r="B439" s="107" t="s">
        <v>42</v>
      </c>
      <c r="C439" s="90">
        <v>43539</v>
      </c>
      <c r="D439" s="107" t="s">
        <v>3755</v>
      </c>
      <c r="E439" s="107" t="s">
        <v>4218</v>
      </c>
      <c r="F439" s="126">
        <v>5704.04</v>
      </c>
      <c r="G439" s="107" t="str">
        <f t="shared" si="6"/>
        <v>SH19-02435</v>
      </c>
      <c r="H439" s="318"/>
      <c r="I439" s="126"/>
      <c r="J439" s="110"/>
      <c r="K439" s="108"/>
      <c r="L439" s="107"/>
      <c r="M439" s="319"/>
      <c r="N439" s="107"/>
    </row>
    <row r="440" spans="1:14" s="200" customFormat="1" ht="18" customHeight="1">
      <c r="A440" s="107">
        <v>435</v>
      </c>
      <c r="B440" s="107" t="s">
        <v>42</v>
      </c>
      <c r="C440" s="90">
        <v>43539</v>
      </c>
      <c r="D440" s="107" t="s">
        <v>3756</v>
      </c>
      <c r="E440" s="107" t="s">
        <v>4218</v>
      </c>
      <c r="F440" s="126">
        <v>6070.11</v>
      </c>
      <c r="G440" s="107" t="str">
        <f t="shared" si="6"/>
        <v>SH19-02436</v>
      </c>
      <c r="H440" s="318"/>
      <c r="I440" s="126"/>
      <c r="J440" s="110"/>
      <c r="K440" s="108"/>
      <c r="L440" s="107"/>
      <c r="M440" s="319"/>
      <c r="N440" s="107"/>
    </row>
    <row r="441" spans="1:14" s="200" customFormat="1" ht="18" customHeight="1">
      <c r="A441" s="107">
        <v>436</v>
      </c>
      <c r="B441" s="107" t="s">
        <v>42</v>
      </c>
      <c r="C441" s="90">
        <v>43539</v>
      </c>
      <c r="D441" s="107" t="s">
        <v>3757</v>
      </c>
      <c r="E441" s="107" t="s">
        <v>4218</v>
      </c>
      <c r="F441" s="126">
        <v>4340.83</v>
      </c>
      <c r="G441" s="107" t="str">
        <f t="shared" si="6"/>
        <v>SH19-02437</v>
      </c>
      <c r="H441" s="318"/>
      <c r="I441" s="126"/>
      <c r="J441" s="110"/>
      <c r="K441" s="108"/>
      <c r="L441" s="107"/>
      <c r="M441" s="319"/>
      <c r="N441" s="107"/>
    </row>
    <row r="442" spans="1:14" s="200" customFormat="1" ht="18" customHeight="1">
      <c r="A442" s="107">
        <v>437</v>
      </c>
      <c r="B442" s="107" t="s">
        <v>53</v>
      </c>
      <c r="C442" s="90">
        <v>43537</v>
      </c>
      <c r="D442" s="107" t="s">
        <v>3758</v>
      </c>
      <c r="E442" s="107" t="s">
        <v>1709</v>
      </c>
      <c r="F442" s="126">
        <v>2284.39</v>
      </c>
      <c r="G442" s="107" t="str">
        <f t="shared" si="6"/>
        <v>SH19-02438</v>
      </c>
      <c r="H442" s="318"/>
      <c r="I442" s="126"/>
      <c r="J442" s="110"/>
      <c r="K442" s="108"/>
      <c r="L442" s="107"/>
      <c r="M442" s="319"/>
      <c r="N442" s="107"/>
    </row>
    <row r="443" spans="1:14" s="200" customFormat="1" ht="18" customHeight="1">
      <c r="A443" s="107">
        <v>438</v>
      </c>
      <c r="B443" s="107" t="s">
        <v>288</v>
      </c>
      <c r="C443" s="90">
        <v>43537</v>
      </c>
      <c r="D443" s="107" t="s">
        <v>3759</v>
      </c>
      <c r="E443" s="107" t="s">
        <v>1709</v>
      </c>
      <c r="F443" s="126">
        <v>1503.84</v>
      </c>
      <c r="G443" s="107" t="str">
        <f t="shared" si="6"/>
        <v>SH19-02439</v>
      </c>
      <c r="H443" s="318"/>
      <c r="I443" s="126"/>
      <c r="J443" s="110"/>
      <c r="K443" s="108"/>
      <c r="L443" s="107"/>
      <c r="M443" s="319"/>
      <c r="N443" s="107"/>
    </row>
    <row r="444" spans="1:14" s="200" customFormat="1" ht="18" customHeight="1">
      <c r="A444" s="107">
        <v>439</v>
      </c>
      <c r="B444" s="107" t="s">
        <v>49</v>
      </c>
      <c r="C444" s="90">
        <v>43538</v>
      </c>
      <c r="D444" s="107" t="s">
        <v>3760</v>
      </c>
      <c r="E444" s="107" t="s">
        <v>1709</v>
      </c>
      <c r="F444" s="126">
        <v>15667.08</v>
      </c>
      <c r="G444" s="107" t="str">
        <f t="shared" si="6"/>
        <v>SH19-02440</v>
      </c>
      <c r="H444" s="318"/>
      <c r="I444" s="126"/>
      <c r="J444" s="110"/>
      <c r="K444" s="108"/>
      <c r="L444" s="107"/>
      <c r="M444" s="319"/>
      <c r="N444" s="107"/>
    </row>
    <row r="445" spans="1:14" s="200" customFormat="1" ht="18" customHeight="1">
      <c r="A445" s="107">
        <v>440</v>
      </c>
      <c r="B445" s="107" t="s">
        <v>47</v>
      </c>
      <c r="C445" s="90">
        <v>43537</v>
      </c>
      <c r="D445" s="107" t="s">
        <v>3761</v>
      </c>
      <c r="E445" s="107" t="s">
        <v>1709</v>
      </c>
      <c r="F445" s="126">
        <v>6931.8</v>
      </c>
      <c r="G445" s="107" t="str">
        <f t="shared" si="6"/>
        <v>SH19-02441</v>
      </c>
      <c r="H445" s="318"/>
      <c r="I445" s="126"/>
      <c r="J445" s="110"/>
      <c r="K445" s="108"/>
      <c r="L445" s="107"/>
      <c r="M445" s="319"/>
      <c r="N445" s="107"/>
    </row>
    <row r="446" spans="1:14" s="200" customFormat="1" ht="18" customHeight="1">
      <c r="A446" s="107">
        <v>441</v>
      </c>
      <c r="B446" s="107" t="s">
        <v>1746</v>
      </c>
      <c r="C446" s="90"/>
      <c r="D446" s="327" t="s">
        <v>3762</v>
      </c>
      <c r="E446" s="107" t="s">
        <v>1709</v>
      </c>
      <c r="F446" s="126">
        <v>0</v>
      </c>
      <c r="G446" s="107" t="str">
        <f t="shared" si="6"/>
        <v>SH19-02442</v>
      </c>
      <c r="H446" s="318"/>
      <c r="I446" s="126"/>
      <c r="J446" s="110"/>
      <c r="K446" s="108"/>
      <c r="L446" s="107"/>
      <c r="M446" s="319"/>
      <c r="N446" s="107"/>
    </row>
    <row r="447" spans="1:14" s="200" customFormat="1" ht="18" customHeight="1">
      <c r="A447" s="107">
        <v>442</v>
      </c>
      <c r="B447" s="107" t="s">
        <v>1746</v>
      </c>
      <c r="C447" s="90"/>
      <c r="D447" s="327" t="s">
        <v>3763</v>
      </c>
      <c r="E447" s="107" t="s">
        <v>1709</v>
      </c>
      <c r="F447" s="126">
        <v>0</v>
      </c>
      <c r="G447" s="107" t="str">
        <f t="shared" si="6"/>
        <v>SH19-02443</v>
      </c>
      <c r="H447" s="318"/>
      <c r="I447" s="126"/>
      <c r="J447" s="110"/>
      <c r="K447" s="108"/>
      <c r="L447" s="107"/>
      <c r="M447" s="319"/>
      <c r="N447" s="107"/>
    </row>
    <row r="448" spans="1:14" s="200" customFormat="1" ht="18" customHeight="1">
      <c r="A448" s="107">
        <v>443</v>
      </c>
      <c r="B448" s="107" t="s">
        <v>42</v>
      </c>
      <c r="C448" s="90">
        <v>43537</v>
      </c>
      <c r="D448" s="107" t="s">
        <v>3764</v>
      </c>
      <c r="E448" s="107" t="s">
        <v>4220</v>
      </c>
      <c r="F448" s="126">
        <v>7.03</v>
      </c>
      <c r="G448" s="107" t="str">
        <f t="shared" si="6"/>
        <v>SH19-02444</v>
      </c>
      <c r="H448" s="318"/>
      <c r="I448" s="126"/>
      <c r="J448" s="110"/>
      <c r="K448" s="108"/>
      <c r="L448" s="107"/>
      <c r="M448" s="319"/>
      <c r="N448" s="107"/>
    </row>
    <row r="449" spans="1:14" s="200" customFormat="1" ht="18" customHeight="1">
      <c r="A449" s="107">
        <v>444</v>
      </c>
      <c r="B449" s="107" t="s">
        <v>43</v>
      </c>
      <c r="C449" s="90">
        <v>43537</v>
      </c>
      <c r="D449" s="107" t="s">
        <v>3765</v>
      </c>
      <c r="E449" s="107" t="s">
        <v>1709</v>
      </c>
      <c r="F449" s="126">
        <v>2914.75</v>
      </c>
      <c r="G449" s="107" t="str">
        <f t="shared" si="6"/>
        <v>SH19-02445</v>
      </c>
      <c r="H449" s="318"/>
      <c r="I449" s="126"/>
      <c r="J449" s="110"/>
      <c r="K449" s="108"/>
      <c r="L449" s="107"/>
      <c r="M449" s="319"/>
      <c r="N449" s="107"/>
    </row>
    <row r="450" spans="1:14" s="200" customFormat="1" ht="18" customHeight="1">
      <c r="A450" s="107">
        <v>445</v>
      </c>
      <c r="B450" s="107" t="s">
        <v>43</v>
      </c>
      <c r="C450" s="90">
        <v>43537</v>
      </c>
      <c r="D450" s="107" t="s">
        <v>3766</v>
      </c>
      <c r="E450" s="107" t="s">
        <v>1709</v>
      </c>
      <c r="F450" s="126">
        <v>2528.9699999999998</v>
      </c>
      <c r="G450" s="107" t="str">
        <f t="shared" si="6"/>
        <v>SH19-02446</v>
      </c>
      <c r="H450" s="318"/>
      <c r="I450" s="126"/>
      <c r="J450" s="110"/>
      <c r="K450" s="108"/>
      <c r="L450" s="107"/>
      <c r="M450" s="319"/>
      <c r="N450" s="107"/>
    </row>
    <row r="451" spans="1:14" s="200" customFormat="1" ht="18" customHeight="1">
      <c r="A451" s="107">
        <v>446</v>
      </c>
      <c r="B451" s="107" t="s">
        <v>42</v>
      </c>
      <c r="C451" s="90">
        <v>43537</v>
      </c>
      <c r="D451" s="107" t="s">
        <v>3767</v>
      </c>
      <c r="E451" s="107" t="s">
        <v>4220</v>
      </c>
      <c r="F451" s="126">
        <v>85.4</v>
      </c>
      <c r="G451" s="107" t="str">
        <f t="shared" si="6"/>
        <v>SH19-02447</v>
      </c>
      <c r="H451" s="318"/>
      <c r="I451" s="126"/>
      <c r="J451" s="110"/>
      <c r="K451" s="108"/>
      <c r="L451" s="107"/>
      <c r="M451" s="319"/>
      <c r="N451" s="107"/>
    </row>
    <row r="452" spans="1:14" s="200" customFormat="1" ht="18" customHeight="1">
      <c r="A452" s="107">
        <v>447</v>
      </c>
      <c r="B452" s="107" t="s">
        <v>1746</v>
      </c>
      <c r="C452" s="90"/>
      <c r="D452" s="327" t="s">
        <v>3768</v>
      </c>
      <c r="E452" s="107" t="s">
        <v>1709</v>
      </c>
      <c r="F452" s="126">
        <v>0</v>
      </c>
      <c r="G452" s="107" t="str">
        <f t="shared" si="6"/>
        <v>SH19-02448</v>
      </c>
      <c r="H452" s="318"/>
      <c r="I452" s="126"/>
      <c r="J452" s="110"/>
      <c r="K452" s="108"/>
      <c r="L452" s="107"/>
      <c r="M452" s="319"/>
      <c r="N452" s="107"/>
    </row>
    <row r="453" spans="1:14" s="200" customFormat="1" ht="18" customHeight="1">
      <c r="A453" s="107">
        <v>448</v>
      </c>
      <c r="B453" s="107" t="s">
        <v>197</v>
      </c>
      <c r="C453" s="90">
        <v>43537</v>
      </c>
      <c r="D453" s="107" t="s">
        <v>3769</v>
      </c>
      <c r="E453" s="107" t="s">
        <v>1709</v>
      </c>
      <c r="F453" s="126">
        <v>4305.91</v>
      </c>
      <c r="G453" s="107" t="str">
        <f t="shared" si="6"/>
        <v>SH19-02449</v>
      </c>
      <c r="H453" s="318"/>
      <c r="I453" s="126"/>
      <c r="J453" s="110"/>
      <c r="K453" s="108"/>
      <c r="L453" s="107"/>
      <c r="M453" s="319"/>
      <c r="N453" s="107"/>
    </row>
    <row r="454" spans="1:14" s="200" customFormat="1" ht="18" customHeight="1">
      <c r="A454" s="107">
        <v>449</v>
      </c>
      <c r="B454" s="107"/>
      <c r="C454" s="90"/>
      <c r="D454" s="347" t="s">
        <v>3770</v>
      </c>
      <c r="E454" s="107" t="s">
        <v>1709</v>
      </c>
      <c r="F454" s="126">
        <v>0</v>
      </c>
      <c r="G454" s="107" t="str">
        <f t="shared" si="6"/>
        <v>SH19-02450</v>
      </c>
      <c r="H454" s="318"/>
      <c r="I454" s="126"/>
      <c r="J454" s="110"/>
      <c r="K454" s="108"/>
      <c r="L454" s="107"/>
      <c r="M454" s="319"/>
      <c r="N454" s="107" t="s">
        <v>1942</v>
      </c>
    </row>
    <row r="455" spans="1:14" s="200" customFormat="1" ht="18" customHeight="1">
      <c r="A455" s="107">
        <v>450</v>
      </c>
      <c r="B455" s="107" t="s">
        <v>29</v>
      </c>
      <c r="C455" s="90">
        <v>43538</v>
      </c>
      <c r="D455" s="107" t="s">
        <v>3771</v>
      </c>
      <c r="E455" s="107" t="s">
        <v>1709</v>
      </c>
      <c r="F455" s="126">
        <v>5301</v>
      </c>
      <c r="G455" s="107" t="str">
        <f t="shared" si="6"/>
        <v>SH19-02451</v>
      </c>
      <c r="H455" s="318"/>
      <c r="I455" s="126"/>
      <c r="J455" s="110"/>
      <c r="K455" s="108"/>
      <c r="L455" s="107"/>
      <c r="M455" s="319"/>
      <c r="N455" s="107"/>
    </row>
    <row r="456" spans="1:14" s="200" customFormat="1" ht="18" customHeight="1">
      <c r="A456" s="107">
        <v>451</v>
      </c>
      <c r="B456" s="107" t="s">
        <v>1746</v>
      </c>
      <c r="C456" s="90"/>
      <c r="D456" s="327" t="s">
        <v>3772</v>
      </c>
      <c r="E456" s="107" t="s">
        <v>1709</v>
      </c>
      <c r="F456" s="126">
        <v>0</v>
      </c>
      <c r="G456" s="107" t="str">
        <f t="shared" ref="G456:G520" si="7">D456</f>
        <v>SH19-02452</v>
      </c>
      <c r="H456" s="318"/>
      <c r="I456" s="126"/>
      <c r="J456" s="110"/>
      <c r="K456" s="108"/>
      <c r="L456" s="107"/>
      <c r="M456" s="319"/>
      <c r="N456" s="107"/>
    </row>
    <row r="457" spans="1:14" s="200" customFormat="1" ht="18" customHeight="1">
      <c r="A457" s="107">
        <v>452</v>
      </c>
      <c r="B457" s="107" t="s">
        <v>142</v>
      </c>
      <c r="C457" s="90">
        <v>43538</v>
      </c>
      <c r="D457" s="107" t="s">
        <v>3773</v>
      </c>
      <c r="E457" s="107" t="s">
        <v>1709</v>
      </c>
      <c r="F457" s="126">
        <v>539.95000000000005</v>
      </c>
      <c r="G457" s="107" t="str">
        <f t="shared" si="7"/>
        <v>SH19-02453</v>
      </c>
      <c r="H457" s="318"/>
      <c r="I457" s="126"/>
      <c r="J457" s="110"/>
      <c r="K457" s="108"/>
      <c r="L457" s="107"/>
      <c r="M457" s="319"/>
      <c r="N457" s="107"/>
    </row>
    <row r="458" spans="1:14" s="200" customFormat="1" ht="18" customHeight="1">
      <c r="A458" s="107">
        <v>453</v>
      </c>
      <c r="B458" s="107" t="s">
        <v>291</v>
      </c>
      <c r="C458" s="90">
        <v>43538</v>
      </c>
      <c r="D458" s="107" t="s">
        <v>3774</v>
      </c>
      <c r="E458" s="107" t="s">
        <v>1709</v>
      </c>
      <c r="F458" s="126">
        <v>1211.45</v>
      </c>
      <c r="G458" s="107" t="str">
        <f t="shared" si="7"/>
        <v>SH19-02454</v>
      </c>
      <c r="H458" s="318"/>
      <c r="I458" s="126"/>
      <c r="J458" s="110"/>
      <c r="K458" s="108"/>
      <c r="L458" s="107"/>
      <c r="M458" s="319"/>
      <c r="N458" s="107"/>
    </row>
    <row r="459" spans="1:14" s="200" customFormat="1" ht="18" customHeight="1">
      <c r="A459" s="107">
        <v>454</v>
      </c>
      <c r="B459" s="107" t="s">
        <v>291</v>
      </c>
      <c r="C459" s="90">
        <v>43538</v>
      </c>
      <c r="D459" s="107" t="s">
        <v>3775</v>
      </c>
      <c r="E459" s="107" t="s">
        <v>1709</v>
      </c>
      <c r="F459" s="126">
        <v>2682.9</v>
      </c>
      <c r="G459" s="107" t="str">
        <f t="shared" si="7"/>
        <v>SH19-02455</v>
      </c>
      <c r="H459" s="318"/>
      <c r="I459" s="126"/>
      <c r="J459" s="110"/>
      <c r="K459" s="108"/>
      <c r="L459" s="107"/>
      <c r="M459" s="319"/>
      <c r="N459" s="107"/>
    </row>
    <row r="460" spans="1:14" s="200" customFormat="1" ht="18" customHeight="1">
      <c r="A460" s="107">
        <v>455</v>
      </c>
      <c r="B460" s="107" t="s">
        <v>337</v>
      </c>
      <c r="C460" s="90">
        <v>43538</v>
      </c>
      <c r="D460" s="107" t="s">
        <v>3776</v>
      </c>
      <c r="E460" s="107" t="s">
        <v>1709</v>
      </c>
      <c r="F460" s="126">
        <v>5000</v>
      </c>
      <c r="G460" s="107" t="str">
        <f t="shared" si="7"/>
        <v>SH19-02456</v>
      </c>
      <c r="H460" s="318"/>
      <c r="I460" s="126"/>
      <c r="J460" s="110"/>
      <c r="K460" s="108"/>
      <c r="L460" s="107"/>
      <c r="M460" s="319"/>
      <c r="N460" s="107"/>
    </row>
    <row r="461" spans="1:14" s="200" customFormat="1" ht="18" customHeight="1">
      <c r="A461" s="107">
        <v>456</v>
      </c>
      <c r="B461" s="107" t="s">
        <v>43</v>
      </c>
      <c r="C461" s="90">
        <v>43538</v>
      </c>
      <c r="D461" s="107" t="s">
        <v>3777</v>
      </c>
      <c r="E461" s="107" t="s">
        <v>1709</v>
      </c>
      <c r="F461" s="126">
        <v>2540</v>
      </c>
      <c r="G461" s="107" t="str">
        <f t="shared" si="7"/>
        <v>SH19-02457</v>
      </c>
      <c r="H461" s="318"/>
      <c r="I461" s="126"/>
      <c r="J461" s="110"/>
      <c r="K461" s="108"/>
      <c r="L461" s="107"/>
      <c r="M461" s="319"/>
      <c r="N461" s="107"/>
    </row>
    <row r="462" spans="1:14" s="200" customFormat="1" ht="18" customHeight="1">
      <c r="A462" s="107">
        <v>457</v>
      </c>
      <c r="B462" s="107" t="s">
        <v>42</v>
      </c>
      <c r="C462" s="90">
        <v>43538</v>
      </c>
      <c r="D462" s="107" t="s">
        <v>3778</v>
      </c>
      <c r="E462" s="107" t="s">
        <v>4219</v>
      </c>
      <c r="F462" s="126">
        <v>83.93</v>
      </c>
      <c r="G462" s="107" t="str">
        <f t="shared" si="7"/>
        <v>SH19-02458</v>
      </c>
      <c r="H462" s="318"/>
      <c r="I462" s="126"/>
      <c r="J462" s="110"/>
      <c r="K462" s="108"/>
      <c r="L462" s="107"/>
      <c r="M462" s="319"/>
      <c r="N462" s="107"/>
    </row>
    <row r="463" spans="1:14" s="200" customFormat="1" ht="18" customHeight="1">
      <c r="A463" s="107">
        <v>458</v>
      </c>
      <c r="B463" s="107" t="s">
        <v>1746</v>
      </c>
      <c r="C463" s="90"/>
      <c r="D463" s="327" t="s">
        <v>3779</v>
      </c>
      <c r="E463" s="107" t="s">
        <v>1709</v>
      </c>
      <c r="F463" s="126">
        <v>0</v>
      </c>
      <c r="G463" s="107" t="str">
        <f t="shared" si="7"/>
        <v>SH19-02459</v>
      </c>
      <c r="H463" s="318"/>
      <c r="I463" s="126"/>
      <c r="J463" s="110"/>
      <c r="K463" s="108"/>
      <c r="L463" s="107"/>
      <c r="M463" s="319"/>
      <c r="N463" s="107"/>
    </row>
    <row r="464" spans="1:14" s="200" customFormat="1" ht="18" customHeight="1">
      <c r="A464" s="107">
        <v>459</v>
      </c>
      <c r="B464" s="107" t="s">
        <v>55</v>
      </c>
      <c r="C464" s="90">
        <v>43538</v>
      </c>
      <c r="D464" s="107" t="s">
        <v>3780</v>
      </c>
      <c r="E464" s="107" t="s">
        <v>1709</v>
      </c>
      <c r="F464" s="126">
        <v>1644.84</v>
      </c>
      <c r="G464" s="107" t="str">
        <f t="shared" si="7"/>
        <v>SH19-02460</v>
      </c>
      <c r="H464" s="318"/>
      <c r="I464" s="126"/>
      <c r="J464" s="110"/>
      <c r="K464" s="108"/>
      <c r="L464" s="107"/>
      <c r="M464" s="319"/>
      <c r="N464" s="107"/>
    </row>
    <row r="465" spans="1:14" s="200" customFormat="1" ht="18" customHeight="1">
      <c r="A465" s="107">
        <v>460</v>
      </c>
      <c r="B465" s="107" t="s">
        <v>55</v>
      </c>
      <c r="C465" s="90">
        <v>43538</v>
      </c>
      <c r="D465" s="107" t="s">
        <v>3781</v>
      </c>
      <c r="E465" s="107" t="s">
        <v>1709</v>
      </c>
      <c r="F465" s="126">
        <v>1447.74</v>
      </c>
      <c r="G465" s="107" t="str">
        <f t="shared" si="7"/>
        <v>SH19-02461</v>
      </c>
      <c r="H465" s="318"/>
      <c r="I465" s="126"/>
      <c r="J465" s="110"/>
      <c r="K465" s="108"/>
      <c r="L465" s="107"/>
      <c r="M465" s="319"/>
      <c r="N465" s="107"/>
    </row>
    <row r="466" spans="1:14" s="200" customFormat="1" ht="18" customHeight="1">
      <c r="A466" s="107">
        <v>461</v>
      </c>
      <c r="B466" s="107" t="s">
        <v>55</v>
      </c>
      <c r="C466" s="90">
        <v>43538</v>
      </c>
      <c r="D466" s="107" t="s">
        <v>3782</v>
      </c>
      <c r="E466" s="107" t="s">
        <v>1709</v>
      </c>
      <c r="F466" s="126">
        <v>1702.62</v>
      </c>
      <c r="G466" s="107" t="str">
        <f t="shared" si="7"/>
        <v>SH19-02462</v>
      </c>
      <c r="H466" s="318"/>
      <c r="I466" s="126"/>
      <c r="J466" s="110"/>
      <c r="K466" s="108"/>
      <c r="L466" s="107"/>
      <c r="M466" s="319"/>
      <c r="N466" s="107"/>
    </row>
    <row r="467" spans="1:14" s="200" customFormat="1" ht="18" customHeight="1">
      <c r="A467" s="107">
        <v>462</v>
      </c>
      <c r="B467" s="107" t="s">
        <v>42</v>
      </c>
      <c r="C467" s="90">
        <v>43538</v>
      </c>
      <c r="D467" s="107" t="s">
        <v>3783</v>
      </c>
      <c r="E467" s="107" t="s">
        <v>4219</v>
      </c>
      <c r="F467" s="126">
        <v>83.93</v>
      </c>
      <c r="G467" s="107" t="str">
        <f t="shared" si="7"/>
        <v>SH19-02463</v>
      </c>
      <c r="H467" s="318"/>
      <c r="I467" s="126"/>
      <c r="J467" s="110"/>
      <c r="K467" s="108"/>
      <c r="L467" s="107"/>
      <c r="M467" s="319"/>
      <c r="N467" s="107"/>
    </row>
    <row r="468" spans="1:14" s="200" customFormat="1" ht="18" customHeight="1">
      <c r="A468" s="107">
        <v>463</v>
      </c>
      <c r="B468" s="107" t="s">
        <v>42</v>
      </c>
      <c r="C468" s="90">
        <v>43538</v>
      </c>
      <c r="D468" s="107" t="s">
        <v>3784</v>
      </c>
      <c r="E468" s="107" t="s">
        <v>4219</v>
      </c>
      <c r="F468" s="126">
        <v>36.07</v>
      </c>
      <c r="G468" s="107" t="str">
        <f t="shared" si="7"/>
        <v>SH19-02464</v>
      </c>
      <c r="H468" s="318"/>
      <c r="I468" s="126"/>
      <c r="J468" s="110"/>
      <c r="K468" s="108"/>
      <c r="L468" s="107"/>
      <c r="M468" s="319"/>
      <c r="N468" s="107"/>
    </row>
    <row r="469" spans="1:14" s="200" customFormat="1" ht="18" customHeight="1">
      <c r="A469" s="107">
        <v>464</v>
      </c>
      <c r="B469" s="107" t="s">
        <v>1727</v>
      </c>
      <c r="C469" s="90">
        <v>43538</v>
      </c>
      <c r="D469" s="107" t="s">
        <v>3785</v>
      </c>
      <c r="E469" s="107" t="s">
        <v>1709</v>
      </c>
      <c r="F469" s="126">
        <v>706.8</v>
      </c>
      <c r="G469" s="107" t="str">
        <f t="shared" si="7"/>
        <v>SH19-02465</v>
      </c>
      <c r="H469" s="318"/>
      <c r="I469" s="126"/>
      <c r="J469" s="110"/>
      <c r="K469" s="108"/>
      <c r="L469" s="107"/>
      <c r="M469" s="319"/>
      <c r="N469" s="107"/>
    </row>
    <row r="470" spans="1:14" s="200" customFormat="1" ht="18" customHeight="1">
      <c r="A470" s="107">
        <v>465</v>
      </c>
      <c r="B470" s="107" t="s">
        <v>337</v>
      </c>
      <c r="C470" s="90">
        <v>43538</v>
      </c>
      <c r="D470" s="107" t="s">
        <v>3786</v>
      </c>
      <c r="E470" s="107" t="s">
        <v>1709</v>
      </c>
      <c r="F470" s="126">
        <v>3968.8</v>
      </c>
      <c r="G470" s="107" t="str">
        <f t="shared" si="7"/>
        <v>SH19-02466</v>
      </c>
      <c r="H470" s="318"/>
      <c r="I470" s="126"/>
      <c r="J470" s="110"/>
      <c r="K470" s="108"/>
      <c r="L470" s="107"/>
      <c r="M470" s="319"/>
      <c r="N470" s="107"/>
    </row>
    <row r="471" spans="1:14" s="200" customFormat="1" ht="18" customHeight="1">
      <c r="A471" s="107">
        <v>466</v>
      </c>
      <c r="B471" s="107" t="s">
        <v>1746</v>
      </c>
      <c r="C471" s="90"/>
      <c r="D471" s="327" t="s">
        <v>3787</v>
      </c>
      <c r="E471" s="107" t="s">
        <v>1709</v>
      </c>
      <c r="F471" s="126">
        <v>0</v>
      </c>
      <c r="G471" s="107" t="str">
        <f t="shared" si="7"/>
        <v>SH19-02467</v>
      </c>
      <c r="H471" s="318"/>
      <c r="I471" s="126"/>
      <c r="J471" s="110"/>
      <c r="K471" s="108"/>
      <c r="L471" s="107"/>
      <c r="M471" s="319"/>
      <c r="N471" s="107"/>
    </row>
    <row r="472" spans="1:14" s="200" customFormat="1" ht="18" customHeight="1">
      <c r="A472" s="107">
        <v>467</v>
      </c>
      <c r="B472" s="107" t="s">
        <v>1746</v>
      </c>
      <c r="C472" s="90"/>
      <c r="D472" s="327" t="s">
        <v>3788</v>
      </c>
      <c r="E472" s="107" t="s">
        <v>1709</v>
      </c>
      <c r="F472" s="126">
        <v>0</v>
      </c>
      <c r="G472" s="107" t="str">
        <f t="shared" si="7"/>
        <v>SH19-02468</v>
      </c>
      <c r="H472" s="318"/>
      <c r="I472" s="126"/>
      <c r="J472" s="110"/>
      <c r="K472" s="108"/>
      <c r="L472" s="107"/>
      <c r="M472" s="319"/>
      <c r="N472" s="107"/>
    </row>
    <row r="473" spans="1:14" s="200" customFormat="1" ht="18" customHeight="1">
      <c r="A473" s="107">
        <v>468</v>
      </c>
      <c r="B473" s="107" t="s">
        <v>139</v>
      </c>
      <c r="C473" s="90">
        <v>43538</v>
      </c>
      <c r="D473" s="107" t="s">
        <v>3789</v>
      </c>
      <c r="E473" s="107" t="s">
        <v>1709</v>
      </c>
      <c r="F473" s="126">
        <v>1965</v>
      </c>
      <c r="G473" s="107" t="str">
        <f t="shared" si="7"/>
        <v>SH19-02469</v>
      </c>
      <c r="H473" s="318"/>
      <c r="I473" s="126"/>
      <c r="J473" s="110"/>
      <c r="K473" s="108"/>
      <c r="L473" s="107"/>
      <c r="M473" s="319"/>
      <c r="N473" s="107"/>
    </row>
    <row r="474" spans="1:14" s="200" customFormat="1" ht="18" customHeight="1">
      <c r="A474" s="107">
        <v>469</v>
      </c>
      <c r="B474" s="107" t="s">
        <v>49</v>
      </c>
      <c r="C474" s="90">
        <v>43539</v>
      </c>
      <c r="D474" s="107" t="s">
        <v>3790</v>
      </c>
      <c r="E474" s="107" t="s">
        <v>1709</v>
      </c>
      <c r="F474" s="126">
        <v>15667.08</v>
      </c>
      <c r="G474" s="107" t="str">
        <f t="shared" si="7"/>
        <v>SH19-02470</v>
      </c>
      <c r="H474" s="318"/>
      <c r="I474" s="126"/>
      <c r="J474" s="110"/>
      <c r="K474" s="108"/>
      <c r="L474" s="107"/>
      <c r="M474" s="319"/>
      <c r="N474" s="107"/>
    </row>
    <row r="475" spans="1:14" s="200" customFormat="1" ht="18" customHeight="1">
      <c r="A475" s="107">
        <v>470</v>
      </c>
      <c r="B475" s="107"/>
      <c r="C475" s="90"/>
      <c r="D475" s="347" t="s">
        <v>3791</v>
      </c>
      <c r="E475" s="107" t="s">
        <v>1709</v>
      </c>
      <c r="F475" s="126">
        <v>0</v>
      </c>
      <c r="G475" s="107" t="str">
        <f t="shared" si="7"/>
        <v>SH19-02471</v>
      </c>
      <c r="H475" s="318"/>
      <c r="I475" s="126"/>
      <c r="J475" s="110"/>
      <c r="K475" s="108"/>
      <c r="L475" s="107"/>
      <c r="M475" s="319"/>
      <c r="N475" s="107" t="s">
        <v>1942</v>
      </c>
    </row>
    <row r="476" spans="1:14" s="200" customFormat="1" ht="18" customHeight="1">
      <c r="A476" s="107">
        <v>471</v>
      </c>
      <c r="B476" s="107" t="s">
        <v>142</v>
      </c>
      <c r="C476" s="90">
        <v>43538</v>
      </c>
      <c r="D476" s="107" t="s">
        <v>3792</v>
      </c>
      <c r="E476" s="107" t="s">
        <v>1709</v>
      </c>
      <c r="F476" s="126">
        <v>1040.3599999999999</v>
      </c>
      <c r="G476" s="107" t="str">
        <f t="shared" si="7"/>
        <v>SH19-02472</v>
      </c>
      <c r="H476" s="318"/>
      <c r="I476" s="126"/>
      <c r="J476" s="110"/>
      <c r="K476" s="108"/>
      <c r="L476" s="107"/>
      <c r="M476" s="319"/>
      <c r="N476" s="107"/>
    </row>
    <row r="477" spans="1:14" s="200" customFormat="1" ht="18" customHeight="1">
      <c r="A477" s="107">
        <v>472</v>
      </c>
      <c r="B477" s="107" t="s">
        <v>142</v>
      </c>
      <c r="C477" s="90">
        <v>43538</v>
      </c>
      <c r="D477" s="107" t="s">
        <v>3793</v>
      </c>
      <c r="E477" s="107" t="s">
        <v>1709</v>
      </c>
      <c r="F477" s="126">
        <v>777.98</v>
      </c>
      <c r="G477" s="107" t="str">
        <f t="shared" si="7"/>
        <v>SH19-02473</v>
      </c>
      <c r="H477" s="318"/>
      <c r="I477" s="126"/>
      <c r="J477" s="110"/>
      <c r="K477" s="108"/>
      <c r="L477" s="107"/>
      <c r="M477" s="319"/>
      <c r="N477" s="107"/>
    </row>
    <row r="478" spans="1:14" s="200" customFormat="1" ht="18" customHeight="1">
      <c r="A478" s="107">
        <v>473</v>
      </c>
      <c r="B478" s="107" t="s">
        <v>42</v>
      </c>
      <c r="C478" s="90">
        <v>43538</v>
      </c>
      <c r="D478" s="107" t="s">
        <v>3794</v>
      </c>
      <c r="E478" s="107" t="s">
        <v>4219</v>
      </c>
      <c r="F478" s="126">
        <v>697.12</v>
      </c>
      <c r="G478" s="107" t="str">
        <f t="shared" si="7"/>
        <v>SH19-02474</v>
      </c>
      <c r="H478" s="318"/>
      <c r="I478" s="126"/>
      <c r="J478" s="110"/>
      <c r="K478" s="108"/>
      <c r="L478" s="107"/>
      <c r="M478" s="319"/>
      <c r="N478" s="107"/>
    </row>
    <row r="479" spans="1:14" s="200" customFormat="1" ht="18" customHeight="1">
      <c r="A479" s="107">
        <v>474</v>
      </c>
      <c r="B479" s="107" t="s">
        <v>42</v>
      </c>
      <c r="C479" s="90">
        <v>43538</v>
      </c>
      <c r="D479" s="107" t="s">
        <v>3795</v>
      </c>
      <c r="E479" s="107" t="s">
        <v>4219</v>
      </c>
      <c r="F479" s="126">
        <v>1681.82</v>
      </c>
      <c r="G479" s="107" t="str">
        <f t="shared" si="7"/>
        <v>SH19-02475</v>
      </c>
      <c r="H479" s="318"/>
      <c r="I479" s="126"/>
      <c r="J479" s="110"/>
      <c r="K479" s="108"/>
      <c r="L479" s="107"/>
      <c r="M479" s="319"/>
      <c r="N479" s="107"/>
    </row>
    <row r="480" spans="1:14" s="200" customFormat="1" ht="18" customHeight="1">
      <c r="A480" s="107">
        <v>475</v>
      </c>
      <c r="B480" s="107" t="s">
        <v>329</v>
      </c>
      <c r="C480" s="90">
        <v>43538</v>
      </c>
      <c r="D480" s="107" t="s">
        <v>3796</v>
      </c>
      <c r="E480" s="107" t="s">
        <v>1709</v>
      </c>
      <c r="F480" s="126">
        <v>2575.4899999999998</v>
      </c>
      <c r="G480" s="107" t="str">
        <f t="shared" si="7"/>
        <v>SH19-02476</v>
      </c>
      <c r="H480" s="318"/>
      <c r="I480" s="126"/>
      <c r="J480" s="110"/>
      <c r="K480" s="108"/>
      <c r="L480" s="107"/>
      <c r="M480" s="319"/>
      <c r="N480" s="107"/>
    </row>
    <row r="481" spans="1:14" s="200" customFormat="1" ht="18" customHeight="1">
      <c r="A481" s="107">
        <v>476</v>
      </c>
      <c r="B481" s="107" t="s">
        <v>42</v>
      </c>
      <c r="C481" s="90">
        <v>43538</v>
      </c>
      <c r="D481" s="107" t="s">
        <v>3797</v>
      </c>
      <c r="E481" s="107" t="s">
        <v>4219</v>
      </c>
      <c r="F481" s="126">
        <v>29.81</v>
      </c>
      <c r="G481" s="107" t="str">
        <f t="shared" si="7"/>
        <v>SH19-02477</v>
      </c>
      <c r="H481" s="318"/>
      <c r="I481" s="126"/>
      <c r="J481" s="110"/>
      <c r="K481" s="108"/>
      <c r="L481" s="107"/>
      <c r="M481" s="319"/>
      <c r="N481" s="107"/>
    </row>
    <row r="482" spans="1:14" s="200" customFormat="1" ht="18" customHeight="1">
      <c r="A482" s="107">
        <v>477</v>
      </c>
      <c r="B482" s="107" t="s">
        <v>42</v>
      </c>
      <c r="C482" s="90">
        <v>43539</v>
      </c>
      <c r="D482" s="107" t="s">
        <v>3798</v>
      </c>
      <c r="E482" s="107" t="s">
        <v>4218</v>
      </c>
      <c r="F482" s="126">
        <v>347.31</v>
      </c>
      <c r="G482" s="107" t="str">
        <f t="shared" si="7"/>
        <v>SH19-02478</v>
      </c>
      <c r="H482" s="318"/>
      <c r="I482" s="126"/>
      <c r="J482" s="110"/>
      <c r="K482" s="108"/>
      <c r="L482" s="107"/>
      <c r="M482" s="319"/>
      <c r="N482" s="107"/>
    </row>
    <row r="483" spans="1:14" s="200" customFormat="1" ht="18" customHeight="1">
      <c r="A483" s="107">
        <v>478</v>
      </c>
      <c r="B483" s="107" t="s">
        <v>1746</v>
      </c>
      <c r="C483" s="90"/>
      <c r="D483" s="327" t="s">
        <v>3799</v>
      </c>
      <c r="E483" s="107" t="s">
        <v>1709</v>
      </c>
      <c r="F483" s="126">
        <v>0</v>
      </c>
      <c r="G483" s="107" t="str">
        <f t="shared" si="7"/>
        <v>SH19-02479</v>
      </c>
      <c r="H483" s="318"/>
      <c r="I483" s="126"/>
      <c r="J483" s="110"/>
      <c r="K483" s="108"/>
      <c r="L483" s="107"/>
      <c r="M483" s="319"/>
      <c r="N483" s="107"/>
    </row>
    <row r="484" spans="1:14" s="200" customFormat="1" ht="18" customHeight="1">
      <c r="A484" s="107">
        <v>479</v>
      </c>
      <c r="B484" s="107" t="s">
        <v>43</v>
      </c>
      <c r="C484" s="90">
        <v>43538</v>
      </c>
      <c r="D484" s="107" t="s">
        <v>3800</v>
      </c>
      <c r="E484" s="107" t="s">
        <v>1709</v>
      </c>
      <c r="F484" s="126">
        <v>1807.95</v>
      </c>
      <c r="G484" s="107" t="str">
        <f t="shared" si="7"/>
        <v>SH19-02480</v>
      </c>
      <c r="H484" s="318"/>
      <c r="I484" s="126"/>
      <c r="J484" s="110"/>
      <c r="K484" s="108"/>
      <c r="L484" s="107"/>
      <c r="M484" s="319"/>
      <c r="N484" s="107"/>
    </row>
    <row r="485" spans="1:14" s="200" customFormat="1" ht="18" customHeight="1">
      <c r="A485" s="107">
        <v>480</v>
      </c>
      <c r="B485" s="107"/>
      <c r="C485" s="90"/>
      <c r="D485" s="347" t="s">
        <v>3801</v>
      </c>
      <c r="E485" s="107" t="s">
        <v>1709</v>
      </c>
      <c r="F485" s="126">
        <v>0</v>
      </c>
      <c r="G485" s="107" t="str">
        <f t="shared" si="7"/>
        <v>SH19-02481</v>
      </c>
      <c r="H485" s="318"/>
      <c r="I485" s="126"/>
      <c r="J485" s="110"/>
      <c r="K485" s="108"/>
      <c r="L485" s="107"/>
      <c r="M485" s="319"/>
      <c r="N485" s="107" t="s">
        <v>1942</v>
      </c>
    </row>
    <row r="486" spans="1:14" s="200" customFormat="1" ht="18" customHeight="1">
      <c r="A486" s="107">
        <v>481</v>
      </c>
      <c r="B486" s="107" t="s">
        <v>1746</v>
      </c>
      <c r="C486" s="90"/>
      <c r="D486" s="327" t="s">
        <v>3802</v>
      </c>
      <c r="E486" s="107" t="s">
        <v>1709</v>
      </c>
      <c r="F486" s="126">
        <v>0</v>
      </c>
      <c r="G486" s="107" t="str">
        <f t="shared" si="7"/>
        <v>SH19-02482</v>
      </c>
      <c r="H486" s="318"/>
      <c r="I486" s="126"/>
      <c r="J486" s="110"/>
      <c r="K486" s="108"/>
      <c r="L486" s="107"/>
      <c r="M486" s="319"/>
      <c r="N486" s="107"/>
    </row>
    <row r="487" spans="1:14" s="200" customFormat="1" ht="18" customHeight="1">
      <c r="A487" s="107">
        <v>482</v>
      </c>
      <c r="B487" s="107" t="s">
        <v>1727</v>
      </c>
      <c r="C487" s="90">
        <v>43538</v>
      </c>
      <c r="D487" s="107" t="s">
        <v>3803</v>
      </c>
      <c r="E487" s="107" t="s">
        <v>1709</v>
      </c>
      <c r="F487" s="126">
        <v>585</v>
      </c>
      <c r="G487" s="107" t="str">
        <f t="shared" si="7"/>
        <v>SH19-02483</v>
      </c>
      <c r="H487" s="318"/>
      <c r="I487" s="126"/>
      <c r="J487" s="110"/>
      <c r="K487" s="108"/>
      <c r="L487" s="107"/>
      <c r="M487" s="319"/>
      <c r="N487" s="107"/>
    </row>
    <row r="488" spans="1:14" s="200" customFormat="1" ht="18" customHeight="1">
      <c r="A488" s="107">
        <v>483</v>
      </c>
      <c r="B488" s="107" t="s">
        <v>42</v>
      </c>
      <c r="C488" s="90">
        <v>43538</v>
      </c>
      <c r="D488" s="107" t="s">
        <v>3804</v>
      </c>
      <c r="E488" s="107" t="s">
        <v>4219</v>
      </c>
      <c r="F488" s="126">
        <v>692.01</v>
      </c>
      <c r="G488" s="107" t="str">
        <f t="shared" si="7"/>
        <v>SH19-02484</v>
      </c>
      <c r="H488" s="318"/>
      <c r="I488" s="126"/>
      <c r="J488" s="110"/>
      <c r="K488" s="108"/>
      <c r="L488" s="107"/>
      <c r="M488" s="319"/>
      <c r="N488" s="107"/>
    </row>
    <row r="489" spans="1:14" s="200" customFormat="1" ht="18" customHeight="1">
      <c r="A489" s="107">
        <v>484</v>
      </c>
      <c r="B489" s="107" t="s">
        <v>330</v>
      </c>
      <c r="C489" s="90">
        <v>43539</v>
      </c>
      <c r="D489" s="107" t="s">
        <v>3805</v>
      </c>
      <c r="E489" s="107" t="s">
        <v>1709</v>
      </c>
      <c r="F489" s="126">
        <v>167.4</v>
      </c>
      <c r="G489" s="107" t="str">
        <f t="shared" si="7"/>
        <v>SH19-02485</v>
      </c>
      <c r="H489" s="318"/>
      <c r="I489" s="126"/>
      <c r="J489" s="110"/>
      <c r="K489" s="108"/>
      <c r="L489" s="107"/>
      <c r="M489" s="319"/>
      <c r="N489" s="107" t="s">
        <v>6100</v>
      </c>
    </row>
    <row r="490" spans="1:14" s="200" customFormat="1" ht="18" customHeight="1">
      <c r="A490" s="107">
        <v>485</v>
      </c>
      <c r="B490" s="107" t="s">
        <v>330</v>
      </c>
      <c r="C490" s="90">
        <v>43540</v>
      </c>
      <c r="D490" s="107" t="s">
        <v>6101</v>
      </c>
      <c r="E490" s="107" t="s">
        <v>1709</v>
      </c>
      <c r="F490" s="126">
        <v>347.25</v>
      </c>
      <c r="G490" s="107" t="str">
        <f t="shared" si="7"/>
        <v>SH19-02485A</v>
      </c>
      <c r="H490" s="318"/>
      <c r="I490" s="126"/>
      <c r="J490" s="110"/>
      <c r="K490" s="108"/>
      <c r="L490" s="107"/>
      <c r="M490" s="319"/>
      <c r="N490" s="107" t="s">
        <v>6100</v>
      </c>
    </row>
    <row r="491" spans="1:14" s="200" customFormat="1" ht="18" customHeight="1">
      <c r="A491" s="107">
        <v>486</v>
      </c>
      <c r="B491" s="107" t="s">
        <v>55</v>
      </c>
      <c r="C491" s="90">
        <v>43538</v>
      </c>
      <c r="D491" s="107" t="s">
        <v>3806</v>
      </c>
      <c r="E491" s="107" t="s">
        <v>1709</v>
      </c>
      <c r="F491" s="126">
        <v>1548.18</v>
      </c>
      <c r="G491" s="107" t="str">
        <f t="shared" si="7"/>
        <v>SH19-02486</v>
      </c>
      <c r="H491" s="318"/>
      <c r="I491" s="126"/>
      <c r="J491" s="110"/>
      <c r="K491" s="108"/>
      <c r="L491" s="107"/>
      <c r="M491" s="319"/>
      <c r="N491" s="107"/>
    </row>
    <row r="492" spans="1:14" s="200" customFormat="1" ht="18" customHeight="1">
      <c r="A492" s="107">
        <v>487</v>
      </c>
      <c r="B492" s="107" t="s">
        <v>55</v>
      </c>
      <c r="C492" s="90">
        <v>43538</v>
      </c>
      <c r="D492" s="107" t="s">
        <v>3807</v>
      </c>
      <c r="E492" s="107" t="s">
        <v>1709</v>
      </c>
      <c r="F492" s="126">
        <v>1549.62</v>
      </c>
      <c r="G492" s="107" t="str">
        <f t="shared" si="7"/>
        <v>SH19-02487</v>
      </c>
      <c r="H492" s="318"/>
      <c r="I492" s="126"/>
      <c r="J492" s="110"/>
      <c r="K492" s="108"/>
      <c r="L492" s="107"/>
      <c r="M492" s="319"/>
      <c r="N492" s="107"/>
    </row>
    <row r="493" spans="1:14" s="200" customFormat="1" ht="18" customHeight="1">
      <c r="A493" s="107">
        <v>488</v>
      </c>
      <c r="B493" s="107" t="s">
        <v>55</v>
      </c>
      <c r="C493" s="90">
        <v>43538</v>
      </c>
      <c r="D493" s="107" t="s">
        <v>3808</v>
      </c>
      <c r="E493" s="107" t="s">
        <v>1709</v>
      </c>
      <c r="F493" s="126">
        <v>605.1</v>
      </c>
      <c r="G493" s="107" t="str">
        <f t="shared" si="7"/>
        <v>SH19-02488</v>
      </c>
      <c r="H493" s="318"/>
      <c r="I493" s="126"/>
      <c r="J493" s="110"/>
      <c r="K493" s="108"/>
      <c r="L493" s="107"/>
      <c r="M493" s="319"/>
      <c r="N493" s="107"/>
    </row>
    <row r="494" spans="1:14" s="200" customFormat="1" ht="18" customHeight="1">
      <c r="A494" s="107">
        <v>489</v>
      </c>
      <c r="B494" s="107" t="s">
        <v>29</v>
      </c>
      <c r="C494" s="90">
        <v>43539</v>
      </c>
      <c r="D494" s="107" t="s">
        <v>3809</v>
      </c>
      <c r="E494" s="107" t="s">
        <v>1709</v>
      </c>
      <c r="F494" s="126">
        <v>5301</v>
      </c>
      <c r="G494" s="107" t="str">
        <f t="shared" si="7"/>
        <v>SH19-02489</v>
      </c>
      <c r="H494" s="318"/>
      <c r="I494" s="126"/>
      <c r="J494" s="110"/>
      <c r="K494" s="108"/>
      <c r="L494" s="107"/>
      <c r="M494" s="319"/>
      <c r="N494" s="107"/>
    </row>
    <row r="495" spans="1:14" s="200" customFormat="1" ht="18" customHeight="1">
      <c r="A495" s="107">
        <v>490</v>
      </c>
      <c r="B495" s="107" t="s">
        <v>55</v>
      </c>
      <c r="C495" s="90">
        <v>43539</v>
      </c>
      <c r="D495" s="107" t="s">
        <v>3810</v>
      </c>
      <c r="E495" s="107" t="s">
        <v>1709</v>
      </c>
      <c r="F495" s="126">
        <v>778.14</v>
      </c>
      <c r="G495" s="107" t="str">
        <f t="shared" si="7"/>
        <v>SH19-02490</v>
      </c>
      <c r="H495" s="318"/>
      <c r="I495" s="126"/>
      <c r="J495" s="110"/>
      <c r="K495" s="108"/>
      <c r="L495" s="107"/>
      <c r="M495" s="319"/>
      <c r="N495" s="107"/>
    </row>
    <row r="496" spans="1:14" s="200" customFormat="1" ht="18" customHeight="1">
      <c r="A496" s="107">
        <v>491</v>
      </c>
      <c r="B496" s="107" t="s">
        <v>55</v>
      </c>
      <c r="C496" s="90">
        <v>43539</v>
      </c>
      <c r="D496" s="107" t="s">
        <v>3811</v>
      </c>
      <c r="E496" s="107" t="s">
        <v>1709</v>
      </c>
      <c r="F496" s="126">
        <v>1644.84</v>
      </c>
      <c r="G496" s="107" t="str">
        <f t="shared" si="7"/>
        <v>SH19-02491</v>
      </c>
      <c r="H496" s="318"/>
      <c r="I496" s="126"/>
      <c r="J496" s="110"/>
      <c r="K496" s="108"/>
      <c r="L496" s="107"/>
      <c r="M496" s="319"/>
      <c r="N496" s="107"/>
    </row>
    <row r="497" spans="1:14" s="200" customFormat="1" ht="18" customHeight="1">
      <c r="A497" s="107">
        <v>492</v>
      </c>
      <c r="B497" s="107" t="s">
        <v>55</v>
      </c>
      <c r="C497" s="90">
        <v>43539</v>
      </c>
      <c r="D497" s="107" t="s">
        <v>3812</v>
      </c>
      <c r="E497" s="107" t="s">
        <v>1709</v>
      </c>
      <c r="F497" s="126">
        <v>1549.62</v>
      </c>
      <c r="G497" s="107" t="str">
        <f t="shared" si="7"/>
        <v>SH19-02492</v>
      </c>
      <c r="H497" s="318"/>
      <c r="I497" s="126"/>
      <c r="J497" s="110"/>
      <c r="K497" s="108"/>
      <c r="L497" s="107"/>
      <c r="M497" s="319"/>
      <c r="N497" s="107"/>
    </row>
    <row r="498" spans="1:14" s="200" customFormat="1" ht="18" customHeight="1">
      <c r="A498" s="107">
        <v>493</v>
      </c>
      <c r="B498" s="107" t="s">
        <v>1746</v>
      </c>
      <c r="C498" s="90"/>
      <c r="D498" s="327" t="s">
        <v>3813</v>
      </c>
      <c r="E498" s="107" t="s">
        <v>1709</v>
      </c>
      <c r="F498" s="126">
        <v>0</v>
      </c>
      <c r="G498" s="107" t="str">
        <f t="shared" si="7"/>
        <v>SH19-02493</v>
      </c>
      <c r="H498" s="318"/>
      <c r="I498" s="126"/>
      <c r="J498" s="110"/>
      <c r="K498" s="108"/>
      <c r="L498" s="107"/>
      <c r="M498" s="319"/>
      <c r="N498" s="107"/>
    </row>
    <row r="499" spans="1:14" s="200" customFormat="1" ht="18" customHeight="1">
      <c r="A499" s="107">
        <v>494</v>
      </c>
      <c r="B499" s="107" t="s">
        <v>142</v>
      </c>
      <c r="C499" s="90">
        <v>43539</v>
      </c>
      <c r="D499" s="107" t="s">
        <v>3814</v>
      </c>
      <c r="E499" s="107" t="s">
        <v>1709</v>
      </c>
      <c r="F499" s="126">
        <v>692.34</v>
      </c>
      <c r="G499" s="107" t="str">
        <f t="shared" si="7"/>
        <v>SH19-02494</v>
      </c>
      <c r="H499" s="318"/>
      <c r="I499" s="126"/>
      <c r="J499" s="110"/>
      <c r="K499" s="108"/>
      <c r="L499" s="107"/>
      <c r="M499" s="319"/>
      <c r="N499" s="107"/>
    </row>
    <row r="500" spans="1:14" s="200" customFormat="1" ht="18" customHeight="1">
      <c r="A500" s="107">
        <v>495</v>
      </c>
      <c r="B500" s="107" t="s">
        <v>55</v>
      </c>
      <c r="C500" s="90">
        <v>43539</v>
      </c>
      <c r="D500" s="107" t="s">
        <v>3815</v>
      </c>
      <c r="E500" s="107" t="s">
        <v>1709</v>
      </c>
      <c r="F500" s="126">
        <v>770.04</v>
      </c>
      <c r="G500" s="107" t="str">
        <f t="shared" si="7"/>
        <v>SH19-02495</v>
      </c>
      <c r="H500" s="318"/>
      <c r="I500" s="126"/>
      <c r="J500" s="110"/>
      <c r="K500" s="108"/>
      <c r="L500" s="107"/>
      <c r="M500" s="319"/>
      <c r="N500" s="107"/>
    </row>
    <row r="501" spans="1:14" s="200" customFormat="1" ht="18" customHeight="1">
      <c r="A501" s="107">
        <v>496</v>
      </c>
      <c r="B501" s="107" t="s">
        <v>288</v>
      </c>
      <c r="C501" s="90">
        <v>43539</v>
      </c>
      <c r="D501" s="107" t="s">
        <v>3816</v>
      </c>
      <c r="E501" s="107" t="s">
        <v>1709</v>
      </c>
      <c r="F501" s="126">
        <v>3402.28</v>
      </c>
      <c r="G501" s="107" t="str">
        <f t="shared" si="7"/>
        <v>SH19-02496</v>
      </c>
      <c r="H501" s="318"/>
      <c r="I501" s="126"/>
      <c r="J501" s="110"/>
      <c r="K501" s="108"/>
      <c r="L501" s="107"/>
      <c r="M501" s="319"/>
      <c r="N501" s="107"/>
    </row>
    <row r="502" spans="1:14" s="200" customFormat="1" ht="18" customHeight="1">
      <c r="A502" s="107">
        <v>497</v>
      </c>
      <c r="B502" s="107" t="s">
        <v>43</v>
      </c>
      <c r="C502" s="90">
        <v>43539</v>
      </c>
      <c r="D502" s="107" t="s">
        <v>3817</v>
      </c>
      <c r="E502" s="107" t="s">
        <v>1709</v>
      </c>
      <c r="F502" s="126">
        <v>10010.86</v>
      </c>
      <c r="G502" s="107" t="str">
        <f t="shared" si="7"/>
        <v>SH19-02497</v>
      </c>
      <c r="H502" s="318"/>
      <c r="I502" s="126"/>
      <c r="J502" s="110"/>
      <c r="K502" s="108"/>
      <c r="L502" s="107"/>
      <c r="M502" s="319"/>
      <c r="N502" s="107"/>
    </row>
    <row r="503" spans="1:14" s="200" customFormat="1" ht="18" customHeight="1">
      <c r="A503" s="107">
        <v>498</v>
      </c>
      <c r="B503" s="107" t="s">
        <v>42</v>
      </c>
      <c r="C503" s="90">
        <v>43543</v>
      </c>
      <c r="D503" s="107" t="s">
        <v>3818</v>
      </c>
      <c r="E503" s="107" t="s">
        <v>4214</v>
      </c>
      <c r="F503" s="126">
        <v>6387.73</v>
      </c>
      <c r="G503" s="107" t="str">
        <f t="shared" si="7"/>
        <v>SH19-02498</v>
      </c>
      <c r="H503" s="318"/>
      <c r="I503" s="126"/>
      <c r="J503" s="110"/>
      <c r="K503" s="108"/>
      <c r="L503" s="107"/>
      <c r="M503" s="319"/>
      <c r="N503" s="107"/>
    </row>
    <row r="504" spans="1:14" s="200" customFormat="1" ht="18" customHeight="1">
      <c r="A504" s="107">
        <v>499</v>
      </c>
      <c r="B504" s="107" t="s">
        <v>42</v>
      </c>
      <c r="C504" s="90">
        <v>43543</v>
      </c>
      <c r="D504" s="107" t="s">
        <v>3819</v>
      </c>
      <c r="E504" s="107" t="s">
        <v>4214</v>
      </c>
      <c r="F504" s="126">
        <v>11747.15</v>
      </c>
      <c r="G504" s="107" t="str">
        <f t="shared" si="7"/>
        <v>SH19-02499</v>
      </c>
      <c r="H504" s="318"/>
      <c r="I504" s="126"/>
      <c r="J504" s="110"/>
      <c r="K504" s="108"/>
      <c r="L504" s="107"/>
      <c r="M504" s="319"/>
      <c r="N504" s="107"/>
    </row>
    <row r="505" spans="1:14" s="200" customFormat="1" ht="18" customHeight="1">
      <c r="A505" s="107">
        <v>500</v>
      </c>
      <c r="B505" s="107" t="s">
        <v>42</v>
      </c>
      <c r="C505" s="90">
        <v>43543</v>
      </c>
      <c r="D505" s="107" t="s">
        <v>3820</v>
      </c>
      <c r="E505" s="107" t="s">
        <v>4214</v>
      </c>
      <c r="F505" s="126">
        <v>716.43</v>
      </c>
      <c r="G505" s="107" t="str">
        <f t="shared" si="7"/>
        <v>SH19-02500</v>
      </c>
      <c r="H505" s="318"/>
      <c r="I505" s="126"/>
      <c r="J505" s="110"/>
      <c r="K505" s="108"/>
      <c r="L505" s="107"/>
      <c r="M505" s="319"/>
      <c r="N505" s="107"/>
    </row>
    <row r="506" spans="1:14" s="200" customFormat="1" ht="18" customHeight="1">
      <c r="A506" s="107">
        <v>501</v>
      </c>
      <c r="B506" s="107" t="s">
        <v>42</v>
      </c>
      <c r="C506" s="90">
        <v>43543</v>
      </c>
      <c r="D506" s="107" t="s">
        <v>3821</v>
      </c>
      <c r="E506" s="107" t="s">
        <v>4214</v>
      </c>
      <c r="F506" s="126">
        <v>8332.1</v>
      </c>
      <c r="G506" s="107" t="str">
        <f t="shared" si="7"/>
        <v>SH19-02501</v>
      </c>
      <c r="H506" s="318"/>
      <c r="I506" s="126"/>
      <c r="J506" s="110"/>
      <c r="K506" s="108"/>
      <c r="L506" s="107"/>
      <c r="M506" s="319"/>
      <c r="N506" s="107"/>
    </row>
    <row r="507" spans="1:14" s="200" customFormat="1" ht="18" customHeight="1">
      <c r="A507" s="107">
        <v>502</v>
      </c>
      <c r="B507" s="107" t="s">
        <v>42</v>
      </c>
      <c r="C507" s="90">
        <v>43543</v>
      </c>
      <c r="D507" s="107" t="s">
        <v>3822</v>
      </c>
      <c r="E507" s="107" t="s">
        <v>4214</v>
      </c>
      <c r="F507" s="126">
        <v>9941.34</v>
      </c>
      <c r="G507" s="107" t="str">
        <f t="shared" si="7"/>
        <v>SH19-02502</v>
      </c>
      <c r="H507" s="318"/>
      <c r="I507" s="126"/>
      <c r="J507" s="110"/>
      <c r="K507" s="108"/>
      <c r="L507" s="107"/>
      <c r="M507" s="319"/>
      <c r="N507" s="107"/>
    </row>
    <row r="508" spans="1:14" s="200" customFormat="1" ht="18" customHeight="1">
      <c r="A508" s="107">
        <v>503</v>
      </c>
      <c r="B508" s="107" t="s">
        <v>42</v>
      </c>
      <c r="C508" s="90">
        <v>43543</v>
      </c>
      <c r="D508" s="107" t="s">
        <v>3823</v>
      </c>
      <c r="E508" s="107" t="s">
        <v>4214</v>
      </c>
      <c r="F508" s="126">
        <v>8504.35</v>
      </c>
      <c r="G508" s="107" t="str">
        <f t="shared" si="7"/>
        <v>SH19-02503</v>
      </c>
      <c r="H508" s="318"/>
      <c r="I508" s="126"/>
      <c r="J508" s="110"/>
      <c r="K508" s="108"/>
      <c r="L508" s="107"/>
      <c r="M508" s="319"/>
      <c r="N508" s="107"/>
    </row>
    <row r="509" spans="1:14" s="200" customFormat="1" ht="18" customHeight="1">
      <c r="A509" s="107">
        <v>504</v>
      </c>
      <c r="B509" s="107" t="s">
        <v>42</v>
      </c>
      <c r="C509" s="90">
        <v>43543</v>
      </c>
      <c r="D509" s="107" t="s">
        <v>3824</v>
      </c>
      <c r="E509" s="107" t="s">
        <v>4214</v>
      </c>
      <c r="F509" s="126">
        <v>8174.15</v>
      </c>
      <c r="G509" s="107" t="str">
        <f t="shared" si="7"/>
        <v>SH19-02504</v>
      </c>
      <c r="H509" s="318"/>
      <c r="I509" s="126"/>
      <c r="J509" s="110"/>
      <c r="K509" s="108"/>
      <c r="L509" s="107"/>
      <c r="M509" s="319"/>
      <c r="N509" s="107"/>
    </row>
    <row r="510" spans="1:14" s="200" customFormat="1" ht="18" customHeight="1">
      <c r="A510" s="107">
        <v>505</v>
      </c>
      <c r="B510" s="107" t="s">
        <v>42</v>
      </c>
      <c r="C510" s="90">
        <v>43543</v>
      </c>
      <c r="D510" s="107" t="s">
        <v>3825</v>
      </c>
      <c r="E510" s="107" t="s">
        <v>4214</v>
      </c>
      <c r="F510" s="126">
        <v>9819.2900000000009</v>
      </c>
      <c r="G510" s="107" t="str">
        <f t="shared" si="7"/>
        <v>SH19-02505</v>
      </c>
      <c r="H510" s="318"/>
      <c r="I510" s="126"/>
      <c r="J510" s="110"/>
      <c r="K510" s="108"/>
      <c r="L510" s="107"/>
      <c r="M510" s="319"/>
      <c r="N510" s="107"/>
    </row>
    <row r="511" spans="1:14" s="200" customFormat="1" ht="18" customHeight="1">
      <c r="A511" s="107">
        <v>506</v>
      </c>
      <c r="B511" s="107" t="s">
        <v>42</v>
      </c>
      <c r="C511" s="90">
        <v>43543</v>
      </c>
      <c r="D511" s="107" t="s">
        <v>3826</v>
      </c>
      <c r="E511" s="107" t="s">
        <v>4214</v>
      </c>
      <c r="F511" s="126">
        <v>7817.46</v>
      </c>
      <c r="G511" s="107" t="str">
        <f t="shared" si="7"/>
        <v>SH19-02506</v>
      </c>
      <c r="H511" s="318"/>
      <c r="I511" s="126"/>
      <c r="J511" s="110"/>
      <c r="K511" s="108"/>
      <c r="L511" s="107"/>
      <c r="M511" s="319"/>
      <c r="N511" s="107"/>
    </row>
    <row r="512" spans="1:14" s="200" customFormat="1" ht="18" customHeight="1">
      <c r="A512" s="107">
        <v>507</v>
      </c>
      <c r="B512" s="107" t="s">
        <v>42</v>
      </c>
      <c r="C512" s="90">
        <v>43543</v>
      </c>
      <c r="D512" s="107" t="s">
        <v>3827</v>
      </c>
      <c r="E512" s="107" t="s">
        <v>4214</v>
      </c>
      <c r="F512" s="126">
        <v>4651.28</v>
      </c>
      <c r="G512" s="107" t="str">
        <f t="shared" si="7"/>
        <v>SH19-02507</v>
      </c>
      <c r="H512" s="318"/>
      <c r="I512" s="126"/>
      <c r="J512" s="110"/>
      <c r="K512" s="108"/>
      <c r="L512" s="107"/>
      <c r="M512" s="319"/>
      <c r="N512" s="107"/>
    </row>
    <row r="513" spans="1:14" s="200" customFormat="1" ht="18" customHeight="1">
      <c r="A513" s="107">
        <v>508</v>
      </c>
      <c r="B513" s="107" t="s">
        <v>42</v>
      </c>
      <c r="C513" s="90">
        <v>43543</v>
      </c>
      <c r="D513" s="107" t="s">
        <v>3828</v>
      </c>
      <c r="E513" s="107" t="s">
        <v>4214</v>
      </c>
      <c r="F513" s="126">
        <v>10986.183000000001</v>
      </c>
      <c r="G513" s="107" t="str">
        <f t="shared" si="7"/>
        <v>SH19-02508</v>
      </c>
      <c r="H513" s="318"/>
      <c r="I513" s="126"/>
      <c r="J513" s="110"/>
      <c r="K513" s="108"/>
      <c r="L513" s="107"/>
      <c r="M513" s="319"/>
      <c r="N513" s="107"/>
    </row>
    <row r="514" spans="1:14" s="200" customFormat="1" ht="18" customHeight="1">
      <c r="A514" s="107">
        <v>509</v>
      </c>
      <c r="B514" s="107" t="s">
        <v>42</v>
      </c>
      <c r="C514" s="90">
        <v>43543</v>
      </c>
      <c r="D514" s="107" t="s">
        <v>3829</v>
      </c>
      <c r="E514" s="107" t="s">
        <v>4214</v>
      </c>
      <c r="F514" s="126">
        <v>8300.86</v>
      </c>
      <c r="G514" s="107" t="str">
        <f t="shared" si="7"/>
        <v>SH19-02509</v>
      </c>
      <c r="H514" s="318"/>
      <c r="I514" s="126"/>
      <c r="J514" s="110"/>
      <c r="K514" s="108"/>
      <c r="L514" s="107"/>
      <c r="M514" s="319"/>
      <c r="N514" s="107"/>
    </row>
    <row r="515" spans="1:14" s="200" customFormat="1" ht="18" customHeight="1">
      <c r="A515" s="107">
        <v>510</v>
      </c>
      <c r="B515" s="107" t="s">
        <v>42</v>
      </c>
      <c r="C515" s="90">
        <v>43543</v>
      </c>
      <c r="D515" s="107" t="s">
        <v>3830</v>
      </c>
      <c r="E515" s="107" t="s">
        <v>4214</v>
      </c>
      <c r="F515" s="126">
        <v>7934.45</v>
      </c>
      <c r="G515" s="107" t="str">
        <f t="shared" si="7"/>
        <v>SH19-02510</v>
      </c>
      <c r="H515" s="318"/>
      <c r="I515" s="126"/>
      <c r="J515" s="110"/>
      <c r="K515" s="108"/>
      <c r="L515" s="107"/>
      <c r="M515" s="319"/>
      <c r="N515" s="107"/>
    </row>
    <row r="516" spans="1:14" s="200" customFormat="1" ht="18" customHeight="1">
      <c r="A516" s="107">
        <v>511</v>
      </c>
      <c r="B516" s="107" t="s">
        <v>42</v>
      </c>
      <c r="C516" s="90">
        <v>43543</v>
      </c>
      <c r="D516" s="107" t="s">
        <v>3831</v>
      </c>
      <c r="E516" s="107" t="s">
        <v>4214</v>
      </c>
      <c r="F516" s="126">
        <v>6263.43</v>
      </c>
      <c r="G516" s="107" t="str">
        <f t="shared" si="7"/>
        <v>SH19-02511</v>
      </c>
      <c r="H516" s="318"/>
      <c r="I516" s="126"/>
      <c r="J516" s="110"/>
      <c r="K516" s="108"/>
      <c r="L516" s="107"/>
      <c r="M516" s="319"/>
      <c r="N516" s="107"/>
    </row>
    <row r="517" spans="1:14" s="200" customFormat="1" ht="18" customHeight="1">
      <c r="A517" s="107">
        <v>512</v>
      </c>
      <c r="B517" s="107" t="s">
        <v>139</v>
      </c>
      <c r="C517" s="90">
        <v>43539</v>
      </c>
      <c r="D517" s="107" t="s">
        <v>3832</v>
      </c>
      <c r="E517" s="107" t="s">
        <v>1709</v>
      </c>
      <c r="F517" s="126">
        <v>2769.3</v>
      </c>
      <c r="G517" s="107" t="str">
        <f t="shared" si="7"/>
        <v>SH19-02512</v>
      </c>
      <c r="H517" s="318"/>
      <c r="I517" s="126"/>
      <c r="J517" s="110"/>
      <c r="K517" s="108"/>
      <c r="L517" s="107"/>
      <c r="M517" s="319"/>
      <c r="N517" s="107"/>
    </row>
    <row r="518" spans="1:14" s="200" customFormat="1" ht="18" customHeight="1">
      <c r="A518" s="107">
        <v>513</v>
      </c>
      <c r="B518" s="107" t="s">
        <v>1746</v>
      </c>
      <c r="C518" s="90"/>
      <c r="D518" s="327" t="s">
        <v>3833</v>
      </c>
      <c r="E518" s="107" t="s">
        <v>1709</v>
      </c>
      <c r="F518" s="126">
        <v>0</v>
      </c>
      <c r="G518" s="107" t="str">
        <f t="shared" si="7"/>
        <v>SH19-02513</v>
      </c>
      <c r="H518" s="318"/>
      <c r="I518" s="126"/>
      <c r="J518" s="110"/>
      <c r="K518" s="108"/>
      <c r="L518" s="107"/>
      <c r="M518" s="319"/>
      <c r="N518" s="107"/>
    </row>
    <row r="519" spans="1:14" s="200" customFormat="1" ht="18" customHeight="1">
      <c r="A519" s="107">
        <v>514</v>
      </c>
      <c r="B519" s="107" t="s">
        <v>1746</v>
      </c>
      <c r="C519" s="90"/>
      <c r="D519" s="327" t="s">
        <v>3834</v>
      </c>
      <c r="E519" s="107" t="s">
        <v>1709</v>
      </c>
      <c r="F519" s="126">
        <v>0</v>
      </c>
      <c r="G519" s="107" t="str">
        <f t="shared" si="7"/>
        <v>SH19-02514</v>
      </c>
      <c r="H519" s="318"/>
      <c r="I519" s="126"/>
      <c r="J519" s="110"/>
      <c r="K519" s="108"/>
      <c r="L519" s="107"/>
      <c r="M519" s="319"/>
      <c r="N519" s="107"/>
    </row>
    <row r="520" spans="1:14" s="200" customFormat="1" ht="18" customHeight="1">
      <c r="A520" s="107">
        <v>515</v>
      </c>
      <c r="B520" s="107" t="s">
        <v>346</v>
      </c>
      <c r="C520" s="90">
        <v>43539</v>
      </c>
      <c r="D520" s="107" t="s">
        <v>3835</v>
      </c>
      <c r="E520" s="107" t="s">
        <v>1709</v>
      </c>
      <c r="F520" s="126">
        <v>2160</v>
      </c>
      <c r="G520" s="107" t="str">
        <f t="shared" si="7"/>
        <v>SH19-02515</v>
      </c>
      <c r="H520" s="318"/>
      <c r="I520" s="126"/>
      <c r="J520" s="110"/>
      <c r="K520" s="108"/>
      <c r="L520" s="107"/>
      <c r="M520" s="319"/>
      <c r="N520" s="107"/>
    </row>
    <row r="521" spans="1:14" s="200" customFormat="1" ht="18" customHeight="1">
      <c r="A521" s="107">
        <v>516</v>
      </c>
      <c r="B521" s="107" t="s">
        <v>1727</v>
      </c>
      <c r="C521" s="90">
        <v>43539</v>
      </c>
      <c r="D521" s="107" t="s">
        <v>3836</v>
      </c>
      <c r="E521" s="107" t="s">
        <v>1709</v>
      </c>
      <c r="F521" s="126">
        <v>1006.5</v>
      </c>
      <c r="G521" s="107" t="str">
        <f t="shared" ref="G521:G583" si="8">D521</f>
        <v>SH19-02516</v>
      </c>
      <c r="H521" s="318"/>
      <c r="I521" s="126"/>
      <c r="J521" s="110"/>
      <c r="K521" s="108"/>
      <c r="L521" s="107"/>
      <c r="M521" s="319"/>
      <c r="N521" s="107"/>
    </row>
    <row r="522" spans="1:14" s="200" customFormat="1" ht="18" customHeight="1">
      <c r="A522" s="107">
        <v>517</v>
      </c>
      <c r="B522" s="107" t="s">
        <v>224</v>
      </c>
      <c r="C522" s="90">
        <v>43539</v>
      </c>
      <c r="D522" s="107" t="s">
        <v>3837</v>
      </c>
      <c r="E522" s="107" t="s">
        <v>1709</v>
      </c>
      <c r="F522" s="126">
        <v>5307.75</v>
      </c>
      <c r="G522" s="107" t="str">
        <f t="shared" si="8"/>
        <v>SH19-02517</v>
      </c>
      <c r="H522" s="318"/>
      <c r="I522" s="126"/>
      <c r="J522" s="110"/>
      <c r="K522" s="108"/>
      <c r="L522" s="107"/>
      <c r="M522" s="319"/>
      <c r="N522" s="107"/>
    </row>
    <row r="523" spans="1:14" s="200" customFormat="1" ht="18" customHeight="1">
      <c r="A523" s="107">
        <v>518</v>
      </c>
      <c r="B523" s="107" t="s">
        <v>1727</v>
      </c>
      <c r="C523" s="90">
        <v>43539</v>
      </c>
      <c r="D523" s="107" t="s">
        <v>3838</v>
      </c>
      <c r="E523" s="107" t="s">
        <v>1709</v>
      </c>
      <c r="F523" s="126">
        <v>2592.04</v>
      </c>
      <c r="G523" s="107" t="str">
        <f t="shared" si="8"/>
        <v>SH19-02518</v>
      </c>
      <c r="H523" s="318"/>
      <c r="I523" s="126"/>
      <c r="J523" s="110"/>
      <c r="K523" s="108"/>
      <c r="L523" s="107"/>
      <c r="M523" s="319"/>
      <c r="N523" s="107"/>
    </row>
    <row r="524" spans="1:14" s="200" customFormat="1" ht="18" customHeight="1">
      <c r="A524" s="107">
        <v>519</v>
      </c>
      <c r="B524" s="107" t="s">
        <v>1746</v>
      </c>
      <c r="C524" s="90"/>
      <c r="D524" s="327" t="s">
        <v>3839</v>
      </c>
      <c r="E524" s="107" t="s">
        <v>1709</v>
      </c>
      <c r="F524" s="126">
        <v>0</v>
      </c>
      <c r="G524" s="107" t="str">
        <f t="shared" si="8"/>
        <v>SH19-02519</v>
      </c>
      <c r="H524" s="318"/>
      <c r="I524" s="126"/>
      <c r="J524" s="110"/>
      <c r="K524" s="108"/>
      <c r="L524" s="107"/>
      <c r="M524" s="319"/>
      <c r="N524" s="107"/>
    </row>
    <row r="525" spans="1:14" s="200" customFormat="1" ht="18" customHeight="1">
      <c r="A525" s="107">
        <v>520</v>
      </c>
      <c r="B525" s="107" t="s">
        <v>224</v>
      </c>
      <c r="C525" s="90">
        <v>43539</v>
      </c>
      <c r="D525" s="107" t="s">
        <v>3840</v>
      </c>
      <c r="E525" s="107" t="s">
        <v>1709</v>
      </c>
      <c r="F525" s="126">
        <v>5955.25</v>
      </c>
      <c r="G525" s="107" t="str">
        <f t="shared" si="8"/>
        <v>SH19-02520</v>
      </c>
      <c r="H525" s="318"/>
      <c r="I525" s="126"/>
      <c r="J525" s="110"/>
      <c r="K525" s="108"/>
      <c r="L525" s="107"/>
      <c r="M525" s="319"/>
      <c r="N525" s="107"/>
    </row>
    <row r="526" spans="1:14" s="200" customFormat="1" ht="18" customHeight="1">
      <c r="A526" s="107">
        <v>521</v>
      </c>
      <c r="B526" s="107" t="s">
        <v>42</v>
      </c>
      <c r="C526" s="90">
        <v>43539</v>
      </c>
      <c r="D526" s="107" t="s">
        <v>3841</v>
      </c>
      <c r="E526" s="107" t="s">
        <v>4218</v>
      </c>
      <c r="F526" s="126">
        <v>44.2</v>
      </c>
      <c r="G526" s="107" t="str">
        <f t="shared" si="8"/>
        <v>SH19-02521</v>
      </c>
      <c r="H526" s="318"/>
      <c r="I526" s="126"/>
      <c r="J526" s="110"/>
      <c r="K526" s="108"/>
      <c r="L526" s="107"/>
      <c r="M526" s="319"/>
      <c r="N526" s="107"/>
    </row>
    <row r="527" spans="1:14" s="200" customFormat="1" ht="18" customHeight="1">
      <c r="A527" s="107">
        <v>522</v>
      </c>
      <c r="B527" s="107" t="s">
        <v>1746</v>
      </c>
      <c r="C527" s="90"/>
      <c r="D527" s="327" t="s">
        <v>3842</v>
      </c>
      <c r="E527" s="107" t="s">
        <v>1709</v>
      </c>
      <c r="F527" s="126">
        <v>0</v>
      </c>
      <c r="G527" s="107" t="str">
        <f t="shared" si="8"/>
        <v>SH19-02522</v>
      </c>
      <c r="H527" s="318"/>
      <c r="I527" s="126"/>
      <c r="J527" s="110"/>
      <c r="K527" s="108"/>
      <c r="L527" s="107"/>
      <c r="M527" s="319"/>
      <c r="N527" s="107"/>
    </row>
    <row r="528" spans="1:14" s="200" customFormat="1" ht="18" customHeight="1">
      <c r="A528" s="107">
        <v>523</v>
      </c>
      <c r="B528" s="107" t="s">
        <v>47</v>
      </c>
      <c r="C528" s="90">
        <v>43539</v>
      </c>
      <c r="D528" s="107" t="s">
        <v>3843</v>
      </c>
      <c r="E528" s="107" t="s">
        <v>1709</v>
      </c>
      <c r="F528" s="126">
        <v>3702.79</v>
      </c>
      <c r="G528" s="107" t="str">
        <f t="shared" si="8"/>
        <v>SH19-02523</v>
      </c>
      <c r="H528" s="318"/>
      <c r="I528" s="126"/>
      <c r="J528" s="110"/>
      <c r="K528" s="108"/>
      <c r="L528" s="107"/>
      <c r="M528" s="319"/>
      <c r="N528" s="107"/>
    </row>
    <row r="529" spans="1:14" s="200" customFormat="1" ht="18" customHeight="1">
      <c r="A529" s="107">
        <v>524</v>
      </c>
      <c r="B529" s="107" t="s">
        <v>238</v>
      </c>
      <c r="C529" s="90">
        <v>43539</v>
      </c>
      <c r="D529" s="107" t="s">
        <v>3844</v>
      </c>
      <c r="E529" s="107" t="s">
        <v>1709</v>
      </c>
      <c r="F529" s="126">
        <v>6699.53</v>
      </c>
      <c r="G529" s="107" t="str">
        <f t="shared" si="8"/>
        <v>SH19-02524</v>
      </c>
      <c r="H529" s="318"/>
      <c r="I529" s="126"/>
      <c r="J529" s="110"/>
      <c r="K529" s="108"/>
      <c r="L529" s="107"/>
      <c r="M529" s="319"/>
      <c r="N529" s="107"/>
    </row>
    <row r="530" spans="1:14" s="200" customFormat="1" ht="18" customHeight="1">
      <c r="A530" s="107">
        <v>525</v>
      </c>
      <c r="B530" s="107" t="s">
        <v>238</v>
      </c>
      <c r="C530" s="90">
        <v>43539</v>
      </c>
      <c r="D530" s="107" t="s">
        <v>3845</v>
      </c>
      <c r="E530" s="107" t="s">
        <v>1709</v>
      </c>
      <c r="F530" s="126">
        <v>0</v>
      </c>
      <c r="G530" s="107" t="str">
        <f t="shared" si="8"/>
        <v>SH19-02525</v>
      </c>
      <c r="H530" s="318"/>
      <c r="I530" s="126"/>
      <c r="J530" s="110"/>
      <c r="K530" s="108"/>
      <c r="L530" s="107"/>
      <c r="M530" s="319"/>
      <c r="N530" s="107" t="s">
        <v>1753</v>
      </c>
    </row>
    <row r="531" spans="1:14" s="200" customFormat="1" ht="18" customHeight="1">
      <c r="A531" s="107">
        <v>526</v>
      </c>
      <c r="B531" s="107" t="s">
        <v>42</v>
      </c>
      <c r="C531" s="90">
        <v>43539</v>
      </c>
      <c r="D531" s="107" t="s">
        <v>3846</v>
      </c>
      <c r="E531" s="107" t="s">
        <v>4218</v>
      </c>
      <c r="F531" s="126">
        <v>127.1</v>
      </c>
      <c r="G531" s="107" t="str">
        <f t="shared" si="8"/>
        <v>SH19-02526</v>
      </c>
      <c r="H531" s="318"/>
      <c r="I531" s="126"/>
      <c r="J531" s="110"/>
      <c r="K531" s="108"/>
      <c r="L531" s="107"/>
      <c r="M531" s="319"/>
      <c r="N531" s="107"/>
    </row>
    <row r="532" spans="1:14" s="200" customFormat="1" ht="18" customHeight="1">
      <c r="A532" s="107">
        <v>527</v>
      </c>
      <c r="B532" s="107" t="s">
        <v>224</v>
      </c>
      <c r="C532" s="90">
        <v>43539</v>
      </c>
      <c r="D532" s="107" t="s">
        <v>3847</v>
      </c>
      <c r="E532" s="107" t="s">
        <v>1709</v>
      </c>
      <c r="F532" s="126">
        <v>1963.75</v>
      </c>
      <c r="G532" s="107" t="str">
        <f t="shared" si="8"/>
        <v>SH19-02527</v>
      </c>
      <c r="H532" s="318"/>
      <c r="I532" s="126"/>
      <c r="J532" s="110"/>
      <c r="K532" s="108"/>
      <c r="L532" s="107"/>
      <c r="M532" s="319"/>
      <c r="N532" s="107"/>
    </row>
    <row r="533" spans="1:14" s="200" customFormat="1" ht="18" customHeight="1">
      <c r="A533" s="107">
        <v>528</v>
      </c>
      <c r="B533" s="107" t="s">
        <v>42</v>
      </c>
      <c r="C533" s="90">
        <v>43539</v>
      </c>
      <c r="D533" s="107" t="s">
        <v>3848</v>
      </c>
      <c r="E533" s="107" t="s">
        <v>4218</v>
      </c>
      <c r="F533" s="126">
        <v>9.32</v>
      </c>
      <c r="G533" s="107" t="str">
        <f t="shared" si="8"/>
        <v>SH19-02528</v>
      </c>
      <c r="H533" s="318"/>
      <c r="I533" s="126"/>
      <c r="J533" s="110"/>
      <c r="K533" s="108"/>
      <c r="L533" s="107"/>
      <c r="M533" s="319"/>
      <c r="N533" s="107"/>
    </row>
    <row r="534" spans="1:14" s="200" customFormat="1" ht="18" customHeight="1">
      <c r="A534" s="107">
        <v>529</v>
      </c>
      <c r="B534" s="107" t="s">
        <v>288</v>
      </c>
      <c r="C534" s="90">
        <v>43539</v>
      </c>
      <c r="D534" s="107" t="s">
        <v>3849</v>
      </c>
      <c r="E534" s="107" t="s">
        <v>1709</v>
      </c>
      <c r="F534" s="126">
        <v>1807.74</v>
      </c>
      <c r="G534" s="107" t="str">
        <f t="shared" si="8"/>
        <v>SH19-02529</v>
      </c>
      <c r="H534" s="318"/>
      <c r="I534" s="126"/>
      <c r="J534" s="110"/>
      <c r="K534" s="108"/>
      <c r="L534" s="107"/>
      <c r="M534" s="319"/>
      <c r="N534" s="107"/>
    </row>
    <row r="535" spans="1:14" s="200" customFormat="1" ht="18" customHeight="1">
      <c r="A535" s="107">
        <v>530</v>
      </c>
      <c r="B535" s="107" t="s">
        <v>142</v>
      </c>
      <c r="C535" s="90">
        <v>43539</v>
      </c>
      <c r="D535" s="107" t="s">
        <v>3850</v>
      </c>
      <c r="E535" s="107" t="s">
        <v>1709</v>
      </c>
      <c r="F535" s="126">
        <v>1981.55</v>
      </c>
      <c r="G535" s="107" t="str">
        <f t="shared" si="8"/>
        <v>SH19-02530</v>
      </c>
      <c r="H535" s="318"/>
      <c r="I535" s="126"/>
      <c r="J535" s="110"/>
      <c r="K535" s="108"/>
      <c r="L535" s="107"/>
      <c r="M535" s="319"/>
      <c r="N535" s="107"/>
    </row>
    <row r="536" spans="1:14" s="200" customFormat="1" ht="18" customHeight="1">
      <c r="A536" s="107">
        <v>531</v>
      </c>
      <c r="B536" s="107" t="s">
        <v>142</v>
      </c>
      <c r="C536" s="90">
        <v>43539</v>
      </c>
      <c r="D536" s="107" t="s">
        <v>3851</v>
      </c>
      <c r="E536" s="107" t="s">
        <v>1709</v>
      </c>
      <c r="F536" s="126">
        <v>1036.8399999999999</v>
      </c>
      <c r="G536" s="107" t="str">
        <f t="shared" si="8"/>
        <v>SH19-02531</v>
      </c>
      <c r="H536" s="318"/>
      <c r="I536" s="126"/>
      <c r="J536" s="110"/>
      <c r="K536" s="108"/>
      <c r="L536" s="107"/>
      <c r="M536" s="319"/>
      <c r="N536" s="107"/>
    </row>
    <row r="537" spans="1:14" s="200" customFormat="1" ht="18" customHeight="1">
      <c r="A537" s="107">
        <v>532</v>
      </c>
      <c r="B537" s="107" t="s">
        <v>53</v>
      </c>
      <c r="C537" s="90">
        <v>43539</v>
      </c>
      <c r="D537" s="107" t="s">
        <v>3852</v>
      </c>
      <c r="E537" s="107" t="s">
        <v>1709</v>
      </c>
      <c r="F537" s="126">
        <v>1990.41</v>
      </c>
      <c r="G537" s="107" t="str">
        <f t="shared" si="8"/>
        <v>SH19-02532</v>
      </c>
      <c r="H537" s="318"/>
      <c r="I537" s="126"/>
      <c r="J537" s="110"/>
      <c r="K537" s="108"/>
      <c r="L537" s="107"/>
      <c r="M537" s="319"/>
      <c r="N537" s="107"/>
    </row>
    <row r="538" spans="1:14" s="200" customFormat="1" ht="18" customHeight="1">
      <c r="A538" s="107">
        <v>533</v>
      </c>
      <c r="B538" s="107" t="s">
        <v>42</v>
      </c>
      <c r="C538" s="90">
        <v>43543</v>
      </c>
      <c r="D538" s="107" t="s">
        <v>3853</v>
      </c>
      <c r="E538" s="107" t="s">
        <v>4214</v>
      </c>
      <c r="F538" s="126">
        <v>2031.94</v>
      </c>
      <c r="G538" s="107" t="str">
        <f t="shared" si="8"/>
        <v>SH19-02533</v>
      </c>
      <c r="H538" s="318"/>
      <c r="I538" s="126"/>
      <c r="J538" s="110"/>
      <c r="K538" s="108"/>
      <c r="L538" s="107"/>
      <c r="M538" s="319"/>
      <c r="N538" s="107"/>
    </row>
    <row r="539" spans="1:14" s="200" customFormat="1" ht="18" customHeight="1">
      <c r="A539" s="107">
        <v>534</v>
      </c>
      <c r="B539" s="107" t="s">
        <v>42</v>
      </c>
      <c r="C539" s="90">
        <v>43543</v>
      </c>
      <c r="D539" s="107" t="s">
        <v>3854</v>
      </c>
      <c r="E539" s="107" t="s">
        <v>4214</v>
      </c>
      <c r="F539" s="126">
        <v>10261.41</v>
      </c>
      <c r="G539" s="107" t="str">
        <f t="shared" si="8"/>
        <v>SH19-02534</v>
      </c>
      <c r="H539" s="318"/>
      <c r="I539" s="126"/>
      <c r="J539" s="110"/>
      <c r="K539" s="108"/>
      <c r="L539" s="107"/>
      <c r="M539" s="319"/>
      <c r="N539" s="107"/>
    </row>
    <row r="540" spans="1:14" s="200" customFormat="1" ht="18" customHeight="1">
      <c r="A540" s="107">
        <v>535</v>
      </c>
      <c r="B540" s="107" t="s">
        <v>42</v>
      </c>
      <c r="C540" s="90">
        <v>43543</v>
      </c>
      <c r="D540" s="107" t="s">
        <v>3855</v>
      </c>
      <c r="E540" s="107" t="s">
        <v>4214</v>
      </c>
      <c r="F540" s="126">
        <v>5710.35</v>
      </c>
      <c r="G540" s="107" t="str">
        <f t="shared" si="8"/>
        <v>SH19-02535</v>
      </c>
      <c r="H540" s="318"/>
      <c r="I540" s="126"/>
      <c r="J540" s="110"/>
      <c r="K540" s="108"/>
      <c r="L540" s="107"/>
      <c r="M540" s="319"/>
      <c r="N540" s="107"/>
    </row>
    <row r="541" spans="1:14" s="200" customFormat="1" ht="18" customHeight="1">
      <c r="A541" s="107">
        <v>536</v>
      </c>
      <c r="B541" s="107" t="s">
        <v>1746</v>
      </c>
      <c r="C541" s="90"/>
      <c r="D541" s="327" t="s">
        <v>3856</v>
      </c>
      <c r="E541" s="107" t="s">
        <v>1709</v>
      </c>
      <c r="F541" s="126">
        <v>0</v>
      </c>
      <c r="G541" s="107" t="str">
        <f t="shared" si="8"/>
        <v>SH19-02536</v>
      </c>
      <c r="H541" s="318"/>
      <c r="I541" s="126"/>
      <c r="J541" s="110"/>
      <c r="K541" s="108"/>
      <c r="L541" s="107"/>
      <c r="M541" s="319"/>
      <c r="N541" s="107"/>
    </row>
    <row r="542" spans="1:14" s="200" customFormat="1" ht="18" customHeight="1">
      <c r="A542" s="107">
        <v>537</v>
      </c>
      <c r="B542" s="107" t="s">
        <v>141</v>
      </c>
      <c r="C542" s="90">
        <v>43539</v>
      </c>
      <c r="D542" s="107" t="s">
        <v>3857</v>
      </c>
      <c r="E542" s="107" t="s">
        <v>1709</v>
      </c>
      <c r="F542" s="126">
        <v>2303.6999999999998</v>
      </c>
      <c r="G542" s="107" t="str">
        <f t="shared" si="8"/>
        <v>SH19-02537</v>
      </c>
      <c r="H542" s="318"/>
      <c r="I542" s="126"/>
      <c r="J542" s="110"/>
      <c r="K542" s="108"/>
      <c r="L542" s="107"/>
      <c r="M542" s="319"/>
      <c r="N542" s="107"/>
    </row>
    <row r="543" spans="1:14" s="200" customFormat="1" ht="18" customHeight="1">
      <c r="A543" s="107">
        <v>538</v>
      </c>
      <c r="B543" s="107" t="s">
        <v>1746</v>
      </c>
      <c r="C543" s="90"/>
      <c r="D543" s="327" t="s">
        <v>3858</v>
      </c>
      <c r="E543" s="107" t="s">
        <v>1709</v>
      </c>
      <c r="F543" s="126">
        <v>0</v>
      </c>
      <c r="G543" s="107" t="str">
        <f t="shared" si="8"/>
        <v>SH19-02538</v>
      </c>
      <c r="H543" s="318"/>
      <c r="I543" s="126"/>
      <c r="J543" s="110"/>
      <c r="K543" s="108"/>
      <c r="L543" s="107"/>
      <c r="M543" s="319"/>
      <c r="N543" s="107"/>
    </row>
    <row r="544" spans="1:14" s="200" customFormat="1" ht="18" customHeight="1">
      <c r="A544" s="107">
        <v>539</v>
      </c>
      <c r="B544" s="107" t="s">
        <v>42</v>
      </c>
      <c r="C544" s="90">
        <v>43539</v>
      </c>
      <c r="D544" s="107" t="s">
        <v>3859</v>
      </c>
      <c r="E544" s="107" t="s">
        <v>4218</v>
      </c>
      <c r="F544" s="126">
        <v>10.43</v>
      </c>
      <c r="G544" s="107" t="str">
        <f t="shared" si="8"/>
        <v>SH19-02539</v>
      </c>
      <c r="H544" s="318"/>
      <c r="I544" s="126"/>
      <c r="J544" s="110"/>
      <c r="K544" s="108"/>
      <c r="L544" s="107"/>
      <c r="M544" s="319"/>
      <c r="N544" s="107"/>
    </row>
    <row r="545" spans="1:14" s="200" customFormat="1" ht="18" customHeight="1">
      <c r="A545" s="107">
        <v>540</v>
      </c>
      <c r="B545" s="107" t="s">
        <v>43</v>
      </c>
      <c r="C545" s="90">
        <v>43539</v>
      </c>
      <c r="D545" s="107" t="s">
        <v>3860</v>
      </c>
      <c r="E545" s="107" t="s">
        <v>1709</v>
      </c>
      <c r="F545" s="126">
        <v>3608.91</v>
      </c>
      <c r="G545" s="107" t="str">
        <f t="shared" si="8"/>
        <v>SH19-02540</v>
      </c>
      <c r="H545" s="318"/>
      <c r="I545" s="126"/>
      <c r="J545" s="110"/>
      <c r="K545" s="108"/>
      <c r="L545" s="107"/>
      <c r="M545" s="319"/>
      <c r="N545" s="107"/>
    </row>
    <row r="546" spans="1:14" s="200" customFormat="1" ht="18" customHeight="1">
      <c r="A546" s="107">
        <v>541</v>
      </c>
      <c r="B546" s="107" t="s">
        <v>42</v>
      </c>
      <c r="C546" s="90">
        <v>43539</v>
      </c>
      <c r="D546" s="107" t="s">
        <v>3861</v>
      </c>
      <c r="E546" s="107" t="s">
        <v>4218</v>
      </c>
      <c r="F546" s="126">
        <v>6.72</v>
      </c>
      <c r="G546" s="107" t="str">
        <f t="shared" si="8"/>
        <v>SH19-02541</v>
      </c>
      <c r="H546" s="318"/>
      <c r="I546" s="126"/>
      <c r="J546" s="110"/>
      <c r="K546" s="108"/>
      <c r="L546" s="107"/>
      <c r="M546" s="319"/>
      <c r="N546" s="107"/>
    </row>
    <row r="547" spans="1:14" s="200" customFormat="1" ht="18" customHeight="1">
      <c r="A547" s="107">
        <v>542</v>
      </c>
      <c r="B547" s="107" t="s">
        <v>43</v>
      </c>
      <c r="C547" s="90">
        <v>43539</v>
      </c>
      <c r="D547" s="107" t="s">
        <v>3862</v>
      </c>
      <c r="E547" s="107" t="s">
        <v>1709</v>
      </c>
      <c r="F547" s="126">
        <v>4300.74</v>
      </c>
      <c r="G547" s="107" t="str">
        <f t="shared" si="8"/>
        <v>SH19-02542</v>
      </c>
      <c r="H547" s="318"/>
      <c r="I547" s="126"/>
      <c r="J547" s="110"/>
      <c r="K547" s="108"/>
      <c r="L547" s="107"/>
      <c r="M547" s="319"/>
      <c r="N547" s="107"/>
    </row>
    <row r="548" spans="1:14" s="200" customFormat="1" ht="18" customHeight="1">
      <c r="A548" s="107">
        <v>543</v>
      </c>
      <c r="B548" s="107" t="s">
        <v>43</v>
      </c>
      <c r="C548" s="90">
        <v>43539</v>
      </c>
      <c r="D548" s="107" t="s">
        <v>3863</v>
      </c>
      <c r="E548" s="107" t="s">
        <v>1709</v>
      </c>
      <c r="F548" s="126">
        <v>900</v>
      </c>
      <c r="G548" s="107" t="str">
        <f t="shared" si="8"/>
        <v>SH19-02543</v>
      </c>
      <c r="H548" s="318"/>
      <c r="I548" s="126"/>
      <c r="J548" s="110"/>
      <c r="K548" s="108"/>
      <c r="L548" s="107"/>
      <c r="M548" s="319"/>
      <c r="N548" s="107"/>
    </row>
    <row r="549" spans="1:14" s="200" customFormat="1" ht="18" customHeight="1">
      <c r="A549" s="107">
        <v>544</v>
      </c>
      <c r="B549" s="107" t="s">
        <v>291</v>
      </c>
      <c r="C549" s="90">
        <v>43539</v>
      </c>
      <c r="D549" s="107" t="s">
        <v>3864</v>
      </c>
      <c r="E549" s="107" t="s">
        <v>1709</v>
      </c>
      <c r="F549" s="126">
        <v>383.79</v>
      </c>
      <c r="G549" s="107" t="str">
        <f t="shared" si="8"/>
        <v>SH19-02544</v>
      </c>
      <c r="H549" s="318"/>
      <c r="I549" s="126"/>
      <c r="J549" s="110"/>
      <c r="K549" s="108"/>
      <c r="L549" s="107"/>
      <c r="M549" s="319"/>
      <c r="N549" s="107"/>
    </row>
    <row r="550" spans="1:14" s="200" customFormat="1" ht="18" customHeight="1">
      <c r="A550" s="107">
        <v>545</v>
      </c>
      <c r="B550" s="107" t="s">
        <v>291</v>
      </c>
      <c r="C550" s="90">
        <v>43539</v>
      </c>
      <c r="D550" s="107" t="s">
        <v>3865</v>
      </c>
      <c r="E550" s="107" t="s">
        <v>1709</v>
      </c>
      <c r="F550" s="126">
        <v>17</v>
      </c>
      <c r="G550" s="107" t="str">
        <f t="shared" si="8"/>
        <v>SH19-02545</v>
      </c>
      <c r="H550" s="318"/>
      <c r="I550" s="126"/>
      <c r="J550" s="110"/>
      <c r="K550" s="108"/>
      <c r="L550" s="107"/>
      <c r="M550" s="319"/>
      <c r="N550" s="107"/>
    </row>
    <row r="551" spans="1:14" s="200" customFormat="1" ht="18" customHeight="1">
      <c r="A551" s="107">
        <v>546</v>
      </c>
      <c r="B551" s="107" t="s">
        <v>337</v>
      </c>
      <c r="C551" s="90">
        <v>43539</v>
      </c>
      <c r="D551" s="107" t="s">
        <v>3866</v>
      </c>
      <c r="E551" s="107" t="s">
        <v>1709</v>
      </c>
      <c r="F551" s="126">
        <v>4582.3999999999996</v>
      </c>
      <c r="G551" s="107" t="str">
        <f t="shared" si="8"/>
        <v>SH19-02546</v>
      </c>
      <c r="H551" s="318"/>
      <c r="I551" s="126"/>
      <c r="J551" s="110"/>
      <c r="K551" s="108"/>
      <c r="L551" s="107"/>
      <c r="M551" s="319"/>
      <c r="N551" s="107"/>
    </row>
    <row r="552" spans="1:14" s="200" customFormat="1" ht="18" customHeight="1">
      <c r="A552" s="107">
        <v>547</v>
      </c>
      <c r="B552" s="107" t="s">
        <v>337</v>
      </c>
      <c r="C552" s="90">
        <v>43539</v>
      </c>
      <c r="D552" s="107" t="s">
        <v>3867</v>
      </c>
      <c r="E552" s="107" t="s">
        <v>1709</v>
      </c>
      <c r="F552" s="126">
        <v>3881.4</v>
      </c>
      <c r="G552" s="107" t="str">
        <f t="shared" si="8"/>
        <v>SH19-02547</v>
      </c>
      <c r="H552" s="318"/>
      <c r="I552" s="126"/>
      <c r="J552" s="110"/>
      <c r="K552" s="108"/>
      <c r="L552" s="107"/>
      <c r="M552" s="319"/>
      <c r="N552" s="107"/>
    </row>
    <row r="553" spans="1:14" s="200" customFormat="1" ht="18" customHeight="1">
      <c r="A553" s="107">
        <v>548</v>
      </c>
      <c r="B553" s="107" t="s">
        <v>42</v>
      </c>
      <c r="C553" s="90">
        <v>43544</v>
      </c>
      <c r="D553" s="107" t="s">
        <v>3868</v>
      </c>
      <c r="E553" s="107" t="s">
        <v>4213</v>
      </c>
      <c r="F553" s="126">
        <v>8819.4500000000007</v>
      </c>
      <c r="G553" s="107" t="str">
        <f t="shared" si="8"/>
        <v>SH19-02548</v>
      </c>
      <c r="H553" s="318"/>
      <c r="I553" s="126"/>
      <c r="J553" s="110"/>
      <c r="K553" s="108"/>
      <c r="L553" s="107"/>
      <c r="M553" s="319"/>
      <c r="N553" s="107"/>
    </row>
    <row r="554" spans="1:14" s="200" customFormat="1" ht="18" customHeight="1">
      <c r="A554" s="107">
        <v>549</v>
      </c>
      <c r="B554" s="107" t="s">
        <v>42</v>
      </c>
      <c r="C554" s="90">
        <v>43544</v>
      </c>
      <c r="D554" s="107" t="s">
        <v>3869</v>
      </c>
      <c r="E554" s="107" t="s">
        <v>4213</v>
      </c>
      <c r="F554" s="126">
        <v>2801.71</v>
      </c>
      <c r="G554" s="107" t="str">
        <f t="shared" si="8"/>
        <v>SH19-02549</v>
      </c>
      <c r="H554" s="318"/>
      <c r="I554" s="126"/>
      <c r="J554" s="110"/>
      <c r="K554" s="108"/>
      <c r="L554" s="107"/>
      <c r="M554" s="319"/>
      <c r="N554" s="107"/>
    </row>
    <row r="555" spans="1:14" s="200" customFormat="1" ht="18" customHeight="1">
      <c r="A555" s="107">
        <v>550</v>
      </c>
      <c r="B555" s="107" t="s">
        <v>42</v>
      </c>
      <c r="C555" s="90">
        <v>43544</v>
      </c>
      <c r="D555" s="107" t="s">
        <v>3870</v>
      </c>
      <c r="E555" s="107" t="s">
        <v>4213</v>
      </c>
      <c r="F555" s="126">
        <v>10299.74</v>
      </c>
      <c r="G555" s="107" t="str">
        <f t="shared" si="8"/>
        <v>SH19-02550</v>
      </c>
      <c r="H555" s="318"/>
      <c r="I555" s="126"/>
      <c r="J555" s="110"/>
      <c r="K555" s="108"/>
      <c r="L555" s="107"/>
      <c r="M555" s="319"/>
      <c r="N555" s="107"/>
    </row>
    <row r="556" spans="1:14" s="200" customFormat="1" ht="18" customHeight="1">
      <c r="A556" s="107">
        <v>551</v>
      </c>
      <c r="B556" s="107" t="s">
        <v>42</v>
      </c>
      <c r="C556" s="90">
        <v>43544</v>
      </c>
      <c r="D556" s="107" t="s">
        <v>3871</v>
      </c>
      <c r="E556" s="107" t="s">
        <v>4213</v>
      </c>
      <c r="F556" s="126">
        <v>4103.3</v>
      </c>
      <c r="G556" s="107" t="str">
        <f t="shared" si="8"/>
        <v>SH19-02551</v>
      </c>
      <c r="H556" s="318"/>
      <c r="I556" s="126"/>
      <c r="J556" s="110"/>
      <c r="K556" s="108"/>
      <c r="L556" s="107"/>
      <c r="M556" s="319"/>
      <c r="N556" s="107"/>
    </row>
    <row r="557" spans="1:14" s="200" customFormat="1" ht="18" customHeight="1">
      <c r="A557" s="107">
        <v>552</v>
      </c>
      <c r="B557" s="107" t="s">
        <v>42</v>
      </c>
      <c r="C557" s="90">
        <v>43544</v>
      </c>
      <c r="D557" s="107" t="s">
        <v>3872</v>
      </c>
      <c r="E557" s="107" t="s">
        <v>4213</v>
      </c>
      <c r="F557" s="126">
        <v>2410.5700000000002</v>
      </c>
      <c r="G557" s="107" t="str">
        <f t="shared" si="8"/>
        <v>SH19-02552</v>
      </c>
      <c r="H557" s="318"/>
      <c r="I557" s="126"/>
      <c r="J557" s="110"/>
      <c r="K557" s="108"/>
      <c r="L557" s="107"/>
      <c r="M557" s="319"/>
      <c r="N557" s="107"/>
    </row>
    <row r="558" spans="1:14" s="200" customFormat="1" ht="18" customHeight="1">
      <c r="A558" s="107">
        <v>553</v>
      </c>
      <c r="B558" s="107" t="s">
        <v>42</v>
      </c>
      <c r="C558" s="90">
        <v>43544</v>
      </c>
      <c r="D558" s="107" t="s">
        <v>3873</v>
      </c>
      <c r="E558" s="107" t="s">
        <v>4213</v>
      </c>
      <c r="F558" s="126">
        <v>10545.75</v>
      </c>
      <c r="G558" s="107" t="str">
        <f t="shared" si="8"/>
        <v>SH19-02553</v>
      </c>
      <c r="H558" s="318"/>
      <c r="I558" s="126"/>
      <c r="J558" s="110"/>
      <c r="K558" s="108"/>
      <c r="L558" s="107"/>
      <c r="M558" s="319"/>
      <c r="N558" s="107"/>
    </row>
    <row r="559" spans="1:14" s="200" customFormat="1" ht="18" customHeight="1">
      <c r="A559" s="107">
        <v>554</v>
      </c>
      <c r="B559" s="107" t="s">
        <v>42</v>
      </c>
      <c r="C559" s="90">
        <v>43544</v>
      </c>
      <c r="D559" s="107" t="s">
        <v>3874</v>
      </c>
      <c r="E559" s="107" t="s">
        <v>4213</v>
      </c>
      <c r="F559" s="126">
        <v>4609.57</v>
      </c>
      <c r="G559" s="107" t="str">
        <f t="shared" si="8"/>
        <v>SH19-02554</v>
      </c>
      <c r="H559" s="318"/>
      <c r="I559" s="126"/>
      <c r="J559" s="110"/>
      <c r="K559" s="108"/>
      <c r="L559" s="107"/>
      <c r="M559" s="319"/>
      <c r="N559" s="107"/>
    </row>
    <row r="560" spans="1:14" s="200" customFormat="1" ht="18" customHeight="1">
      <c r="A560" s="107">
        <v>555</v>
      </c>
      <c r="B560" s="107" t="s">
        <v>42</v>
      </c>
      <c r="C560" s="90">
        <v>43544</v>
      </c>
      <c r="D560" s="107" t="s">
        <v>3875</v>
      </c>
      <c r="E560" s="107" t="s">
        <v>4213</v>
      </c>
      <c r="F560" s="126">
        <v>10744.78</v>
      </c>
      <c r="G560" s="107" t="str">
        <f t="shared" si="8"/>
        <v>SH19-02555</v>
      </c>
      <c r="H560" s="318"/>
      <c r="I560" s="126"/>
      <c r="J560" s="110"/>
      <c r="K560" s="108"/>
      <c r="L560" s="107"/>
      <c r="M560" s="319"/>
      <c r="N560" s="107"/>
    </row>
    <row r="561" spans="1:14" s="200" customFormat="1" ht="18" customHeight="1">
      <c r="A561" s="107">
        <v>556</v>
      </c>
      <c r="B561" s="107" t="s">
        <v>42</v>
      </c>
      <c r="C561" s="90">
        <v>43544</v>
      </c>
      <c r="D561" s="107" t="s">
        <v>3876</v>
      </c>
      <c r="E561" s="107" t="s">
        <v>4213</v>
      </c>
      <c r="F561" s="126">
        <v>7344.73</v>
      </c>
      <c r="G561" s="107" t="str">
        <f t="shared" si="8"/>
        <v>SH19-02556</v>
      </c>
      <c r="H561" s="318"/>
      <c r="I561" s="126"/>
      <c r="J561" s="110"/>
      <c r="K561" s="108"/>
      <c r="L561" s="107"/>
      <c r="M561" s="319"/>
      <c r="N561" s="107"/>
    </row>
    <row r="562" spans="1:14" s="200" customFormat="1" ht="18" customHeight="1">
      <c r="A562" s="107">
        <v>557</v>
      </c>
      <c r="B562" s="107" t="s">
        <v>42</v>
      </c>
      <c r="C562" s="90">
        <v>43544</v>
      </c>
      <c r="D562" s="107" t="s">
        <v>3877</v>
      </c>
      <c r="E562" s="107" t="s">
        <v>4213</v>
      </c>
      <c r="F562" s="126">
        <v>5458.95</v>
      </c>
      <c r="G562" s="107" t="str">
        <f t="shared" si="8"/>
        <v>SH19-02557</v>
      </c>
      <c r="H562" s="318"/>
      <c r="I562" s="126"/>
      <c r="J562" s="110"/>
      <c r="K562" s="108"/>
      <c r="L562" s="107"/>
      <c r="M562" s="319"/>
      <c r="N562" s="107"/>
    </row>
    <row r="563" spans="1:14" s="200" customFormat="1" ht="18" customHeight="1">
      <c r="A563" s="107">
        <v>558</v>
      </c>
      <c r="B563" s="107" t="s">
        <v>42</v>
      </c>
      <c r="C563" s="90">
        <v>43544</v>
      </c>
      <c r="D563" s="107" t="s">
        <v>3878</v>
      </c>
      <c r="E563" s="107" t="s">
        <v>4213</v>
      </c>
      <c r="F563" s="126">
        <v>13420.9</v>
      </c>
      <c r="G563" s="107" t="str">
        <f t="shared" si="8"/>
        <v>SH19-02558</v>
      </c>
      <c r="H563" s="318"/>
      <c r="I563" s="126"/>
      <c r="J563" s="110"/>
      <c r="K563" s="108"/>
      <c r="L563" s="107"/>
      <c r="M563" s="319"/>
      <c r="N563" s="107"/>
    </row>
    <row r="564" spans="1:14" s="200" customFormat="1" ht="18" customHeight="1">
      <c r="A564" s="107">
        <v>559</v>
      </c>
      <c r="B564" s="107" t="s">
        <v>42</v>
      </c>
      <c r="C564" s="90">
        <v>43544</v>
      </c>
      <c r="D564" s="107" t="s">
        <v>3879</v>
      </c>
      <c r="E564" s="107" t="s">
        <v>4213</v>
      </c>
      <c r="F564" s="126">
        <v>6261.16</v>
      </c>
      <c r="G564" s="107" t="str">
        <f t="shared" si="8"/>
        <v>SH19-02559</v>
      </c>
      <c r="H564" s="318"/>
      <c r="I564" s="126"/>
      <c r="J564" s="110"/>
      <c r="K564" s="108"/>
      <c r="L564" s="107"/>
      <c r="M564" s="319"/>
      <c r="N564" s="107"/>
    </row>
    <row r="565" spans="1:14" s="200" customFormat="1" ht="18" customHeight="1">
      <c r="A565" s="107">
        <v>560</v>
      </c>
      <c r="B565" s="107" t="s">
        <v>42</v>
      </c>
      <c r="C565" s="90">
        <v>43544</v>
      </c>
      <c r="D565" s="107" t="s">
        <v>3880</v>
      </c>
      <c r="E565" s="107" t="s">
        <v>4213</v>
      </c>
      <c r="F565" s="126">
        <v>7234.58</v>
      </c>
      <c r="G565" s="107" t="str">
        <f t="shared" si="8"/>
        <v>SH19-02560</v>
      </c>
      <c r="H565" s="318"/>
      <c r="I565" s="126"/>
      <c r="J565" s="110"/>
      <c r="K565" s="108"/>
      <c r="L565" s="107"/>
      <c r="M565" s="319"/>
      <c r="N565" s="107"/>
    </row>
    <row r="566" spans="1:14" s="200" customFormat="1" ht="18" customHeight="1">
      <c r="A566" s="107">
        <v>561</v>
      </c>
      <c r="B566" s="107" t="s">
        <v>42</v>
      </c>
      <c r="C566" s="90">
        <v>43544</v>
      </c>
      <c r="D566" s="107" t="s">
        <v>3881</v>
      </c>
      <c r="E566" s="107" t="s">
        <v>4213</v>
      </c>
      <c r="F566" s="126">
        <v>5605.09</v>
      </c>
      <c r="G566" s="107" t="str">
        <f t="shared" si="8"/>
        <v>SH19-02561</v>
      </c>
      <c r="H566" s="318"/>
      <c r="I566" s="126"/>
      <c r="J566" s="110"/>
      <c r="K566" s="108"/>
      <c r="L566" s="107"/>
      <c r="M566" s="319"/>
      <c r="N566" s="107"/>
    </row>
    <row r="567" spans="1:14" s="200" customFormat="1" ht="18" customHeight="1">
      <c r="A567" s="107">
        <v>562</v>
      </c>
      <c r="B567" s="107" t="s">
        <v>1746</v>
      </c>
      <c r="C567" s="90"/>
      <c r="D567" s="327" t="s">
        <v>3882</v>
      </c>
      <c r="E567" s="107" t="s">
        <v>1709</v>
      </c>
      <c r="F567" s="126">
        <v>0</v>
      </c>
      <c r="G567" s="107" t="str">
        <f t="shared" si="8"/>
        <v>SH19-02562</v>
      </c>
      <c r="H567" s="318"/>
      <c r="I567" s="126"/>
      <c r="J567" s="110"/>
      <c r="K567" s="108"/>
      <c r="L567" s="107"/>
      <c r="M567" s="319"/>
      <c r="N567" s="107"/>
    </row>
    <row r="568" spans="1:14" s="200" customFormat="1" ht="18" customHeight="1">
      <c r="A568" s="107">
        <v>563</v>
      </c>
      <c r="B568" s="107" t="s">
        <v>1746</v>
      </c>
      <c r="C568" s="90"/>
      <c r="D568" s="327" t="s">
        <v>3883</v>
      </c>
      <c r="E568" s="107" t="s">
        <v>1709</v>
      </c>
      <c r="F568" s="126">
        <v>0</v>
      </c>
      <c r="G568" s="107" t="str">
        <f t="shared" si="8"/>
        <v>SH19-02563</v>
      </c>
      <c r="H568" s="318"/>
      <c r="I568" s="126"/>
      <c r="J568" s="110"/>
      <c r="K568" s="108"/>
      <c r="L568" s="107"/>
      <c r="M568" s="319"/>
      <c r="N568" s="107"/>
    </row>
    <row r="569" spans="1:14" s="200" customFormat="1" ht="18" customHeight="1">
      <c r="A569" s="107">
        <v>564</v>
      </c>
      <c r="B569" s="107" t="s">
        <v>1746</v>
      </c>
      <c r="C569" s="90"/>
      <c r="D569" s="327" t="s">
        <v>3884</v>
      </c>
      <c r="E569" s="107" t="s">
        <v>1709</v>
      </c>
      <c r="F569" s="126">
        <v>0</v>
      </c>
      <c r="G569" s="107" t="str">
        <f t="shared" si="8"/>
        <v>SH19-02564</v>
      </c>
      <c r="H569" s="318"/>
      <c r="I569" s="126"/>
      <c r="J569" s="110"/>
      <c r="K569" s="108"/>
      <c r="L569" s="107"/>
      <c r="M569" s="319"/>
      <c r="N569" s="107"/>
    </row>
    <row r="570" spans="1:14" s="200" customFormat="1" ht="18" customHeight="1">
      <c r="A570" s="107">
        <v>565</v>
      </c>
      <c r="B570" s="107"/>
      <c r="C570" s="90"/>
      <c r="D570" s="347" t="s">
        <v>3885</v>
      </c>
      <c r="E570" s="107" t="s">
        <v>1709</v>
      </c>
      <c r="F570" s="126">
        <v>0</v>
      </c>
      <c r="G570" s="107" t="str">
        <f t="shared" si="8"/>
        <v>SH19-02565</v>
      </c>
      <c r="H570" s="318"/>
      <c r="I570" s="126"/>
      <c r="J570" s="110"/>
      <c r="K570" s="108"/>
      <c r="L570" s="107"/>
      <c r="M570" s="319"/>
      <c r="N570" s="107" t="s">
        <v>1942</v>
      </c>
    </row>
    <row r="571" spans="1:14" s="200" customFormat="1" ht="18" customHeight="1">
      <c r="A571" s="107">
        <v>566</v>
      </c>
      <c r="B571" s="107" t="s">
        <v>42</v>
      </c>
      <c r="C571" s="90">
        <v>43540</v>
      </c>
      <c r="D571" s="107" t="s">
        <v>3886</v>
      </c>
      <c r="E571" s="107" t="s">
        <v>4215</v>
      </c>
      <c r="F571" s="126">
        <v>24.41</v>
      </c>
      <c r="G571" s="107" t="str">
        <f t="shared" si="8"/>
        <v>SH19-02566</v>
      </c>
      <c r="H571" s="318"/>
      <c r="I571" s="126"/>
      <c r="J571" s="110"/>
      <c r="K571" s="108"/>
      <c r="L571" s="107"/>
      <c r="M571" s="319"/>
      <c r="N571" s="107"/>
    </row>
    <row r="572" spans="1:14" s="200" customFormat="1" ht="18" customHeight="1">
      <c r="A572" s="107">
        <v>567</v>
      </c>
      <c r="B572" s="107" t="s">
        <v>142</v>
      </c>
      <c r="C572" s="90">
        <v>43540</v>
      </c>
      <c r="D572" s="107" t="s">
        <v>3887</v>
      </c>
      <c r="E572" s="107" t="s">
        <v>1709</v>
      </c>
      <c r="F572" s="126">
        <v>3057.14</v>
      </c>
      <c r="G572" s="107" t="str">
        <f t="shared" si="8"/>
        <v>SH19-02568</v>
      </c>
      <c r="H572" s="318"/>
      <c r="I572" s="126"/>
      <c r="J572" s="110"/>
      <c r="K572" s="108"/>
      <c r="L572" s="107"/>
      <c r="M572" s="319"/>
      <c r="N572" s="107"/>
    </row>
    <row r="573" spans="1:14" s="200" customFormat="1" ht="18" customHeight="1">
      <c r="A573" s="107">
        <v>568</v>
      </c>
      <c r="B573" s="107" t="s">
        <v>142</v>
      </c>
      <c r="C573" s="90">
        <v>43540</v>
      </c>
      <c r="D573" s="107" t="s">
        <v>3888</v>
      </c>
      <c r="E573" s="107" t="s">
        <v>1709</v>
      </c>
      <c r="F573" s="126">
        <v>859.55</v>
      </c>
      <c r="G573" s="107" t="str">
        <f t="shared" si="8"/>
        <v>SH19-02569</v>
      </c>
      <c r="H573" s="318"/>
      <c r="I573" s="126"/>
      <c r="J573" s="110"/>
      <c r="K573" s="108"/>
      <c r="L573" s="107"/>
      <c r="M573" s="319"/>
      <c r="N573" s="107"/>
    </row>
    <row r="574" spans="1:14" s="200" customFormat="1" ht="18" customHeight="1">
      <c r="A574" s="107">
        <v>569</v>
      </c>
      <c r="B574" s="107" t="s">
        <v>43</v>
      </c>
      <c r="C574" s="90">
        <v>43540</v>
      </c>
      <c r="D574" s="107" t="s">
        <v>3889</v>
      </c>
      <c r="E574" s="107" t="s">
        <v>1709</v>
      </c>
      <c r="F574" s="126">
        <v>5084.1000000000004</v>
      </c>
      <c r="G574" s="107" t="str">
        <f t="shared" si="8"/>
        <v>SH19-02570</v>
      </c>
      <c r="H574" s="318"/>
      <c r="I574" s="126"/>
      <c r="J574" s="110"/>
      <c r="K574" s="108"/>
      <c r="L574" s="107"/>
      <c r="M574" s="319"/>
      <c r="N574" s="107"/>
    </row>
    <row r="575" spans="1:14" s="200" customFormat="1" ht="18" customHeight="1">
      <c r="A575" s="107">
        <v>570</v>
      </c>
      <c r="B575" s="107" t="s">
        <v>139</v>
      </c>
      <c r="C575" s="90">
        <v>43540</v>
      </c>
      <c r="D575" s="107" t="s">
        <v>3890</v>
      </c>
      <c r="E575" s="107" t="s">
        <v>1709</v>
      </c>
      <c r="F575" s="126">
        <v>1458</v>
      </c>
      <c r="G575" s="107" t="str">
        <f t="shared" si="8"/>
        <v>SH19-02571</v>
      </c>
      <c r="H575" s="318"/>
      <c r="I575" s="126"/>
      <c r="J575" s="110"/>
      <c r="K575" s="108"/>
      <c r="L575" s="107"/>
      <c r="M575" s="319"/>
      <c r="N575" s="107"/>
    </row>
    <row r="576" spans="1:14" s="200" customFormat="1" ht="18" customHeight="1">
      <c r="A576" s="107">
        <v>571</v>
      </c>
      <c r="B576" s="107" t="s">
        <v>43</v>
      </c>
      <c r="C576" s="90">
        <v>43540</v>
      </c>
      <c r="D576" s="107" t="s">
        <v>3891</v>
      </c>
      <c r="E576" s="107" t="s">
        <v>1709</v>
      </c>
      <c r="F576" s="126">
        <v>600</v>
      </c>
      <c r="G576" s="107" t="str">
        <f t="shared" si="8"/>
        <v>SH19-02572</v>
      </c>
      <c r="H576" s="318"/>
      <c r="I576" s="126"/>
      <c r="J576" s="110"/>
      <c r="K576" s="108"/>
      <c r="L576" s="107"/>
      <c r="M576" s="319"/>
      <c r="N576" s="107"/>
    </row>
    <row r="577" spans="1:14" s="200" customFormat="1" ht="18" customHeight="1">
      <c r="A577" s="107">
        <v>572</v>
      </c>
      <c r="B577" s="107" t="s">
        <v>1746</v>
      </c>
      <c r="C577" s="90"/>
      <c r="D577" s="327" t="s">
        <v>3892</v>
      </c>
      <c r="E577" s="107" t="s">
        <v>1709</v>
      </c>
      <c r="F577" s="126">
        <v>0</v>
      </c>
      <c r="G577" s="107" t="str">
        <f t="shared" si="8"/>
        <v>SH19-02573</v>
      </c>
      <c r="H577" s="318"/>
      <c r="I577" s="126"/>
      <c r="J577" s="110"/>
      <c r="K577" s="108"/>
      <c r="L577" s="107"/>
      <c r="M577" s="319"/>
      <c r="N577" s="107"/>
    </row>
    <row r="578" spans="1:14" s="200" customFormat="1" ht="18" customHeight="1">
      <c r="A578" s="107">
        <v>573</v>
      </c>
      <c r="B578" s="107" t="s">
        <v>207</v>
      </c>
      <c r="C578" s="90">
        <v>43543</v>
      </c>
      <c r="D578" s="107" t="s">
        <v>3893</v>
      </c>
      <c r="E578" s="107" t="s">
        <v>1709</v>
      </c>
      <c r="F578" s="126">
        <v>1601.61</v>
      </c>
      <c r="G578" s="107" t="str">
        <f t="shared" si="8"/>
        <v>SH19-02574</v>
      </c>
      <c r="H578" s="318"/>
      <c r="I578" s="126"/>
      <c r="J578" s="110"/>
      <c r="K578" s="108"/>
      <c r="L578" s="107"/>
      <c r="M578" s="319"/>
      <c r="N578" s="107"/>
    </row>
    <row r="579" spans="1:14" s="200" customFormat="1" ht="18" customHeight="1">
      <c r="A579" s="107">
        <v>574</v>
      </c>
      <c r="B579" s="107" t="s">
        <v>139</v>
      </c>
      <c r="C579" s="90">
        <v>43543</v>
      </c>
      <c r="D579" s="107" t="s">
        <v>3894</v>
      </c>
      <c r="E579" s="107" t="s">
        <v>1709</v>
      </c>
      <c r="F579" s="126">
        <v>1965</v>
      </c>
      <c r="G579" s="107" t="str">
        <f t="shared" si="8"/>
        <v>SH19-02575</v>
      </c>
      <c r="H579" s="318"/>
      <c r="I579" s="126"/>
      <c r="J579" s="110"/>
      <c r="K579" s="108"/>
      <c r="L579" s="107"/>
      <c r="M579" s="319"/>
      <c r="N579" s="107"/>
    </row>
    <row r="580" spans="1:14" s="200" customFormat="1" ht="18" customHeight="1">
      <c r="A580" s="107">
        <v>575</v>
      </c>
      <c r="B580" s="107" t="s">
        <v>237</v>
      </c>
      <c r="C580" s="90">
        <v>43543</v>
      </c>
      <c r="D580" s="107" t="s">
        <v>3895</v>
      </c>
      <c r="E580" s="107" t="s">
        <v>1709</v>
      </c>
      <c r="F580" s="126">
        <v>5280.24</v>
      </c>
      <c r="G580" s="107" t="str">
        <f t="shared" si="8"/>
        <v>SH19-02576</v>
      </c>
      <c r="H580" s="318"/>
      <c r="I580" s="126"/>
      <c r="J580" s="110"/>
      <c r="K580" s="108"/>
      <c r="L580" s="107"/>
      <c r="M580" s="319"/>
      <c r="N580" s="107"/>
    </row>
    <row r="581" spans="1:14" s="200" customFormat="1" ht="18" customHeight="1">
      <c r="A581" s="107">
        <v>576</v>
      </c>
      <c r="B581" s="107" t="s">
        <v>337</v>
      </c>
      <c r="C581" s="90">
        <v>43540</v>
      </c>
      <c r="D581" s="107" t="s">
        <v>3896</v>
      </c>
      <c r="E581" s="107" t="s">
        <v>1709</v>
      </c>
      <c r="F581" s="126">
        <v>1904</v>
      </c>
      <c r="G581" s="107" t="str">
        <f t="shared" si="8"/>
        <v>SH19-02577</v>
      </c>
      <c r="H581" s="318"/>
      <c r="I581" s="126"/>
      <c r="J581" s="110"/>
      <c r="K581" s="108"/>
      <c r="L581" s="107"/>
      <c r="M581" s="319"/>
      <c r="N581" s="107"/>
    </row>
    <row r="582" spans="1:14" s="200" customFormat="1" ht="18" customHeight="1">
      <c r="A582" s="107">
        <v>577</v>
      </c>
      <c r="B582" s="107" t="s">
        <v>43</v>
      </c>
      <c r="C582" s="90">
        <v>43543</v>
      </c>
      <c r="D582" s="107" t="s">
        <v>3897</v>
      </c>
      <c r="E582" s="107" t="s">
        <v>1709</v>
      </c>
      <c r="F582" s="126">
        <v>6166.8</v>
      </c>
      <c r="G582" s="107" t="str">
        <f t="shared" si="8"/>
        <v>SH19-02578</v>
      </c>
      <c r="H582" s="318"/>
      <c r="I582" s="126"/>
      <c r="J582" s="110"/>
      <c r="K582" s="108"/>
      <c r="L582" s="107"/>
      <c r="M582" s="319"/>
      <c r="N582" s="107"/>
    </row>
    <row r="583" spans="1:14" s="200" customFormat="1" ht="18" customHeight="1">
      <c r="A583" s="107">
        <v>578</v>
      </c>
      <c r="B583" s="107" t="s">
        <v>349</v>
      </c>
      <c r="C583" s="90">
        <v>43543</v>
      </c>
      <c r="D583" s="107" t="s">
        <v>3898</v>
      </c>
      <c r="E583" s="107" t="s">
        <v>1709</v>
      </c>
      <c r="F583" s="126">
        <v>551.87</v>
      </c>
      <c r="G583" s="107" t="str">
        <f t="shared" si="8"/>
        <v>SH19-02579</v>
      </c>
      <c r="H583" s="318"/>
      <c r="I583" s="126"/>
      <c r="J583" s="110"/>
      <c r="K583" s="108"/>
      <c r="L583" s="107"/>
      <c r="M583" s="319"/>
      <c r="N583" s="107"/>
    </row>
    <row r="584" spans="1:14" s="200" customFormat="1" ht="18" customHeight="1">
      <c r="A584" s="107">
        <v>579</v>
      </c>
      <c r="B584" s="107" t="s">
        <v>291</v>
      </c>
      <c r="C584" s="90">
        <v>43543</v>
      </c>
      <c r="D584" s="107" t="s">
        <v>3899</v>
      </c>
      <c r="E584" s="107" t="s">
        <v>1709</v>
      </c>
      <c r="F584" s="126">
        <v>2885.11</v>
      </c>
      <c r="G584" s="107" t="str">
        <f t="shared" ref="G584:G647" si="9">D584</f>
        <v>SH19-02580</v>
      </c>
      <c r="H584" s="318"/>
      <c r="I584" s="126"/>
      <c r="J584" s="110"/>
      <c r="K584" s="108"/>
      <c r="L584" s="107"/>
      <c r="M584" s="319"/>
      <c r="N584" s="107"/>
    </row>
    <row r="585" spans="1:14" s="200" customFormat="1" ht="18" customHeight="1">
      <c r="A585" s="107">
        <v>580</v>
      </c>
      <c r="B585" s="107" t="s">
        <v>55</v>
      </c>
      <c r="C585" s="90">
        <v>43543</v>
      </c>
      <c r="D585" s="107" t="s">
        <v>3900</v>
      </c>
      <c r="E585" s="107" t="s">
        <v>1709</v>
      </c>
      <c r="F585" s="126">
        <v>77.8</v>
      </c>
      <c r="G585" s="107" t="str">
        <f t="shared" si="9"/>
        <v>SH19-02581</v>
      </c>
      <c r="H585" s="318"/>
      <c r="I585" s="126"/>
      <c r="J585" s="110"/>
      <c r="K585" s="108"/>
      <c r="L585" s="107"/>
      <c r="M585" s="319"/>
      <c r="N585" s="107"/>
    </row>
    <row r="586" spans="1:14" s="200" customFormat="1" ht="18" customHeight="1">
      <c r="A586" s="107">
        <v>581</v>
      </c>
      <c r="B586" s="107" t="s">
        <v>55</v>
      </c>
      <c r="C586" s="90">
        <v>43543</v>
      </c>
      <c r="D586" s="107" t="s">
        <v>3901</v>
      </c>
      <c r="E586" s="107" t="s">
        <v>1709</v>
      </c>
      <c r="F586" s="126">
        <v>727.65</v>
      </c>
      <c r="G586" s="107" t="str">
        <f t="shared" si="9"/>
        <v>SH19-02582</v>
      </c>
      <c r="H586" s="318"/>
      <c r="I586" s="126"/>
      <c r="J586" s="110"/>
      <c r="K586" s="108"/>
      <c r="L586" s="107"/>
      <c r="M586" s="319"/>
      <c r="N586" s="107"/>
    </row>
    <row r="587" spans="1:14" s="200" customFormat="1" ht="18" customHeight="1">
      <c r="A587" s="107">
        <v>582</v>
      </c>
      <c r="B587" s="107" t="s">
        <v>55</v>
      </c>
      <c r="C587" s="90">
        <v>43543</v>
      </c>
      <c r="D587" s="107" t="s">
        <v>3902</v>
      </c>
      <c r="E587" s="107" t="s">
        <v>1709</v>
      </c>
      <c r="F587" s="126">
        <v>1702.62</v>
      </c>
      <c r="G587" s="107" t="str">
        <f t="shared" si="9"/>
        <v>SH19-02583</v>
      </c>
      <c r="H587" s="318"/>
      <c r="I587" s="126"/>
      <c r="J587" s="110"/>
      <c r="K587" s="108"/>
      <c r="L587" s="107"/>
      <c r="M587" s="319"/>
      <c r="N587" s="107"/>
    </row>
    <row r="588" spans="1:14" s="200" customFormat="1" ht="18" customHeight="1">
      <c r="A588" s="107">
        <v>583</v>
      </c>
      <c r="B588" s="107" t="s">
        <v>55</v>
      </c>
      <c r="C588" s="90">
        <v>43543</v>
      </c>
      <c r="D588" s="107" t="s">
        <v>3903</v>
      </c>
      <c r="E588" s="107" t="s">
        <v>1709</v>
      </c>
      <c r="F588" s="126">
        <v>1549.62</v>
      </c>
      <c r="G588" s="107" t="str">
        <f t="shared" si="9"/>
        <v>SH19-02584</v>
      </c>
      <c r="H588" s="318"/>
      <c r="I588" s="126"/>
      <c r="J588" s="110"/>
      <c r="K588" s="108"/>
      <c r="L588" s="107"/>
      <c r="M588" s="319"/>
      <c r="N588" s="107"/>
    </row>
    <row r="589" spans="1:14" s="200" customFormat="1" ht="18" customHeight="1">
      <c r="A589" s="107">
        <v>584</v>
      </c>
      <c r="B589" s="107" t="s">
        <v>337</v>
      </c>
      <c r="C589" s="90">
        <v>43543</v>
      </c>
      <c r="D589" s="107" t="s">
        <v>3904</v>
      </c>
      <c r="E589" s="107" t="s">
        <v>1709</v>
      </c>
      <c r="F589" s="126">
        <v>952</v>
      </c>
      <c r="G589" s="107" t="str">
        <f t="shared" si="9"/>
        <v>SH19-02585</v>
      </c>
      <c r="H589" s="318"/>
      <c r="I589" s="126"/>
      <c r="J589" s="110"/>
      <c r="K589" s="108"/>
      <c r="L589" s="107"/>
      <c r="M589" s="319"/>
      <c r="N589" s="107"/>
    </row>
    <row r="590" spans="1:14" s="200" customFormat="1" ht="18" customHeight="1">
      <c r="A590" s="107">
        <v>585</v>
      </c>
      <c r="B590" s="107" t="s">
        <v>298</v>
      </c>
      <c r="C590" s="90">
        <v>43543</v>
      </c>
      <c r="D590" s="107" t="s">
        <v>3905</v>
      </c>
      <c r="E590" s="107" t="s">
        <v>1709</v>
      </c>
      <c r="F590" s="126">
        <v>843</v>
      </c>
      <c r="G590" s="107" t="str">
        <f t="shared" si="9"/>
        <v>SH19-02586</v>
      </c>
      <c r="H590" s="318"/>
      <c r="I590" s="126"/>
      <c r="J590" s="110"/>
      <c r="K590" s="108"/>
      <c r="L590" s="107"/>
      <c r="M590" s="319"/>
      <c r="N590" s="107"/>
    </row>
    <row r="591" spans="1:14" s="200" customFormat="1" ht="18" customHeight="1">
      <c r="A591" s="107">
        <v>586</v>
      </c>
      <c r="B591" s="107" t="s">
        <v>335</v>
      </c>
      <c r="C591" s="90">
        <v>43543</v>
      </c>
      <c r="D591" s="107" t="s">
        <v>3906</v>
      </c>
      <c r="E591" s="107" t="s">
        <v>1709</v>
      </c>
      <c r="F591" s="126">
        <v>972.17</v>
      </c>
      <c r="G591" s="107" t="str">
        <f t="shared" si="9"/>
        <v>SH19-02587</v>
      </c>
      <c r="H591" s="318"/>
      <c r="I591" s="126"/>
      <c r="J591" s="110"/>
      <c r="K591" s="108"/>
      <c r="L591" s="107"/>
      <c r="M591" s="319"/>
      <c r="N591" s="107"/>
    </row>
    <row r="592" spans="1:14" s="200" customFormat="1" ht="18" customHeight="1">
      <c r="A592" s="107">
        <v>587</v>
      </c>
      <c r="B592" s="107" t="s">
        <v>237</v>
      </c>
      <c r="C592" s="90">
        <v>43543</v>
      </c>
      <c r="D592" s="107" t="s">
        <v>3907</v>
      </c>
      <c r="E592" s="107" t="s">
        <v>1709</v>
      </c>
      <c r="F592" s="126">
        <v>6970.92</v>
      </c>
      <c r="G592" s="107" t="str">
        <f t="shared" si="9"/>
        <v>SH19-02588</v>
      </c>
      <c r="H592" s="318"/>
      <c r="I592" s="126"/>
      <c r="J592" s="110"/>
      <c r="K592" s="108"/>
      <c r="L592" s="107"/>
      <c r="M592" s="319"/>
      <c r="N592" s="107"/>
    </row>
    <row r="593" spans="1:14" s="200" customFormat="1" ht="18" customHeight="1">
      <c r="A593" s="107">
        <v>588</v>
      </c>
      <c r="B593" s="107" t="s">
        <v>223</v>
      </c>
      <c r="C593" s="90">
        <v>43543</v>
      </c>
      <c r="D593" s="107" t="s">
        <v>3908</v>
      </c>
      <c r="E593" s="107" t="s">
        <v>1709</v>
      </c>
      <c r="F593" s="126">
        <v>1668.68</v>
      </c>
      <c r="G593" s="107" t="str">
        <f t="shared" si="9"/>
        <v>SH19-02589</v>
      </c>
      <c r="H593" s="318"/>
      <c r="I593" s="126"/>
      <c r="J593" s="110"/>
      <c r="K593" s="108"/>
      <c r="L593" s="107"/>
      <c r="M593" s="319"/>
      <c r="N593" s="107"/>
    </row>
    <row r="594" spans="1:14" s="200" customFormat="1" ht="18" customHeight="1">
      <c r="A594" s="107">
        <v>589</v>
      </c>
      <c r="B594" s="107" t="s">
        <v>337</v>
      </c>
      <c r="C594" s="90">
        <v>43543</v>
      </c>
      <c r="D594" s="107" t="s">
        <v>3909</v>
      </c>
      <c r="E594" s="107" t="s">
        <v>1709</v>
      </c>
      <c r="F594" s="126">
        <v>6692.65</v>
      </c>
      <c r="G594" s="107" t="str">
        <f t="shared" si="9"/>
        <v>SH19-02590</v>
      </c>
      <c r="H594" s="318"/>
      <c r="I594" s="126"/>
      <c r="J594" s="110"/>
      <c r="K594" s="108"/>
      <c r="L594" s="107"/>
      <c r="M594" s="319"/>
      <c r="N594" s="107"/>
    </row>
    <row r="595" spans="1:14" s="200" customFormat="1" ht="18" customHeight="1">
      <c r="A595" s="107">
        <v>590</v>
      </c>
      <c r="B595" s="107" t="s">
        <v>237</v>
      </c>
      <c r="C595" s="90">
        <v>43543</v>
      </c>
      <c r="D595" s="107" t="s">
        <v>3910</v>
      </c>
      <c r="E595" s="107" t="s">
        <v>1709</v>
      </c>
      <c r="F595" s="126">
        <v>3286.95</v>
      </c>
      <c r="G595" s="107" t="str">
        <f t="shared" si="9"/>
        <v>SH19-02591</v>
      </c>
      <c r="H595" s="318"/>
      <c r="I595" s="126"/>
      <c r="J595" s="110"/>
      <c r="K595" s="108"/>
      <c r="L595" s="107"/>
      <c r="M595" s="319"/>
      <c r="N595" s="107"/>
    </row>
    <row r="596" spans="1:14" s="200" customFormat="1" ht="18" customHeight="1">
      <c r="A596" s="107">
        <v>591</v>
      </c>
      <c r="B596" s="107" t="s">
        <v>329</v>
      </c>
      <c r="C596" s="90">
        <v>43543</v>
      </c>
      <c r="D596" s="107" t="s">
        <v>3911</v>
      </c>
      <c r="E596" s="107" t="s">
        <v>1709</v>
      </c>
      <c r="F596" s="126">
        <v>2356.62</v>
      </c>
      <c r="G596" s="107" t="str">
        <f t="shared" si="9"/>
        <v>SH19-02592</v>
      </c>
      <c r="H596" s="318"/>
      <c r="I596" s="126"/>
      <c r="J596" s="110"/>
      <c r="K596" s="108"/>
      <c r="L596" s="107"/>
      <c r="M596" s="319"/>
      <c r="N596" s="107"/>
    </row>
    <row r="597" spans="1:14" s="200" customFormat="1" ht="18" customHeight="1">
      <c r="A597" s="107">
        <v>592</v>
      </c>
      <c r="B597" s="107" t="s">
        <v>142</v>
      </c>
      <c r="C597" s="90">
        <v>43543</v>
      </c>
      <c r="D597" s="107" t="s">
        <v>3912</v>
      </c>
      <c r="E597" s="107" t="s">
        <v>1709</v>
      </c>
      <c r="F597" s="126">
        <v>2138.46</v>
      </c>
      <c r="G597" s="107" t="str">
        <f t="shared" si="9"/>
        <v>SH19-02593</v>
      </c>
      <c r="H597" s="318"/>
      <c r="I597" s="126"/>
      <c r="J597" s="110"/>
      <c r="K597" s="108"/>
      <c r="L597" s="107"/>
      <c r="M597" s="319"/>
      <c r="N597" s="107"/>
    </row>
    <row r="598" spans="1:14" s="200" customFormat="1" ht="18" customHeight="1">
      <c r="A598" s="107">
        <v>593</v>
      </c>
      <c r="B598" s="107" t="s">
        <v>142</v>
      </c>
      <c r="C598" s="90">
        <v>43543</v>
      </c>
      <c r="D598" s="107" t="s">
        <v>3913</v>
      </c>
      <c r="E598" s="107" t="s">
        <v>1709</v>
      </c>
      <c r="F598" s="126">
        <v>170.38</v>
      </c>
      <c r="G598" s="107" t="str">
        <f t="shared" si="9"/>
        <v>SH19-02594</v>
      </c>
      <c r="H598" s="318"/>
      <c r="I598" s="126"/>
      <c r="J598" s="110"/>
      <c r="K598" s="108"/>
      <c r="L598" s="107"/>
      <c r="M598" s="319"/>
      <c r="N598" s="107"/>
    </row>
    <row r="599" spans="1:14" s="200" customFormat="1" ht="18" customHeight="1">
      <c r="A599" s="107">
        <v>594</v>
      </c>
      <c r="B599" s="107" t="s">
        <v>1746</v>
      </c>
      <c r="C599" s="90"/>
      <c r="D599" s="327" t="s">
        <v>3914</v>
      </c>
      <c r="E599" s="107" t="s">
        <v>1709</v>
      </c>
      <c r="F599" s="126">
        <v>0</v>
      </c>
      <c r="G599" s="107" t="str">
        <f t="shared" si="9"/>
        <v>SH19-02595</v>
      </c>
      <c r="H599" s="318"/>
      <c r="I599" s="126"/>
      <c r="J599" s="110"/>
      <c r="K599" s="108"/>
      <c r="L599" s="107"/>
      <c r="M599" s="319"/>
      <c r="N599" s="107"/>
    </row>
    <row r="600" spans="1:14" s="200" customFormat="1" ht="18" customHeight="1">
      <c r="A600" s="107">
        <v>595</v>
      </c>
      <c r="B600" s="107" t="s">
        <v>1746</v>
      </c>
      <c r="C600" s="90"/>
      <c r="D600" s="327" t="s">
        <v>3915</v>
      </c>
      <c r="E600" s="107" t="s">
        <v>1709</v>
      </c>
      <c r="F600" s="126">
        <v>0</v>
      </c>
      <c r="G600" s="107" t="str">
        <f t="shared" si="9"/>
        <v>SH19-02596</v>
      </c>
      <c r="H600" s="318"/>
      <c r="I600" s="126"/>
      <c r="J600" s="110"/>
      <c r="K600" s="108"/>
      <c r="L600" s="107"/>
      <c r="M600" s="319"/>
      <c r="N600" s="107"/>
    </row>
    <row r="601" spans="1:14" s="200" customFormat="1" ht="18" customHeight="1">
      <c r="A601" s="107">
        <v>596</v>
      </c>
      <c r="B601" s="107" t="s">
        <v>1746</v>
      </c>
      <c r="C601" s="90"/>
      <c r="D601" s="327" t="s">
        <v>3916</v>
      </c>
      <c r="E601" s="107" t="s">
        <v>1709</v>
      </c>
      <c r="F601" s="126">
        <v>0</v>
      </c>
      <c r="G601" s="107" t="str">
        <f t="shared" si="9"/>
        <v>SH19-02597</v>
      </c>
      <c r="H601" s="318"/>
      <c r="I601" s="126"/>
      <c r="J601" s="110"/>
      <c r="K601" s="108"/>
      <c r="L601" s="107"/>
      <c r="M601" s="319"/>
      <c r="N601" s="107"/>
    </row>
    <row r="602" spans="1:14" s="200" customFormat="1" ht="18" customHeight="1">
      <c r="A602" s="107">
        <v>597</v>
      </c>
      <c r="B602" s="107" t="s">
        <v>1727</v>
      </c>
      <c r="C602" s="90">
        <v>43543</v>
      </c>
      <c r="D602" s="107" t="s">
        <v>3917</v>
      </c>
      <c r="E602" s="107" t="s">
        <v>1709</v>
      </c>
      <c r="F602" s="126">
        <v>1948.5</v>
      </c>
      <c r="G602" s="107" t="str">
        <f t="shared" si="9"/>
        <v>SH19-02598</v>
      </c>
      <c r="H602" s="318"/>
      <c r="I602" s="126"/>
      <c r="J602" s="110"/>
      <c r="K602" s="108"/>
      <c r="L602" s="107"/>
      <c r="M602" s="319"/>
      <c r="N602" s="107"/>
    </row>
    <row r="603" spans="1:14" s="200" customFormat="1" ht="18" customHeight="1">
      <c r="A603" s="107">
        <v>598</v>
      </c>
      <c r="B603" s="107" t="s">
        <v>237</v>
      </c>
      <c r="C603" s="90">
        <v>43543</v>
      </c>
      <c r="D603" s="107" t="s">
        <v>3918</v>
      </c>
      <c r="E603" s="107" t="s">
        <v>1709</v>
      </c>
      <c r="F603" s="126">
        <v>6823.05</v>
      </c>
      <c r="G603" s="107" t="str">
        <f t="shared" si="9"/>
        <v>SH19-02599</v>
      </c>
      <c r="H603" s="318"/>
      <c r="I603" s="126"/>
      <c r="J603" s="110"/>
      <c r="K603" s="108"/>
      <c r="L603" s="107"/>
      <c r="M603" s="319"/>
      <c r="N603" s="107"/>
    </row>
    <row r="604" spans="1:14" s="200" customFormat="1" ht="18" customHeight="1">
      <c r="A604" s="107">
        <v>599</v>
      </c>
      <c r="B604" s="107" t="s">
        <v>1746</v>
      </c>
      <c r="C604" s="90"/>
      <c r="D604" s="327" t="s">
        <v>3919</v>
      </c>
      <c r="E604" s="107" t="s">
        <v>1709</v>
      </c>
      <c r="F604" s="126">
        <v>0</v>
      </c>
      <c r="G604" s="107" t="str">
        <f t="shared" si="9"/>
        <v>SH19-02600</v>
      </c>
      <c r="H604" s="318"/>
      <c r="I604" s="126"/>
      <c r="J604" s="110"/>
      <c r="K604" s="108"/>
      <c r="L604" s="107"/>
      <c r="M604" s="319"/>
      <c r="N604" s="107"/>
    </row>
    <row r="605" spans="1:14" s="200" customFormat="1" ht="18" customHeight="1">
      <c r="A605" s="107">
        <v>600</v>
      </c>
      <c r="B605" s="107" t="s">
        <v>49</v>
      </c>
      <c r="C605" s="90">
        <v>43544</v>
      </c>
      <c r="D605" s="107" t="s">
        <v>3920</v>
      </c>
      <c r="E605" s="107" t="s">
        <v>1709</v>
      </c>
      <c r="F605" s="126">
        <v>15667.08</v>
      </c>
      <c r="G605" s="107" t="str">
        <f t="shared" si="9"/>
        <v>SH19-02601</v>
      </c>
      <c r="H605" s="318"/>
      <c r="I605" s="126"/>
      <c r="J605" s="110"/>
      <c r="K605" s="108"/>
      <c r="L605" s="107"/>
      <c r="M605" s="319"/>
      <c r="N605" s="107"/>
    </row>
    <row r="606" spans="1:14" s="200" customFormat="1" ht="18" customHeight="1">
      <c r="A606" s="107">
        <v>601</v>
      </c>
      <c r="B606" s="107" t="s">
        <v>337</v>
      </c>
      <c r="C606" s="90">
        <v>43543</v>
      </c>
      <c r="D606" s="107" t="s">
        <v>3921</v>
      </c>
      <c r="E606" s="107" t="s">
        <v>1709</v>
      </c>
      <c r="F606" s="126">
        <v>3255.49</v>
      </c>
      <c r="G606" s="107" t="str">
        <f t="shared" si="9"/>
        <v>SH19-02602</v>
      </c>
      <c r="H606" s="318"/>
      <c r="I606" s="126"/>
      <c r="J606" s="110"/>
      <c r="K606" s="108"/>
      <c r="L606" s="107"/>
      <c r="M606" s="319"/>
      <c r="N606" s="107"/>
    </row>
    <row r="607" spans="1:14" s="200" customFormat="1" ht="18" customHeight="1">
      <c r="A607" s="107">
        <v>602</v>
      </c>
      <c r="B607" s="107" t="s">
        <v>337</v>
      </c>
      <c r="C607" s="90">
        <v>43543</v>
      </c>
      <c r="D607" s="107" t="s">
        <v>3922</v>
      </c>
      <c r="E607" s="107" t="s">
        <v>1709</v>
      </c>
      <c r="F607" s="126">
        <v>1975.4</v>
      </c>
      <c r="G607" s="107" t="str">
        <f t="shared" si="9"/>
        <v>SH19-02603</v>
      </c>
      <c r="H607" s="318"/>
      <c r="I607" s="126"/>
      <c r="J607" s="110"/>
      <c r="K607" s="108"/>
      <c r="L607" s="107"/>
      <c r="M607" s="319"/>
      <c r="N607" s="107"/>
    </row>
    <row r="608" spans="1:14" s="200" customFormat="1" ht="18" customHeight="1">
      <c r="A608" s="107">
        <v>603</v>
      </c>
      <c r="B608" s="107" t="s">
        <v>42</v>
      </c>
      <c r="C608" s="90">
        <v>43543</v>
      </c>
      <c r="D608" s="107" t="s">
        <v>3923</v>
      </c>
      <c r="E608" s="107" t="s">
        <v>4214</v>
      </c>
      <c r="F608" s="126">
        <v>7.94</v>
      </c>
      <c r="G608" s="107" t="str">
        <f t="shared" si="9"/>
        <v>SH19-02604</v>
      </c>
      <c r="H608" s="318"/>
      <c r="I608" s="126"/>
      <c r="J608" s="110"/>
      <c r="K608" s="108"/>
      <c r="L608" s="107"/>
      <c r="M608" s="319"/>
      <c r="N608" s="107"/>
    </row>
    <row r="609" spans="1:14" s="200" customFormat="1" ht="18" customHeight="1">
      <c r="A609" s="107">
        <v>604</v>
      </c>
      <c r="B609" s="107" t="s">
        <v>42</v>
      </c>
      <c r="C609" s="90">
        <v>43543</v>
      </c>
      <c r="D609" s="107" t="s">
        <v>3924</v>
      </c>
      <c r="E609" s="107" t="s">
        <v>4214</v>
      </c>
      <c r="F609" s="126">
        <v>28.33</v>
      </c>
      <c r="G609" s="107" t="str">
        <f t="shared" si="9"/>
        <v>SH19-02605</v>
      </c>
      <c r="H609" s="318"/>
      <c r="I609" s="126"/>
      <c r="J609" s="110"/>
      <c r="K609" s="108"/>
      <c r="L609" s="107"/>
      <c r="M609" s="319"/>
      <c r="N609" s="107"/>
    </row>
    <row r="610" spans="1:14" s="200" customFormat="1" ht="18" customHeight="1">
      <c r="A610" s="107">
        <v>605</v>
      </c>
      <c r="B610" s="107" t="s">
        <v>42</v>
      </c>
      <c r="C610" s="90">
        <v>43543</v>
      </c>
      <c r="D610" s="107" t="s">
        <v>3925</v>
      </c>
      <c r="E610" s="107" t="s">
        <v>4214</v>
      </c>
      <c r="F610" s="126">
        <v>16.899999999999999</v>
      </c>
      <c r="G610" s="107" t="str">
        <f t="shared" si="9"/>
        <v>SH19-02606</v>
      </c>
      <c r="H610" s="318"/>
      <c r="I610" s="126"/>
      <c r="J610" s="110"/>
      <c r="K610" s="108"/>
      <c r="L610" s="107"/>
      <c r="M610" s="319"/>
      <c r="N610" s="107"/>
    </row>
    <row r="611" spans="1:14" s="200" customFormat="1" ht="18" customHeight="1">
      <c r="A611" s="107">
        <v>606</v>
      </c>
      <c r="B611" s="107" t="s">
        <v>141</v>
      </c>
      <c r="C611" s="90">
        <v>43543</v>
      </c>
      <c r="D611" s="107" t="s">
        <v>3926</v>
      </c>
      <c r="E611" s="107" t="s">
        <v>1709</v>
      </c>
      <c r="F611" s="126">
        <v>1083</v>
      </c>
      <c r="G611" s="107" t="str">
        <f t="shared" si="9"/>
        <v>SH19-02607</v>
      </c>
      <c r="H611" s="318"/>
      <c r="I611" s="126"/>
      <c r="J611" s="110"/>
      <c r="K611" s="108"/>
      <c r="L611" s="107"/>
      <c r="M611" s="319"/>
      <c r="N611" s="107"/>
    </row>
    <row r="612" spans="1:14" s="200" customFormat="1" ht="18" customHeight="1">
      <c r="A612" s="107">
        <v>607</v>
      </c>
      <c r="B612" s="107" t="s">
        <v>129</v>
      </c>
      <c r="C612" s="90">
        <v>43543</v>
      </c>
      <c r="D612" s="107" t="s">
        <v>3927</v>
      </c>
      <c r="E612" s="107" t="s">
        <v>1709</v>
      </c>
      <c r="F612" s="126">
        <v>3366.89</v>
      </c>
      <c r="G612" s="107" t="str">
        <f t="shared" si="9"/>
        <v>SH19-02608</v>
      </c>
      <c r="H612" s="318"/>
      <c r="I612" s="126"/>
      <c r="J612" s="110"/>
      <c r="K612" s="108"/>
      <c r="L612" s="107"/>
      <c r="M612" s="319"/>
      <c r="N612" s="107"/>
    </row>
    <row r="613" spans="1:14" s="200" customFormat="1" ht="18" customHeight="1">
      <c r="A613" s="107">
        <v>608</v>
      </c>
      <c r="B613" s="107" t="s">
        <v>55</v>
      </c>
      <c r="C613" s="90">
        <v>43543</v>
      </c>
      <c r="D613" s="107" t="s">
        <v>3928</v>
      </c>
      <c r="E613" s="107" t="s">
        <v>1709</v>
      </c>
      <c r="F613" s="126">
        <v>1644.84</v>
      </c>
      <c r="G613" s="107" t="str">
        <f t="shared" si="9"/>
        <v>SH19-02609</v>
      </c>
      <c r="H613" s="318"/>
      <c r="I613" s="126"/>
      <c r="J613" s="110"/>
      <c r="K613" s="108"/>
      <c r="L613" s="107"/>
      <c r="M613" s="319"/>
      <c r="N613" s="107"/>
    </row>
    <row r="614" spans="1:14" s="200" customFormat="1" ht="18" customHeight="1">
      <c r="A614" s="107">
        <v>609</v>
      </c>
      <c r="B614" s="107" t="s">
        <v>55</v>
      </c>
      <c r="C614" s="90">
        <v>43543</v>
      </c>
      <c r="D614" s="107" t="s">
        <v>3929</v>
      </c>
      <c r="E614" s="107" t="s">
        <v>1709</v>
      </c>
      <c r="F614" s="126">
        <v>708.84</v>
      </c>
      <c r="G614" s="107" t="str">
        <f t="shared" si="9"/>
        <v>SH19-02610</v>
      </c>
      <c r="H614" s="318"/>
      <c r="I614" s="126"/>
      <c r="J614" s="110"/>
      <c r="K614" s="108"/>
      <c r="L614" s="107"/>
      <c r="M614" s="319"/>
      <c r="N614" s="107"/>
    </row>
    <row r="615" spans="1:14" s="200" customFormat="1" ht="18" customHeight="1">
      <c r="A615" s="107">
        <v>610</v>
      </c>
      <c r="B615" s="107" t="s">
        <v>43</v>
      </c>
      <c r="C615" s="90">
        <v>43543</v>
      </c>
      <c r="D615" s="107" t="s">
        <v>3930</v>
      </c>
      <c r="E615" s="107" t="s">
        <v>1709</v>
      </c>
      <c r="F615" s="126">
        <v>2943.55</v>
      </c>
      <c r="G615" s="107" t="str">
        <f t="shared" si="9"/>
        <v>SH19-02611</v>
      </c>
      <c r="H615" s="318"/>
      <c r="I615" s="126"/>
      <c r="J615" s="110"/>
      <c r="K615" s="108"/>
      <c r="L615" s="107"/>
      <c r="M615" s="319"/>
      <c r="N615" s="107"/>
    </row>
    <row r="616" spans="1:14" s="200" customFormat="1" ht="18" customHeight="1">
      <c r="A616" s="107">
        <v>611</v>
      </c>
      <c r="B616" s="107" t="s">
        <v>1746</v>
      </c>
      <c r="C616" s="90"/>
      <c r="D616" s="327" t="s">
        <v>3931</v>
      </c>
      <c r="E616" s="107" t="s">
        <v>1709</v>
      </c>
      <c r="F616" s="126">
        <v>0</v>
      </c>
      <c r="G616" s="107" t="str">
        <f t="shared" si="9"/>
        <v>SH19-02612</v>
      </c>
      <c r="H616" s="318"/>
      <c r="I616" s="126"/>
      <c r="J616" s="110"/>
      <c r="K616" s="108"/>
      <c r="L616" s="107"/>
      <c r="M616" s="319"/>
      <c r="N616" s="107"/>
    </row>
    <row r="617" spans="1:14" s="200" customFormat="1" ht="18" customHeight="1">
      <c r="A617" s="107">
        <v>612</v>
      </c>
      <c r="B617" s="107" t="s">
        <v>1746</v>
      </c>
      <c r="C617" s="90"/>
      <c r="D617" s="327" t="s">
        <v>3932</v>
      </c>
      <c r="E617" s="107" t="s">
        <v>1709</v>
      </c>
      <c r="F617" s="126">
        <v>0</v>
      </c>
      <c r="G617" s="107" t="str">
        <f t="shared" si="9"/>
        <v>SH19-02613</v>
      </c>
      <c r="H617" s="318"/>
      <c r="I617" s="126"/>
      <c r="J617" s="110"/>
      <c r="K617" s="108"/>
      <c r="L617" s="107"/>
      <c r="M617" s="319"/>
      <c r="N617" s="107"/>
    </row>
    <row r="618" spans="1:14" s="200" customFormat="1" ht="18" customHeight="1">
      <c r="A618" s="107">
        <v>613</v>
      </c>
      <c r="B618" s="107" t="s">
        <v>1727</v>
      </c>
      <c r="C618" s="90">
        <v>43543</v>
      </c>
      <c r="D618" s="107" t="s">
        <v>3933</v>
      </c>
      <c r="E618" s="107" t="s">
        <v>1709</v>
      </c>
      <c r="F618" s="126">
        <v>1299</v>
      </c>
      <c r="G618" s="107" t="str">
        <f t="shared" si="9"/>
        <v>SH19-02614</v>
      </c>
      <c r="H618" s="318"/>
      <c r="I618" s="126"/>
      <c r="J618" s="110"/>
      <c r="K618" s="108"/>
      <c r="L618" s="107"/>
      <c r="M618" s="319"/>
      <c r="N618" s="107"/>
    </row>
    <row r="619" spans="1:14" s="200" customFormat="1" ht="18" customHeight="1">
      <c r="A619" s="107">
        <v>614</v>
      </c>
      <c r="B619" s="107" t="s">
        <v>1746</v>
      </c>
      <c r="C619" s="90"/>
      <c r="D619" s="327" t="s">
        <v>3934</v>
      </c>
      <c r="E619" s="107" t="s">
        <v>1709</v>
      </c>
      <c r="F619" s="126">
        <v>0</v>
      </c>
      <c r="G619" s="107" t="str">
        <f t="shared" si="9"/>
        <v>SH19-02615</v>
      </c>
      <c r="H619" s="318"/>
      <c r="I619" s="126"/>
      <c r="J619" s="110"/>
      <c r="K619" s="108"/>
      <c r="L619" s="107"/>
      <c r="M619" s="319"/>
      <c r="N619" s="107"/>
    </row>
    <row r="620" spans="1:14" s="200" customFormat="1" ht="18" customHeight="1">
      <c r="A620" s="107">
        <v>615</v>
      </c>
      <c r="B620" s="107" t="s">
        <v>1727</v>
      </c>
      <c r="C620" s="90">
        <v>43543</v>
      </c>
      <c r="D620" s="107" t="s">
        <v>3935</v>
      </c>
      <c r="E620" s="107" t="s">
        <v>1709</v>
      </c>
      <c r="F620" s="126">
        <v>18.75</v>
      </c>
      <c r="G620" s="107" t="str">
        <f t="shared" si="9"/>
        <v>SH19-02616</v>
      </c>
      <c r="H620" s="318"/>
      <c r="I620" s="126"/>
      <c r="J620" s="110"/>
      <c r="K620" s="108"/>
      <c r="L620" s="107"/>
      <c r="M620" s="319"/>
      <c r="N620" s="107"/>
    </row>
    <row r="621" spans="1:14" s="200" customFormat="1" ht="18" customHeight="1">
      <c r="A621" s="107">
        <v>616</v>
      </c>
      <c r="B621" s="107" t="s">
        <v>42</v>
      </c>
      <c r="C621" s="90">
        <v>43544</v>
      </c>
      <c r="D621" s="107" t="s">
        <v>3936</v>
      </c>
      <c r="E621" s="107" t="s">
        <v>4213</v>
      </c>
      <c r="F621" s="126">
        <v>136.85</v>
      </c>
      <c r="G621" s="107" t="str">
        <f t="shared" si="9"/>
        <v>SH19-02617</v>
      </c>
      <c r="H621" s="318"/>
      <c r="I621" s="126"/>
      <c r="J621" s="110"/>
      <c r="K621" s="108"/>
      <c r="L621" s="107"/>
      <c r="M621" s="319"/>
      <c r="N621" s="107"/>
    </row>
    <row r="622" spans="1:14" s="200" customFormat="1" ht="18" customHeight="1">
      <c r="A622" s="107">
        <v>617</v>
      </c>
      <c r="B622" s="107" t="s">
        <v>43</v>
      </c>
      <c r="C622" s="90">
        <v>43543</v>
      </c>
      <c r="D622" s="107" t="s">
        <v>3937</v>
      </c>
      <c r="E622" s="107" t="s">
        <v>1709</v>
      </c>
      <c r="F622" s="126">
        <v>1710.75</v>
      </c>
      <c r="G622" s="107" t="str">
        <f t="shared" si="9"/>
        <v>SH19-02618</v>
      </c>
      <c r="H622" s="318"/>
      <c r="I622" s="126"/>
      <c r="J622" s="110"/>
      <c r="K622" s="108"/>
      <c r="L622" s="107"/>
      <c r="M622" s="319"/>
      <c r="N622" s="107"/>
    </row>
    <row r="623" spans="1:14" s="200" customFormat="1" ht="18" customHeight="1">
      <c r="A623" s="107">
        <v>618</v>
      </c>
      <c r="B623" s="107" t="s">
        <v>43</v>
      </c>
      <c r="C623" s="90">
        <v>43543</v>
      </c>
      <c r="D623" s="107" t="s">
        <v>3938</v>
      </c>
      <c r="E623" s="107" t="s">
        <v>1709</v>
      </c>
      <c r="F623" s="126">
        <v>587.5</v>
      </c>
      <c r="G623" s="107" t="str">
        <f t="shared" si="9"/>
        <v>SH19-02619</v>
      </c>
      <c r="H623" s="318"/>
      <c r="I623" s="126"/>
      <c r="J623" s="110"/>
      <c r="K623" s="108"/>
      <c r="L623" s="107"/>
      <c r="M623" s="319"/>
      <c r="N623" s="107"/>
    </row>
    <row r="624" spans="1:14" s="200" customFormat="1" ht="18" customHeight="1">
      <c r="A624" s="107">
        <v>619</v>
      </c>
      <c r="B624" s="107" t="s">
        <v>42</v>
      </c>
      <c r="C624" s="90">
        <v>43544</v>
      </c>
      <c r="D624" s="107" t="s">
        <v>3939</v>
      </c>
      <c r="E624" s="107" t="s">
        <v>4213</v>
      </c>
      <c r="F624" s="126">
        <v>7524.89</v>
      </c>
      <c r="G624" s="107" t="str">
        <f t="shared" si="9"/>
        <v>SH19-02620</v>
      </c>
      <c r="H624" s="318"/>
      <c r="I624" s="126"/>
      <c r="J624" s="110"/>
      <c r="K624" s="108"/>
      <c r="L624" s="107"/>
      <c r="M624" s="319"/>
      <c r="N624" s="107"/>
    </row>
    <row r="625" spans="1:14" s="200" customFormat="1" ht="18" customHeight="1">
      <c r="A625" s="107">
        <v>620</v>
      </c>
      <c r="B625" s="107" t="s">
        <v>42</v>
      </c>
      <c r="C625" s="90">
        <v>43544</v>
      </c>
      <c r="D625" s="107" t="s">
        <v>3940</v>
      </c>
      <c r="E625" s="107" t="s">
        <v>4213</v>
      </c>
      <c r="F625" s="126">
        <v>3732.57</v>
      </c>
      <c r="G625" s="107" t="str">
        <f t="shared" si="9"/>
        <v>SH19-02621</v>
      </c>
      <c r="H625" s="318"/>
      <c r="I625" s="126"/>
      <c r="J625" s="110"/>
      <c r="K625" s="108"/>
      <c r="L625" s="107"/>
      <c r="M625" s="319"/>
      <c r="N625" s="107"/>
    </row>
    <row r="626" spans="1:14" s="200" customFormat="1" ht="18" customHeight="1">
      <c r="A626" s="107">
        <v>621</v>
      </c>
      <c r="B626" s="107" t="s">
        <v>42</v>
      </c>
      <c r="C626" s="90">
        <v>43544</v>
      </c>
      <c r="D626" s="107" t="s">
        <v>3941</v>
      </c>
      <c r="E626" s="107" t="s">
        <v>4213</v>
      </c>
      <c r="F626" s="126">
        <v>5633.15</v>
      </c>
      <c r="G626" s="107" t="str">
        <f t="shared" si="9"/>
        <v>SH19-02622</v>
      </c>
      <c r="H626" s="318"/>
      <c r="I626" s="126"/>
      <c r="J626" s="110"/>
      <c r="K626" s="108"/>
      <c r="L626" s="107"/>
      <c r="M626" s="319"/>
      <c r="N626" s="107"/>
    </row>
    <row r="627" spans="1:14" s="200" customFormat="1" ht="18" customHeight="1">
      <c r="A627" s="107">
        <v>622</v>
      </c>
      <c r="B627" s="107" t="s">
        <v>42</v>
      </c>
      <c r="C627" s="90">
        <v>43544</v>
      </c>
      <c r="D627" s="107" t="s">
        <v>3942</v>
      </c>
      <c r="E627" s="107" t="s">
        <v>4213</v>
      </c>
      <c r="F627" s="126">
        <v>63.39</v>
      </c>
      <c r="G627" s="107" t="str">
        <f t="shared" si="9"/>
        <v>SH19-02623</v>
      </c>
      <c r="H627" s="318"/>
      <c r="I627" s="126"/>
      <c r="J627" s="110"/>
      <c r="K627" s="108"/>
      <c r="L627" s="107"/>
      <c r="M627" s="319"/>
      <c r="N627" s="107"/>
    </row>
    <row r="628" spans="1:14" s="200" customFormat="1" ht="18" customHeight="1">
      <c r="A628" s="107">
        <v>623</v>
      </c>
      <c r="B628" s="107" t="s">
        <v>42</v>
      </c>
      <c r="C628" s="90">
        <v>43544</v>
      </c>
      <c r="D628" s="107" t="s">
        <v>3943</v>
      </c>
      <c r="E628" s="107" t="s">
        <v>4213</v>
      </c>
      <c r="F628" s="126">
        <v>962.96</v>
      </c>
      <c r="G628" s="107" t="str">
        <f t="shared" si="9"/>
        <v>SH19-02624</v>
      </c>
      <c r="H628" s="318"/>
      <c r="I628" s="126"/>
      <c r="J628" s="110"/>
      <c r="K628" s="108"/>
      <c r="L628" s="107"/>
      <c r="M628" s="319"/>
      <c r="N628" s="107"/>
    </row>
    <row r="629" spans="1:14" s="200" customFormat="1" ht="18" customHeight="1">
      <c r="A629" s="107">
        <v>624</v>
      </c>
      <c r="B629" s="107" t="s">
        <v>139</v>
      </c>
      <c r="C629" s="90">
        <v>43544</v>
      </c>
      <c r="D629" s="107" t="s">
        <v>3944</v>
      </c>
      <c r="E629" s="107" t="s">
        <v>1709</v>
      </c>
      <c r="F629" s="126">
        <v>1965</v>
      </c>
      <c r="G629" s="107" t="str">
        <f t="shared" si="9"/>
        <v>SH19-02625</v>
      </c>
      <c r="H629" s="318"/>
      <c r="I629" s="126"/>
      <c r="J629" s="110"/>
      <c r="K629" s="108"/>
      <c r="L629" s="107"/>
      <c r="M629" s="319"/>
      <c r="N629" s="107"/>
    </row>
    <row r="630" spans="1:14" s="200" customFormat="1" ht="18" customHeight="1">
      <c r="A630" s="107">
        <v>625</v>
      </c>
      <c r="B630" s="107" t="s">
        <v>55</v>
      </c>
      <c r="C630" s="90">
        <v>43544</v>
      </c>
      <c r="D630" s="107" t="s">
        <v>3945</v>
      </c>
      <c r="E630" s="107" t="s">
        <v>1709</v>
      </c>
      <c r="F630" s="126">
        <v>1644.84</v>
      </c>
      <c r="G630" s="107" t="str">
        <f t="shared" si="9"/>
        <v>SH19-02626</v>
      </c>
      <c r="H630" s="318"/>
      <c r="I630" s="126"/>
      <c r="J630" s="110"/>
      <c r="K630" s="108"/>
      <c r="L630" s="107"/>
      <c r="M630" s="319"/>
      <c r="N630" s="107"/>
    </row>
    <row r="631" spans="1:14" s="200" customFormat="1" ht="18" customHeight="1">
      <c r="A631" s="107">
        <v>626</v>
      </c>
      <c r="B631" s="107" t="s">
        <v>55</v>
      </c>
      <c r="C631" s="90">
        <v>43544</v>
      </c>
      <c r="D631" s="107" t="s">
        <v>3946</v>
      </c>
      <c r="E631" s="107" t="s">
        <v>1709</v>
      </c>
      <c r="F631" s="126">
        <v>1447.74</v>
      </c>
      <c r="G631" s="107" t="str">
        <f t="shared" si="9"/>
        <v>SH19-02627</v>
      </c>
      <c r="H631" s="318"/>
      <c r="I631" s="126"/>
      <c r="J631" s="110"/>
      <c r="K631" s="108"/>
      <c r="L631" s="107"/>
      <c r="M631" s="319"/>
      <c r="N631" s="107"/>
    </row>
    <row r="632" spans="1:14" s="200" customFormat="1" ht="18" customHeight="1">
      <c r="A632" s="107">
        <v>627</v>
      </c>
      <c r="B632" s="107" t="s">
        <v>55</v>
      </c>
      <c r="C632" s="90">
        <v>43544</v>
      </c>
      <c r="D632" s="107" t="s">
        <v>3947</v>
      </c>
      <c r="E632" s="107" t="s">
        <v>1709</v>
      </c>
      <c r="F632" s="126">
        <v>1549.62</v>
      </c>
      <c r="G632" s="107" t="str">
        <f t="shared" si="9"/>
        <v>SH19-02628</v>
      </c>
      <c r="H632" s="318"/>
      <c r="I632" s="126"/>
      <c r="J632" s="110"/>
      <c r="K632" s="108"/>
      <c r="L632" s="107"/>
      <c r="M632" s="319"/>
      <c r="N632" s="107"/>
    </row>
    <row r="633" spans="1:14" s="200" customFormat="1" ht="18" customHeight="1">
      <c r="A633" s="107">
        <v>628</v>
      </c>
      <c r="B633" s="107" t="s">
        <v>142</v>
      </c>
      <c r="C633" s="90">
        <v>43544</v>
      </c>
      <c r="D633" s="107" t="s">
        <v>3948</v>
      </c>
      <c r="E633" s="107" t="s">
        <v>1709</v>
      </c>
      <c r="F633" s="126">
        <v>485.63</v>
      </c>
      <c r="G633" s="107" t="str">
        <f t="shared" si="9"/>
        <v>SH19-02629</v>
      </c>
      <c r="H633" s="318"/>
      <c r="I633" s="126"/>
      <c r="J633" s="110"/>
      <c r="K633" s="108"/>
      <c r="L633" s="107"/>
      <c r="M633" s="319"/>
      <c r="N633" s="107"/>
    </row>
    <row r="634" spans="1:14" s="200" customFormat="1" ht="18" customHeight="1">
      <c r="A634" s="107">
        <v>629</v>
      </c>
      <c r="B634" s="107" t="s">
        <v>43</v>
      </c>
      <c r="C634" s="90">
        <v>43544</v>
      </c>
      <c r="D634" s="107" t="s">
        <v>3949</v>
      </c>
      <c r="E634" s="107" t="s">
        <v>1709</v>
      </c>
      <c r="F634" s="126">
        <v>4767.47</v>
      </c>
      <c r="G634" s="107" t="str">
        <f t="shared" si="9"/>
        <v>SH19-02630</v>
      </c>
      <c r="H634" s="318"/>
      <c r="I634" s="126"/>
      <c r="J634" s="110"/>
      <c r="K634" s="108"/>
      <c r="L634" s="107"/>
      <c r="M634" s="319"/>
      <c r="N634" s="107"/>
    </row>
    <row r="635" spans="1:14" s="200" customFormat="1" ht="18" customHeight="1">
      <c r="A635" s="107">
        <v>630</v>
      </c>
      <c r="B635" s="107" t="s">
        <v>1746</v>
      </c>
      <c r="C635" s="90"/>
      <c r="D635" s="327" t="s">
        <v>3950</v>
      </c>
      <c r="E635" s="107" t="s">
        <v>1709</v>
      </c>
      <c r="F635" s="126">
        <v>0</v>
      </c>
      <c r="G635" s="107" t="str">
        <f t="shared" si="9"/>
        <v>SH19-02631</v>
      </c>
      <c r="H635" s="318"/>
      <c r="I635" s="126"/>
      <c r="J635" s="110"/>
      <c r="K635" s="108"/>
      <c r="L635" s="107"/>
      <c r="M635" s="319"/>
      <c r="N635" s="107"/>
    </row>
    <row r="636" spans="1:14" s="200" customFormat="1" ht="18" customHeight="1">
      <c r="A636" s="107">
        <v>631</v>
      </c>
      <c r="B636" s="107" t="s">
        <v>42</v>
      </c>
      <c r="C636" s="90">
        <v>43545</v>
      </c>
      <c r="D636" s="107" t="s">
        <v>3951</v>
      </c>
      <c r="E636" s="107" t="s">
        <v>4212</v>
      </c>
      <c r="F636" s="126">
        <v>8779.57</v>
      </c>
      <c r="G636" s="107" t="str">
        <f t="shared" si="9"/>
        <v>SH19-02632</v>
      </c>
      <c r="H636" s="318"/>
      <c r="I636" s="126"/>
      <c r="J636" s="110"/>
      <c r="K636" s="108"/>
      <c r="L636" s="107"/>
      <c r="M636" s="319"/>
      <c r="N636" s="107"/>
    </row>
    <row r="637" spans="1:14" s="200" customFormat="1" ht="18" customHeight="1">
      <c r="A637" s="107">
        <v>632</v>
      </c>
      <c r="B637" s="107" t="s">
        <v>42</v>
      </c>
      <c r="C637" s="90">
        <v>43545</v>
      </c>
      <c r="D637" s="107" t="s">
        <v>3952</v>
      </c>
      <c r="E637" s="107" t="s">
        <v>4212</v>
      </c>
      <c r="F637" s="126">
        <v>2047.74</v>
      </c>
      <c r="G637" s="107" t="str">
        <f t="shared" si="9"/>
        <v>SH19-02633</v>
      </c>
      <c r="H637" s="318"/>
      <c r="I637" s="126"/>
      <c r="J637" s="110"/>
      <c r="K637" s="108"/>
      <c r="L637" s="107"/>
      <c r="M637" s="319"/>
      <c r="N637" s="107"/>
    </row>
    <row r="638" spans="1:14" s="200" customFormat="1" ht="18" customHeight="1">
      <c r="A638" s="107">
        <v>633</v>
      </c>
      <c r="B638" s="107" t="s">
        <v>42</v>
      </c>
      <c r="C638" s="90">
        <v>43545</v>
      </c>
      <c r="D638" s="107" t="s">
        <v>3953</v>
      </c>
      <c r="E638" s="107" t="s">
        <v>4212</v>
      </c>
      <c r="F638" s="126">
        <v>2966.54</v>
      </c>
      <c r="G638" s="107" t="str">
        <f t="shared" si="9"/>
        <v>SH19-02634</v>
      </c>
      <c r="H638" s="318"/>
      <c r="I638" s="126"/>
      <c r="J638" s="110"/>
      <c r="K638" s="108"/>
      <c r="L638" s="107"/>
      <c r="M638" s="319"/>
      <c r="N638" s="107"/>
    </row>
    <row r="639" spans="1:14" s="200" customFormat="1" ht="18" customHeight="1">
      <c r="A639" s="107">
        <v>634</v>
      </c>
      <c r="B639" s="107" t="s">
        <v>42</v>
      </c>
      <c r="C639" s="90">
        <v>43545</v>
      </c>
      <c r="D639" s="107" t="s">
        <v>3954</v>
      </c>
      <c r="E639" s="107" t="s">
        <v>4212</v>
      </c>
      <c r="F639" s="126">
        <v>9357.31</v>
      </c>
      <c r="G639" s="107" t="str">
        <f t="shared" si="9"/>
        <v>SH19-02635</v>
      </c>
      <c r="H639" s="318"/>
      <c r="I639" s="126"/>
      <c r="J639" s="110"/>
      <c r="K639" s="108"/>
      <c r="L639" s="107"/>
      <c r="M639" s="319"/>
      <c r="N639" s="107"/>
    </row>
    <row r="640" spans="1:14" s="200" customFormat="1" ht="18" customHeight="1">
      <c r="A640" s="107">
        <v>635</v>
      </c>
      <c r="B640" s="107" t="s">
        <v>42</v>
      </c>
      <c r="C640" s="90">
        <v>43545</v>
      </c>
      <c r="D640" s="107" t="s">
        <v>3955</v>
      </c>
      <c r="E640" s="107" t="s">
        <v>4212</v>
      </c>
      <c r="F640" s="126">
        <v>2695.22</v>
      </c>
      <c r="G640" s="107" t="str">
        <f t="shared" si="9"/>
        <v>SH19-02636</v>
      </c>
      <c r="H640" s="318"/>
      <c r="I640" s="126"/>
      <c r="J640" s="110"/>
      <c r="K640" s="108"/>
      <c r="L640" s="107"/>
      <c r="M640" s="319"/>
      <c r="N640" s="107"/>
    </row>
    <row r="641" spans="1:14" s="200" customFormat="1" ht="18" customHeight="1">
      <c r="A641" s="107">
        <v>636</v>
      </c>
      <c r="B641" s="107" t="s">
        <v>42</v>
      </c>
      <c r="C641" s="90">
        <v>43545</v>
      </c>
      <c r="D641" s="107" t="s">
        <v>3956</v>
      </c>
      <c r="E641" s="107" t="s">
        <v>4212</v>
      </c>
      <c r="F641" s="126">
        <v>6910.62</v>
      </c>
      <c r="G641" s="107" t="str">
        <f t="shared" si="9"/>
        <v>SH19-02637</v>
      </c>
      <c r="H641" s="318"/>
      <c r="I641" s="126"/>
      <c r="J641" s="110"/>
      <c r="K641" s="108"/>
      <c r="L641" s="107"/>
      <c r="M641" s="319"/>
      <c r="N641" s="107"/>
    </row>
    <row r="642" spans="1:14" s="200" customFormat="1" ht="18" customHeight="1">
      <c r="A642" s="107">
        <v>637</v>
      </c>
      <c r="B642" s="107" t="s">
        <v>42</v>
      </c>
      <c r="C642" s="90">
        <v>43545</v>
      </c>
      <c r="D642" s="107" t="s">
        <v>3957</v>
      </c>
      <c r="E642" s="107" t="s">
        <v>4212</v>
      </c>
      <c r="F642" s="126">
        <v>8046.8</v>
      </c>
      <c r="G642" s="107" t="str">
        <f t="shared" si="9"/>
        <v>SH19-02638</v>
      </c>
      <c r="H642" s="318"/>
      <c r="I642" s="126"/>
      <c r="J642" s="110"/>
      <c r="K642" s="108"/>
      <c r="L642" s="107"/>
      <c r="M642" s="319"/>
      <c r="N642" s="107"/>
    </row>
    <row r="643" spans="1:14" s="200" customFormat="1" ht="18" customHeight="1">
      <c r="A643" s="107">
        <v>638</v>
      </c>
      <c r="B643" s="107" t="s">
        <v>42</v>
      </c>
      <c r="C643" s="90">
        <v>43545</v>
      </c>
      <c r="D643" s="107" t="s">
        <v>3958</v>
      </c>
      <c r="E643" s="107" t="s">
        <v>4212</v>
      </c>
      <c r="F643" s="126">
        <v>4433.87</v>
      </c>
      <c r="G643" s="107" t="str">
        <f t="shared" si="9"/>
        <v>SH19-02639</v>
      </c>
      <c r="H643" s="318"/>
      <c r="I643" s="126"/>
      <c r="J643" s="110"/>
      <c r="K643" s="108"/>
      <c r="L643" s="107"/>
      <c r="M643" s="319"/>
      <c r="N643" s="107"/>
    </row>
    <row r="644" spans="1:14" s="200" customFormat="1" ht="18" customHeight="1">
      <c r="A644" s="107">
        <v>639</v>
      </c>
      <c r="B644" s="107" t="s">
        <v>42</v>
      </c>
      <c r="C644" s="90">
        <v>43545</v>
      </c>
      <c r="D644" s="107" t="s">
        <v>3959</v>
      </c>
      <c r="E644" s="107" t="s">
        <v>4212</v>
      </c>
      <c r="F644" s="126">
        <v>1078.42</v>
      </c>
      <c r="G644" s="107" t="str">
        <f t="shared" si="9"/>
        <v>SH19-02640</v>
      </c>
      <c r="H644" s="318"/>
      <c r="I644" s="126"/>
      <c r="J644" s="110"/>
      <c r="K644" s="108"/>
      <c r="L644" s="107"/>
      <c r="M644" s="319"/>
      <c r="N644" s="107"/>
    </row>
    <row r="645" spans="1:14" s="200" customFormat="1" ht="18" customHeight="1">
      <c r="A645" s="107">
        <v>640</v>
      </c>
      <c r="B645" s="107" t="s">
        <v>42</v>
      </c>
      <c r="C645" s="90">
        <v>43545</v>
      </c>
      <c r="D645" s="107" t="s">
        <v>3960</v>
      </c>
      <c r="E645" s="107" t="s">
        <v>4212</v>
      </c>
      <c r="F645" s="126">
        <v>9288.9699999999993</v>
      </c>
      <c r="G645" s="107" t="str">
        <f t="shared" si="9"/>
        <v>SH19-02641</v>
      </c>
      <c r="H645" s="318"/>
      <c r="I645" s="126"/>
      <c r="J645" s="110"/>
      <c r="K645" s="108"/>
      <c r="L645" s="107"/>
      <c r="M645" s="319"/>
      <c r="N645" s="107"/>
    </row>
    <row r="646" spans="1:14" s="200" customFormat="1" ht="18" customHeight="1">
      <c r="A646" s="107">
        <v>641</v>
      </c>
      <c r="B646" s="107" t="s">
        <v>42</v>
      </c>
      <c r="C646" s="90">
        <v>43545</v>
      </c>
      <c r="D646" s="107" t="s">
        <v>3961</v>
      </c>
      <c r="E646" s="107" t="s">
        <v>4212</v>
      </c>
      <c r="F646" s="126">
        <v>11207.11</v>
      </c>
      <c r="G646" s="107" t="str">
        <f t="shared" si="9"/>
        <v>SH19-02642</v>
      </c>
      <c r="H646" s="318"/>
      <c r="I646" s="126"/>
      <c r="J646" s="110"/>
      <c r="K646" s="108"/>
      <c r="L646" s="107"/>
      <c r="M646" s="319"/>
      <c r="N646" s="107"/>
    </row>
    <row r="647" spans="1:14" s="200" customFormat="1" ht="18" customHeight="1">
      <c r="A647" s="107">
        <v>642</v>
      </c>
      <c r="B647" s="107" t="s">
        <v>42</v>
      </c>
      <c r="C647" s="90">
        <v>43545</v>
      </c>
      <c r="D647" s="107" t="s">
        <v>3962</v>
      </c>
      <c r="E647" s="107" t="s">
        <v>4212</v>
      </c>
      <c r="F647" s="126">
        <v>9236.1</v>
      </c>
      <c r="G647" s="107" t="str">
        <f t="shared" si="9"/>
        <v>SH19-02643</v>
      </c>
      <c r="H647" s="318"/>
      <c r="I647" s="126"/>
      <c r="J647" s="110"/>
      <c r="K647" s="108"/>
      <c r="L647" s="107"/>
      <c r="M647" s="319"/>
      <c r="N647" s="107"/>
    </row>
    <row r="648" spans="1:14" s="200" customFormat="1" ht="18" customHeight="1">
      <c r="A648" s="107">
        <v>643</v>
      </c>
      <c r="B648" s="107" t="s">
        <v>42</v>
      </c>
      <c r="C648" s="90">
        <v>43545</v>
      </c>
      <c r="D648" s="107" t="s">
        <v>3963</v>
      </c>
      <c r="E648" s="107" t="s">
        <v>4212</v>
      </c>
      <c r="F648" s="126">
        <v>9955.73</v>
      </c>
      <c r="G648" s="107" t="str">
        <f t="shared" ref="G648:G710" si="10">D648</f>
        <v>SH19-02644</v>
      </c>
      <c r="H648" s="318"/>
      <c r="I648" s="126"/>
      <c r="J648" s="110"/>
      <c r="K648" s="108"/>
      <c r="L648" s="107"/>
      <c r="M648" s="319"/>
      <c r="N648" s="107"/>
    </row>
    <row r="649" spans="1:14" s="200" customFormat="1" ht="18" customHeight="1">
      <c r="A649" s="107">
        <v>644</v>
      </c>
      <c r="B649" s="107" t="s">
        <v>42</v>
      </c>
      <c r="C649" s="90">
        <v>43545</v>
      </c>
      <c r="D649" s="107" t="s">
        <v>3964</v>
      </c>
      <c r="E649" s="107" t="s">
        <v>4212</v>
      </c>
      <c r="F649" s="126">
        <v>9178.9</v>
      </c>
      <c r="G649" s="107" t="str">
        <f t="shared" si="10"/>
        <v>SH19-02645</v>
      </c>
      <c r="H649" s="318"/>
      <c r="I649" s="126"/>
      <c r="J649" s="110"/>
      <c r="K649" s="108"/>
      <c r="L649" s="107"/>
      <c r="M649" s="319"/>
      <c r="N649" s="107"/>
    </row>
    <row r="650" spans="1:14" s="200" customFormat="1" ht="18" customHeight="1">
      <c r="A650" s="107">
        <v>645</v>
      </c>
      <c r="B650" s="107" t="s">
        <v>42</v>
      </c>
      <c r="C650" s="90">
        <v>43545</v>
      </c>
      <c r="D650" s="107" t="s">
        <v>3965</v>
      </c>
      <c r="E650" s="107" t="s">
        <v>4212</v>
      </c>
      <c r="F650" s="126">
        <v>4564.6099999999997</v>
      </c>
      <c r="G650" s="107" t="str">
        <f t="shared" si="10"/>
        <v>SH19-02646</v>
      </c>
      <c r="H650" s="318"/>
      <c r="I650" s="126"/>
      <c r="J650" s="110"/>
      <c r="K650" s="108"/>
      <c r="L650" s="107"/>
      <c r="M650" s="319"/>
      <c r="N650" s="107"/>
    </row>
    <row r="651" spans="1:14" s="200" customFormat="1" ht="18" customHeight="1">
      <c r="A651" s="107">
        <v>646</v>
      </c>
      <c r="B651" s="107" t="s">
        <v>42</v>
      </c>
      <c r="C651" s="90">
        <v>43544</v>
      </c>
      <c r="D651" s="107" t="s">
        <v>3966</v>
      </c>
      <c r="E651" s="107" t="s">
        <v>1709</v>
      </c>
      <c r="F651" s="126">
        <v>1850.24</v>
      </c>
      <c r="G651" s="107" t="str">
        <f t="shared" si="10"/>
        <v>SH19-02647</v>
      </c>
      <c r="H651" s="318"/>
      <c r="I651" s="126"/>
      <c r="J651" s="110"/>
      <c r="K651" s="108"/>
      <c r="L651" s="107"/>
      <c r="M651" s="319"/>
      <c r="N651" s="107"/>
    </row>
    <row r="652" spans="1:14" s="200" customFormat="1" ht="18" customHeight="1">
      <c r="A652" s="107">
        <v>647</v>
      </c>
      <c r="B652" s="107" t="s">
        <v>1746</v>
      </c>
      <c r="C652" s="90"/>
      <c r="D652" s="327" t="s">
        <v>3967</v>
      </c>
      <c r="E652" s="107" t="s">
        <v>1709</v>
      </c>
      <c r="F652" s="126">
        <v>0</v>
      </c>
      <c r="G652" s="107" t="str">
        <f t="shared" si="10"/>
        <v>SH19-02648</v>
      </c>
      <c r="H652" s="318"/>
      <c r="I652" s="126"/>
      <c r="J652" s="110"/>
      <c r="K652" s="108"/>
      <c r="L652" s="107"/>
      <c r="M652" s="319"/>
      <c r="N652" s="107"/>
    </row>
    <row r="653" spans="1:14" s="200" customFormat="1" ht="18" customHeight="1">
      <c r="A653" s="107">
        <v>648</v>
      </c>
      <c r="B653" s="107" t="s">
        <v>1754</v>
      </c>
      <c r="C653" s="90">
        <v>43544</v>
      </c>
      <c r="D653" s="107" t="s">
        <v>3968</v>
      </c>
      <c r="E653" s="107" t="s">
        <v>1709</v>
      </c>
      <c r="F653" s="126">
        <v>341.5</v>
      </c>
      <c r="G653" s="107" t="str">
        <f t="shared" si="10"/>
        <v>SH19-02649</v>
      </c>
      <c r="H653" s="318"/>
      <c r="I653" s="126"/>
      <c r="J653" s="110"/>
      <c r="K653" s="108"/>
      <c r="L653" s="107"/>
      <c r="M653" s="319"/>
      <c r="N653" s="107"/>
    </row>
    <row r="654" spans="1:14" s="200" customFormat="1" ht="18" customHeight="1">
      <c r="A654" s="107">
        <v>649</v>
      </c>
      <c r="B654" s="107" t="s">
        <v>346</v>
      </c>
      <c r="C654" s="90">
        <v>43544</v>
      </c>
      <c r="D654" s="107" t="s">
        <v>3969</v>
      </c>
      <c r="E654" s="107" t="s">
        <v>1709</v>
      </c>
      <c r="F654" s="126">
        <v>1440</v>
      </c>
      <c r="G654" s="107" t="str">
        <f t="shared" si="10"/>
        <v>SH19-02650</v>
      </c>
      <c r="H654" s="318"/>
      <c r="I654" s="126"/>
      <c r="J654" s="110"/>
      <c r="K654" s="108"/>
      <c r="L654" s="107"/>
      <c r="M654" s="319"/>
      <c r="N654" s="107"/>
    </row>
    <row r="655" spans="1:14" s="200" customFormat="1" ht="18" customHeight="1">
      <c r="A655" s="107">
        <v>650</v>
      </c>
      <c r="B655" s="107" t="s">
        <v>1746</v>
      </c>
      <c r="C655" s="90"/>
      <c r="D655" s="327" t="s">
        <v>3970</v>
      </c>
      <c r="E655" s="107" t="s">
        <v>1709</v>
      </c>
      <c r="F655" s="126">
        <v>0</v>
      </c>
      <c r="G655" s="107" t="str">
        <f t="shared" si="10"/>
        <v>SH19-02651</v>
      </c>
      <c r="H655" s="318"/>
      <c r="I655" s="126"/>
      <c r="J655" s="110"/>
      <c r="K655" s="108"/>
      <c r="L655" s="107"/>
      <c r="M655" s="319"/>
      <c r="N655" s="107"/>
    </row>
    <row r="656" spans="1:14" s="200" customFormat="1" ht="18" customHeight="1">
      <c r="A656" s="107">
        <v>651</v>
      </c>
      <c r="B656" s="107" t="s">
        <v>1746</v>
      </c>
      <c r="C656" s="90"/>
      <c r="D656" s="327" t="s">
        <v>3971</v>
      </c>
      <c r="E656" s="107" t="s">
        <v>1709</v>
      </c>
      <c r="F656" s="126">
        <v>0</v>
      </c>
      <c r="G656" s="107" t="str">
        <f t="shared" si="10"/>
        <v>SH19-02652</v>
      </c>
      <c r="H656" s="318"/>
      <c r="I656" s="126"/>
      <c r="J656" s="110"/>
      <c r="K656" s="108"/>
      <c r="L656" s="107"/>
      <c r="M656" s="319"/>
      <c r="N656" s="107"/>
    </row>
    <row r="657" spans="1:14" s="200" customFormat="1" ht="18" customHeight="1">
      <c r="A657" s="107">
        <v>652</v>
      </c>
      <c r="B657" s="107" t="s">
        <v>53</v>
      </c>
      <c r="C657" s="90">
        <v>43544</v>
      </c>
      <c r="D657" s="107" t="s">
        <v>3972</v>
      </c>
      <c r="E657" s="107" t="s">
        <v>1709</v>
      </c>
      <c r="F657" s="126">
        <v>2120.5</v>
      </c>
      <c r="G657" s="107" t="str">
        <f t="shared" si="10"/>
        <v>SH19-02653</v>
      </c>
      <c r="H657" s="318"/>
      <c r="I657" s="126"/>
      <c r="J657" s="110"/>
      <c r="K657" s="108"/>
      <c r="L657" s="107"/>
      <c r="M657" s="319"/>
      <c r="N657" s="107"/>
    </row>
    <row r="658" spans="1:14" s="200" customFormat="1" ht="18" customHeight="1">
      <c r="A658" s="107">
        <v>653</v>
      </c>
      <c r="B658" s="107" t="s">
        <v>139</v>
      </c>
      <c r="C658" s="90">
        <v>43544</v>
      </c>
      <c r="D658" s="107" t="s">
        <v>3973</v>
      </c>
      <c r="E658" s="107" t="s">
        <v>1709</v>
      </c>
      <c r="F658" s="126">
        <v>1695.23</v>
      </c>
      <c r="G658" s="107" t="str">
        <f t="shared" si="10"/>
        <v>SH19-02654</v>
      </c>
      <c r="H658" s="318"/>
      <c r="I658" s="126"/>
      <c r="J658" s="110"/>
      <c r="K658" s="108"/>
      <c r="L658" s="107"/>
      <c r="M658" s="319"/>
      <c r="N658" s="107"/>
    </row>
    <row r="659" spans="1:14" s="200" customFormat="1" ht="18" customHeight="1">
      <c r="A659" s="107">
        <v>654</v>
      </c>
      <c r="B659" s="107" t="s">
        <v>337</v>
      </c>
      <c r="C659" s="90">
        <v>43544</v>
      </c>
      <c r="D659" s="107" t="s">
        <v>3974</v>
      </c>
      <c r="E659" s="107" t="s">
        <v>1709</v>
      </c>
      <c r="F659" s="126">
        <v>2600.15</v>
      </c>
      <c r="G659" s="107" t="str">
        <f t="shared" si="10"/>
        <v>SH19-02655</v>
      </c>
      <c r="H659" s="318"/>
      <c r="I659" s="126"/>
      <c r="J659" s="110"/>
      <c r="K659" s="108"/>
      <c r="L659" s="107"/>
      <c r="M659" s="319"/>
      <c r="N659" s="107"/>
    </row>
    <row r="660" spans="1:14" s="200" customFormat="1" ht="18" customHeight="1">
      <c r="A660" s="107">
        <v>655</v>
      </c>
      <c r="B660" s="107" t="s">
        <v>54</v>
      </c>
      <c r="C660" s="90">
        <v>43544</v>
      </c>
      <c r="D660" s="107" t="s">
        <v>3975</v>
      </c>
      <c r="E660" s="107" t="s">
        <v>1709</v>
      </c>
      <c r="F660" s="126">
        <v>1035.93</v>
      </c>
      <c r="G660" s="107" t="str">
        <f t="shared" si="10"/>
        <v>SH19-02656</v>
      </c>
      <c r="H660" s="318"/>
      <c r="I660" s="126"/>
      <c r="J660" s="110"/>
      <c r="K660" s="108"/>
      <c r="L660" s="107"/>
      <c r="M660" s="319"/>
      <c r="N660" s="107"/>
    </row>
    <row r="661" spans="1:14" s="200" customFormat="1" ht="18" customHeight="1">
      <c r="A661" s="107">
        <v>656</v>
      </c>
      <c r="B661" s="107" t="s">
        <v>42</v>
      </c>
      <c r="C661" s="90">
        <v>43544</v>
      </c>
      <c r="D661" s="107" t="s">
        <v>3976</v>
      </c>
      <c r="E661" s="107" t="s">
        <v>4213</v>
      </c>
      <c r="F661" s="126">
        <v>71.42</v>
      </c>
      <c r="G661" s="107" t="str">
        <f t="shared" si="10"/>
        <v>SH19-02657</v>
      </c>
      <c r="H661" s="318"/>
      <c r="I661" s="126"/>
      <c r="J661" s="110"/>
      <c r="K661" s="108"/>
      <c r="L661" s="107"/>
      <c r="M661" s="319"/>
      <c r="N661" s="107"/>
    </row>
    <row r="662" spans="1:14" s="200" customFormat="1" ht="18" customHeight="1">
      <c r="A662" s="107">
        <v>657</v>
      </c>
      <c r="B662" s="107" t="s">
        <v>42</v>
      </c>
      <c r="C662" s="90">
        <v>43544</v>
      </c>
      <c r="D662" s="107" t="s">
        <v>3977</v>
      </c>
      <c r="E662" s="107" t="s">
        <v>4213</v>
      </c>
      <c r="F662" s="126">
        <v>351.25</v>
      </c>
      <c r="G662" s="107" t="str">
        <f t="shared" si="10"/>
        <v>SH19-02658</v>
      </c>
      <c r="H662" s="318"/>
      <c r="I662" s="126"/>
      <c r="J662" s="110"/>
      <c r="K662" s="108"/>
      <c r="L662" s="107"/>
      <c r="M662" s="319"/>
      <c r="N662" s="107"/>
    </row>
    <row r="663" spans="1:14" s="200" customFormat="1" ht="18" customHeight="1">
      <c r="A663" s="107">
        <v>658</v>
      </c>
      <c r="B663" s="107" t="s">
        <v>337</v>
      </c>
      <c r="C663" s="90">
        <v>43544</v>
      </c>
      <c r="D663" s="107" t="s">
        <v>3978</v>
      </c>
      <c r="E663" s="107" t="s">
        <v>1709</v>
      </c>
      <c r="F663" s="126">
        <v>0</v>
      </c>
      <c r="G663" s="107" t="str">
        <f t="shared" si="10"/>
        <v>SH19-02659</v>
      </c>
      <c r="H663" s="318"/>
      <c r="I663" s="126"/>
      <c r="J663" s="110"/>
      <c r="K663" s="108"/>
      <c r="L663" s="107"/>
      <c r="M663" s="319"/>
      <c r="N663" s="107" t="s">
        <v>4211</v>
      </c>
    </row>
    <row r="664" spans="1:14" s="200" customFormat="1" ht="18" customHeight="1">
      <c r="A664" s="107">
        <v>659</v>
      </c>
      <c r="B664" s="107" t="s">
        <v>142</v>
      </c>
      <c r="C664" s="90">
        <v>43544</v>
      </c>
      <c r="D664" s="107" t="s">
        <v>3979</v>
      </c>
      <c r="E664" s="107" t="s">
        <v>1709</v>
      </c>
      <c r="F664" s="126">
        <v>1694.26</v>
      </c>
      <c r="G664" s="107" t="str">
        <f t="shared" si="10"/>
        <v>SH19-02660</v>
      </c>
      <c r="H664" s="318"/>
      <c r="I664" s="126"/>
      <c r="J664" s="110"/>
      <c r="K664" s="108"/>
      <c r="L664" s="107"/>
      <c r="M664" s="319"/>
      <c r="N664" s="107"/>
    </row>
    <row r="665" spans="1:14" s="200" customFormat="1" ht="18" customHeight="1">
      <c r="A665" s="107">
        <v>660</v>
      </c>
      <c r="B665" s="107" t="s">
        <v>142</v>
      </c>
      <c r="C665" s="90">
        <v>43544</v>
      </c>
      <c r="D665" s="107" t="s">
        <v>3980</v>
      </c>
      <c r="E665" s="107" t="s">
        <v>1709</v>
      </c>
      <c r="F665" s="126">
        <v>854.35</v>
      </c>
      <c r="G665" s="107" t="str">
        <f t="shared" si="10"/>
        <v>SH19-02661</v>
      </c>
      <c r="H665" s="318"/>
      <c r="I665" s="126"/>
      <c r="J665" s="110"/>
      <c r="K665" s="108"/>
      <c r="L665" s="107"/>
      <c r="M665" s="319"/>
      <c r="N665" s="107"/>
    </row>
    <row r="666" spans="1:14" s="200" customFormat="1" ht="18" customHeight="1">
      <c r="A666" s="107">
        <v>661</v>
      </c>
      <c r="B666" s="107" t="s">
        <v>1746</v>
      </c>
      <c r="C666" s="90"/>
      <c r="D666" s="327" t="s">
        <v>3981</v>
      </c>
      <c r="E666" s="107" t="s">
        <v>1709</v>
      </c>
      <c r="F666" s="126">
        <v>0</v>
      </c>
      <c r="G666" s="107" t="str">
        <f t="shared" si="10"/>
        <v>SH19-02662</v>
      </c>
      <c r="H666" s="318"/>
      <c r="I666" s="126"/>
      <c r="J666" s="110"/>
      <c r="K666" s="108"/>
      <c r="L666" s="107"/>
      <c r="M666" s="319"/>
      <c r="N666" s="107"/>
    </row>
    <row r="667" spans="1:14" s="200" customFormat="1" ht="18" customHeight="1">
      <c r="A667" s="107">
        <v>662</v>
      </c>
      <c r="B667" s="107" t="s">
        <v>1746</v>
      </c>
      <c r="C667" s="90"/>
      <c r="D667" s="327" t="s">
        <v>3982</v>
      </c>
      <c r="E667" s="107" t="s">
        <v>1709</v>
      </c>
      <c r="F667" s="126">
        <v>0</v>
      </c>
      <c r="G667" s="107" t="str">
        <f t="shared" si="10"/>
        <v>SH19-02663</v>
      </c>
      <c r="H667" s="318"/>
      <c r="I667" s="126"/>
      <c r="J667" s="110"/>
      <c r="K667" s="108"/>
      <c r="L667" s="107"/>
      <c r="M667" s="319"/>
      <c r="N667" s="107"/>
    </row>
    <row r="668" spans="1:14" s="200" customFormat="1" ht="18" customHeight="1">
      <c r="A668" s="107">
        <v>663</v>
      </c>
      <c r="B668" s="107" t="s">
        <v>1746</v>
      </c>
      <c r="C668" s="90"/>
      <c r="D668" s="327" t="s">
        <v>3983</v>
      </c>
      <c r="E668" s="107" t="s">
        <v>1709</v>
      </c>
      <c r="F668" s="126">
        <v>0</v>
      </c>
      <c r="G668" s="107" t="str">
        <f t="shared" si="10"/>
        <v>SH19-02664</v>
      </c>
      <c r="H668" s="318"/>
      <c r="I668" s="126"/>
      <c r="J668" s="110"/>
      <c r="K668" s="108"/>
      <c r="L668" s="107"/>
      <c r="M668" s="319"/>
      <c r="N668" s="107"/>
    </row>
    <row r="669" spans="1:14" s="200" customFormat="1" ht="18" customHeight="1">
      <c r="A669" s="107">
        <v>664</v>
      </c>
      <c r="B669" s="107" t="s">
        <v>47</v>
      </c>
      <c r="C669" s="90">
        <v>43544</v>
      </c>
      <c r="D669" s="107" t="s">
        <v>3984</v>
      </c>
      <c r="E669" s="107" t="s">
        <v>1709</v>
      </c>
      <c r="F669" s="126">
        <v>2045.46</v>
      </c>
      <c r="G669" s="107" t="str">
        <f t="shared" si="10"/>
        <v>SH19-02665</v>
      </c>
      <c r="H669" s="318"/>
      <c r="I669" s="126"/>
      <c r="J669" s="110"/>
      <c r="K669" s="108"/>
      <c r="L669" s="107"/>
      <c r="M669" s="319"/>
      <c r="N669" s="107"/>
    </row>
    <row r="670" spans="1:14" s="200" customFormat="1" ht="18" customHeight="1">
      <c r="A670" s="107">
        <v>665</v>
      </c>
      <c r="B670" s="107" t="s">
        <v>129</v>
      </c>
      <c r="C670" s="90">
        <v>43544</v>
      </c>
      <c r="D670" s="107" t="s">
        <v>3985</v>
      </c>
      <c r="E670" s="107" t="s">
        <v>1709</v>
      </c>
      <c r="F670" s="126">
        <v>1920</v>
      </c>
      <c r="G670" s="107" t="str">
        <f t="shared" si="10"/>
        <v>SH19-02666</v>
      </c>
      <c r="H670" s="318"/>
      <c r="I670" s="126"/>
      <c r="J670" s="110"/>
      <c r="K670" s="108"/>
      <c r="L670" s="107"/>
      <c r="M670" s="319"/>
      <c r="N670" s="107"/>
    </row>
    <row r="671" spans="1:14" s="200" customFormat="1" ht="18" customHeight="1">
      <c r="A671" s="107">
        <v>666</v>
      </c>
      <c r="B671" s="107" t="s">
        <v>42</v>
      </c>
      <c r="C671" s="90">
        <v>43545</v>
      </c>
      <c r="D671" s="107" t="s">
        <v>3986</v>
      </c>
      <c r="E671" s="107" t="s">
        <v>4212</v>
      </c>
      <c r="F671" s="126">
        <v>11785.44</v>
      </c>
      <c r="G671" s="107" t="str">
        <f t="shared" si="10"/>
        <v>SH19-02667</v>
      </c>
      <c r="H671" s="318"/>
      <c r="I671" s="126"/>
      <c r="J671" s="110"/>
      <c r="K671" s="108"/>
      <c r="L671" s="107"/>
      <c r="M671" s="319"/>
      <c r="N671" s="107"/>
    </row>
    <row r="672" spans="1:14" s="200" customFormat="1" ht="18" customHeight="1">
      <c r="A672" s="107">
        <v>667</v>
      </c>
      <c r="B672" s="107" t="s">
        <v>42</v>
      </c>
      <c r="C672" s="90">
        <v>43545</v>
      </c>
      <c r="D672" s="107" t="s">
        <v>3987</v>
      </c>
      <c r="E672" s="107" t="s">
        <v>4212</v>
      </c>
      <c r="F672" s="126">
        <v>5693.15</v>
      </c>
      <c r="G672" s="107" t="str">
        <f t="shared" si="10"/>
        <v>SH19-02668</v>
      </c>
      <c r="H672" s="318"/>
      <c r="I672" s="126"/>
      <c r="J672" s="110"/>
      <c r="K672" s="108"/>
      <c r="L672" s="107"/>
      <c r="M672" s="319"/>
      <c r="N672" s="107"/>
    </row>
    <row r="673" spans="1:14" s="200" customFormat="1" ht="18" customHeight="1">
      <c r="A673" s="107">
        <v>668</v>
      </c>
      <c r="B673" s="107" t="s">
        <v>43</v>
      </c>
      <c r="C673" s="90">
        <v>43544</v>
      </c>
      <c r="D673" s="107" t="s">
        <v>3988</v>
      </c>
      <c r="E673" s="107" t="s">
        <v>1709</v>
      </c>
      <c r="F673" s="126">
        <v>1814.31</v>
      </c>
      <c r="G673" s="107" t="str">
        <f t="shared" si="10"/>
        <v>SH19-02669</v>
      </c>
      <c r="H673" s="318"/>
      <c r="I673" s="126"/>
      <c r="J673" s="110"/>
      <c r="K673" s="108"/>
      <c r="L673" s="107"/>
      <c r="M673" s="319"/>
      <c r="N673" s="107"/>
    </row>
    <row r="674" spans="1:14" s="200" customFormat="1" ht="18" customHeight="1">
      <c r="A674" s="107">
        <v>669</v>
      </c>
      <c r="B674" s="107" t="s">
        <v>42</v>
      </c>
      <c r="C674" s="90">
        <v>43545</v>
      </c>
      <c r="D674" s="107" t="s">
        <v>3989</v>
      </c>
      <c r="E674" s="107" t="s">
        <v>4212</v>
      </c>
      <c r="F674" s="126">
        <v>959.23</v>
      </c>
      <c r="G674" s="107" t="str">
        <f t="shared" si="10"/>
        <v>SH19-02670</v>
      </c>
      <c r="H674" s="318"/>
      <c r="I674" s="126"/>
      <c r="J674" s="110"/>
      <c r="K674" s="108"/>
      <c r="L674" s="107"/>
      <c r="M674" s="319"/>
      <c r="N674" s="107"/>
    </row>
    <row r="675" spans="1:14" s="200" customFormat="1" ht="18" customHeight="1">
      <c r="A675" s="107">
        <v>670</v>
      </c>
      <c r="B675" s="107" t="s">
        <v>42</v>
      </c>
      <c r="C675" s="90">
        <v>43545</v>
      </c>
      <c r="D675" s="107" t="s">
        <v>3990</v>
      </c>
      <c r="E675" s="107" t="s">
        <v>4212</v>
      </c>
      <c r="F675" s="126">
        <v>92</v>
      </c>
      <c r="G675" s="107" t="str">
        <f t="shared" si="10"/>
        <v>SH19-02671</v>
      </c>
      <c r="H675" s="318"/>
      <c r="I675" s="126"/>
      <c r="J675" s="110"/>
      <c r="K675" s="108"/>
      <c r="L675" s="107"/>
      <c r="M675" s="319"/>
      <c r="N675" s="107"/>
    </row>
    <row r="676" spans="1:14" s="200" customFormat="1" ht="18" customHeight="1">
      <c r="A676" s="107">
        <v>671</v>
      </c>
      <c r="B676" s="107"/>
      <c r="C676" s="90"/>
      <c r="D676" s="347" t="s">
        <v>3991</v>
      </c>
      <c r="E676" s="107" t="s">
        <v>1709</v>
      </c>
      <c r="F676" s="126">
        <v>0</v>
      </c>
      <c r="G676" s="107" t="str">
        <f t="shared" si="10"/>
        <v>SH19-02672</v>
      </c>
      <c r="H676" s="318"/>
      <c r="I676" s="126"/>
      <c r="J676" s="110"/>
      <c r="K676" s="108"/>
      <c r="L676" s="107"/>
      <c r="M676" s="319"/>
      <c r="N676" s="107" t="s">
        <v>1942</v>
      </c>
    </row>
    <row r="677" spans="1:14" s="200" customFormat="1" ht="18" customHeight="1">
      <c r="A677" s="107">
        <v>672</v>
      </c>
      <c r="B677" s="107" t="s">
        <v>1727</v>
      </c>
      <c r="C677" s="90">
        <v>43544</v>
      </c>
      <c r="D677" s="107" t="s">
        <v>3992</v>
      </c>
      <c r="E677" s="107" t="s">
        <v>1709</v>
      </c>
      <c r="F677" s="126">
        <v>771.15</v>
      </c>
      <c r="G677" s="107" t="str">
        <f t="shared" si="10"/>
        <v>SH19-02673</v>
      </c>
      <c r="H677" s="318"/>
      <c r="I677" s="126"/>
      <c r="J677" s="110"/>
      <c r="K677" s="108"/>
      <c r="L677" s="107"/>
      <c r="M677" s="319"/>
      <c r="N677" s="107"/>
    </row>
    <row r="678" spans="1:14" s="200" customFormat="1" ht="18" customHeight="1">
      <c r="A678" s="107">
        <v>673</v>
      </c>
      <c r="B678" s="107" t="s">
        <v>55</v>
      </c>
      <c r="C678" s="90">
        <v>43544</v>
      </c>
      <c r="D678" s="107" t="s">
        <v>3993</v>
      </c>
      <c r="E678" s="107" t="s">
        <v>1709</v>
      </c>
      <c r="F678" s="126">
        <v>1644.84</v>
      </c>
      <c r="G678" s="107" t="str">
        <f t="shared" si="10"/>
        <v>SH19-02674</v>
      </c>
      <c r="H678" s="318"/>
      <c r="I678" s="126"/>
      <c r="J678" s="110"/>
      <c r="K678" s="108"/>
      <c r="L678" s="107"/>
      <c r="M678" s="319"/>
      <c r="N678" s="107"/>
    </row>
    <row r="679" spans="1:14" s="200" customFormat="1" ht="18" customHeight="1">
      <c r="A679" s="107">
        <v>674</v>
      </c>
      <c r="B679" s="107" t="s">
        <v>55</v>
      </c>
      <c r="C679" s="90">
        <v>43544</v>
      </c>
      <c r="D679" s="107" t="s">
        <v>3994</v>
      </c>
      <c r="E679" s="107" t="s">
        <v>1709</v>
      </c>
      <c r="F679" s="126">
        <v>738.9</v>
      </c>
      <c r="G679" s="107" t="str">
        <f t="shared" si="10"/>
        <v>SH19-02675</v>
      </c>
      <c r="H679" s="318"/>
      <c r="I679" s="126"/>
      <c r="J679" s="110"/>
      <c r="K679" s="108"/>
      <c r="L679" s="107"/>
      <c r="M679" s="319"/>
      <c r="N679" s="107"/>
    </row>
    <row r="680" spans="1:14" s="200" customFormat="1" ht="18" customHeight="1">
      <c r="A680" s="107">
        <v>675</v>
      </c>
      <c r="B680" s="107" t="s">
        <v>1727</v>
      </c>
      <c r="C680" s="90">
        <v>43544</v>
      </c>
      <c r="D680" s="107" t="s">
        <v>3995</v>
      </c>
      <c r="E680" s="107" t="s">
        <v>1709</v>
      </c>
      <c r="F680" s="126">
        <v>26.1</v>
      </c>
      <c r="G680" s="107" t="str">
        <f t="shared" si="10"/>
        <v>SH19-02676</v>
      </c>
      <c r="H680" s="318"/>
      <c r="I680" s="126"/>
      <c r="J680" s="110"/>
      <c r="K680" s="108"/>
      <c r="L680" s="107"/>
      <c r="M680" s="319"/>
      <c r="N680" s="107"/>
    </row>
    <row r="681" spans="1:14" s="200" customFormat="1" ht="18" customHeight="1">
      <c r="A681" s="107">
        <v>676</v>
      </c>
      <c r="B681" s="107" t="s">
        <v>49</v>
      </c>
      <c r="C681" s="90">
        <v>43545</v>
      </c>
      <c r="D681" s="107" t="s">
        <v>3996</v>
      </c>
      <c r="E681" s="107" t="s">
        <v>1709</v>
      </c>
      <c r="F681" s="126">
        <v>15667.08</v>
      </c>
      <c r="G681" s="107" t="str">
        <f t="shared" si="10"/>
        <v>SH19-02677</v>
      </c>
      <c r="H681" s="318"/>
      <c r="I681" s="126"/>
      <c r="J681" s="110"/>
      <c r="K681" s="108"/>
      <c r="L681" s="107"/>
      <c r="M681" s="319"/>
      <c r="N681" s="107"/>
    </row>
    <row r="682" spans="1:14" s="200" customFormat="1" ht="18" customHeight="1">
      <c r="A682" s="107">
        <v>677</v>
      </c>
      <c r="B682" s="107" t="s">
        <v>43</v>
      </c>
      <c r="C682" s="90">
        <v>43544</v>
      </c>
      <c r="D682" s="107" t="s">
        <v>3997</v>
      </c>
      <c r="E682" s="107" t="s">
        <v>1709</v>
      </c>
      <c r="F682" s="126">
        <v>2903.4</v>
      </c>
      <c r="G682" s="107" t="str">
        <f t="shared" si="10"/>
        <v>SH19-02678</v>
      </c>
      <c r="H682" s="318"/>
      <c r="I682" s="126"/>
      <c r="J682" s="110"/>
      <c r="K682" s="108"/>
      <c r="L682" s="107"/>
      <c r="M682" s="319"/>
      <c r="N682" s="107"/>
    </row>
    <row r="683" spans="1:14" s="200" customFormat="1" ht="18" customHeight="1">
      <c r="A683" s="107">
        <v>678</v>
      </c>
      <c r="B683" s="107" t="s">
        <v>43</v>
      </c>
      <c r="C683" s="90">
        <v>43544</v>
      </c>
      <c r="D683" s="107" t="s">
        <v>3998</v>
      </c>
      <c r="E683" s="107" t="s">
        <v>1709</v>
      </c>
      <c r="F683" s="126">
        <v>217.49</v>
      </c>
      <c r="G683" s="107" t="str">
        <f t="shared" si="10"/>
        <v>SH19-02679</v>
      </c>
      <c r="H683" s="318"/>
      <c r="I683" s="126"/>
      <c r="J683" s="110"/>
      <c r="K683" s="108"/>
      <c r="L683" s="107"/>
      <c r="M683" s="319"/>
      <c r="N683" s="107"/>
    </row>
    <row r="684" spans="1:14" s="200" customFormat="1" ht="18" customHeight="1">
      <c r="A684" s="107">
        <v>679</v>
      </c>
      <c r="B684" s="107" t="s">
        <v>42</v>
      </c>
      <c r="C684" s="90">
        <v>43546</v>
      </c>
      <c r="D684" s="107" t="s">
        <v>3999</v>
      </c>
      <c r="E684" s="107" t="s">
        <v>4449</v>
      </c>
      <c r="F684" s="126">
        <v>7040.65</v>
      </c>
      <c r="G684" s="107" t="str">
        <f t="shared" si="10"/>
        <v>SH19-02680</v>
      </c>
      <c r="H684" s="318"/>
      <c r="I684" s="126"/>
      <c r="J684" s="110"/>
      <c r="K684" s="108"/>
      <c r="L684" s="107"/>
      <c r="M684" s="319"/>
      <c r="N684" s="107"/>
    </row>
    <row r="685" spans="1:14" s="200" customFormat="1" ht="18" customHeight="1">
      <c r="A685" s="107">
        <v>680</v>
      </c>
      <c r="B685" s="107" t="s">
        <v>42</v>
      </c>
      <c r="C685" s="90">
        <v>43546</v>
      </c>
      <c r="D685" s="107" t="s">
        <v>4000</v>
      </c>
      <c r="E685" s="107" t="s">
        <v>4449</v>
      </c>
      <c r="F685" s="126">
        <v>3578.13</v>
      </c>
      <c r="G685" s="107" t="str">
        <f t="shared" si="10"/>
        <v>SH19-02681</v>
      </c>
      <c r="H685" s="318"/>
      <c r="I685" s="126"/>
      <c r="J685" s="110"/>
      <c r="K685" s="108"/>
      <c r="L685" s="107"/>
      <c r="M685" s="319"/>
      <c r="N685" s="107"/>
    </row>
    <row r="686" spans="1:14" s="200" customFormat="1" ht="18" customHeight="1">
      <c r="A686" s="107">
        <v>681</v>
      </c>
      <c r="B686" s="107" t="s">
        <v>42</v>
      </c>
      <c r="C686" s="90">
        <v>43546</v>
      </c>
      <c r="D686" s="107" t="s">
        <v>4001</v>
      </c>
      <c r="E686" s="107" t="s">
        <v>4449</v>
      </c>
      <c r="F686" s="126">
        <v>254.8</v>
      </c>
      <c r="G686" s="107" t="str">
        <f t="shared" si="10"/>
        <v>SH19-02682</v>
      </c>
      <c r="H686" s="318"/>
      <c r="I686" s="126"/>
      <c r="J686" s="110"/>
      <c r="K686" s="108"/>
      <c r="L686" s="107"/>
      <c r="M686" s="319"/>
      <c r="N686" s="107"/>
    </row>
    <row r="687" spans="1:14" s="200" customFormat="1" ht="18" customHeight="1">
      <c r="A687" s="107">
        <v>682</v>
      </c>
      <c r="B687" s="107" t="s">
        <v>42</v>
      </c>
      <c r="C687" s="90">
        <v>43546</v>
      </c>
      <c r="D687" s="107" t="s">
        <v>4002</v>
      </c>
      <c r="E687" s="107" t="s">
        <v>4449</v>
      </c>
      <c r="F687" s="126">
        <v>7277.7</v>
      </c>
      <c r="G687" s="107" t="str">
        <f t="shared" si="10"/>
        <v>SH19-02683</v>
      </c>
      <c r="H687" s="318"/>
      <c r="I687" s="126"/>
      <c r="J687" s="110"/>
      <c r="K687" s="108"/>
      <c r="L687" s="107"/>
      <c r="M687" s="319"/>
      <c r="N687" s="107"/>
    </row>
    <row r="688" spans="1:14" s="200" customFormat="1" ht="18" customHeight="1">
      <c r="A688" s="107">
        <v>683</v>
      </c>
      <c r="B688" s="107" t="s">
        <v>42</v>
      </c>
      <c r="C688" s="90">
        <v>43546</v>
      </c>
      <c r="D688" s="107" t="s">
        <v>4003</v>
      </c>
      <c r="E688" s="107" t="s">
        <v>4449</v>
      </c>
      <c r="F688" s="126">
        <v>4631.03</v>
      </c>
      <c r="G688" s="107" t="str">
        <f t="shared" si="10"/>
        <v>SH19-02684</v>
      </c>
      <c r="H688" s="318"/>
      <c r="I688" s="126"/>
      <c r="J688" s="110"/>
      <c r="K688" s="108"/>
      <c r="L688" s="107"/>
      <c r="M688" s="319"/>
      <c r="N688" s="107"/>
    </row>
    <row r="689" spans="1:14" s="200" customFormat="1" ht="18" customHeight="1">
      <c r="A689" s="107">
        <v>684</v>
      </c>
      <c r="B689" s="107" t="s">
        <v>42</v>
      </c>
      <c r="C689" s="90">
        <v>43546</v>
      </c>
      <c r="D689" s="107" t="s">
        <v>4004</v>
      </c>
      <c r="E689" s="107" t="s">
        <v>4449</v>
      </c>
      <c r="F689" s="126">
        <v>6953.35</v>
      </c>
      <c r="G689" s="107" t="str">
        <f t="shared" si="10"/>
        <v>SH19-02685</v>
      </c>
      <c r="H689" s="318"/>
      <c r="I689" s="126"/>
      <c r="J689" s="110"/>
      <c r="K689" s="108"/>
      <c r="L689" s="107"/>
      <c r="M689" s="319"/>
      <c r="N689" s="107"/>
    </row>
    <row r="690" spans="1:14" s="200" customFormat="1" ht="18" customHeight="1">
      <c r="A690" s="107">
        <v>685</v>
      </c>
      <c r="B690" s="107" t="s">
        <v>42</v>
      </c>
      <c r="C690" s="90">
        <v>43546</v>
      </c>
      <c r="D690" s="107" t="s">
        <v>4005</v>
      </c>
      <c r="E690" s="107" t="s">
        <v>4449</v>
      </c>
      <c r="F690" s="126">
        <v>3677.35</v>
      </c>
      <c r="G690" s="107" t="str">
        <f t="shared" si="10"/>
        <v>SH19-02686</v>
      </c>
      <c r="H690" s="318"/>
      <c r="I690" s="126"/>
      <c r="J690" s="110"/>
      <c r="K690" s="108"/>
      <c r="L690" s="107"/>
      <c r="M690" s="319"/>
      <c r="N690" s="107"/>
    </row>
    <row r="691" spans="1:14" s="200" customFormat="1" ht="18" customHeight="1">
      <c r="A691" s="107">
        <v>686</v>
      </c>
      <c r="B691" s="107" t="s">
        <v>139</v>
      </c>
      <c r="C691" s="90">
        <v>43545</v>
      </c>
      <c r="D691" s="107" t="s">
        <v>4006</v>
      </c>
      <c r="E691" s="107" t="s">
        <v>1709</v>
      </c>
      <c r="F691" s="126">
        <v>1965</v>
      </c>
      <c r="G691" s="107" t="str">
        <f t="shared" si="10"/>
        <v>SH19-02687</v>
      </c>
      <c r="H691" s="318"/>
      <c r="I691" s="126"/>
      <c r="J691" s="110"/>
      <c r="K691" s="108"/>
      <c r="L691" s="107"/>
      <c r="M691" s="319"/>
      <c r="N691" s="107"/>
    </row>
    <row r="692" spans="1:14" s="200" customFormat="1" ht="18" customHeight="1">
      <c r="A692" s="107">
        <v>687</v>
      </c>
      <c r="B692" s="107" t="s">
        <v>223</v>
      </c>
      <c r="C692" s="90">
        <v>43545</v>
      </c>
      <c r="D692" s="107" t="s">
        <v>4007</v>
      </c>
      <c r="E692" s="107" t="s">
        <v>1709</v>
      </c>
      <c r="F692" s="126">
        <v>1033.72</v>
      </c>
      <c r="G692" s="107" t="str">
        <f t="shared" si="10"/>
        <v>SH19-02688</v>
      </c>
      <c r="H692" s="318"/>
      <c r="I692" s="126"/>
      <c r="J692" s="110"/>
      <c r="K692" s="108"/>
      <c r="L692" s="107"/>
      <c r="M692" s="319"/>
      <c r="N692" s="107"/>
    </row>
    <row r="693" spans="1:14" s="200" customFormat="1" ht="18" customHeight="1">
      <c r="A693" s="107">
        <v>688</v>
      </c>
      <c r="B693" s="107" t="s">
        <v>1746</v>
      </c>
      <c r="C693" s="90"/>
      <c r="D693" s="327" t="s">
        <v>4008</v>
      </c>
      <c r="E693" s="107" t="s">
        <v>1709</v>
      </c>
      <c r="F693" s="126">
        <v>0</v>
      </c>
      <c r="G693" s="107" t="str">
        <f t="shared" si="10"/>
        <v>SH19-02689</v>
      </c>
      <c r="H693" s="318"/>
      <c r="I693" s="126"/>
      <c r="J693" s="110"/>
      <c r="K693" s="108"/>
      <c r="L693" s="107"/>
      <c r="M693" s="319"/>
      <c r="N693" s="107"/>
    </row>
    <row r="694" spans="1:14" s="200" customFormat="1" ht="18" customHeight="1">
      <c r="A694" s="107">
        <v>689</v>
      </c>
      <c r="B694" s="107" t="s">
        <v>142</v>
      </c>
      <c r="C694" s="90">
        <v>43545</v>
      </c>
      <c r="D694" s="107" t="s">
        <v>4009</v>
      </c>
      <c r="E694" s="107" t="s">
        <v>1709</v>
      </c>
      <c r="F694" s="126">
        <v>1389.23</v>
      </c>
      <c r="G694" s="107" t="str">
        <f t="shared" si="10"/>
        <v>SH19-02690</v>
      </c>
      <c r="H694" s="318"/>
      <c r="I694" s="126"/>
      <c r="J694" s="110"/>
      <c r="K694" s="108"/>
      <c r="L694" s="107"/>
      <c r="M694" s="319"/>
      <c r="N694" s="107"/>
    </row>
    <row r="695" spans="1:14" s="200" customFormat="1" ht="18" customHeight="1">
      <c r="A695" s="107">
        <v>690</v>
      </c>
      <c r="B695" s="107" t="s">
        <v>142</v>
      </c>
      <c r="C695" s="90">
        <v>43545</v>
      </c>
      <c r="D695" s="107" t="s">
        <v>4010</v>
      </c>
      <c r="E695" s="107" t="s">
        <v>1709</v>
      </c>
      <c r="F695" s="126">
        <v>110.34</v>
      </c>
      <c r="G695" s="107" t="str">
        <f t="shared" si="10"/>
        <v>SH19-02691</v>
      </c>
      <c r="H695" s="318"/>
      <c r="I695" s="126"/>
      <c r="J695" s="110"/>
      <c r="K695" s="108"/>
      <c r="L695" s="107"/>
      <c r="M695" s="319"/>
      <c r="N695" s="107"/>
    </row>
    <row r="696" spans="1:14" s="200" customFormat="1" ht="18" customHeight="1">
      <c r="A696" s="107">
        <v>691</v>
      </c>
      <c r="B696" s="107" t="s">
        <v>42</v>
      </c>
      <c r="C696" s="90">
        <v>43546</v>
      </c>
      <c r="D696" s="107" t="s">
        <v>4011</v>
      </c>
      <c r="E696" s="107" t="s">
        <v>4449</v>
      </c>
      <c r="F696" s="126">
        <v>7955.28</v>
      </c>
      <c r="G696" s="107" t="str">
        <f t="shared" si="10"/>
        <v>SH19-02692</v>
      </c>
      <c r="H696" s="318"/>
      <c r="I696" s="126"/>
      <c r="J696" s="110"/>
      <c r="K696" s="108"/>
      <c r="L696" s="107"/>
      <c r="M696" s="319"/>
      <c r="N696" s="107"/>
    </row>
    <row r="697" spans="1:14" s="200" customFormat="1" ht="18" customHeight="1">
      <c r="A697" s="107">
        <v>692</v>
      </c>
      <c r="B697" s="107" t="s">
        <v>42</v>
      </c>
      <c r="C697" s="90">
        <v>43546</v>
      </c>
      <c r="D697" s="107" t="s">
        <v>4012</v>
      </c>
      <c r="E697" s="107" t="s">
        <v>4449</v>
      </c>
      <c r="F697" s="126">
        <v>2568.7399999999998</v>
      </c>
      <c r="G697" s="107" t="str">
        <f t="shared" si="10"/>
        <v>SH19-02694</v>
      </c>
      <c r="H697" s="318"/>
      <c r="I697" s="126"/>
      <c r="J697" s="110"/>
      <c r="K697" s="108"/>
      <c r="L697" s="107"/>
      <c r="M697" s="319"/>
      <c r="N697" s="107"/>
    </row>
    <row r="698" spans="1:14" s="200" customFormat="1" ht="18" customHeight="1">
      <c r="A698" s="107">
        <v>693</v>
      </c>
      <c r="B698" s="107" t="s">
        <v>42</v>
      </c>
      <c r="C698" s="90">
        <v>43546</v>
      </c>
      <c r="D698" s="107" t="s">
        <v>4013</v>
      </c>
      <c r="E698" s="107" t="s">
        <v>4449</v>
      </c>
      <c r="F698" s="126">
        <v>10972.9</v>
      </c>
      <c r="G698" s="107" t="str">
        <f t="shared" si="10"/>
        <v>SH19-02695</v>
      </c>
      <c r="H698" s="318"/>
      <c r="I698" s="126"/>
      <c r="J698" s="110"/>
      <c r="K698" s="108"/>
      <c r="L698" s="107"/>
      <c r="M698" s="319"/>
      <c r="N698" s="107"/>
    </row>
    <row r="699" spans="1:14" s="200" customFormat="1" ht="18" customHeight="1">
      <c r="A699" s="107">
        <v>694</v>
      </c>
      <c r="B699" s="107" t="s">
        <v>43</v>
      </c>
      <c r="C699" s="90">
        <v>43545</v>
      </c>
      <c r="D699" s="107" t="s">
        <v>4014</v>
      </c>
      <c r="E699" s="107" t="s">
        <v>1709</v>
      </c>
      <c r="F699" s="126">
        <v>6462.7</v>
      </c>
      <c r="G699" s="107" t="str">
        <f t="shared" si="10"/>
        <v>SH19-02696</v>
      </c>
      <c r="H699" s="318"/>
      <c r="I699" s="126"/>
      <c r="J699" s="110"/>
      <c r="K699" s="108"/>
      <c r="L699" s="107"/>
      <c r="M699" s="319"/>
      <c r="N699" s="107"/>
    </row>
    <row r="700" spans="1:14" s="200" customFormat="1" ht="18" customHeight="1">
      <c r="A700" s="107">
        <v>695</v>
      </c>
      <c r="B700" s="107" t="s">
        <v>42</v>
      </c>
      <c r="C700" s="90">
        <v>43545</v>
      </c>
      <c r="D700" s="107" t="s">
        <v>4015</v>
      </c>
      <c r="E700" s="107" t="s">
        <v>4212</v>
      </c>
      <c r="F700" s="126">
        <v>69.55</v>
      </c>
      <c r="G700" s="107" t="str">
        <f t="shared" si="10"/>
        <v>SH19-02697</v>
      </c>
      <c r="H700" s="318"/>
      <c r="I700" s="126"/>
      <c r="J700" s="110"/>
      <c r="K700" s="108"/>
      <c r="L700" s="107"/>
      <c r="M700" s="319"/>
      <c r="N700" s="107"/>
    </row>
    <row r="701" spans="1:14" s="200" customFormat="1" ht="18" customHeight="1">
      <c r="A701" s="107">
        <v>696</v>
      </c>
      <c r="B701" s="107" t="s">
        <v>52</v>
      </c>
      <c r="C701" s="90">
        <v>43545</v>
      </c>
      <c r="D701" s="107" t="s">
        <v>4016</v>
      </c>
      <c r="E701" s="107" t="s">
        <v>1709</v>
      </c>
      <c r="F701" s="126">
        <v>2701.2</v>
      </c>
      <c r="G701" s="107" t="str">
        <f t="shared" si="10"/>
        <v>SH19-02698</v>
      </c>
      <c r="H701" s="318"/>
      <c r="I701" s="126"/>
      <c r="J701" s="110"/>
      <c r="K701" s="108"/>
      <c r="L701" s="107"/>
      <c r="M701" s="319"/>
      <c r="N701" s="107"/>
    </row>
    <row r="702" spans="1:14" s="200" customFormat="1" ht="18" customHeight="1">
      <c r="A702" s="107">
        <v>697</v>
      </c>
      <c r="B702" s="107" t="s">
        <v>291</v>
      </c>
      <c r="C702" s="90">
        <v>43545</v>
      </c>
      <c r="D702" s="107" t="s">
        <v>4017</v>
      </c>
      <c r="E702" s="107" t="s">
        <v>1709</v>
      </c>
      <c r="F702" s="126">
        <v>975.6</v>
      </c>
      <c r="G702" s="107" t="str">
        <f t="shared" si="10"/>
        <v>SH19-02699</v>
      </c>
      <c r="H702" s="318"/>
      <c r="I702" s="126"/>
      <c r="J702" s="110"/>
      <c r="K702" s="108"/>
      <c r="L702" s="107"/>
      <c r="M702" s="319"/>
      <c r="N702" s="107"/>
    </row>
    <row r="703" spans="1:14" s="200" customFormat="1" ht="18" customHeight="1">
      <c r="A703" s="107">
        <v>698</v>
      </c>
      <c r="B703" s="107" t="s">
        <v>291</v>
      </c>
      <c r="C703" s="90">
        <v>43545</v>
      </c>
      <c r="D703" s="107" t="s">
        <v>4018</v>
      </c>
      <c r="E703" s="107" t="s">
        <v>1709</v>
      </c>
      <c r="F703" s="126">
        <v>487.8</v>
      </c>
      <c r="G703" s="107" t="str">
        <f t="shared" si="10"/>
        <v>SH19-02700</v>
      </c>
      <c r="H703" s="318"/>
      <c r="I703" s="126"/>
      <c r="J703" s="110"/>
      <c r="K703" s="108"/>
      <c r="L703" s="107"/>
      <c r="M703" s="319"/>
      <c r="N703" s="107"/>
    </row>
    <row r="704" spans="1:14" s="200" customFormat="1" ht="18" customHeight="1">
      <c r="A704" s="107">
        <v>699</v>
      </c>
      <c r="B704" s="107" t="s">
        <v>238</v>
      </c>
      <c r="C704" s="90">
        <v>43545</v>
      </c>
      <c r="D704" s="107" t="s">
        <v>4019</v>
      </c>
      <c r="E704" s="107" t="s">
        <v>1709</v>
      </c>
      <c r="F704" s="126">
        <v>2442</v>
      </c>
      <c r="G704" s="107" t="str">
        <f t="shared" si="10"/>
        <v>SH19-02701</v>
      </c>
      <c r="H704" s="318"/>
      <c r="I704" s="126"/>
      <c r="J704" s="110"/>
      <c r="K704" s="108"/>
      <c r="L704" s="107"/>
      <c r="M704" s="319"/>
      <c r="N704" s="107"/>
    </row>
    <row r="705" spans="1:14" s="200" customFormat="1" ht="18" customHeight="1">
      <c r="A705" s="107">
        <v>700</v>
      </c>
      <c r="B705" s="107" t="s">
        <v>337</v>
      </c>
      <c r="C705" s="90">
        <v>43545</v>
      </c>
      <c r="D705" s="107" t="s">
        <v>4020</v>
      </c>
      <c r="E705" s="107" t="s">
        <v>1709</v>
      </c>
      <c r="F705" s="126">
        <v>7421.2</v>
      </c>
      <c r="G705" s="107" t="str">
        <f t="shared" si="10"/>
        <v>SH19-02702</v>
      </c>
      <c r="H705" s="318"/>
      <c r="I705" s="126"/>
      <c r="J705" s="110"/>
      <c r="K705" s="108"/>
      <c r="L705" s="107"/>
      <c r="M705" s="319"/>
      <c r="N705" s="107"/>
    </row>
    <row r="706" spans="1:14" s="200" customFormat="1" ht="18" customHeight="1">
      <c r="A706" s="107">
        <v>701</v>
      </c>
      <c r="B706" s="107" t="s">
        <v>224</v>
      </c>
      <c r="C706" s="90">
        <v>43545</v>
      </c>
      <c r="D706" s="107" t="s">
        <v>4021</v>
      </c>
      <c r="E706" s="107" t="s">
        <v>1709</v>
      </c>
      <c r="F706" s="126">
        <v>2098.5</v>
      </c>
      <c r="G706" s="107" t="str">
        <f t="shared" si="10"/>
        <v>SH19-02703</v>
      </c>
      <c r="H706" s="318"/>
      <c r="I706" s="126"/>
      <c r="J706" s="110"/>
      <c r="K706" s="108"/>
      <c r="L706" s="107"/>
      <c r="M706" s="319"/>
      <c r="N706" s="107"/>
    </row>
    <row r="707" spans="1:14" s="200" customFormat="1" ht="18" customHeight="1">
      <c r="A707" s="107">
        <v>702</v>
      </c>
      <c r="B707" s="107" t="s">
        <v>1727</v>
      </c>
      <c r="C707" s="90">
        <v>43545</v>
      </c>
      <c r="D707" s="107" t="s">
        <v>4022</v>
      </c>
      <c r="E707" s="107" t="s">
        <v>1709</v>
      </c>
      <c r="F707" s="126">
        <v>4521</v>
      </c>
      <c r="G707" s="107" t="str">
        <f t="shared" si="10"/>
        <v>SH19-02704</v>
      </c>
      <c r="H707" s="318"/>
      <c r="I707" s="126"/>
      <c r="J707" s="110"/>
      <c r="K707" s="108"/>
      <c r="L707" s="107"/>
      <c r="M707" s="319"/>
      <c r="N707" s="107"/>
    </row>
    <row r="708" spans="1:14" s="200" customFormat="1" ht="18" customHeight="1">
      <c r="A708" s="107">
        <v>703</v>
      </c>
      <c r="B708" s="107" t="s">
        <v>42</v>
      </c>
      <c r="C708" s="90">
        <v>43545</v>
      </c>
      <c r="D708" s="107" t="s">
        <v>4023</v>
      </c>
      <c r="E708" s="107" t="s">
        <v>4212</v>
      </c>
      <c r="F708" s="126">
        <v>3445.63</v>
      </c>
      <c r="G708" s="107" t="str">
        <f t="shared" si="10"/>
        <v>SH19-02705</v>
      </c>
      <c r="H708" s="318"/>
      <c r="I708" s="126"/>
      <c r="J708" s="110"/>
      <c r="K708" s="108"/>
      <c r="L708" s="107"/>
      <c r="M708" s="319"/>
      <c r="N708" s="107"/>
    </row>
    <row r="709" spans="1:14" s="200" customFormat="1" ht="18" customHeight="1">
      <c r="A709" s="107">
        <v>704</v>
      </c>
      <c r="B709" s="107" t="s">
        <v>337</v>
      </c>
      <c r="C709" s="90">
        <v>43545</v>
      </c>
      <c r="D709" s="107" t="s">
        <v>4024</v>
      </c>
      <c r="E709" s="107" t="s">
        <v>1709</v>
      </c>
      <c r="F709" s="126">
        <v>4497.21</v>
      </c>
      <c r="G709" s="107" t="str">
        <f t="shared" si="10"/>
        <v>SH19-02706</v>
      </c>
      <c r="H709" s="318"/>
      <c r="I709" s="126"/>
      <c r="J709" s="110"/>
      <c r="K709" s="108"/>
      <c r="L709" s="107"/>
      <c r="M709" s="319"/>
      <c r="N709" s="107"/>
    </row>
    <row r="710" spans="1:14" s="200" customFormat="1" ht="18" customHeight="1">
      <c r="A710" s="107">
        <v>705</v>
      </c>
      <c r="B710" s="107" t="s">
        <v>329</v>
      </c>
      <c r="C710" s="90">
        <v>43545</v>
      </c>
      <c r="D710" s="107" t="s">
        <v>4025</v>
      </c>
      <c r="E710" s="107" t="s">
        <v>1709</v>
      </c>
      <c r="F710" s="126">
        <v>2314.8000000000002</v>
      </c>
      <c r="G710" s="107" t="str">
        <f t="shared" si="10"/>
        <v>SH19-02707</v>
      </c>
      <c r="H710" s="318"/>
      <c r="I710" s="126"/>
      <c r="J710" s="110"/>
      <c r="K710" s="108"/>
      <c r="L710" s="107"/>
      <c r="M710" s="319"/>
      <c r="N710" s="107"/>
    </row>
    <row r="711" spans="1:14" s="200" customFormat="1" ht="18" customHeight="1">
      <c r="A711" s="107">
        <v>706</v>
      </c>
      <c r="B711" s="107" t="s">
        <v>42</v>
      </c>
      <c r="C711" s="90">
        <v>43546</v>
      </c>
      <c r="D711" s="107" t="s">
        <v>4026</v>
      </c>
      <c r="E711" s="107" t="s">
        <v>4449</v>
      </c>
      <c r="F711" s="126">
        <v>8332.36</v>
      </c>
      <c r="G711" s="107" t="str">
        <f t="shared" ref="G711:G742" si="11">D711</f>
        <v>SH19-02708</v>
      </c>
      <c r="H711" s="318"/>
      <c r="I711" s="126"/>
      <c r="J711" s="110"/>
      <c r="K711" s="108"/>
      <c r="L711" s="107"/>
      <c r="M711" s="319"/>
      <c r="N711" s="107"/>
    </row>
    <row r="712" spans="1:14" s="200" customFormat="1" ht="18" customHeight="1">
      <c r="A712" s="107">
        <v>707</v>
      </c>
      <c r="B712" s="107" t="s">
        <v>42</v>
      </c>
      <c r="C712" s="90">
        <v>43546</v>
      </c>
      <c r="D712" s="107" t="s">
        <v>4027</v>
      </c>
      <c r="E712" s="107" t="s">
        <v>4449</v>
      </c>
      <c r="F712" s="126">
        <v>2674.8</v>
      </c>
      <c r="G712" s="107" t="str">
        <f t="shared" si="11"/>
        <v>SH19-02709</v>
      </c>
      <c r="H712" s="318"/>
      <c r="I712" s="126"/>
      <c r="J712" s="110"/>
      <c r="K712" s="108"/>
      <c r="L712" s="107"/>
      <c r="M712" s="319"/>
      <c r="N712" s="107"/>
    </row>
    <row r="713" spans="1:14" s="200" customFormat="1" ht="18" customHeight="1">
      <c r="A713" s="107">
        <v>708</v>
      </c>
      <c r="B713" s="107" t="s">
        <v>42</v>
      </c>
      <c r="C713" s="90">
        <v>43546</v>
      </c>
      <c r="D713" s="107" t="s">
        <v>4028</v>
      </c>
      <c r="E713" s="107" t="s">
        <v>4449</v>
      </c>
      <c r="F713" s="126">
        <v>8027.08</v>
      </c>
      <c r="G713" s="107" t="str">
        <f t="shared" si="11"/>
        <v>SH19-02710</v>
      </c>
      <c r="H713" s="318"/>
      <c r="I713" s="126"/>
      <c r="J713" s="110"/>
      <c r="K713" s="108"/>
      <c r="L713" s="107"/>
      <c r="M713" s="319"/>
      <c r="N713" s="107"/>
    </row>
    <row r="714" spans="1:14" s="200" customFormat="1" ht="18" customHeight="1">
      <c r="A714" s="107">
        <v>709</v>
      </c>
      <c r="B714" s="107" t="s">
        <v>42</v>
      </c>
      <c r="C714" s="90">
        <v>43546</v>
      </c>
      <c r="D714" s="107" t="s">
        <v>4029</v>
      </c>
      <c r="E714" s="107" t="s">
        <v>4449</v>
      </c>
      <c r="F714" s="126">
        <v>4395.92</v>
      </c>
      <c r="G714" s="107" t="str">
        <f t="shared" si="11"/>
        <v>SH19-02711</v>
      </c>
      <c r="H714" s="318"/>
      <c r="I714" s="126"/>
      <c r="J714" s="110"/>
      <c r="K714" s="108"/>
      <c r="L714" s="107"/>
      <c r="M714" s="319"/>
      <c r="N714" s="107"/>
    </row>
    <row r="715" spans="1:14" s="200" customFormat="1" ht="18" customHeight="1">
      <c r="A715" s="107">
        <v>710</v>
      </c>
      <c r="B715" s="107" t="s">
        <v>142</v>
      </c>
      <c r="C715" s="90">
        <v>43545</v>
      </c>
      <c r="D715" s="107" t="s">
        <v>4030</v>
      </c>
      <c r="E715" s="107" t="s">
        <v>1709</v>
      </c>
      <c r="F715" s="126">
        <v>2300.2600000000002</v>
      </c>
      <c r="G715" s="107" t="str">
        <f t="shared" si="11"/>
        <v>SH19-02712</v>
      </c>
      <c r="H715" s="318"/>
      <c r="I715" s="126"/>
      <c r="J715" s="110"/>
      <c r="K715" s="108"/>
      <c r="L715" s="107"/>
      <c r="M715" s="319"/>
      <c r="N715" s="107"/>
    </row>
    <row r="716" spans="1:14" s="200" customFormat="1" ht="18" customHeight="1">
      <c r="A716" s="107">
        <v>711</v>
      </c>
      <c r="B716" s="107" t="s">
        <v>142</v>
      </c>
      <c r="C716" s="90">
        <v>43545</v>
      </c>
      <c r="D716" s="107" t="s">
        <v>4031</v>
      </c>
      <c r="E716" s="107" t="s">
        <v>1709</v>
      </c>
      <c r="F716" s="126">
        <v>709.1</v>
      </c>
      <c r="G716" s="107" t="str">
        <f t="shared" si="11"/>
        <v>SH19-02713</v>
      </c>
      <c r="H716" s="318"/>
      <c r="I716" s="126"/>
      <c r="J716" s="110"/>
      <c r="K716" s="108"/>
      <c r="L716" s="107"/>
      <c r="M716" s="319"/>
      <c r="N716" s="107"/>
    </row>
    <row r="717" spans="1:14" s="200" customFormat="1" ht="18" customHeight="1">
      <c r="A717" s="107">
        <v>712</v>
      </c>
      <c r="B717" s="107" t="s">
        <v>288</v>
      </c>
      <c r="C717" s="90">
        <v>43545</v>
      </c>
      <c r="D717" s="107" t="s">
        <v>4032</v>
      </c>
      <c r="E717" s="107" t="s">
        <v>1709</v>
      </c>
      <c r="F717" s="126">
        <v>1767.15</v>
      </c>
      <c r="G717" s="107" t="str">
        <f t="shared" si="11"/>
        <v>SH19-02714</v>
      </c>
      <c r="H717" s="318"/>
      <c r="I717" s="126"/>
      <c r="J717" s="110"/>
      <c r="K717" s="108"/>
      <c r="L717" s="107"/>
      <c r="M717" s="319"/>
      <c r="N717" s="107"/>
    </row>
    <row r="718" spans="1:14" s="200" customFormat="1" ht="18" customHeight="1">
      <c r="A718" s="107">
        <v>713</v>
      </c>
      <c r="B718" s="107" t="s">
        <v>42</v>
      </c>
      <c r="C718" s="90">
        <v>43545</v>
      </c>
      <c r="D718" s="107" t="s">
        <v>4033</v>
      </c>
      <c r="E718" s="107" t="s">
        <v>4212</v>
      </c>
      <c r="F718" s="126">
        <v>13.32</v>
      </c>
      <c r="G718" s="107" t="str">
        <f t="shared" si="11"/>
        <v>SH19-02715</v>
      </c>
      <c r="H718" s="318"/>
      <c r="I718" s="126"/>
      <c r="J718" s="110"/>
      <c r="K718" s="108"/>
      <c r="L718" s="107"/>
      <c r="M718" s="319"/>
      <c r="N718" s="107"/>
    </row>
    <row r="719" spans="1:14" s="200" customFormat="1" ht="18" customHeight="1">
      <c r="A719" s="107">
        <v>714</v>
      </c>
      <c r="B719" s="107" t="s">
        <v>42</v>
      </c>
      <c r="C719" s="90">
        <v>43545</v>
      </c>
      <c r="D719" s="107" t="s">
        <v>4034</v>
      </c>
      <c r="E719" s="107" t="s">
        <v>4212</v>
      </c>
      <c r="F719" s="126">
        <v>29.67</v>
      </c>
      <c r="G719" s="107" t="str">
        <f t="shared" si="11"/>
        <v>SH19-02716</v>
      </c>
      <c r="H719" s="318"/>
      <c r="I719" s="126"/>
      <c r="J719" s="110"/>
      <c r="K719" s="108"/>
      <c r="L719" s="107"/>
      <c r="M719" s="319"/>
      <c r="N719" s="107"/>
    </row>
    <row r="720" spans="1:14" s="200" customFormat="1" ht="18" customHeight="1">
      <c r="A720" s="107">
        <v>715</v>
      </c>
      <c r="B720" s="107" t="s">
        <v>50</v>
      </c>
      <c r="C720" s="90">
        <v>43545</v>
      </c>
      <c r="D720" s="107" t="s">
        <v>4035</v>
      </c>
      <c r="E720" s="107" t="s">
        <v>1709</v>
      </c>
      <c r="F720" s="126">
        <v>7720</v>
      </c>
      <c r="G720" s="107" t="str">
        <f t="shared" si="11"/>
        <v>SH19-02717</v>
      </c>
      <c r="H720" s="318"/>
      <c r="I720" s="126"/>
      <c r="J720" s="110"/>
      <c r="K720" s="108"/>
      <c r="L720" s="107"/>
      <c r="M720" s="319"/>
      <c r="N720" s="107"/>
    </row>
    <row r="721" spans="1:14" s="200" customFormat="1" ht="18" customHeight="1">
      <c r="A721" s="107">
        <v>716</v>
      </c>
      <c r="B721" s="107" t="s">
        <v>42</v>
      </c>
      <c r="C721" s="90">
        <v>43546</v>
      </c>
      <c r="D721" s="107" t="s">
        <v>4036</v>
      </c>
      <c r="E721" s="107" t="s">
        <v>4449</v>
      </c>
      <c r="F721" s="126">
        <v>308.72000000000003</v>
      </c>
      <c r="G721" s="107" t="str">
        <f t="shared" si="11"/>
        <v>SH19-02718</v>
      </c>
      <c r="H721" s="318"/>
      <c r="I721" s="126"/>
      <c r="J721" s="110"/>
      <c r="K721" s="108"/>
      <c r="L721" s="107"/>
      <c r="M721" s="319"/>
      <c r="N721" s="107"/>
    </row>
    <row r="722" spans="1:14" s="200" customFormat="1" ht="18" customHeight="1">
      <c r="A722" s="107">
        <v>717</v>
      </c>
      <c r="B722" s="107" t="s">
        <v>355</v>
      </c>
      <c r="C722" s="90">
        <v>43546</v>
      </c>
      <c r="D722" s="107" t="s">
        <v>4037</v>
      </c>
      <c r="E722" s="107" t="s">
        <v>1709</v>
      </c>
      <c r="F722" s="126">
        <v>9430</v>
      </c>
      <c r="G722" s="107" t="str">
        <f t="shared" si="11"/>
        <v>SH19-02719</v>
      </c>
      <c r="H722" s="318"/>
      <c r="I722" s="126"/>
      <c r="J722" s="110"/>
      <c r="K722" s="108"/>
      <c r="L722" s="107"/>
      <c r="M722" s="319"/>
      <c r="N722" s="107"/>
    </row>
    <row r="723" spans="1:14" s="200" customFormat="1" ht="18" customHeight="1">
      <c r="A723" s="107">
        <v>718</v>
      </c>
      <c r="B723" s="107" t="s">
        <v>49</v>
      </c>
      <c r="C723" s="90">
        <v>43546</v>
      </c>
      <c r="D723" s="107" t="s">
        <v>4038</v>
      </c>
      <c r="E723" s="107" t="s">
        <v>1709</v>
      </c>
      <c r="F723" s="126">
        <v>15667.08</v>
      </c>
      <c r="G723" s="107" t="str">
        <f t="shared" si="11"/>
        <v>SH19-02720</v>
      </c>
      <c r="H723" s="318"/>
      <c r="I723" s="126"/>
      <c r="J723" s="110"/>
      <c r="K723" s="108"/>
      <c r="L723" s="107"/>
      <c r="M723" s="319"/>
      <c r="N723" s="107"/>
    </row>
    <row r="724" spans="1:14" s="200" customFormat="1" ht="18" customHeight="1">
      <c r="A724" s="107">
        <v>719</v>
      </c>
      <c r="B724" s="107" t="s">
        <v>1727</v>
      </c>
      <c r="C724" s="90">
        <v>43545</v>
      </c>
      <c r="D724" s="107" t="s">
        <v>4039</v>
      </c>
      <c r="E724" s="107" t="s">
        <v>1709</v>
      </c>
      <c r="F724" s="126">
        <v>1515.3</v>
      </c>
      <c r="G724" s="107" t="str">
        <f t="shared" si="11"/>
        <v>SH19-02721</v>
      </c>
      <c r="H724" s="318"/>
      <c r="I724" s="126"/>
      <c r="J724" s="110"/>
      <c r="K724" s="108"/>
      <c r="L724" s="107"/>
      <c r="M724" s="319"/>
      <c r="N724" s="107"/>
    </row>
    <row r="725" spans="1:14" s="200" customFormat="1" ht="18" customHeight="1">
      <c r="A725" s="107">
        <v>720</v>
      </c>
      <c r="B725" s="107"/>
      <c r="C725" s="90"/>
      <c r="D725" s="347" t="s">
        <v>4040</v>
      </c>
      <c r="E725" s="107" t="s">
        <v>1709</v>
      </c>
      <c r="F725" s="126">
        <v>0</v>
      </c>
      <c r="G725" s="107" t="str">
        <f t="shared" si="11"/>
        <v>SH19-02722</v>
      </c>
      <c r="H725" s="318"/>
      <c r="I725" s="126"/>
      <c r="J725" s="110"/>
      <c r="K725" s="108"/>
      <c r="L725" s="107"/>
      <c r="M725" s="319"/>
      <c r="N725" s="107" t="s">
        <v>1942</v>
      </c>
    </row>
    <row r="726" spans="1:14" s="200" customFormat="1" ht="18" customHeight="1">
      <c r="A726" s="107">
        <v>721</v>
      </c>
      <c r="B726" s="107" t="s">
        <v>43</v>
      </c>
      <c r="C726" s="90">
        <v>43545</v>
      </c>
      <c r="D726" s="107" t="s">
        <v>4041</v>
      </c>
      <c r="E726" s="107" t="s">
        <v>1709</v>
      </c>
      <c r="F726" s="126">
        <v>3112.42</v>
      </c>
      <c r="G726" s="107" t="str">
        <f t="shared" si="11"/>
        <v>SH19-02723</v>
      </c>
      <c r="H726" s="318"/>
      <c r="I726" s="126"/>
      <c r="J726" s="110"/>
      <c r="K726" s="108"/>
      <c r="L726" s="107"/>
      <c r="M726" s="319"/>
      <c r="N726" s="107"/>
    </row>
    <row r="727" spans="1:14" s="200" customFormat="1" ht="18" customHeight="1">
      <c r="A727" s="107">
        <v>722</v>
      </c>
      <c r="B727" s="107" t="s">
        <v>43</v>
      </c>
      <c r="C727" s="90">
        <v>43545</v>
      </c>
      <c r="D727" s="107" t="s">
        <v>4042</v>
      </c>
      <c r="E727" s="107" t="s">
        <v>1709</v>
      </c>
      <c r="F727" s="126">
        <v>190.2</v>
      </c>
      <c r="G727" s="107" t="str">
        <f t="shared" si="11"/>
        <v>SH19-02724</v>
      </c>
      <c r="H727" s="318"/>
      <c r="I727" s="126"/>
      <c r="J727" s="110"/>
      <c r="K727" s="108"/>
      <c r="L727" s="107"/>
      <c r="M727" s="319"/>
      <c r="N727" s="107"/>
    </row>
    <row r="728" spans="1:14" s="200" customFormat="1" ht="18" customHeight="1">
      <c r="A728" s="107">
        <v>723</v>
      </c>
      <c r="B728" s="107" t="s">
        <v>337</v>
      </c>
      <c r="C728" s="90">
        <v>43545</v>
      </c>
      <c r="D728" s="107" t="s">
        <v>4043</v>
      </c>
      <c r="E728" s="107" t="s">
        <v>1709</v>
      </c>
      <c r="F728" s="126">
        <v>1064</v>
      </c>
      <c r="G728" s="107" t="str">
        <f t="shared" si="11"/>
        <v>SH19-02725</v>
      </c>
      <c r="H728" s="318"/>
      <c r="I728" s="126"/>
      <c r="J728" s="110"/>
      <c r="K728" s="108"/>
      <c r="L728" s="107"/>
      <c r="M728" s="319"/>
      <c r="N728" s="107"/>
    </row>
    <row r="729" spans="1:14" s="200" customFormat="1" ht="18" customHeight="1">
      <c r="A729" s="107">
        <v>724</v>
      </c>
      <c r="B729" s="107" t="s">
        <v>55</v>
      </c>
      <c r="C729" s="90">
        <v>43545</v>
      </c>
      <c r="D729" s="107" t="s">
        <v>4044</v>
      </c>
      <c r="E729" s="107" t="s">
        <v>1709</v>
      </c>
      <c r="F729" s="126">
        <v>727.65</v>
      </c>
      <c r="G729" s="107" t="str">
        <f t="shared" si="11"/>
        <v>SH19-02726</v>
      </c>
      <c r="H729" s="318"/>
      <c r="I729" s="126"/>
      <c r="J729" s="110"/>
      <c r="K729" s="108"/>
      <c r="L729" s="107"/>
      <c r="M729" s="319"/>
      <c r="N729" s="107"/>
    </row>
    <row r="730" spans="1:14" s="200" customFormat="1" ht="18" customHeight="1">
      <c r="A730" s="107">
        <v>725</v>
      </c>
      <c r="B730" s="107" t="s">
        <v>55</v>
      </c>
      <c r="C730" s="90">
        <v>43545</v>
      </c>
      <c r="D730" s="107" t="s">
        <v>4045</v>
      </c>
      <c r="E730" s="107" t="s">
        <v>1709</v>
      </c>
      <c r="F730" s="126">
        <v>1600.05</v>
      </c>
      <c r="G730" s="107" t="str">
        <f t="shared" si="11"/>
        <v>SH19-02727</v>
      </c>
      <c r="H730" s="318"/>
      <c r="I730" s="126"/>
      <c r="J730" s="110"/>
      <c r="K730" s="108"/>
      <c r="L730" s="107"/>
      <c r="M730" s="319"/>
      <c r="N730" s="107"/>
    </row>
    <row r="731" spans="1:14" s="200" customFormat="1" ht="18" customHeight="1">
      <c r="A731" s="107">
        <v>726</v>
      </c>
      <c r="B731" s="107"/>
      <c r="C731" s="90"/>
      <c r="D731" s="347" t="s">
        <v>4046</v>
      </c>
      <c r="E731" s="107" t="s">
        <v>1709</v>
      </c>
      <c r="F731" s="126">
        <v>0</v>
      </c>
      <c r="G731" s="107" t="str">
        <f t="shared" si="11"/>
        <v>SH19-02728</v>
      </c>
      <c r="H731" s="318"/>
      <c r="I731" s="126"/>
      <c r="J731" s="110"/>
      <c r="K731" s="108"/>
      <c r="L731" s="107"/>
      <c r="M731" s="319"/>
      <c r="N731" s="107" t="s">
        <v>1942</v>
      </c>
    </row>
    <row r="732" spans="1:14" s="200" customFormat="1" ht="18" customHeight="1">
      <c r="A732" s="107">
        <v>727</v>
      </c>
      <c r="B732" s="107" t="s">
        <v>197</v>
      </c>
      <c r="C732" s="90">
        <v>43546</v>
      </c>
      <c r="D732" s="107" t="s">
        <v>4047</v>
      </c>
      <c r="E732" s="107" t="s">
        <v>1709</v>
      </c>
      <c r="F732" s="126">
        <v>2726.68</v>
      </c>
      <c r="G732" s="107" t="str">
        <f t="shared" si="11"/>
        <v>SH19-02729</v>
      </c>
      <c r="H732" s="318"/>
      <c r="I732" s="126"/>
      <c r="J732" s="110"/>
      <c r="K732" s="108"/>
      <c r="L732" s="107"/>
      <c r="M732" s="319"/>
      <c r="N732" s="107"/>
    </row>
    <row r="733" spans="1:14" s="200" customFormat="1" ht="18" customHeight="1">
      <c r="A733" s="107">
        <v>728</v>
      </c>
      <c r="B733" s="107" t="s">
        <v>1755</v>
      </c>
      <c r="C733" s="90">
        <v>43546</v>
      </c>
      <c r="D733" s="107" t="s">
        <v>4048</v>
      </c>
      <c r="E733" s="107" t="s">
        <v>1709</v>
      </c>
      <c r="F733" s="126">
        <v>2657.5</v>
      </c>
      <c r="G733" s="107" t="str">
        <f t="shared" si="11"/>
        <v>SH19-02730</v>
      </c>
      <c r="H733" s="318"/>
      <c r="I733" s="126"/>
      <c r="J733" s="110"/>
      <c r="K733" s="108"/>
      <c r="L733" s="107"/>
      <c r="M733" s="319"/>
      <c r="N733" s="107"/>
    </row>
    <row r="734" spans="1:14" s="200" customFormat="1" ht="18" customHeight="1">
      <c r="A734" s="107">
        <v>729</v>
      </c>
      <c r="B734" s="107" t="s">
        <v>55</v>
      </c>
      <c r="C734" s="90">
        <v>43546</v>
      </c>
      <c r="D734" s="107" t="s">
        <v>4049</v>
      </c>
      <c r="E734" s="107" t="s">
        <v>1709</v>
      </c>
      <c r="F734" s="126">
        <v>1420.89</v>
      </c>
      <c r="G734" s="107" t="str">
        <f t="shared" si="11"/>
        <v>SH19-02731</v>
      </c>
      <c r="H734" s="318"/>
      <c r="I734" s="126"/>
      <c r="J734" s="110"/>
      <c r="K734" s="108"/>
      <c r="L734" s="107"/>
      <c r="M734" s="319"/>
      <c r="N734" s="107"/>
    </row>
    <row r="735" spans="1:14" s="200" customFormat="1" ht="18" customHeight="1">
      <c r="A735" s="107">
        <v>730</v>
      </c>
      <c r="B735" s="107" t="s">
        <v>55</v>
      </c>
      <c r="C735" s="90">
        <v>43546</v>
      </c>
      <c r="D735" s="107" t="s">
        <v>4050</v>
      </c>
      <c r="E735" s="107" t="s">
        <v>1709</v>
      </c>
      <c r="F735" s="126">
        <v>1549.62</v>
      </c>
      <c r="G735" s="107" t="str">
        <f t="shared" si="11"/>
        <v>SH19-02732</v>
      </c>
      <c r="H735" s="318"/>
      <c r="I735" s="126"/>
      <c r="J735" s="110"/>
      <c r="K735" s="108"/>
      <c r="L735" s="107"/>
      <c r="M735" s="319"/>
      <c r="N735" s="107"/>
    </row>
    <row r="736" spans="1:14" s="200" customFormat="1" ht="18" customHeight="1">
      <c r="A736" s="107">
        <v>731</v>
      </c>
      <c r="B736" s="107" t="s">
        <v>288</v>
      </c>
      <c r="C736" s="90">
        <v>43546</v>
      </c>
      <c r="D736" s="107" t="s">
        <v>4051</v>
      </c>
      <c r="E736" s="107" t="s">
        <v>1709</v>
      </c>
      <c r="F736" s="126">
        <v>1681.35</v>
      </c>
      <c r="G736" s="107" t="str">
        <f t="shared" si="11"/>
        <v>SH19-02733</v>
      </c>
      <c r="H736" s="318"/>
      <c r="I736" s="126"/>
      <c r="J736" s="110"/>
      <c r="K736" s="108"/>
      <c r="L736" s="107"/>
      <c r="M736" s="319"/>
      <c r="N736" s="107"/>
    </row>
    <row r="737" spans="1:14" s="200" customFormat="1" ht="18" customHeight="1">
      <c r="A737" s="107">
        <v>732</v>
      </c>
      <c r="B737" s="107" t="s">
        <v>291</v>
      </c>
      <c r="C737" s="90">
        <v>43546</v>
      </c>
      <c r="D737" s="107" t="s">
        <v>4052</v>
      </c>
      <c r="E737" s="107" t="s">
        <v>1709</v>
      </c>
      <c r="F737" s="126">
        <v>3902.4</v>
      </c>
      <c r="G737" s="107" t="str">
        <f t="shared" si="11"/>
        <v>SH19-02734</v>
      </c>
      <c r="H737" s="318"/>
      <c r="I737" s="126"/>
      <c r="J737" s="110"/>
      <c r="K737" s="108"/>
      <c r="L737" s="107"/>
      <c r="M737" s="319"/>
      <c r="N737" s="107"/>
    </row>
    <row r="738" spans="1:14" s="200" customFormat="1" ht="18" customHeight="1">
      <c r="A738" s="107">
        <v>733</v>
      </c>
      <c r="B738" s="107" t="s">
        <v>142</v>
      </c>
      <c r="C738" s="90">
        <v>43546</v>
      </c>
      <c r="D738" s="107" t="s">
        <v>4053</v>
      </c>
      <c r="E738" s="107" t="s">
        <v>1709</v>
      </c>
      <c r="F738" s="126">
        <v>709.49</v>
      </c>
      <c r="G738" s="107" t="str">
        <f t="shared" si="11"/>
        <v>SH19-02735</v>
      </c>
      <c r="H738" s="318"/>
      <c r="I738" s="126"/>
      <c r="J738" s="110"/>
      <c r="K738" s="108"/>
      <c r="L738" s="107"/>
      <c r="M738" s="319"/>
      <c r="N738" s="107"/>
    </row>
    <row r="739" spans="1:14" s="200" customFormat="1" ht="18" customHeight="1">
      <c r="A739" s="107">
        <v>734</v>
      </c>
      <c r="B739" s="107" t="s">
        <v>142</v>
      </c>
      <c r="C739" s="90">
        <v>43546</v>
      </c>
      <c r="D739" s="107" t="s">
        <v>4054</v>
      </c>
      <c r="E739" s="107" t="s">
        <v>1709</v>
      </c>
      <c r="F739" s="126">
        <v>16.28</v>
      </c>
      <c r="G739" s="107" t="str">
        <f t="shared" si="11"/>
        <v>SH19-02736</v>
      </c>
      <c r="H739" s="318"/>
      <c r="I739" s="126"/>
      <c r="J739" s="110"/>
      <c r="K739" s="108"/>
      <c r="L739" s="107"/>
      <c r="M739" s="319"/>
      <c r="N739" s="107"/>
    </row>
    <row r="740" spans="1:14" s="200" customFormat="1" ht="18" customHeight="1">
      <c r="A740" s="107">
        <v>735</v>
      </c>
      <c r="B740" s="107" t="s">
        <v>298</v>
      </c>
      <c r="C740" s="90">
        <v>43546</v>
      </c>
      <c r="D740" s="107" t="s">
        <v>4055</v>
      </c>
      <c r="E740" s="107" t="s">
        <v>1709</v>
      </c>
      <c r="F740" s="126">
        <v>881.5</v>
      </c>
      <c r="G740" s="107" t="str">
        <f t="shared" si="11"/>
        <v>SH19-02737</v>
      </c>
      <c r="H740" s="318"/>
      <c r="I740" s="126"/>
      <c r="J740" s="110"/>
      <c r="K740" s="108"/>
      <c r="L740" s="107"/>
      <c r="M740" s="319"/>
      <c r="N740" s="107"/>
    </row>
    <row r="741" spans="1:14" s="200" customFormat="1" ht="18" customHeight="1">
      <c r="A741" s="107">
        <v>736</v>
      </c>
      <c r="B741" s="107" t="s">
        <v>141</v>
      </c>
      <c r="C741" s="90">
        <v>43546</v>
      </c>
      <c r="D741" s="107" t="s">
        <v>4056</v>
      </c>
      <c r="E741" s="107" t="s">
        <v>1709</v>
      </c>
      <c r="F741" s="126">
        <v>1707.3</v>
      </c>
      <c r="G741" s="107" t="str">
        <f t="shared" si="11"/>
        <v>SH19-02738</v>
      </c>
      <c r="H741" s="318"/>
      <c r="I741" s="126"/>
      <c r="J741" s="110"/>
      <c r="K741" s="108"/>
      <c r="L741" s="107"/>
      <c r="M741" s="319"/>
      <c r="N741" s="107"/>
    </row>
    <row r="742" spans="1:14" s="200" customFormat="1" ht="18" customHeight="1">
      <c r="A742" s="107">
        <v>737</v>
      </c>
      <c r="B742" s="107" t="s">
        <v>42</v>
      </c>
      <c r="C742" s="90">
        <v>43549</v>
      </c>
      <c r="D742" s="107" t="s">
        <v>4057</v>
      </c>
      <c r="E742" s="107" t="s">
        <v>4442</v>
      </c>
      <c r="F742" s="126">
        <v>4588.37</v>
      </c>
      <c r="G742" s="107" t="str">
        <f t="shared" si="11"/>
        <v>SH19-02739</v>
      </c>
      <c r="H742" s="318"/>
      <c r="I742" s="126"/>
      <c r="J742" s="110"/>
      <c r="K742" s="108"/>
      <c r="L742" s="107"/>
      <c r="M742" s="319"/>
      <c r="N742" s="107"/>
    </row>
    <row r="743" spans="1:14" s="200" customFormat="1" ht="18" customHeight="1">
      <c r="A743" s="107">
        <v>738</v>
      </c>
      <c r="B743" s="107" t="s">
        <v>42</v>
      </c>
      <c r="C743" s="90">
        <v>43549</v>
      </c>
      <c r="D743" s="107" t="s">
        <v>4058</v>
      </c>
      <c r="E743" s="107" t="s">
        <v>4442</v>
      </c>
      <c r="F743" s="126">
        <v>3948.93</v>
      </c>
      <c r="G743" s="107" t="str">
        <f t="shared" ref="G743:G805" si="12">D743</f>
        <v>SH19-02740</v>
      </c>
      <c r="H743" s="318"/>
      <c r="I743" s="126"/>
      <c r="J743" s="110"/>
      <c r="K743" s="108"/>
      <c r="L743" s="107"/>
      <c r="M743" s="319"/>
      <c r="N743" s="107"/>
    </row>
    <row r="744" spans="1:14" s="200" customFormat="1" ht="18" customHeight="1">
      <c r="A744" s="107">
        <v>739</v>
      </c>
      <c r="B744" s="107" t="s">
        <v>42</v>
      </c>
      <c r="C744" s="90">
        <v>43549</v>
      </c>
      <c r="D744" s="107" t="s">
        <v>4059</v>
      </c>
      <c r="E744" s="107" t="s">
        <v>4442</v>
      </c>
      <c r="F744" s="126">
        <v>656.03</v>
      </c>
      <c r="G744" s="107" t="str">
        <f t="shared" si="12"/>
        <v>SH19-02741</v>
      </c>
      <c r="H744" s="318"/>
      <c r="I744" s="126"/>
      <c r="J744" s="110"/>
      <c r="K744" s="108"/>
      <c r="L744" s="107"/>
      <c r="M744" s="319"/>
      <c r="N744" s="107"/>
    </row>
    <row r="745" spans="1:14" s="200" customFormat="1" ht="18" customHeight="1">
      <c r="A745" s="107">
        <v>740</v>
      </c>
      <c r="B745" s="107" t="s">
        <v>42</v>
      </c>
      <c r="C745" s="90">
        <v>43549</v>
      </c>
      <c r="D745" s="107" t="s">
        <v>4060</v>
      </c>
      <c r="E745" s="107" t="s">
        <v>4442</v>
      </c>
      <c r="F745" s="126">
        <v>5081.42</v>
      </c>
      <c r="G745" s="107" t="str">
        <f t="shared" si="12"/>
        <v>SH19-02742</v>
      </c>
      <c r="H745" s="318"/>
      <c r="I745" s="126"/>
      <c r="J745" s="110"/>
      <c r="K745" s="108"/>
      <c r="L745" s="107"/>
      <c r="M745" s="319"/>
      <c r="N745" s="107"/>
    </row>
    <row r="746" spans="1:14" s="200" customFormat="1" ht="18" customHeight="1">
      <c r="A746" s="107">
        <v>741</v>
      </c>
      <c r="B746" s="107" t="s">
        <v>42</v>
      </c>
      <c r="C746" s="90">
        <v>43549</v>
      </c>
      <c r="D746" s="107" t="s">
        <v>4061</v>
      </c>
      <c r="E746" s="107" t="s">
        <v>4442</v>
      </c>
      <c r="F746" s="126">
        <v>5972.61</v>
      </c>
      <c r="G746" s="107" t="str">
        <f t="shared" si="12"/>
        <v>SH19-02743</v>
      </c>
      <c r="H746" s="318"/>
      <c r="I746" s="126"/>
      <c r="J746" s="110"/>
      <c r="K746" s="108"/>
      <c r="L746" s="107"/>
      <c r="M746" s="319"/>
      <c r="N746" s="107"/>
    </row>
    <row r="747" spans="1:14" s="200" customFormat="1" ht="18" customHeight="1">
      <c r="A747" s="107">
        <v>742</v>
      </c>
      <c r="B747" s="107" t="s">
        <v>42</v>
      </c>
      <c r="C747" s="90">
        <v>43549</v>
      </c>
      <c r="D747" s="107" t="s">
        <v>4062</v>
      </c>
      <c r="E747" s="107" t="s">
        <v>4442</v>
      </c>
      <c r="F747" s="126">
        <v>3576.91</v>
      </c>
      <c r="G747" s="107" t="str">
        <f t="shared" si="12"/>
        <v>SH19-02744</v>
      </c>
      <c r="H747" s="318"/>
      <c r="I747" s="126"/>
      <c r="J747" s="110"/>
      <c r="K747" s="108"/>
      <c r="L747" s="107"/>
      <c r="M747" s="319"/>
      <c r="N747" s="107"/>
    </row>
    <row r="748" spans="1:14" s="200" customFormat="1" ht="18" customHeight="1">
      <c r="A748" s="107">
        <v>743</v>
      </c>
      <c r="B748" s="107" t="s">
        <v>42</v>
      </c>
      <c r="C748" s="90">
        <v>43549</v>
      </c>
      <c r="D748" s="107" t="s">
        <v>4063</v>
      </c>
      <c r="E748" s="107" t="s">
        <v>4442</v>
      </c>
      <c r="F748" s="126">
        <v>4676.6400000000003</v>
      </c>
      <c r="G748" s="107" t="str">
        <f t="shared" si="12"/>
        <v>SH19-02745</v>
      </c>
      <c r="H748" s="318"/>
      <c r="I748" s="126"/>
      <c r="J748" s="110"/>
      <c r="K748" s="108"/>
      <c r="L748" s="107"/>
      <c r="M748" s="319"/>
      <c r="N748" s="107"/>
    </row>
    <row r="749" spans="1:14" s="200" customFormat="1" ht="18" customHeight="1">
      <c r="A749" s="107">
        <v>744</v>
      </c>
      <c r="B749" s="107" t="s">
        <v>42</v>
      </c>
      <c r="C749" s="90">
        <v>43549</v>
      </c>
      <c r="D749" s="107" t="s">
        <v>4064</v>
      </c>
      <c r="E749" s="107" t="s">
        <v>4442</v>
      </c>
      <c r="F749" s="126">
        <v>9966.92</v>
      </c>
      <c r="G749" s="107" t="str">
        <f t="shared" si="12"/>
        <v>SH19-02746</v>
      </c>
      <c r="H749" s="318"/>
      <c r="I749" s="126"/>
      <c r="J749" s="110"/>
      <c r="K749" s="108"/>
      <c r="L749" s="107"/>
      <c r="M749" s="319"/>
      <c r="N749" s="107"/>
    </row>
    <row r="750" spans="1:14" s="200" customFormat="1" ht="18" customHeight="1">
      <c r="A750" s="107">
        <v>745</v>
      </c>
      <c r="B750" s="107" t="s">
        <v>42</v>
      </c>
      <c r="C750" s="90">
        <v>43549</v>
      </c>
      <c r="D750" s="107" t="s">
        <v>4065</v>
      </c>
      <c r="E750" s="107" t="s">
        <v>4442</v>
      </c>
      <c r="F750" s="126">
        <v>5081.63</v>
      </c>
      <c r="G750" s="107" t="str">
        <f t="shared" si="12"/>
        <v>SH19-02747</v>
      </c>
      <c r="H750" s="318"/>
      <c r="I750" s="126"/>
      <c r="J750" s="110"/>
      <c r="K750" s="108"/>
      <c r="L750" s="107"/>
      <c r="M750" s="319"/>
      <c r="N750" s="107"/>
    </row>
    <row r="751" spans="1:14" s="200" customFormat="1" ht="18" customHeight="1">
      <c r="A751" s="107">
        <v>746</v>
      </c>
      <c r="B751" s="107" t="s">
        <v>42</v>
      </c>
      <c r="C751" s="90">
        <v>43549</v>
      </c>
      <c r="D751" s="107" t="s">
        <v>4066</v>
      </c>
      <c r="E751" s="107" t="s">
        <v>4442</v>
      </c>
      <c r="F751" s="126">
        <v>7759.48</v>
      </c>
      <c r="G751" s="107" t="str">
        <f t="shared" si="12"/>
        <v>SH19-02748</v>
      </c>
      <c r="H751" s="318"/>
      <c r="I751" s="126"/>
      <c r="J751" s="110"/>
      <c r="K751" s="108"/>
      <c r="L751" s="107"/>
      <c r="M751" s="319"/>
      <c r="N751" s="107"/>
    </row>
    <row r="752" spans="1:14" s="200" customFormat="1" ht="18" customHeight="1">
      <c r="A752" s="107">
        <v>747</v>
      </c>
      <c r="B752" s="107" t="s">
        <v>42</v>
      </c>
      <c r="C752" s="90">
        <v>43549</v>
      </c>
      <c r="D752" s="107" t="s">
        <v>4067</v>
      </c>
      <c r="E752" s="107" t="s">
        <v>4442</v>
      </c>
      <c r="F752" s="126">
        <v>4327.38</v>
      </c>
      <c r="G752" s="107" t="str">
        <f t="shared" si="12"/>
        <v>SH19-02749</v>
      </c>
      <c r="H752" s="318"/>
      <c r="I752" s="126"/>
      <c r="J752" s="110"/>
      <c r="K752" s="108"/>
      <c r="L752" s="107"/>
      <c r="M752" s="319"/>
      <c r="N752" s="107"/>
    </row>
    <row r="753" spans="1:14" s="200" customFormat="1" ht="18" customHeight="1">
      <c r="A753" s="107">
        <v>748</v>
      </c>
      <c r="B753" s="107" t="s">
        <v>42</v>
      </c>
      <c r="C753" s="90">
        <v>43546</v>
      </c>
      <c r="D753" s="107" t="s">
        <v>4068</v>
      </c>
      <c r="E753" s="107" t="s">
        <v>4449</v>
      </c>
      <c r="F753" s="126">
        <v>40.93</v>
      </c>
      <c r="G753" s="107" t="str">
        <f t="shared" si="12"/>
        <v>SH19-02750</v>
      </c>
      <c r="H753" s="318"/>
      <c r="I753" s="126"/>
      <c r="J753" s="110"/>
      <c r="K753" s="108"/>
      <c r="L753" s="107"/>
      <c r="M753" s="319"/>
      <c r="N753" s="107"/>
    </row>
    <row r="754" spans="1:14" s="200" customFormat="1" ht="18" customHeight="1">
      <c r="A754" s="107">
        <v>749</v>
      </c>
      <c r="B754" s="107" t="s">
        <v>43</v>
      </c>
      <c r="C754" s="90">
        <v>43546</v>
      </c>
      <c r="D754" s="107" t="s">
        <v>4069</v>
      </c>
      <c r="E754" s="107" t="s">
        <v>1709</v>
      </c>
      <c r="F754" s="126">
        <v>3783.1</v>
      </c>
      <c r="G754" s="107" t="str">
        <f t="shared" si="12"/>
        <v>SH19-02751</v>
      </c>
      <c r="H754" s="318"/>
      <c r="I754" s="126"/>
      <c r="J754" s="110"/>
      <c r="K754" s="108"/>
      <c r="L754" s="107"/>
      <c r="M754" s="319"/>
      <c r="N754" s="107"/>
    </row>
    <row r="755" spans="1:14" s="200" customFormat="1" ht="18" customHeight="1">
      <c r="A755" s="107">
        <v>750</v>
      </c>
      <c r="B755" s="107" t="s">
        <v>42</v>
      </c>
      <c r="C755" s="90">
        <v>43546</v>
      </c>
      <c r="D755" s="107" t="s">
        <v>4070</v>
      </c>
      <c r="E755" s="107" t="s">
        <v>4449</v>
      </c>
      <c r="F755" s="126">
        <v>3651.76</v>
      </c>
      <c r="G755" s="107" t="str">
        <f t="shared" si="12"/>
        <v>SH19-02752</v>
      </c>
      <c r="H755" s="318"/>
      <c r="I755" s="126"/>
      <c r="J755" s="110"/>
      <c r="K755" s="108"/>
      <c r="L755" s="107"/>
      <c r="M755" s="319"/>
      <c r="N755" s="107"/>
    </row>
    <row r="756" spans="1:14" s="200" customFormat="1" ht="18" customHeight="1">
      <c r="A756" s="107">
        <v>751</v>
      </c>
      <c r="B756" s="107" t="s">
        <v>42</v>
      </c>
      <c r="C756" s="90">
        <v>43546</v>
      </c>
      <c r="D756" s="107" t="s">
        <v>4071</v>
      </c>
      <c r="E756" s="107" t="s">
        <v>4449</v>
      </c>
      <c r="F756" s="126">
        <v>352.46</v>
      </c>
      <c r="G756" s="107" t="str">
        <f t="shared" si="12"/>
        <v>SH19-02753</v>
      </c>
      <c r="H756" s="318"/>
      <c r="I756" s="126"/>
      <c r="J756" s="110"/>
      <c r="K756" s="108"/>
      <c r="L756" s="107"/>
      <c r="M756" s="319"/>
      <c r="N756" s="107"/>
    </row>
    <row r="757" spans="1:14" s="200" customFormat="1" ht="18" customHeight="1">
      <c r="A757" s="107">
        <v>752</v>
      </c>
      <c r="B757" s="107" t="s">
        <v>42</v>
      </c>
      <c r="C757" s="90">
        <v>43546</v>
      </c>
      <c r="D757" s="107" t="s">
        <v>4072</v>
      </c>
      <c r="E757" s="107" t="s">
        <v>4449</v>
      </c>
      <c r="F757" s="126">
        <v>991.79</v>
      </c>
      <c r="G757" s="107" t="str">
        <f t="shared" si="12"/>
        <v>SH19-02754</v>
      </c>
      <c r="H757" s="318"/>
      <c r="I757" s="126"/>
      <c r="J757" s="110"/>
      <c r="K757" s="108"/>
      <c r="L757" s="107"/>
      <c r="M757" s="319"/>
      <c r="N757" s="107"/>
    </row>
    <row r="758" spans="1:14" s="200" customFormat="1" ht="18" customHeight="1">
      <c r="A758" s="107">
        <v>753</v>
      </c>
      <c r="B758" s="107" t="s">
        <v>42</v>
      </c>
      <c r="C758" s="90">
        <v>43546</v>
      </c>
      <c r="D758" s="107" t="s">
        <v>4073</v>
      </c>
      <c r="E758" s="107" t="s">
        <v>4449</v>
      </c>
      <c r="F758" s="126">
        <v>464.6</v>
      </c>
      <c r="G758" s="107" t="str">
        <f t="shared" si="12"/>
        <v>SH19-02755</v>
      </c>
      <c r="H758" s="318"/>
      <c r="I758" s="126"/>
      <c r="J758" s="110"/>
      <c r="K758" s="108"/>
      <c r="L758" s="107"/>
      <c r="M758" s="319"/>
      <c r="N758" s="107"/>
    </row>
    <row r="759" spans="1:14" s="200" customFormat="1" ht="18" customHeight="1">
      <c r="A759" s="107">
        <v>754</v>
      </c>
      <c r="B759" s="107" t="s">
        <v>42</v>
      </c>
      <c r="C759" s="90">
        <v>43546</v>
      </c>
      <c r="D759" s="107" t="s">
        <v>4074</v>
      </c>
      <c r="E759" s="107" t="s">
        <v>4449</v>
      </c>
      <c r="F759" s="126">
        <v>176.23</v>
      </c>
      <c r="G759" s="107" t="str">
        <f t="shared" si="12"/>
        <v>SH19-02756</v>
      </c>
      <c r="H759" s="318"/>
      <c r="I759" s="126"/>
      <c r="J759" s="110"/>
      <c r="K759" s="108"/>
      <c r="L759" s="107"/>
      <c r="M759" s="319"/>
      <c r="N759" s="107"/>
    </row>
    <row r="760" spans="1:14" s="200" customFormat="1" ht="18" customHeight="1">
      <c r="A760" s="107">
        <v>755</v>
      </c>
      <c r="B760" s="107" t="s">
        <v>42</v>
      </c>
      <c r="C760" s="90">
        <v>43546</v>
      </c>
      <c r="D760" s="107" t="s">
        <v>4075</v>
      </c>
      <c r="E760" s="107" t="s">
        <v>4449</v>
      </c>
      <c r="F760" s="126">
        <v>991.79</v>
      </c>
      <c r="G760" s="107" t="str">
        <f t="shared" si="12"/>
        <v>SH19-02757</v>
      </c>
      <c r="H760" s="318"/>
      <c r="I760" s="126"/>
      <c r="J760" s="110"/>
      <c r="K760" s="108"/>
      <c r="L760" s="107"/>
      <c r="M760" s="319"/>
      <c r="N760" s="107"/>
    </row>
    <row r="761" spans="1:14" s="200" customFormat="1" ht="18" customHeight="1">
      <c r="A761" s="107">
        <v>756</v>
      </c>
      <c r="B761" s="107" t="s">
        <v>55</v>
      </c>
      <c r="C761" s="90">
        <v>43546</v>
      </c>
      <c r="D761" s="107" t="s">
        <v>4076</v>
      </c>
      <c r="E761" s="107" t="s">
        <v>1709</v>
      </c>
      <c r="F761" s="126">
        <v>778.14</v>
      </c>
      <c r="G761" s="107" t="str">
        <f t="shared" si="12"/>
        <v>SH19-02758</v>
      </c>
      <c r="H761" s="318"/>
      <c r="I761" s="126"/>
      <c r="J761" s="110"/>
      <c r="K761" s="108"/>
      <c r="L761" s="107"/>
      <c r="M761" s="319"/>
      <c r="N761" s="107"/>
    </row>
    <row r="762" spans="1:14" s="200" customFormat="1" ht="18" customHeight="1">
      <c r="A762" s="107">
        <v>757</v>
      </c>
      <c r="B762" s="107" t="s">
        <v>42</v>
      </c>
      <c r="C762" s="90">
        <v>43546</v>
      </c>
      <c r="D762" s="107" t="s">
        <v>4077</v>
      </c>
      <c r="E762" s="107" t="s">
        <v>1709</v>
      </c>
      <c r="F762" s="126">
        <v>45901.65</v>
      </c>
      <c r="G762" s="107" t="str">
        <f t="shared" si="12"/>
        <v>SH19-02759</v>
      </c>
      <c r="H762" s="318"/>
      <c r="I762" s="126"/>
      <c r="J762" s="110"/>
      <c r="K762" s="108"/>
      <c r="L762" s="107"/>
      <c r="M762" s="319"/>
      <c r="N762" s="107"/>
    </row>
    <row r="763" spans="1:14" s="200" customFormat="1" ht="18" customHeight="1">
      <c r="A763" s="107">
        <v>758</v>
      </c>
      <c r="B763" s="107" t="s">
        <v>224</v>
      </c>
      <c r="C763" s="90">
        <v>43546</v>
      </c>
      <c r="D763" s="107" t="s">
        <v>4078</v>
      </c>
      <c r="E763" s="107" t="s">
        <v>1709</v>
      </c>
      <c r="F763" s="126">
        <v>6236.1</v>
      </c>
      <c r="G763" s="107" t="str">
        <f t="shared" si="12"/>
        <v>SH19-02760</v>
      </c>
      <c r="H763" s="318"/>
      <c r="I763" s="126"/>
      <c r="J763" s="110"/>
      <c r="K763" s="108"/>
      <c r="L763" s="107"/>
      <c r="M763" s="319"/>
      <c r="N763" s="107"/>
    </row>
    <row r="764" spans="1:14" s="200" customFormat="1" ht="18" customHeight="1">
      <c r="A764" s="107">
        <v>759</v>
      </c>
      <c r="B764" s="107" t="s">
        <v>1755</v>
      </c>
      <c r="C764" s="90">
        <v>43546</v>
      </c>
      <c r="D764" s="107" t="s">
        <v>4079</v>
      </c>
      <c r="E764" s="107" t="s">
        <v>1709</v>
      </c>
      <c r="F764" s="126">
        <v>2657.5</v>
      </c>
      <c r="G764" s="107" t="str">
        <f t="shared" si="12"/>
        <v>SH19-02761</v>
      </c>
      <c r="H764" s="318"/>
      <c r="I764" s="126"/>
      <c r="J764" s="110"/>
      <c r="K764" s="108"/>
      <c r="L764" s="107"/>
      <c r="M764" s="319"/>
      <c r="N764" s="107"/>
    </row>
    <row r="765" spans="1:14" s="200" customFormat="1" ht="18" customHeight="1">
      <c r="A765" s="107">
        <v>760</v>
      </c>
      <c r="B765" s="107" t="s">
        <v>42</v>
      </c>
      <c r="C765" s="90">
        <v>43546</v>
      </c>
      <c r="D765" s="107" t="s">
        <v>4080</v>
      </c>
      <c r="E765" s="107" t="s">
        <v>4449</v>
      </c>
      <c r="F765" s="126">
        <v>954.6</v>
      </c>
      <c r="G765" s="107" t="str">
        <f t="shared" si="12"/>
        <v>SH19-02762</v>
      </c>
      <c r="H765" s="318"/>
      <c r="I765" s="126"/>
      <c r="J765" s="110"/>
      <c r="K765" s="108"/>
      <c r="L765" s="107"/>
      <c r="M765" s="319"/>
      <c r="N765" s="107"/>
    </row>
    <row r="766" spans="1:14" s="200" customFormat="1" ht="18" customHeight="1">
      <c r="A766" s="107">
        <v>761</v>
      </c>
      <c r="B766" s="107" t="s">
        <v>42</v>
      </c>
      <c r="C766" s="90">
        <v>43546</v>
      </c>
      <c r="D766" s="107" t="s">
        <v>4081</v>
      </c>
      <c r="E766" s="107" t="s">
        <v>4449</v>
      </c>
      <c r="F766" s="126">
        <v>991.79</v>
      </c>
      <c r="G766" s="107" t="str">
        <f t="shared" si="12"/>
        <v>SH19-02763</v>
      </c>
      <c r="H766" s="318"/>
      <c r="I766" s="126"/>
      <c r="J766" s="110"/>
      <c r="K766" s="108"/>
      <c r="L766" s="107"/>
      <c r="M766" s="319"/>
      <c r="N766" s="107"/>
    </row>
    <row r="767" spans="1:14" s="200" customFormat="1" ht="18" customHeight="1">
      <c r="A767" s="107">
        <v>762</v>
      </c>
      <c r="B767" s="107" t="s">
        <v>42</v>
      </c>
      <c r="C767" s="90">
        <v>43546</v>
      </c>
      <c r="D767" s="107" t="s">
        <v>4082</v>
      </c>
      <c r="E767" s="107" t="s">
        <v>4449</v>
      </c>
      <c r="F767" s="126">
        <v>967</v>
      </c>
      <c r="G767" s="107" t="str">
        <f t="shared" si="12"/>
        <v>SH19-02764</v>
      </c>
      <c r="H767" s="318"/>
      <c r="I767" s="126"/>
      <c r="J767" s="110"/>
      <c r="K767" s="108"/>
      <c r="L767" s="107"/>
      <c r="M767" s="319"/>
      <c r="N767" s="107"/>
    </row>
    <row r="768" spans="1:14" s="200" customFormat="1" ht="18" customHeight="1">
      <c r="A768" s="107">
        <v>763</v>
      </c>
      <c r="B768" s="107" t="s">
        <v>1746</v>
      </c>
      <c r="C768" s="90"/>
      <c r="D768" s="327" t="s">
        <v>4083</v>
      </c>
      <c r="E768" s="107" t="s">
        <v>1709</v>
      </c>
      <c r="F768" s="126">
        <v>0</v>
      </c>
      <c r="G768" s="107" t="str">
        <f t="shared" si="12"/>
        <v>SH19-02765</v>
      </c>
      <c r="H768" s="318"/>
      <c r="I768" s="126"/>
      <c r="J768" s="110"/>
      <c r="K768" s="108"/>
      <c r="L768" s="107"/>
      <c r="M768" s="319"/>
      <c r="N768" s="107"/>
    </row>
    <row r="769" spans="1:14" s="200" customFormat="1" ht="18" customHeight="1">
      <c r="A769" s="107">
        <v>764</v>
      </c>
      <c r="B769" s="107" t="s">
        <v>329</v>
      </c>
      <c r="C769" s="90">
        <v>43546</v>
      </c>
      <c r="D769" s="107" t="s">
        <v>4084</v>
      </c>
      <c r="E769" s="107" t="s">
        <v>1709</v>
      </c>
      <c r="F769" s="126">
        <v>2240.16</v>
      </c>
      <c r="G769" s="107" t="str">
        <f t="shared" si="12"/>
        <v>SH19-02766</v>
      </c>
      <c r="H769" s="318"/>
      <c r="I769" s="126"/>
      <c r="J769" s="110"/>
      <c r="K769" s="108"/>
      <c r="L769" s="107"/>
      <c r="M769" s="319"/>
      <c r="N769" s="107"/>
    </row>
    <row r="770" spans="1:14" s="200" customFormat="1" ht="18" customHeight="1">
      <c r="A770" s="107">
        <v>765</v>
      </c>
      <c r="B770" s="107" t="s">
        <v>288</v>
      </c>
      <c r="C770" s="90">
        <v>43546</v>
      </c>
      <c r="D770" s="107" t="s">
        <v>4085</v>
      </c>
      <c r="E770" s="107" t="s">
        <v>1709</v>
      </c>
      <c r="F770" s="126">
        <v>96.81</v>
      </c>
      <c r="G770" s="107" t="str">
        <f t="shared" si="12"/>
        <v>SH19-02767</v>
      </c>
      <c r="H770" s="318"/>
      <c r="I770" s="126"/>
      <c r="J770" s="110"/>
      <c r="K770" s="108"/>
      <c r="L770" s="107"/>
      <c r="M770" s="319"/>
      <c r="N770" s="107"/>
    </row>
    <row r="771" spans="1:14" s="200" customFormat="1" ht="18" customHeight="1">
      <c r="A771" s="107">
        <v>766</v>
      </c>
      <c r="B771" s="107" t="s">
        <v>42</v>
      </c>
      <c r="C771" s="90">
        <v>43546</v>
      </c>
      <c r="D771" s="107" t="s">
        <v>4086</v>
      </c>
      <c r="E771" s="107" t="s">
        <v>4449</v>
      </c>
      <c r="F771" s="126">
        <v>661.27</v>
      </c>
      <c r="G771" s="107" t="str">
        <f t="shared" si="12"/>
        <v>SH19-02768</v>
      </c>
      <c r="H771" s="318"/>
      <c r="I771" s="126"/>
      <c r="J771" s="110"/>
      <c r="K771" s="108"/>
      <c r="L771" s="107"/>
      <c r="M771" s="319"/>
      <c r="N771" s="107"/>
    </row>
    <row r="772" spans="1:14" s="200" customFormat="1" ht="18" customHeight="1">
      <c r="A772" s="107">
        <v>767</v>
      </c>
      <c r="B772" s="107" t="s">
        <v>42</v>
      </c>
      <c r="C772" s="90">
        <v>43546</v>
      </c>
      <c r="D772" s="107" t="s">
        <v>4087</v>
      </c>
      <c r="E772" s="107" t="s">
        <v>4449</v>
      </c>
      <c r="F772" s="126">
        <v>1535.09</v>
      </c>
      <c r="G772" s="107" t="str">
        <f t="shared" si="12"/>
        <v>SH19-02769</v>
      </c>
      <c r="H772" s="318"/>
      <c r="I772" s="126"/>
      <c r="J772" s="110"/>
      <c r="K772" s="108"/>
      <c r="L772" s="107"/>
      <c r="M772" s="319"/>
      <c r="N772" s="107"/>
    </row>
    <row r="773" spans="1:14" s="200" customFormat="1" ht="18" customHeight="1">
      <c r="A773" s="107">
        <v>768</v>
      </c>
      <c r="B773" s="107" t="s">
        <v>330</v>
      </c>
      <c r="C773" s="90">
        <v>43555</v>
      </c>
      <c r="D773" s="356" t="s">
        <v>4088</v>
      </c>
      <c r="E773" s="107" t="s">
        <v>1709</v>
      </c>
      <c r="F773" s="126">
        <v>0</v>
      </c>
      <c r="G773" s="107" t="str">
        <f t="shared" si="12"/>
        <v>SH19-02770</v>
      </c>
      <c r="H773" s="318"/>
      <c r="I773" s="126"/>
      <c r="J773" s="110"/>
      <c r="K773" s="108"/>
      <c r="L773" s="107"/>
      <c r="M773" s="319"/>
      <c r="N773" s="107" t="s">
        <v>4453</v>
      </c>
    </row>
    <row r="774" spans="1:14" s="200" customFormat="1" ht="18" customHeight="1">
      <c r="A774" s="107">
        <v>769</v>
      </c>
      <c r="B774" s="107" t="s">
        <v>42</v>
      </c>
      <c r="C774" s="90">
        <v>43546</v>
      </c>
      <c r="D774" s="107" t="s">
        <v>4089</v>
      </c>
      <c r="E774" s="107" t="s">
        <v>4449</v>
      </c>
      <c r="F774" s="126">
        <v>2931.98</v>
      </c>
      <c r="G774" s="107" t="str">
        <f t="shared" si="12"/>
        <v>SH19-02771</v>
      </c>
      <c r="H774" s="318"/>
      <c r="I774" s="126"/>
      <c r="J774" s="110"/>
      <c r="K774" s="108"/>
      <c r="L774" s="107"/>
      <c r="M774" s="319"/>
      <c r="N774" s="107"/>
    </row>
    <row r="775" spans="1:14" s="200" customFormat="1" ht="18" customHeight="1">
      <c r="A775" s="107">
        <v>770</v>
      </c>
      <c r="B775" s="107" t="s">
        <v>42</v>
      </c>
      <c r="C775" s="90">
        <v>43546</v>
      </c>
      <c r="D775" s="107" t="s">
        <v>4090</v>
      </c>
      <c r="E775" s="107" t="s">
        <v>4449</v>
      </c>
      <c r="F775" s="126">
        <v>697.13</v>
      </c>
      <c r="G775" s="107" t="str">
        <f t="shared" si="12"/>
        <v>SH19-02772</v>
      </c>
      <c r="H775" s="318"/>
      <c r="I775" s="126"/>
      <c r="J775" s="110"/>
      <c r="K775" s="108"/>
      <c r="L775" s="107"/>
      <c r="M775" s="319"/>
      <c r="N775" s="107"/>
    </row>
    <row r="776" spans="1:14" s="200" customFormat="1" ht="18" customHeight="1">
      <c r="A776" s="107">
        <v>771</v>
      </c>
      <c r="B776" s="107" t="s">
        <v>42</v>
      </c>
      <c r="C776" s="90">
        <v>43546</v>
      </c>
      <c r="D776" s="107" t="s">
        <v>4091</v>
      </c>
      <c r="E776" s="107" t="s">
        <v>4449</v>
      </c>
      <c r="F776" s="126">
        <v>697.13</v>
      </c>
      <c r="G776" s="107" t="str">
        <f t="shared" si="12"/>
        <v>SH19-02773</v>
      </c>
      <c r="H776" s="318"/>
      <c r="I776" s="126"/>
      <c r="J776" s="110"/>
      <c r="K776" s="108"/>
      <c r="L776" s="107"/>
      <c r="M776" s="319"/>
      <c r="N776" s="107"/>
    </row>
    <row r="777" spans="1:14" s="200" customFormat="1" ht="18" customHeight="1">
      <c r="A777" s="107">
        <v>772</v>
      </c>
      <c r="B777" s="107" t="s">
        <v>337</v>
      </c>
      <c r="C777" s="90">
        <v>43546</v>
      </c>
      <c r="D777" s="107" t="s">
        <v>4092</v>
      </c>
      <c r="E777" s="107" t="s">
        <v>1709</v>
      </c>
      <c r="F777" s="126">
        <v>0</v>
      </c>
      <c r="G777" s="107" t="str">
        <f t="shared" si="12"/>
        <v>SH19-02774</v>
      </c>
      <c r="H777" s="318"/>
      <c r="I777" s="126"/>
      <c r="J777" s="110"/>
      <c r="K777" s="108"/>
      <c r="L777" s="107"/>
      <c r="M777" s="319"/>
      <c r="N777" s="107" t="s">
        <v>4211</v>
      </c>
    </row>
    <row r="778" spans="1:14" s="200" customFormat="1" ht="18" customHeight="1">
      <c r="A778" s="107">
        <v>773</v>
      </c>
      <c r="B778" s="107" t="s">
        <v>42</v>
      </c>
      <c r="C778" s="90">
        <v>43546</v>
      </c>
      <c r="D778" s="107" t="s">
        <v>4093</v>
      </c>
      <c r="E778" s="107" t="s">
        <v>4449</v>
      </c>
      <c r="F778" s="126">
        <v>723.27</v>
      </c>
      <c r="G778" s="107" t="str">
        <f t="shared" si="12"/>
        <v>SH19-02775</v>
      </c>
      <c r="H778" s="318"/>
      <c r="I778" s="126"/>
      <c r="J778" s="110"/>
      <c r="K778" s="108"/>
      <c r="L778" s="107"/>
      <c r="M778" s="319"/>
      <c r="N778" s="107"/>
    </row>
    <row r="779" spans="1:14" s="200" customFormat="1" ht="18" customHeight="1">
      <c r="A779" s="107">
        <v>774</v>
      </c>
      <c r="B779" s="107" t="s">
        <v>53</v>
      </c>
      <c r="C779" s="90">
        <v>43546</v>
      </c>
      <c r="D779" s="107" t="s">
        <v>4094</v>
      </c>
      <c r="E779" s="107" t="s">
        <v>1709</v>
      </c>
      <c r="F779" s="126">
        <v>2459.81</v>
      </c>
      <c r="G779" s="107" t="str">
        <f t="shared" si="12"/>
        <v>SH19-02776</v>
      </c>
      <c r="H779" s="318"/>
      <c r="I779" s="126"/>
      <c r="J779" s="110"/>
      <c r="K779" s="108"/>
      <c r="L779" s="107"/>
      <c r="M779" s="319"/>
      <c r="N779" s="107"/>
    </row>
    <row r="780" spans="1:14" s="200" customFormat="1" ht="18" customHeight="1">
      <c r="A780" s="107">
        <v>775</v>
      </c>
      <c r="B780" s="107" t="s">
        <v>1746</v>
      </c>
      <c r="C780" s="90"/>
      <c r="D780" s="327" t="s">
        <v>4095</v>
      </c>
      <c r="E780" s="107" t="s">
        <v>1709</v>
      </c>
      <c r="F780" s="126">
        <v>0</v>
      </c>
      <c r="G780" s="107" t="str">
        <f t="shared" si="12"/>
        <v>SH19-02777</v>
      </c>
      <c r="H780" s="318"/>
      <c r="I780" s="126"/>
      <c r="J780" s="110"/>
      <c r="K780" s="108"/>
      <c r="L780" s="107"/>
      <c r="M780" s="319"/>
      <c r="N780" s="107"/>
    </row>
    <row r="781" spans="1:14" s="200" customFormat="1" ht="18" customHeight="1">
      <c r="A781" s="107">
        <v>776</v>
      </c>
      <c r="B781" s="107" t="s">
        <v>142</v>
      </c>
      <c r="C781" s="90">
        <v>43546</v>
      </c>
      <c r="D781" s="107" t="s">
        <v>4096</v>
      </c>
      <c r="E781" s="107" t="s">
        <v>1709</v>
      </c>
      <c r="F781" s="126">
        <v>2166.23</v>
      </c>
      <c r="G781" s="107" t="str">
        <f t="shared" si="12"/>
        <v>SH19-02778</v>
      </c>
      <c r="H781" s="318"/>
      <c r="I781" s="126"/>
      <c r="J781" s="110"/>
      <c r="K781" s="108"/>
      <c r="L781" s="107"/>
      <c r="M781" s="319"/>
      <c r="N781" s="107"/>
    </row>
    <row r="782" spans="1:14" s="200" customFormat="1" ht="18" customHeight="1">
      <c r="A782" s="107">
        <v>777</v>
      </c>
      <c r="B782" s="107" t="s">
        <v>142</v>
      </c>
      <c r="C782" s="90">
        <v>43546</v>
      </c>
      <c r="D782" s="107" t="s">
        <v>4097</v>
      </c>
      <c r="E782" s="107" t="s">
        <v>1709</v>
      </c>
      <c r="F782" s="126">
        <v>902.82</v>
      </c>
      <c r="G782" s="107" t="str">
        <f t="shared" si="12"/>
        <v>SH19-02779</v>
      </c>
      <c r="H782" s="318"/>
      <c r="I782" s="126"/>
      <c r="J782" s="110"/>
      <c r="K782" s="108"/>
      <c r="L782" s="107"/>
      <c r="M782" s="319"/>
      <c r="N782" s="107"/>
    </row>
    <row r="783" spans="1:14" s="200" customFormat="1" ht="18" customHeight="1">
      <c r="A783" s="107">
        <v>778</v>
      </c>
      <c r="B783" s="107" t="s">
        <v>42</v>
      </c>
      <c r="C783" s="90">
        <v>43549</v>
      </c>
      <c r="D783" s="107" t="s">
        <v>4098</v>
      </c>
      <c r="E783" s="107" t="s">
        <v>4442</v>
      </c>
      <c r="F783" s="126">
        <v>4823.49</v>
      </c>
      <c r="G783" s="107" t="str">
        <f t="shared" si="12"/>
        <v>SH19-02780</v>
      </c>
      <c r="H783" s="318"/>
      <c r="I783" s="126"/>
      <c r="J783" s="110"/>
      <c r="K783" s="108"/>
      <c r="L783" s="107"/>
      <c r="M783" s="319"/>
      <c r="N783" s="107"/>
    </row>
    <row r="784" spans="1:14" s="200" customFormat="1" ht="18" customHeight="1">
      <c r="A784" s="107">
        <v>779</v>
      </c>
      <c r="B784" s="107" t="s">
        <v>42</v>
      </c>
      <c r="C784" s="90">
        <v>43549</v>
      </c>
      <c r="D784" s="107" t="s">
        <v>4099</v>
      </c>
      <c r="E784" s="107" t="s">
        <v>4442</v>
      </c>
      <c r="F784" s="126">
        <v>4804.57</v>
      </c>
      <c r="G784" s="107" t="str">
        <f t="shared" si="12"/>
        <v>SH19-02781</v>
      </c>
      <c r="H784" s="318"/>
      <c r="I784" s="126"/>
      <c r="J784" s="110"/>
      <c r="K784" s="108"/>
      <c r="L784" s="107"/>
      <c r="M784" s="319"/>
      <c r="N784" s="107"/>
    </row>
    <row r="785" spans="1:14" s="200" customFormat="1" ht="18" customHeight="1">
      <c r="A785" s="107">
        <v>780</v>
      </c>
      <c r="B785" s="107" t="s">
        <v>42</v>
      </c>
      <c r="C785" s="90">
        <v>43549</v>
      </c>
      <c r="D785" s="107" t="s">
        <v>4100</v>
      </c>
      <c r="E785" s="107" t="s">
        <v>4442</v>
      </c>
      <c r="F785" s="126">
        <v>5779.84</v>
      </c>
      <c r="G785" s="107" t="str">
        <f t="shared" si="12"/>
        <v>SH19-02782</v>
      </c>
      <c r="H785" s="318"/>
      <c r="I785" s="126"/>
      <c r="J785" s="110"/>
      <c r="K785" s="108"/>
      <c r="L785" s="107"/>
      <c r="M785" s="319"/>
      <c r="N785" s="107"/>
    </row>
    <row r="786" spans="1:14" s="200" customFormat="1" ht="18" customHeight="1">
      <c r="A786" s="107">
        <v>781</v>
      </c>
      <c r="B786" s="107" t="s">
        <v>42</v>
      </c>
      <c r="C786" s="90">
        <v>43549</v>
      </c>
      <c r="D786" s="107" t="s">
        <v>4101</v>
      </c>
      <c r="E786" s="107" t="s">
        <v>4442</v>
      </c>
      <c r="F786" s="126">
        <v>7629.57</v>
      </c>
      <c r="G786" s="107" t="str">
        <f t="shared" si="12"/>
        <v>SH19-02783</v>
      </c>
      <c r="H786" s="318"/>
      <c r="I786" s="126"/>
      <c r="J786" s="110"/>
      <c r="K786" s="108"/>
      <c r="L786" s="107"/>
      <c r="M786" s="319"/>
      <c r="N786" s="107"/>
    </row>
    <row r="787" spans="1:14" s="200" customFormat="1" ht="18" customHeight="1">
      <c r="A787" s="107">
        <v>782</v>
      </c>
      <c r="B787" s="107" t="s">
        <v>42</v>
      </c>
      <c r="C787" s="90">
        <v>43549</v>
      </c>
      <c r="D787" s="107" t="s">
        <v>4102</v>
      </c>
      <c r="E787" s="107" t="s">
        <v>4442</v>
      </c>
      <c r="F787" s="126">
        <v>1827.45</v>
      </c>
      <c r="G787" s="107" t="str">
        <f t="shared" si="12"/>
        <v>SH19-02784</v>
      </c>
      <c r="H787" s="318"/>
      <c r="I787" s="126"/>
      <c r="J787" s="110"/>
      <c r="K787" s="108"/>
      <c r="L787" s="107"/>
      <c r="M787" s="319"/>
      <c r="N787" s="107"/>
    </row>
    <row r="788" spans="1:14" s="200" customFormat="1" ht="18" customHeight="1">
      <c r="A788" s="107">
        <v>783</v>
      </c>
      <c r="B788" s="107"/>
      <c r="C788" s="90"/>
      <c r="D788" s="347" t="s">
        <v>4103</v>
      </c>
      <c r="E788" s="107" t="s">
        <v>1709</v>
      </c>
      <c r="F788" s="126">
        <v>0</v>
      </c>
      <c r="G788" s="107" t="str">
        <f t="shared" si="12"/>
        <v>SH19-02785</v>
      </c>
      <c r="H788" s="318"/>
      <c r="I788" s="126"/>
      <c r="J788" s="110"/>
      <c r="K788" s="108"/>
      <c r="L788" s="107"/>
      <c r="M788" s="319"/>
      <c r="N788" s="107" t="s">
        <v>1942</v>
      </c>
    </row>
    <row r="789" spans="1:14" s="200" customFormat="1" ht="18" customHeight="1">
      <c r="A789" s="107">
        <v>784</v>
      </c>
      <c r="B789" s="107" t="s">
        <v>42</v>
      </c>
      <c r="C789" s="90">
        <v>43546</v>
      </c>
      <c r="D789" s="107" t="s">
        <v>4104</v>
      </c>
      <c r="E789" s="107" t="s">
        <v>4449</v>
      </c>
      <c r="F789" s="126">
        <v>7.03</v>
      </c>
      <c r="G789" s="107" t="str">
        <f t="shared" si="12"/>
        <v>SH19-02786</v>
      </c>
      <c r="H789" s="318"/>
      <c r="I789" s="126"/>
      <c r="J789" s="110"/>
      <c r="K789" s="108"/>
      <c r="L789" s="107"/>
      <c r="M789" s="319"/>
      <c r="N789" s="107"/>
    </row>
    <row r="790" spans="1:14" s="200" customFormat="1" ht="18" customHeight="1">
      <c r="A790" s="107">
        <v>785</v>
      </c>
      <c r="B790" s="107" t="s">
        <v>1746</v>
      </c>
      <c r="C790" s="90"/>
      <c r="D790" s="327" t="s">
        <v>4105</v>
      </c>
      <c r="E790" s="107" t="s">
        <v>1709</v>
      </c>
      <c r="F790" s="126">
        <v>0</v>
      </c>
      <c r="G790" s="107" t="str">
        <f t="shared" si="12"/>
        <v>SH19-02787</v>
      </c>
      <c r="H790" s="318"/>
      <c r="I790" s="126"/>
      <c r="J790" s="110"/>
      <c r="K790" s="108"/>
      <c r="L790" s="107"/>
      <c r="M790" s="319"/>
      <c r="N790" s="107"/>
    </row>
    <row r="791" spans="1:14" s="200" customFormat="1" ht="18" customHeight="1">
      <c r="A791" s="107">
        <v>786</v>
      </c>
      <c r="B791" s="107" t="s">
        <v>1746</v>
      </c>
      <c r="C791" s="90"/>
      <c r="D791" s="327" t="s">
        <v>4106</v>
      </c>
      <c r="E791" s="107" t="s">
        <v>1709</v>
      </c>
      <c r="F791" s="126">
        <v>0</v>
      </c>
      <c r="G791" s="107" t="str">
        <f t="shared" si="12"/>
        <v>SH19-02788</v>
      </c>
      <c r="H791" s="318"/>
      <c r="I791" s="126"/>
      <c r="J791" s="110"/>
      <c r="K791" s="108"/>
      <c r="L791" s="107"/>
      <c r="M791" s="319"/>
      <c r="N791" s="107"/>
    </row>
    <row r="792" spans="1:14" s="200" customFormat="1" ht="18" customHeight="1">
      <c r="A792" s="107">
        <v>787</v>
      </c>
      <c r="B792" s="107" t="s">
        <v>129</v>
      </c>
      <c r="C792" s="90">
        <v>43546</v>
      </c>
      <c r="D792" s="107" t="s">
        <v>4107</v>
      </c>
      <c r="E792" s="107" t="s">
        <v>1709</v>
      </c>
      <c r="F792" s="126">
        <v>5580</v>
      </c>
      <c r="G792" s="107" t="str">
        <f t="shared" si="12"/>
        <v>SH19-02789</v>
      </c>
      <c r="H792" s="318"/>
      <c r="I792" s="126"/>
      <c r="J792" s="110"/>
      <c r="K792" s="108"/>
      <c r="L792" s="107"/>
      <c r="M792" s="319"/>
      <c r="N792" s="107"/>
    </row>
    <row r="793" spans="1:14" s="200" customFormat="1" ht="18" customHeight="1">
      <c r="A793" s="107">
        <v>788</v>
      </c>
      <c r="B793" s="107" t="s">
        <v>43</v>
      </c>
      <c r="C793" s="90">
        <v>43546</v>
      </c>
      <c r="D793" s="107" t="s">
        <v>4108</v>
      </c>
      <c r="E793" s="107" t="s">
        <v>1709</v>
      </c>
      <c r="F793" s="126">
        <v>1099.2</v>
      </c>
      <c r="G793" s="107" t="str">
        <f t="shared" si="12"/>
        <v>SH19-02790</v>
      </c>
      <c r="H793" s="318"/>
      <c r="I793" s="126"/>
      <c r="J793" s="110"/>
      <c r="K793" s="108"/>
      <c r="L793" s="107"/>
      <c r="M793" s="319"/>
      <c r="N793" s="107"/>
    </row>
    <row r="794" spans="1:14" s="200" customFormat="1" ht="18" customHeight="1">
      <c r="A794" s="107">
        <v>789</v>
      </c>
      <c r="B794" s="107" t="s">
        <v>43</v>
      </c>
      <c r="C794" s="90">
        <v>43546</v>
      </c>
      <c r="D794" s="107" t="s">
        <v>4109</v>
      </c>
      <c r="E794" s="107" t="s">
        <v>1709</v>
      </c>
      <c r="F794" s="126">
        <v>6724.4</v>
      </c>
      <c r="G794" s="107" t="str">
        <f t="shared" si="12"/>
        <v>SH19-02791</v>
      </c>
      <c r="H794" s="318"/>
      <c r="I794" s="126"/>
      <c r="J794" s="110"/>
      <c r="K794" s="108"/>
      <c r="L794" s="107"/>
      <c r="M794" s="319"/>
      <c r="N794" s="107"/>
    </row>
    <row r="795" spans="1:14" s="200" customFormat="1" ht="18" customHeight="1">
      <c r="A795" s="107">
        <v>790</v>
      </c>
      <c r="B795" s="107" t="s">
        <v>42</v>
      </c>
      <c r="C795" s="90">
        <v>43550</v>
      </c>
      <c r="D795" s="107" t="s">
        <v>4110</v>
      </c>
      <c r="E795" s="107" t="s">
        <v>4443</v>
      </c>
      <c r="F795" s="126">
        <v>2567.58</v>
      </c>
      <c r="G795" s="107" t="str">
        <f t="shared" si="12"/>
        <v>SH19-02792</v>
      </c>
      <c r="H795" s="318"/>
      <c r="I795" s="126"/>
      <c r="J795" s="110"/>
      <c r="K795" s="108"/>
      <c r="L795" s="107"/>
      <c r="M795" s="319"/>
      <c r="N795" s="107"/>
    </row>
    <row r="796" spans="1:14" s="200" customFormat="1" ht="18" customHeight="1">
      <c r="A796" s="107">
        <v>791</v>
      </c>
      <c r="B796" s="107" t="s">
        <v>42</v>
      </c>
      <c r="C796" s="90">
        <v>43547</v>
      </c>
      <c r="D796" s="107" t="s">
        <v>4111</v>
      </c>
      <c r="E796" s="107" t="s">
        <v>4441</v>
      </c>
      <c r="F796" s="126">
        <v>106.18</v>
      </c>
      <c r="G796" s="107" t="str">
        <f t="shared" si="12"/>
        <v>SH19-02793</v>
      </c>
      <c r="H796" s="318"/>
      <c r="I796" s="126"/>
      <c r="J796" s="110"/>
      <c r="K796" s="108"/>
      <c r="L796" s="107"/>
      <c r="M796" s="319"/>
      <c r="N796" s="107"/>
    </row>
    <row r="797" spans="1:14" s="200" customFormat="1" ht="18" customHeight="1">
      <c r="A797" s="107">
        <v>792</v>
      </c>
      <c r="B797" s="107" t="s">
        <v>42</v>
      </c>
      <c r="C797" s="90">
        <v>43549</v>
      </c>
      <c r="D797" s="107" t="s">
        <v>4112</v>
      </c>
      <c r="E797" s="107" t="s">
        <v>4442</v>
      </c>
      <c r="F797" s="126">
        <v>52.1</v>
      </c>
      <c r="G797" s="107" t="str">
        <f t="shared" si="12"/>
        <v>SH19-02794</v>
      </c>
      <c r="H797" s="318"/>
      <c r="I797" s="126"/>
      <c r="J797" s="110"/>
      <c r="K797" s="108"/>
      <c r="L797" s="107"/>
      <c r="M797" s="319"/>
      <c r="N797" s="107"/>
    </row>
    <row r="798" spans="1:14" s="200" customFormat="1" ht="18" customHeight="1">
      <c r="A798" s="107">
        <v>793</v>
      </c>
      <c r="B798" s="107" t="s">
        <v>142</v>
      </c>
      <c r="C798" s="90">
        <v>43547</v>
      </c>
      <c r="D798" s="107" t="s">
        <v>4113</v>
      </c>
      <c r="E798" s="107" t="s">
        <v>1709</v>
      </c>
      <c r="F798" s="126">
        <v>1287.53</v>
      </c>
      <c r="G798" s="107" t="str">
        <f t="shared" si="12"/>
        <v>SH19-02795</v>
      </c>
      <c r="H798" s="318"/>
      <c r="I798" s="126"/>
      <c r="J798" s="110"/>
      <c r="K798" s="108"/>
      <c r="L798" s="107"/>
      <c r="M798" s="319"/>
      <c r="N798" s="107"/>
    </row>
    <row r="799" spans="1:14" s="200" customFormat="1" ht="18" customHeight="1">
      <c r="A799" s="107">
        <v>794</v>
      </c>
      <c r="B799" s="107" t="s">
        <v>142</v>
      </c>
      <c r="C799" s="90">
        <v>43547</v>
      </c>
      <c r="D799" s="107" t="s">
        <v>4114</v>
      </c>
      <c r="E799" s="107" t="s">
        <v>1709</v>
      </c>
      <c r="F799" s="126">
        <v>468</v>
      </c>
      <c r="G799" s="107" t="str">
        <f t="shared" si="12"/>
        <v>SH19-02796</v>
      </c>
      <c r="H799" s="318"/>
      <c r="I799" s="126"/>
      <c r="J799" s="110"/>
      <c r="K799" s="108"/>
      <c r="L799" s="107"/>
      <c r="M799" s="319"/>
      <c r="N799" s="107"/>
    </row>
    <row r="800" spans="1:14" s="200" customFormat="1" ht="18" customHeight="1">
      <c r="A800" s="107">
        <v>795</v>
      </c>
      <c r="B800" s="107" t="s">
        <v>142</v>
      </c>
      <c r="C800" s="90">
        <v>43547</v>
      </c>
      <c r="D800" s="107" t="s">
        <v>4115</v>
      </c>
      <c r="E800" s="107" t="s">
        <v>1709</v>
      </c>
      <c r="F800" s="126">
        <v>242.19</v>
      </c>
      <c r="G800" s="107" t="str">
        <f t="shared" si="12"/>
        <v>SH19-02797</v>
      </c>
      <c r="H800" s="318"/>
      <c r="I800" s="126"/>
      <c r="J800" s="110"/>
      <c r="K800" s="108"/>
      <c r="L800" s="107"/>
      <c r="M800" s="319"/>
      <c r="N800" s="107"/>
    </row>
    <row r="801" spans="1:14" s="200" customFormat="1" ht="18" customHeight="1">
      <c r="A801" s="107">
        <v>796</v>
      </c>
      <c r="B801" s="107" t="s">
        <v>1746</v>
      </c>
      <c r="C801" s="90"/>
      <c r="D801" s="327" t="s">
        <v>4116</v>
      </c>
      <c r="E801" s="107" t="s">
        <v>1709</v>
      </c>
      <c r="F801" s="126">
        <v>0</v>
      </c>
      <c r="G801" s="107" t="str">
        <f t="shared" si="12"/>
        <v>SH19-02799</v>
      </c>
      <c r="H801" s="318"/>
      <c r="I801" s="126"/>
      <c r="J801" s="110"/>
      <c r="K801" s="108"/>
      <c r="L801" s="107"/>
      <c r="M801" s="319"/>
      <c r="N801" s="107"/>
    </row>
    <row r="802" spans="1:14" s="200" customFormat="1" ht="18" customHeight="1">
      <c r="A802" s="107">
        <v>797</v>
      </c>
      <c r="B802" s="107" t="s">
        <v>1746</v>
      </c>
      <c r="C802" s="90"/>
      <c r="D802" s="327" t="s">
        <v>4117</v>
      </c>
      <c r="E802" s="107" t="s">
        <v>1709</v>
      </c>
      <c r="F802" s="126">
        <v>0</v>
      </c>
      <c r="G802" s="107" t="str">
        <f t="shared" si="12"/>
        <v>SH19-02800</v>
      </c>
      <c r="H802" s="318"/>
      <c r="I802" s="126"/>
      <c r="J802" s="110"/>
      <c r="K802" s="108"/>
      <c r="L802" s="107"/>
      <c r="M802" s="319"/>
      <c r="N802" s="107"/>
    </row>
    <row r="803" spans="1:14" s="200" customFormat="1" ht="18" customHeight="1">
      <c r="A803" s="107">
        <v>798</v>
      </c>
      <c r="B803" s="107" t="s">
        <v>1746</v>
      </c>
      <c r="C803" s="90"/>
      <c r="D803" s="327" t="s">
        <v>4118</v>
      </c>
      <c r="E803" s="107" t="s">
        <v>1709</v>
      </c>
      <c r="F803" s="126">
        <v>0</v>
      </c>
      <c r="G803" s="107" t="str">
        <f t="shared" si="12"/>
        <v>SH19-02801</v>
      </c>
      <c r="H803" s="318"/>
      <c r="I803" s="126"/>
      <c r="J803" s="110"/>
      <c r="K803" s="108"/>
      <c r="L803" s="107"/>
      <c r="M803" s="319"/>
      <c r="N803" s="107"/>
    </row>
    <row r="804" spans="1:14" s="200" customFormat="1" ht="18" customHeight="1">
      <c r="A804" s="107">
        <v>799</v>
      </c>
      <c r="B804" s="107" t="s">
        <v>288</v>
      </c>
      <c r="C804" s="90">
        <v>43549</v>
      </c>
      <c r="D804" s="107" t="s">
        <v>4119</v>
      </c>
      <c r="E804" s="107" t="s">
        <v>1709</v>
      </c>
      <c r="F804" s="126">
        <v>12953.24</v>
      </c>
      <c r="G804" s="107" t="str">
        <f t="shared" si="12"/>
        <v>SH19-02802</v>
      </c>
      <c r="H804" s="318"/>
      <c r="I804" s="126"/>
      <c r="J804" s="110"/>
      <c r="K804" s="108"/>
      <c r="L804" s="107"/>
      <c r="M804" s="319"/>
      <c r="N804" s="107"/>
    </row>
    <row r="805" spans="1:14" s="200" customFormat="1" ht="18" customHeight="1">
      <c r="A805" s="107">
        <v>800</v>
      </c>
      <c r="B805" s="107" t="s">
        <v>42</v>
      </c>
      <c r="C805" s="90">
        <v>43550</v>
      </c>
      <c r="D805" s="107" t="s">
        <v>4120</v>
      </c>
      <c r="E805" s="107" t="s">
        <v>4443</v>
      </c>
      <c r="F805" s="126">
        <v>4482.07</v>
      </c>
      <c r="G805" s="107" t="str">
        <f t="shared" si="12"/>
        <v>SH19-02803</v>
      </c>
      <c r="H805" s="318"/>
      <c r="I805" s="126"/>
      <c r="J805" s="110"/>
      <c r="K805" s="108"/>
      <c r="L805" s="107"/>
      <c r="M805" s="319"/>
      <c r="N805" s="107"/>
    </row>
    <row r="806" spans="1:14" s="200" customFormat="1" ht="18" customHeight="1">
      <c r="A806" s="107">
        <v>801</v>
      </c>
      <c r="B806" s="107" t="s">
        <v>42</v>
      </c>
      <c r="C806" s="90">
        <v>43550</v>
      </c>
      <c r="D806" s="107" t="s">
        <v>4121</v>
      </c>
      <c r="E806" s="107" t="s">
        <v>4443</v>
      </c>
      <c r="F806" s="126">
        <v>6626.96</v>
      </c>
      <c r="G806" s="107" t="str">
        <f t="shared" ref="G806:G822" si="13">D806</f>
        <v>SH19-02804</v>
      </c>
      <c r="H806" s="318"/>
      <c r="I806" s="126"/>
      <c r="J806" s="110"/>
      <c r="K806" s="108"/>
      <c r="L806" s="107"/>
      <c r="M806" s="319"/>
      <c r="N806" s="107"/>
    </row>
    <row r="807" spans="1:14" s="200" customFormat="1" ht="18" customHeight="1">
      <c r="A807" s="107">
        <v>802</v>
      </c>
      <c r="B807" s="107" t="s">
        <v>42</v>
      </c>
      <c r="C807" s="90">
        <v>43550</v>
      </c>
      <c r="D807" s="107" t="s">
        <v>4122</v>
      </c>
      <c r="E807" s="107" t="s">
        <v>4443</v>
      </c>
      <c r="F807" s="126">
        <v>7671.71</v>
      </c>
      <c r="G807" s="107" t="str">
        <f t="shared" si="13"/>
        <v>SH19-02805</v>
      </c>
      <c r="H807" s="318"/>
      <c r="I807" s="126"/>
      <c r="J807" s="110"/>
      <c r="K807" s="108"/>
      <c r="L807" s="107"/>
      <c r="M807" s="319"/>
      <c r="N807" s="107"/>
    </row>
    <row r="808" spans="1:14" s="200" customFormat="1" ht="18" customHeight="1">
      <c r="A808" s="107">
        <v>803</v>
      </c>
      <c r="B808" s="107" t="s">
        <v>42</v>
      </c>
      <c r="C808" s="90">
        <v>43550</v>
      </c>
      <c r="D808" s="107" t="s">
        <v>4123</v>
      </c>
      <c r="E808" s="107" t="s">
        <v>4443</v>
      </c>
      <c r="F808" s="126">
        <v>6896.75</v>
      </c>
      <c r="G808" s="107" t="str">
        <f t="shared" si="13"/>
        <v>SH19-02806</v>
      </c>
      <c r="H808" s="318"/>
      <c r="I808" s="126"/>
      <c r="J808" s="110"/>
      <c r="K808" s="108"/>
      <c r="L808" s="107"/>
      <c r="M808" s="319"/>
      <c r="N808" s="107"/>
    </row>
    <row r="809" spans="1:14" s="200" customFormat="1" ht="18" customHeight="1">
      <c r="A809" s="107">
        <v>804</v>
      </c>
      <c r="B809" s="107" t="s">
        <v>42</v>
      </c>
      <c r="C809" s="90">
        <v>43550</v>
      </c>
      <c r="D809" s="107" t="s">
        <v>4124</v>
      </c>
      <c r="E809" s="107" t="s">
        <v>4443</v>
      </c>
      <c r="F809" s="126">
        <v>5329.02</v>
      </c>
      <c r="G809" s="107" t="str">
        <f t="shared" si="13"/>
        <v>SH19-02807</v>
      </c>
      <c r="H809" s="318"/>
      <c r="I809" s="126"/>
      <c r="J809" s="110"/>
      <c r="K809" s="108"/>
      <c r="L809" s="107"/>
      <c r="M809" s="319"/>
      <c r="N809" s="107"/>
    </row>
    <row r="810" spans="1:14" s="200" customFormat="1" ht="18" customHeight="1">
      <c r="A810" s="107">
        <v>805</v>
      </c>
      <c r="B810" s="107" t="s">
        <v>42</v>
      </c>
      <c r="C810" s="90">
        <v>43550</v>
      </c>
      <c r="D810" s="107" t="s">
        <v>4125</v>
      </c>
      <c r="E810" s="107" t="s">
        <v>4443</v>
      </c>
      <c r="F810" s="126">
        <v>6073.11</v>
      </c>
      <c r="G810" s="107" t="str">
        <f t="shared" si="13"/>
        <v>SH19-02808</v>
      </c>
      <c r="H810" s="318"/>
      <c r="I810" s="126"/>
      <c r="J810" s="110"/>
      <c r="K810" s="108"/>
      <c r="L810" s="107"/>
      <c r="M810" s="319"/>
      <c r="N810" s="107"/>
    </row>
    <row r="811" spans="1:14" s="200" customFormat="1" ht="18" customHeight="1">
      <c r="A811" s="107">
        <v>806</v>
      </c>
      <c r="B811" s="107" t="s">
        <v>42</v>
      </c>
      <c r="C811" s="90">
        <v>43550</v>
      </c>
      <c r="D811" s="107" t="s">
        <v>4126</v>
      </c>
      <c r="E811" s="107" t="s">
        <v>4443</v>
      </c>
      <c r="F811" s="126">
        <v>7907.97</v>
      </c>
      <c r="G811" s="107" t="str">
        <f t="shared" si="13"/>
        <v>SH19-02809</v>
      </c>
      <c r="H811" s="318"/>
      <c r="I811" s="126"/>
      <c r="J811" s="110"/>
      <c r="K811" s="108"/>
      <c r="L811" s="107"/>
      <c r="M811" s="319"/>
      <c r="N811" s="107"/>
    </row>
    <row r="812" spans="1:14" s="200" customFormat="1" ht="18" customHeight="1">
      <c r="A812" s="107">
        <v>807</v>
      </c>
      <c r="B812" s="107" t="s">
        <v>42</v>
      </c>
      <c r="C812" s="90">
        <v>43550</v>
      </c>
      <c r="D812" s="107" t="s">
        <v>4127</v>
      </c>
      <c r="E812" s="107" t="s">
        <v>4443</v>
      </c>
      <c r="F812" s="126">
        <v>5626.51</v>
      </c>
      <c r="G812" s="107" t="str">
        <f t="shared" si="13"/>
        <v>SH19-02810</v>
      </c>
      <c r="H812" s="318"/>
      <c r="I812" s="126"/>
      <c r="J812" s="110"/>
      <c r="K812" s="108"/>
      <c r="L812" s="107"/>
      <c r="M812" s="319"/>
      <c r="N812" s="107"/>
    </row>
    <row r="813" spans="1:14" s="200" customFormat="1" ht="18" customHeight="1">
      <c r="A813" s="107">
        <v>808</v>
      </c>
      <c r="B813" s="107" t="s">
        <v>42</v>
      </c>
      <c r="C813" s="90">
        <v>43550</v>
      </c>
      <c r="D813" s="107" t="s">
        <v>4128</v>
      </c>
      <c r="E813" s="107" t="s">
        <v>4443</v>
      </c>
      <c r="F813" s="126">
        <v>11164.92</v>
      </c>
      <c r="G813" s="107" t="str">
        <f t="shared" si="13"/>
        <v>SH19-02811</v>
      </c>
      <c r="H813" s="318"/>
      <c r="I813" s="126"/>
      <c r="J813" s="110"/>
      <c r="K813" s="108"/>
      <c r="L813" s="107"/>
      <c r="M813" s="319"/>
      <c r="N813" s="107"/>
    </row>
    <row r="814" spans="1:14" s="200" customFormat="1" ht="18" customHeight="1">
      <c r="A814" s="107">
        <v>809</v>
      </c>
      <c r="B814" s="107" t="s">
        <v>42</v>
      </c>
      <c r="C814" s="90">
        <v>43550</v>
      </c>
      <c r="D814" s="107" t="s">
        <v>4129</v>
      </c>
      <c r="E814" s="107" t="s">
        <v>4443</v>
      </c>
      <c r="F814" s="126">
        <v>5013.3999999999996</v>
      </c>
      <c r="G814" s="107" t="str">
        <f t="shared" si="13"/>
        <v>SH19-02812</v>
      </c>
      <c r="H814" s="318"/>
      <c r="I814" s="126"/>
      <c r="J814" s="110"/>
      <c r="K814" s="108"/>
      <c r="L814" s="107"/>
      <c r="M814" s="319"/>
      <c r="N814" s="107"/>
    </row>
    <row r="815" spans="1:14" s="200" customFormat="1" ht="18" customHeight="1">
      <c r="A815" s="107">
        <v>810</v>
      </c>
      <c r="B815" s="107" t="s">
        <v>42</v>
      </c>
      <c r="C815" s="90">
        <v>43550</v>
      </c>
      <c r="D815" s="107" t="s">
        <v>4130</v>
      </c>
      <c r="E815" s="107" t="s">
        <v>4443</v>
      </c>
      <c r="F815" s="126">
        <v>9237.9</v>
      </c>
      <c r="G815" s="107" t="str">
        <f t="shared" si="13"/>
        <v>SH19-02813</v>
      </c>
      <c r="H815" s="318"/>
      <c r="I815" s="126"/>
      <c r="J815" s="110"/>
      <c r="K815" s="108"/>
      <c r="L815" s="107"/>
      <c r="M815" s="319"/>
      <c r="N815" s="107"/>
    </row>
    <row r="816" spans="1:14" s="200" customFormat="1" ht="18" customHeight="1">
      <c r="A816" s="107">
        <v>811</v>
      </c>
      <c r="B816" s="107" t="s">
        <v>42</v>
      </c>
      <c r="C816" s="90">
        <v>43550</v>
      </c>
      <c r="D816" s="107" t="s">
        <v>4131</v>
      </c>
      <c r="E816" s="107" t="s">
        <v>4443</v>
      </c>
      <c r="F816" s="126">
        <v>2174.15</v>
      </c>
      <c r="G816" s="107" t="str">
        <f t="shared" si="13"/>
        <v>SH19-02814</v>
      </c>
      <c r="H816" s="318"/>
      <c r="I816" s="126"/>
      <c r="J816" s="110"/>
      <c r="K816" s="108"/>
      <c r="L816" s="107"/>
      <c r="M816" s="319"/>
      <c r="N816" s="107"/>
    </row>
    <row r="817" spans="1:14" s="200" customFormat="1" ht="18" customHeight="1">
      <c r="A817" s="107">
        <v>812</v>
      </c>
      <c r="B817" s="107" t="s">
        <v>42</v>
      </c>
      <c r="C817" s="90">
        <v>43550</v>
      </c>
      <c r="D817" s="107" t="s">
        <v>4132</v>
      </c>
      <c r="E817" s="107" t="s">
        <v>4443</v>
      </c>
      <c r="F817" s="126">
        <v>11929.54</v>
      </c>
      <c r="G817" s="107" t="str">
        <f t="shared" si="13"/>
        <v>SH19-02815</v>
      </c>
      <c r="H817" s="318"/>
      <c r="I817" s="126"/>
      <c r="J817" s="110"/>
      <c r="K817" s="108"/>
      <c r="L817" s="107"/>
      <c r="M817" s="319"/>
      <c r="N817" s="107"/>
    </row>
    <row r="818" spans="1:14" s="200" customFormat="1" ht="18" customHeight="1">
      <c r="A818" s="107">
        <v>813</v>
      </c>
      <c r="B818" s="107" t="s">
        <v>42</v>
      </c>
      <c r="C818" s="90">
        <v>43550</v>
      </c>
      <c r="D818" s="107" t="s">
        <v>4133</v>
      </c>
      <c r="E818" s="107" t="s">
        <v>4443</v>
      </c>
      <c r="F818" s="126">
        <v>2632.81</v>
      </c>
      <c r="G818" s="107" t="str">
        <f t="shared" si="13"/>
        <v>SH19-02816</v>
      </c>
      <c r="H818" s="318"/>
      <c r="I818" s="126"/>
      <c r="J818" s="110"/>
      <c r="K818" s="108"/>
      <c r="L818" s="107"/>
      <c r="M818" s="319"/>
      <c r="N818" s="107"/>
    </row>
    <row r="819" spans="1:14" s="200" customFormat="1" ht="18" customHeight="1">
      <c r="A819" s="107">
        <v>814</v>
      </c>
      <c r="B819" s="107" t="s">
        <v>1746</v>
      </c>
      <c r="C819" s="90"/>
      <c r="D819" s="327" t="s">
        <v>4134</v>
      </c>
      <c r="E819" s="107" t="s">
        <v>1709</v>
      </c>
      <c r="F819" s="126">
        <v>0</v>
      </c>
      <c r="G819" s="107" t="str">
        <f t="shared" si="13"/>
        <v>SH19-02817</v>
      </c>
      <c r="H819" s="318"/>
      <c r="I819" s="126"/>
      <c r="J819" s="110"/>
      <c r="K819" s="108"/>
      <c r="L819" s="107"/>
      <c r="M819" s="319"/>
      <c r="N819" s="107"/>
    </row>
    <row r="820" spans="1:14" s="200" customFormat="1" ht="18" customHeight="1">
      <c r="A820" s="107">
        <v>815</v>
      </c>
      <c r="B820" s="107" t="s">
        <v>43</v>
      </c>
      <c r="C820" s="90">
        <v>43547</v>
      </c>
      <c r="D820" s="107" t="s">
        <v>4135</v>
      </c>
      <c r="E820" s="107" t="s">
        <v>1709</v>
      </c>
      <c r="F820" s="126">
        <v>3175</v>
      </c>
      <c r="G820" s="107" t="str">
        <f t="shared" si="13"/>
        <v>SH19-02818</v>
      </c>
      <c r="H820" s="318"/>
      <c r="I820" s="126"/>
      <c r="J820" s="110"/>
      <c r="K820" s="108"/>
      <c r="L820" s="107"/>
      <c r="M820" s="319"/>
      <c r="N820" s="107"/>
    </row>
    <row r="821" spans="1:14" s="200" customFormat="1" ht="18" customHeight="1">
      <c r="A821" s="107">
        <v>816</v>
      </c>
      <c r="B821" s="107" t="s">
        <v>337</v>
      </c>
      <c r="C821" s="90">
        <v>43549</v>
      </c>
      <c r="D821" s="107" t="s">
        <v>4136</v>
      </c>
      <c r="E821" s="107" t="s">
        <v>1709</v>
      </c>
      <c r="F821" s="126">
        <v>6827.7</v>
      </c>
      <c r="G821" s="107" t="str">
        <f t="shared" si="13"/>
        <v>SH19-02819</v>
      </c>
      <c r="H821" s="318"/>
      <c r="I821" s="126"/>
      <c r="J821" s="110"/>
      <c r="K821" s="108"/>
      <c r="L821" s="107"/>
      <c r="M821" s="319"/>
      <c r="N821" s="107"/>
    </row>
    <row r="822" spans="1:14" s="200" customFormat="1" ht="18" customHeight="1">
      <c r="A822" s="107">
        <v>817</v>
      </c>
      <c r="B822" s="107" t="s">
        <v>1746</v>
      </c>
      <c r="C822" s="90"/>
      <c r="D822" s="327" t="s">
        <v>4137</v>
      </c>
      <c r="E822" s="107" t="s">
        <v>1709</v>
      </c>
      <c r="F822" s="126">
        <v>0</v>
      </c>
      <c r="G822" s="107" t="str">
        <f t="shared" si="13"/>
        <v>SH19-02820</v>
      </c>
      <c r="H822" s="318"/>
      <c r="I822" s="126"/>
      <c r="J822" s="110"/>
      <c r="K822" s="108"/>
      <c r="L822" s="107"/>
      <c r="M822" s="319"/>
      <c r="N822" s="107"/>
    </row>
    <row r="823" spans="1:14" s="200" customFormat="1" ht="18" customHeight="1">
      <c r="A823" s="107">
        <v>818</v>
      </c>
      <c r="B823" s="107" t="s">
        <v>43</v>
      </c>
      <c r="C823" s="90">
        <v>43549</v>
      </c>
      <c r="D823" s="107" t="s">
        <v>4138</v>
      </c>
      <c r="E823" s="107" t="s">
        <v>1709</v>
      </c>
      <c r="F823" s="126">
        <v>4262.8100000000004</v>
      </c>
      <c r="G823" s="107" t="str">
        <f t="shared" ref="G823:G886" si="14">D823</f>
        <v>SH19-02821</v>
      </c>
      <c r="H823" s="318"/>
      <c r="I823" s="126"/>
      <c r="J823" s="110"/>
      <c r="K823" s="108"/>
      <c r="L823" s="107"/>
      <c r="M823" s="319"/>
      <c r="N823" s="107"/>
    </row>
    <row r="824" spans="1:14" s="200" customFormat="1" ht="18" customHeight="1">
      <c r="A824" s="107">
        <v>819</v>
      </c>
      <c r="B824" s="107" t="s">
        <v>291</v>
      </c>
      <c r="C824" s="90">
        <v>43549</v>
      </c>
      <c r="D824" s="107" t="s">
        <v>4139</v>
      </c>
      <c r="E824" s="107" t="s">
        <v>1709</v>
      </c>
      <c r="F824" s="126">
        <v>6617.65</v>
      </c>
      <c r="G824" s="107" t="str">
        <f t="shared" si="14"/>
        <v>SH19-02822</v>
      </c>
      <c r="H824" s="318"/>
      <c r="I824" s="126"/>
      <c r="J824" s="110"/>
      <c r="K824" s="108"/>
      <c r="L824" s="107"/>
      <c r="M824" s="319"/>
      <c r="N824" s="107"/>
    </row>
    <row r="825" spans="1:14" s="200" customFormat="1" ht="18" customHeight="1">
      <c r="A825" s="107">
        <v>820</v>
      </c>
      <c r="B825" s="107" t="s">
        <v>332</v>
      </c>
      <c r="C825" s="90">
        <v>43549</v>
      </c>
      <c r="D825" s="107" t="s">
        <v>4140</v>
      </c>
      <c r="E825" s="107" t="s">
        <v>1709</v>
      </c>
      <c r="F825" s="126">
        <v>4555</v>
      </c>
      <c r="G825" s="107" t="str">
        <f t="shared" si="14"/>
        <v>SH19-02823</v>
      </c>
      <c r="H825" s="318"/>
      <c r="I825" s="126"/>
      <c r="J825" s="110"/>
      <c r="K825" s="108"/>
      <c r="L825" s="107"/>
      <c r="M825" s="319"/>
      <c r="N825" s="107"/>
    </row>
    <row r="826" spans="1:14" s="200" customFormat="1" ht="18" customHeight="1">
      <c r="A826" s="107">
        <v>821</v>
      </c>
      <c r="B826" s="107" t="s">
        <v>288</v>
      </c>
      <c r="C826" s="90">
        <v>43549</v>
      </c>
      <c r="D826" s="107" t="s">
        <v>4141</v>
      </c>
      <c r="E826" s="107" t="s">
        <v>1709</v>
      </c>
      <c r="F826" s="126">
        <v>10835.55</v>
      </c>
      <c r="G826" s="107" t="str">
        <f t="shared" si="14"/>
        <v>SH19-02824</v>
      </c>
      <c r="H826" s="318"/>
      <c r="I826" s="126"/>
      <c r="J826" s="110"/>
      <c r="K826" s="108"/>
      <c r="L826" s="107"/>
      <c r="M826" s="319"/>
      <c r="N826" s="107"/>
    </row>
    <row r="827" spans="1:14" s="200" customFormat="1" ht="18" customHeight="1">
      <c r="A827" s="107">
        <v>822</v>
      </c>
      <c r="B827" s="107"/>
      <c r="C827" s="90"/>
      <c r="D827" s="347" t="s">
        <v>4142</v>
      </c>
      <c r="E827" s="107" t="s">
        <v>1709</v>
      </c>
      <c r="F827" s="126">
        <v>0</v>
      </c>
      <c r="G827" s="107" t="str">
        <f t="shared" si="14"/>
        <v>SH19-02825</v>
      </c>
      <c r="H827" s="318"/>
      <c r="I827" s="126"/>
      <c r="J827" s="110"/>
      <c r="K827" s="108"/>
      <c r="L827" s="107"/>
      <c r="M827" s="319"/>
      <c r="N827" s="107" t="s">
        <v>1942</v>
      </c>
    </row>
    <row r="828" spans="1:14" s="200" customFormat="1" ht="18" customHeight="1">
      <c r="A828" s="107">
        <v>823</v>
      </c>
      <c r="B828" s="107" t="s">
        <v>238</v>
      </c>
      <c r="C828" s="90">
        <v>43549</v>
      </c>
      <c r="D828" s="107" t="s">
        <v>4143</v>
      </c>
      <c r="E828" s="107" t="s">
        <v>1709</v>
      </c>
      <c r="F828" s="126">
        <v>4283.42</v>
      </c>
      <c r="G828" s="107" t="str">
        <f t="shared" si="14"/>
        <v>SH19-02826</v>
      </c>
      <c r="H828" s="318"/>
      <c r="I828" s="126"/>
      <c r="J828" s="110"/>
      <c r="K828" s="108"/>
      <c r="L828" s="107"/>
      <c r="M828" s="319"/>
      <c r="N828" s="107"/>
    </row>
    <row r="829" spans="1:14" s="200" customFormat="1" ht="18" customHeight="1">
      <c r="A829" s="107">
        <v>824</v>
      </c>
      <c r="B829" s="107" t="s">
        <v>1746</v>
      </c>
      <c r="C829" s="90"/>
      <c r="D829" s="327" t="s">
        <v>4144</v>
      </c>
      <c r="E829" s="107" t="s">
        <v>1709</v>
      </c>
      <c r="F829" s="126">
        <v>0</v>
      </c>
      <c r="G829" s="107" t="str">
        <f t="shared" si="14"/>
        <v>SH19-02827</v>
      </c>
      <c r="H829" s="318"/>
      <c r="I829" s="126"/>
      <c r="J829" s="110"/>
      <c r="K829" s="108"/>
      <c r="L829" s="107"/>
      <c r="M829" s="319"/>
      <c r="N829" s="107"/>
    </row>
    <row r="830" spans="1:14" s="200" customFormat="1" ht="18" customHeight="1">
      <c r="A830" s="107">
        <v>825</v>
      </c>
      <c r="B830" s="107" t="s">
        <v>1746</v>
      </c>
      <c r="C830" s="90"/>
      <c r="D830" s="327" t="s">
        <v>4145</v>
      </c>
      <c r="E830" s="107" t="s">
        <v>1709</v>
      </c>
      <c r="F830" s="126">
        <v>0</v>
      </c>
      <c r="G830" s="107" t="str">
        <f t="shared" si="14"/>
        <v>SH19-02828</v>
      </c>
      <c r="H830" s="318"/>
      <c r="I830" s="126"/>
      <c r="J830" s="110"/>
      <c r="K830" s="108"/>
      <c r="L830" s="107"/>
      <c r="M830" s="319"/>
      <c r="N830" s="107"/>
    </row>
    <row r="831" spans="1:14" s="200" customFormat="1" ht="18" customHeight="1">
      <c r="A831" s="107">
        <v>826</v>
      </c>
      <c r="B831" s="107" t="s">
        <v>1727</v>
      </c>
      <c r="C831" s="90">
        <v>43549</v>
      </c>
      <c r="D831" s="107" t="s">
        <v>4146</v>
      </c>
      <c r="E831" s="107" t="s">
        <v>1709</v>
      </c>
      <c r="F831" s="126">
        <v>4159.32</v>
      </c>
      <c r="G831" s="107" t="str">
        <f t="shared" si="14"/>
        <v>SH19-02829</v>
      </c>
      <c r="H831" s="318"/>
      <c r="I831" s="126"/>
      <c r="J831" s="110"/>
      <c r="K831" s="108"/>
      <c r="L831" s="107"/>
      <c r="M831" s="319"/>
      <c r="N831" s="107"/>
    </row>
    <row r="832" spans="1:14" s="200" customFormat="1" ht="18" customHeight="1">
      <c r="A832" s="107">
        <v>827</v>
      </c>
      <c r="B832" s="107" t="s">
        <v>207</v>
      </c>
      <c r="C832" s="90">
        <v>43549</v>
      </c>
      <c r="D832" s="107" t="s">
        <v>4147</v>
      </c>
      <c r="E832" s="107" t="s">
        <v>1709</v>
      </c>
      <c r="F832" s="126">
        <v>591</v>
      </c>
      <c r="G832" s="107" t="str">
        <f t="shared" si="14"/>
        <v>SH19-02830</v>
      </c>
      <c r="H832" s="318"/>
      <c r="I832" s="126"/>
      <c r="J832" s="110"/>
      <c r="K832" s="108"/>
      <c r="L832" s="107"/>
      <c r="M832" s="319"/>
      <c r="N832" s="107"/>
    </row>
    <row r="833" spans="1:14" s="200" customFormat="1" ht="18" customHeight="1">
      <c r="A833" s="107">
        <v>828</v>
      </c>
      <c r="B833" s="107" t="s">
        <v>42</v>
      </c>
      <c r="C833" s="90">
        <v>43549</v>
      </c>
      <c r="D833" s="107" t="s">
        <v>4148</v>
      </c>
      <c r="E833" s="107" t="s">
        <v>4442</v>
      </c>
      <c r="F833" s="126">
        <v>11.51</v>
      </c>
      <c r="G833" s="107" t="str">
        <f t="shared" si="14"/>
        <v>SH19-02831</v>
      </c>
      <c r="H833" s="318"/>
      <c r="I833" s="126"/>
      <c r="J833" s="110"/>
      <c r="K833" s="108"/>
      <c r="L833" s="107"/>
      <c r="M833" s="319"/>
      <c r="N833" s="107"/>
    </row>
    <row r="834" spans="1:14" s="200" customFormat="1" ht="18" customHeight="1">
      <c r="A834" s="107">
        <v>829</v>
      </c>
      <c r="B834" s="107" t="s">
        <v>223</v>
      </c>
      <c r="C834" s="90">
        <v>43549</v>
      </c>
      <c r="D834" s="107" t="s">
        <v>4149</v>
      </c>
      <c r="E834" s="107" t="s">
        <v>1709</v>
      </c>
      <c r="F834" s="126">
        <v>1884.74</v>
      </c>
      <c r="G834" s="107" t="str">
        <f t="shared" si="14"/>
        <v>SH19-02832</v>
      </c>
      <c r="H834" s="318"/>
      <c r="I834" s="126"/>
      <c r="J834" s="110"/>
      <c r="K834" s="108"/>
      <c r="L834" s="107"/>
      <c r="M834" s="319"/>
      <c r="N834" s="107"/>
    </row>
    <row r="835" spans="1:14" s="200" customFormat="1" ht="18" customHeight="1">
      <c r="A835" s="107">
        <v>830</v>
      </c>
      <c r="B835" s="107" t="s">
        <v>288</v>
      </c>
      <c r="C835" s="90">
        <v>43549</v>
      </c>
      <c r="D835" s="107" t="s">
        <v>4150</v>
      </c>
      <c r="E835" s="107" t="s">
        <v>1709</v>
      </c>
      <c r="F835" s="126">
        <v>5136.1400000000003</v>
      </c>
      <c r="G835" s="107" t="str">
        <f t="shared" si="14"/>
        <v>SH19-02833</v>
      </c>
      <c r="H835" s="318"/>
      <c r="I835" s="126"/>
      <c r="J835" s="110"/>
      <c r="K835" s="108"/>
      <c r="L835" s="107"/>
      <c r="M835" s="319"/>
      <c r="N835" s="107"/>
    </row>
    <row r="836" spans="1:14" s="200" customFormat="1" ht="18" customHeight="1">
      <c r="A836" s="107">
        <v>831</v>
      </c>
      <c r="B836" s="107" t="s">
        <v>329</v>
      </c>
      <c r="C836" s="90">
        <v>43549</v>
      </c>
      <c r="D836" s="107" t="s">
        <v>4151</v>
      </c>
      <c r="E836" s="107" t="s">
        <v>1709</v>
      </c>
      <c r="F836" s="126">
        <v>2327.4</v>
      </c>
      <c r="G836" s="107" t="str">
        <f t="shared" si="14"/>
        <v>SH19-02834</v>
      </c>
      <c r="H836" s="318"/>
      <c r="I836" s="126"/>
      <c r="J836" s="110"/>
      <c r="K836" s="108"/>
      <c r="L836" s="107"/>
      <c r="M836" s="319"/>
      <c r="N836" s="107"/>
    </row>
    <row r="837" spans="1:14" s="200" customFormat="1" ht="18" customHeight="1">
      <c r="A837" s="107">
        <v>832</v>
      </c>
      <c r="B837" s="107" t="s">
        <v>43</v>
      </c>
      <c r="C837" s="90">
        <v>43549</v>
      </c>
      <c r="D837" s="107" t="s">
        <v>4152</v>
      </c>
      <c r="E837" s="107" t="s">
        <v>1709</v>
      </c>
      <c r="F837" s="126">
        <v>2550.1799999999998</v>
      </c>
      <c r="G837" s="107" t="str">
        <f t="shared" si="14"/>
        <v>SH19-02835</v>
      </c>
      <c r="H837" s="318"/>
      <c r="I837" s="126"/>
      <c r="J837" s="110"/>
      <c r="K837" s="108"/>
      <c r="L837" s="107"/>
      <c r="M837" s="319"/>
      <c r="N837" s="107"/>
    </row>
    <row r="838" spans="1:14" s="200" customFormat="1" ht="18" customHeight="1">
      <c r="A838" s="107">
        <v>833</v>
      </c>
      <c r="B838" s="107" t="s">
        <v>142</v>
      </c>
      <c r="C838" s="90">
        <v>43549</v>
      </c>
      <c r="D838" s="107" t="s">
        <v>4153</v>
      </c>
      <c r="E838" s="107" t="s">
        <v>1709</v>
      </c>
      <c r="F838" s="126">
        <v>1227.26</v>
      </c>
      <c r="G838" s="107" t="str">
        <f t="shared" si="14"/>
        <v>SH19-02836</v>
      </c>
      <c r="H838" s="318"/>
      <c r="I838" s="126"/>
      <c r="J838" s="110"/>
      <c r="K838" s="108"/>
      <c r="L838" s="107"/>
      <c r="M838" s="319"/>
      <c r="N838" s="107"/>
    </row>
    <row r="839" spans="1:14" s="200" customFormat="1" ht="18" customHeight="1">
      <c r="A839" s="107">
        <v>834</v>
      </c>
      <c r="B839" s="107" t="s">
        <v>142</v>
      </c>
      <c r="C839" s="90">
        <v>43549</v>
      </c>
      <c r="D839" s="107" t="s">
        <v>4154</v>
      </c>
      <c r="E839" s="107" t="s">
        <v>1709</v>
      </c>
      <c r="F839" s="126">
        <v>798.75</v>
      </c>
      <c r="G839" s="107" t="str">
        <f t="shared" si="14"/>
        <v>SH19-02837</v>
      </c>
      <c r="H839" s="318"/>
      <c r="I839" s="126"/>
      <c r="J839" s="110"/>
      <c r="K839" s="108"/>
      <c r="L839" s="107"/>
      <c r="M839" s="319"/>
      <c r="N839" s="107"/>
    </row>
    <row r="840" spans="1:14" s="200" customFormat="1" ht="18" customHeight="1">
      <c r="A840" s="107">
        <v>835</v>
      </c>
      <c r="B840" s="107" t="s">
        <v>42</v>
      </c>
      <c r="C840" s="90">
        <v>43549</v>
      </c>
      <c r="D840" s="107" t="s">
        <v>4155</v>
      </c>
      <c r="E840" s="107" t="s">
        <v>4442</v>
      </c>
      <c r="F840" s="126">
        <v>12.02</v>
      </c>
      <c r="G840" s="107" t="str">
        <f t="shared" si="14"/>
        <v>SH19-02838</v>
      </c>
      <c r="H840" s="318"/>
      <c r="I840" s="126"/>
      <c r="J840" s="110"/>
      <c r="K840" s="108"/>
      <c r="L840" s="107"/>
      <c r="M840" s="319"/>
      <c r="N840" s="107"/>
    </row>
    <row r="841" spans="1:14" s="200" customFormat="1" ht="18" customHeight="1">
      <c r="A841" s="107">
        <v>836</v>
      </c>
      <c r="B841" s="107" t="s">
        <v>1727</v>
      </c>
      <c r="C841" s="90">
        <v>43549</v>
      </c>
      <c r="D841" s="107" t="s">
        <v>4156</v>
      </c>
      <c r="E841" s="107" t="s">
        <v>1709</v>
      </c>
      <c r="F841" s="126">
        <v>1965.6</v>
      </c>
      <c r="G841" s="107" t="str">
        <f t="shared" si="14"/>
        <v>SH19-02839</v>
      </c>
      <c r="H841" s="318"/>
      <c r="I841" s="126"/>
      <c r="J841" s="110"/>
      <c r="K841" s="108"/>
      <c r="L841" s="107"/>
      <c r="M841" s="319"/>
      <c r="N841" s="107"/>
    </row>
    <row r="842" spans="1:14" s="200" customFormat="1" ht="18" customHeight="1">
      <c r="A842" s="107">
        <v>837</v>
      </c>
      <c r="B842" s="107" t="s">
        <v>337</v>
      </c>
      <c r="C842" s="90">
        <v>43549</v>
      </c>
      <c r="D842" s="107" t="s">
        <v>4157</v>
      </c>
      <c r="E842" s="107" t="s">
        <v>1709</v>
      </c>
      <c r="F842" s="126">
        <v>2066.4</v>
      </c>
      <c r="G842" s="107" t="str">
        <f t="shared" si="14"/>
        <v>SH19-02840</v>
      </c>
      <c r="H842" s="318"/>
      <c r="I842" s="126"/>
      <c r="J842" s="110"/>
      <c r="K842" s="108"/>
      <c r="L842" s="107"/>
      <c r="M842" s="319"/>
      <c r="N842" s="107"/>
    </row>
    <row r="843" spans="1:14" s="200" customFormat="1" ht="18" customHeight="1">
      <c r="A843" s="107">
        <v>838</v>
      </c>
      <c r="B843" s="107" t="s">
        <v>42</v>
      </c>
      <c r="C843" s="90">
        <v>43550</v>
      </c>
      <c r="D843" s="107" t="s">
        <v>4158</v>
      </c>
      <c r="E843" s="107" t="s">
        <v>4443</v>
      </c>
      <c r="F843" s="126">
        <v>1522.88</v>
      </c>
      <c r="G843" s="107" t="str">
        <f t="shared" si="14"/>
        <v>SH19-02841</v>
      </c>
      <c r="H843" s="318"/>
      <c r="I843" s="126"/>
      <c r="J843" s="110"/>
      <c r="K843" s="108"/>
      <c r="L843" s="107"/>
      <c r="M843" s="319"/>
      <c r="N843" s="107"/>
    </row>
    <row r="844" spans="1:14" s="200" customFormat="1" ht="18" customHeight="1">
      <c r="A844" s="107">
        <v>839</v>
      </c>
      <c r="B844" s="107" t="s">
        <v>42</v>
      </c>
      <c r="C844" s="90">
        <v>43550</v>
      </c>
      <c r="D844" s="107" t="s">
        <v>4159</v>
      </c>
      <c r="E844" s="107" t="s">
        <v>4443</v>
      </c>
      <c r="F844" s="126">
        <v>2938.18</v>
      </c>
      <c r="G844" s="107" t="str">
        <f t="shared" si="14"/>
        <v>SH19-02842</v>
      </c>
      <c r="H844" s="318"/>
      <c r="I844" s="126"/>
      <c r="J844" s="110"/>
      <c r="K844" s="108"/>
      <c r="L844" s="107"/>
      <c r="M844" s="319"/>
      <c r="N844" s="107"/>
    </row>
    <row r="845" spans="1:14" s="200" customFormat="1" ht="18" customHeight="1">
      <c r="A845" s="107">
        <v>840</v>
      </c>
      <c r="B845" s="107" t="s">
        <v>1746</v>
      </c>
      <c r="C845" s="90"/>
      <c r="D845" s="327" t="s">
        <v>4160</v>
      </c>
      <c r="E845" s="107" t="s">
        <v>1709</v>
      </c>
      <c r="F845" s="126">
        <v>0</v>
      </c>
      <c r="G845" s="107" t="str">
        <f t="shared" si="14"/>
        <v>SH19-02843</v>
      </c>
      <c r="H845" s="318"/>
      <c r="I845" s="126"/>
      <c r="J845" s="110"/>
      <c r="K845" s="108"/>
      <c r="L845" s="107"/>
      <c r="M845" s="319"/>
      <c r="N845" s="107"/>
    </row>
    <row r="846" spans="1:14" s="200" customFormat="1" ht="18" customHeight="1">
      <c r="A846" s="107">
        <v>841</v>
      </c>
      <c r="B846" s="107" t="s">
        <v>337</v>
      </c>
      <c r="C846" s="90">
        <v>43549</v>
      </c>
      <c r="D846" s="107" t="s">
        <v>4161</v>
      </c>
      <c r="E846" s="107" t="s">
        <v>1709</v>
      </c>
      <c r="F846" s="126">
        <v>0</v>
      </c>
      <c r="G846" s="107" t="str">
        <f t="shared" si="14"/>
        <v>SH19-02844</v>
      </c>
      <c r="H846" s="318"/>
      <c r="I846" s="126"/>
      <c r="J846" s="110"/>
      <c r="K846" s="108"/>
      <c r="L846" s="107"/>
      <c r="M846" s="319"/>
      <c r="N846" s="107" t="s">
        <v>4211</v>
      </c>
    </row>
    <row r="847" spans="1:14" s="200" customFormat="1" ht="18" customHeight="1">
      <c r="A847" s="107">
        <v>842</v>
      </c>
      <c r="B847" s="107" t="s">
        <v>2758</v>
      </c>
      <c r="C847" s="90">
        <v>43549</v>
      </c>
      <c r="D847" s="107" t="s">
        <v>4162</v>
      </c>
      <c r="E847" s="107" t="s">
        <v>1709</v>
      </c>
      <c r="F847" s="126">
        <v>1695.76</v>
      </c>
      <c r="G847" s="107" t="str">
        <f t="shared" si="14"/>
        <v>SH19-02845</v>
      </c>
      <c r="H847" s="318"/>
      <c r="I847" s="126"/>
      <c r="J847" s="110"/>
      <c r="K847" s="108"/>
      <c r="L847" s="107"/>
      <c r="M847" s="319"/>
      <c r="N847" s="107"/>
    </row>
    <row r="848" spans="1:14" s="200" customFormat="1" ht="18" customHeight="1">
      <c r="A848" s="107">
        <v>843</v>
      </c>
      <c r="B848" s="107" t="s">
        <v>53</v>
      </c>
      <c r="C848" s="90">
        <v>43549</v>
      </c>
      <c r="D848" s="107" t="s">
        <v>4163</v>
      </c>
      <c r="E848" s="107" t="s">
        <v>1709</v>
      </c>
      <c r="F848" s="126">
        <v>2369.36</v>
      </c>
      <c r="G848" s="107" t="str">
        <f t="shared" si="14"/>
        <v>SH19-02846</v>
      </c>
      <c r="H848" s="318"/>
      <c r="I848" s="126"/>
      <c r="J848" s="110"/>
      <c r="K848" s="108"/>
      <c r="L848" s="107"/>
      <c r="M848" s="319"/>
      <c r="N848" s="107"/>
    </row>
    <row r="849" spans="1:14" s="200" customFormat="1" ht="18" customHeight="1">
      <c r="A849" s="107">
        <v>844</v>
      </c>
      <c r="B849" s="107" t="s">
        <v>42</v>
      </c>
      <c r="C849" s="90">
        <v>43549</v>
      </c>
      <c r="D849" s="107" t="s">
        <v>4164</v>
      </c>
      <c r="E849" s="107" t="s">
        <v>4442</v>
      </c>
      <c r="F849" s="126">
        <v>2350.36</v>
      </c>
      <c r="G849" s="107" t="str">
        <f t="shared" si="14"/>
        <v>SH19-02847</v>
      </c>
      <c r="H849" s="318"/>
      <c r="I849" s="126"/>
      <c r="J849" s="110"/>
      <c r="K849" s="108"/>
      <c r="L849" s="107"/>
      <c r="M849" s="319"/>
      <c r="N849" s="107"/>
    </row>
    <row r="850" spans="1:14" s="200" customFormat="1" ht="18" customHeight="1">
      <c r="A850" s="107">
        <v>845</v>
      </c>
      <c r="B850" s="107" t="s">
        <v>337</v>
      </c>
      <c r="C850" s="90">
        <v>43549</v>
      </c>
      <c r="D850" s="107" t="s">
        <v>4165</v>
      </c>
      <c r="E850" s="107" t="s">
        <v>1709</v>
      </c>
      <c r="F850" s="126">
        <v>1377.6</v>
      </c>
      <c r="G850" s="107" t="str">
        <f t="shared" si="14"/>
        <v>SH19-02848</v>
      </c>
      <c r="H850" s="318"/>
      <c r="I850" s="126"/>
      <c r="J850" s="110"/>
      <c r="K850" s="108"/>
      <c r="L850" s="107"/>
      <c r="M850" s="319"/>
      <c r="N850" s="107"/>
    </row>
    <row r="851" spans="1:14" s="200" customFormat="1" ht="18" customHeight="1">
      <c r="A851" s="107">
        <v>846</v>
      </c>
      <c r="B851" s="107" t="s">
        <v>43</v>
      </c>
      <c r="C851" s="90">
        <v>43549</v>
      </c>
      <c r="D851" s="107" t="s">
        <v>4166</v>
      </c>
      <c r="E851" s="107" t="s">
        <v>1709</v>
      </c>
      <c r="F851" s="126">
        <v>3946.45</v>
      </c>
      <c r="G851" s="107" t="str">
        <f t="shared" si="14"/>
        <v>SH19-02849</v>
      </c>
      <c r="H851" s="318"/>
      <c r="I851" s="126"/>
      <c r="J851" s="110"/>
      <c r="K851" s="108"/>
      <c r="L851" s="107"/>
      <c r="M851" s="319"/>
      <c r="N851" s="107"/>
    </row>
    <row r="852" spans="1:14" s="200" customFormat="1" ht="18" customHeight="1">
      <c r="A852" s="107">
        <v>847</v>
      </c>
      <c r="B852" s="107" t="s">
        <v>42</v>
      </c>
      <c r="C852" s="90">
        <v>43551</v>
      </c>
      <c r="D852" s="107" t="s">
        <v>4167</v>
      </c>
      <c r="E852" s="107" t="s">
        <v>4444</v>
      </c>
      <c r="F852" s="126">
        <v>11271.84</v>
      </c>
      <c r="G852" s="107" t="str">
        <f t="shared" si="14"/>
        <v>SH19-02850</v>
      </c>
      <c r="H852" s="318"/>
      <c r="I852" s="126"/>
      <c r="J852" s="110"/>
      <c r="K852" s="108"/>
      <c r="L852" s="107"/>
      <c r="M852" s="319"/>
      <c r="N852" s="107"/>
    </row>
    <row r="853" spans="1:14" s="200" customFormat="1" ht="18" customHeight="1">
      <c r="A853" s="107">
        <v>848</v>
      </c>
      <c r="B853" s="107" t="s">
        <v>42</v>
      </c>
      <c r="C853" s="90">
        <v>43551</v>
      </c>
      <c r="D853" s="107" t="s">
        <v>4168</v>
      </c>
      <c r="E853" s="107" t="s">
        <v>4444</v>
      </c>
      <c r="F853" s="126">
        <v>2047.74</v>
      </c>
      <c r="G853" s="107" t="str">
        <f t="shared" si="14"/>
        <v>SH19-02851</v>
      </c>
      <c r="H853" s="318"/>
      <c r="I853" s="126"/>
      <c r="J853" s="110"/>
      <c r="K853" s="108"/>
      <c r="L853" s="107"/>
      <c r="M853" s="319"/>
      <c r="N853" s="107"/>
    </row>
    <row r="854" spans="1:14" s="200" customFormat="1" ht="18" customHeight="1">
      <c r="A854" s="107">
        <v>849</v>
      </c>
      <c r="B854" s="107" t="s">
        <v>42</v>
      </c>
      <c r="C854" s="90">
        <v>43551</v>
      </c>
      <c r="D854" s="107" t="s">
        <v>4169</v>
      </c>
      <c r="E854" s="107" t="s">
        <v>4444</v>
      </c>
      <c r="F854" s="126">
        <v>10355.620000000001</v>
      </c>
      <c r="G854" s="107" t="str">
        <f t="shared" si="14"/>
        <v>SH19-02852</v>
      </c>
      <c r="H854" s="318"/>
      <c r="I854" s="126"/>
      <c r="J854" s="110"/>
      <c r="K854" s="108"/>
      <c r="L854" s="107"/>
      <c r="M854" s="319"/>
      <c r="N854" s="107"/>
    </row>
    <row r="855" spans="1:14" s="200" customFormat="1" ht="18" customHeight="1">
      <c r="A855" s="107">
        <v>850</v>
      </c>
      <c r="B855" s="107" t="s">
        <v>42</v>
      </c>
      <c r="C855" s="90">
        <v>43551</v>
      </c>
      <c r="D855" s="107" t="s">
        <v>4170</v>
      </c>
      <c r="E855" s="107" t="s">
        <v>4444</v>
      </c>
      <c r="F855" s="126">
        <v>3838.44</v>
      </c>
      <c r="G855" s="107" t="str">
        <f t="shared" si="14"/>
        <v>SH19-02853</v>
      </c>
      <c r="H855" s="318"/>
      <c r="I855" s="126"/>
      <c r="J855" s="110"/>
      <c r="K855" s="108"/>
      <c r="L855" s="107"/>
      <c r="M855" s="319"/>
      <c r="N855" s="107"/>
    </row>
    <row r="856" spans="1:14" s="200" customFormat="1" ht="18" customHeight="1">
      <c r="A856" s="107">
        <v>851</v>
      </c>
      <c r="B856" s="107" t="s">
        <v>42</v>
      </c>
      <c r="C856" s="90">
        <v>43551</v>
      </c>
      <c r="D856" s="107" t="s">
        <v>4171</v>
      </c>
      <c r="E856" s="107" t="s">
        <v>4444</v>
      </c>
      <c r="F856" s="126">
        <v>8389.92</v>
      </c>
      <c r="G856" s="107" t="str">
        <f t="shared" si="14"/>
        <v>SH19-02854</v>
      </c>
      <c r="H856" s="318"/>
      <c r="I856" s="126"/>
      <c r="J856" s="110"/>
      <c r="K856" s="108"/>
      <c r="L856" s="107"/>
      <c r="M856" s="319"/>
      <c r="N856" s="107"/>
    </row>
    <row r="857" spans="1:14" s="200" customFormat="1" ht="18" customHeight="1">
      <c r="A857" s="107">
        <v>852</v>
      </c>
      <c r="B857" s="107" t="s">
        <v>42</v>
      </c>
      <c r="C857" s="90">
        <v>43551</v>
      </c>
      <c r="D857" s="107" t="s">
        <v>4172</v>
      </c>
      <c r="E857" s="107" t="s">
        <v>4444</v>
      </c>
      <c r="F857" s="126">
        <v>5248.27</v>
      </c>
      <c r="G857" s="107" t="str">
        <f t="shared" si="14"/>
        <v>SH19-02855</v>
      </c>
      <c r="H857" s="318"/>
      <c r="I857" s="126"/>
      <c r="J857" s="110"/>
      <c r="K857" s="108"/>
      <c r="L857" s="107"/>
      <c r="M857" s="319"/>
      <c r="N857" s="107"/>
    </row>
    <row r="858" spans="1:14" s="200" customFormat="1" ht="18" customHeight="1">
      <c r="A858" s="107">
        <v>853</v>
      </c>
      <c r="B858" s="107" t="s">
        <v>42</v>
      </c>
      <c r="C858" s="90">
        <v>43551</v>
      </c>
      <c r="D858" s="107" t="s">
        <v>4173</v>
      </c>
      <c r="E858" s="107" t="s">
        <v>4444</v>
      </c>
      <c r="F858" s="126">
        <v>10760.72</v>
      </c>
      <c r="G858" s="107" t="str">
        <f t="shared" si="14"/>
        <v>SH19-02856</v>
      </c>
      <c r="H858" s="318"/>
      <c r="I858" s="126"/>
      <c r="J858" s="110"/>
      <c r="K858" s="108"/>
      <c r="L858" s="107"/>
      <c r="M858" s="319"/>
      <c r="N858" s="107"/>
    </row>
    <row r="859" spans="1:14" s="200" customFormat="1" ht="18" customHeight="1">
      <c r="A859" s="107">
        <v>854</v>
      </c>
      <c r="B859" s="107" t="s">
        <v>42</v>
      </c>
      <c r="C859" s="90">
        <v>43551</v>
      </c>
      <c r="D859" s="107" t="s">
        <v>4174</v>
      </c>
      <c r="E859" s="107" t="s">
        <v>4444</v>
      </c>
      <c r="F859" s="126">
        <v>5546.45</v>
      </c>
      <c r="G859" s="107" t="str">
        <f t="shared" si="14"/>
        <v>SH19-02857</v>
      </c>
      <c r="H859" s="318"/>
      <c r="I859" s="126"/>
      <c r="J859" s="110"/>
      <c r="K859" s="108"/>
      <c r="L859" s="107"/>
      <c r="M859" s="319"/>
      <c r="N859" s="107"/>
    </row>
    <row r="860" spans="1:14" s="200" customFormat="1" ht="18" customHeight="1">
      <c r="A860" s="107">
        <v>855</v>
      </c>
      <c r="B860" s="107" t="s">
        <v>42</v>
      </c>
      <c r="C860" s="90">
        <v>43551</v>
      </c>
      <c r="D860" s="107" t="s">
        <v>4175</v>
      </c>
      <c r="E860" s="107" t="s">
        <v>4444</v>
      </c>
      <c r="F860" s="126">
        <v>10787.93</v>
      </c>
      <c r="G860" s="107" t="str">
        <f t="shared" si="14"/>
        <v>SH19-02858</v>
      </c>
      <c r="H860" s="318"/>
      <c r="I860" s="126"/>
      <c r="J860" s="110"/>
      <c r="K860" s="108"/>
      <c r="L860" s="107"/>
      <c r="M860" s="319"/>
      <c r="N860" s="107"/>
    </row>
    <row r="861" spans="1:14" s="200" customFormat="1" ht="18" customHeight="1">
      <c r="A861" s="107">
        <v>856</v>
      </c>
      <c r="B861" s="107" t="s">
        <v>42</v>
      </c>
      <c r="C861" s="90">
        <v>43551</v>
      </c>
      <c r="D861" s="107" t="s">
        <v>4176</v>
      </c>
      <c r="E861" s="107" t="s">
        <v>4444</v>
      </c>
      <c r="F861" s="126">
        <v>6029.05</v>
      </c>
      <c r="G861" s="107" t="str">
        <f t="shared" si="14"/>
        <v>SH19-02859</v>
      </c>
      <c r="H861" s="318"/>
      <c r="I861" s="126"/>
      <c r="J861" s="110"/>
      <c r="K861" s="108"/>
      <c r="L861" s="107"/>
      <c r="M861" s="319"/>
      <c r="N861" s="107"/>
    </row>
    <row r="862" spans="1:14" s="200" customFormat="1" ht="18" customHeight="1">
      <c r="A862" s="107">
        <v>857</v>
      </c>
      <c r="B862" s="107" t="s">
        <v>42</v>
      </c>
      <c r="C862" s="90">
        <v>43551</v>
      </c>
      <c r="D862" s="107" t="s">
        <v>4177</v>
      </c>
      <c r="E862" s="107" t="s">
        <v>4444</v>
      </c>
      <c r="F862" s="126">
        <v>12304.28</v>
      </c>
      <c r="G862" s="107" t="str">
        <f t="shared" si="14"/>
        <v>SH19-02860</v>
      </c>
      <c r="H862" s="318"/>
      <c r="I862" s="126"/>
      <c r="J862" s="110"/>
      <c r="K862" s="108"/>
      <c r="L862" s="107"/>
      <c r="M862" s="319"/>
      <c r="N862" s="107"/>
    </row>
    <row r="863" spans="1:14" s="200" customFormat="1" ht="18" customHeight="1">
      <c r="A863" s="107">
        <v>858</v>
      </c>
      <c r="B863" s="107" t="s">
        <v>42</v>
      </c>
      <c r="C863" s="90">
        <v>43551</v>
      </c>
      <c r="D863" s="107" t="s">
        <v>4178</v>
      </c>
      <c r="E863" s="107" t="s">
        <v>4444</v>
      </c>
      <c r="F863" s="126">
        <v>5798.69</v>
      </c>
      <c r="G863" s="107" t="str">
        <f t="shared" si="14"/>
        <v>SH19-02861</v>
      </c>
      <c r="H863" s="318"/>
      <c r="I863" s="126"/>
      <c r="J863" s="110"/>
      <c r="K863" s="108"/>
      <c r="L863" s="107"/>
      <c r="M863" s="319"/>
      <c r="N863" s="107"/>
    </row>
    <row r="864" spans="1:14" s="200" customFormat="1" ht="18" customHeight="1">
      <c r="A864" s="107">
        <v>859</v>
      </c>
      <c r="B864" s="107" t="s">
        <v>42</v>
      </c>
      <c r="C864" s="90">
        <v>43551</v>
      </c>
      <c r="D864" s="107" t="s">
        <v>4179</v>
      </c>
      <c r="E864" s="107" t="s">
        <v>4444</v>
      </c>
      <c r="F864" s="126">
        <v>1880.49</v>
      </c>
      <c r="G864" s="107" t="str">
        <f t="shared" si="14"/>
        <v>SH19-02862</v>
      </c>
      <c r="H864" s="318"/>
      <c r="I864" s="126"/>
      <c r="J864" s="110"/>
      <c r="K864" s="108"/>
      <c r="L864" s="107"/>
      <c r="M864" s="319"/>
      <c r="N864" s="107"/>
    </row>
    <row r="865" spans="1:14" s="200" customFormat="1" ht="18" customHeight="1">
      <c r="A865" s="107">
        <v>860</v>
      </c>
      <c r="B865" s="107" t="s">
        <v>42</v>
      </c>
      <c r="C865" s="90">
        <v>43551</v>
      </c>
      <c r="D865" s="107" t="s">
        <v>4180</v>
      </c>
      <c r="E865" s="107" t="s">
        <v>4444</v>
      </c>
      <c r="F865" s="126">
        <v>9736.86</v>
      </c>
      <c r="G865" s="107" t="str">
        <f t="shared" si="14"/>
        <v>SH19-02863</v>
      </c>
      <c r="H865" s="318"/>
      <c r="I865" s="126"/>
      <c r="J865" s="110"/>
      <c r="K865" s="108"/>
      <c r="L865" s="107"/>
      <c r="M865" s="319"/>
      <c r="N865" s="107"/>
    </row>
    <row r="866" spans="1:14" s="200" customFormat="1" ht="18" customHeight="1">
      <c r="A866" s="107">
        <v>861</v>
      </c>
      <c r="B866" s="107" t="s">
        <v>329</v>
      </c>
      <c r="C866" s="90">
        <v>43549</v>
      </c>
      <c r="D866" s="107" t="s">
        <v>4181</v>
      </c>
      <c r="E866" s="107" t="s">
        <v>1709</v>
      </c>
      <c r="F866" s="126">
        <v>2675.4</v>
      </c>
      <c r="G866" s="107" t="str">
        <f t="shared" si="14"/>
        <v>SH19-02864</v>
      </c>
      <c r="H866" s="318"/>
      <c r="I866" s="126"/>
      <c r="J866" s="110"/>
      <c r="K866" s="108"/>
      <c r="L866" s="107"/>
      <c r="M866" s="319"/>
      <c r="N866" s="107"/>
    </row>
    <row r="867" spans="1:14" s="200" customFormat="1" ht="18" customHeight="1">
      <c r="A867" s="107">
        <v>862</v>
      </c>
      <c r="B867" s="107" t="s">
        <v>42</v>
      </c>
      <c r="C867" s="90">
        <v>43550</v>
      </c>
      <c r="D867" s="107" t="s">
        <v>4182</v>
      </c>
      <c r="E867" s="107" t="s">
        <v>4443</v>
      </c>
      <c r="F867" s="126">
        <v>476.99</v>
      </c>
      <c r="G867" s="107" t="str">
        <f t="shared" si="14"/>
        <v>SH19-02865</v>
      </c>
      <c r="H867" s="318"/>
      <c r="I867" s="126"/>
      <c r="J867" s="110"/>
      <c r="K867" s="108"/>
      <c r="L867" s="107"/>
      <c r="M867" s="319"/>
      <c r="N867" s="107"/>
    </row>
    <row r="868" spans="1:14" s="200" customFormat="1" ht="18" customHeight="1">
      <c r="A868" s="107">
        <v>863</v>
      </c>
      <c r="B868" s="107" t="s">
        <v>42</v>
      </c>
      <c r="C868" s="90">
        <v>43550</v>
      </c>
      <c r="D868" s="107" t="s">
        <v>4183</v>
      </c>
      <c r="E868" s="107" t="s">
        <v>4443</v>
      </c>
      <c r="F868" s="126">
        <v>1168.55</v>
      </c>
      <c r="G868" s="107" t="str">
        <f t="shared" si="14"/>
        <v>SH19-02866</v>
      </c>
      <c r="H868" s="318"/>
      <c r="I868" s="126"/>
      <c r="J868" s="110"/>
      <c r="K868" s="108"/>
      <c r="L868" s="107"/>
      <c r="M868" s="319"/>
      <c r="N868" s="107"/>
    </row>
    <row r="869" spans="1:14" s="200" customFormat="1" ht="18" customHeight="1">
      <c r="A869" s="107">
        <v>864</v>
      </c>
      <c r="B869" s="107" t="s">
        <v>337</v>
      </c>
      <c r="C869" s="90">
        <v>43549</v>
      </c>
      <c r="D869" s="107" t="s">
        <v>4184</v>
      </c>
      <c r="E869" s="107" t="s">
        <v>1709</v>
      </c>
      <c r="F869" s="126">
        <v>3099.6</v>
      </c>
      <c r="G869" s="107" t="str">
        <f t="shared" si="14"/>
        <v>SH19-02867</v>
      </c>
      <c r="H869" s="318"/>
      <c r="I869" s="126"/>
      <c r="J869" s="110"/>
      <c r="K869" s="108"/>
      <c r="L869" s="107"/>
      <c r="M869" s="319"/>
      <c r="N869" s="107"/>
    </row>
    <row r="870" spans="1:14" s="200" customFormat="1" ht="18" customHeight="1">
      <c r="A870" s="107">
        <v>865</v>
      </c>
      <c r="B870" s="107" t="s">
        <v>42</v>
      </c>
      <c r="C870" s="90">
        <v>43549</v>
      </c>
      <c r="D870" s="107" t="s">
        <v>4185</v>
      </c>
      <c r="E870" s="107" t="s">
        <v>4442</v>
      </c>
      <c r="F870" s="126">
        <v>24.24</v>
      </c>
      <c r="G870" s="107" t="str">
        <f t="shared" si="14"/>
        <v>SH19-02868</v>
      </c>
      <c r="H870" s="318"/>
      <c r="I870" s="126"/>
      <c r="J870" s="110"/>
      <c r="K870" s="108"/>
      <c r="L870" s="107"/>
      <c r="M870" s="319"/>
      <c r="N870" s="107"/>
    </row>
    <row r="871" spans="1:14" s="200" customFormat="1" ht="18" customHeight="1">
      <c r="A871" s="107">
        <v>866</v>
      </c>
      <c r="B871" s="107" t="s">
        <v>42</v>
      </c>
      <c r="C871" s="90">
        <v>43550</v>
      </c>
      <c r="D871" s="107" t="s">
        <v>4186</v>
      </c>
      <c r="E871" s="107" t="s">
        <v>4443</v>
      </c>
      <c r="F871" s="126">
        <v>9.75</v>
      </c>
      <c r="G871" s="107" t="str">
        <f t="shared" si="14"/>
        <v>SH19-02869</v>
      </c>
      <c r="H871" s="318"/>
      <c r="I871" s="126"/>
      <c r="J871" s="110"/>
      <c r="K871" s="108"/>
      <c r="L871" s="107"/>
      <c r="M871" s="319"/>
      <c r="N871" s="107"/>
    </row>
    <row r="872" spans="1:14" s="200" customFormat="1" ht="18" customHeight="1">
      <c r="A872" s="107">
        <v>867</v>
      </c>
      <c r="B872" s="107" t="s">
        <v>42</v>
      </c>
      <c r="C872" s="90">
        <v>43551</v>
      </c>
      <c r="D872" s="107" t="s">
        <v>4187</v>
      </c>
      <c r="E872" s="107" t="s">
        <v>4444</v>
      </c>
      <c r="F872" s="126">
        <v>2938.18</v>
      </c>
      <c r="G872" s="107" t="str">
        <f t="shared" si="14"/>
        <v>SH19-02870</v>
      </c>
      <c r="H872" s="318"/>
      <c r="I872" s="126"/>
      <c r="J872" s="110"/>
      <c r="K872" s="108"/>
      <c r="L872" s="107"/>
      <c r="M872" s="319"/>
      <c r="N872" s="107"/>
    </row>
    <row r="873" spans="1:14" s="200" customFormat="1" ht="18" customHeight="1">
      <c r="A873" s="107">
        <v>868</v>
      </c>
      <c r="B873" s="107" t="s">
        <v>142</v>
      </c>
      <c r="C873" s="90">
        <v>43550</v>
      </c>
      <c r="D873" s="107" t="s">
        <v>4188</v>
      </c>
      <c r="E873" s="107" t="s">
        <v>1709</v>
      </c>
      <c r="F873" s="126">
        <v>1224.83</v>
      </c>
      <c r="G873" s="107" t="str">
        <f t="shared" si="14"/>
        <v>SH19-02871</v>
      </c>
      <c r="H873" s="318"/>
      <c r="I873" s="126"/>
      <c r="J873" s="110"/>
      <c r="K873" s="108"/>
      <c r="L873" s="107"/>
      <c r="M873" s="319"/>
      <c r="N873" s="107"/>
    </row>
    <row r="874" spans="1:14" s="200" customFormat="1" ht="18" customHeight="1">
      <c r="A874" s="107">
        <v>869</v>
      </c>
      <c r="B874" s="107" t="s">
        <v>223</v>
      </c>
      <c r="C874" s="90">
        <v>43550</v>
      </c>
      <c r="D874" s="107" t="s">
        <v>4189</v>
      </c>
      <c r="E874" s="107" t="s">
        <v>1709</v>
      </c>
      <c r="F874" s="126">
        <v>1851.08</v>
      </c>
      <c r="G874" s="107" t="str">
        <f t="shared" si="14"/>
        <v>SH19-02872</v>
      </c>
      <c r="H874" s="318"/>
      <c r="I874" s="126"/>
      <c r="J874" s="110"/>
      <c r="K874" s="108"/>
      <c r="L874" s="107"/>
      <c r="M874" s="319"/>
      <c r="N874" s="107"/>
    </row>
    <row r="875" spans="1:14" s="200" customFormat="1" ht="18" customHeight="1">
      <c r="A875" s="107">
        <v>870</v>
      </c>
      <c r="B875" s="107" t="s">
        <v>43</v>
      </c>
      <c r="C875" s="90">
        <v>43550</v>
      </c>
      <c r="D875" s="107" t="s">
        <v>4190</v>
      </c>
      <c r="E875" s="107" t="s">
        <v>1709</v>
      </c>
      <c r="F875" s="126">
        <v>4444.37</v>
      </c>
      <c r="G875" s="107" t="str">
        <f t="shared" si="14"/>
        <v>SH19-02873</v>
      </c>
      <c r="H875" s="318"/>
      <c r="I875" s="126"/>
      <c r="J875" s="110"/>
      <c r="K875" s="108"/>
      <c r="L875" s="107"/>
      <c r="M875" s="319"/>
      <c r="N875" s="107"/>
    </row>
    <row r="876" spans="1:14" s="200" customFormat="1" ht="18" customHeight="1">
      <c r="A876" s="107">
        <v>871</v>
      </c>
      <c r="B876" s="107" t="s">
        <v>139</v>
      </c>
      <c r="C876" s="90">
        <v>43550</v>
      </c>
      <c r="D876" s="107" t="s">
        <v>4191</v>
      </c>
      <c r="E876" s="107" t="s">
        <v>1709</v>
      </c>
      <c r="F876" s="126">
        <v>1479</v>
      </c>
      <c r="G876" s="107" t="str">
        <f t="shared" si="14"/>
        <v>SH19-02874</v>
      </c>
      <c r="H876" s="318"/>
      <c r="I876" s="126"/>
      <c r="J876" s="110"/>
      <c r="K876" s="108"/>
      <c r="L876" s="107"/>
      <c r="M876" s="319"/>
      <c r="N876" s="107"/>
    </row>
    <row r="877" spans="1:14" s="200" customFormat="1" ht="18" customHeight="1">
      <c r="A877" s="107">
        <v>872</v>
      </c>
      <c r="B877" s="107" t="s">
        <v>1746</v>
      </c>
      <c r="C877" s="90"/>
      <c r="D877" s="327" t="s">
        <v>4192</v>
      </c>
      <c r="E877" s="107" t="s">
        <v>1709</v>
      </c>
      <c r="F877" s="126">
        <v>0</v>
      </c>
      <c r="G877" s="107" t="str">
        <f t="shared" si="14"/>
        <v>SH19-02875</v>
      </c>
      <c r="H877" s="318"/>
      <c r="I877" s="126"/>
      <c r="J877" s="110"/>
      <c r="K877" s="108"/>
      <c r="L877" s="107"/>
      <c r="M877" s="319"/>
      <c r="N877" s="107"/>
    </row>
    <row r="878" spans="1:14" s="200" customFormat="1" ht="18" customHeight="1">
      <c r="A878" s="107">
        <v>873</v>
      </c>
      <c r="B878" s="107" t="s">
        <v>238</v>
      </c>
      <c r="C878" s="90">
        <v>43550</v>
      </c>
      <c r="D878" s="107" t="s">
        <v>4193</v>
      </c>
      <c r="E878" s="107" t="s">
        <v>1709</v>
      </c>
      <c r="F878" s="126">
        <v>2886</v>
      </c>
      <c r="G878" s="107" t="str">
        <f t="shared" si="14"/>
        <v>SH19-02876</v>
      </c>
      <c r="H878" s="318"/>
      <c r="I878" s="126"/>
      <c r="J878" s="110"/>
      <c r="K878" s="108"/>
      <c r="L878" s="107"/>
      <c r="M878" s="319"/>
      <c r="N878" s="107"/>
    </row>
    <row r="879" spans="1:14" s="200" customFormat="1" ht="18" customHeight="1">
      <c r="A879" s="107">
        <v>874</v>
      </c>
      <c r="B879" s="107" t="s">
        <v>288</v>
      </c>
      <c r="C879" s="90">
        <v>43550</v>
      </c>
      <c r="D879" s="107" t="s">
        <v>4194</v>
      </c>
      <c r="E879" s="107" t="s">
        <v>1709</v>
      </c>
      <c r="F879" s="126">
        <v>7443.09</v>
      </c>
      <c r="G879" s="107" t="str">
        <f t="shared" si="14"/>
        <v>SH19-02877</v>
      </c>
      <c r="H879" s="318"/>
      <c r="I879" s="126"/>
      <c r="J879" s="110"/>
      <c r="K879" s="108"/>
      <c r="L879" s="107"/>
      <c r="M879" s="319"/>
      <c r="N879" s="107"/>
    </row>
    <row r="880" spans="1:14" s="200" customFormat="1" ht="18" customHeight="1">
      <c r="A880" s="107">
        <v>875</v>
      </c>
      <c r="B880" s="107" t="s">
        <v>42</v>
      </c>
      <c r="C880" s="90">
        <v>43550</v>
      </c>
      <c r="D880" s="107" t="s">
        <v>4195</v>
      </c>
      <c r="E880" s="107" t="s">
        <v>4443</v>
      </c>
      <c r="F880" s="126">
        <v>27.45</v>
      </c>
      <c r="G880" s="107" t="str">
        <f t="shared" si="14"/>
        <v>SH19-02878</v>
      </c>
      <c r="H880" s="318"/>
      <c r="I880" s="126"/>
      <c r="J880" s="110"/>
      <c r="K880" s="108"/>
      <c r="L880" s="107"/>
      <c r="M880" s="319"/>
      <c r="N880" s="107"/>
    </row>
    <row r="881" spans="1:14" s="200" customFormat="1" ht="18" customHeight="1">
      <c r="A881" s="107">
        <v>876</v>
      </c>
      <c r="B881" s="107" t="s">
        <v>42</v>
      </c>
      <c r="C881" s="90">
        <v>43550</v>
      </c>
      <c r="D881" s="107" t="s">
        <v>4196</v>
      </c>
      <c r="E881" s="107" t="s">
        <v>4443</v>
      </c>
      <c r="F881" s="126">
        <v>7.7</v>
      </c>
      <c r="G881" s="107" t="str">
        <f t="shared" si="14"/>
        <v>SH19-02879</v>
      </c>
      <c r="H881" s="318"/>
      <c r="I881" s="126"/>
      <c r="J881" s="110"/>
      <c r="K881" s="108"/>
      <c r="L881" s="107"/>
      <c r="M881" s="319"/>
      <c r="N881" s="107"/>
    </row>
    <row r="882" spans="1:14" s="200" customFormat="1" ht="18" customHeight="1">
      <c r="A882" s="107">
        <v>877</v>
      </c>
      <c r="B882" s="107" t="s">
        <v>337</v>
      </c>
      <c r="C882" s="90">
        <v>43550</v>
      </c>
      <c r="D882" s="107" t="s">
        <v>4197</v>
      </c>
      <c r="E882" s="107" t="s">
        <v>1709</v>
      </c>
      <c r="F882" s="126">
        <v>3444</v>
      </c>
      <c r="G882" s="107" t="str">
        <f t="shared" si="14"/>
        <v>SH19-02880</v>
      </c>
      <c r="H882" s="318"/>
      <c r="I882" s="126"/>
      <c r="J882" s="110"/>
      <c r="K882" s="108"/>
      <c r="L882" s="107"/>
      <c r="M882" s="319"/>
      <c r="N882" s="107"/>
    </row>
    <row r="883" spans="1:14" s="200" customFormat="1" ht="18" customHeight="1">
      <c r="A883" s="107">
        <v>878</v>
      </c>
      <c r="B883" s="107" t="s">
        <v>1746</v>
      </c>
      <c r="C883" s="90"/>
      <c r="D883" s="327" t="s">
        <v>4198</v>
      </c>
      <c r="E883" s="107" t="s">
        <v>1709</v>
      </c>
      <c r="F883" s="126">
        <v>0</v>
      </c>
      <c r="G883" s="107" t="str">
        <f t="shared" si="14"/>
        <v>SH19-02881</v>
      </c>
      <c r="H883" s="318"/>
      <c r="I883" s="126"/>
      <c r="J883" s="110"/>
      <c r="K883" s="108"/>
      <c r="L883" s="107"/>
      <c r="M883" s="319"/>
      <c r="N883" s="107"/>
    </row>
    <row r="884" spans="1:14" s="200" customFormat="1" ht="18" customHeight="1">
      <c r="A884" s="107">
        <v>879</v>
      </c>
      <c r="B884" s="107" t="s">
        <v>55</v>
      </c>
      <c r="C884" s="90">
        <v>43550</v>
      </c>
      <c r="D884" s="107" t="s">
        <v>4199</v>
      </c>
      <c r="E884" s="107" t="s">
        <v>1709</v>
      </c>
      <c r="F884" s="126">
        <v>1846.4</v>
      </c>
      <c r="G884" s="107" t="str">
        <f t="shared" si="14"/>
        <v>SH19-02882</v>
      </c>
      <c r="H884" s="318"/>
      <c r="I884" s="126"/>
      <c r="J884" s="110"/>
      <c r="K884" s="108"/>
      <c r="L884" s="107"/>
      <c r="M884" s="319"/>
      <c r="N884" s="107"/>
    </row>
    <row r="885" spans="1:14" s="200" customFormat="1" ht="18" customHeight="1">
      <c r="A885" s="107">
        <v>880</v>
      </c>
      <c r="B885" s="107" t="s">
        <v>55</v>
      </c>
      <c r="C885" s="90">
        <v>43550</v>
      </c>
      <c r="D885" s="107" t="s">
        <v>4200</v>
      </c>
      <c r="E885" s="107" t="s">
        <v>1709</v>
      </c>
      <c r="F885" s="126">
        <v>1376.94</v>
      </c>
      <c r="G885" s="107" t="str">
        <f t="shared" si="14"/>
        <v>SH19-02883</v>
      </c>
      <c r="H885" s="318"/>
      <c r="I885" s="126"/>
      <c r="J885" s="110"/>
      <c r="K885" s="108"/>
      <c r="L885" s="107"/>
      <c r="M885" s="319"/>
      <c r="N885" s="107"/>
    </row>
    <row r="886" spans="1:14" s="200" customFormat="1" ht="18" customHeight="1">
      <c r="A886" s="107">
        <v>881</v>
      </c>
      <c r="B886" s="107" t="s">
        <v>337</v>
      </c>
      <c r="C886" s="90">
        <v>43550</v>
      </c>
      <c r="D886" s="107" t="s">
        <v>4201</v>
      </c>
      <c r="E886" s="107" t="s">
        <v>1709</v>
      </c>
      <c r="F886" s="126">
        <v>3099.6</v>
      </c>
      <c r="G886" s="107" t="str">
        <f t="shared" si="14"/>
        <v>SH19-02884</v>
      </c>
      <c r="H886" s="318"/>
      <c r="I886" s="126"/>
      <c r="J886" s="110"/>
      <c r="K886" s="108"/>
      <c r="L886" s="107"/>
      <c r="M886" s="319"/>
      <c r="N886" s="107"/>
    </row>
    <row r="887" spans="1:14" s="200" customFormat="1" ht="18" customHeight="1">
      <c r="A887" s="107">
        <v>882</v>
      </c>
      <c r="B887" s="107" t="s">
        <v>42</v>
      </c>
      <c r="C887" s="90">
        <v>43556</v>
      </c>
      <c r="D887" s="107" t="s">
        <v>4202</v>
      </c>
      <c r="E887" s="107" t="s">
        <v>1709</v>
      </c>
      <c r="F887" s="126">
        <v>1219.18</v>
      </c>
      <c r="G887" s="107" t="str">
        <f t="shared" ref="G887:G1089" si="15">D887</f>
        <v>SH19-02885</v>
      </c>
      <c r="H887" s="318"/>
      <c r="I887" s="126"/>
      <c r="J887" s="110"/>
      <c r="K887" s="108"/>
      <c r="L887" s="107"/>
      <c r="M887" s="319"/>
      <c r="N887" s="107"/>
    </row>
    <row r="888" spans="1:14" s="200" customFormat="1" ht="18" customHeight="1">
      <c r="A888" s="107">
        <v>883</v>
      </c>
      <c r="B888" s="107" t="s">
        <v>55</v>
      </c>
      <c r="C888" s="90">
        <v>43550</v>
      </c>
      <c r="D888" s="107" t="s">
        <v>4203</v>
      </c>
      <c r="E888" s="107" t="s">
        <v>1709</v>
      </c>
      <c r="F888" s="126">
        <v>727.65</v>
      </c>
      <c r="G888" s="107" t="str">
        <f t="shared" si="15"/>
        <v>SH19-02886</v>
      </c>
      <c r="H888" s="318"/>
      <c r="I888" s="126"/>
      <c r="J888" s="110"/>
      <c r="K888" s="108"/>
      <c r="L888" s="107"/>
      <c r="M888" s="319"/>
      <c r="N888" s="107"/>
    </row>
    <row r="889" spans="1:14" s="200" customFormat="1" ht="18" customHeight="1">
      <c r="A889" s="107">
        <v>884</v>
      </c>
      <c r="B889" s="107" t="s">
        <v>42</v>
      </c>
      <c r="C889" s="90">
        <v>43556</v>
      </c>
      <c r="D889" s="107" t="s">
        <v>4204</v>
      </c>
      <c r="E889" s="107" t="s">
        <v>1709</v>
      </c>
      <c r="F889" s="126">
        <v>2746.5</v>
      </c>
      <c r="G889" s="107" t="str">
        <f t="shared" si="15"/>
        <v>SH19-02887</v>
      </c>
      <c r="H889" s="318"/>
      <c r="I889" s="126"/>
      <c r="J889" s="110"/>
      <c r="K889" s="108"/>
      <c r="L889" s="107"/>
      <c r="M889" s="319"/>
      <c r="N889" s="107"/>
    </row>
    <row r="890" spans="1:14" s="200" customFormat="1" ht="18" customHeight="1">
      <c r="A890" s="107">
        <v>885</v>
      </c>
      <c r="B890" s="107" t="s">
        <v>42</v>
      </c>
      <c r="C890" s="90">
        <v>43551</v>
      </c>
      <c r="D890" s="107" t="s">
        <v>4205</v>
      </c>
      <c r="E890" s="107" t="s">
        <v>4444</v>
      </c>
      <c r="F890" s="126">
        <v>2938.18</v>
      </c>
      <c r="G890" s="107" t="str">
        <f t="shared" si="15"/>
        <v>SH19-02888</v>
      </c>
      <c r="H890" s="318"/>
      <c r="I890" s="126"/>
      <c r="J890" s="110"/>
      <c r="K890" s="108"/>
      <c r="L890" s="107"/>
      <c r="M890" s="319"/>
      <c r="N890" s="107"/>
    </row>
    <row r="891" spans="1:14" s="200" customFormat="1" ht="18" customHeight="1">
      <c r="A891" s="107">
        <v>886</v>
      </c>
      <c r="B891" s="107" t="s">
        <v>1746</v>
      </c>
      <c r="C891" s="90"/>
      <c r="D891" s="327" t="s">
        <v>4206</v>
      </c>
      <c r="E891" s="107" t="s">
        <v>1709</v>
      </c>
      <c r="F891" s="126">
        <v>0</v>
      </c>
      <c r="G891" s="107" t="str">
        <f t="shared" si="15"/>
        <v>SH19-02889</v>
      </c>
      <c r="H891" s="318"/>
      <c r="I891" s="126"/>
      <c r="J891" s="110"/>
      <c r="K891" s="108"/>
      <c r="L891" s="107"/>
      <c r="M891" s="319"/>
      <c r="N891" s="107"/>
    </row>
    <row r="892" spans="1:14" s="200" customFormat="1" ht="18" customHeight="1">
      <c r="A892" s="107">
        <v>887</v>
      </c>
      <c r="B892" s="107" t="s">
        <v>288</v>
      </c>
      <c r="C892" s="90">
        <v>43550</v>
      </c>
      <c r="D892" s="107" t="s">
        <v>4243</v>
      </c>
      <c r="E892" s="107" t="s">
        <v>1709</v>
      </c>
      <c r="F892" s="126">
        <v>2920.5</v>
      </c>
      <c r="G892" s="107" t="str">
        <f t="shared" si="15"/>
        <v>SH19-02890</v>
      </c>
      <c r="H892" s="318"/>
      <c r="I892" s="126"/>
      <c r="J892" s="110"/>
      <c r="K892" s="108"/>
      <c r="L892" s="107"/>
      <c r="M892" s="319"/>
      <c r="N892" s="107"/>
    </row>
    <row r="893" spans="1:14" s="200" customFormat="1" ht="18" customHeight="1">
      <c r="A893" s="107">
        <v>888</v>
      </c>
      <c r="B893" s="107" t="s">
        <v>1746</v>
      </c>
      <c r="C893" s="90"/>
      <c r="D893" s="327" t="s">
        <v>4244</v>
      </c>
      <c r="E893" s="107" t="s">
        <v>1709</v>
      </c>
      <c r="F893" s="126">
        <v>0</v>
      </c>
      <c r="G893" s="107" t="str">
        <f t="shared" si="15"/>
        <v>SH19-02891</v>
      </c>
      <c r="H893" s="318"/>
      <c r="I893" s="126"/>
      <c r="J893" s="110"/>
      <c r="K893" s="108"/>
      <c r="L893" s="107"/>
      <c r="M893" s="319"/>
      <c r="N893" s="107"/>
    </row>
    <row r="894" spans="1:14" s="200" customFormat="1" ht="18" customHeight="1">
      <c r="A894" s="107">
        <v>889</v>
      </c>
      <c r="B894" s="107" t="s">
        <v>53</v>
      </c>
      <c r="C894" s="90">
        <v>43550</v>
      </c>
      <c r="D894" s="107" t="s">
        <v>4245</v>
      </c>
      <c r="E894" s="107" t="s">
        <v>1709</v>
      </c>
      <c r="F894" s="126">
        <v>2349.35</v>
      </c>
      <c r="G894" s="107" t="str">
        <f t="shared" si="15"/>
        <v>SH19-02892</v>
      </c>
      <c r="H894" s="318"/>
      <c r="I894" s="126"/>
      <c r="J894" s="110"/>
      <c r="K894" s="108"/>
      <c r="L894" s="107"/>
      <c r="M894" s="319"/>
      <c r="N894" s="107"/>
    </row>
    <row r="895" spans="1:14" s="200" customFormat="1" ht="18" customHeight="1">
      <c r="A895" s="107">
        <v>890</v>
      </c>
      <c r="B895" s="107" t="s">
        <v>54</v>
      </c>
      <c r="C895" s="90">
        <v>43550</v>
      </c>
      <c r="D895" s="107" t="s">
        <v>4246</v>
      </c>
      <c r="E895" s="107" t="s">
        <v>1709</v>
      </c>
      <c r="F895" s="126">
        <f>268.5+892.8</f>
        <v>1161.3</v>
      </c>
      <c r="G895" s="107" t="str">
        <f t="shared" si="15"/>
        <v>SH19-02893</v>
      </c>
      <c r="H895" s="318"/>
      <c r="I895" s="126"/>
      <c r="J895" s="110"/>
      <c r="K895" s="108"/>
      <c r="L895" s="107"/>
      <c r="M895" s="319"/>
      <c r="N895" s="107"/>
    </row>
    <row r="896" spans="1:14" s="200" customFormat="1" ht="18" customHeight="1">
      <c r="A896" s="107">
        <v>891</v>
      </c>
      <c r="B896" s="107" t="s">
        <v>337</v>
      </c>
      <c r="C896" s="90">
        <v>43550</v>
      </c>
      <c r="D896" s="107" t="s">
        <v>4247</v>
      </c>
      <c r="E896" s="107" t="s">
        <v>1709</v>
      </c>
      <c r="F896" s="126">
        <v>922.25</v>
      </c>
      <c r="G896" s="107" t="str">
        <f t="shared" si="15"/>
        <v>SH19-02894</v>
      </c>
      <c r="H896" s="318"/>
      <c r="I896" s="126"/>
      <c r="J896" s="110"/>
      <c r="K896" s="108"/>
      <c r="L896" s="107"/>
      <c r="M896" s="319"/>
      <c r="N896" s="107"/>
    </row>
    <row r="897" spans="1:14" s="200" customFormat="1" ht="18" customHeight="1">
      <c r="A897" s="107">
        <v>892</v>
      </c>
      <c r="B897" s="107" t="s">
        <v>142</v>
      </c>
      <c r="C897" s="90">
        <v>43550</v>
      </c>
      <c r="D897" s="107" t="s">
        <v>4248</v>
      </c>
      <c r="E897" s="107" t="s">
        <v>1709</v>
      </c>
      <c r="F897" s="126">
        <f>157.68+191.7+211</f>
        <v>560.38</v>
      </c>
      <c r="G897" s="107" t="str">
        <f t="shared" si="15"/>
        <v>SH19-02895</v>
      </c>
      <c r="H897" s="318"/>
      <c r="I897" s="126"/>
      <c r="J897" s="110"/>
      <c r="K897" s="108"/>
      <c r="L897" s="107"/>
      <c r="M897" s="319"/>
      <c r="N897" s="107"/>
    </row>
    <row r="898" spans="1:14" s="200" customFormat="1" ht="18" customHeight="1">
      <c r="A898" s="107">
        <v>893</v>
      </c>
      <c r="B898" s="107" t="s">
        <v>142</v>
      </c>
      <c r="C898" s="90">
        <v>43550</v>
      </c>
      <c r="D898" s="107" t="s">
        <v>4249</v>
      </c>
      <c r="E898" s="107" t="s">
        <v>1709</v>
      </c>
      <c r="F898" s="126">
        <f>157.68+191.7+295.4</f>
        <v>644.78</v>
      </c>
      <c r="G898" s="107" t="str">
        <f t="shared" si="15"/>
        <v>SH19-02896</v>
      </c>
      <c r="H898" s="318"/>
      <c r="I898" s="126"/>
      <c r="J898" s="110"/>
      <c r="K898" s="108"/>
      <c r="L898" s="107"/>
      <c r="M898" s="319"/>
      <c r="N898" s="107"/>
    </row>
    <row r="899" spans="1:14" s="200" customFormat="1" ht="18" customHeight="1">
      <c r="A899" s="107">
        <v>894</v>
      </c>
      <c r="B899" s="107" t="s">
        <v>142</v>
      </c>
      <c r="C899" s="90">
        <v>43550</v>
      </c>
      <c r="D899" s="107" t="s">
        <v>4250</v>
      </c>
      <c r="E899" s="107" t="s">
        <v>1709</v>
      </c>
      <c r="F899" s="126">
        <f>157.68+191.7</f>
        <v>349.38</v>
      </c>
      <c r="G899" s="107" t="str">
        <f t="shared" si="15"/>
        <v>SH19-02897</v>
      </c>
      <c r="H899" s="318"/>
      <c r="I899" s="126"/>
      <c r="J899" s="110"/>
      <c r="K899" s="108"/>
      <c r="L899" s="107"/>
      <c r="M899" s="319"/>
      <c r="N899" s="107"/>
    </row>
    <row r="900" spans="1:14" s="200" customFormat="1" ht="18" customHeight="1">
      <c r="A900" s="107">
        <v>895</v>
      </c>
      <c r="B900" s="107" t="s">
        <v>142</v>
      </c>
      <c r="C900" s="90">
        <v>43550</v>
      </c>
      <c r="D900" s="107" t="s">
        <v>4251</v>
      </c>
      <c r="E900" s="107" t="s">
        <v>1709</v>
      </c>
      <c r="F900" s="126">
        <v>91.98</v>
      </c>
      <c r="G900" s="107" t="str">
        <f t="shared" si="15"/>
        <v>SH19-02898</v>
      </c>
      <c r="H900" s="318"/>
      <c r="I900" s="126"/>
      <c r="J900" s="110"/>
      <c r="K900" s="108"/>
      <c r="L900" s="107"/>
      <c r="M900" s="319"/>
      <c r="N900" s="107"/>
    </row>
    <row r="901" spans="1:14" s="200" customFormat="1" ht="18" customHeight="1">
      <c r="A901" s="107">
        <v>896</v>
      </c>
      <c r="B901" s="107" t="s">
        <v>142</v>
      </c>
      <c r="C901" s="90">
        <v>43550</v>
      </c>
      <c r="D901" s="107" t="s">
        <v>4252</v>
      </c>
      <c r="E901" s="107" t="s">
        <v>1709</v>
      </c>
      <c r="F901" s="126">
        <v>1879.18</v>
      </c>
      <c r="G901" s="107" t="str">
        <f t="shared" si="15"/>
        <v>SH19-02899</v>
      </c>
      <c r="H901" s="318"/>
      <c r="I901" s="126"/>
      <c r="J901" s="110"/>
      <c r="K901" s="108"/>
      <c r="L901" s="107"/>
      <c r="M901" s="319"/>
      <c r="N901" s="107"/>
    </row>
    <row r="902" spans="1:14" s="200" customFormat="1" ht="18" customHeight="1">
      <c r="A902" s="107">
        <v>897</v>
      </c>
      <c r="B902" s="107" t="s">
        <v>142</v>
      </c>
      <c r="C902" s="90">
        <v>43550</v>
      </c>
      <c r="D902" s="107" t="s">
        <v>4253</v>
      </c>
      <c r="E902" s="107" t="s">
        <v>1709</v>
      </c>
      <c r="F902" s="126">
        <v>658.01</v>
      </c>
      <c r="G902" s="107" t="str">
        <f t="shared" si="15"/>
        <v>SH19-02900</v>
      </c>
      <c r="H902" s="318"/>
      <c r="I902" s="126"/>
      <c r="J902" s="110"/>
      <c r="K902" s="108"/>
      <c r="L902" s="107"/>
      <c r="M902" s="319"/>
      <c r="N902" s="107"/>
    </row>
    <row r="903" spans="1:14" s="200" customFormat="1" ht="18" customHeight="1">
      <c r="A903" s="107">
        <v>898</v>
      </c>
      <c r="B903" s="107" t="s">
        <v>142</v>
      </c>
      <c r="C903" s="90">
        <v>43550</v>
      </c>
      <c r="D903" s="107" t="s">
        <v>4254</v>
      </c>
      <c r="E903" s="107" t="s">
        <v>1709</v>
      </c>
      <c r="F903" s="126">
        <v>186.06</v>
      </c>
      <c r="G903" s="107" t="str">
        <f t="shared" si="15"/>
        <v>SH19-02901</v>
      </c>
      <c r="H903" s="318"/>
      <c r="I903" s="126"/>
      <c r="J903" s="110"/>
      <c r="K903" s="108"/>
      <c r="L903" s="107"/>
      <c r="M903" s="319"/>
      <c r="N903" s="107"/>
    </row>
    <row r="904" spans="1:14" s="200" customFormat="1" ht="18" customHeight="1">
      <c r="A904" s="107">
        <v>899</v>
      </c>
      <c r="B904" s="107" t="s">
        <v>329</v>
      </c>
      <c r="C904" s="90">
        <v>43550</v>
      </c>
      <c r="D904" s="107" t="s">
        <v>4255</v>
      </c>
      <c r="E904" s="107" t="s">
        <v>1709</v>
      </c>
      <c r="F904" s="126">
        <v>2624.16</v>
      </c>
      <c r="G904" s="107" t="str">
        <f t="shared" si="15"/>
        <v>SH19-02902</v>
      </c>
      <c r="H904" s="318"/>
      <c r="I904" s="126"/>
      <c r="J904" s="110"/>
      <c r="K904" s="108"/>
      <c r="L904" s="107"/>
      <c r="M904" s="319"/>
      <c r="N904" s="107"/>
    </row>
    <row r="905" spans="1:14" s="200" customFormat="1" ht="18" customHeight="1">
      <c r="A905" s="107">
        <v>900</v>
      </c>
      <c r="B905" s="107" t="s">
        <v>337</v>
      </c>
      <c r="C905" s="90">
        <v>43550</v>
      </c>
      <c r="D905" s="107" t="s">
        <v>4256</v>
      </c>
      <c r="E905" s="107" t="s">
        <v>1709</v>
      </c>
      <c r="F905" s="126">
        <v>0</v>
      </c>
      <c r="G905" s="107" t="str">
        <f t="shared" si="15"/>
        <v>SH19-02903</v>
      </c>
      <c r="H905" s="318"/>
      <c r="I905" s="126"/>
      <c r="J905" s="110"/>
      <c r="K905" s="108"/>
      <c r="L905" s="107"/>
      <c r="M905" s="319"/>
      <c r="N905" s="107" t="s">
        <v>4211</v>
      </c>
    </row>
    <row r="906" spans="1:14" s="200" customFormat="1" ht="18" customHeight="1">
      <c r="A906" s="107">
        <v>901</v>
      </c>
      <c r="B906" s="107" t="s">
        <v>337</v>
      </c>
      <c r="C906" s="90">
        <v>43550</v>
      </c>
      <c r="D906" s="107" t="s">
        <v>4257</v>
      </c>
      <c r="E906" s="107" t="s">
        <v>1709</v>
      </c>
      <c r="F906" s="126">
        <v>0</v>
      </c>
      <c r="G906" s="107" t="str">
        <f t="shared" si="15"/>
        <v>SH19-02904</v>
      </c>
      <c r="H906" s="318"/>
      <c r="I906" s="126"/>
      <c r="J906" s="110"/>
      <c r="K906" s="108"/>
      <c r="L906" s="107"/>
      <c r="M906" s="319"/>
      <c r="N906" s="107" t="s">
        <v>4211</v>
      </c>
    </row>
    <row r="907" spans="1:14" s="200" customFormat="1" ht="18" customHeight="1">
      <c r="A907" s="107">
        <v>902</v>
      </c>
      <c r="B907" s="107" t="s">
        <v>1727</v>
      </c>
      <c r="C907" s="90">
        <v>43550</v>
      </c>
      <c r="D907" s="107" t="s">
        <v>4258</v>
      </c>
      <c r="E907" s="107" t="s">
        <v>1709</v>
      </c>
      <c r="F907" s="126">
        <v>1709.7</v>
      </c>
      <c r="G907" s="107" t="str">
        <f t="shared" si="15"/>
        <v>SH19-02905</v>
      </c>
      <c r="H907" s="318"/>
      <c r="I907" s="126"/>
      <c r="J907" s="110"/>
      <c r="K907" s="108"/>
      <c r="L907" s="107"/>
      <c r="M907" s="319"/>
      <c r="N907" s="107"/>
    </row>
    <row r="908" spans="1:14" s="200" customFormat="1" ht="18" customHeight="1">
      <c r="A908" s="107">
        <v>903</v>
      </c>
      <c r="B908" s="107" t="s">
        <v>43</v>
      </c>
      <c r="C908" s="90">
        <v>43550</v>
      </c>
      <c r="D908" s="107" t="s">
        <v>4259</v>
      </c>
      <c r="E908" s="107" t="s">
        <v>1709</v>
      </c>
      <c r="F908" s="126">
        <v>2359.12</v>
      </c>
      <c r="G908" s="107" t="str">
        <f t="shared" si="15"/>
        <v>SH19-02906</v>
      </c>
      <c r="H908" s="318"/>
      <c r="I908" s="126"/>
      <c r="J908" s="110"/>
      <c r="K908" s="108"/>
      <c r="L908" s="107"/>
      <c r="M908" s="319"/>
      <c r="N908" s="107"/>
    </row>
    <row r="909" spans="1:14" s="200" customFormat="1" ht="18" customHeight="1">
      <c r="A909" s="107">
        <v>904</v>
      </c>
      <c r="B909" s="107" t="s">
        <v>49</v>
      </c>
      <c r="C909" s="90">
        <v>43551</v>
      </c>
      <c r="D909" s="107" t="s">
        <v>4260</v>
      </c>
      <c r="E909" s="107" t="s">
        <v>1709</v>
      </c>
      <c r="F909" s="126">
        <v>15667.08</v>
      </c>
      <c r="G909" s="107" t="str">
        <f t="shared" si="15"/>
        <v>SH19-02907</v>
      </c>
      <c r="H909" s="318"/>
      <c r="I909" s="126"/>
      <c r="J909" s="110"/>
      <c r="K909" s="108"/>
      <c r="L909" s="107"/>
      <c r="M909" s="319"/>
      <c r="N909" s="107"/>
    </row>
    <row r="910" spans="1:14" s="200" customFormat="1" ht="18" customHeight="1">
      <c r="A910" s="107">
        <v>905</v>
      </c>
      <c r="B910" s="107" t="s">
        <v>42</v>
      </c>
      <c r="C910" s="90">
        <v>43551</v>
      </c>
      <c r="D910" s="107" t="s">
        <v>4261</v>
      </c>
      <c r="E910" s="107" t="s">
        <v>4444</v>
      </c>
      <c r="F910" s="126">
        <v>5930.54</v>
      </c>
      <c r="G910" s="107" t="str">
        <f t="shared" si="15"/>
        <v>SH19-02908</v>
      </c>
      <c r="H910" s="318"/>
      <c r="I910" s="126"/>
      <c r="J910" s="110"/>
      <c r="K910" s="108"/>
      <c r="L910" s="107"/>
      <c r="M910" s="319"/>
      <c r="N910" s="107"/>
    </row>
    <row r="911" spans="1:14" s="200" customFormat="1" ht="18" customHeight="1">
      <c r="A911" s="107">
        <v>906</v>
      </c>
      <c r="B911" s="107" t="s">
        <v>42</v>
      </c>
      <c r="C911" s="90">
        <v>43551</v>
      </c>
      <c r="D911" s="107" t="s">
        <v>4262</v>
      </c>
      <c r="E911" s="107" t="s">
        <v>4444</v>
      </c>
      <c r="F911" s="126">
        <v>8724.48</v>
      </c>
      <c r="G911" s="107" t="str">
        <f t="shared" si="15"/>
        <v>SH19-02909</v>
      </c>
      <c r="H911" s="318"/>
      <c r="I911" s="126"/>
      <c r="J911" s="110"/>
      <c r="K911" s="108"/>
      <c r="L911" s="107"/>
      <c r="M911" s="319"/>
      <c r="N911" s="107"/>
    </row>
    <row r="912" spans="1:14" s="200" customFormat="1" ht="18" customHeight="1">
      <c r="A912" s="107">
        <v>907</v>
      </c>
      <c r="B912" s="107" t="s">
        <v>42</v>
      </c>
      <c r="C912" s="90">
        <v>43551</v>
      </c>
      <c r="D912" s="107" t="s">
        <v>4263</v>
      </c>
      <c r="E912" s="107" t="s">
        <v>4444</v>
      </c>
      <c r="F912" s="126">
        <v>5489</v>
      </c>
      <c r="G912" s="107" t="str">
        <f t="shared" si="15"/>
        <v>SH19-02910</v>
      </c>
      <c r="H912" s="318"/>
      <c r="I912" s="126"/>
      <c r="J912" s="110"/>
      <c r="K912" s="108"/>
      <c r="L912" s="107"/>
      <c r="M912" s="319"/>
      <c r="N912" s="107"/>
    </row>
    <row r="913" spans="1:14" s="200" customFormat="1" ht="18" customHeight="1">
      <c r="A913" s="107">
        <v>908</v>
      </c>
      <c r="B913" s="107" t="s">
        <v>42</v>
      </c>
      <c r="C913" s="90">
        <v>43552</v>
      </c>
      <c r="D913" s="107" t="s">
        <v>4264</v>
      </c>
      <c r="E913" s="107" t="s">
        <v>4445</v>
      </c>
      <c r="F913" s="126">
        <v>6647.41</v>
      </c>
      <c r="G913" s="107" t="str">
        <f t="shared" si="15"/>
        <v>SH19-02911</v>
      </c>
      <c r="H913" s="318"/>
      <c r="I913" s="126"/>
      <c r="J913" s="110"/>
      <c r="K913" s="108"/>
      <c r="L913" s="107"/>
      <c r="M913" s="319"/>
      <c r="N913" s="107"/>
    </row>
    <row r="914" spans="1:14" s="200" customFormat="1" ht="18" customHeight="1">
      <c r="A914" s="107">
        <v>909</v>
      </c>
      <c r="B914" s="107" t="s">
        <v>42</v>
      </c>
      <c r="C914" s="90">
        <v>43552</v>
      </c>
      <c r="D914" s="107" t="s">
        <v>4265</v>
      </c>
      <c r="E914" s="107" t="s">
        <v>4445</v>
      </c>
      <c r="F914" s="126">
        <v>8275.7000000000007</v>
      </c>
      <c r="G914" s="107" t="str">
        <f t="shared" si="15"/>
        <v>SH19-02912</v>
      </c>
      <c r="H914" s="318"/>
      <c r="I914" s="126"/>
      <c r="J914" s="110"/>
      <c r="K914" s="108"/>
      <c r="L914" s="107"/>
      <c r="M914" s="319"/>
      <c r="N914" s="107"/>
    </row>
    <row r="915" spans="1:14" s="200" customFormat="1" ht="18" customHeight="1">
      <c r="A915" s="107">
        <v>910</v>
      </c>
      <c r="B915" s="107" t="s">
        <v>42</v>
      </c>
      <c r="C915" s="90">
        <v>43552</v>
      </c>
      <c r="D915" s="107" t="s">
        <v>4266</v>
      </c>
      <c r="E915" s="107" t="s">
        <v>4445</v>
      </c>
      <c r="F915" s="126">
        <v>8863.01</v>
      </c>
      <c r="G915" s="107" t="str">
        <f t="shared" si="15"/>
        <v>SH19-02913</v>
      </c>
      <c r="H915" s="318"/>
      <c r="I915" s="126"/>
      <c r="J915" s="110"/>
      <c r="K915" s="108"/>
      <c r="L915" s="107"/>
      <c r="M915" s="319"/>
      <c r="N915" s="107"/>
    </row>
    <row r="916" spans="1:14" s="200" customFormat="1" ht="18" customHeight="1">
      <c r="A916" s="107">
        <v>911</v>
      </c>
      <c r="B916" s="107" t="s">
        <v>42</v>
      </c>
      <c r="C916" s="90">
        <v>43552</v>
      </c>
      <c r="D916" s="107" t="s">
        <v>4267</v>
      </c>
      <c r="E916" s="107" t="s">
        <v>4445</v>
      </c>
      <c r="F916" s="126">
        <v>11439.54</v>
      </c>
      <c r="G916" s="107" t="str">
        <f t="shared" si="15"/>
        <v>SH19-02914</v>
      </c>
      <c r="H916" s="318"/>
      <c r="I916" s="126"/>
      <c r="J916" s="110"/>
      <c r="K916" s="108"/>
      <c r="L916" s="107"/>
      <c r="M916" s="319"/>
      <c r="N916" s="107"/>
    </row>
    <row r="917" spans="1:14" s="200" customFormat="1" ht="18" customHeight="1">
      <c r="A917" s="107">
        <v>912</v>
      </c>
      <c r="B917" s="107" t="s">
        <v>42</v>
      </c>
      <c r="C917" s="90">
        <v>43552</v>
      </c>
      <c r="D917" s="107" t="s">
        <v>4268</v>
      </c>
      <c r="E917" s="107" t="s">
        <v>4445</v>
      </c>
      <c r="F917" s="126">
        <v>6291.56</v>
      </c>
      <c r="G917" s="107" t="str">
        <f t="shared" si="15"/>
        <v>SH19-02915</v>
      </c>
      <c r="H917" s="318"/>
      <c r="I917" s="126"/>
      <c r="J917" s="110"/>
      <c r="K917" s="108"/>
      <c r="L917" s="107"/>
      <c r="M917" s="319"/>
      <c r="N917" s="107"/>
    </row>
    <row r="918" spans="1:14" s="200" customFormat="1" ht="18" customHeight="1">
      <c r="A918" s="107">
        <v>913</v>
      </c>
      <c r="B918" s="107" t="s">
        <v>42</v>
      </c>
      <c r="C918" s="90">
        <v>43552</v>
      </c>
      <c r="D918" s="107" t="s">
        <v>4269</v>
      </c>
      <c r="E918" s="107" t="s">
        <v>4445</v>
      </c>
      <c r="F918" s="126">
        <v>4420.49</v>
      </c>
      <c r="G918" s="107" t="str">
        <f t="shared" si="15"/>
        <v>SH19-02916</v>
      </c>
      <c r="H918" s="318"/>
      <c r="I918" s="126"/>
      <c r="J918" s="110"/>
      <c r="K918" s="108"/>
      <c r="L918" s="107"/>
      <c r="M918" s="319"/>
      <c r="N918" s="107"/>
    </row>
    <row r="919" spans="1:14" s="200" customFormat="1" ht="18" customHeight="1">
      <c r="A919" s="107">
        <v>914</v>
      </c>
      <c r="B919" s="107" t="s">
        <v>42</v>
      </c>
      <c r="C919" s="90">
        <v>43552</v>
      </c>
      <c r="D919" s="107" t="s">
        <v>4270</v>
      </c>
      <c r="E919" s="107" t="s">
        <v>4445</v>
      </c>
      <c r="F919" s="126">
        <v>10833.16</v>
      </c>
      <c r="G919" s="107" t="str">
        <f t="shared" si="15"/>
        <v>SH19-02917</v>
      </c>
      <c r="H919" s="318"/>
      <c r="I919" s="126"/>
      <c r="J919" s="110"/>
      <c r="K919" s="108"/>
      <c r="L919" s="107"/>
      <c r="M919" s="319"/>
      <c r="N919" s="107"/>
    </row>
    <row r="920" spans="1:14" s="200" customFormat="1" ht="18" customHeight="1">
      <c r="A920" s="107">
        <v>915</v>
      </c>
      <c r="B920" s="107" t="s">
        <v>42</v>
      </c>
      <c r="C920" s="90">
        <v>43552</v>
      </c>
      <c r="D920" s="107" t="s">
        <v>4271</v>
      </c>
      <c r="E920" s="107" t="s">
        <v>4445</v>
      </c>
      <c r="F920" s="126">
        <v>8113.29</v>
      </c>
      <c r="G920" s="107" t="str">
        <f t="shared" si="15"/>
        <v>SH19-02918</v>
      </c>
      <c r="H920" s="318"/>
      <c r="I920" s="126"/>
      <c r="J920" s="110"/>
      <c r="K920" s="108"/>
      <c r="L920" s="107"/>
      <c r="M920" s="319"/>
      <c r="N920" s="107"/>
    </row>
    <row r="921" spans="1:14" s="200" customFormat="1" ht="18" customHeight="1">
      <c r="A921" s="107">
        <v>916</v>
      </c>
      <c r="B921" s="107" t="s">
        <v>42</v>
      </c>
      <c r="C921" s="90">
        <v>43552</v>
      </c>
      <c r="D921" s="107" t="s">
        <v>4272</v>
      </c>
      <c r="E921" s="107" t="s">
        <v>4445</v>
      </c>
      <c r="F921" s="126">
        <v>11891.46</v>
      </c>
      <c r="G921" s="107" t="str">
        <f t="shared" si="15"/>
        <v>SH19-02919</v>
      </c>
      <c r="H921" s="318"/>
      <c r="I921" s="126"/>
      <c r="J921" s="110"/>
      <c r="K921" s="108"/>
      <c r="L921" s="107"/>
      <c r="M921" s="319"/>
      <c r="N921" s="107"/>
    </row>
    <row r="922" spans="1:14" s="200" customFormat="1" ht="18" customHeight="1">
      <c r="A922" s="107">
        <v>917</v>
      </c>
      <c r="B922" s="107" t="s">
        <v>42</v>
      </c>
      <c r="C922" s="90">
        <v>43552</v>
      </c>
      <c r="D922" s="107" t="s">
        <v>4273</v>
      </c>
      <c r="E922" s="107" t="s">
        <v>4445</v>
      </c>
      <c r="F922" s="126">
        <v>8052.55</v>
      </c>
      <c r="G922" s="107" t="str">
        <f t="shared" si="15"/>
        <v>SH19-02920</v>
      </c>
      <c r="H922" s="318"/>
      <c r="I922" s="126"/>
      <c r="J922" s="110"/>
      <c r="K922" s="108"/>
      <c r="L922" s="107"/>
      <c r="M922" s="319"/>
      <c r="N922" s="107"/>
    </row>
    <row r="923" spans="1:14" s="200" customFormat="1" ht="18" customHeight="1">
      <c r="A923" s="107">
        <v>918</v>
      </c>
      <c r="B923" s="107" t="s">
        <v>42</v>
      </c>
      <c r="C923" s="90">
        <v>43552</v>
      </c>
      <c r="D923" s="107" t="s">
        <v>4274</v>
      </c>
      <c r="E923" s="107" t="s">
        <v>4445</v>
      </c>
      <c r="F923" s="126">
        <v>6364.87</v>
      </c>
      <c r="G923" s="107" t="str">
        <f t="shared" si="15"/>
        <v>SH19-02921</v>
      </c>
      <c r="H923" s="318"/>
      <c r="I923" s="126"/>
      <c r="J923" s="110"/>
      <c r="K923" s="108"/>
      <c r="L923" s="107"/>
      <c r="M923" s="319"/>
      <c r="N923" s="107"/>
    </row>
    <row r="924" spans="1:14" s="200" customFormat="1" ht="18" customHeight="1">
      <c r="A924" s="107">
        <v>919</v>
      </c>
      <c r="B924" s="107" t="s">
        <v>42</v>
      </c>
      <c r="C924" s="90">
        <v>43552</v>
      </c>
      <c r="D924" s="107" t="s">
        <v>4275</v>
      </c>
      <c r="E924" s="107" t="s">
        <v>4445</v>
      </c>
      <c r="F924" s="126">
        <v>10716.13</v>
      </c>
      <c r="G924" s="107" t="str">
        <f t="shared" si="15"/>
        <v>SH19-02922</v>
      </c>
      <c r="H924" s="318"/>
      <c r="I924" s="126"/>
      <c r="J924" s="110"/>
      <c r="K924" s="108"/>
      <c r="L924" s="107"/>
      <c r="M924" s="319"/>
      <c r="N924" s="107"/>
    </row>
    <row r="925" spans="1:14" s="200" customFormat="1" ht="18" customHeight="1">
      <c r="A925" s="107">
        <v>920</v>
      </c>
      <c r="B925" s="107" t="s">
        <v>42</v>
      </c>
      <c r="C925" s="90">
        <v>43552</v>
      </c>
      <c r="D925" s="107" t="s">
        <v>4276</v>
      </c>
      <c r="E925" s="107" t="s">
        <v>4445</v>
      </c>
      <c r="F925" s="126">
        <v>8423.07</v>
      </c>
      <c r="G925" s="107" t="str">
        <f t="shared" si="15"/>
        <v>SH19-02923</v>
      </c>
      <c r="H925" s="318"/>
      <c r="I925" s="126"/>
      <c r="J925" s="110"/>
      <c r="K925" s="108"/>
      <c r="L925" s="107"/>
      <c r="M925" s="319"/>
      <c r="N925" s="107"/>
    </row>
    <row r="926" spans="1:14" s="200" customFormat="1" ht="18" customHeight="1">
      <c r="A926" s="107">
        <v>921</v>
      </c>
      <c r="B926" s="107" t="s">
        <v>42</v>
      </c>
      <c r="C926" s="90">
        <v>43552</v>
      </c>
      <c r="D926" s="107" t="s">
        <v>4277</v>
      </c>
      <c r="E926" s="107" t="s">
        <v>4445</v>
      </c>
      <c r="F926" s="126">
        <v>2146.1799999999998</v>
      </c>
      <c r="G926" s="107" t="str">
        <f t="shared" si="15"/>
        <v>SH19-02924</v>
      </c>
      <c r="H926" s="318"/>
      <c r="I926" s="126"/>
      <c r="J926" s="110"/>
      <c r="K926" s="108"/>
      <c r="L926" s="107"/>
      <c r="M926" s="319"/>
      <c r="N926" s="107"/>
    </row>
    <row r="927" spans="1:14" s="200" customFormat="1" ht="18" customHeight="1">
      <c r="A927" s="107">
        <v>922</v>
      </c>
      <c r="B927" s="107" t="s">
        <v>42</v>
      </c>
      <c r="C927" s="90">
        <v>43552</v>
      </c>
      <c r="D927" s="107" t="s">
        <v>4278</v>
      </c>
      <c r="E927" s="107" t="s">
        <v>4445</v>
      </c>
      <c r="F927" s="126">
        <v>8192.65</v>
      </c>
      <c r="G927" s="107" t="str">
        <f t="shared" si="15"/>
        <v>SH19-02925</v>
      </c>
      <c r="H927" s="318"/>
      <c r="I927" s="126"/>
      <c r="J927" s="110"/>
      <c r="K927" s="108"/>
      <c r="L927" s="107"/>
      <c r="M927" s="319"/>
      <c r="N927" s="107"/>
    </row>
    <row r="928" spans="1:14" s="200" customFormat="1" ht="18" customHeight="1">
      <c r="A928" s="107">
        <v>923</v>
      </c>
      <c r="B928" s="107" t="s">
        <v>42</v>
      </c>
      <c r="C928" s="90">
        <v>43552</v>
      </c>
      <c r="D928" s="107" t="s">
        <v>4279</v>
      </c>
      <c r="E928" s="107" t="s">
        <v>4445</v>
      </c>
      <c r="F928" s="126">
        <v>6081.81</v>
      </c>
      <c r="G928" s="107" t="str">
        <f t="shared" si="15"/>
        <v>SH19-02926</v>
      </c>
      <c r="H928" s="318"/>
      <c r="I928" s="126"/>
      <c r="J928" s="110"/>
      <c r="K928" s="108"/>
      <c r="L928" s="107"/>
      <c r="M928" s="319"/>
      <c r="N928" s="107"/>
    </row>
    <row r="929" spans="1:14" s="200" customFormat="1" ht="18" customHeight="1">
      <c r="A929" s="107">
        <v>924</v>
      </c>
      <c r="B929" s="107" t="s">
        <v>43</v>
      </c>
      <c r="C929" s="90">
        <v>43550</v>
      </c>
      <c r="D929" s="107" t="s">
        <v>4280</v>
      </c>
      <c r="E929" s="107" t="s">
        <v>1709</v>
      </c>
      <c r="F929" s="126">
        <v>5688.05</v>
      </c>
      <c r="G929" s="107" t="str">
        <f t="shared" si="15"/>
        <v>SH19-02927</v>
      </c>
      <c r="H929" s="318"/>
      <c r="I929" s="126"/>
      <c r="J929" s="110"/>
      <c r="K929" s="108"/>
      <c r="L929" s="107"/>
      <c r="M929" s="319"/>
      <c r="N929" s="107"/>
    </row>
    <row r="930" spans="1:14" s="200" customFormat="1" ht="18" customHeight="1">
      <c r="A930" s="107">
        <v>925</v>
      </c>
      <c r="B930" s="107" t="s">
        <v>141</v>
      </c>
      <c r="C930" s="90">
        <v>43550</v>
      </c>
      <c r="D930" s="107" t="s">
        <v>4281</v>
      </c>
      <c r="E930" s="107" t="s">
        <v>1709</v>
      </c>
      <c r="F930" s="126">
        <v>4817.25</v>
      </c>
      <c r="G930" s="107" t="str">
        <f t="shared" si="15"/>
        <v>SH19-02928</v>
      </c>
      <c r="H930" s="318"/>
      <c r="I930" s="126"/>
      <c r="J930" s="110"/>
      <c r="K930" s="108"/>
      <c r="L930" s="107"/>
      <c r="M930" s="319"/>
      <c r="N930" s="107"/>
    </row>
    <row r="931" spans="1:14" s="200" customFormat="1" ht="18" customHeight="1">
      <c r="A931" s="107">
        <v>926</v>
      </c>
      <c r="B931" s="107" t="s">
        <v>55</v>
      </c>
      <c r="C931" s="90">
        <v>43550</v>
      </c>
      <c r="D931" s="107" t="s">
        <v>4282</v>
      </c>
      <c r="E931" s="107" t="s">
        <v>1709</v>
      </c>
      <c r="F931" s="126">
        <v>1702.62</v>
      </c>
      <c r="G931" s="107" t="str">
        <f t="shared" si="15"/>
        <v>SH19-02929</v>
      </c>
      <c r="H931" s="318"/>
      <c r="I931" s="126"/>
      <c r="J931" s="110"/>
      <c r="K931" s="108"/>
      <c r="L931" s="107"/>
      <c r="M931" s="319"/>
      <c r="N931" s="107"/>
    </row>
    <row r="932" spans="1:14" s="200" customFormat="1" ht="18" customHeight="1">
      <c r="A932" s="107">
        <v>927</v>
      </c>
      <c r="B932" s="107" t="s">
        <v>55</v>
      </c>
      <c r="C932" s="90">
        <v>43550</v>
      </c>
      <c r="D932" s="107" t="s">
        <v>4283</v>
      </c>
      <c r="E932" s="107" t="s">
        <v>1709</v>
      </c>
      <c r="F932" s="126">
        <v>578.48</v>
      </c>
      <c r="G932" s="107" t="str">
        <f t="shared" si="15"/>
        <v>SH19-02930</v>
      </c>
      <c r="H932" s="318"/>
      <c r="I932" s="126"/>
      <c r="J932" s="110"/>
      <c r="K932" s="108"/>
      <c r="L932" s="107"/>
      <c r="M932" s="319"/>
      <c r="N932" s="107"/>
    </row>
    <row r="933" spans="1:14" s="200" customFormat="1" ht="18" customHeight="1">
      <c r="A933" s="107">
        <v>928</v>
      </c>
      <c r="B933" s="107" t="s">
        <v>55</v>
      </c>
      <c r="C933" s="90">
        <v>43550</v>
      </c>
      <c r="D933" s="107" t="s">
        <v>4284</v>
      </c>
      <c r="E933" s="107" t="s">
        <v>1709</v>
      </c>
      <c r="F933" s="126">
        <v>1548.18</v>
      </c>
      <c r="G933" s="107" t="str">
        <f t="shared" si="15"/>
        <v>SH19-02931</v>
      </c>
      <c r="H933" s="318"/>
      <c r="I933" s="126"/>
      <c r="J933" s="110"/>
      <c r="K933" s="108"/>
      <c r="L933" s="107"/>
      <c r="M933" s="319"/>
      <c r="N933" s="107"/>
    </row>
    <row r="934" spans="1:14" s="200" customFormat="1" ht="18" customHeight="1">
      <c r="A934" s="107">
        <v>929</v>
      </c>
      <c r="B934" s="107" t="s">
        <v>1746</v>
      </c>
      <c r="C934" s="90"/>
      <c r="D934" s="327" t="s">
        <v>4285</v>
      </c>
      <c r="E934" s="107" t="s">
        <v>1709</v>
      </c>
      <c r="F934" s="126">
        <v>0</v>
      </c>
      <c r="G934" s="107" t="str">
        <f t="shared" si="15"/>
        <v>SH19-02932</v>
      </c>
      <c r="H934" s="318"/>
      <c r="I934" s="126"/>
      <c r="J934" s="110"/>
      <c r="K934" s="108"/>
      <c r="L934" s="107"/>
      <c r="M934" s="319"/>
      <c r="N934" s="107"/>
    </row>
    <row r="935" spans="1:14" s="200" customFormat="1" ht="18" customHeight="1">
      <c r="A935" s="107">
        <v>930</v>
      </c>
      <c r="B935" s="107" t="s">
        <v>141</v>
      </c>
      <c r="C935" s="90">
        <v>43551</v>
      </c>
      <c r="D935" s="107" t="s">
        <v>4286</v>
      </c>
      <c r="E935" s="107" t="s">
        <v>1709</v>
      </c>
      <c r="F935" s="126">
        <v>3780</v>
      </c>
      <c r="G935" s="107" t="str">
        <f t="shared" si="15"/>
        <v>SH19-02933</v>
      </c>
      <c r="H935" s="318"/>
      <c r="I935" s="126"/>
      <c r="J935" s="110"/>
      <c r="K935" s="108"/>
      <c r="L935" s="107"/>
      <c r="M935" s="319"/>
      <c r="N935" s="107"/>
    </row>
    <row r="936" spans="1:14" s="200" customFormat="1" ht="18" customHeight="1">
      <c r="A936" s="107">
        <v>931</v>
      </c>
      <c r="B936" s="107" t="s">
        <v>43</v>
      </c>
      <c r="C936" s="90">
        <v>43551</v>
      </c>
      <c r="D936" s="107" t="s">
        <v>4287</v>
      </c>
      <c r="E936" s="107" t="s">
        <v>1709</v>
      </c>
      <c r="F936" s="126">
        <v>5173.83</v>
      </c>
      <c r="G936" s="107" t="str">
        <f t="shared" si="15"/>
        <v>SH19-02934</v>
      </c>
      <c r="H936" s="318"/>
      <c r="I936" s="126"/>
      <c r="J936" s="110"/>
      <c r="K936" s="108"/>
      <c r="L936" s="107"/>
      <c r="M936" s="319"/>
      <c r="N936" s="107"/>
    </row>
    <row r="937" spans="1:14" s="200" customFormat="1" ht="18" customHeight="1">
      <c r="A937" s="107">
        <v>932</v>
      </c>
      <c r="B937" s="107" t="s">
        <v>142</v>
      </c>
      <c r="C937" s="90">
        <v>43551</v>
      </c>
      <c r="D937" s="107" t="s">
        <v>4288</v>
      </c>
      <c r="E937" s="107" t="s">
        <v>1709</v>
      </c>
      <c r="F937" s="126">
        <v>1004.49</v>
      </c>
      <c r="G937" s="107" t="str">
        <f t="shared" si="15"/>
        <v>SH19-02935</v>
      </c>
      <c r="H937" s="318"/>
      <c r="I937" s="126"/>
      <c r="J937" s="110"/>
      <c r="K937" s="108"/>
      <c r="L937" s="107"/>
      <c r="M937" s="319"/>
      <c r="N937" s="107"/>
    </row>
    <row r="938" spans="1:14" s="200" customFormat="1" ht="18" customHeight="1">
      <c r="A938" s="107">
        <v>933</v>
      </c>
      <c r="B938" s="107" t="s">
        <v>142</v>
      </c>
      <c r="C938" s="90">
        <v>43551</v>
      </c>
      <c r="D938" s="107" t="s">
        <v>4289</v>
      </c>
      <c r="E938" s="107" t="s">
        <v>1709</v>
      </c>
      <c r="F938" s="126">
        <v>131.85</v>
      </c>
      <c r="G938" s="107" t="str">
        <f t="shared" si="15"/>
        <v>SH19-02936</v>
      </c>
      <c r="H938" s="318"/>
      <c r="I938" s="126"/>
      <c r="J938" s="110"/>
      <c r="K938" s="108"/>
      <c r="L938" s="107"/>
      <c r="M938" s="319"/>
      <c r="N938" s="107"/>
    </row>
    <row r="939" spans="1:14" s="200" customFormat="1" ht="18" customHeight="1">
      <c r="A939" s="107">
        <v>934</v>
      </c>
      <c r="B939" s="107" t="s">
        <v>1746</v>
      </c>
      <c r="C939" s="90"/>
      <c r="D939" s="327" t="s">
        <v>4290</v>
      </c>
      <c r="E939" s="107" t="s">
        <v>1709</v>
      </c>
      <c r="F939" s="126">
        <v>0</v>
      </c>
      <c r="G939" s="107" t="str">
        <f t="shared" si="15"/>
        <v>SH19-02937</v>
      </c>
      <c r="H939" s="318"/>
      <c r="I939" s="126"/>
      <c r="J939" s="110"/>
      <c r="K939" s="108"/>
      <c r="L939" s="107"/>
      <c r="M939" s="319"/>
      <c r="N939" s="107"/>
    </row>
    <row r="940" spans="1:14" s="200" customFormat="1" ht="18" customHeight="1">
      <c r="A940" s="107">
        <v>935</v>
      </c>
      <c r="B940" s="107" t="s">
        <v>1746</v>
      </c>
      <c r="C940" s="90"/>
      <c r="D940" s="327" t="s">
        <v>4291</v>
      </c>
      <c r="E940" s="107" t="s">
        <v>1709</v>
      </c>
      <c r="F940" s="126">
        <v>0</v>
      </c>
      <c r="G940" s="107" t="str">
        <f t="shared" si="15"/>
        <v>SH19-02938</v>
      </c>
      <c r="H940" s="318"/>
      <c r="I940" s="126"/>
      <c r="J940" s="110"/>
      <c r="K940" s="108"/>
      <c r="L940" s="107"/>
      <c r="M940" s="319"/>
      <c r="N940" s="107"/>
    </row>
    <row r="941" spans="1:14" s="200" customFormat="1" ht="18" customHeight="1">
      <c r="A941" s="107">
        <v>936</v>
      </c>
      <c r="B941" s="107" t="s">
        <v>329</v>
      </c>
      <c r="C941" s="90">
        <v>43551</v>
      </c>
      <c r="D941" s="107" t="s">
        <v>4292</v>
      </c>
      <c r="E941" s="107" t="s">
        <v>1709</v>
      </c>
      <c r="F941" s="126">
        <v>2018.04</v>
      </c>
      <c r="G941" s="107" t="str">
        <f t="shared" si="15"/>
        <v>SH19-02939</v>
      </c>
      <c r="H941" s="318"/>
      <c r="I941" s="126"/>
      <c r="J941" s="110"/>
      <c r="K941" s="108"/>
      <c r="L941" s="107"/>
      <c r="M941" s="319"/>
      <c r="N941" s="107"/>
    </row>
    <row r="942" spans="1:14" s="200" customFormat="1" ht="18" customHeight="1">
      <c r="A942" s="107">
        <v>937</v>
      </c>
      <c r="B942" s="107" t="s">
        <v>42</v>
      </c>
      <c r="C942" s="90">
        <v>43551</v>
      </c>
      <c r="D942" s="107" t="s">
        <v>4293</v>
      </c>
      <c r="E942" s="107" t="s">
        <v>4444</v>
      </c>
      <c r="F942" s="126">
        <v>72.61</v>
      </c>
      <c r="G942" s="107" t="str">
        <f t="shared" si="15"/>
        <v>SH19-02940</v>
      </c>
      <c r="H942" s="318"/>
      <c r="I942" s="126"/>
      <c r="J942" s="110"/>
      <c r="K942" s="108"/>
      <c r="L942" s="107"/>
      <c r="M942" s="319"/>
      <c r="N942" s="107"/>
    </row>
    <row r="943" spans="1:14" s="200" customFormat="1" ht="18" customHeight="1">
      <c r="A943" s="107">
        <v>938</v>
      </c>
      <c r="B943" s="107" t="s">
        <v>237</v>
      </c>
      <c r="C943" s="90">
        <v>43551</v>
      </c>
      <c r="D943" s="107" t="s">
        <v>4294</v>
      </c>
      <c r="E943" s="107" t="s">
        <v>1709</v>
      </c>
      <c r="F943" s="126">
        <v>1677.24</v>
      </c>
      <c r="G943" s="107" t="str">
        <f t="shared" si="15"/>
        <v>SH19-02941</v>
      </c>
      <c r="H943" s="318"/>
      <c r="I943" s="126"/>
      <c r="J943" s="110"/>
      <c r="K943" s="108"/>
      <c r="L943" s="107"/>
      <c r="M943" s="319"/>
      <c r="N943" s="107"/>
    </row>
    <row r="944" spans="1:14" s="200" customFormat="1" ht="18" customHeight="1">
      <c r="A944" s="107">
        <v>939</v>
      </c>
      <c r="B944" s="107" t="s">
        <v>139</v>
      </c>
      <c r="C944" s="90">
        <v>43551</v>
      </c>
      <c r="D944" s="107" t="s">
        <v>4295</v>
      </c>
      <c r="E944" s="107" t="s">
        <v>1709</v>
      </c>
      <c r="F944" s="126">
        <v>1479</v>
      </c>
      <c r="G944" s="107" t="str">
        <f t="shared" si="15"/>
        <v>SH19-02942</v>
      </c>
      <c r="H944" s="318"/>
      <c r="I944" s="126"/>
      <c r="J944" s="110"/>
      <c r="K944" s="108"/>
      <c r="L944" s="107"/>
      <c r="M944" s="319"/>
      <c r="N944" s="107"/>
    </row>
    <row r="945" spans="1:14" s="200" customFormat="1" ht="18" customHeight="1">
      <c r="A945" s="107">
        <v>940</v>
      </c>
      <c r="B945" s="107" t="s">
        <v>52</v>
      </c>
      <c r="C945" s="90">
        <v>43551</v>
      </c>
      <c r="D945" s="107" t="s">
        <v>4296</v>
      </c>
      <c r="E945" s="107" t="s">
        <v>1709</v>
      </c>
      <c r="F945" s="126">
        <v>7307.66</v>
      </c>
      <c r="G945" s="107" t="str">
        <f t="shared" si="15"/>
        <v>SH19-02943</v>
      </c>
      <c r="H945" s="318"/>
      <c r="I945" s="126"/>
      <c r="J945" s="110"/>
      <c r="K945" s="108"/>
      <c r="L945" s="107"/>
      <c r="M945" s="319"/>
      <c r="N945" s="107"/>
    </row>
    <row r="946" spans="1:14" s="200" customFormat="1" ht="18" customHeight="1">
      <c r="A946" s="107">
        <v>941</v>
      </c>
      <c r="B946" s="107" t="s">
        <v>55</v>
      </c>
      <c r="C946" s="90">
        <v>43551</v>
      </c>
      <c r="D946" s="107" t="s">
        <v>4297</v>
      </c>
      <c r="E946" s="107" t="s">
        <v>1709</v>
      </c>
      <c r="F946" s="126">
        <v>561.21</v>
      </c>
      <c r="G946" s="107" t="str">
        <f t="shared" si="15"/>
        <v>SH19-02944</v>
      </c>
      <c r="H946" s="318"/>
      <c r="I946" s="126"/>
      <c r="J946" s="110"/>
      <c r="K946" s="108"/>
      <c r="L946" s="107"/>
      <c r="M946" s="319"/>
      <c r="N946" s="107"/>
    </row>
    <row r="947" spans="1:14" s="200" customFormat="1" ht="18" customHeight="1">
      <c r="A947" s="107">
        <v>942</v>
      </c>
      <c r="B947" s="107" t="s">
        <v>1727</v>
      </c>
      <c r="C947" s="90">
        <v>43551</v>
      </c>
      <c r="D947" s="107" t="s">
        <v>4298</v>
      </c>
      <c r="E947" s="107" t="s">
        <v>1709</v>
      </c>
      <c r="F947" s="126">
        <v>2214.3000000000002</v>
      </c>
      <c r="G947" s="107" t="str">
        <f t="shared" si="15"/>
        <v>SH19-02945</v>
      </c>
      <c r="H947" s="318"/>
      <c r="I947" s="126"/>
      <c r="J947" s="110"/>
      <c r="K947" s="108"/>
      <c r="L947" s="107"/>
      <c r="M947" s="319"/>
      <c r="N947" s="107"/>
    </row>
    <row r="948" spans="1:14" s="200" customFormat="1" ht="18" customHeight="1">
      <c r="A948" s="107">
        <v>943</v>
      </c>
      <c r="B948" s="107" t="s">
        <v>55</v>
      </c>
      <c r="C948" s="90">
        <v>43551</v>
      </c>
      <c r="D948" s="107" t="s">
        <v>4299</v>
      </c>
      <c r="E948" s="107" t="s">
        <v>1709</v>
      </c>
      <c r="F948" s="126">
        <v>1644.84</v>
      </c>
      <c r="G948" s="107" t="str">
        <f t="shared" si="15"/>
        <v>SH19-02946</v>
      </c>
      <c r="H948" s="318"/>
      <c r="I948" s="126"/>
      <c r="J948" s="110"/>
      <c r="K948" s="108"/>
      <c r="L948" s="107"/>
      <c r="M948" s="319"/>
      <c r="N948" s="107"/>
    </row>
    <row r="949" spans="1:14" s="200" customFormat="1" ht="18" customHeight="1">
      <c r="A949" s="107">
        <v>944</v>
      </c>
      <c r="B949" s="107" t="s">
        <v>55</v>
      </c>
      <c r="C949" s="90">
        <v>43551</v>
      </c>
      <c r="D949" s="107" t="s">
        <v>4300</v>
      </c>
      <c r="E949" s="107" t="s">
        <v>1709</v>
      </c>
      <c r="F949" s="126">
        <v>1447.74</v>
      </c>
      <c r="G949" s="107" t="str">
        <f t="shared" si="15"/>
        <v>SH19-02947</v>
      </c>
      <c r="H949" s="318"/>
      <c r="I949" s="126"/>
      <c r="J949" s="110"/>
      <c r="K949" s="108"/>
      <c r="L949" s="107"/>
      <c r="M949" s="319"/>
      <c r="N949" s="107"/>
    </row>
    <row r="950" spans="1:14" s="200" customFormat="1" ht="18" customHeight="1">
      <c r="A950" s="107">
        <v>945</v>
      </c>
      <c r="B950" s="107" t="s">
        <v>42</v>
      </c>
      <c r="C950" s="90">
        <v>43551</v>
      </c>
      <c r="D950" s="107" t="s">
        <v>4301</v>
      </c>
      <c r="E950" s="107" t="s">
        <v>4444</v>
      </c>
      <c r="F950" s="126">
        <v>248.04</v>
      </c>
      <c r="G950" s="107" t="str">
        <f t="shared" si="15"/>
        <v>SH19-02948</v>
      </c>
      <c r="H950" s="318"/>
      <c r="I950" s="126"/>
      <c r="J950" s="110"/>
      <c r="K950" s="108"/>
      <c r="L950" s="107"/>
      <c r="M950" s="319"/>
      <c r="N950" s="107"/>
    </row>
    <row r="951" spans="1:14" s="200" customFormat="1" ht="18" customHeight="1">
      <c r="A951" s="107">
        <v>946</v>
      </c>
      <c r="B951" s="107" t="s">
        <v>329</v>
      </c>
      <c r="C951" s="90">
        <v>43551</v>
      </c>
      <c r="D951" s="107" t="s">
        <v>4302</v>
      </c>
      <c r="E951" s="107" t="s">
        <v>1709</v>
      </c>
      <c r="F951" s="126">
        <v>2531.4</v>
      </c>
      <c r="G951" s="107" t="str">
        <f t="shared" si="15"/>
        <v>SH19-02949</v>
      </c>
      <c r="H951" s="318"/>
      <c r="I951" s="126"/>
      <c r="J951" s="110"/>
      <c r="K951" s="108"/>
      <c r="L951" s="107"/>
      <c r="M951" s="319"/>
      <c r="N951" s="107"/>
    </row>
    <row r="952" spans="1:14" s="200" customFormat="1" ht="18" customHeight="1">
      <c r="A952" s="107">
        <v>947</v>
      </c>
      <c r="B952" s="107" t="s">
        <v>55</v>
      </c>
      <c r="C952" s="90">
        <v>43551</v>
      </c>
      <c r="D952" s="107" t="s">
        <v>4303</v>
      </c>
      <c r="E952" s="107" t="s">
        <v>1709</v>
      </c>
      <c r="F952" s="126">
        <v>1526.4</v>
      </c>
      <c r="G952" s="107" t="str">
        <f t="shared" si="15"/>
        <v>SH19-02950</v>
      </c>
      <c r="H952" s="318"/>
      <c r="I952" s="126"/>
      <c r="J952" s="110"/>
      <c r="K952" s="108"/>
      <c r="L952" s="107"/>
      <c r="M952" s="319"/>
      <c r="N952" s="107"/>
    </row>
    <row r="953" spans="1:14" s="200" customFormat="1" ht="18" customHeight="1">
      <c r="A953" s="107">
        <v>948</v>
      </c>
      <c r="B953" s="107" t="s">
        <v>29</v>
      </c>
      <c r="C953" s="90">
        <v>43551</v>
      </c>
      <c r="D953" s="107" t="s">
        <v>4304</v>
      </c>
      <c r="E953" s="107" t="s">
        <v>1709</v>
      </c>
      <c r="F953" s="126">
        <v>5301</v>
      </c>
      <c r="G953" s="107" t="str">
        <f t="shared" si="15"/>
        <v>SH19-02951</v>
      </c>
      <c r="H953" s="318"/>
      <c r="I953" s="126"/>
      <c r="J953" s="110"/>
      <c r="K953" s="108"/>
      <c r="L953" s="107"/>
      <c r="M953" s="319"/>
      <c r="N953" s="107"/>
    </row>
    <row r="954" spans="1:14" s="200" customFormat="1" ht="18" customHeight="1">
      <c r="A954" s="107">
        <v>949</v>
      </c>
      <c r="B954" s="107" t="s">
        <v>42</v>
      </c>
      <c r="C954" s="90">
        <v>43551</v>
      </c>
      <c r="D954" s="107" t="s">
        <v>4305</v>
      </c>
      <c r="E954" s="107" t="s">
        <v>4444</v>
      </c>
      <c r="F954" s="126">
        <v>4977.21</v>
      </c>
      <c r="G954" s="107" t="str">
        <f t="shared" si="15"/>
        <v>SH19-02952</v>
      </c>
      <c r="H954" s="318"/>
      <c r="I954" s="126"/>
      <c r="J954" s="110"/>
      <c r="K954" s="108"/>
      <c r="L954" s="107"/>
      <c r="M954" s="319"/>
      <c r="N954" s="107"/>
    </row>
    <row r="955" spans="1:14" s="200" customFormat="1" ht="18" customHeight="1">
      <c r="A955" s="107">
        <v>950</v>
      </c>
      <c r="B955" s="107" t="s">
        <v>1746</v>
      </c>
      <c r="C955" s="90"/>
      <c r="D955" s="327" t="s">
        <v>4306</v>
      </c>
      <c r="E955" s="107" t="s">
        <v>1709</v>
      </c>
      <c r="F955" s="126">
        <v>0</v>
      </c>
      <c r="G955" s="107" t="str">
        <f t="shared" si="15"/>
        <v>SH19-02953</v>
      </c>
      <c r="H955" s="318"/>
      <c r="I955" s="126"/>
      <c r="J955" s="110"/>
      <c r="K955" s="108"/>
      <c r="L955" s="107"/>
      <c r="M955" s="319"/>
      <c r="N955" s="107"/>
    </row>
    <row r="956" spans="1:14" s="200" customFormat="1" ht="18" customHeight="1">
      <c r="A956" s="107">
        <v>951</v>
      </c>
      <c r="B956" s="107" t="s">
        <v>1746</v>
      </c>
      <c r="C956" s="90"/>
      <c r="D956" s="327" t="s">
        <v>4307</v>
      </c>
      <c r="E956" s="107" t="s">
        <v>1709</v>
      </c>
      <c r="F956" s="126">
        <v>0</v>
      </c>
      <c r="G956" s="107" t="str">
        <f t="shared" si="15"/>
        <v>SH19-02954</v>
      </c>
      <c r="H956" s="318"/>
      <c r="I956" s="126"/>
      <c r="J956" s="110"/>
      <c r="K956" s="108"/>
      <c r="L956" s="107"/>
      <c r="M956" s="319"/>
      <c r="N956" s="107"/>
    </row>
    <row r="957" spans="1:14" s="200" customFormat="1" ht="18" customHeight="1">
      <c r="A957" s="107">
        <v>952</v>
      </c>
      <c r="B957" s="107" t="s">
        <v>142</v>
      </c>
      <c r="C957" s="90">
        <v>43551</v>
      </c>
      <c r="D957" s="107" t="s">
        <v>4308</v>
      </c>
      <c r="E957" s="107" t="s">
        <v>1709</v>
      </c>
      <c r="F957" s="126">
        <v>1882.61</v>
      </c>
      <c r="G957" s="107" t="str">
        <f t="shared" si="15"/>
        <v>SH19-02955</v>
      </c>
      <c r="H957" s="318"/>
      <c r="I957" s="126"/>
      <c r="J957" s="110"/>
      <c r="K957" s="108"/>
      <c r="L957" s="107"/>
      <c r="M957" s="319"/>
      <c r="N957" s="107"/>
    </row>
    <row r="958" spans="1:14" s="200" customFormat="1" ht="18" customHeight="1">
      <c r="A958" s="107">
        <v>953</v>
      </c>
      <c r="B958" s="107" t="s">
        <v>142</v>
      </c>
      <c r="C958" s="90">
        <v>43551</v>
      </c>
      <c r="D958" s="107" t="s">
        <v>4309</v>
      </c>
      <c r="E958" s="107" t="s">
        <v>1709</v>
      </c>
      <c r="F958" s="126">
        <v>993.01</v>
      </c>
      <c r="G958" s="107" t="str">
        <f t="shared" si="15"/>
        <v>SH19-02956</v>
      </c>
      <c r="H958" s="318"/>
      <c r="I958" s="126"/>
      <c r="J958" s="110"/>
      <c r="K958" s="108"/>
      <c r="L958" s="107"/>
      <c r="M958" s="319"/>
      <c r="N958" s="107"/>
    </row>
    <row r="959" spans="1:14" s="200" customFormat="1" ht="18" customHeight="1">
      <c r="A959" s="107">
        <v>954</v>
      </c>
      <c r="B959" s="107" t="s">
        <v>42</v>
      </c>
      <c r="C959" s="90">
        <v>43551</v>
      </c>
      <c r="D959" s="107" t="s">
        <v>4310</v>
      </c>
      <c r="E959" s="107" t="s">
        <v>4444</v>
      </c>
      <c r="F959" s="126">
        <v>251.32</v>
      </c>
      <c r="G959" s="107" t="str">
        <f t="shared" si="15"/>
        <v>SH19-02957</v>
      </c>
      <c r="H959" s="318"/>
      <c r="I959" s="126"/>
      <c r="J959" s="110"/>
      <c r="K959" s="108"/>
      <c r="L959" s="107"/>
      <c r="M959" s="319"/>
      <c r="N959" s="107"/>
    </row>
    <row r="960" spans="1:14" s="200" customFormat="1" ht="18" customHeight="1">
      <c r="A960" s="107">
        <v>955</v>
      </c>
      <c r="B960" s="107" t="s">
        <v>42</v>
      </c>
      <c r="C960" s="90">
        <v>43551</v>
      </c>
      <c r="D960" s="107" t="s">
        <v>4311</v>
      </c>
      <c r="E960" s="107" t="s">
        <v>4444</v>
      </c>
      <c r="F960" s="126">
        <v>4432.09</v>
      </c>
      <c r="G960" s="107" t="str">
        <f t="shared" si="15"/>
        <v>SH19-02958</v>
      </c>
      <c r="H960" s="318"/>
      <c r="I960" s="126"/>
      <c r="J960" s="110"/>
      <c r="K960" s="108"/>
      <c r="L960" s="107"/>
      <c r="M960" s="319"/>
      <c r="N960" s="107"/>
    </row>
    <row r="961" spans="1:14" s="200" customFormat="1" ht="18" customHeight="1">
      <c r="A961" s="107">
        <v>956</v>
      </c>
      <c r="B961" s="107" t="s">
        <v>49</v>
      </c>
      <c r="C961" s="90">
        <v>43552</v>
      </c>
      <c r="D961" s="107" t="s">
        <v>4312</v>
      </c>
      <c r="E961" s="107" t="s">
        <v>1709</v>
      </c>
      <c r="F961" s="126">
        <v>14242.8</v>
      </c>
      <c r="G961" s="107" t="str">
        <f t="shared" si="15"/>
        <v>SH19-02959</v>
      </c>
      <c r="H961" s="318"/>
      <c r="I961" s="126"/>
      <c r="J961" s="110"/>
      <c r="K961" s="108"/>
      <c r="L961" s="107"/>
      <c r="M961" s="319"/>
      <c r="N961" s="107"/>
    </row>
    <row r="962" spans="1:14" s="200" customFormat="1" ht="18" customHeight="1">
      <c r="A962" s="107">
        <v>957</v>
      </c>
      <c r="B962" s="107" t="s">
        <v>42</v>
      </c>
      <c r="C962" s="90">
        <v>43551</v>
      </c>
      <c r="D962" s="107" t="s">
        <v>4313</v>
      </c>
      <c r="E962" s="107" t="s">
        <v>4444</v>
      </c>
      <c r="F962" s="126">
        <v>3792.16</v>
      </c>
      <c r="G962" s="107" t="str">
        <f t="shared" si="15"/>
        <v>SH19-02960</v>
      </c>
      <c r="H962" s="318"/>
      <c r="I962" s="126"/>
      <c r="J962" s="110"/>
      <c r="K962" s="108"/>
      <c r="L962" s="107"/>
      <c r="M962" s="319"/>
      <c r="N962" s="107"/>
    </row>
    <row r="963" spans="1:14" s="200" customFormat="1" ht="18" customHeight="1">
      <c r="A963" s="107">
        <v>958</v>
      </c>
      <c r="B963" s="107" t="s">
        <v>1746</v>
      </c>
      <c r="C963" s="90"/>
      <c r="D963" s="327" t="s">
        <v>4314</v>
      </c>
      <c r="E963" s="107" t="s">
        <v>1709</v>
      </c>
      <c r="F963" s="126">
        <v>0</v>
      </c>
      <c r="G963" s="107" t="str">
        <f t="shared" si="15"/>
        <v>SH19-02961</v>
      </c>
      <c r="H963" s="318"/>
      <c r="I963" s="126"/>
      <c r="J963" s="110"/>
      <c r="K963" s="108"/>
      <c r="L963" s="107"/>
      <c r="M963" s="319"/>
      <c r="N963" s="107"/>
    </row>
    <row r="964" spans="1:14" s="200" customFormat="1" ht="18" customHeight="1">
      <c r="A964" s="107">
        <v>959</v>
      </c>
      <c r="B964" s="107" t="s">
        <v>43</v>
      </c>
      <c r="C964" s="90">
        <v>43551</v>
      </c>
      <c r="D964" s="107" t="s">
        <v>4315</v>
      </c>
      <c r="E964" s="107" t="s">
        <v>1709</v>
      </c>
      <c r="F964" s="126">
        <v>1851.58</v>
      </c>
      <c r="G964" s="107" t="str">
        <f t="shared" si="15"/>
        <v>SH19-02962</v>
      </c>
      <c r="H964" s="318"/>
      <c r="I964" s="126"/>
      <c r="J964" s="110"/>
      <c r="K964" s="108"/>
      <c r="L964" s="107"/>
      <c r="M964" s="319"/>
      <c r="N964" s="107"/>
    </row>
    <row r="965" spans="1:14" s="200" customFormat="1" ht="18" customHeight="1">
      <c r="A965" s="107">
        <v>960</v>
      </c>
      <c r="B965" s="107" t="s">
        <v>1746</v>
      </c>
      <c r="C965" s="90"/>
      <c r="D965" s="327" t="s">
        <v>4316</v>
      </c>
      <c r="E965" s="107" t="s">
        <v>1709</v>
      </c>
      <c r="F965" s="126">
        <v>0</v>
      </c>
      <c r="G965" s="107" t="str">
        <f t="shared" si="15"/>
        <v>SH19-02963</v>
      </c>
      <c r="H965" s="318"/>
      <c r="I965" s="126"/>
      <c r="J965" s="110"/>
      <c r="K965" s="108"/>
      <c r="L965" s="107"/>
      <c r="M965" s="319"/>
      <c r="N965" s="107"/>
    </row>
    <row r="966" spans="1:14" s="200" customFormat="1" ht="18" customHeight="1">
      <c r="A966" s="107">
        <v>961</v>
      </c>
      <c r="B966" s="107" t="s">
        <v>42</v>
      </c>
      <c r="C966" s="90">
        <v>43551</v>
      </c>
      <c r="D966" s="107" t="s">
        <v>4317</v>
      </c>
      <c r="E966" s="107" t="s">
        <v>4444</v>
      </c>
      <c r="F966" s="126">
        <v>4977.21</v>
      </c>
      <c r="G966" s="107" t="str">
        <f t="shared" si="15"/>
        <v>SH19-02964</v>
      </c>
      <c r="H966" s="318"/>
      <c r="I966" s="126"/>
      <c r="J966" s="110"/>
      <c r="K966" s="108"/>
      <c r="L966" s="107"/>
      <c r="M966" s="319"/>
      <c r="N966" s="107"/>
    </row>
    <row r="967" spans="1:14" s="200" customFormat="1" ht="18" customHeight="1">
      <c r="A967" s="107">
        <v>962</v>
      </c>
      <c r="B967" s="107" t="s">
        <v>47</v>
      </c>
      <c r="C967" s="90">
        <v>43551</v>
      </c>
      <c r="D967" s="107" t="s">
        <v>4318</v>
      </c>
      <c r="E967" s="107" t="s">
        <v>1709</v>
      </c>
      <c r="F967" s="126">
        <v>3457.01</v>
      </c>
      <c r="G967" s="107" t="str">
        <f t="shared" si="15"/>
        <v>SH19-02965</v>
      </c>
      <c r="H967" s="318"/>
      <c r="I967" s="126"/>
      <c r="J967" s="110"/>
      <c r="K967" s="108"/>
      <c r="L967" s="107"/>
      <c r="M967" s="319"/>
      <c r="N967" s="107"/>
    </row>
    <row r="968" spans="1:14" s="200" customFormat="1" ht="18" customHeight="1">
      <c r="A968" s="107">
        <v>963</v>
      </c>
      <c r="B968" s="107" t="s">
        <v>1727</v>
      </c>
      <c r="C968" s="90">
        <v>43551</v>
      </c>
      <c r="D968" s="107" t="s">
        <v>4319</v>
      </c>
      <c r="E968" s="107" t="s">
        <v>1709</v>
      </c>
      <c r="F968" s="126">
        <v>1864.95</v>
      </c>
      <c r="G968" s="107" t="str">
        <f t="shared" si="15"/>
        <v>SH19-02966</v>
      </c>
      <c r="H968" s="318"/>
      <c r="I968" s="126"/>
      <c r="J968" s="110"/>
      <c r="K968" s="108"/>
      <c r="L968" s="107"/>
      <c r="M968" s="319"/>
      <c r="N968" s="107"/>
    </row>
    <row r="969" spans="1:14" s="200" customFormat="1" ht="18" customHeight="1">
      <c r="A969" s="107">
        <v>964</v>
      </c>
      <c r="B969" s="107" t="s">
        <v>55</v>
      </c>
      <c r="C969" s="90">
        <v>43551</v>
      </c>
      <c r="D969" s="107" t="s">
        <v>4320</v>
      </c>
      <c r="E969" s="107" t="s">
        <v>1709</v>
      </c>
      <c r="F969" s="126">
        <v>1592.79</v>
      </c>
      <c r="G969" s="107" t="str">
        <f t="shared" si="15"/>
        <v>SH19-02967</v>
      </c>
      <c r="H969" s="318"/>
      <c r="I969" s="126"/>
      <c r="J969" s="110"/>
      <c r="K969" s="108"/>
      <c r="L969" s="107"/>
      <c r="M969" s="319"/>
      <c r="N969" s="107"/>
    </row>
    <row r="970" spans="1:14" s="200" customFormat="1" ht="18" customHeight="1">
      <c r="A970" s="107">
        <v>965</v>
      </c>
      <c r="B970" s="107" t="s">
        <v>55</v>
      </c>
      <c r="C970" s="90">
        <v>43551</v>
      </c>
      <c r="D970" s="107" t="s">
        <v>4321</v>
      </c>
      <c r="E970" s="107" t="s">
        <v>1709</v>
      </c>
      <c r="F970" s="126">
        <v>1644.84</v>
      </c>
      <c r="G970" s="107" t="str">
        <f t="shared" si="15"/>
        <v>SH19-02968</v>
      </c>
      <c r="H970" s="318"/>
      <c r="I970" s="126"/>
      <c r="J970" s="110"/>
      <c r="K970" s="108"/>
      <c r="L970" s="107"/>
      <c r="M970" s="319"/>
      <c r="N970" s="107"/>
    </row>
    <row r="971" spans="1:14" s="200" customFormat="1" ht="18" customHeight="1">
      <c r="A971" s="107">
        <v>966</v>
      </c>
      <c r="B971" s="107" t="s">
        <v>42</v>
      </c>
      <c r="C971" s="90">
        <v>43552</v>
      </c>
      <c r="D971" s="107" t="s">
        <v>4322</v>
      </c>
      <c r="E971" s="107" t="s">
        <v>4445</v>
      </c>
      <c r="F971" s="126">
        <v>11145.49</v>
      </c>
      <c r="G971" s="107" t="str">
        <f t="shared" si="15"/>
        <v>SH19-02969</v>
      </c>
      <c r="H971" s="318"/>
      <c r="I971" s="126"/>
      <c r="J971" s="110"/>
      <c r="K971" s="108"/>
      <c r="L971" s="107"/>
      <c r="M971" s="319"/>
      <c r="N971" s="107"/>
    </row>
    <row r="972" spans="1:14" s="200" customFormat="1" ht="18" customHeight="1">
      <c r="A972" s="107">
        <v>967</v>
      </c>
      <c r="B972" s="107" t="s">
        <v>42</v>
      </c>
      <c r="C972" s="90">
        <v>43552</v>
      </c>
      <c r="D972" s="107" t="s">
        <v>4323</v>
      </c>
      <c r="E972" s="107" t="s">
        <v>4445</v>
      </c>
      <c r="F972" s="126">
        <v>8516.89</v>
      </c>
      <c r="G972" s="107" t="str">
        <f t="shared" si="15"/>
        <v>SH19-02970</v>
      </c>
      <c r="H972" s="318"/>
      <c r="I972" s="126"/>
      <c r="J972" s="110"/>
      <c r="K972" s="108"/>
      <c r="L972" s="107"/>
      <c r="M972" s="319"/>
      <c r="N972" s="107"/>
    </row>
    <row r="973" spans="1:14" s="200" customFormat="1" ht="18" customHeight="1">
      <c r="A973" s="107">
        <v>968</v>
      </c>
      <c r="B973" s="107" t="s">
        <v>42</v>
      </c>
      <c r="C973" s="90">
        <v>43552</v>
      </c>
      <c r="D973" s="107" t="s">
        <v>4324</v>
      </c>
      <c r="E973" s="107" t="s">
        <v>4445</v>
      </c>
      <c r="F973" s="126">
        <v>3331.5</v>
      </c>
      <c r="G973" s="107" t="str">
        <f t="shared" si="15"/>
        <v>SH19-02971</v>
      </c>
      <c r="H973" s="318"/>
      <c r="I973" s="126"/>
      <c r="J973" s="110"/>
      <c r="K973" s="108"/>
      <c r="L973" s="107"/>
      <c r="M973" s="319"/>
      <c r="N973" s="107"/>
    </row>
    <row r="974" spans="1:14" s="200" customFormat="1" ht="18" customHeight="1">
      <c r="A974" s="107">
        <v>969</v>
      </c>
      <c r="B974" s="107" t="s">
        <v>49</v>
      </c>
      <c r="C974" s="90">
        <v>43552</v>
      </c>
      <c r="D974" s="107" t="s">
        <v>4325</v>
      </c>
      <c r="E974" s="107" t="s">
        <v>1709</v>
      </c>
      <c r="F974" s="126">
        <v>14242.8</v>
      </c>
      <c r="G974" s="107" t="str">
        <f t="shared" si="15"/>
        <v>SH19-02972</v>
      </c>
      <c r="H974" s="318"/>
      <c r="I974" s="126"/>
      <c r="J974" s="110"/>
      <c r="K974" s="108"/>
      <c r="L974" s="107"/>
      <c r="M974" s="319"/>
      <c r="N974" s="107"/>
    </row>
    <row r="975" spans="1:14" s="200" customFormat="1" ht="18" customHeight="1">
      <c r="A975" s="107">
        <v>970</v>
      </c>
      <c r="B975" s="107" t="s">
        <v>142</v>
      </c>
      <c r="C975" s="90">
        <v>43552</v>
      </c>
      <c r="D975" s="107" t="s">
        <v>4326</v>
      </c>
      <c r="E975" s="107" t="s">
        <v>1709</v>
      </c>
      <c r="F975" s="126">
        <v>381.75</v>
      </c>
      <c r="G975" s="107" t="str">
        <f t="shared" si="15"/>
        <v>SH19-02973</v>
      </c>
      <c r="H975" s="318"/>
      <c r="I975" s="126"/>
      <c r="J975" s="110"/>
      <c r="K975" s="108"/>
      <c r="L975" s="107"/>
      <c r="M975" s="319"/>
      <c r="N975" s="107"/>
    </row>
    <row r="976" spans="1:14" s="200" customFormat="1" ht="18" customHeight="1">
      <c r="A976" s="107">
        <v>971</v>
      </c>
      <c r="B976" s="107" t="s">
        <v>142</v>
      </c>
      <c r="C976" s="90">
        <v>43552</v>
      </c>
      <c r="D976" s="107" t="s">
        <v>4327</v>
      </c>
      <c r="E976" s="107" t="s">
        <v>1709</v>
      </c>
      <c r="F976" s="126">
        <v>302.23</v>
      </c>
      <c r="G976" s="107" t="str">
        <f t="shared" si="15"/>
        <v>SH19-02974</v>
      </c>
      <c r="H976" s="318"/>
      <c r="I976" s="126"/>
      <c r="J976" s="110"/>
      <c r="K976" s="108"/>
      <c r="L976" s="107"/>
      <c r="M976" s="319"/>
      <c r="N976" s="107"/>
    </row>
    <row r="977" spans="1:14" s="200" customFormat="1" ht="18" customHeight="1">
      <c r="A977" s="107">
        <v>972</v>
      </c>
      <c r="B977" s="107" t="s">
        <v>139</v>
      </c>
      <c r="C977" s="90">
        <v>43552</v>
      </c>
      <c r="D977" s="107" t="s">
        <v>4328</v>
      </c>
      <c r="E977" s="107" t="s">
        <v>1709</v>
      </c>
      <c r="F977" s="126">
        <v>1479</v>
      </c>
      <c r="G977" s="107" t="str">
        <f t="shared" si="15"/>
        <v>SH19-02975</v>
      </c>
      <c r="H977" s="318"/>
      <c r="I977" s="126"/>
      <c r="J977" s="110"/>
      <c r="K977" s="108"/>
      <c r="L977" s="107"/>
      <c r="M977" s="319"/>
      <c r="N977" s="107"/>
    </row>
    <row r="978" spans="1:14" s="200" customFormat="1" ht="18" customHeight="1">
      <c r="A978" s="107">
        <v>973</v>
      </c>
      <c r="B978" s="107" t="s">
        <v>43</v>
      </c>
      <c r="C978" s="90">
        <v>43552</v>
      </c>
      <c r="D978" s="107" t="s">
        <v>4329</v>
      </c>
      <c r="E978" s="107" t="s">
        <v>1709</v>
      </c>
      <c r="F978" s="126">
        <v>5720.25</v>
      </c>
      <c r="G978" s="107" t="str">
        <f t="shared" si="15"/>
        <v>SH19-02976</v>
      </c>
      <c r="H978" s="318"/>
      <c r="I978" s="126"/>
      <c r="J978" s="110"/>
      <c r="K978" s="108"/>
      <c r="L978" s="107"/>
      <c r="M978" s="319"/>
      <c r="N978" s="107"/>
    </row>
    <row r="979" spans="1:14" s="200" customFormat="1" ht="18" customHeight="1">
      <c r="A979" s="107">
        <v>974</v>
      </c>
      <c r="B979" s="107" t="s">
        <v>141</v>
      </c>
      <c r="C979" s="90">
        <v>43552</v>
      </c>
      <c r="D979" s="107" t="s">
        <v>4330</v>
      </c>
      <c r="E979" s="107" t="s">
        <v>1709</v>
      </c>
      <c r="F979" s="126">
        <v>1412</v>
      </c>
      <c r="G979" s="107" t="str">
        <f t="shared" si="15"/>
        <v>SH19-02977</v>
      </c>
      <c r="H979" s="318"/>
      <c r="I979" s="126"/>
      <c r="J979" s="110"/>
      <c r="K979" s="108"/>
      <c r="L979" s="107"/>
      <c r="M979" s="319"/>
      <c r="N979" s="107"/>
    </row>
    <row r="980" spans="1:14" s="200" customFormat="1" ht="18" customHeight="1">
      <c r="A980" s="107">
        <v>975</v>
      </c>
      <c r="B980" s="107" t="s">
        <v>223</v>
      </c>
      <c r="C980" s="90">
        <v>43552</v>
      </c>
      <c r="D980" s="107" t="s">
        <v>4331</v>
      </c>
      <c r="E980" s="107" t="s">
        <v>1709</v>
      </c>
      <c r="F980" s="126">
        <v>1211.5</v>
      </c>
      <c r="G980" s="107" t="str">
        <f t="shared" si="15"/>
        <v>SH19-02978</v>
      </c>
      <c r="H980" s="318"/>
      <c r="I980" s="126"/>
      <c r="J980" s="110"/>
      <c r="K980" s="108"/>
      <c r="L980" s="107"/>
      <c r="M980" s="319"/>
      <c r="N980" s="107"/>
    </row>
    <row r="981" spans="1:14" s="200" customFormat="1" ht="18" customHeight="1">
      <c r="A981" s="107">
        <v>976</v>
      </c>
      <c r="B981" s="107" t="s">
        <v>288</v>
      </c>
      <c r="C981" s="90">
        <v>43552</v>
      </c>
      <c r="D981" s="107" t="s">
        <v>4332</v>
      </c>
      <c r="E981" s="107" t="s">
        <v>1709</v>
      </c>
      <c r="F981" s="126">
        <v>5651.88</v>
      </c>
      <c r="G981" s="107" t="str">
        <f t="shared" si="15"/>
        <v>SH19-02979</v>
      </c>
      <c r="H981" s="318"/>
      <c r="I981" s="126"/>
      <c r="J981" s="110"/>
      <c r="K981" s="108"/>
      <c r="L981" s="107"/>
      <c r="M981" s="319"/>
      <c r="N981" s="107"/>
    </row>
    <row r="982" spans="1:14" s="200" customFormat="1" ht="18" customHeight="1">
      <c r="A982" s="107">
        <v>977</v>
      </c>
      <c r="B982" s="107" t="s">
        <v>42</v>
      </c>
      <c r="C982" s="90">
        <v>43553</v>
      </c>
      <c r="D982" s="107" t="s">
        <v>4333</v>
      </c>
      <c r="E982" s="107" t="s">
        <v>4446</v>
      </c>
      <c r="F982" s="126">
        <v>10818.02</v>
      </c>
      <c r="G982" s="107" t="str">
        <f t="shared" si="15"/>
        <v>SH19-02980</v>
      </c>
      <c r="H982" s="318"/>
      <c r="I982" s="126"/>
      <c r="J982" s="110"/>
      <c r="K982" s="108"/>
      <c r="L982" s="107"/>
      <c r="M982" s="319"/>
      <c r="N982" s="107"/>
    </row>
    <row r="983" spans="1:14" s="200" customFormat="1" ht="18" customHeight="1">
      <c r="A983" s="107">
        <v>978</v>
      </c>
      <c r="B983" s="107" t="s">
        <v>42</v>
      </c>
      <c r="C983" s="90">
        <v>43553</v>
      </c>
      <c r="D983" s="107" t="s">
        <v>4334</v>
      </c>
      <c r="E983" s="107" t="s">
        <v>4446</v>
      </c>
      <c r="F983" s="126">
        <v>6926.96</v>
      </c>
      <c r="G983" s="107" t="str">
        <f t="shared" si="15"/>
        <v>SH19-02981</v>
      </c>
      <c r="H983" s="318"/>
      <c r="I983" s="126"/>
      <c r="J983" s="110"/>
      <c r="K983" s="108"/>
      <c r="L983" s="107"/>
      <c r="M983" s="319"/>
      <c r="N983" s="107"/>
    </row>
    <row r="984" spans="1:14" s="200" customFormat="1" ht="18" customHeight="1">
      <c r="A984" s="107">
        <v>979</v>
      </c>
      <c r="B984" s="107" t="s">
        <v>42</v>
      </c>
      <c r="C984" s="90">
        <v>43553</v>
      </c>
      <c r="D984" s="107" t="s">
        <v>4335</v>
      </c>
      <c r="E984" s="107" t="s">
        <v>4446</v>
      </c>
      <c r="F984" s="126">
        <v>10077.36</v>
      </c>
      <c r="G984" s="107" t="str">
        <f t="shared" si="15"/>
        <v>SH19-02982</v>
      </c>
      <c r="H984" s="318"/>
      <c r="I984" s="126"/>
      <c r="J984" s="110"/>
      <c r="K984" s="108"/>
      <c r="L984" s="107"/>
      <c r="M984" s="319"/>
      <c r="N984" s="107"/>
    </row>
    <row r="985" spans="1:14" s="200" customFormat="1" ht="18" customHeight="1">
      <c r="A985" s="107">
        <v>980</v>
      </c>
      <c r="B985" s="107" t="s">
        <v>42</v>
      </c>
      <c r="C985" s="90">
        <v>43553</v>
      </c>
      <c r="D985" s="107" t="s">
        <v>4336</v>
      </c>
      <c r="E985" s="107" t="s">
        <v>4446</v>
      </c>
      <c r="F985" s="126">
        <v>9946.15</v>
      </c>
      <c r="G985" s="107" t="str">
        <f t="shared" si="15"/>
        <v>SH19-02983</v>
      </c>
      <c r="H985" s="318"/>
      <c r="I985" s="126"/>
      <c r="J985" s="110"/>
      <c r="K985" s="108"/>
      <c r="L985" s="107"/>
      <c r="M985" s="319"/>
      <c r="N985" s="107"/>
    </row>
    <row r="986" spans="1:14" s="200" customFormat="1" ht="18" customHeight="1">
      <c r="A986" s="107">
        <v>981</v>
      </c>
      <c r="B986" s="107" t="s">
        <v>42</v>
      </c>
      <c r="C986" s="90">
        <v>43553</v>
      </c>
      <c r="D986" s="107" t="s">
        <v>4337</v>
      </c>
      <c r="E986" s="107" t="s">
        <v>4446</v>
      </c>
      <c r="F986" s="126">
        <v>5916.57</v>
      </c>
      <c r="G986" s="107" t="str">
        <f t="shared" si="15"/>
        <v>SH19-02984</v>
      </c>
      <c r="H986" s="318"/>
      <c r="I986" s="126"/>
      <c r="J986" s="110"/>
      <c r="K986" s="108"/>
      <c r="L986" s="107"/>
      <c r="M986" s="319"/>
      <c r="N986" s="107"/>
    </row>
    <row r="987" spans="1:14" s="200" customFormat="1" ht="18" customHeight="1">
      <c r="A987" s="107">
        <v>982</v>
      </c>
      <c r="B987" s="107" t="s">
        <v>42</v>
      </c>
      <c r="C987" s="90">
        <v>43553</v>
      </c>
      <c r="D987" s="107" t="s">
        <v>4338</v>
      </c>
      <c r="E987" s="107" t="s">
        <v>4446</v>
      </c>
      <c r="F987" s="126">
        <v>7810.03</v>
      </c>
      <c r="G987" s="107" t="str">
        <f t="shared" si="15"/>
        <v>SH19-02985</v>
      </c>
      <c r="H987" s="318"/>
      <c r="I987" s="126"/>
      <c r="J987" s="110"/>
      <c r="K987" s="108"/>
      <c r="L987" s="107"/>
      <c r="M987" s="319"/>
      <c r="N987" s="107"/>
    </row>
    <row r="988" spans="1:14" s="200" customFormat="1" ht="18" customHeight="1">
      <c r="A988" s="107">
        <v>983</v>
      </c>
      <c r="B988" s="107" t="s">
        <v>42</v>
      </c>
      <c r="C988" s="90">
        <v>43553</v>
      </c>
      <c r="D988" s="107" t="s">
        <v>4339</v>
      </c>
      <c r="E988" s="107" t="s">
        <v>4446</v>
      </c>
      <c r="F988" s="126">
        <v>10094.18</v>
      </c>
      <c r="G988" s="107" t="str">
        <f t="shared" si="15"/>
        <v>SH19-02986</v>
      </c>
      <c r="H988" s="318"/>
      <c r="I988" s="126"/>
      <c r="J988" s="110"/>
      <c r="K988" s="108"/>
      <c r="L988" s="107"/>
      <c r="M988" s="319"/>
      <c r="N988" s="107"/>
    </row>
    <row r="989" spans="1:14" s="200" customFormat="1" ht="18" customHeight="1">
      <c r="A989" s="107">
        <v>984</v>
      </c>
      <c r="B989" s="107" t="s">
        <v>42</v>
      </c>
      <c r="C989" s="90">
        <v>43553</v>
      </c>
      <c r="D989" s="107" t="s">
        <v>4340</v>
      </c>
      <c r="E989" s="107" t="s">
        <v>4446</v>
      </c>
      <c r="F989" s="126">
        <v>8168.75</v>
      </c>
      <c r="G989" s="107" t="str">
        <f t="shared" si="15"/>
        <v>SH19-02987</v>
      </c>
      <c r="H989" s="318"/>
      <c r="I989" s="126"/>
      <c r="J989" s="110"/>
      <c r="K989" s="108"/>
      <c r="L989" s="107"/>
      <c r="M989" s="319"/>
      <c r="N989" s="107"/>
    </row>
    <row r="990" spans="1:14" s="200" customFormat="1" ht="18" customHeight="1">
      <c r="A990" s="107">
        <v>985</v>
      </c>
      <c r="B990" s="107" t="s">
        <v>42</v>
      </c>
      <c r="C990" s="90">
        <v>43553</v>
      </c>
      <c r="D990" s="107" t="s">
        <v>4341</v>
      </c>
      <c r="E990" s="107" t="s">
        <v>4446</v>
      </c>
      <c r="F990" s="126">
        <v>11565.38</v>
      </c>
      <c r="G990" s="107" t="str">
        <f t="shared" si="15"/>
        <v>SH19-02988</v>
      </c>
      <c r="H990" s="318"/>
      <c r="I990" s="126"/>
      <c r="J990" s="110"/>
      <c r="K990" s="108"/>
      <c r="L990" s="107"/>
      <c r="M990" s="319"/>
      <c r="N990" s="107"/>
    </row>
    <row r="991" spans="1:14" s="200" customFormat="1" ht="18" customHeight="1">
      <c r="A991" s="107">
        <v>986</v>
      </c>
      <c r="B991" s="107" t="s">
        <v>42</v>
      </c>
      <c r="C991" s="90">
        <v>43553</v>
      </c>
      <c r="D991" s="107" t="s">
        <v>4342</v>
      </c>
      <c r="E991" s="107" t="s">
        <v>4446</v>
      </c>
      <c r="F991" s="126">
        <v>8136.12</v>
      </c>
      <c r="G991" s="107" t="str">
        <f t="shared" si="15"/>
        <v>SH19-02989</v>
      </c>
      <c r="H991" s="318"/>
      <c r="I991" s="126"/>
      <c r="J991" s="110"/>
      <c r="K991" s="108"/>
      <c r="L991" s="107"/>
      <c r="M991" s="319"/>
      <c r="N991" s="107"/>
    </row>
    <row r="992" spans="1:14" s="200" customFormat="1" ht="18" customHeight="1">
      <c r="A992" s="107">
        <v>987</v>
      </c>
      <c r="B992" s="107" t="s">
        <v>291</v>
      </c>
      <c r="C992" s="90">
        <v>43552</v>
      </c>
      <c r="D992" s="107" t="s">
        <v>4343</v>
      </c>
      <c r="E992" s="107" t="s">
        <v>1709</v>
      </c>
      <c r="F992" s="126">
        <v>3902.4</v>
      </c>
      <c r="G992" s="107" t="str">
        <f t="shared" si="15"/>
        <v>SH19-02990</v>
      </c>
      <c r="H992" s="318"/>
      <c r="I992" s="126"/>
      <c r="J992" s="110"/>
      <c r="K992" s="108"/>
      <c r="L992" s="107"/>
      <c r="M992" s="319"/>
      <c r="N992" s="107"/>
    </row>
    <row r="993" spans="1:14" s="200" customFormat="1" ht="18" customHeight="1">
      <c r="A993" s="107">
        <v>988</v>
      </c>
      <c r="B993" s="107" t="s">
        <v>129</v>
      </c>
      <c r="C993" s="90">
        <v>43552</v>
      </c>
      <c r="D993" s="107" t="s">
        <v>4344</v>
      </c>
      <c r="E993" s="107" t="s">
        <v>1709</v>
      </c>
      <c r="F993" s="126">
        <v>3839.85</v>
      </c>
      <c r="G993" s="107" t="str">
        <f t="shared" si="15"/>
        <v>SH19-02991</v>
      </c>
      <c r="H993" s="318"/>
      <c r="I993" s="126"/>
      <c r="J993" s="110"/>
      <c r="K993" s="108"/>
      <c r="L993" s="107"/>
      <c r="M993" s="319"/>
      <c r="N993" s="107"/>
    </row>
    <row r="994" spans="1:14" s="200" customFormat="1" ht="18" customHeight="1">
      <c r="A994" s="107">
        <v>989</v>
      </c>
      <c r="B994" s="107" t="s">
        <v>55</v>
      </c>
      <c r="C994" s="90">
        <v>43552</v>
      </c>
      <c r="D994" s="107" t="s">
        <v>4345</v>
      </c>
      <c r="E994" s="107" t="s">
        <v>1709</v>
      </c>
      <c r="F994" s="126">
        <v>379.29</v>
      </c>
      <c r="G994" s="107" t="str">
        <f t="shared" si="15"/>
        <v>SH19-02992</v>
      </c>
      <c r="H994" s="318"/>
      <c r="I994" s="126"/>
      <c r="J994" s="110"/>
      <c r="K994" s="108"/>
      <c r="L994" s="107"/>
      <c r="M994" s="319"/>
      <c r="N994" s="107"/>
    </row>
    <row r="995" spans="1:14" s="200" customFormat="1" ht="18" customHeight="1">
      <c r="A995" s="107">
        <v>990</v>
      </c>
      <c r="B995" s="107" t="s">
        <v>55</v>
      </c>
      <c r="C995" s="90">
        <v>43552</v>
      </c>
      <c r="D995" s="107" t="s">
        <v>4346</v>
      </c>
      <c r="E995" s="107" t="s">
        <v>1709</v>
      </c>
      <c r="F995" s="126">
        <v>492.17</v>
      </c>
      <c r="G995" s="107" t="str">
        <f t="shared" si="15"/>
        <v>SH19-02993</v>
      </c>
      <c r="H995" s="318"/>
      <c r="I995" s="126"/>
      <c r="J995" s="110"/>
      <c r="K995" s="108"/>
      <c r="L995" s="107"/>
      <c r="M995" s="319"/>
      <c r="N995" s="107"/>
    </row>
    <row r="996" spans="1:14" s="200" customFormat="1" ht="18" customHeight="1">
      <c r="A996" s="107">
        <v>991</v>
      </c>
      <c r="B996" s="107" t="s">
        <v>42</v>
      </c>
      <c r="C996" s="90">
        <v>43553</v>
      </c>
      <c r="D996" s="107" t="s">
        <v>4347</v>
      </c>
      <c r="E996" s="107" t="s">
        <v>4446</v>
      </c>
      <c r="F996" s="126">
        <v>10562.09</v>
      </c>
      <c r="G996" s="107" t="str">
        <f t="shared" si="15"/>
        <v>SH19-02994</v>
      </c>
      <c r="H996" s="318"/>
      <c r="I996" s="126"/>
      <c r="J996" s="110"/>
      <c r="K996" s="108"/>
      <c r="L996" s="107"/>
      <c r="M996" s="319"/>
      <c r="N996" s="107"/>
    </row>
    <row r="997" spans="1:14" s="200" customFormat="1" ht="18" customHeight="1">
      <c r="A997" s="107">
        <v>992</v>
      </c>
      <c r="B997" s="107" t="s">
        <v>42</v>
      </c>
      <c r="C997" s="90">
        <v>43553</v>
      </c>
      <c r="D997" s="107" t="s">
        <v>4348</v>
      </c>
      <c r="E997" s="107" t="s">
        <v>4446</v>
      </c>
      <c r="F997" s="126">
        <v>5872.11</v>
      </c>
      <c r="G997" s="107" t="str">
        <f t="shared" si="15"/>
        <v>SH19-02995</v>
      </c>
      <c r="H997" s="318"/>
      <c r="I997" s="126"/>
      <c r="J997" s="110"/>
      <c r="K997" s="108"/>
      <c r="L997" s="107"/>
      <c r="M997" s="319"/>
      <c r="N997" s="107"/>
    </row>
    <row r="998" spans="1:14" s="200" customFormat="1" ht="18" customHeight="1">
      <c r="A998" s="107">
        <v>993</v>
      </c>
      <c r="B998" s="107" t="s">
        <v>42</v>
      </c>
      <c r="C998" s="90">
        <v>43553</v>
      </c>
      <c r="D998" s="107" t="s">
        <v>4349</v>
      </c>
      <c r="E998" s="107" t="s">
        <v>4446</v>
      </c>
      <c r="F998" s="126">
        <v>2305.1</v>
      </c>
      <c r="G998" s="107" t="str">
        <f t="shared" si="15"/>
        <v>SH19-02996</v>
      </c>
      <c r="H998" s="318"/>
      <c r="I998" s="126"/>
      <c r="J998" s="110"/>
      <c r="K998" s="108"/>
      <c r="L998" s="107"/>
      <c r="M998" s="319"/>
      <c r="N998" s="107"/>
    </row>
    <row r="999" spans="1:14" s="200" customFormat="1" ht="18" customHeight="1">
      <c r="A999" s="107">
        <v>994</v>
      </c>
      <c r="B999" s="107" t="s">
        <v>224</v>
      </c>
      <c r="C999" s="90">
        <v>43552</v>
      </c>
      <c r="D999" s="107" t="s">
        <v>4350</v>
      </c>
      <c r="E999" s="107" t="s">
        <v>1709</v>
      </c>
      <c r="F999" s="126">
        <v>6393.94</v>
      </c>
      <c r="G999" s="107" t="str">
        <f t="shared" si="15"/>
        <v>SH19-02997</v>
      </c>
      <c r="H999" s="318"/>
      <c r="I999" s="126"/>
      <c r="J999" s="110"/>
      <c r="K999" s="108"/>
      <c r="L999" s="107"/>
      <c r="M999" s="319"/>
      <c r="N999" s="107"/>
    </row>
    <row r="1000" spans="1:14" s="200" customFormat="1" ht="18" customHeight="1">
      <c r="A1000" s="107">
        <v>995</v>
      </c>
      <c r="B1000" s="107" t="s">
        <v>55</v>
      </c>
      <c r="C1000" s="90">
        <v>43552</v>
      </c>
      <c r="D1000" s="107" t="s">
        <v>4351</v>
      </c>
      <c r="E1000" s="107" t="s">
        <v>1709</v>
      </c>
      <c r="F1000" s="126">
        <v>1548.18</v>
      </c>
      <c r="G1000" s="107" t="str">
        <f t="shared" si="15"/>
        <v>SH19-02998</v>
      </c>
      <c r="H1000" s="318"/>
      <c r="I1000" s="126"/>
      <c r="J1000" s="110"/>
      <c r="K1000" s="108"/>
      <c r="L1000" s="107"/>
      <c r="M1000" s="319"/>
      <c r="N1000" s="107"/>
    </row>
    <row r="1001" spans="1:14" s="200" customFormat="1" ht="18" customHeight="1">
      <c r="A1001" s="107">
        <v>996</v>
      </c>
      <c r="B1001" s="107" t="s">
        <v>55</v>
      </c>
      <c r="C1001" s="90">
        <v>43552</v>
      </c>
      <c r="D1001" s="107" t="s">
        <v>4352</v>
      </c>
      <c r="E1001" s="107" t="s">
        <v>1709</v>
      </c>
      <c r="F1001" s="126">
        <v>1502.82</v>
      </c>
      <c r="G1001" s="107" t="str">
        <f t="shared" si="15"/>
        <v>SH19-02999</v>
      </c>
      <c r="H1001" s="318"/>
      <c r="I1001" s="126"/>
      <c r="J1001" s="110"/>
      <c r="K1001" s="108"/>
      <c r="L1001" s="107"/>
      <c r="M1001" s="319"/>
      <c r="N1001" s="107"/>
    </row>
    <row r="1002" spans="1:14" s="200" customFormat="1" ht="18" customHeight="1">
      <c r="A1002" s="107">
        <v>997</v>
      </c>
      <c r="B1002" s="107" t="s">
        <v>29</v>
      </c>
      <c r="C1002" s="90">
        <v>43552</v>
      </c>
      <c r="D1002" s="107" t="s">
        <v>4353</v>
      </c>
      <c r="E1002" s="107" t="s">
        <v>1709</v>
      </c>
      <c r="F1002" s="126">
        <v>4770.8999999999996</v>
      </c>
      <c r="G1002" s="107" t="str">
        <f t="shared" si="15"/>
        <v>SH19-03000</v>
      </c>
      <c r="H1002" s="318"/>
      <c r="I1002" s="126"/>
      <c r="J1002" s="110"/>
      <c r="K1002" s="108"/>
      <c r="L1002" s="107"/>
      <c r="M1002" s="319"/>
      <c r="N1002" s="107"/>
    </row>
    <row r="1003" spans="1:14" s="200" customFormat="1" ht="18" customHeight="1">
      <c r="A1003" s="107">
        <v>998</v>
      </c>
      <c r="B1003" s="107" t="s">
        <v>224</v>
      </c>
      <c r="C1003" s="90">
        <v>43552</v>
      </c>
      <c r="D1003" s="107" t="s">
        <v>4354</v>
      </c>
      <c r="E1003" s="107" t="s">
        <v>1709</v>
      </c>
      <c r="F1003" s="126">
        <v>3242.47</v>
      </c>
      <c r="G1003" s="107" t="str">
        <f t="shared" si="15"/>
        <v>SH19-03001</v>
      </c>
      <c r="H1003" s="318"/>
      <c r="I1003" s="126"/>
      <c r="J1003" s="110"/>
      <c r="K1003" s="108"/>
      <c r="L1003" s="107"/>
      <c r="M1003" s="319"/>
      <c r="N1003" s="107"/>
    </row>
    <row r="1004" spans="1:14" s="200" customFormat="1" ht="18" customHeight="1">
      <c r="A1004" s="107">
        <v>999</v>
      </c>
      <c r="B1004" s="107" t="s">
        <v>329</v>
      </c>
      <c r="C1004" s="90">
        <v>43552</v>
      </c>
      <c r="D1004" s="107" t="s">
        <v>4355</v>
      </c>
      <c r="E1004" s="107" t="s">
        <v>1709</v>
      </c>
      <c r="F1004" s="126">
        <v>3497.58</v>
      </c>
      <c r="G1004" s="107" t="str">
        <f t="shared" si="15"/>
        <v>SH19-03002</v>
      </c>
      <c r="H1004" s="318"/>
      <c r="I1004" s="126"/>
      <c r="J1004" s="110"/>
      <c r="K1004" s="108"/>
      <c r="L1004" s="107"/>
      <c r="M1004" s="319"/>
      <c r="N1004" s="107"/>
    </row>
    <row r="1005" spans="1:14" s="200" customFormat="1" ht="18" customHeight="1">
      <c r="A1005" s="107">
        <v>1000</v>
      </c>
      <c r="B1005" s="107" t="s">
        <v>1746</v>
      </c>
      <c r="C1005" s="90"/>
      <c r="D1005" s="327" t="s">
        <v>4356</v>
      </c>
      <c r="E1005" s="107" t="s">
        <v>1709</v>
      </c>
      <c r="F1005" s="126">
        <v>0</v>
      </c>
      <c r="G1005" s="107" t="str">
        <f t="shared" si="15"/>
        <v>SH19-03003</v>
      </c>
      <c r="H1005" s="318"/>
      <c r="I1005" s="126"/>
      <c r="J1005" s="110"/>
      <c r="K1005" s="108"/>
      <c r="L1005" s="107"/>
      <c r="M1005" s="319"/>
      <c r="N1005" s="107"/>
    </row>
    <row r="1006" spans="1:14" s="200" customFormat="1" ht="18" customHeight="1">
      <c r="A1006" s="107">
        <v>1001</v>
      </c>
      <c r="B1006" s="107" t="s">
        <v>1727</v>
      </c>
      <c r="C1006" s="90">
        <v>43552</v>
      </c>
      <c r="D1006" s="107" t="s">
        <v>4357</v>
      </c>
      <c r="E1006" s="107" t="s">
        <v>1709</v>
      </c>
      <c r="F1006" s="126">
        <v>1903.2</v>
      </c>
      <c r="G1006" s="107" t="str">
        <f t="shared" si="15"/>
        <v>SH19-03004</v>
      </c>
      <c r="H1006" s="318"/>
      <c r="I1006" s="126"/>
      <c r="J1006" s="110"/>
      <c r="K1006" s="108"/>
      <c r="L1006" s="107"/>
      <c r="M1006" s="319"/>
      <c r="N1006" s="107"/>
    </row>
    <row r="1007" spans="1:14" s="200" customFormat="1" ht="18" customHeight="1">
      <c r="A1007" s="107">
        <v>1002</v>
      </c>
      <c r="B1007" s="107" t="s">
        <v>139</v>
      </c>
      <c r="C1007" s="90">
        <v>43552</v>
      </c>
      <c r="D1007" s="107" t="s">
        <v>4358</v>
      </c>
      <c r="E1007" s="107" t="s">
        <v>1709</v>
      </c>
      <c r="F1007" s="126">
        <v>1136.4000000000001</v>
      </c>
      <c r="G1007" s="107" t="str">
        <f t="shared" si="15"/>
        <v>SH19-03005</v>
      </c>
      <c r="H1007" s="318"/>
      <c r="I1007" s="126"/>
      <c r="J1007" s="110"/>
      <c r="K1007" s="108"/>
      <c r="L1007" s="107"/>
      <c r="M1007" s="319"/>
      <c r="N1007" s="107"/>
    </row>
    <row r="1008" spans="1:14" s="200" customFormat="1" ht="18" customHeight="1">
      <c r="A1008" s="107">
        <v>1003</v>
      </c>
      <c r="B1008" s="107" t="s">
        <v>142</v>
      </c>
      <c r="C1008" s="90">
        <v>43552</v>
      </c>
      <c r="D1008" s="107" t="s">
        <v>4359</v>
      </c>
      <c r="E1008" s="107" t="s">
        <v>1709</v>
      </c>
      <c r="F1008" s="126">
        <v>1236.08</v>
      </c>
      <c r="G1008" s="107" t="str">
        <f t="shared" si="15"/>
        <v>SH19-03006</v>
      </c>
      <c r="H1008" s="318"/>
      <c r="I1008" s="126"/>
      <c r="J1008" s="110"/>
      <c r="K1008" s="108"/>
      <c r="L1008" s="107"/>
      <c r="M1008" s="319"/>
      <c r="N1008" s="107"/>
    </row>
    <row r="1009" spans="1:14" s="200" customFormat="1" ht="18" customHeight="1">
      <c r="A1009" s="107">
        <v>1004</v>
      </c>
      <c r="B1009" s="107" t="s">
        <v>142</v>
      </c>
      <c r="C1009" s="90">
        <v>43552</v>
      </c>
      <c r="D1009" s="107" t="s">
        <v>4360</v>
      </c>
      <c r="E1009" s="107" t="s">
        <v>1709</v>
      </c>
      <c r="F1009" s="126">
        <v>109.13</v>
      </c>
      <c r="G1009" s="107" t="str">
        <f t="shared" si="15"/>
        <v>SH19-03007</v>
      </c>
      <c r="H1009" s="318"/>
      <c r="I1009" s="126"/>
      <c r="J1009" s="110"/>
      <c r="K1009" s="108"/>
      <c r="L1009" s="107"/>
      <c r="M1009" s="319"/>
      <c r="N1009" s="107"/>
    </row>
    <row r="1010" spans="1:14" s="200" customFormat="1" ht="18" customHeight="1">
      <c r="A1010" s="107">
        <v>1005</v>
      </c>
      <c r="B1010" s="107" t="s">
        <v>1746</v>
      </c>
      <c r="C1010" s="90"/>
      <c r="D1010" s="327" t="s">
        <v>4361</v>
      </c>
      <c r="E1010" s="107" t="s">
        <v>1709</v>
      </c>
      <c r="F1010" s="126">
        <v>0</v>
      </c>
      <c r="G1010" s="107" t="str">
        <f t="shared" si="15"/>
        <v>SH19-03008</v>
      </c>
      <c r="H1010" s="318"/>
      <c r="I1010" s="126"/>
      <c r="J1010" s="110"/>
      <c r="K1010" s="108"/>
      <c r="L1010" s="107"/>
      <c r="M1010" s="319"/>
      <c r="N1010" s="107"/>
    </row>
    <row r="1011" spans="1:14" s="200" customFormat="1" ht="18" customHeight="1">
      <c r="A1011" s="107">
        <v>1006</v>
      </c>
      <c r="B1011" s="107" t="s">
        <v>1746</v>
      </c>
      <c r="C1011" s="90"/>
      <c r="D1011" s="327" t="s">
        <v>4362</v>
      </c>
      <c r="E1011" s="107" t="s">
        <v>1709</v>
      </c>
      <c r="F1011" s="126">
        <v>0</v>
      </c>
      <c r="G1011" s="107" t="str">
        <f t="shared" si="15"/>
        <v>SH19-03009</v>
      </c>
      <c r="H1011" s="318"/>
      <c r="I1011" s="126"/>
      <c r="J1011" s="110"/>
      <c r="K1011" s="108"/>
      <c r="L1011" s="107"/>
      <c r="M1011" s="319"/>
      <c r="N1011" s="107"/>
    </row>
    <row r="1012" spans="1:14" s="200" customFormat="1" ht="18" customHeight="1">
      <c r="A1012" s="107">
        <v>1007</v>
      </c>
      <c r="B1012" s="107" t="s">
        <v>1746</v>
      </c>
      <c r="C1012" s="90"/>
      <c r="D1012" s="327" t="s">
        <v>4363</v>
      </c>
      <c r="E1012" s="107" t="s">
        <v>1709</v>
      </c>
      <c r="F1012" s="126">
        <v>0</v>
      </c>
      <c r="G1012" s="107" t="str">
        <f t="shared" si="15"/>
        <v>SH19-03010</v>
      </c>
      <c r="H1012" s="318"/>
      <c r="I1012" s="126"/>
      <c r="J1012" s="110"/>
      <c r="K1012" s="108"/>
      <c r="L1012" s="107"/>
      <c r="M1012" s="319"/>
      <c r="N1012" s="107"/>
    </row>
    <row r="1013" spans="1:14" s="200" customFormat="1" ht="18" customHeight="1">
      <c r="A1013" s="107">
        <v>1008</v>
      </c>
      <c r="B1013" s="107" t="s">
        <v>223</v>
      </c>
      <c r="C1013" s="90">
        <v>43552</v>
      </c>
      <c r="D1013" s="107" t="s">
        <v>4364</v>
      </c>
      <c r="E1013" s="107" t="s">
        <v>1709</v>
      </c>
      <c r="F1013" s="126">
        <v>1177.96</v>
      </c>
      <c r="G1013" s="107" t="str">
        <f t="shared" si="15"/>
        <v>SH19-03011</v>
      </c>
      <c r="H1013" s="318"/>
      <c r="I1013" s="126"/>
      <c r="J1013" s="110"/>
      <c r="K1013" s="108"/>
      <c r="L1013" s="107"/>
      <c r="M1013" s="319"/>
      <c r="N1013" s="107"/>
    </row>
    <row r="1014" spans="1:14" s="200" customFormat="1" ht="18" customHeight="1">
      <c r="A1014" s="107">
        <v>1009</v>
      </c>
      <c r="B1014" s="107" t="s">
        <v>53</v>
      </c>
      <c r="C1014" s="90">
        <v>43552</v>
      </c>
      <c r="D1014" s="107" t="s">
        <v>4365</v>
      </c>
      <c r="E1014" s="107" t="s">
        <v>1709</v>
      </c>
      <c r="F1014" s="126">
        <v>1826.76</v>
      </c>
      <c r="G1014" s="107" t="str">
        <f t="shared" si="15"/>
        <v>SH19-03012</v>
      </c>
      <c r="H1014" s="318"/>
      <c r="I1014" s="126"/>
      <c r="J1014" s="110"/>
      <c r="K1014" s="108"/>
      <c r="L1014" s="107"/>
      <c r="M1014" s="319"/>
      <c r="N1014" s="107"/>
    </row>
    <row r="1015" spans="1:14" s="200" customFormat="1" ht="18" customHeight="1">
      <c r="A1015" s="107">
        <v>1010</v>
      </c>
      <c r="B1015" s="107" t="s">
        <v>29</v>
      </c>
      <c r="C1015" s="90">
        <v>43552</v>
      </c>
      <c r="D1015" s="107" t="s">
        <v>4366</v>
      </c>
      <c r="E1015" s="107" t="s">
        <v>1709</v>
      </c>
      <c r="F1015" s="126">
        <v>9520.01</v>
      </c>
      <c r="G1015" s="107" t="str">
        <f t="shared" si="15"/>
        <v>SH19-03013</v>
      </c>
      <c r="H1015" s="318"/>
      <c r="I1015" s="126"/>
      <c r="J1015" s="110"/>
      <c r="K1015" s="108"/>
      <c r="L1015" s="107"/>
      <c r="M1015" s="319"/>
      <c r="N1015" s="107"/>
    </row>
    <row r="1016" spans="1:14" s="200" customFormat="1" ht="18" customHeight="1">
      <c r="A1016" s="107">
        <v>1011</v>
      </c>
      <c r="B1016" s="107" t="s">
        <v>1746</v>
      </c>
      <c r="C1016" s="90"/>
      <c r="D1016" s="327" t="s">
        <v>4367</v>
      </c>
      <c r="E1016" s="107" t="s">
        <v>1709</v>
      </c>
      <c r="F1016" s="126">
        <v>0</v>
      </c>
      <c r="G1016" s="107" t="str">
        <f t="shared" si="15"/>
        <v>SH19-03014</v>
      </c>
      <c r="H1016" s="318"/>
      <c r="I1016" s="126"/>
      <c r="J1016" s="110"/>
      <c r="K1016" s="108"/>
      <c r="L1016" s="107"/>
      <c r="M1016" s="319"/>
      <c r="N1016" s="107"/>
    </row>
    <row r="1017" spans="1:14" s="200" customFormat="1" ht="18" customHeight="1">
      <c r="A1017" s="107">
        <v>1012</v>
      </c>
      <c r="B1017" s="107" t="s">
        <v>43</v>
      </c>
      <c r="C1017" s="90">
        <v>43552</v>
      </c>
      <c r="D1017" s="107" t="s">
        <v>4368</v>
      </c>
      <c r="E1017" s="107" t="s">
        <v>1709</v>
      </c>
      <c r="F1017" s="126">
        <v>1732.46</v>
      </c>
      <c r="G1017" s="107" t="str">
        <f t="shared" si="15"/>
        <v>SH19-03015</v>
      </c>
      <c r="H1017" s="318"/>
      <c r="I1017" s="126"/>
      <c r="J1017" s="110"/>
      <c r="K1017" s="108"/>
      <c r="L1017" s="107"/>
      <c r="M1017" s="319"/>
      <c r="N1017" s="107"/>
    </row>
    <row r="1018" spans="1:14" s="200" customFormat="1" ht="18" customHeight="1">
      <c r="A1018" s="107">
        <v>1013</v>
      </c>
      <c r="B1018" s="107" t="s">
        <v>55</v>
      </c>
      <c r="C1018" s="90">
        <v>43552</v>
      </c>
      <c r="D1018" s="107" t="s">
        <v>4369</v>
      </c>
      <c r="E1018" s="107" t="s">
        <v>1709</v>
      </c>
      <c r="F1018" s="126">
        <v>806.22</v>
      </c>
      <c r="G1018" s="107" t="str">
        <f t="shared" si="15"/>
        <v>SH19-03016</v>
      </c>
      <c r="H1018" s="318"/>
      <c r="I1018" s="126"/>
      <c r="J1018" s="110"/>
      <c r="K1018" s="108"/>
      <c r="L1018" s="107"/>
      <c r="M1018" s="319"/>
      <c r="N1018" s="107"/>
    </row>
    <row r="1019" spans="1:14" s="200" customFormat="1" ht="18" customHeight="1">
      <c r="A1019" s="107">
        <v>1014</v>
      </c>
      <c r="B1019" s="107" t="s">
        <v>55</v>
      </c>
      <c r="C1019" s="90">
        <v>43552</v>
      </c>
      <c r="D1019" s="107" t="s">
        <v>4370</v>
      </c>
      <c r="E1019" s="107" t="s">
        <v>1709</v>
      </c>
      <c r="F1019" s="126">
        <v>1502.82</v>
      </c>
      <c r="G1019" s="107" t="str">
        <f t="shared" si="15"/>
        <v>SH19-03017</v>
      </c>
      <c r="H1019" s="318"/>
      <c r="I1019" s="126"/>
      <c r="J1019" s="110"/>
      <c r="K1019" s="108"/>
      <c r="L1019" s="107"/>
      <c r="M1019" s="319"/>
      <c r="N1019" s="107"/>
    </row>
    <row r="1020" spans="1:14" s="200" customFormat="1" ht="18" customHeight="1">
      <c r="A1020" s="107">
        <v>1015</v>
      </c>
      <c r="B1020" s="107" t="s">
        <v>42</v>
      </c>
      <c r="C1020" s="90">
        <v>43552</v>
      </c>
      <c r="D1020" s="107" t="s">
        <v>4371</v>
      </c>
      <c r="E1020" s="107" t="s">
        <v>4445</v>
      </c>
      <c r="F1020" s="126">
        <v>18.64</v>
      </c>
      <c r="G1020" s="107" t="str">
        <f t="shared" si="15"/>
        <v>SH19-03018</v>
      </c>
      <c r="H1020" s="318"/>
      <c r="I1020" s="126"/>
      <c r="J1020" s="110"/>
      <c r="K1020" s="108"/>
      <c r="L1020" s="107"/>
      <c r="M1020" s="319"/>
      <c r="N1020" s="107"/>
    </row>
    <row r="1021" spans="1:14" s="200" customFormat="1" ht="18" customHeight="1">
      <c r="A1021" s="107">
        <v>1016</v>
      </c>
      <c r="B1021" s="107" t="s">
        <v>42</v>
      </c>
      <c r="C1021" s="90">
        <v>43553</v>
      </c>
      <c r="D1021" s="107" t="s">
        <v>4372</v>
      </c>
      <c r="E1021" s="107" t="s">
        <v>4446</v>
      </c>
      <c r="F1021" s="126">
        <v>4059.13</v>
      </c>
      <c r="G1021" s="107" t="str">
        <f t="shared" si="15"/>
        <v>SH19-03019</v>
      </c>
      <c r="H1021" s="318"/>
      <c r="I1021" s="126"/>
      <c r="J1021" s="110"/>
      <c r="K1021" s="108"/>
      <c r="L1021" s="107"/>
      <c r="M1021" s="319"/>
      <c r="N1021" s="107"/>
    </row>
    <row r="1022" spans="1:14" s="200" customFormat="1" ht="18" customHeight="1">
      <c r="A1022" s="107">
        <v>1017</v>
      </c>
      <c r="B1022" s="107" t="s">
        <v>42</v>
      </c>
      <c r="C1022" s="90">
        <v>43553</v>
      </c>
      <c r="D1022" s="107" t="s">
        <v>4373</v>
      </c>
      <c r="E1022" s="107" t="s">
        <v>4446</v>
      </c>
      <c r="F1022" s="126">
        <v>4338.49</v>
      </c>
      <c r="G1022" s="107" t="str">
        <f t="shared" si="15"/>
        <v>SH19-03020</v>
      </c>
      <c r="H1022" s="318"/>
      <c r="I1022" s="126"/>
      <c r="J1022" s="110"/>
      <c r="K1022" s="108"/>
      <c r="L1022" s="107"/>
      <c r="M1022" s="319"/>
      <c r="N1022" s="107"/>
    </row>
    <row r="1023" spans="1:14" s="200" customFormat="1" ht="18" customHeight="1">
      <c r="A1023" s="107">
        <v>1018</v>
      </c>
      <c r="B1023" s="107" t="s">
        <v>142</v>
      </c>
      <c r="C1023" s="90">
        <v>43553</v>
      </c>
      <c r="D1023" s="107" t="s">
        <v>4374</v>
      </c>
      <c r="E1023" s="107" t="s">
        <v>1709</v>
      </c>
      <c r="F1023" s="126">
        <v>476.13</v>
      </c>
      <c r="G1023" s="107" t="str">
        <f t="shared" si="15"/>
        <v>SH19-03021</v>
      </c>
      <c r="H1023" s="318"/>
      <c r="I1023" s="126"/>
      <c r="J1023" s="110"/>
      <c r="K1023" s="108"/>
      <c r="L1023" s="107"/>
      <c r="M1023" s="319"/>
      <c r="N1023" s="107"/>
    </row>
    <row r="1024" spans="1:14" s="200" customFormat="1" ht="18" customHeight="1">
      <c r="A1024" s="107">
        <v>1019</v>
      </c>
      <c r="B1024" s="107" t="s">
        <v>329</v>
      </c>
      <c r="C1024" s="90">
        <v>43553</v>
      </c>
      <c r="D1024" s="107" t="s">
        <v>4375</v>
      </c>
      <c r="E1024" s="107" t="s">
        <v>1709</v>
      </c>
      <c r="F1024" s="126">
        <v>1753.18</v>
      </c>
      <c r="G1024" s="107" t="str">
        <f t="shared" si="15"/>
        <v>SH19-03022</v>
      </c>
      <c r="H1024" s="318"/>
      <c r="I1024" s="126"/>
      <c r="J1024" s="110"/>
      <c r="K1024" s="108"/>
      <c r="L1024" s="107"/>
      <c r="M1024" s="319"/>
      <c r="N1024" s="107"/>
    </row>
    <row r="1025" spans="1:14" s="200" customFormat="1" ht="18" customHeight="1">
      <c r="A1025" s="107">
        <v>1020</v>
      </c>
      <c r="B1025" s="107" t="s">
        <v>1746</v>
      </c>
      <c r="C1025" s="90"/>
      <c r="D1025" s="327" t="s">
        <v>4376</v>
      </c>
      <c r="E1025" s="107" t="s">
        <v>1709</v>
      </c>
      <c r="F1025" s="126">
        <v>0</v>
      </c>
      <c r="G1025" s="107" t="str">
        <f t="shared" si="15"/>
        <v>SH19-03023</v>
      </c>
      <c r="H1025" s="318"/>
      <c r="I1025" s="126"/>
      <c r="J1025" s="110"/>
      <c r="K1025" s="108"/>
      <c r="L1025" s="107"/>
      <c r="M1025" s="319"/>
      <c r="N1025" s="107"/>
    </row>
    <row r="1026" spans="1:14" s="200" customFormat="1" ht="18" customHeight="1">
      <c r="A1026" s="107">
        <v>1021</v>
      </c>
      <c r="B1026" s="107" t="s">
        <v>43</v>
      </c>
      <c r="C1026" s="90">
        <v>43553</v>
      </c>
      <c r="D1026" s="107" t="s">
        <v>4377</v>
      </c>
      <c r="E1026" s="107" t="s">
        <v>1709</v>
      </c>
      <c r="F1026" s="126">
        <v>4572.1899999999996</v>
      </c>
      <c r="G1026" s="107" t="str">
        <f t="shared" si="15"/>
        <v>SH19-03024</v>
      </c>
      <c r="H1026" s="318"/>
      <c r="I1026" s="126"/>
      <c r="J1026" s="110"/>
      <c r="K1026" s="108"/>
      <c r="L1026" s="107"/>
      <c r="M1026" s="319"/>
      <c r="N1026" s="107"/>
    </row>
    <row r="1027" spans="1:14" s="200" customFormat="1" ht="18" customHeight="1">
      <c r="A1027" s="107">
        <v>1022</v>
      </c>
      <c r="B1027" s="107" t="s">
        <v>1746</v>
      </c>
      <c r="C1027" s="90"/>
      <c r="D1027" s="327" t="s">
        <v>4378</v>
      </c>
      <c r="E1027" s="107" t="s">
        <v>1709</v>
      </c>
      <c r="F1027" s="126">
        <v>0</v>
      </c>
      <c r="G1027" s="107" t="str">
        <f t="shared" si="15"/>
        <v>SH19-03025</v>
      </c>
      <c r="H1027" s="318"/>
      <c r="I1027" s="126"/>
      <c r="J1027" s="110"/>
      <c r="K1027" s="108"/>
      <c r="L1027" s="107"/>
      <c r="M1027" s="319"/>
      <c r="N1027" s="107"/>
    </row>
    <row r="1028" spans="1:14" s="200" customFormat="1" ht="18" customHeight="1">
      <c r="A1028" s="107">
        <v>1023</v>
      </c>
      <c r="B1028" s="107" t="s">
        <v>55</v>
      </c>
      <c r="C1028" s="90">
        <v>43553</v>
      </c>
      <c r="D1028" s="107" t="s">
        <v>4379</v>
      </c>
      <c r="E1028" s="107" t="s">
        <v>1709</v>
      </c>
      <c r="F1028" s="126">
        <v>1548.18</v>
      </c>
      <c r="G1028" s="107" t="str">
        <f t="shared" si="15"/>
        <v>SH19-03026</v>
      </c>
      <c r="H1028" s="318"/>
      <c r="I1028" s="126"/>
      <c r="J1028" s="110"/>
      <c r="K1028" s="108"/>
      <c r="L1028" s="107"/>
      <c r="M1028" s="319"/>
      <c r="N1028" s="107"/>
    </row>
    <row r="1029" spans="1:14" s="200" customFormat="1" ht="18" customHeight="1">
      <c r="A1029" s="107">
        <v>1024</v>
      </c>
      <c r="B1029" s="107" t="s">
        <v>55</v>
      </c>
      <c r="C1029" s="90">
        <v>43553</v>
      </c>
      <c r="D1029" s="107" t="s">
        <v>4380</v>
      </c>
      <c r="E1029" s="107" t="s">
        <v>1709</v>
      </c>
      <c r="F1029" s="126">
        <v>1644.84</v>
      </c>
      <c r="G1029" s="107" t="str">
        <f t="shared" si="15"/>
        <v>SH19-03027</v>
      </c>
      <c r="H1029" s="318"/>
      <c r="I1029" s="126"/>
      <c r="J1029" s="110"/>
      <c r="K1029" s="108"/>
      <c r="L1029" s="107"/>
      <c r="M1029" s="319"/>
      <c r="N1029" s="107"/>
    </row>
    <row r="1030" spans="1:14" s="200" customFormat="1" ht="18" customHeight="1">
      <c r="A1030" s="107">
        <v>1025</v>
      </c>
      <c r="B1030" s="107" t="s">
        <v>291</v>
      </c>
      <c r="C1030" s="90">
        <v>43553</v>
      </c>
      <c r="D1030" s="107" t="s">
        <v>4381</v>
      </c>
      <c r="E1030" s="107" t="s">
        <v>1709</v>
      </c>
      <c r="F1030" s="126">
        <v>3884.18</v>
      </c>
      <c r="G1030" s="107" t="str">
        <f t="shared" si="15"/>
        <v>SH19-03028</v>
      </c>
      <c r="H1030" s="318"/>
      <c r="I1030" s="126"/>
      <c r="J1030" s="110"/>
      <c r="K1030" s="108"/>
      <c r="L1030" s="107"/>
      <c r="M1030" s="319"/>
      <c r="N1030" s="107"/>
    </row>
    <row r="1031" spans="1:14" s="200" customFormat="1" ht="18" customHeight="1">
      <c r="A1031" s="107">
        <v>1026</v>
      </c>
      <c r="B1031" s="107" t="s">
        <v>142</v>
      </c>
      <c r="C1031" s="90">
        <v>43553</v>
      </c>
      <c r="D1031" s="107" t="s">
        <v>4382</v>
      </c>
      <c r="E1031" s="107" t="s">
        <v>1709</v>
      </c>
      <c r="F1031" s="126">
        <v>456</v>
      </c>
      <c r="G1031" s="107" t="str">
        <f t="shared" si="15"/>
        <v>SH19-03029</v>
      </c>
      <c r="H1031" s="318"/>
      <c r="I1031" s="126"/>
      <c r="J1031" s="110"/>
      <c r="K1031" s="108"/>
      <c r="L1031" s="107"/>
      <c r="M1031" s="319"/>
      <c r="N1031" s="107"/>
    </row>
    <row r="1032" spans="1:14" s="200" customFormat="1" ht="18" customHeight="1">
      <c r="A1032" s="107">
        <v>1027</v>
      </c>
      <c r="B1032" s="107" t="s">
        <v>42</v>
      </c>
      <c r="C1032" s="90">
        <v>43553</v>
      </c>
      <c r="D1032" s="107" t="s">
        <v>4383</v>
      </c>
      <c r="E1032" s="107" t="s">
        <v>4446</v>
      </c>
      <c r="F1032" s="126">
        <v>1457.69</v>
      </c>
      <c r="G1032" s="107" t="str">
        <f t="shared" si="15"/>
        <v>SH19-03030</v>
      </c>
      <c r="H1032" s="318"/>
      <c r="I1032" s="126"/>
      <c r="J1032" s="110"/>
      <c r="K1032" s="108"/>
      <c r="L1032" s="107"/>
      <c r="M1032" s="319"/>
      <c r="N1032" s="107"/>
    </row>
    <row r="1033" spans="1:14" s="200" customFormat="1" ht="18" customHeight="1">
      <c r="A1033" s="107">
        <v>1028</v>
      </c>
      <c r="B1033" s="107" t="s">
        <v>197</v>
      </c>
      <c r="C1033" s="90">
        <v>43553</v>
      </c>
      <c r="D1033" s="107" t="s">
        <v>4384</v>
      </c>
      <c r="E1033" s="107" t="s">
        <v>1709</v>
      </c>
      <c r="F1033" s="126">
        <v>10529.1</v>
      </c>
      <c r="G1033" s="107" t="str">
        <f t="shared" si="15"/>
        <v>SH19-03031</v>
      </c>
      <c r="H1033" s="318"/>
      <c r="I1033" s="126"/>
      <c r="J1033" s="110"/>
      <c r="K1033" s="108"/>
      <c r="L1033" s="107"/>
      <c r="M1033" s="319"/>
      <c r="N1033" s="107"/>
    </row>
    <row r="1034" spans="1:14" s="200" customFormat="1" ht="18" customHeight="1">
      <c r="A1034" s="107">
        <v>1029</v>
      </c>
      <c r="B1034" s="107" t="s">
        <v>224</v>
      </c>
      <c r="C1034" s="90">
        <v>43553</v>
      </c>
      <c r="D1034" s="107" t="s">
        <v>4385</v>
      </c>
      <c r="E1034" s="107" t="s">
        <v>1709</v>
      </c>
      <c r="F1034" s="126">
        <v>7011.78</v>
      </c>
      <c r="G1034" s="107" t="str">
        <f t="shared" si="15"/>
        <v>SH19-03032</v>
      </c>
      <c r="H1034" s="318"/>
      <c r="I1034" s="126"/>
      <c r="J1034" s="110"/>
      <c r="K1034" s="108"/>
      <c r="L1034" s="107"/>
      <c r="M1034" s="319"/>
      <c r="N1034" s="107"/>
    </row>
    <row r="1035" spans="1:14" s="200" customFormat="1" ht="18" customHeight="1">
      <c r="A1035" s="107">
        <v>1030</v>
      </c>
      <c r="B1035" s="107" t="s">
        <v>42</v>
      </c>
      <c r="C1035" s="90">
        <v>43553</v>
      </c>
      <c r="D1035" s="107" t="s">
        <v>4386</v>
      </c>
      <c r="E1035" s="107" t="s">
        <v>4446</v>
      </c>
      <c r="F1035" s="126">
        <v>15.64</v>
      </c>
      <c r="G1035" s="107" t="str">
        <f t="shared" si="15"/>
        <v>SH19-03033</v>
      </c>
      <c r="H1035" s="318"/>
      <c r="I1035" s="126"/>
      <c r="J1035" s="110"/>
      <c r="K1035" s="108"/>
      <c r="L1035" s="107"/>
      <c r="M1035" s="319"/>
      <c r="N1035" s="107"/>
    </row>
    <row r="1036" spans="1:14" s="200" customFormat="1" ht="18" customHeight="1">
      <c r="A1036" s="107">
        <v>1031</v>
      </c>
      <c r="B1036" s="107" t="s">
        <v>42</v>
      </c>
      <c r="C1036" s="90">
        <v>43553</v>
      </c>
      <c r="D1036" s="107" t="s">
        <v>4387</v>
      </c>
      <c r="E1036" s="107" t="s">
        <v>4446</v>
      </c>
      <c r="F1036" s="126">
        <v>29.37</v>
      </c>
      <c r="G1036" s="107" t="str">
        <f t="shared" si="15"/>
        <v>SH19-03034</v>
      </c>
      <c r="H1036" s="318"/>
      <c r="I1036" s="126"/>
      <c r="J1036" s="110"/>
      <c r="K1036" s="108"/>
      <c r="L1036" s="107"/>
      <c r="M1036" s="319"/>
      <c r="N1036" s="107"/>
    </row>
    <row r="1037" spans="1:14" s="200" customFormat="1" ht="18" customHeight="1">
      <c r="A1037" s="107">
        <v>1032</v>
      </c>
      <c r="B1037" s="107" t="s">
        <v>1746</v>
      </c>
      <c r="C1037" s="90"/>
      <c r="D1037" s="327" t="s">
        <v>4388</v>
      </c>
      <c r="E1037" s="107" t="s">
        <v>1709</v>
      </c>
      <c r="F1037" s="126">
        <v>0</v>
      </c>
      <c r="G1037" s="107" t="str">
        <f t="shared" si="15"/>
        <v>SH19-03035</v>
      </c>
      <c r="H1037" s="318"/>
      <c r="I1037" s="126"/>
      <c r="J1037" s="110"/>
      <c r="K1037" s="108"/>
      <c r="L1037" s="107"/>
      <c r="M1037" s="319"/>
      <c r="N1037" s="107"/>
    </row>
    <row r="1038" spans="1:14" s="200" customFormat="1" ht="18" customHeight="1">
      <c r="A1038" s="107">
        <v>1033</v>
      </c>
      <c r="B1038" s="107" t="s">
        <v>224</v>
      </c>
      <c r="C1038" s="90">
        <v>43553</v>
      </c>
      <c r="D1038" s="107" t="s">
        <v>4389</v>
      </c>
      <c r="E1038" s="107" t="s">
        <v>1709</v>
      </c>
      <c r="F1038" s="126">
        <v>9596.75</v>
      </c>
      <c r="G1038" s="107" t="str">
        <f t="shared" si="15"/>
        <v>SH19-03036</v>
      </c>
      <c r="H1038" s="318"/>
      <c r="I1038" s="126"/>
      <c r="J1038" s="110"/>
      <c r="K1038" s="108"/>
      <c r="L1038" s="107"/>
      <c r="M1038" s="319"/>
      <c r="N1038" s="107"/>
    </row>
    <row r="1039" spans="1:14" s="200" customFormat="1" ht="18" customHeight="1">
      <c r="A1039" s="107">
        <v>1034</v>
      </c>
      <c r="B1039" s="107" t="s">
        <v>43</v>
      </c>
      <c r="C1039" s="90">
        <v>43553</v>
      </c>
      <c r="D1039" s="107" t="s">
        <v>4390</v>
      </c>
      <c r="E1039" s="107" t="s">
        <v>1709</v>
      </c>
      <c r="F1039" s="126">
        <v>1371.2</v>
      </c>
      <c r="G1039" s="107" t="str">
        <f t="shared" si="15"/>
        <v>SH19-03037</v>
      </c>
      <c r="H1039" s="318"/>
      <c r="I1039" s="126"/>
      <c r="J1039" s="110"/>
      <c r="K1039" s="108"/>
      <c r="L1039" s="107"/>
      <c r="M1039" s="319"/>
      <c r="N1039" s="107"/>
    </row>
    <row r="1040" spans="1:14" s="200" customFormat="1" ht="18" customHeight="1">
      <c r="A1040" s="107">
        <v>1035</v>
      </c>
      <c r="B1040" s="107" t="s">
        <v>337</v>
      </c>
      <c r="C1040" s="90">
        <v>43553</v>
      </c>
      <c r="D1040" s="107" t="s">
        <v>4391</v>
      </c>
      <c r="E1040" s="107" t="s">
        <v>1709</v>
      </c>
      <c r="F1040" s="126">
        <v>1668</v>
      </c>
      <c r="G1040" s="107" t="str">
        <f t="shared" si="15"/>
        <v>SH19-03038</v>
      </c>
      <c r="H1040" s="318"/>
      <c r="I1040" s="126"/>
      <c r="J1040" s="110"/>
      <c r="K1040" s="108"/>
      <c r="L1040" s="107"/>
      <c r="M1040" s="319"/>
      <c r="N1040" s="107"/>
    </row>
    <row r="1041" spans="1:14" s="200" customFormat="1" ht="18" customHeight="1">
      <c r="A1041" s="107">
        <v>1036</v>
      </c>
      <c r="B1041" s="107" t="s">
        <v>1746</v>
      </c>
      <c r="C1041" s="90"/>
      <c r="D1041" s="327" t="s">
        <v>4392</v>
      </c>
      <c r="E1041" s="107" t="s">
        <v>1709</v>
      </c>
      <c r="F1041" s="126">
        <v>0</v>
      </c>
      <c r="G1041" s="107" t="str">
        <f t="shared" si="15"/>
        <v>SH19-03039</v>
      </c>
      <c r="H1041" s="318"/>
      <c r="I1041" s="126"/>
      <c r="J1041" s="110"/>
      <c r="K1041" s="108"/>
      <c r="L1041" s="107"/>
      <c r="M1041" s="319"/>
      <c r="N1041" s="107"/>
    </row>
    <row r="1042" spans="1:14" s="200" customFormat="1" ht="18" customHeight="1">
      <c r="A1042" s="107">
        <v>1037</v>
      </c>
      <c r="B1042" s="107" t="s">
        <v>42</v>
      </c>
      <c r="C1042" s="90">
        <v>43556</v>
      </c>
      <c r="D1042" s="107" t="s">
        <v>4393</v>
      </c>
      <c r="E1042" s="107" t="s">
        <v>1709</v>
      </c>
      <c r="F1042" s="126">
        <v>2346.5</v>
      </c>
      <c r="G1042" s="107" t="str">
        <f t="shared" si="15"/>
        <v>SH19-03040</v>
      </c>
      <c r="H1042" s="318"/>
      <c r="I1042" s="126"/>
      <c r="J1042" s="110"/>
      <c r="K1042" s="108"/>
      <c r="L1042" s="107"/>
      <c r="M1042" s="319"/>
      <c r="N1042" s="107"/>
    </row>
    <row r="1043" spans="1:14" s="200" customFormat="1" ht="18" customHeight="1">
      <c r="A1043" s="107">
        <v>1038</v>
      </c>
      <c r="B1043" s="107" t="s">
        <v>1746</v>
      </c>
      <c r="C1043" s="90"/>
      <c r="D1043" s="327" t="s">
        <v>4394</v>
      </c>
      <c r="E1043" s="107" t="s">
        <v>1709</v>
      </c>
      <c r="F1043" s="126">
        <v>0</v>
      </c>
      <c r="G1043" s="107" t="str">
        <f t="shared" si="15"/>
        <v>SH19-03041</v>
      </c>
      <c r="H1043" s="318"/>
      <c r="I1043" s="126"/>
      <c r="J1043" s="110"/>
      <c r="K1043" s="108"/>
      <c r="L1043" s="107"/>
      <c r="M1043" s="319"/>
      <c r="N1043" s="107"/>
    </row>
    <row r="1044" spans="1:14" s="200" customFormat="1" ht="18" customHeight="1">
      <c r="A1044" s="107">
        <v>1039</v>
      </c>
      <c r="B1044" s="107" t="s">
        <v>1746</v>
      </c>
      <c r="C1044" s="90"/>
      <c r="D1044" s="327" t="s">
        <v>4395</v>
      </c>
      <c r="E1044" s="107" t="s">
        <v>1709</v>
      </c>
      <c r="F1044" s="126">
        <v>0</v>
      </c>
      <c r="G1044" s="107" t="str">
        <f t="shared" si="15"/>
        <v>SH19-03042</v>
      </c>
      <c r="H1044" s="318"/>
      <c r="I1044" s="126"/>
      <c r="J1044" s="110"/>
      <c r="K1044" s="108"/>
      <c r="L1044" s="107"/>
      <c r="M1044" s="319"/>
      <c r="N1044" s="107"/>
    </row>
    <row r="1045" spans="1:14" s="200" customFormat="1" ht="18" customHeight="1">
      <c r="A1045" s="107">
        <v>1040</v>
      </c>
      <c r="B1045" s="107" t="s">
        <v>142</v>
      </c>
      <c r="C1045" s="90">
        <v>43553</v>
      </c>
      <c r="D1045" s="107" t="s">
        <v>4396</v>
      </c>
      <c r="E1045" s="107" t="s">
        <v>1709</v>
      </c>
      <c r="F1045" s="126">
        <v>2383.58</v>
      </c>
      <c r="G1045" s="107" t="str">
        <f t="shared" si="15"/>
        <v>SH19-03043</v>
      </c>
      <c r="H1045" s="318"/>
      <c r="I1045" s="126"/>
      <c r="J1045" s="110"/>
      <c r="K1045" s="108"/>
      <c r="L1045" s="107"/>
      <c r="M1045" s="319"/>
      <c r="N1045" s="107"/>
    </row>
    <row r="1046" spans="1:14" s="200" customFormat="1" ht="18" customHeight="1">
      <c r="A1046" s="107">
        <v>1041</v>
      </c>
      <c r="B1046" s="107" t="s">
        <v>142</v>
      </c>
      <c r="C1046" s="90">
        <v>43553</v>
      </c>
      <c r="D1046" s="107" t="s">
        <v>4397</v>
      </c>
      <c r="E1046" s="107" t="s">
        <v>1709</v>
      </c>
      <c r="F1046" s="126">
        <v>1096.52</v>
      </c>
      <c r="G1046" s="107" t="str">
        <f t="shared" si="15"/>
        <v>SH19-03044</v>
      </c>
      <c r="H1046" s="318"/>
      <c r="I1046" s="126"/>
      <c r="J1046" s="110"/>
      <c r="K1046" s="108"/>
      <c r="L1046" s="107"/>
      <c r="M1046" s="319"/>
      <c r="N1046" s="107"/>
    </row>
    <row r="1047" spans="1:14" s="200" customFormat="1" ht="18" customHeight="1">
      <c r="A1047" s="107">
        <v>1042</v>
      </c>
      <c r="B1047" s="107" t="s">
        <v>42</v>
      </c>
      <c r="C1047" s="90">
        <v>43553</v>
      </c>
      <c r="D1047" s="107" t="s">
        <v>4398</v>
      </c>
      <c r="E1047" s="107" t="s">
        <v>4446</v>
      </c>
      <c r="F1047" s="126">
        <v>115.44</v>
      </c>
      <c r="G1047" s="107" t="str">
        <f t="shared" si="15"/>
        <v>SH19-03045</v>
      </c>
      <c r="H1047" s="318"/>
      <c r="I1047" s="126"/>
      <c r="J1047" s="110"/>
      <c r="K1047" s="108"/>
      <c r="L1047" s="107"/>
      <c r="M1047" s="319"/>
      <c r="N1047" s="107"/>
    </row>
    <row r="1048" spans="1:14" s="200" customFormat="1" ht="18" customHeight="1">
      <c r="A1048" s="107">
        <v>1043</v>
      </c>
      <c r="B1048" s="107" t="s">
        <v>42</v>
      </c>
      <c r="C1048" s="90">
        <v>43553</v>
      </c>
      <c r="D1048" s="107" t="s">
        <v>4399</v>
      </c>
      <c r="E1048" s="107" t="s">
        <v>4446</v>
      </c>
      <c r="F1048" s="126">
        <v>6.5</v>
      </c>
      <c r="G1048" s="107" t="str">
        <f t="shared" si="15"/>
        <v>SH19-03046</v>
      </c>
      <c r="H1048" s="318"/>
      <c r="I1048" s="126"/>
      <c r="J1048" s="110"/>
      <c r="K1048" s="108"/>
      <c r="L1048" s="107"/>
      <c r="M1048" s="319"/>
      <c r="N1048" s="107"/>
    </row>
    <row r="1049" spans="1:14" s="200" customFormat="1" ht="18" customHeight="1">
      <c r="A1049" s="107">
        <v>1044</v>
      </c>
      <c r="B1049" s="107" t="s">
        <v>1727</v>
      </c>
      <c r="C1049" s="90">
        <v>43553</v>
      </c>
      <c r="D1049" s="107" t="s">
        <v>4400</v>
      </c>
      <c r="E1049" s="107" t="s">
        <v>1709</v>
      </c>
      <c r="F1049" s="126">
        <v>1513.8</v>
      </c>
      <c r="G1049" s="107" t="str">
        <f t="shared" si="15"/>
        <v>SH19-03047</v>
      </c>
      <c r="H1049" s="318"/>
      <c r="I1049" s="126"/>
      <c r="J1049" s="110"/>
      <c r="K1049" s="108"/>
      <c r="L1049" s="107"/>
      <c r="M1049" s="319"/>
      <c r="N1049" s="107"/>
    </row>
    <row r="1050" spans="1:14" s="200" customFormat="1" ht="18" customHeight="1">
      <c r="A1050" s="107">
        <v>1045</v>
      </c>
      <c r="B1050" s="107" t="s">
        <v>53</v>
      </c>
      <c r="C1050" s="90">
        <v>43553</v>
      </c>
      <c r="D1050" s="107" t="s">
        <v>4401</v>
      </c>
      <c r="E1050" s="107" t="s">
        <v>1709</v>
      </c>
      <c r="F1050" s="126">
        <v>1937.22</v>
      </c>
      <c r="G1050" s="107" t="str">
        <f t="shared" si="15"/>
        <v>SH19-03048</v>
      </c>
      <c r="H1050" s="318"/>
      <c r="I1050" s="126"/>
      <c r="J1050" s="110"/>
      <c r="K1050" s="108"/>
      <c r="L1050" s="107"/>
      <c r="M1050" s="319"/>
      <c r="N1050" s="107"/>
    </row>
    <row r="1051" spans="1:14" s="200" customFormat="1" ht="18" customHeight="1">
      <c r="A1051" s="107">
        <v>1046</v>
      </c>
      <c r="B1051" s="107" t="s">
        <v>141</v>
      </c>
      <c r="C1051" s="90">
        <v>43553</v>
      </c>
      <c r="D1051" s="107" t="s">
        <v>4402</v>
      </c>
      <c r="E1051" s="107" t="s">
        <v>1709</v>
      </c>
      <c r="F1051" s="126">
        <v>1939.84</v>
      </c>
      <c r="G1051" s="107" t="str">
        <f t="shared" si="15"/>
        <v>SH19-03049</v>
      </c>
      <c r="H1051" s="318"/>
      <c r="I1051" s="126"/>
      <c r="J1051" s="110"/>
      <c r="K1051" s="108"/>
      <c r="L1051" s="107"/>
      <c r="M1051" s="319"/>
      <c r="N1051" s="107"/>
    </row>
    <row r="1052" spans="1:14" s="200" customFormat="1" ht="18" customHeight="1">
      <c r="A1052" s="107">
        <v>1047</v>
      </c>
      <c r="B1052" s="107" t="s">
        <v>55</v>
      </c>
      <c r="C1052" s="90">
        <v>43553</v>
      </c>
      <c r="D1052" s="107" t="s">
        <v>4403</v>
      </c>
      <c r="E1052" s="107" t="s">
        <v>1709</v>
      </c>
      <c r="F1052" s="126">
        <v>1644.84</v>
      </c>
      <c r="G1052" s="107" t="str">
        <f t="shared" si="15"/>
        <v>SH19-03050</v>
      </c>
      <c r="H1052" s="318"/>
      <c r="I1052" s="126"/>
      <c r="J1052" s="110"/>
      <c r="K1052" s="108"/>
      <c r="L1052" s="107"/>
      <c r="M1052" s="319"/>
      <c r="N1052" s="107"/>
    </row>
    <row r="1053" spans="1:14" s="200" customFormat="1" ht="18" customHeight="1">
      <c r="A1053" s="107">
        <v>1048</v>
      </c>
      <c r="B1053" s="107" t="s">
        <v>55</v>
      </c>
      <c r="C1053" s="90">
        <v>43553</v>
      </c>
      <c r="D1053" s="107" t="s">
        <v>4404</v>
      </c>
      <c r="E1053" s="107" t="s">
        <v>1709</v>
      </c>
      <c r="F1053" s="126">
        <v>1502.82</v>
      </c>
      <c r="G1053" s="107" t="str">
        <f t="shared" si="15"/>
        <v>SH19-03051</v>
      </c>
      <c r="H1053" s="318"/>
      <c r="I1053" s="126"/>
      <c r="J1053" s="110"/>
      <c r="K1053" s="108"/>
      <c r="L1053" s="107"/>
      <c r="M1053" s="319"/>
      <c r="N1053" s="107"/>
    </row>
    <row r="1054" spans="1:14" s="200" customFormat="1" ht="18" customHeight="1">
      <c r="A1054" s="107">
        <v>1049</v>
      </c>
      <c r="B1054" s="107" t="s">
        <v>55</v>
      </c>
      <c r="C1054" s="90">
        <v>43553</v>
      </c>
      <c r="D1054" s="107" t="s">
        <v>4405</v>
      </c>
      <c r="E1054" s="107" t="s">
        <v>1709</v>
      </c>
      <c r="F1054" s="126">
        <v>727.65</v>
      </c>
      <c r="G1054" s="107" t="str">
        <f t="shared" si="15"/>
        <v>SH19-03052</v>
      </c>
      <c r="H1054" s="318"/>
      <c r="I1054" s="126"/>
      <c r="J1054" s="110"/>
      <c r="K1054" s="108"/>
      <c r="L1054" s="107"/>
      <c r="M1054" s="319"/>
      <c r="N1054" s="107"/>
    </row>
    <row r="1055" spans="1:14" s="200" customFormat="1" ht="18" customHeight="1">
      <c r="A1055" s="107">
        <v>1050</v>
      </c>
      <c r="B1055" s="107" t="s">
        <v>42</v>
      </c>
      <c r="C1055" s="90">
        <v>43553</v>
      </c>
      <c r="D1055" s="107" t="s">
        <v>4406</v>
      </c>
      <c r="E1055" s="107" t="s">
        <v>4446</v>
      </c>
      <c r="F1055" s="126">
        <v>919.11</v>
      </c>
      <c r="G1055" s="107" t="str">
        <f t="shared" si="15"/>
        <v>SH19-03053</v>
      </c>
      <c r="H1055" s="318"/>
      <c r="I1055" s="126"/>
      <c r="J1055" s="110"/>
      <c r="K1055" s="108"/>
      <c r="L1055" s="107"/>
      <c r="M1055" s="319"/>
      <c r="N1055" s="107"/>
    </row>
    <row r="1056" spans="1:14" s="200" customFormat="1" ht="18" customHeight="1">
      <c r="A1056" s="107">
        <v>1051</v>
      </c>
      <c r="B1056" s="107" t="s">
        <v>42</v>
      </c>
      <c r="C1056" s="90">
        <v>43556</v>
      </c>
      <c r="D1056" s="328" t="s">
        <v>4407</v>
      </c>
      <c r="E1056" s="107" t="s">
        <v>4451</v>
      </c>
      <c r="F1056" s="126">
        <v>1991.05</v>
      </c>
      <c r="G1056" s="107" t="str">
        <f t="shared" si="15"/>
        <v>SH19-03054</v>
      </c>
      <c r="H1056" s="318"/>
      <c r="I1056" s="126"/>
      <c r="J1056" s="110"/>
      <c r="K1056" s="108"/>
      <c r="L1056" s="107"/>
      <c r="M1056" s="319"/>
      <c r="N1056" s="107"/>
    </row>
    <row r="1057" spans="1:14" s="200" customFormat="1" ht="18" customHeight="1">
      <c r="A1057" s="107">
        <v>1052</v>
      </c>
      <c r="B1057" s="107" t="s">
        <v>42</v>
      </c>
      <c r="C1057" s="90">
        <v>43556</v>
      </c>
      <c r="D1057" s="328" t="s">
        <v>4408</v>
      </c>
      <c r="E1057" s="107" t="s">
        <v>4451</v>
      </c>
      <c r="F1057" s="126">
        <v>3100.96</v>
      </c>
      <c r="G1057" s="107" t="str">
        <f t="shared" si="15"/>
        <v>SH19-03055</v>
      </c>
      <c r="H1057" s="318"/>
      <c r="I1057" s="126"/>
      <c r="J1057" s="110"/>
      <c r="K1057" s="108"/>
      <c r="L1057" s="107"/>
      <c r="M1057" s="319"/>
      <c r="N1057" s="107"/>
    </row>
    <row r="1058" spans="1:14" s="200" customFormat="1" ht="18" customHeight="1">
      <c r="A1058" s="107">
        <v>1053</v>
      </c>
      <c r="B1058" s="107" t="s">
        <v>42</v>
      </c>
      <c r="C1058" s="90">
        <v>43556</v>
      </c>
      <c r="D1058" s="328" t="s">
        <v>4409</v>
      </c>
      <c r="E1058" s="107" t="s">
        <v>4451</v>
      </c>
      <c r="F1058" s="126">
        <v>3228.28</v>
      </c>
      <c r="G1058" s="107" t="str">
        <f t="shared" si="15"/>
        <v>SH19-03056</v>
      </c>
      <c r="H1058" s="318"/>
      <c r="I1058" s="126"/>
      <c r="J1058" s="110"/>
      <c r="K1058" s="108"/>
      <c r="L1058" s="107"/>
      <c r="M1058" s="319"/>
      <c r="N1058" s="107"/>
    </row>
    <row r="1059" spans="1:14" s="200" customFormat="1" ht="18" customHeight="1">
      <c r="A1059" s="107">
        <v>1054</v>
      </c>
      <c r="B1059" s="107" t="s">
        <v>42</v>
      </c>
      <c r="C1059" s="90">
        <v>43556</v>
      </c>
      <c r="D1059" s="328" t="s">
        <v>4410</v>
      </c>
      <c r="E1059" s="107" t="s">
        <v>4451</v>
      </c>
      <c r="F1059" s="126">
        <v>2614.5300000000002</v>
      </c>
      <c r="G1059" s="107" t="str">
        <f t="shared" si="15"/>
        <v>SH19-03057</v>
      </c>
      <c r="H1059" s="318"/>
      <c r="I1059" s="126"/>
      <c r="J1059" s="110"/>
      <c r="K1059" s="108"/>
      <c r="L1059" s="107"/>
      <c r="M1059" s="319"/>
      <c r="N1059" s="107"/>
    </row>
    <row r="1060" spans="1:14" s="200" customFormat="1" ht="18" customHeight="1">
      <c r="A1060" s="107">
        <v>1055</v>
      </c>
      <c r="B1060" s="107" t="s">
        <v>42</v>
      </c>
      <c r="C1060" s="90">
        <v>43556</v>
      </c>
      <c r="D1060" s="328" t="s">
        <v>4411</v>
      </c>
      <c r="E1060" s="107" t="s">
        <v>4451</v>
      </c>
      <c r="F1060" s="126">
        <v>2318.62</v>
      </c>
      <c r="G1060" s="107" t="str">
        <f t="shared" si="15"/>
        <v>SH19-03058</v>
      </c>
      <c r="H1060" s="318"/>
      <c r="I1060" s="126"/>
      <c r="J1060" s="110"/>
      <c r="K1060" s="108"/>
      <c r="L1060" s="107"/>
      <c r="M1060" s="319"/>
      <c r="N1060" s="107"/>
    </row>
    <row r="1061" spans="1:14" s="200" customFormat="1" ht="18" customHeight="1">
      <c r="A1061" s="107">
        <v>1056</v>
      </c>
      <c r="B1061" s="107" t="s">
        <v>42</v>
      </c>
      <c r="C1061" s="90">
        <v>43556</v>
      </c>
      <c r="D1061" s="328" t="s">
        <v>4412</v>
      </c>
      <c r="E1061" s="107" t="s">
        <v>4451</v>
      </c>
      <c r="F1061" s="126">
        <v>1755.21</v>
      </c>
      <c r="G1061" s="107" t="str">
        <f t="shared" si="15"/>
        <v>SH19-03059</v>
      </c>
      <c r="H1061" s="318"/>
      <c r="I1061" s="126"/>
      <c r="J1061" s="110"/>
      <c r="K1061" s="108"/>
      <c r="L1061" s="107"/>
      <c r="M1061" s="319"/>
      <c r="N1061" s="107"/>
    </row>
    <row r="1062" spans="1:14" s="200" customFormat="1" ht="18" customHeight="1">
      <c r="A1062" s="107">
        <v>1057</v>
      </c>
      <c r="B1062" s="107" t="s">
        <v>42</v>
      </c>
      <c r="C1062" s="90">
        <v>43556</v>
      </c>
      <c r="D1062" s="328" t="s">
        <v>4413</v>
      </c>
      <c r="E1062" s="107" t="s">
        <v>4451</v>
      </c>
      <c r="F1062" s="126">
        <v>7676.12</v>
      </c>
      <c r="G1062" s="107" t="str">
        <f t="shared" si="15"/>
        <v>SH19-03060</v>
      </c>
      <c r="H1062" s="318"/>
      <c r="I1062" s="126"/>
      <c r="J1062" s="110"/>
      <c r="K1062" s="108"/>
      <c r="L1062" s="107"/>
      <c r="M1062" s="319"/>
      <c r="N1062" s="107"/>
    </row>
    <row r="1063" spans="1:14" s="200" customFormat="1" ht="18" customHeight="1">
      <c r="A1063" s="107">
        <v>1058</v>
      </c>
      <c r="B1063" s="107" t="s">
        <v>42</v>
      </c>
      <c r="C1063" s="90">
        <v>43556</v>
      </c>
      <c r="D1063" s="328" t="s">
        <v>4414</v>
      </c>
      <c r="E1063" s="107" t="s">
        <v>4451</v>
      </c>
      <c r="F1063" s="126">
        <v>2632.81</v>
      </c>
      <c r="G1063" s="107" t="str">
        <f t="shared" si="15"/>
        <v>SH19-03061</v>
      </c>
      <c r="H1063" s="318"/>
      <c r="I1063" s="126"/>
      <c r="J1063" s="110"/>
      <c r="K1063" s="108"/>
      <c r="L1063" s="107"/>
      <c r="M1063" s="319"/>
      <c r="N1063" s="107"/>
    </row>
    <row r="1064" spans="1:14" s="200" customFormat="1" ht="18" customHeight="1">
      <c r="A1064" s="107">
        <v>1059</v>
      </c>
      <c r="B1064" s="107" t="s">
        <v>42</v>
      </c>
      <c r="C1064" s="90">
        <v>43556</v>
      </c>
      <c r="D1064" s="328" t="s">
        <v>4415</v>
      </c>
      <c r="E1064" s="107" t="s">
        <v>4451</v>
      </c>
      <c r="F1064" s="126">
        <v>7282.62</v>
      </c>
      <c r="G1064" s="107" t="str">
        <f t="shared" si="15"/>
        <v>SH19-03062</v>
      </c>
      <c r="H1064" s="318"/>
      <c r="I1064" s="126"/>
      <c r="J1064" s="110"/>
      <c r="K1064" s="108"/>
      <c r="L1064" s="107"/>
      <c r="M1064" s="319"/>
      <c r="N1064" s="107"/>
    </row>
    <row r="1065" spans="1:14" s="200" customFormat="1" ht="18" customHeight="1">
      <c r="A1065" s="107">
        <v>1060</v>
      </c>
      <c r="B1065" s="107" t="s">
        <v>42</v>
      </c>
      <c r="C1065" s="90">
        <v>43556</v>
      </c>
      <c r="D1065" s="328" t="s">
        <v>4416</v>
      </c>
      <c r="E1065" s="107" t="s">
        <v>4451</v>
      </c>
      <c r="F1065" s="126">
        <v>2331.13</v>
      </c>
      <c r="G1065" s="107" t="str">
        <f t="shared" si="15"/>
        <v>SH19-03063</v>
      </c>
      <c r="H1065" s="318"/>
      <c r="I1065" s="126"/>
      <c r="J1065" s="110"/>
      <c r="K1065" s="108"/>
      <c r="L1065" s="107"/>
      <c r="M1065" s="319"/>
      <c r="N1065" s="107"/>
    </row>
    <row r="1066" spans="1:14" s="200" customFormat="1" ht="18" customHeight="1">
      <c r="A1066" s="107">
        <v>1061</v>
      </c>
      <c r="B1066" s="107" t="s">
        <v>42</v>
      </c>
      <c r="C1066" s="90">
        <v>43556</v>
      </c>
      <c r="D1066" s="328" t="s">
        <v>4417</v>
      </c>
      <c r="E1066" s="107" t="s">
        <v>4451</v>
      </c>
      <c r="F1066" s="126">
        <v>1413.87</v>
      </c>
      <c r="G1066" s="107" t="str">
        <f t="shared" si="15"/>
        <v>SH19-03064</v>
      </c>
      <c r="H1066" s="318"/>
      <c r="I1066" s="126"/>
      <c r="J1066" s="110"/>
      <c r="K1066" s="108"/>
      <c r="L1066" s="107"/>
      <c r="M1066" s="319"/>
      <c r="N1066" s="107"/>
    </row>
    <row r="1067" spans="1:14" s="200" customFormat="1" ht="18" customHeight="1">
      <c r="A1067" s="107">
        <v>1062</v>
      </c>
      <c r="B1067" s="107" t="s">
        <v>42</v>
      </c>
      <c r="C1067" s="90">
        <v>43556</v>
      </c>
      <c r="D1067" s="328" t="s">
        <v>4418</v>
      </c>
      <c r="E1067" s="107" t="s">
        <v>4451</v>
      </c>
      <c r="F1067" s="126">
        <v>7962.37</v>
      </c>
      <c r="G1067" s="107" t="str">
        <f t="shared" si="15"/>
        <v>SH19-03065</v>
      </c>
      <c r="H1067" s="318"/>
      <c r="I1067" s="126"/>
      <c r="J1067" s="110"/>
      <c r="K1067" s="108"/>
      <c r="L1067" s="107"/>
      <c r="M1067" s="319"/>
      <c r="N1067" s="107"/>
    </row>
    <row r="1068" spans="1:14" s="200" customFormat="1" ht="18" customHeight="1">
      <c r="A1068" s="107">
        <v>1063</v>
      </c>
      <c r="B1068" s="107" t="s">
        <v>42</v>
      </c>
      <c r="C1068" s="90">
        <v>43556</v>
      </c>
      <c r="D1068" s="328" t="s">
        <v>4419</v>
      </c>
      <c r="E1068" s="107" t="s">
        <v>4451</v>
      </c>
      <c r="F1068" s="126">
        <v>2038.6</v>
      </c>
      <c r="G1068" s="107" t="str">
        <f t="shared" si="15"/>
        <v>SH19-03066</v>
      </c>
      <c r="H1068" s="318"/>
      <c r="I1068" s="126"/>
      <c r="J1068" s="110"/>
      <c r="K1068" s="108"/>
      <c r="L1068" s="107"/>
      <c r="M1068" s="319"/>
      <c r="N1068" s="107"/>
    </row>
    <row r="1069" spans="1:14" s="200" customFormat="1" ht="18" customHeight="1">
      <c r="A1069" s="107">
        <v>1064</v>
      </c>
      <c r="B1069" s="107" t="s">
        <v>42</v>
      </c>
      <c r="C1069" s="90">
        <v>43556</v>
      </c>
      <c r="D1069" s="328" t="s">
        <v>4420</v>
      </c>
      <c r="E1069" s="107" t="s">
        <v>4451</v>
      </c>
      <c r="F1069" s="126">
        <v>9497.34</v>
      </c>
      <c r="G1069" s="107" t="str">
        <f t="shared" si="15"/>
        <v>SH19-03067</v>
      </c>
      <c r="H1069" s="318"/>
      <c r="I1069" s="126"/>
      <c r="J1069" s="110"/>
      <c r="K1069" s="108"/>
      <c r="L1069" s="107"/>
      <c r="M1069" s="319"/>
      <c r="N1069" s="107"/>
    </row>
    <row r="1070" spans="1:14" s="200" customFormat="1" ht="18" customHeight="1">
      <c r="A1070" s="107">
        <v>1065</v>
      </c>
      <c r="B1070" s="107" t="s">
        <v>42</v>
      </c>
      <c r="C1070" s="90">
        <v>43556</v>
      </c>
      <c r="D1070" s="328" t="s">
        <v>4421</v>
      </c>
      <c r="E1070" s="107" t="s">
        <v>4451</v>
      </c>
      <c r="F1070" s="126">
        <v>2632.81</v>
      </c>
      <c r="G1070" s="107" t="str">
        <f t="shared" si="15"/>
        <v>SH19-03068</v>
      </c>
      <c r="H1070" s="318"/>
      <c r="I1070" s="126"/>
      <c r="J1070" s="110"/>
      <c r="K1070" s="108"/>
      <c r="L1070" s="107"/>
      <c r="M1070" s="319"/>
      <c r="N1070" s="107"/>
    </row>
    <row r="1071" spans="1:14" s="200" customFormat="1" ht="18" customHeight="1">
      <c r="A1071" s="107">
        <v>1066</v>
      </c>
      <c r="B1071" s="107" t="s">
        <v>197</v>
      </c>
      <c r="C1071" s="90">
        <v>43553</v>
      </c>
      <c r="D1071" s="107" t="s">
        <v>4422</v>
      </c>
      <c r="E1071" s="107" t="s">
        <v>1709</v>
      </c>
      <c r="F1071" s="126">
        <v>1150.02</v>
      </c>
      <c r="G1071" s="107" t="str">
        <f t="shared" si="15"/>
        <v>SH19-03069</v>
      </c>
      <c r="H1071" s="318"/>
      <c r="I1071" s="126"/>
      <c r="J1071" s="110"/>
      <c r="K1071" s="108"/>
      <c r="L1071" s="107"/>
      <c r="M1071" s="319"/>
      <c r="N1071" s="107"/>
    </row>
    <row r="1072" spans="1:14" s="200" customFormat="1" ht="18" customHeight="1">
      <c r="A1072" s="107">
        <v>1067</v>
      </c>
      <c r="B1072" s="107" t="s">
        <v>42</v>
      </c>
      <c r="C1072" s="90">
        <v>43556</v>
      </c>
      <c r="D1072" s="328" t="s">
        <v>4423</v>
      </c>
      <c r="E1072" s="107" t="s">
        <v>4451</v>
      </c>
      <c r="F1072" s="126">
        <v>2417.77</v>
      </c>
      <c r="G1072" s="107" t="str">
        <f t="shared" si="15"/>
        <v>SH19-03070</v>
      </c>
      <c r="H1072" s="318"/>
      <c r="I1072" s="126"/>
      <c r="J1072" s="110"/>
      <c r="K1072" s="108"/>
      <c r="L1072" s="107"/>
      <c r="M1072" s="319"/>
      <c r="N1072" s="107"/>
    </row>
    <row r="1073" spans="1:14" s="200" customFormat="1" ht="18" customHeight="1">
      <c r="A1073" s="107">
        <v>1068</v>
      </c>
      <c r="B1073" s="107" t="s">
        <v>42</v>
      </c>
      <c r="C1073" s="90">
        <v>43557</v>
      </c>
      <c r="D1073" s="328" t="s">
        <v>4424</v>
      </c>
      <c r="E1073" s="107" t="s">
        <v>4452</v>
      </c>
      <c r="F1073" s="126">
        <v>9809.44</v>
      </c>
      <c r="G1073" s="107" t="str">
        <f t="shared" si="15"/>
        <v>SH19-03071</v>
      </c>
      <c r="H1073" s="318"/>
      <c r="I1073" s="126"/>
      <c r="J1073" s="110"/>
      <c r="K1073" s="108"/>
      <c r="L1073" s="107"/>
      <c r="M1073" s="319"/>
      <c r="N1073" s="107"/>
    </row>
    <row r="1074" spans="1:14" s="200" customFormat="1" ht="18" customHeight="1">
      <c r="A1074" s="107">
        <v>1069</v>
      </c>
      <c r="B1074" s="107" t="s">
        <v>42</v>
      </c>
      <c r="C1074" s="90">
        <v>43557</v>
      </c>
      <c r="D1074" s="328" t="s">
        <v>4425</v>
      </c>
      <c r="E1074" s="107" t="s">
        <v>4452</v>
      </c>
      <c r="F1074" s="126">
        <v>2047.74</v>
      </c>
      <c r="G1074" s="107" t="str">
        <f t="shared" si="15"/>
        <v>SH19-03072</v>
      </c>
      <c r="H1074" s="318"/>
      <c r="I1074" s="126"/>
      <c r="J1074" s="110"/>
      <c r="K1074" s="108"/>
      <c r="L1074" s="107"/>
      <c r="M1074" s="319"/>
      <c r="N1074" s="107"/>
    </row>
    <row r="1075" spans="1:14" s="200" customFormat="1" ht="18" customHeight="1">
      <c r="A1075" s="107">
        <v>1070</v>
      </c>
      <c r="B1075" s="107" t="s">
        <v>42</v>
      </c>
      <c r="C1075" s="90">
        <v>43557</v>
      </c>
      <c r="D1075" s="328" t="s">
        <v>4426</v>
      </c>
      <c r="E1075" s="107" t="s">
        <v>4452</v>
      </c>
      <c r="F1075" s="126">
        <v>12629.17</v>
      </c>
      <c r="G1075" s="107" t="str">
        <f t="shared" si="15"/>
        <v>SH19-03073</v>
      </c>
      <c r="H1075" s="318"/>
      <c r="I1075" s="126"/>
      <c r="J1075" s="110"/>
      <c r="K1075" s="108"/>
      <c r="L1075" s="107"/>
      <c r="M1075" s="319"/>
      <c r="N1075" s="107"/>
    </row>
    <row r="1076" spans="1:14" s="200" customFormat="1" ht="18" customHeight="1">
      <c r="A1076" s="107">
        <v>1071</v>
      </c>
      <c r="B1076" s="107" t="s">
        <v>42</v>
      </c>
      <c r="C1076" s="90">
        <v>43557</v>
      </c>
      <c r="D1076" s="328" t="s">
        <v>4427</v>
      </c>
      <c r="E1076" s="107" t="s">
        <v>4452</v>
      </c>
      <c r="F1076" s="126">
        <v>2632.81</v>
      </c>
      <c r="G1076" s="107" t="str">
        <f t="shared" si="15"/>
        <v>SH19-03074</v>
      </c>
      <c r="H1076" s="318"/>
      <c r="I1076" s="126"/>
      <c r="J1076" s="110"/>
      <c r="K1076" s="108"/>
      <c r="L1076" s="107"/>
      <c r="M1076" s="319"/>
      <c r="N1076" s="107"/>
    </row>
    <row r="1077" spans="1:14" s="200" customFormat="1" ht="18" customHeight="1">
      <c r="A1077" s="107">
        <v>1072</v>
      </c>
      <c r="B1077" s="107" t="s">
        <v>42</v>
      </c>
      <c r="C1077" s="90">
        <v>43557</v>
      </c>
      <c r="D1077" s="328" t="s">
        <v>4428</v>
      </c>
      <c r="E1077" s="107" t="s">
        <v>4452</v>
      </c>
      <c r="F1077" s="126">
        <v>6233.37</v>
      </c>
      <c r="G1077" s="107" t="str">
        <f t="shared" si="15"/>
        <v>SH19-03075</v>
      </c>
      <c r="H1077" s="318"/>
      <c r="I1077" s="126"/>
      <c r="J1077" s="110"/>
      <c r="K1077" s="108"/>
      <c r="L1077" s="107"/>
      <c r="M1077" s="319"/>
      <c r="N1077" s="107"/>
    </row>
    <row r="1078" spans="1:14" s="200" customFormat="1" ht="18" customHeight="1">
      <c r="A1078" s="107">
        <v>1073</v>
      </c>
      <c r="B1078" s="107" t="s">
        <v>42</v>
      </c>
      <c r="C1078" s="90">
        <v>43557</v>
      </c>
      <c r="D1078" s="328" t="s">
        <v>4429</v>
      </c>
      <c r="E1078" s="107" t="s">
        <v>4452</v>
      </c>
      <c r="F1078" s="126">
        <v>4120.6099999999997</v>
      </c>
      <c r="G1078" s="107" t="str">
        <f t="shared" si="15"/>
        <v>SH19-03076</v>
      </c>
      <c r="H1078" s="318"/>
      <c r="I1078" s="126"/>
      <c r="J1078" s="110"/>
      <c r="K1078" s="108"/>
      <c r="L1078" s="107"/>
      <c r="M1078" s="319"/>
      <c r="N1078" s="107"/>
    </row>
    <row r="1079" spans="1:14" s="200" customFormat="1" ht="18" customHeight="1">
      <c r="A1079" s="107">
        <v>1074</v>
      </c>
      <c r="B1079" s="107" t="s">
        <v>42</v>
      </c>
      <c r="C1079" s="90">
        <v>43557</v>
      </c>
      <c r="D1079" s="328" t="s">
        <v>4430</v>
      </c>
      <c r="E1079" s="107" t="s">
        <v>4452</v>
      </c>
      <c r="F1079" s="126">
        <v>5317.58</v>
      </c>
      <c r="G1079" s="107" t="str">
        <f t="shared" si="15"/>
        <v>SH19-03077</v>
      </c>
      <c r="H1079" s="318"/>
      <c r="I1079" s="126"/>
      <c r="J1079" s="110"/>
      <c r="K1079" s="108"/>
      <c r="L1079" s="107"/>
      <c r="M1079" s="319"/>
      <c r="N1079" s="107"/>
    </row>
    <row r="1080" spans="1:14" s="200" customFormat="1" ht="18" customHeight="1">
      <c r="A1080" s="107">
        <v>1075</v>
      </c>
      <c r="B1080" s="107" t="s">
        <v>42</v>
      </c>
      <c r="C1080" s="90">
        <v>43557</v>
      </c>
      <c r="D1080" s="328" t="s">
        <v>4431</v>
      </c>
      <c r="E1080" s="107" t="s">
        <v>4452</v>
      </c>
      <c r="F1080" s="126">
        <v>7572.72</v>
      </c>
      <c r="G1080" s="107" t="str">
        <f t="shared" si="15"/>
        <v>SH19-03078</v>
      </c>
      <c r="H1080" s="318"/>
      <c r="I1080" s="126"/>
      <c r="J1080" s="110"/>
      <c r="K1080" s="108"/>
      <c r="L1080" s="107"/>
      <c r="M1080" s="319"/>
      <c r="N1080" s="107"/>
    </row>
    <row r="1081" spans="1:14" s="200" customFormat="1" ht="18" customHeight="1">
      <c r="A1081" s="107">
        <v>1076</v>
      </c>
      <c r="B1081" s="107" t="s">
        <v>42</v>
      </c>
      <c r="C1081" s="90">
        <v>43557</v>
      </c>
      <c r="D1081" s="328" t="s">
        <v>4432</v>
      </c>
      <c r="E1081" s="107" t="s">
        <v>4452</v>
      </c>
      <c r="F1081" s="126">
        <v>4692.71</v>
      </c>
      <c r="G1081" s="107" t="str">
        <f t="shared" si="15"/>
        <v>SH19-03079</v>
      </c>
      <c r="H1081" s="318"/>
      <c r="I1081" s="126"/>
      <c r="J1081" s="110"/>
      <c r="K1081" s="108"/>
      <c r="L1081" s="107"/>
      <c r="M1081" s="319"/>
      <c r="N1081" s="107"/>
    </row>
    <row r="1082" spans="1:14" s="200" customFormat="1" ht="18" customHeight="1">
      <c r="A1082" s="107">
        <v>1077</v>
      </c>
      <c r="B1082" s="107" t="s">
        <v>42</v>
      </c>
      <c r="C1082" s="90">
        <v>43557</v>
      </c>
      <c r="D1082" s="328" t="s">
        <v>4433</v>
      </c>
      <c r="E1082" s="107" t="s">
        <v>4452</v>
      </c>
      <c r="F1082" s="126">
        <v>6198.52</v>
      </c>
      <c r="G1082" s="107" t="str">
        <f t="shared" si="15"/>
        <v>SH19-03080</v>
      </c>
      <c r="H1082" s="318"/>
      <c r="I1082" s="126"/>
      <c r="J1082" s="110"/>
      <c r="K1082" s="108"/>
      <c r="L1082" s="107"/>
      <c r="M1082" s="319"/>
      <c r="N1082" s="107"/>
    </row>
    <row r="1083" spans="1:14" s="200" customFormat="1" ht="18" customHeight="1">
      <c r="A1083" s="107">
        <v>1078</v>
      </c>
      <c r="B1083" s="107" t="s">
        <v>42</v>
      </c>
      <c r="C1083" s="90">
        <v>43557</v>
      </c>
      <c r="D1083" s="328" t="s">
        <v>4434</v>
      </c>
      <c r="E1083" s="107" t="s">
        <v>4452</v>
      </c>
      <c r="F1083" s="126">
        <v>7472.75</v>
      </c>
      <c r="G1083" s="107" t="str">
        <f t="shared" si="15"/>
        <v>SH19-03081</v>
      </c>
      <c r="H1083" s="318"/>
      <c r="I1083" s="126"/>
      <c r="J1083" s="110"/>
      <c r="K1083" s="108"/>
      <c r="L1083" s="107"/>
      <c r="M1083" s="319"/>
      <c r="N1083" s="107"/>
    </row>
    <row r="1084" spans="1:14" s="200" customFormat="1" ht="18" customHeight="1">
      <c r="A1084" s="107">
        <v>1079</v>
      </c>
      <c r="B1084" s="107" t="s">
        <v>42</v>
      </c>
      <c r="C1084" s="90">
        <v>43557</v>
      </c>
      <c r="D1084" s="328" t="s">
        <v>4435</v>
      </c>
      <c r="E1084" s="107" t="s">
        <v>4452</v>
      </c>
      <c r="F1084" s="126">
        <v>3813.91</v>
      </c>
      <c r="G1084" s="107" t="str">
        <f t="shared" si="15"/>
        <v>SH19-03082</v>
      </c>
      <c r="H1084" s="318"/>
      <c r="I1084" s="126"/>
      <c r="J1084" s="110"/>
      <c r="K1084" s="108"/>
      <c r="L1084" s="107"/>
      <c r="M1084" s="319"/>
      <c r="N1084" s="107"/>
    </row>
    <row r="1085" spans="1:14" s="200" customFormat="1" ht="18" customHeight="1">
      <c r="A1085" s="107">
        <v>1080</v>
      </c>
      <c r="B1085" s="107" t="s">
        <v>142</v>
      </c>
      <c r="C1085" s="90">
        <v>43554</v>
      </c>
      <c r="D1085" s="107" t="s">
        <v>4436</v>
      </c>
      <c r="E1085" s="107" t="s">
        <v>1709</v>
      </c>
      <c r="F1085" s="126">
        <v>2601.35</v>
      </c>
      <c r="G1085" s="107" t="str">
        <f t="shared" si="15"/>
        <v>SH19-03083</v>
      </c>
      <c r="H1085" s="318"/>
      <c r="I1085" s="126"/>
      <c r="J1085" s="110"/>
      <c r="K1085" s="108"/>
      <c r="L1085" s="107"/>
      <c r="M1085" s="319"/>
      <c r="N1085" s="107"/>
    </row>
    <row r="1086" spans="1:14" s="200" customFormat="1" ht="18" customHeight="1">
      <c r="A1086" s="107">
        <v>1081</v>
      </c>
      <c r="B1086" s="107" t="s">
        <v>142</v>
      </c>
      <c r="C1086" s="90">
        <v>43554</v>
      </c>
      <c r="D1086" s="107" t="s">
        <v>4437</v>
      </c>
      <c r="E1086" s="107" t="s">
        <v>1709</v>
      </c>
      <c r="F1086" s="126">
        <v>1237.1600000000001</v>
      </c>
      <c r="G1086" s="107" t="str">
        <f t="shared" si="15"/>
        <v>SH19-03084</v>
      </c>
      <c r="H1086" s="318"/>
      <c r="I1086" s="126"/>
      <c r="J1086" s="110"/>
      <c r="K1086" s="108"/>
      <c r="L1086" s="107"/>
      <c r="M1086" s="319"/>
      <c r="N1086" s="107"/>
    </row>
    <row r="1087" spans="1:14" s="200" customFormat="1" ht="18" customHeight="1">
      <c r="A1087" s="107">
        <v>1082</v>
      </c>
      <c r="B1087" s="107" t="s">
        <v>42</v>
      </c>
      <c r="C1087" s="90">
        <v>43556</v>
      </c>
      <c r="D1087" s="328" t="s">
        <v>4438</v>
      </c>
      <c r="E1087" s="107" t="s">
        <v>4451</v>
      </c>
      <c r="F1087" s="126">
        <v>8.94</v>
      </c>
      <c r="G1087" s="107" t="str">
        <f t="shared" si="15"/>
        <v>SH19-03085</v>
      </c>
      <c r="H1087" s="318"/>
      <c r="I1087" s="126"/>
      <c r="J1087" s="110"/>
      <c r="K1087" s="108"/>
      <c r="L1087" s="107"/>
      <c r="M1087" s="319"/>
      <c r="N1087" s="107"/>
    </row>
    <row r="1088" spans="1:14" s="200" customFormat="1" ht="18" customHeight="1">
      <c r="A1088" s="107">
        <v>1083</v>
      </c>
      <c r="B1088" s="107" t="s">
        <v>43</v>
      </c>
      <c r="C1088" s="90">
        <v>43554</v>
      </c>
      <c r="D1088" s="107" t="s">
        <v>4439</v>
      </c>
      <c r="E1088" s="107" t="s">
        <v>1709</v>
      </c>
      <c r="F1088" s="126">
        <v>6925</v>
      </c>
      <c r="G1088" s="107" t="str">
        <f t="shared" si="15"/>
        <v>SH19-03086</v>
      </c>
      <c r="H1088" s="318"/>
      <c r="I1088" s="126"/>
      <c r="J1088" s="110"/>
      <c r="K1088" s="108"/>
      <c r="L1088" s="107"/>
      <c r="M1088" s="319"/>
      <c r="N1088" s="107"/>
    </row>
    <row r="1089" spans="1:15" s="200" customFormat="1" ht="18" customHeight="1" thickBot="1">
      <c r="A1089" s="107">
        <v>1084</v>
      </c>
      <c r="B1089" s="107" t="s">
        <v>42</v>
      </c>
      <c r="C1089" s="90">
        <v>43557</v>
      </c>
      <c r="D1089" s="328" t="s">
        <v>4440</v>
      </c>
      <c r="E1089" s="107" t="s">
        <v>4452</v>
      </c>
      <c r="F1089" s="126">
        <v>87.02</v>
      </c>
      <c r="G1089" s="107" t="str">
        <f t="shared" si="15"/>
        <v>SH19-03087</v>
      </c>
      <c r="H1089" s="318"/>
      <c r="I1089" s="126"/>
      <c r="J1089" s="110"/>
      <c r="K1089" s="108"/>
      <c r="L1089" s="107"/>
      <c r="M1089" s="319"/>
      <c r="N1089" s="107"/>
    </row>
    <row r="1090" spans="1:15" s="117" customFormat="1" ht="20.25" customHeight="1" thickTop="1">
      <c r="A1090" s="496" t="s">
        <v>16</v>
      </c>
      <c r="B1090" s="497"/>
      <c r="C1090" s="497"/>
      <c r="D1090" s="498"/>
      <c r="E1090" s="127"/>
      <c r="F1090" s="128">
        <f>SUM(F7:F1089)</f>
        <v>3588839.0229999991</v>
      </c>
      <c r="G1090" s="128"/>
      <c r="H1090" s="112"/>
      <c r="I1090" s="128" t="e">
        <f>SUM(#REF!)</f>
        <v>#REF!</v>
      </c>
      <c r="J1090" s="128">
        <f>SUM(J10:J1089)</f>
        <v>0</v>
      </c>
      <c r="K1090" s="114"/>
      <c r="L1090" s="115"/>
      <c r="M1090" s="116"/>
      <c r="N1090" s="113"/>
    </row>
    <row r="1091" spans="1:15" ht="18" customHeight="1">
      <c r="C1091" s="118"/>
      <c r="D1091" s="119"/>
      <c r="F1091" s="129">
        <f>+F1090+owsh03!E75+'osh03'!E52+vboard03!E45+'SG03'!E118</f>
        <v>4458497.41237411</v>
      </c>
      <c r="J1091" s="213">
        <f>F1091-I1091</f>
        <v>4458497.41237411</v>
      </c>
    </row>
    <row r="1092" spans="1:15" ht="18" customHeight="1">
      <c r="H1092" s="90"/>
    </row>
    <row r="1093" spans="1:15" ht="18" customHeight="1">
      <c r="H1093" s="90"/>
    </row>
    <row r="1094" spans="1:15" ht="18" customHeight="1">
      <c r="H1094" s="90"/>
    </row>
    <row r="1095" spans="1:15" ht="18" customHeight="1">
      <c r="H1095" s="90"/>
    </row>
    <row r="1097" spans="1:15" ht="18" customHeight="1">
      <c r="O1097" s="350"/>
    </row>
    <row r="1098" spans="1:15" ht="18" customHeight="1">
      <c r="F1098" s="121" t="s">
        <v>3189</v>
      </c>
    </row>
  </sheetData>
  <autoFilter ref="A6:N1092" xr:uid="{00000000-0009-0000-0000-000024000000}"/>
  <mergeCells count="3">
    <mergeCell ref="A5:G5"/>
    <mergeCell ref="H5:M5"/>
    <mergeCell ref="A1090:D1090"/>
  </mergeCells>
  <pageMargins left="0.55118110236220497" right="0.35433070866141703" top="0.39370078740157499" bottom="0.39370078740157499" header="0.511811023622047" footer="0.511811023622047"/>
  <pageSetup scale="1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80"/>
  <sheetViews>
    <sheetView showGridLines="0" zoomScale="80" zoomScaleNormal="80" workbookViewId="0">
      <pane xSplit="2" ySplit="6" topLeftCell="C44" activePane="bottomRight" state="frozen"/>
      <selection activeCell="F1091" sqref="F1091"/>
      <selection pane="topRight" activeCell="F1091" sqref="F1091"/>
      <selection pane="bottomLeft" activeCell="F1091" sqref="F1091"/>
      <selection pane="bottomRight" activeCell="F1091" sqref="F1091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195" t="s">
        <v>488</v>
      </c>
      <c r="E1" s="197"/>
      <c r="F1" s="195"/>
    </row>
    <row r="3" spans="1:10" ht="23.25" customHeight="1">
      <c r="A3" s="134" t="s">
        <v>3326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298</v>
      </c>
      <c r="C7" s="348">
        <v>43525</v>
      </c>
      <c r="D7" s="169" t="s">
        <v>3263</v>
      </c>
      <c r="E7" s="209">
        <v>7522.07</v>
      </c>
      <c r="F7" s="209" t="str">
        <f t="shared" ref="F7:F74" si="0">D7</f>
        <v>OWSH19-0144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142</v>
      </c>
      <c r="C8" s="348">
        <v>43525</v>
      </c>
      <c r="D8" s="169" t="s">
        <v>3264</v>
      </c>
      <c r="E8" s="209">
        <v>3648</v>
      </c>
      <c r="F8" s="209" t="str">
        <f t="shared" si="0"/>
        <v>OWSH19-0145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141</v>
      </c>
      <c r="C9" s="348">
        <v>43525</v>
      </c>
      <c r="D9" s="169" t="s">
        <v>3265</v>
      </c>
      <c r="E9" s="209">
        <v>4213.66</v>
      </c>
      <c r="F9" s="209" t="str">
        <f t="shared" si="0"/>
        <v>OWSH19-0146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43526</v>
      </c>
      <c r="D10" s="169" t="s">
        <v>3266</v>
      </c>
      <c r="E10" s="209">
        <v>3826.55</v>
      </c>
      <c r="F10" s="209" t="str">
        <f t="shared" si="0"/>
        <v>OWSH19-0147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142</v>
      </c>
      <c r="C11" s="348">
        <v>43528</v>
      </c>
      <c r="D11" s="169" t="s">
        <v>3267</v>
      </c>
      <c r="E11" s="209">
        <v>1024.4000000000001</v>
      </c>
      <c r="F11" s="209" t="str">
        <f t="shared" si="0"/>
        <v>OWSH19-0148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43528</v>
      </c>
      <c r="D12" s="169" t="s">
        <v>3268</v>
      </c>
      <c r="E12" s="209">
        <v>1114.8</v>
      </c>
      <c r="F12" s="209" t="str">
        <f t="shared" si="0"/>
        <v>OWSH19-0149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142</v>
      </c>
      <c r="C13" s="348">
        <v>43528</v>
      </c>
      <c r="D13" s="169" t="s">
        <v>3269</v>
      </c>
      <c r="E13" s="209">
        <v>1990.08</v>
      </c>
      <c r="F13" s="209" t="str">
        <f t="shared" si="0"/>
        <v>OWSH19-0150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142</v>
      </c>
      <c r="C14" s="348">
        <v>43529</v>
      </c>
      <c r="D14" s="169" t="s">
        <v>3270</v>
      </c>
      <c r="E14" s="209">
        <v>5672.64</v>
      </c>
      <c r="F14" s="209" t="str">
        <f t="shared" si="0"/>
        <v>OWSH19-0151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142</v>
      </c>
      <c r="C15" s="348">
        <v>43530</v>
      </c>
      <c r="D15" s="169" t="s">
        <v>3271</v>
      </c>
      <c r="E15" s="209">
        <v>1087.2</v>
      </c>
      <c r="F15" s="209" t="str">
        <f t="shared" si="0"/>
        <v>OWSH19-0152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C16" s="348"/>
      <c r="D16" s="346" t="s">
        <v>3272</v>
      </c>
      <c r="E16" s="209">
        <v>0</v>
      </c>
      <c r="F16" s="209" t="str">
        <f t="shared" si="0"/>
        <v>OWSH19-0153</v>
      </c>
      <c r="G16" s="349"/>
      <c r="H16" s="209"/>
      <c r="I16" s="220"/>
      <c r="J16" s="249" t="s">
        <v>1942</v>
      </c>
    </row>
    <row r="17" spans="1:10" s="215" customFormat="1" ht="18" customHeight="1">
      <c r="A17" s="169">
        <v>11</v>
      </c>
      <c r="B17" s="215" t="s">
        <v>142</v>
      </c>
      <c r="C17" s="348">
        <v>43530</v>
      </c>
      <c r="D17" s="169" t="s">
        <v>3273</v>
      </c>
      <c r="E17" s="209">
        <v>2174.6</v>
      </c>
      <c r="F17" s="209" t="str">
        <f t="shared" si="0"/>
        <v>OWSH19-0154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142</v>
      </c>
      <c r="C18" s="348">
        <v>43530</v>
      </c>
      <c r="D18" s="169" t="s">
        <v>3274</v>
      </c>
      <c r="E18" s="209">
        <v>4167.82</v>
      </c>
      <c r="F18" s="209" t="str">
        <f t="shared" si="0"/>
        <v>OWSH19-0155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142</v>
      </c>
      <c r="C19" s="348">
        <v>43531</v>
      </c>
      <c r="D19" s="169" t="s">
        <v>3275</v>
      </c>
      <c r="E19" s="209">
        <v>525.6</v>
      </c>
      <c r="F19" s="209" t="str">
        <f t="shared" si="0"/>
        <v>OWSH19-0156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298</v>
      </c>
      <c r="C20" s="348">
        <v>43531</v>
      </c>
      <c r="D20" s="169" t="s">
        <v>3276</v>
      </c>
      <c r="E20" s="209">
        <v>3810.24</v>
      </c>
      <c r="F20" s="209" t="str">
        <f t="shared" si="0"/>
        <v>OWSH19-0157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346</v>
      </c>
      <c r="C21" s="348">
        <v>43531</v>
      </c>
      <c r="D21" s="169" t="s">
        <v>3277</v>
      </c>
      <c r="E21" s="209">
        <v>1641.6</v>
      </c>
      <c r="F21" s="209" t="str">
        <f t="shared" si="0"/>
        <v>OWSH19-0158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142</v>
      </c>
      <c r="C22" s="348">
        <v>43531</v>
      </c>
      <c r="D22" s="169" t="s">
        <v>3278</v>
      </c>
      <c r="E22" s="209">
        <v>584.9</v>
      </c>
      <c r="F22" s="209" t="str">
        <f t="shared" si="0"/>
        <v>OWSH19-0159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142</v>
      </c>
      <c r="C23" s="348">
        <v>43531</v>
      </c>
      <c r="D23" s="169" t="s">
        <v>3279</v>
      </c>
      <c r="E23" s="209">
        <v>1736.8</v>
      </c>
      <c r="F23" s="209" t="str">
        <f t="shared" si="0"/>
        <v>OWSH19-0160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47</v>
      </c>
      <c r="C24" s="348">
        <v>43531</v>
      </c>
      <c r="D24" s="169" t="s">
        <v>3280</v>
      </c>
      <c r="E24" s="209">
        <v>1782</v>
      </c>
      <c r="F24" s="209" t="str">
        <f t="shared" si="0"/>
        <v>OWSH19-0161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141</v>
      </c>
      <c r="C25" s="348">
        <v>43531</v>
      </c>
      <c r="D25" s="169" t="s">
        <v>3281</v>
      </c>
      <c r="E25" s="209">
        <v>8870.4</v>
      </c>
      <c r="F25" s="209" t="str">
        <f t="shared" si="0"/>
        <v>OWSH19-0162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43532</v>
      </c>
      <c r="D26" s="169" t="s">
        <v>3282</v>
      </c>
      <c r="E26" s="209">
        <v>2200.4</v>
      </c>
      <c r="F26" s="209" t="str">
        <f t="shared" si="0"/>
        <v>OWSH19-0163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43532</v>
      </c>
      <c r="D27" s="169" t="s">
        <v>3283</v>
      </c>
      <c r="E27" s="209">
        <v>1214.8</v>
      </c>
      <c r="F27" s="209" t="str">
        <f t="shared" si="0"/>
        <v>OWSH19-0164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142</v>
      </c>
      <c r="C28" s="348">
        <v>43533</v>
      </c>
      <c r="D28" s="169" t="s">
        <v>3284</v>
      </c>
      <c r="E28" s="209">
        <v>2853.2</v>
      </c>
      <c r="F28" s="209" t="str">
        <f t="shared" si="0"/>
        <v>OWSH19-0165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142</v>
      </c>
      <c r="C29" s="348">
        <v>43535</v>
      </c>
      <c r="D29" s="169" t="s">
        <v>3285</v>
      </c>
      <c r="E29" s="209">
        <v>1644.7</v>
      </c>
      <c r="F29" s="209" t="str">
        <f t="shared" si="0"/>
        <v>OWSH19-0166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142</v>
      </c>
      <c r="C30" s="348">
        <v>43535</v>
      </c>
      <c r="D30" s="169" t="s">
        <v>3286</v>
      </c>
      <c r="E30" s="209">
        <v>3848.09</v>
      </c>
      <c r="F30" s="209" t="str">
        <f t="shared" si="0"/>
        <v>OWSH19-0167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142</v>
      </c>
      <c r="C31" s="348">
        <v>43536</v>
      </c>
      <c r="D31" s="169" t="s">
        <v>3287</v>
      </c>
      <c r="E31" s="209">
        <v>459.6</v>
      </c>
      <c r="F31" s="209" t="str">
        <f t="shared" si="0"/>
        <v>OWSH19-0168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141</v>
      </c>
      <c r="C32" s="348">
        <v>43536</v>
      </c>
      <c r="D32" s="169" t="s">
        <v>3288</v>
      </c>
      <c r="E32" s="209">
        <v>4182.18</v>
      </c>
      <c r="F32" s="209" t="str">
        <f t="shared" si="0"/>
        <v>OWSH19-0169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142</v>
      </c>
      <c r="C33" s="348">
        <v>43536</v>
      </c>
      <c r="D33" s="169" t="s">
        <v>3289</v>
      </c>
      <c r="E33" s="209">
        <v>5651.91</v>
      </c>
      <c r="F33" s="209" t="str">
        <f t="shared" si="0"/>
        <v>OWSH19-0170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142</v>
      </c>
      <c r="C34" s="348">
        <v>43537</v>
      </c>
      <c r="D34" s="169" t="s">
        <v>3290</v>
      </c>
      <c r="E34" s="209">
        <v>2163.35</v>
      </c>
      <c r="F34" s="209" t="str">
        <f t="shared" si="0"/>
        <v>OWSH19-0171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298</v>
      </c>
      <c r="C35" s="348">
        <v>43537</v>
      </c>
      <c r="D35" s="169" t="s">
        <v>3291</v>
      </c>
      <c r="E35" s="209">
        <v>2540.16</v>
      </c>
      <c r="F35" s="209" t="str">
        <f t="shared" si="0"/>
        <v>OWSH19-0172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142</v>
      </c>
      <c r="C36" s="348">
        <v>43537</v>
      </c>
      <c r="D36" s="169" t="s">
        <v>3292</v>
      </c>
      <c r="E36" s="209">
        <v>2451</v>
      </c>
      <c r="F36" s="209" t="str">
        <f t="shared" si="0"/>
        <v>OWSH19-0173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43538</v>
      </c>
      <c r="D37" s="169" t="s">
        <v>3293</v>
      </c>
      <c r="E37" s="209">
        <v>1433.6</v>
      </c>
      <c r="F37" s="209" t="str">
        <f t="shared" si="0"/>
        <v>OWSH19-0174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142</v>
      </c>
      <c r="C38" s="348">
        <v>43538</v>
      </c>
      <c r="D38" s="169" t="s">
        <v>3294</v>
      </c>
      <c r="E38" s="209">
        <v>2834.56</v>
      </c>
      <c r="F38" s="209" t="str">
        <f t="shared" si="0"/>
        <v>OWSH19-0175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142</v>
      </c>
      <c r="C39" s="348">
        <v>43539</v>
      </c>
      <c r="D39" s="169" t="s">
        <v>3295</v>
      </c>
      <c r="E39" s="209">
        <v>1413.6</v>
      </c>
      <c r="F39" s="209" t="str">
        <f t="shared" si="0"/>
        <v>OWSH19-0176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346</v>
      </c>
      <c r="C40" s="348">
        <v>43539</v>
      </c>
      <c r="D40" s="169" t="s">
        <v>3296</v>
      </c>
      <c r="E40" s="209">
        <v>2027.4</v>
      </c>
      <c r="F40" s="209" t="str">
        <f t="shared" si="0"/>
        <v>OWSH19-0177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142</v>
      </c>
      <c r="C41" s="348">
        <v>43539</v>
      </c>
      <c r="D41" s="169" t="s">
        <v>3297</v>
      </c>
      <c r="E41" s="209">
        <v>1114.8</v>
      </c>
      <c r="F41" s="209" t="str">
        <f t="shared" si="0"/>
        <v>OWSH19-0178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142</v>
      </c>
      <c r="C42" s="348">
        <v>43539</v>
      </c>
      <c r="D42" s="169" t="s">
        <v>3298</v>
      </c>
      <c r="E42" s="209">
        <v>4486.16</v>
      </c>
      <c r="F42" s="209" t="str">
        <f t="shared" si="0"/>
        <v>OWSH19-0179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142</v>
      </c>
      <c r="C43" s="348">
        <v>43540</v>
      </c>
      <c r="D43" s="169" t="s">
        <v>3299</v>
      </c>
      <c r="E43" s="209">
        <v>7461.68</v>
      </c>
      <c r="F43" s="209" t="str">
        <f t="shared" si="0"/>
        <v>OWSH19-0180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232</v>
      </c>
      <c r="C44" s="348">
        <v>43543</v>
      </c>
      <c r="D44" s="169" t="s">
        <v>3300</v>
      </c>
      <c r="E44" s="209">
        <v>719.8</v>
      </c>
      <c r="F44" s="209" t="str">
        <f t="shared" si="0"/>
        <v>OWSH19-0181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142</v>
      </c>
      <c r="C45" s="348">
        <v>43543</v>
      </c>
      <c r="D45" s="169" t="s">
        <v>3301</v>
      </c>
      <c r="E45" s="209">
        <v>984</v>
      </c>
      <c r="F45" s="209" t="str">
        <f t="shared" si="0"/>
        <v>OWSH19-0182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141</v>
      </c>
      <c r="C46" s="348">
        <v>43543</v>
      </c>
      <c r="D46" s="169" t="s">
        <v>3302</v>
      </c>
      <c r="E46" s="209">
        <v>5476.9</v>
      </c>
      <c r="F46" s="209" t="str">
        <f t="shared" si="0"/>
        <v>OWSH19-0183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142</v>
      </c>
      <c r="C47" s="348">
        <v>43543</v>
      </c>
      <c r="D47" s="169" t="s">
        <v>3303</v>
      </c>
      <c r="E47" s="209">
        <v>3064.3</v>
      </c>
      <c r="F47" s="209" t="str">
        <f t="shared" si="0"/>
        <v>OWSH19-0184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142</v>
      </c>
      <c r="C48" s="348">
        <v>43544</v>
      </c>
      <c r="D48" s="169" t="s">
        <v>3304</v>
      </c>
      <c r="E48" s="209">
        <v>1364.63</v>
      </c>
      <c r="F48" s="209" t="str">
        <f t="shared" si="0"/>
        <v>OWSH19-0185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43</v>
      </c>
      <c r="C49" s="348">
        <v>43544</v>
      </c>
      <c r="D49" s="169" t="s">
        <v>3305</v>
      </c>
      <c r="E49" s="209">
        <v>150.97999999999999</v>
      </c>
      <c r="F49" s="209" t="str">
        <f t="shared" si="0"/>
        <v>OWSH19-0186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346</v>
      </c>
      <c r="C50" s="348">
        <v>43544</v>
      </c>
      <c r="D50" s="169" t="s">
        <v>3306</v>
      </c>
      <c r="E50" s="209">
        <v>2860.4</v>
      </c>
      <c r="F50" s="209" t="str">
        <f t="shared" si="0"/>
        <v>OWSH19-0187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142</v>
      </c>
      <c r="C51" s="348">
        <v>43544</v>
      </c>
      <c r="D51" s="169" t="s">
        <v>3307</v>
      </c>
      <c r="E51" s="209">
        <v>3788.35</v>
      </c>
      <c r="F51" s="209" t="str">
        <f t="shared" si="0"/>
        <v>OWSH19-0188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142</v>
      </c>
      <c r="C52" s="348">
        <v>43545</v>
      </c>
      <c r="D52" s="169" t="s">
        <v>3308</v>
      </c>
      <c r="E52" s="209">
        <v>1599.2</v>
      </c>
      <c r="F52" s="209" t="str">
        <f t="shared" si="0"/>
        <v>OWSH19-0189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142</v>
      </c>
      <c r="C53" s="348">
        <v>43545</v>
      </c>
      <c r="D53" s="169" t="s">
        <v>3309</v>
      </c>
      <c r="E53" s="209">
        <v>584.9</v>
      </c>
      <c r="F53" s="209" t="str">
        <f t="shared" si="0"/>
        <v>OWSH19-0190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298</v>
      </c>
      <c r="C54" s="348">
        <v>43545</v>
      </c>
      <c r="D54" s="169" t="s">
        <v>3310</v>
      </c>
      <c r="E54" s="209">
        <v>6350.4</v>
      </c>
      <c r="F54" s="209" t="str">
        <f t="shared" si="0"/>
        <v>OWSH19-0191</v>
      </c>
      <c r="G54" s="349"/>
      <c r="H54" s="209"/>
      <c r="I54" s="220"/>
      <c r="J54" s="249"/>
    </row>
    <row r="55" spans="1:10" s="215" customFormat="1" ht="18" customHeight="1">
      <c r="A55" s="169">
        <v>49</v>
      </c>
      <c r="B55" s="215" t="s">
        <v>142</v>
      </c>
      <c r="C55" s="348">
        <v>43545</v>
      </c>
      <c r="D55" s="169" t="s">
        <v>3311</v>
      </c>
      <c r="E55" s="209">
        <v>2415.6999999999998</v>
      </c>
      <c r="F55" s="209" t="str">
        <f t="shared" si="0"/>
        <v>OWSH19-0192</v>
      </c>
      <c r="G55" s="349"/>
      <c r="H55" s="209"/>
      <c r="I55" s="220"/>
      <c r="J55" s="249"/>
    </row>
    <row r="56" spans="1:10" s="215" customFormat="1" ht="18" customHeight="1">
      <c r="A56" s="169">
        <v>50</v>
      </c>
      <c r="B56" s="215" t="s">
        <v>142</v>
      </c>
      <c r="C56" s="348">
        <v>43546</v>
      </c>
      <c r="D56" s="169" t="s">
        <v>3312</v>
      </c>
      <c r="E56" s="209">
        <v>525.6</v>
      </c>
      <c r="F56" s="209" t="str">
        <f t="shared" si="0"/>
        <v>OWSH19-0193</v>
      </c>
      <c r="G56" s="349"/>
      <c r="H56" s="209"/>
      <c r="I56" s="220"/>
      <c r="J56" s="249"/>
    </row>
    <row r="57" spans="1:10" s="215" customFormat="1" ht="18" customHeight="1">
      <c r="A57" s="169">
        <v>51</v>
      </c>
      <c r="B57" s="215" t="s">
        <v>141</v>
      </c>
      <c r="C57" s="348">
        <v>43546</v>
      </c>
      <c r="D57" s="169" t="s">
        <v>3313</v>
      </c>
      <c r="E57" s="209">
        <v>3994.15</v>
      </c>
      <c r="F57" s="209" t="str">
        <f t="shared" si="0"/>
        <v>OWSH19-0194</v>
      </c>
      <c r="G57" s="349"/>
      <c r="H57" s="209"/>
      <c r="I57" s="220"/>
      <c r="J57" s="249"/>
    </row>
    <row r="58" spans="1:10" s="215" customFormat="1" ht="18" customHeight="1">
      <c r="A58" s="169">
        <v>52</v>
      </c>
      <c r="B58" s="215" t="s">
        <v>298</v>
      </c>
      <c r="C58" s="348">
        <v>43546</v>
      </c>
      <c r="D58" s="169" t="s">
        <v>3314</v>
      </c>
      <c r="E58" s="209">
        <v>635.04</v>
      </c>
      <c r="F58" s="209" t="str">
        <f t="shared" si="0"/>
        <v>OWSH19-0195</v>
      </c>
      <c r="G58" s="349"/>
      <c r="H58" s="209"/>
      <c r="I58" s="220"/>
      <c r="J58" s="249"/>
    </row>
    <row r="59" spans="1:10" s="215" customFormat="1" ht="18" customHeight="1">
      <c r="A59" s="169">
        <v>53</v>
      </c>
      <c r="B59" s="215" t="s">
        <v>142</v>
      </c>
      <c r="C59" s="348">
        <v>43546</v>
      </c>
      <c r="D59" s="169" t="s">
        <v>3315</v>
      </c>
      <c r="E59" s="209">
        <v>6756.46</v>
      </c>
      <c r="F59" s="209" t="str">
        <f t="shared" si="0"/>
        <v>OWSH19-0196</v>
      </c>
      <c r="G59" s="349"/>
      <c r="H59" s="209"/>
      <c r="I59" s="220"/>
      <c r="J59" s="249"/>
    </row>
    <row r="60" spans="1:10" s="215" customFormat="1" ht="18" customHeight="1">
      <c r="A60" s="169">
        <v>54</v>
      </c>
      <c r="B60" s="215" t="s">
        <v>142</v>
      </c>
      <c r="C60" s="348">
        <v>43546</v>
      </c>
      <c r="D60" s="169" t="s">
        <v>3316</v>
      </c>
      <c r="E60" s="209">
        <v>2174.6</v>
      </c>
      <c r="F60" s="209" t="str">
        <f t="shared" si="0"/>
        <v>OWSH19-0197</v>
      </c>
      <c r="G60" s="349"/>
      <c r="H60" s="209"/>
      <c r="I60" s="220"/>
      <c r="J60" s="249"/>
    </row>
    <row r="61" spans="1:10" s="215" customFormat="1" ht="18" customHeight="1">
      <c r="A61" s="169">
        <v>55</v>
      </c>
      <c r="B61" s="215" t="s">
        <v>142</v>
      </c>
      <c r="C61" s="348">
        <v>43546</v>
      </c>
      <c r="D61" s="169" t="s">
        <v>3317</v>
      </c>
      <c r="E61" s="209">
        <f>729.75+756+992.73+544.8</f>
        <v>3023.2799999999997</v>
      </c>
      <c r="F61" s="209" t="str">
        <f t="shared" si="0"/>
        <v>OWSH19-0198</v>
      </c>
      <c r="G61" s="349"/>
      <c r="H61" s="209"/>
      <c r="I61" s="220"/>
      <c r="J61" s="249"/>
    </row>
    <row r="62" spans="1:10" s="215" customFormat="1" ht="18" customHeight="1">
      <c r="A62" s="169">
        <v>56</v>
      </c>
      <c r="B62" s="215" t="s">
        <v>142</v>
      </c>
      <c r="C62" s="348">
        <v>43549</v>
      </c>
      <c r="D62" s="169" t="s">
        <v>3318</v>
      </c>
      <c r="E62" s="209">
        <v>1296.21</v>
      </c>
      <c r="F62" s="209" t="str">
        <f t="shared" si="0"/>
        <v>OWSH19-0199</v>
      </c>
      <c r="G62" s="349"/>
      <c r="H62" s="209"/>
      <c r="I62" s="220"/>
      <c r="J62" s="249"/>
    </row>
    <row r="63" spans="1:10" s="215" customFormat="1" ht="18" customHeight="1">
      <c r="A63" s="169">
        <v>57</v>
      </c>
      <c r="B63" s="215" t="s">
        <v>142</v>
      </c>
      <c r="C63" s="348">
        <v>43550</v>
      </c>
      <c r="D63" s="169" t="s">
        <v>3319</v>
      </c>
      <c r="E63" s="209">
        <v>1532</v>
      </c>
      <c r="F63" s="209" t="str">
        <f t="shared" si="0"/>
        <v>OWSH19-0200</v>
      </c>
      <c r="G63" s="349"/>
      <c r="H63" s="209"/>
      <c r="I63" s="220"/>
      <c r="J63" s="249"/>
    </row>
    <row r="64" spans="1:10" s="215" customFormat="1" ht="18" customHeight="1">
      <c r="A64" s="169">
        <v>58</v>
      </c>
      <c r="B64" s="215" t="s">
        <v>142</v>
      </c>
      <c r="C64" s="348">
        <v>43550</v>
      </c>
      <c r="D64" s="169" t="s">
        <v>3320</v>
      </c>
      <c r="E64" s="209">
        <v>2221.1999999999998</v>
      </c>
      <c r="F64" s="209" t="str">
        <f t="shared" si="0"/>
        <v>OWSH19-0201</v>
      </c>
      <c r="G64" s="349"/>
      <c r="H64" s="209"/>
      <c r="I64" s="220"/>
      <c r="J64" s="249"/>
    </row>
    <row r="65" spans="1:10" s="215" customFormat="1" ht="18" customHeight="1">
      <c r="A65" s="169">
        <v>59</v>
      </c>
      <c r="B65" s="215" t="s">
        <v>142</v>
      </c>
      <c r="C65" s="348">
        <v>43550</v>
      </c>
      <c r="D65" s="169" t="s">
        <v>3321</v>
      </c>
      <c r="E65" s="209">
        <f>337.81+993.6+1737.6+432</f>
        <v>3501.01</v>
      </c>
      <c r="F65" s="209" t="str">
        <f t="shared" si="0"/>
        <v>OWSH19-0202</v>
      </c>
      <c r="G65" s="349"/>
      <c r="H65" s="209"/>
      <c r="I65" s="220"/>
      <c r="J65" s="249"/>
    </row>
    <row r="66" spans="1:10" s="215" customFormat="1" ht="18" customHeight="1">
      <c r="A66" s="169">
        <v>60</v>
      </c>
      <c r="B66" s="215" t="s">
        <v>142</v>
      </c>
      <c r="C66" s="348">
        <v>43550</v>
      </c>
      <c r="D66" s="169" t="s">
        <v>3322</v>
      </c>
      <c r="E66" s="209">
        <v>1013.6</v>
      </c>
      <c r="F66" s="209" t="str">
        <f t="shared" si="0"/>
        <v>OWSH19-0203</v>
      </c>
      <c r="G66" s="349"/>
      <c r="H66" s="209"/>
      <c r="I66" s="220"/>
      <c r="J66" s="249"/>
    </row>
    <row r="67" spans="1:10" s="215" customFormat="1" ht="18" customHeight="1">
      <c r="A67" s="169">
        <v>61</v>
      </c>
      <c r="B67" s="215" t="s">
        <v>142</v>
      </c>
      <c r="C67" s="348">
        <v>43550</v>
      </c>
      <c r="D67" s="169" t="s">
        <v>3323</v>
      </c>
      <c r="E67" s="209">
        <f>29.11+966+1766.56</f>
        <v>2761.67</v>
      </c>
      <c r="F67" s="209" t="str">
        <f t="shared" si="0"/>
        <v>OWSH19-0204</v>
      </c>
      <c r="G67" s="349"/>
      <c r="H67" s="209"/>
      <c r="I67" s="220"/>
      <c r="J67" s="249"/>
    </row>
    <row r="68" spans="1:10" s="215" customFormat="1" ht="18" customHeight="1">
      <c r="A68" s="169">
        <v>62</v>
      </c>
      <c r="B68" s="215" t="s">
        <v>141</v>
      </c>
      <c r="C68" s="348">
        <v>43551</v>
      </c>
      <c r="D68" s="169" t="s">
        <v>3324</v>
      </c>
      <c r="E68" s="209">
        <v>2155.1999999999998</v>
      </c>
      <c r="F68" s="209" t="str">
        <f t="shared" si="0"/>
        <v>OWSH19-0205</v>
      </c>
      <c r="G68" s="349"/>
      <c r="H68" s="209"/>
      <c r="I68" s="220"/>
      <c r="J68" s="249"/>
    </row>
    <row r="69" spans="1:10" s="215" customFormat="1" ht="18" customHeight="1">
      <c r="A69" s="169">
        <v>63</v>
      </c>
      <c r="B69" s="215" t="s">
        <v>142</v>
      </c>
      <c r="C69" s="348">
        <v>43551</v>
      </c>
      <c r="D69" s="169" t="s">
        <v>3325</v>
      </c>
      <c r="E69" s="209">
        <v>4575.3599999999997</v>
      </c>
      <c r="F69" s="209" t="str">
        <f t="shared" si="0"/>
        <v>OWSH19-0206</v>
      </c>
      <c r="G69" s="349"/>
      <c r="H69" s="209"/>
      <c r="I69" s="220"/>
      <c r="J69" s="249"/>
    </row>
    <row r="70" spans="1:10" s="215" customFormat="1" ht="18" customHeight="1">
      <c r="A70" s="169">
        <v>64</v>
      </c>
      <c r="B70" s="215" t="s">
        <v>142</v>
      </c>
      <c r="C70" s="348">
        <v>43552</v>
      </c>
      <c r="D70" s="169" t="s">
        <v>4240</v>
      </c>
      <c r="E70" s="209">
        <v>525.6</v>
      </c>
      <c r="F70" s="209" t="str">
        <f t="shared" si="0"/>
        <v>OWSH19-0207</v>
      </c>
      <c r="G70" s="349"/>
      <c r="H70" s="209"/>
      <c r="I70" s="220"/>
      <c r="J70" s="249"/>
    </row>
    <row r="71" spans="1:10" s="215" customFormat="1" ht="18" customHeight="1">
      <c r="A71" s="169">
        <v>65</v>
      </c>
      <c r="B71" s="215" t="s">
        <v>142</v>
      </c>
      <c r="C71" s="348">
        <v>43552</v>
      </c>
      <c r="D71" s="169" t="s">
        <v>4241</v>
      </c>
      <c r="E71" s="209">
        <v>3070.7</v>
      </c>
      <c r="F71" s="209" t="str">
        <f t="shared" si="0"/>
        <v>OWSH19-0208</v>
      </c>
      <c r="G71" s="349"/>
      <c r="H71" s="209"/>
      <c r="I71" s="220"/>
      <c r="J71" s="249"/>
    </row>
    <row r="72" spans="1:10" s="215" customFormat="1" ht="18" customHeight="1">
      <c r="A72" s="169">
        <v>65</v>
      </c>
      <c r="B72" s="215" t="s">
        <v>142</v>
      </c>
      <c r="C72" s="348">
        <v>43553</v>
      </c>
      <c r="D72" s="169" t="s">
        <v>4242</v>
      </c>
      <c r="E72" s="209">
        <v>2384.8000000000002</v>
      </c>
      <c r="F72" s="209" t="str">
        <f t="shared" si="0"/>
        <v>OWSH19-0209</v>
      </c>
      <c r="G72" s="349"/>
      <c r="H72" s="209"/>
      <c r="I72" s="220"/>
      <c r="J72" s="249"/>
    </row>
    <row r="73" spans="1:10" s="215" customFormat="1" ht="18" customHeight="1">
      <c r="A73" s="169">
        <v>65</v>
      </c>
      <c r="B73" s="215" t="s">
        <v>142</v>
      </c>
      <c r="C73" s="348">
        <v>43553</v>
      </c>
      <c r="D73" s="169" t="s">
        <v>4447</v>
      </c>
      <c r="E73" s="209">
        <v>7500.21</v>
      </c>
      <c r="F73" s="209" t="str">
        <f t="shared" si="0"/>
        <v>OWSH19-0210</v>
      </c>
      <c r="G73" s="349"/>
      <c r="H73" s="209"/>
      <c r="I73" s="220"/>
      <c r="J73" s="249"/>
    </row>
    <row r="74" spans="1:10" s="215" customFormat="1" ht="18" customHeight="1" thickBot="1">
      <c r="A74" s="169">
        <v>65</v>
      </c>
      <c r="B74" s="215" t="s">
        <v>142</v>
      </c>
      <c r="C74" s="348">
        <v>43554</v>
      </c>
      <c r="D74" s="169" t="s">
        <v>4448</v>
      </c>
      <c r="E74" s="209">
        <v>2306.5500000000002</v>
      </c>
      <c r="F74" s="209" t="str">
        <f t="shared" si="0"/>
        <v>OWSH19-0211</v>
      </c>
      <c r="G74" s="349"/>
      <c r="H74" s="209"/>
      <c r="I74" s="220"/>
      <c r="J74" s="249"/>
    </row>
    <row r="75" spans="1:10" s="150" customFormat="1" ht="20.25" customHeight="1" thickTop="1">
      <c r="A75" s="489"/>
      <c r="B75" s="490"/>
      <c r="C75" s="490"/>
      <c r="D75" s="492"/>
      <c r="E75" s="148">
        <f>SUM(E7:E74)</f>
        <v>186687.35000000003</v>
      </c>
      <c r="F75" s="148"/>
      <c r="G75" s="194"/>
      <c r="H75" s="148">
        <f>SUM(H7:H74)</f>
        <v>0</v>
      </c>
      <c r="I75" s="148">
        <f>SUM(I7:I74)</f>
        <v>0</v>
      </c>
      <c r="J75" s="149"/>
    </row>
    <row r="76" spans="1:10" ht="18" customHeight="1">
      <c r="C76" s="151"/>
      <c r="D76" s="152"/>
      <c r="E76" s="133">
        <f>+E75+'osh03'!E52</f>
        <v>291815.51</v>
      </c>
      <c r="G76" s="151"/>
    </row>
    <row r="80" spans="1:10" ht="18" customHeight="1">
      <c r="G80" s="132"/>
      <c r="H80" s="196"/>
    </row>
  </sheetData>
  <autoFilter ref="A6:J76" xr:uid="{00000000-0009-0000-0000-000025000000}"/>
  <mergeCells count="3">
    <mergeCell ref="A5:F5"/>
    <mergeCell ref="G5:I5"/>
    <mergeCell ref="A75:D75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57"/>
  <sheetViews>
    <sheetView showGridLines="0" zoomScale="80" zoomScaleNormal="80" workbookViewId="0">
      <pane xSplit="2" ySplit="6" topLeftCell="C21" activePane="bottomRight" state="frozen"/>
      <selection activeCell="F1091" sqref="F1091"/>
      <selection pane="topRight" activeCell="F1091" sqref="F1091"/>
      <selection pane="bottomLeft" activeCell="F1091" sqref="F1091"/>
      <selection pane="bottomRight" activeCell="F1091" sqref="F1091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19.5703125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91"/>
    </row>
    <row r="3" spans="1:10" ht="23.25" customHeight="1">
      <c r="A3" s="94" t="s">
        <v>3262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358</v>
      </c>
      <c r="C7" s="90">
        <v>43525</v>
      </c>
      <c r="D7" s="125" t="s">
        <v>3229</v>
      </c>
      <c r="E7" s="109">
        <v>369</v>
      </c>
      <c r="F7" s="107" t="str">
        <f t="shared" ref="F7:F51" si="0">D7</f>
        <v>OSH19-0057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298</v>
      </c>
      <c r="C8" s="90">
        <v>43525</v>
      </c>
      <c r="D8" s="125" t="s">
        <v>3230</v>
      </c>
      <c r="E8" s="109">
        <v>1497.81</v>
      </c>
      <c r="F8" s="107" t="str">
        <f t="shared" si="0"/>
        <v>OSH19-0058</v>
      </c>
      <c r="G8" s="318"/>
      <c r="H8" s="109"/>
      <c r="I8" s="110"/>
      <c r="J8" s="107"/>
    </row>
    <row r="9" spans="1:10" ht="18" customHeight="1">
      <c r="A9" s="324">
        <v>3</v>
      </c>
      <c r="B9" s="200" t="s">
        <v>346</v>
      </c>
      <c r="C9" s="90">
        <v>43525</v>
      </c>
      <c r="D9" s="125" t="s">
        <v>3231</v>
      </c>
      <c r="E9" s="109">
        <v>5121</v>
      </c>
      <c r="F9" s="107" t="str">
        <f t="shared" si="0"/>
        <v>OSH19-0059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326</v>
      </c>
      <c r="C10" s="90">
        <v>43525</v>
      </c>
      <c r="D10" s="125" t="s">
        <v>3232</v>
      </c>
      <c r="E10" s="109">
        <v>787.5</v>
      </c>
      <c r="F10" s="107" t="str">
        <f t="shared" si="0"/>
        <v>OSH19-0060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326</v>
      </c>
      <c r="C11" s="90">
        <v>43528</v>
      </c>
      <c r="D11" s="125" t="s">
        <v>3233</v>
      </c>
      <c r="E11" s="109">
        <v>787.5</v>
      </c>
      <c r="F11" s="107" t="str">
        <f t="shared" si="0"/>
        <v>OSH19-0061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47</v>
      </c>
      <c r="C12" s="90">
        <v>43528</v>
      </c>
      <c r="D12" s="125" t="s">
        <v>3234</v>
      </c>
      <c r="E12" s="109">
        <v>1782</v>
      </c>
      <c r="F12" s="107" t="str">
        <f t="shared" si="0"/>
        <v>OSH19-0062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53</v>
      </c>
      <c r="C13" s="90">
        <v>43529</v>
      </c>
      <c r="D13" s="125" t="s">
        <v>3235</v>
      </c>
      <c r="E13" s="109">
        <v>3658</v>
      </c>
      <c r="F13" s="107" t="str">
        <f t="shared" si="0"/>
        <v>OSH19-0063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1710</v>
      </c>
      <c r="C14" s="90">
        <v>43529</v>
      </c>
      <c r="D14" s="125" t="s">
        <v>3236</v>
      </c>
      <c r="E14" s="109">
        <v>1532.25</v>
      </c>
      <c r="F14" s="107" t="str">
        <f t="shared" si="0"/>
        <v>OSH19-0064</v>
      </c>
      <c r="G14" s="318"/>
      <c r="H14" s="109"/>
      <c r="I14" s="110"/>
      <c r="J14" s="107"/>
    </row>
    <row r="15" spans="1:10" ht="18" customHeight="1">
      <c r="A15" s="324">
        <v>10</v>
      </c>
      <c r="B15" s="200" t="s">
        <v>142</v>
      </c>
      <c r="C15" s="90">
        <v>43530</v>
      </c>
      <c r="D15" s="125" t="s">
        <v>3237</v>
      </c>
      <c r="E15" s="109">
        <v>1062.4000000000001</v>
      </c>
      <c r="F15" s="107" t="str">
        <f t="shared" si="0"/>
        <v>OSH19-0066</v>
      </c>
      <c r="G15" s="318"/>
      <c r="H15" s="109"/>
      <c r="I15" s="110"/>
      <c r="J15" s="107"/>
    </row>
    <row r="16" spans="1:10" ht="18" customHeight="1">
      <c r="A16" s="324">
        <v>11</v>
      </c>
      <c r="B16" s="200" t="s">
        <v>298</v>
      </c>
      <c r="C16" s="90">
        <v>43531</v>
      </c>
      <c r="D16" s="125" t="s">
        <v>3238</v>
      </c>
      <c r="E16" s="109">
        <v>3752.49</v>
      </c>
      <c r="F16" s="107" t="str">
        <f t="shared" si="0"/>
        <v>OSH19-0067</v>
      </c>
      <c r="G16" s="318"/>
      <c r="H16" s="109"/>
      <c r="I16" s="110"/>
      <c r="J16" s="107"/>
    </row>
    <row r="17" spans="1:10" ht="18" customHeight="1">
      <c r="A17" s="324">
        <v>12</v>
      </c>
      <c r="B17" s="200" t="s">
        <v>346</v>
      </c>
      <c r="C17" s="90">
        <v>43531</v>
      </c>
      <c r="D17" s="125" t="s">
        <v>3239</v>
      </c>
      <c r="E17" s="109">
        <v>3500</v>
      </c>
      <c r="F17" s="107" t="str">
        <f t="shared" si="0"/>
        <v>OSH19-0068</v>
      </c>
      <c r="G17" s="318"/>
      <c r="H17" s="109"/>
      <c r="I17" s="110"/>
      <c r="J17" s="107"/>
    </row>
    <row r="18" spans="1:10" ht="18" customHeight="1">
      <c r="A18" s="324">
        <v>13</v>
      </c>
      <c r="B18" s="200" t="s">
        <v>142</v>
      </c>
      <c r="C18" s="90">
        <v>43531</v>
      </c>
      <c r="D18" s="125" t="s">
        <v>3240</v>
      </c>
      <c r="E18" s="109">
        <v>2123.0700000000002</v>
      </c>
      <c r="F18" s="107" t="str">
        <f t="shared" si="0"/>
        <v>OSH19-0069</v>
      </c>
      <c r="G18" s="318"/>
      <c r="H18" s="109"/>
      <c r="I18" s="110"/>
      <c r="J18" s="107"/>
    </row>
    <row r="19" spans="1:10" ht="18" customHeight="1">
      <c r="A19" s="324">
        <v>14</v>
      </c>
      <c r="B19" s="200" t="s">
        <v>358</v>
      </c>
      <c r="C19" s="90">
        <v>43532</v>
      </c>
      <c r="D19" s="125" t="s">
        <v>3241</v>
      </c>
      <c r="E19" s="109">
        <v>2419.98</v>
      </c>
      <c r="F19" s="107" t="str">
        <f t="shared" si="0"/>
        <v>OSH19-0070</v>
      </c>
      <c r="G19" s="318"/>
      <c r="H19" s="109"/>
      <c r="I19" s="110"/>
      <c r="J19" s="107"/>
    </row>
    <row r="20" spans="1:10" ht="18" customHeight="1">
      <c r="A20" s="324">
        <v>15</v>
      </c>
      <c r="B20" s="200" t="s">
        <v>142</v>
      </c>
      <c r="C20" s="90">
        <v>43536</v>
      </c>
      <c r="D20" s="125" t="s">
        <v>3242</v>
      </c>
      <c r="E20" s="109">
        <v>982.51</v>
      </c>
      <c r="F20" s="107" t="str">
        <f t="shared" si="0"/>
        <v>OSH19-0071</v>
      </c>
      <c r="G20" s="318"/>
      <c r="H20" s="109"/>
      <c r="I20" s="110"/>
      <c r="J20" s="107"/>
    </row>
    <row r="21" spans="1:10" ht="18" customHeight="1">
      <c r="A21" s="324">
        <v>16</v>
      </c>
      <c r="B21" s="200" t="s">
        <v>142</v>
      </c>
      <c r="C21" s="90">
        <v>43536</v>
      </c>
      <c r="D21" s="125" t="s">
        <v>3243</v>
      </c>
      <c r="E21" s="109">
        <v>2126.4</v>
      </c>
      <c r="F21" s="107" t="str">
        <f t="shared" si="0"/>
        <v>OSH19-0072</v>
      </c>
      <c r="G21" s="318"/>
      <c r="H21" s="109"/>
      <c r="I21" s="110"/>
      <c r="J21" s="107"/>
    </row>
    <row r="22" spans="1:10" ht="18" customHeight="1">
      <c r="A22" s="324">
        <v>17</v>
      </c>
      <c r="B22" s="200" t="s">
        <v>358</v>
      </c>
      <c r="C22" s="90">
        <v>43536</v>
      </c>
      <c r="D22" s="125" t="s">
        <v>3244</v>
      </c>
      <c r="E22" s="109">
        <v>313.8</v>
      </c>
      <c r="F22" s="107" t="str">
        <f t="shared" si="0"/>
        <v>OSH19-0073</v>
      </c>
      <c r="G22" s="318"/>
      <c r="H22" s="109"/>
      <c r="I22" s="110"/>
      <c r="J22" s="107"/>
    </row>
    <row r="23" spans="1:10" ht="18" customHeight="1">
      <c r="A23" s="324">
        <v>18</v>
      </c>
      <c r="B23" s="200" t="s">
        <v>298</v>
      </c>
      <c r="C23" s="90">
        <v>43537</v>
      </c>
      <c r="D23" s="125" t="s">
        <v>3245</v>
      </c>
      <c r="E23" s="109">
        <v>2964.99</v>
      </c>
      <c r="F23" s="107" t="str">
        <f t="shared" si="0"/>
        <v>OSH19-0074</v>
      </c>
      <c r="G23" s="318"/>
      <c r="H23" s="109"/>
      <c r="I23" s="110"/>
      <c r="J23" s="107"/>
    </row>
    <row r="24" spans="1:10" ht="18" customHeight="1">
      <c r="A24" s="324">
        <v>19</v>
      </c>
      <c r="B24" s="200" t="s">
        <v>58</v>
      </c>
      <c r="C24" s="90">
        <v>43538</v>
      </c>
      <c r="D24" s="125" t="s">
        <v>3246</v>
      </c>
      <c r="E24" s="109">
        <v>3190</v>
      </c>
      <c r="F24" s="107" t="str">
        <f t="shared" si="0"/>
        <v>OSH19-0075</v>
      </c>
      <c r="G24" s="318"/>
      <c r="H24" s="109"/>
      <c r="I24" s="110"/>
      <c r="J24" s="107"/>
    </row>
    <row r="25" spans="1:10" ht="18" customHeight="1">
      <c r="A25" s="324">
        <v>20</v>
      </c>
      <c r="B25" s="200" t="s">
        <v>142</v>
      </c>
      <c r="C25" s="90">
        <v>43538</v>
      </c>
      <c r="D25" s="125" t="s">
        <v>3247</v>
      </c>
      <c r="E25" s="109">
        <v>1096</v>
      </c>
      <c r="F25" s="107" t="str">
        <f t="shared" si="0"/>
        <v>OSH19-0076</v>
      </c>
      <c r="G25" s="318"/>
      <c r="H25" s="109"/>
      <c r="I25" s="110"/>
      <c r="J25" s="107"/>
    </row>
    <row r="26" spans="1:10" ht="18" customHeight="1">
      <c r="A26" s="324">
        <v>21</v>
      </c>
      <c r="B26" s="200" t="s">
        <v>346</v>
      </c>
      <c r="C26" s="90">
        <v>43539</v>
      </c>
      <c r="D26" s="125" t="s">
        <v>3248</v>
      </c>
      <c r="E26" s="109">
        <v>1568</v>
      </c>
      <c r="F26" s="107" t="str">
        <f t="shared" si="0"/>
        <v>OSH19-0077</v>
      </c>
      <c r="G26" s="318"/>
      <c r="H26" s="109"/>
      <c r="I26" s="110"/>
      <c r="J26" s="107"/>
    </row>
    <row r="27" spans="1:10" ht="18" customHeight="1">
      <c r="A27" s="324">
        <v>22</v>
      </c>
      <c r="B27" s="200" t="s">
        <v>1710</v>
      </c>
      <c r="C27" s="90">
        <v>43539</v>
      </c>
      <c r="D27" s="125" t="s">
        <v>3249</v>
      </c>
      <c r="E27" s="109">
        <v>9988.4599999999991</v>
      </c>
      <c r="F27" s="107" t="str">
        <f t="shared" si="0"/>
        <v>OSH19-0078</v>
      </c>
      <c r="G27" s="318"/>
      <c r="H27" s="109"/>
      <c r="I27" s="110"/>
      <c r="J27" s="107"/>
    </row>
    <row r="28" spans="1:10" ht="18" customHeight="1">
      <c r="A28" s="324">
        <v>23</v>
      </c>
      <c r="B28" s="200" t="s">
        <v>141</v>
      </c>
      <c r="C28" s="90">
        <v>43539</v>
      </c>
      <c r="D28" s="125" t="s">
        <v>3250</v>
      </c>
      <c r="E28" s="109">
        <v>3096</v>
      </c>
      <c r="F28" s="107" t="str">
        <f t="shared" si="0"/>
        <v>OSH19-0079</v>
      </c>
      <c r="G28" s="318"/>
      <c r="H28" s="109"/>
      <c r="I28" s="110"/>
      <c r="J28" s="107"/>
    </row>
    <row r="29" spans="1:10" ht="18" customHeight="1">
      <c r="A29" s="324">
        <v>24</v>
      </c>
      <c r="B29" s="200" t="s">
        <v>142</v>
      </c>
      <c r="C29" s="90">
        <v>43540</v>
      </c>
      <c r="D29" s="125" t="s">
        <v>3251</v>
      </c>
      <c r="E29" s="109">
        <v>756.24</v>
      </c>
      <c r="F29" s="107" t="str">
        <f t="shared" si="0"/>
        <v>OSH19-0080</v>
      </c>
      <c r="G29" s="318"/>
      <c r="H29" s="109"/>
      <c r="I29" s="110"/>
      <c r="J29" s="107"/>
    </row>
    <row r="30" spans="1:10" ht="18" customHeight="1">
      <c r="A30" s="324">
        <v>25</v>
      </c>
      <c r="B30" s="200" t="s">
        <v>142</v>
      </c>
      <c r="C30" s="90">
        <v>43543</v>
      </c>
      <c r="D30" s="125" t="s">
        <v>3252</v>
      </c>
      <c r="E30" s="109">
        <v>1606.4</v>
      </c>
      <c r="F30" s="107" t="str">
        <f t="shared" si="0"/>
        <v>OSH19-0081</v>
      </c>
      <c r="G30" s="318"/>
      <c r="H30" s="109"/>
      <c r="I30" s="110"/>
      <c r="J30" s="107"/>
    </row>
    <row r="31" spans="1:10" ht="18" customHeight="1">
      <c r="A31" s="324">
        <v>26</v>
      </c>
      <c r="B31" s="200" t="s">
        <v>141</v>
      </c>
      <c r="C31" s="90">
        <v>43543</v>
      </c>
      <c r="D31" s="125" t="s">
        <v>3253</v>
      </c>
      <c r="E31" s="109">
        <v>1478.4</v>
      </c>
      <c r="F31" s="107" t="str">
        <f t="shared" si="0"/>
        <v>OSH19-0082</v>
      </c>
      <c r="G31" s="318"/>
      <c r="H31" s="109"/>
      <c r="I31" s="110"/>
      <c r="J31" s="107"/>
    </row>
    <row r="32" spans="1:10" ht="18" customHeight="1">
      <c r="A32" s="324">
        <v>27</v>
      </c>
      <c r="B32" s="200" t="s">
        <v>142</v>
      </c>
      <c r="C32" s="90">
        <v>43544</v>
      </c>
      <c r="D32" s="125" t="s">
        <v>3254</v>
      </c>
      <c r="E32" s="109">
        <v>1512</v>
      </c>
      <c r="F32" s="107" t="str">
        <f t="shared" si="0"/>
        <v>OSH19-0083</v>
      </c>
      <c r="G32" s="318"/>
      <c r="H32" s="109"/>
      <c r="I32" s="110"/>
      <c r="J32" s="107"/>
    </row>
    <row r="33" spans="1:10" ht="18" customHeight="1">
      <c r="A33" s="324">
        <v>28</v>
      </c>
      <c r="B33" s="200" t="s">
        <v>142</v>
      </c>
      <c r="C33" s="90">
        <v>43544</v>
      </c>
      <c r="D33" s="125" t="s">
        <v>3255</v>
      </c>
      <c r="E33" s="109">
        <v>1274.4000000000001</v>
      </c>
      <c r="F33" s="107" t="str">
        <f t="shared" si="0"/>
        <v>OSH19-0084</v>
      </c>
      <c r="G33" s="318"/>
      <c r="H33" s="109"/>
      <c r="I33" s="110"/>
      <c r="J33" s="107"/>
    </row>
    <row r="34" spans="1:10" ht="18" customHeight="1">
      <c r="A34" s="324">
        <v>29</v>
      </c>
      <c r="B34" s="200" t="s">
        <v>298</v>
      </c>
      <c r="C34" s="90">
        <v>43545</v>
      </c>
      <c r="D34" s="125" t="s">
        <v>3256</v>
      </c>
      <c r="E34" s="109">
        <v>1348.2</v>
      </c>
      <c r="F34" s="107" t="str">
        <f t="shared" si="0"/>
        <v>OSH19-0085</v>
      </c>
      <c r="G34" s="318"/>
      <c r="H34" s="109"/>
      <c r="I34" s="110"/>
      <c r="J34" s="107"/>
    </row>
    <row r="35" spans="1:10" ht="18" customHeight="1">
      <c r="A35" s="324">
        <v>30</v>
      </c>
      <c r="B35" s="200" t="s">
        <v>142</v>
      </c>
      <c r="C35" s="90">
        <v>43545</v>
      </c>
      <c r="D35" s="125" t="s">
        <v>3257</v>
      </c>
      <c r="E35" s="109">
        <v>756</v>
      </c>
      <c r="F35" s="107" t="str">
        <f t="shared" si="0"/>
        <v>OSH19-0086</v>
      </c>
      <c r="G35" s="318"/>
      <c r="H35" s="109"/>
      <c r="I35" s="110"/>
      <c r="J35" s="107"/>
    </row>
    <row r="36" spans="1:10" ht="18" customHeight="1">
      <c r="A36" s="324">
        <v>31</v>
      </c>
      <c r="B36" s="200" t="s">
        <v>4450</v>
      </c>
      <c r="C36" s="90">
        <v>43545</v>
      </c>
      <c r="D36" s="125" t="s">
        <v>3258</v>
      </c>
      <c r="E36" s="109">
        <v>10672</v>
      </c>
      <c r="F36" s="107" t="str">
        <f t="shared" si="0"/>
        <v>OSH19-0087</v>
      </c>
      <c r="G36" s="318"/>
      <c r="H36" s="109"/>
      <c r="I36" s="110"/>
      <c r="J36" s="107"/>
    </row>
    <row r="37" spans="1:10" ht="18" customHeight="1">
      <c r="A37" s="324">
        <v>32</v>
      </c>
      <c r="B37" s="200" t="s">
        <v>346</v>
      </c>
      <c r="C37" s="90">
        <v>43546</v>
      </c>
      <c r="D37" s="125" t="s">
        <v>3259</v>
      </c>
      <c r="E37" s="109">
        <v>3206</v>
      </c>
      <c r="F37" s="107" t="str">
        <f t="shared" si="0"/>
        <v>OSH19-0088</v>
      </c>
      <c r="G37" s="318"/>
      <c r="H37" s="109"/>
      <c r="I37" s="110"/>
      <c r="J37" s="107"/>
    </row>
    <row r="38" spans="1:10" ht="18" customHeight="1">
      <c r="A38" s="324">
        <v>33</v>
      </c>
      <c r="B38" s="200" t="s">
        <v>298</v>
      </c>
      <c r="C38" s="90">
        <v>43546</v>
      </c>
      <c r="D38" s="125" t="s">
        <v>3260</v>
      </c>
      <c r="E38" s="109">
        <v>1416.69</v>
      </c>
      <c r="F38" s="107" t="str">
        <f t="shared" si="0"/>
        <v>OSH19-0089</v>
      </c>
      <c r="G38" s="318"/>
      <c r="H38" s="109"/>
      <c r="I38" s="110"/>
      <c r="J38" s="107"/>
    </row>
    <row r="39" spans="1:10" ht="18" customHeight="1">
      <c r="A39" s="324">
        <v>34</v>
      </c>
      <c r="B39" s="200" t="s">
        <v>142</v>
      </c>
      <c r="C39" s="90">
        <v>43546</v>
      </c>
      <c r="D39" s="125" t="s">
        <v>3261</v>
      </c>
      <c r="E39" s="109">
        <v>684.53</v>
      </c>
      <c r="F39" s="107" t="str">
        <f t="shared" si="0"/>
        <v>OSH19-0090</v>
      </c>
      <c r="G39" s="318"/>
      <c r="H39" s="109"/>
      <c r="I39" s="110"/>
      <c r="J39" s="107"/>
    </row>
    <row r="40" spans="1:10" ht="18" customHeight="1">
      <c r="A40" s="324">
        <v>35</v>
      </c>
      <c r="B40" s="200" t="s">
        <v>142</v>
      </c>
      <c r="C40" s="90">
        <v>43547</v>
      </c>
      <c r="D40" s="125" t="s">
        <v>4228</v>
      </c>
      <c r="E40" s="109">
        <v>1062</v>
      </c>
      <c r="F40" s="107" t="str">
        <f t="shared" si="0"/>
        <v>OSH19-0091</v>
      </c>
      <c r="G40" s="318"/>
      <c r="H40" s="109"/>
      <c r="I40" s="110"/>
      <c r="J40" s="107"/>
    </row>
    <row r="41" spans="1:10" ht="18" customHeight="1">
      <c r="A41" s="324">
        <v>36</v>
      </c>
      <c r="B41" s="200" t="s">
        <v>142</v>
      </c>
      <c r="C41" s="90">
        <v>43549</v>
      </c>
      <c r="D41" s="125" t="s">
        <v>4229</v>
      </c>
      <c r="E41" s="109">
        <v>1402.74</v>
      </c>
      <c r="F41" s="107" t="str">
        <f t="shared" si="0"/>
        <v>OSH19-0092</v>
      </c>
      <c r="G41" s="318"/>
      <c r="H41" s="109"/>
      <c r="I41" s="110"/>
      <c r="J41" s="107"/>
    </row>
    <row r="42" spans="1:10" ht="18" customHeight="1">
      <c r="A42" s="324">
        <v>37</v>
      </c>
      <c r="B42" s="200" t="s">
        <v>199</v>
      </c>
      <c r="C42" s="90">
        <v>43550</v>
      </c>
      <c r="D42" s="125" t="s">
        <v>4230</v>
      </c>
      <c r="E42" s="109">
        <v>3074</v>
      </c>
      <c r="F42" s="107" t="str">
        <f t="shared" si="0"/>
        <v>OSH19-0093</v>
      </c>
      <c r="G42" s="318"/>
      <c r="H42" s="109"/>
      <c r="I42" s="110"/>
      <c r="J42" s="107"/>
    </row>
    <row r="43" spans="1:10" ht="18" customHeight="1">
      <c r="A43" s="324">
        <v>38</v>
      </c>
      <c r="B43" s="200" t="s">
        <v>142</v>
      </c>
      <c r="C43" s="90">
        <v>43551</v>
      </c>
      <c r="D43" s="125" t="s">
        <v>4231</v>
      </c>
      <c r="E43" s="109">
        <v>0</v>
      </c>
      <c r="F43" s="107" t="str">
        <f t="shared" si="0"/>
        <v>OSH19-0094</v>
      </c>
      <c r="G43" s="318"/>
      <c r="H43" s="109"/>
      <c r="I43" s="110"/>
      <c r="J43" s="107" t="s">
        <v>4211</v>
      </c>
    </row>
    <row r="44" spans="1:10" ht="18" customHeight="1">
      <c r="A44" s="324">
        <v>39</v>
      </c>
      <c r="B44" s="200" t="s">
        <v>142</v>
      </c>
      <c r="C44" s="90">
        <v>43552</v>
      </c>
      <c r="D44" s="125" t="s">
        <v>4232</v>
      </c>
      <c r="E44" s="109">
        <v>756</v>
      </c>
      <c r="F44" s="107" t="str">
        <f t="shared" si="0"/>
        <v>OSH19-0095</v>
      </c>
      <c r="G44" s="318"/>
      <c r="H44" s="109"/>
      <c r="I44" s="110"/>
      <c r="J44" s="107"/>
    </row>
    <row r="45" spans="1:10" ht="18" customHeight="1">
      <c r="A45" s="324">
        <v>40</v>
      </c>
      <c r="B45" s="200" t="s">
        <v>43</v>
      </c>
      <c r="C45" s="90">
        <v>43552</v>
      </c>
      <c r="D45" s="125" t="s">
        <v>4233</v>
      </c>
      <c r="E45" s="109">
        <v>471.8</v>
      </c>
      <c r="F45" s="107" t="str">
        <f t="shared" si="0"/>
        <v>OSH19-0096</v>
      </c>
      <c r="G45" s="318"/>
      <c r="H45" s="109"/>
      <c r="I45" s="110"/>
      <c r="J45" s="107"/>
    </row>
    <row r="46" spans="1:10" ht="18" customHeight="1">
      <c r="A46" s="324">
        <v>41</v>
      </c>
      <c r="B46" s="200" t="s">
        <v>141</v>
      </c>
      <c r="C46" s="90">
        <v>43552</v>
      </c>
      <c r="D46" s="125" t="s">
        <v>4234</v>
      </c>
      <c r="E46" s="109">
        <v>3445</v>
      </c>
      <c r="F46" s="107" t="str">
        <f t="shared" si="0"/>
        <v>OSH19-0097</v>
      </c>
      <c r="G46" s="318"/>
      <c r="H46" s="109"/>
      <c r="I46" s="110"/>
      <c r="J46" s="107"/>
    </row>
    <row r="47" spans="1:10" ht="18" customHeight="1">
      <c r="A47" s="324">
        <v>42</v>
      </c>
      <c r="B47" s="200" t="s">
        <v>142</v>
      </c>
      <c r="C47" s="90">
        <v>43552</v>
      </c>
      <c r="D47" s="125" t="s">
        <v>4235</v>
      </c>
      <c r="E47" s="109">
        <v>756</v>
      </c>
      <c r="F47" s="107" t="str">
        <f t="shared" si="0"/>
        <v>OSH19-0098</v>
      </c>
      <c r="G47" s="318"/>
      <c r="H47" s="109"/>
      <c r="I47" s="110"/>
      <c r="J47" s="107"/>
    </row>
    <row r="48" spans="1:10" ht="18" customHeight="1">
      <c r="A48" s="324">
        <v>43</v>
      </c>
      <c r="B48" s="200" t="s">
        <v>4450</v>
      </c>
      <c r="C48" s="90">
        <v>43553</v>
      </c>
      <c r="D48" s="125" t="s">
        <v>4236</v>
      </c>
      <c r="E48" s="109">
        <v>13202.6</v>
      </c>
      <c r="F48" s="107" t="str">
        <f t="shared" si="0"/>
        <v>OSH19-0099</v>
      </c>
      <c r="G48" s="318"/>
      <c r="H48" s="109"/>
      <c r="I48" s="110"/>
      <c r="J48" s="107"/>
    </row>
    <row r="49" spans="1:10" ht="18" customHeight="1">
      <c r="A49" s="324">
        <v>44</v>
      </c>
      <c r="B49" s="200" t="s">
        <v>142</v>
      </c>
      <c r="C49" s="90">
        <v>43553</v>
      </c>
      <c r="D49" s="125" t="s">
        <v>4237</v>
      </c>
      <c r="E49" s="109">
        <v>1072.8</v>
      </c>
      <c r="F49" s="107" t="str">
        <f t="shared" si="0"/>
        <v>OSH19-0100</v>
      </c>
      <c r="G49" s="318"/>
      <c r="H49" s="109"/>
      <c r="I49" s="110"/>
      <c r="J49" s="107"/>
    </row>
    <row r="50" spans="1:10" ht="18" customHeight="1">
      <c r="A50" s="324">
        <v>45</v>
      </c>
      <c r="B50" s="200" t="s">
        <v>142</v>
      </c>
      <c r="C50" s="90">
        <v>43554</v>
      </c>
      <c r="D50" s="125" t="s">
        <v>4238</v>
      </c>
      <c r="E50" s="109">
        <v>548</v>
      </c>
      <c r="F50" s="107" t="str">
        <f t="shared" si="0"/>
        <v>OSH19-0101</v>
      </c>
      <c r="G50" s="318"/>
      <c r="H50" s="109"/>
      <c r="I50" s="110"/>
      <c r="J50" s="107"/>
    </row>
    <row r="51" spans="1:10" ht="18" customHeight="1" thickBot="1">
      <c r="A51" s="324">
        <v>46</v>
      </c>
      <c r="B51" s="200" t="s">
        <v>142</v>
      </c>
      <c r="C51" s="90">
        <v>43554</v>
      </c>
      <c r="D51" s="125" t="s">
        <v>4239</v>
      </c>
      <c r="E51" s="109">
        <v>907.2</v>
      </c>
      <c r="F51" s="107" t="str">
        <f t="shared" si="0"/>
        <v>OSH19-0102</v>
      </c>
      <c r="G51" s="318"/>
      <c r="H51" s="109"/>
      <c r="I51" s="110"/>
      <c r="J51" s="107"/>
    </row>
    <row r="52" spans="1:10" s="117" customFormat="1" ht="20.25" customHeight="1" thickTop="1">
      <c r="A52" s="111"/>
      <c r="B52" s="111"/>
      <c r="C52" s="111"/>
      <c r="D52" s="111"/>
      <c r="E52" s="111">
        <f>SUM(E7:E51)</f>
        <v>105128.16</v>
      </c>
      <c r="F52" s="111"/>
      <c r="G52" s="112"/>
      <c r="H52" s="111">
        <f>SUM(H7:H51)</f>
        <v>0</v>
      </c>
      <c r="I52" s="111">
        <f>SUM(I7:I51)</f>
        <v>0</v>
      </c>
      <c r="J52" s="113"/>
    </row>
    <row r="53" spans="1:10" ht="18" customHeight="1">
      <c r="A53" s="324"/>
      <c r="C53" s="118"/>
      <c r="D53" s="119"/>
      <c r="G53" s="108"/>
    </row>
    <row r="57" spans="1:10" ht="18" customHeight="1">
      <c r="G57" s="90"/>
    </row>
  </sheetData>
  <autoFilter ref="A6:J53" xr:uid="{00000000-0009-0000-0000-000026000000}"/>
  <mergeCells count="3">
    <mergeCell ref="C1:E1"/>
    <mergeCell ref="A5:F5"/>
    <mergeCell ref="G5:I5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50"/>
  <sheetViews>
    <sheetView showGridLines="0" zoomScale="80" zoomScaleNormal="80" workbookViewId="0">
      <pane xSplit="2" ySplit="6" topLeftCell="C20" activePane="bottomRight" state="frozen"/>
      <selection activeCell="F1091" sqref="F1091"/>
      <selection pane="topRight" activeCell="F1091" sqref="F1091"/>
      <selection pane="bottomLeft" activeCell="F1091" sqref="F1091"/>
      <selection pane="bottomRight" activeCell="B20" sqref="B20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195"/>
    </row>
    <row r="3" spans="1:10" ht="23.25" customHeight="1">
      <c r="A3" s="134" t="s">
        <v>3190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42</v>
      </c>
      <c r="C7" s="132">
        <v>43528</v>
      </c>
      <c r="D7" s="54" t="s">
        <v>3191</v>
      </c>
      <c r="E7" s="146">
        <v>1876.22</v>
      </c>
      <c r="F7" s="54" t="str">
        <f t="shared" ref="F7:F44" si="0">D7</f>
        <v>SHV19-0109</v>
      </c>
      <c r="G7" s="145">
        <f t="shared" ref="G7:G44" si="1">C7+60</f>
        <v>43588</v>
      </c>
      <c r="H7" s="146"/>
      <c r="I7" s="147"/>
      <c r="J7" s="54"/>
    </row>
    <row r="8" spans="1:10" ht="18" customHeight="1">
      <c r="A8" s="54">
        <v>3</v>
      </c>
      <c r="B8" s="131" t="s">
        <v>42</v>
      </c>
      <c r="C8" s="132">
        <v>43528</v>
      </c>
      <c r="D8" s="54" t="s">
        <v>3192</v>
      </c>
      <c r="E8" s="146">
        <v>2659.12</v>
      </c>
      <c r="F8" s="54" t="str">
        <f t="shared" si="0"/>
        <v>SHV19-0110</v>
      </c>
      <c r="G8" s="145">
        <f t="shared" si="1"/>
        <v>43588</v>
      </c>
      <c r="H8" s="146"/>
      <c r="I8" s="147"/>
      <c r="J8" s="54"/>
    </row>
    <row r="9" spans="1:10" ht="18" customHeight="1">
      <c r="A9" s="54">
        <v>4</v>
      </c>
      <c r="B9" s="131" t="s">
        <v>42</v>
      </c>
      <c r="C9" s="132">
        <v>43529</v>
      </c>
      <c r="D9" s="54" t="s">
        <v>3193</v>
      </c>
      <c r="E9" s="146">
        <v>2659.11</v>
      </c>
      <c r="F9" s="54" t="str">
        <f t="shared" si="0"/>
        <v>SHV19-0111</v>
      </c>
      <c r="G9" s="145">
        <f t="shared" si="1"/>
        <v>43589</v>
      </c>
      <c r="H9" s="146"/>
      <c r="I9" s="147"/>
      <c r="J9" s="54"/>
    </row>
    <row r="10" spans="1:10" ht="18" customHeight="1">
      <c r="A10" s="54">
        <v>5</v>
      </c>
      <c r="B10" s="131" t="s">
        <v>42</v>
      </c>
      <c r="C10" s="132">
        <v>43530</v>
      </c>
      <c r="D10" s="54" t="s">
        <v>3194</v>
      </c>
      <c r="E10" s="146">
        <v>3381.04</v>
      </c>
      <c r="F10" s="54" t="str">
        <f t="shared" si="0"/>
        <v>SHV19-0112</v>
      </c>
      <c r="G10" s="145">
        <f t="shared" si="1"/>
        <v>43590</v>
      </c>
      <c r="H10" s="146"/>
      <c r="I10" s="147"/>
      <c r="J10" s="54"/>
    </row>
    <row r="11" spans="1:10" ht="18" customHeight="1">
      <c r="A11" s="54">
        <v>6</v>
      </c>
      <c r="B11" s="131" t="s">
        <v>42</v>
      </c>
      <c r="C11" s="132">
        <v>43531</v>
      </c>
      <c r="D11" s="54" t="s">
        <v>3195</v>
      </c>
      <c r="E11" s="146">
        <v>1828.51</v>
      </c>
      <c r="F11" s="54" t="str">
        <f t="shared" si="0"/>
        <v>SHV19-0113</v>
      </c>
      <c r="G11" s="145">
        <f t="shared" si="1"/>
        <v>43591</v>
      </c>
      <c r="H11" s="146"/>
      <c r="I11" s="147"/>
      <c r="J11" s="54"/>
    </row>
    <row r="12" spans="1:10" ht="18" customHeight="1">
      <c r="A12" s="54">
        <v>7</v>
      </c>
      <c r="B12" s="131" t="s">
        <v>42</v>
      </c>
      <c r="C12" s="132">
        <v>43531</v>
      </c>
      <c r="D12" s="54" t="s">
        <v>3196</v>
      </c>
      <c r="E12" s="146">
        <v>676.37</v>
      </c>
      <c r="F12" s="54" t="str">
        <f t="shared" si="0"/>
        <v>SHV19-0114</v>
      </c>
      <c r="G12" s="145">
        <f t="shared" si="1"/>
        <v>43591</v>
      </c>
      <c r="H12" s="146"/>
      <c r="I12" s="147"/>
      <c r="J12" s="54"/>
    </row>
    <row r="13" spans="1:10" ht="18" customHeight="1">
      <c r="A13" s="54">
        <v>8</v>
      </c>
      <c r="B13" s="131" t="s">
        <v>42</v>
      </c>
      <c r="C13" s="132">
        <v>43531</v>
      </c>
      <c r="D13" s="54" t="s">
        <v>3197</v>
      </c>
      <c r="E13" s="146">
        <v>3785.71</v>
      </c>
      <c r="F13" s="54" t="str">
        <f t="shared" si="0"/>
        <v>SHV19-0115</v>
      </c>
      <c r="G13" s="145">
        <f t="shared" si="1"/>
        <v>43591</v>
      </c>
      <c r="H13" s="146"/>
      <c r="I13" s="147"/>
      <c r="J13" s="54"/>
    </row>
    <row r="14" spans="1:10" ht="18" customHeight="1">
      <c r="A14" s="54">
        <v>9</v>
      </c>
      <c r="B14" s="131" t="s">
        <v>42</v>
      </c>
      <c r="C14" s="132">
        <v>43532</v>
      </c>
      <c r="D14" s="54" t="s">
        <v>3198</v>
      </c>
      <c r="E14" s="146">
        <v>2375.19</v>
      </c>
      <c r="F14" s="54" t="str">
        <f t="shared" si="0"/>
        <v>SHV19-0116</v>
      </c>
      <c r="G14" s="145">
        <f t="shared" si="1"/>
        <v>43592</v>
      </c>
      <c r="H14" s="146"/>
      <c r="I14" s="147"/>
      <c r="J14" s="54"/>
    </row>
    <row r="15" spans="1:10" ht="18" customHeight="1">
      <c r="A15" s="54">
        <v>10</v>
      </c>
      <c r="B15" s="131" t="s">
        <v>42</v>
      </c>
      <c r="C15" s="132">
        <v>43532</v>
      </c>
      <c r="D15" s="54" t="s">
        <v>3199</v>
      </c>
      <c r="E15" s="146">
        <v>860.32</v>
      </c>
      <c r="F15" s="54" t="str">
        <f t="shared" si="0"/>
        <v>SHV19-0117</v>
      </c>
      <c r="G15" s="145">
        <f t="shared" si="1"/>
        <v>43592</v>
      </c>
      <c r="H15" s="146"/>
      <c r="I15" s="147"/>
      <c r="J15" s="54"/>
    </row>
    <row r="16" spans="1:10" ht="18" customHeight="1">
      <c r="A16" s="54">
        <v>11</v>
      </c>
      <c r="B16" s="131" t="s">
        <v>330</v>
      </c>
      <c r="C16" s="132">
        <v>43535</v>
      </c>
      <c r="D16" s="54" t="s">
        <v>3200</v>
      </c>
      <c r="E16" s="146">
        <v>5616</v>
      </c>
      <c r="F16" s="54" t="str">
        <f t="shared" si="0"/>
        <v>SHV19-0118</v>
      </c>
      <c r="G16" s="145">
        <f t="shared" si="1"/>
        <v>43595</v>
      </c>
      <c r="H16" s="146"/>
      <c r="I16" s="147"/>
      <c r="J16" s="54"/>
    </row>
    <row r="17" spans="1:10" ht="18" customHeight="1">
      <c r="A17" s="54">
        <v>12</v>
      </c>
      <c r="B17" s="131" t="s">
        <v>42</v>
      </c>
      <c r="C17" s="132">
        <v>43536</v>
      </c>
      <c r="D17" s="54" t="s">
        <v>3201</v>
      </c>
      <c r="E17" s="146">
        <v>1329.56</v>
      </c>
      <c r="F17" s="54" t="str">
        <f t="shared" si="0"/>
        <v>SHV19-0119</v>
      </c>
      <c r="G17" s="145">
        <f t="shared" si="1"/>
        <v>43596</v>
      </c>
      <c r="H17" s="146"/>
      <c r="I17" s="147"/>
      <c r="J17" s="54"/>
    </row>
    <row r="18" spans="1:10" ht="18" customHeight="1">
      <c r="A18" s="54">
        <v>13</v>
      </c>
      <c r="B18" s="131" t="s">
        <v>42</v>
      </c>
      <c r="C18" s="132">
        <v>43536</v>
      </c>
      <c r="D18" s="54" t="s">
        <v>3202</v>
      </c>
      <c r="E18" s="146">
        <v>3158.07</v>
      </c>
      <c r="F18" s="54" t="str">
        <f t="shared" si="0"/>
        <v>SHV19-0120</v>
      </c>
      <c r="G18" s="145">
        <f t="shared" si="1"/>
        <v>43596</v>
      </c>
      <c r="H18" s="146"/>
      <c r="I18" s="147"/>
      <c r="J18" s="54"/>
    </row>
    <row r="19" spans="1:10" ht="18" customHeight="1">
      <c r="A19" s="54">
        <v>14</v>
      </c>
      <c r="B19" s="131" t="s">
        <v>288</v>
      </c>
      <c r="C19" s="132">
        <v>43537</v>
      </c>
      <c r="D19" s="54" t="s">
        <v>3203</v>
      </c>
      <c r="E19" s="146">
        <v>2318.4</v>
      </c>
      <c r="F19" s="54" t="str">
        <f t="shared" si="0"/>
        <v>SHV19-0121</v>
      </c>
      <c r="G19" s="145">
        <f t="shared" si="1"/>
        <v>43597</v>
      </c>
      <c r="H19" s="146"/>
      <c r="I19" s="147"/>
      <c r="J19" s="54"/>
    </row>
    <row r="20" spans="1:10" ht="18" customHeight="1">
      <c r="A20" s="54">
        <v>15</v>
      </c>
      <c r="B20" s="131" t="s">
        <v>42</v>
      </c>
      <c r="C20" s="132">
        <v>43538</v>
      </c>
      <c r="D20" s="54" t="s">
        <v>3204</v>
      </c>
      <c r="E20" s="146">
        <v>430.16</v>
      </c>
      <c r="F20" s="54" t="str">
        <f t="shared" si="0"/>
        <v>SHV19-0122</v>
      </c>
      <c r="G20" s="145">
        <f t="shared" si="1"/>
        <v>43598</v>
      </c>
      <c r="H20" s="146"/>
      <c r="I20" s="147"/>
      <c r="J20" s="54"/>
    </row>
    <row r="21" spans="1:10" ht="18" customHeight="1">
      <c r="A21" s="54">
        <v>16</v>
      </c>
      <c r="B21" s="131" t="s">
        <v>341</v>
      </c>
      <c r="C21" s="132">
        <v>43538</v>
      </c>
      <c r="D21" s="54" t="s">
        <v>3205</v>
      </c>
      <c r="E21" s="146">
        <v>5594.2</v>
      </c>
      <c r="F21" s="54" t="str">
        <f t="shared" si="0"/>
        <v>SHV19-0123</v>
      </c>
      <c r="G21" s="145">
        <f t="shared" si="1"/>
        <v>43598</v>
      </c>
      <c r="H21" s="146"/>
      <c r="I21" s="147"/>
      <c r="J21" s="54"/>
    </row>
    <row r="22" spans="1:10" ht="18" customHeight="1">
      <c r="A22" s="54">
        <v>17</v>
      </c>
      <c r="B22" s="131" t="s">
        <v>42</v>
      </c>
      <c r="C22" s="132">
        <v>43538</v>
      </c>
      <c r="D22" s="54" t="s">
        <v>3206</v>
      </c>
      <c r="E22" s="146">
        <v>3158.07</v>
      </c>
      <c r="F22" s="54" t="str">
        <f t="shared" si="0"/>
        <v>SHV19-0124</v>
      </c>
      <c r="G22" s="145">
        <f t="shared" si="1"/>
        <v>43598</v>
      </c>
      <c r="H22" s="146"/>
      <c r="I22" s="147"/>
      <c r="J22" s="54"/>
    </row>
    <row r="23" spans="1:10" ht="18" customHeight="1">
      <c r="A23" s="54">
        <v>18</v>
      </c>
      <c r="B23" s="131" t="s">
        <v>42</v>
      </c>
      <c r="C23" s="132">
        <v>43538</v>
      </c>
      <c r="D23" s="54" t="s">
        <v>3207</v>
      </c>
      <c r="E23" s="146">
        <v>1329.55</v>
      </c>
      <c r="F23" s="54" t="str">
        <f t="shared" si="0"/>
        <v>SHV19-0125</v>
      </c>
      <c r="G23" s="145">
        <f t="shared" si="1"/>
        <v>43598</v>
      </c>
      <c r="H23" s="146"/>
      <c r="I23" s="147"/>
      <c r="J23" s="54"/>
    </row>
    <row r="24" spans="1:10" ht="18" customHeight="1">
      <c r="A24" s="54">
        <v>19</v>
      </c>
      <c r="B24" s="131" t="s">
        <v>42</v>
      </c>
      <c r="C24" s="132">
        <v>43539</v>
      </c>
      <c r="D24" s="54" t="s">
        <v>3208</v>
      </c>
      <c r="E24" s="146">
        <v>2659.11</v>
      </c>
      <c r="F24" s="54" t="str">
        <f t="shared" si="0"/>
        <v>SHV19-0126</v>
      </c>
      <c r="G24" s="145">
        <f t="shared" si="1"/>
        <v>43599</v>
      </c>
      <c r="H24" s="146"/>
      <c r="I24" s="147"/>
      <c r="J24" s="54"/>
    </row>
    <row r="25" spans="1:10" ht="18" customHeight="1">
      <c r="A25" s="54">
        <v>20</v>
      </c>
      <c r="B25" s="131" t="s">
        <v>4210</v>
      </c>
      <c r="C25" s="132">
        <v>43543</v>
      </c>
      <c r="D25" s="54" t="s">
        <v>3209</v>
      </c>
      <c r="E25" s="146">
        <v>2300</v>
      </c>
      <c r="F25" s="54" t="str">
        <f t="shared" si="0"/>
        <v>SHV19-0127</v>
      </c>
      <c r="G25" s="145">
        <f t="shared" si="1"/>
        <v>43603</v>
      </c>
      <c r="H25" s="146"/>
      <c r="I25" s="147"/>
      <c r="J25" s="54"/>
    </row>
    <row r="26" spans="1:10" ht="18" customHeight="1">
      <c r="A26" s="54">
        <v>21</v>
      </c>
      <c r="B26" s="131" t="s">
        <v>42</v>
      </c>
      <c r="C26" s="132">
        <v>43543</v>
      </c>
      <c r="D26" s="54" t="s">
        <v>3210</v>
      </c>
      <c r="E26" s="146">
        <v>4057.15</v>
      </c>
      <c r="F26" s="54" t="str">
        <f t="shared" si="0"/>
        <v>SHV19-0128</v>
      </c>
      <c r="G26" s="145">
        <f t="shared" si="1"/>
        <v>43603</v>
      </c>
      <c r="H26" s="146"/>
      <c r="I26" s="147"/>
      <c r="J26" s="54"/>
    </row>
    <row r="27" spans="1:10" ht="18" customHeight="1">
      <c r="A27" s="54">
        <v>22</v>
      </c>
      <c r="B27" s="131" t="s">
        <v>42</v>
      </c>
      <c r="C27" s="132">
        <v>43545</v>
      </c>
      <c r="D27" s="54" t="s">
        <v>3211</v>
      </c>
      <c r="E27" s="146">
        <v>2659.1</v>
      </c>
      <c r="F27" s="54" t="str">
        <f t="shared" si="0"/>
        <v>SHV19-0129</v>
      </c>
      <c r="G27" s="145">
        <f t="shared" si="1"/>
        <v>43605</v>
      </c>
      <c r="H27" s="146"/>
      <c r="I27" s="147"/>
      <c r="J27" s="54"/>
    </row>
    <row r="28" spans="1:10" ht="18" customHeight="1">
      <c r="A28" s="54">
        <v>23</v>
      </c>
      <c r="B28" s="131" t="s">
        <v>42</v>
      </c>
      <c r="C28" s="132">
        <v>43545</v>
      </c>
      <c r="D28" s="54" t="s">
        <v>3212</v>
      </c>
      <c r="E28" s="146">
        <v>645.4</v>
      </c>
      <c r="F28" s="54" t="str">
        <f t="shared" si="0"/>
        <v>SHV19-0130</v>
      </c>
      <c r="G28" s="145">
        <f t="shared" si="1"/>
        <v>43605</v>
      </c>
      <c r="H28" s="146"/>
      <c r="I28" s="147"/>
      <c r="J28" s="54"/>
    </row>
    <row r="29" spans="1:10" ht="18" customHeight="1">
      <c r="A29" s="54">
        <v>24</v>
      </c>
      <c r="B29" s="131" t="s">
        <v>42</v>
      </c>
      <c r="C29" s="132">
        <v>43545</v>
      </c>
      <c r="D29" s="54" t="s">
        <v>3213</v>
      </c>
      <c r="E29" s="146">
        <v>3346.56</v>
      </c>
      <c r="F29" s="54" t="str">
        <f t="shared" si="0"/>
        <v>SHV19-0131</v>
      </c>
      <c r="G29" s="145">
        <f t="shared" si="1"/>
        <v>43605</v>
      </c>
      <c r="H29" s="146"/>
      <c r="I29" s="147"/>
      <c r="J29" s="54"/>
    </row>
    <row r="30" spans="1:10" ht="18" customHeight="1">
      <c r="A30" s="54">
        <v>25</v>
      </c>
      <c r="B30" s="131" t="s">
        <v>288</v>
      </c>
      <c r="C30" s="132">
        <v>43546</v>
      </c>
      <c r="D30" s="54" t="s">
        <v>3214</v>
      </c>
      <c r="E30" s="146">
        <v>1175</v>
      </c>
      <c r="F30" s="54" t="str">
        <f t="shared" si="0"/>
        <v>SHV19-0132</v>
      </c>
      <c r="G30" s="145">
        <f t="shared" si="1"/>
        <v>43606</v>
      </c>
      <c r="H30" s="146"/>
      <c r="I30" s="147"/>
      <c r="J30" s="54"/>
    </row>
    <row r="31" spans="1:10" ht="18" customHeight="1">
      <c r="A31" s="54">
        <v>26</v>
      </c>
      <c r="B31" s="131" t="s">
        <v>42</v>
      </c>
      <c r="C31" s="132">
        <v>43546</v>
      </c>
      <c r="D31" s="54" t="s">
        <v>3215</v>
      </c>
      <c r="E31" s="146">
        <v>676.37</v>
      </c>
      <c r="F31" s="54" t="str">
        <f t="shared" si="0"/>
        <v>SHV19-0133</v>
      </c>
      <c r="G31" s="145">
        <f t="shared" si="1"/>
        <v>43606</v>
      </c>
      <c r="H31" s="146"/>
      <c r="I31" s="147"/>
      <c r="J31" s="54"/>
    </row>
    <row r="32" spans="1:10" ht="18" customHeight="1">
      <c r="A32" s="54">
        <v>27</v>
      </c>
      <c r="B32" s="131" t="s">
        <v>330</v>
      </c>
      <c r="C32" s="132">
        <v>43549</v>
      </c>
      <c r="D32" s="54" t="s">
        <v>3216</v>
      </c>
      <c r="E32" s="146">
        <v>5616</v>
      </c>
      <c r="F32" s="54" t="str">
        <f t="shared" si="0"/>
        <v>SHV19-0134</v>
      </c>
      <c r="G32" s="145">
        <f t="shared" si="1"/>
        <v>43609</v>
      </c>
      <c r="H32" s="146"/>
      <c r="I32" s="147"/>
      <c r="J32" s="54"/>
    </row>
    <row r="33" spans="1:10" ht="18" customHeight="1">
      <c r="A33" s="54">
        <v>28</v>
      </c>
      <c r="B33" s="131" t="s">
        <v>288</v>
      </c>
      <c r="C33" s="132">
        <v>43549</v>
      </c>
      <c r="D33" s="54" t="s">
        <v>3217</v>
      </c>
      <c r="E33" s="146">
        <v>3740</v>
      </c>
      <c r="F33" s="54" t="str">
        <f t="shared" si="0"/>
        <v>SHV19-0135</v>
      </c>
      <c r="G33" s="145">
        <f t="shared" si="1"/>
        <v>43609</v>
      </c>
      <c r="H33" s="146"/>
      <c r="I33" s="147"/>
      <c r="J33" s="54"/>
    </row>
    <row r="34" spans="1:10" ht="18" customHeight="1">
      <c r="A34" s="54">
        <v>29</v>
      </c>
      <c r="B34" s="131" t="s">
        <v>288</v>
      </c>
      <c r="C34" s="132">
        <v>43549</v>
      </c>
      <c r="D34" s="54" t="s">
        <v>3218</v>
      </c>
      <c r="E34" s="146">
        <v>1027.5</v>
      </c>
      <c r="F34" s="54" t="str">
        <f t="shared" si="0"/>
        <v>SHV19-0136</v>
      </c>
      <c r="G34" s="145">
        <f t="shared" si="1"/>
        <v>43609</v>
      </c>
      <c r="H34" s="146"/>
      <c r="I34" s="147"/>
      <c r="J34" s="54"/>
    </row>
    <row r="35" spans="1:10" ht="18" customHeight="1">
      <c r="A35" s="54">
        <v>30</v>
      </c>
      <c r="B35" s="131" t="s">
        <v>42</v>
      </c>
      <c r="C35" s="132">
        <v>43549</v>
      </c>
      <c r="D35" s="54" t="s">
        <v>3219</v>
      </c>
      <c r="E35" s="146">
        <v>11824.57</v>
      </c>
      <c r="F35" s="54" t="str">
        <f t="shared" si="0"/>
        <v>SHV19-0137</v>
      </c>
      <c r="G35" s="145">
        <f t="shared" si="1"/>
        <v>43609</v>
      </c>
      <c r="H35" s="146"/>
      <c r="I35" s="147"/>
      <c r="J35" s="54"/>
    </row>
    <row r="36" spans="1:10" ht="18" customHeight="1">
      <c r="A36" s="54">
        <v>31</v>
      </c>
      <c r="B36" s="131" t="s">
        <v>42</v>
      </c>
      <c r="C36" s="132">
        <v>43549</v>
      </c>
      <c r="D36" s="54" t="s">
        <v>3220</v>
      </c>
      <c r="E36" s="146">
        <v>2826.42</v>
      </c>
      <c r="F36" s="54" t="str">
        <f t="shared" si="0"/>
        <v>SHV19-0138</v>
      </c>
      <c r="G36" s="145">
        <f t="shared" si="1"/>
        <v>43609</v>
      </c>
      <c r="H36" s="146"/>
      <c r="I36" s="147"/>
      <c r="J36" s="54"/>
    </row>
    <row r="37" spans="1:10" ht="18" customHeight="1">
      <c r="A37" s="54">
        <v>32</v>
      </c>
      <c r="B37" s="131" t="s">
        <v>1746</v>
      </c>
      <c r="D37" s="355" t="s">
        <v>3221</v>
      </c>
      <c r="E37" s="146">
        <v>0</v>
      </c>
      <c r="F37" s="54" t="str">
        <f t="shared" si="0"/>
        <v>SHV19-0139</v>
      </c>
      <c r="G37" s="145">
        <f t="shared" si="1"/>
        <v>60</v>
      </c>
      <c r="H37" s="146"/>
      <c r="I37" s="147"/>
      <c r="J37" s="54"/>
    </row>
    <row r="38" spans="1:10" ht="18" customHeight="1">
      <c r="A38" s="54">
        <v>33</v>
      </c>
      <c r="B38" s="131" t="s">
        <v>42</v>
      </c>
      <c r="C38" s="132">
        <v>43550</v>
      </c>
      <c r="D38" s="54" t="s">
        <v>3222</v>
      </c>
      <c r="E38" s="146">
        <v>1257.31</v>
      </c>
      <c r="F38" s="54" t="str">
        <f t="shared" si="0"/>
        <v>SHV19-0140</v>
      </c>
      <c r="G38" s="145">
        <f t="shared" si="1"/>
        <v>43610</v>
      </c>
      <c r="H38" s="146"/>
      <c r="I38" s="147"/>
      <c r="J38" s="54"/>
    </row>
    <row r="39" spans="1:10" ht="18" customHeight="1">
      <c r="A39" s="54">
        <v>34</v>
      </c>
      <c r="B39" s="131" t="s">
        <v>42</v>
      </c>
      <c r="C39" s="132">
        <v>43550</v>
      </c>
      <c r="D39" s="346" t="s">
        <v>3223</v>
      </c>
      <c r="E39" s="146"/>
      <c r="F39" s="54" t="str">
        <f t="shared" si="0"/>
        <v>SHV19-0141</v>
      </c>
      <c r="G39" s="145">
        <f t="shared" si="1"/>
        <v>43610</v>
      </c>
      <c r="H39" s="146"/>
      <c r="I39" s="147"/>
      <c r="J39" s="54" t="s">
        <v>4455</v>
      </c>
    </row>
    <row r="40" spans="1:10" ht="18" customHeight="1">
      <c r="A40" s="54">
        <v>35</v>
      </c>
      <c r="B40" s="131" t="s">
        <v>288</v>
      </c>
      <c r="C40" s="132">
        <v>43551</v>
      </c>
      <c r="D40" s="54" t="s">
        <v>3224</v>
      </c>
      <c r="E40" s="146">
        <v>1278</v>
      </c>
      <c r="F40" s="54" t="str">
        <f t="shared" si="0"/>
        <v>SHV19-0142</v>
      </c>
      <c r="G40" s="145">
        <f t="shared" si="1"/>
        <v>43611</v>
      </c>
      <c r="H40" s="146"/>
      <c r="I40" s="147"/>
      <c r="J40" s="54"/>
    </row>
    <row r="41" spans="1:10" ht="18" customHeight="1">
      <c r="A41" s="54">
        <v>36</v>
      </c>
      <c r="B41" s="131" t="s">
        <v>42</v>
      </c>
      <c r="C41" s="132">
        <v>43551</v>
      </c>
      <c r="D41" s="54" t="s">
        <v>3225</v>
      </c>
      <c r="E41" s="146">
        <v>1933.68</v>
      </c>
      <c r="F41" s="54" t="str">
        <f t="shared" si="0"/>
        <v>SHV19-0143</v>
      </c>
      <c r="G41" s="145">
        <f t="shared" si="1"/>
        <v>43611</v>
      </c>
      <c r="H41" s="146"/>
      <c r="I41" s="147"/>
      <c r="J41" s="54"/>
    </row>
    <row r="42" spans="1:10" ht="18" customHeight="1">
      <c r="A42" s="54">
        <v>37</v>
      </c>
      <c r="B42" s="131" t="s">
        <v>42</v>
      </c>
      <c r="C42" s="132">
        <v>43551</v>
      </c>
      <c r="D42" s="54" t="s">
        <v>3226</v>
      </c>
      <c r="E42" s="146">
        <v>653.02</v>
      </c>
      <c r="F42" s="54" t="str">
        <f t="shared" si="0"/>
        <v>SHV19-0144</v>
      </c>
      <c r="G42" s="145">
        <f t="shared" si="1"/>
        <v>43611</v>
      </c>
      <c r="H42" s="146"/>
      <c r="I42" s="147"/>
      <c r="J42" s="54"/>
    </row>
    <row r="43" spans="1:10" ht="18" customHeight="1">
      <c r="A43" s="54">
        <v>38</v>
      </c>
      <c r="B43" s="131" t="s">
        <v>42</v>
      </c>
      <c r="C43" s="132">
        <v>43552</v>
      </c>
      <c r="D43" s="54" t="s">
        <v>3227</v>
      </c>
      <c r="E43" s="146">
        <v>3820.66</v>
      </c>
      <c r="F43" s="54" t="str">
        <f t="shared" si="0"/>
        <v>SHV19-0145</v>
      </c>
      <c r="G43" s="145">
        <f t="shared" si="1"/>
        <v>43612</v>
      </c>
      <c r="H43" s="146"/>
      <c r="I43" s="147"/>
      <c r="J43" s="54"/>
    </row>
    <row r="44" spans="1:10" ht="18" customHeight="1" thickBot="1">
      <c r="A44" s="54">
        <v>39</v>
      </c>
      <c r="B44" s="131" t="s">
        <v>42</v>
      </c>
      <c r="C44" s="132">
        <v>43553</v>
      </c>
      <c r="D44" s="54" t="s">
        <v>3228</v>
      </c>
      <c r="E44" s="146">
        <v>2658.43</v>
      </c>
      <c r="F44" s="54" t="str">
        <f t="shared" si="0"/>
        <v>SHV19-0146</v>
      </c>
      <c r="G44" s="145">
        <f t="shared" si="1"/>
        <v>43613</v>
      </c>
      <c r="H44" s="146"/>
      <c r="I44" s="147"/>
      <c r="J44" s="54"/>
    </row>
    <row r="45" spans="1:10" s="150" customFormat="1" ht="20.25" customHeight="1" thickTop="1">
      <c r="A45" s="489"/>
      <c r="B45" s="490"/>
      <c r="C45" s="490"/>
      <c r="D45" s="492"/>
      <c r="E45" s="148">
        <f>SUM(E7:E44)</f>
        <v>97189.88</v>
      </c>
      <c r="F45" s="148"/>
      <c r="G45" s="194"/>
      <c r="H45" s="148">
        <f>SUM(H7:H44)</f>
        <v>0</v>
      </c>
      <c r="I45" s="148">
        <f>SUM(I7:I44)</f>
        <v>0</v>
      </c>
      <c r="J45" s="149"/>
    </row>
    <row r="46" spans="1:10" ht="18" customHeight="1">
      <c r="C46" s="151"/>
      <c r="D46" s="152"/>
    </row>
    <row r="50" spans="7:7" ht="18" customHeight="1">
      <c r="G50" s="132"/>
    </row>
  </sheetData>
  <autoFilter ref="A6:J45" xr:uid="{00000000-0009-0000-0000-000027000000}"/>
  <mergeCells count="4">
    <mergeCell ref="C1:E1"/>
    <mergeCell ref="A5:F5"/>
    <mergeCell ref="G5:I5"/>
    <mergeCell ref="A45:D45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filterMode="1">
    <tabColor rgb="FF00B050"/>
  </sheetPr>
  <dimension ref="A1:XFB56"/>
  <sheetViews>
    <sheetView showGridLines="0" zoomScale="80" zoomScaleNormal="80" workbookViewId="0">
      <pane ySplit="6" topLeftCell="A7" activePane="bottomLeft" state="frozen"/>
      <selection pane="bottomLeft" activeCell="M7" sqref="M7:M55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4 16378:16382" ht="18" customHeight="1">
      <c r="B1" s="132"/>
      <c r="C1" s="484" t="s">
        <v>3036</v>
      </c>
      <c r="D1" s="484"/>
      <c r="E1" s="484"/>
      <c r="F1" s="195"/>
    </row>
    <row r="3" spans="1:14 16378:16382" ht="23.25" customHeight="1">
      <c r="A3" s="134" t="s">
        <v>3037</v>
      </c>
      <c r="B3" s="134"/>
      <c r="C3" s="331"/>
      <c r="D3" s="136"/>
      <c r="N3" s="137"/>
    </row>
    <row r="4" spans="1:14 16378:16382" ht="7.5" customHeight="1"/>
    <row r="5" spans="1:14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329" t="s">
        <v>1758</v>
      </c>
      <c r="N5" s="138" t="s">
        <v>17</v>
      </c>
    </row>
    <row r="6" spans="1:14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4 16378:16382" ht="18" hidden="1" customHeight="1">
      <c r="A7" s="54">
        <v>1</v>
      </c>
      <c r="B7" s="131" t="s">
        <v>37</v>
      </c>
      <c r="C7" s="145">
        <v>43523</v>
      </c>
      <c r="D7" s="54" t="s">
        <v>3038</v>
      </c>
      <c r="E7" s="146">
        <v>2404.16</v>
      </c>
      <c r="F7" s="310"/>
      <c r="G7" s="54"/>
      <c r="H7" s="131"/>
      <c r="J7" s="131"/>
      <c r="L7" s="131"/>
      <c r="M7" s="131" t="s">
        <v>3039</v>
      </c>
      <c r="N7" s="335" t="s">
        <v>3040</v>
      </c>
    </row>
    <row r="8" spans="1:14 16378:16382" ht="18" hidden="1" customHeight="1">
      <c r="A8" s="54">
        <v>2</v>
      </c>
      <c r="B8" s="131" t="s">
        <v>22</v>
      </c>
      <c r="C8" s="145">
        <v>43530</v>
      </c>
      <c r="D8" s="54" t="s">
        <v>3041</v>
      </c>
      <c r="E8" s="146">
        <v>8730.56</v>
      </c>
      <c r="F8" s="131"/>
      <c r="H8" s="131"/>
      <c r="J8" s="131"/>
      <c r="L8" s="131"/>
      <c r="M8" s="131" t="s">
        <v>3042</v>
      </c>
      <c r="N8" s="54" t="s">
        <v>3043</v>
      </c>
      <c r="XEX8" s="54"/>
      <c r="XEZ8" s="145"/>
      <c r="XFA8" s="54"/>
      <c r="XFB8" s="146"/>
    </row>
    <row r="9" spans="1:14 16378:16382" ht="18" hidden="1" customHeight="1">
      <c r="A9" s="54">
        <v>3</v>
      </c>
      <c r="B9" s="131" t="s">
        <v>37</v>
      </c>
      <c r="C9" s="145">
        <v>43509</v>
      </c>
      <c r="D9" s="54" t="s">
        <v>3044</v>
      </c>
      <c r="E9" s="146">
        <v>8995.2000000000007</v>
      </c>
      <c r="F9" s="54"/>
      <c r="G9" s="336"/>
      <c r="H9" s="146"/>
      <c r="I9" s="147"/>
      <c r="J9" s="145"/>
      <c r="K9" s="54"/>
      <c r="L9" s="310"/>
      <c r="M9" s="54" t="s">
        <v>3045</v>
      </c>
      <c r="N9" s="54" t="s">
        <v>3046</v>
      </c>
      <c r="XEX9" s="54"/>
      <c r="XEZ9" s="145"/>
      <c r="XFA9" s="54"/>
      <c r="XFB9" s="146"/>
    </row>
    <row r="10" spans="1:14 16378:16382" ht="18" hidden="1" customHeight="1">
      <c r="A10" s="54">
        <v>4</v>
      </c>
      <c r="B10" s="131" t="s">
        <v>37</v>
      </c>
      <c r="C10" s="145">
        <v>43509</v>
      </c>
      <c r="D10" s="54" t="s">
        <v>3047</v>
      </c>
      <c r="E10" s="146">
        <v>6269.28</v>
      </c>
      <c r="F10" s="54"/>
      <c r="G10" s="336"/>
      <c r="H10" s="146"/>
      <c r="I10" s="147"/>
      <c r="J10" s="145"/>
      <c r="K10" s="54"/>
      <c r="L10" s="310"/>
      <c r="M10" s="54" t="s">
        <v>3048</v>
      </c>
      <c r="N10" s="54" t="s">
        <v>3049</v>
      </c>
    </row>
    <row r="11" spans="1:14 16378:16382" ht="18" hidden="1" customHeight="1">
      <c r="A11" s="54">
        <v>5</v>
      </c>
      <c r="B11" s="131" t="s">
        <v>334</v>
      </c>
      <c r="C11" s="145">
        <v>43509</v>
      </c>
      <c r="D11" s="54" t="s">
        <v>3050</v>
      </c>
      <c r="E11" s="146">
        <v>4587.8999999999996</v>
      </c>
      <c r="F11" s="54"/>
      <c r="G11" s="336"/>
      <c r="H11" s="146"/>
      <c r="I11" s="147"/>
      <c r="J11" s="145"/>
      <c r="K11" s="54"/>
      <c r="L11" s="310"/>
      <c r="M11" s="54" t="s">
        <v>3051</v>
      </c>
      <c r="N11" s="54" t="s">
        <v>3052</v>
      </c>
    </row>
    <row r="12" spans="1:14 16378:16382" ht="18" hidden="1" customHeight="1">
      <c r="A12" s="54">
        <v>6</v>
      </c>
      <c r="B12" s="131" t="s">
        <v>36</v>
      </c>
      <c r="C12" s="145">
        <v>43509</v>
      </c>
      <c r="D12" s="54" t="s">
        <v>3053</v>
      </c>
      <c r="E12" s="146">
        <f>155494.34/19</f>
        <v>8183.9126315789472</v>
      </c>
      <c r="F12" s="54"/>
      <c r="G12" s="336"/>
      <c r="H12" s="146"/>
      <c r="I12" s="147"/>
      <c r="J12" s="145"/>
      <c r="K12" s="54"/>
      <c r="L12" s="310"/>
      <c r="M12" s="54" t="s">
        <v>3054</v>
      </c>
      <c r="N12" s="54" t="s">
        <v>3055</v>
      </c>
    </row>
    <row r="13" spans="1:14 16378:16382" ht="18" hidden="1" customHeight="1">
      <c r="A13" s="54">
        <v>7</v>
      </c>
      <c r="B13" s="131" t="s">
        <v>33</v>
      </c>
      <c r="C13" s="145">
        <v>43509</v>
      </c>
      <c r="D13" s="54" t="s">
        <v>3056</v>
      </c>
      <c r="E13" s="146">
        <v>1694.7</v>
      </c>
      <c r="F13" s="54"/>
      <c r="G13" s="336"/>
      <c r="H13" s="146"/>
      <c r="I13" s="147"/>
      <c r="J13" s="145"/>
      <c r="K13" s="54"/>
      <c r="L13" s="310"/>
      <c r="M13" s="54" t="s">
        <v>3057</v>
      </c>
      <c r="N13" s="54" t="s">
        <v>3058</v>
      </c>
    </row>
    <row r="14" spans="1:14 16378:16382" ht="18" hidden="1" customHeight="1">
      <c r="A14" s="54">
        <v>8</v>
      </c>
      <c r="B14" s="131" t="s">
        <v>37</v>
      </c>
      <c r="C14" s="145">
        <v>43509</v>
      </c>
      <c r="D14" s="54" t="s">
        <v>3059</v>
      </c>
      <c r="E14" s="146">
        <v>8167.5</v>
      </c>
      <c r="F14" s="54"/>
      <c r="G14" s="336"/>
      <c r="H14" s="146"/>
      <c r="I14" s="147"/>
      <c r="J14" s="145"/>
      <c r="K14" s="54"/>
      <c r="L14" s="310"/>
      <c r="M14" s="54" t="s">
        <v>3060</v>
      </c>
      <c r="N14" s="54" t="s">
        <v>3061</v>
      </c>
    </row>
    <row r="15" spans="1:14 16378:16382" ht="18" hidden="1" customHeight="1">
      <c r="A15" s="54">
        <v>9</v>
      </c>
      <c r="B15" s="131" t="s">
        <v>22</v>
      </c>
      <c r="C15" s="145">
        <v>43530</v>
      </c>
      <c r="D15" s="54" t="s">
        <v>3062</v>
      </c>
      <c r="E15" s="146">
        <v>8814.15</v>
      </c>
      <c r="F15" s="54"/>
      <c r="G15" s="336"/>
      <c r="H15" s="146"/>
      <c r="I15" s="147"/>
      <c r="J15" s="145"/>
      <c r="K15" s="54"/>
      <c r="L15" s="310"/>
      <c r="M15" s="54" t="s">
        <v>3063</v>
      </c>
      <c r="N15" s="54" t="s">
        <v>3064</v>
      </c>
    </row>
    <row r="16" spans="1:14 16378:16382" ht="18" hidden="1" customHeight="1">
      <c r="A16" s="54">
        <v>10</v>
      </c>
      <c r="B16" s="131" t="s">
        <v>37</v>
      </c>
      <c r="C16" s="145">
        <v>43515</v>
      </c>
      <c r="D16" s="54" t="s">
        <v>3065</v>
      </c>
      <c r="E16" s="146">
        <v>8243.4</v>
      </c>
      <c r="F16" s="54"/>
      <c r="G16" s="336"/>
      <c r="H16" s="146"/>
      <c r="I16" s="147"/>
      <c r="J16" s="145"/>
      <c r="K16" s="54"/>
      <c r="L16" s="310"/>
      <c r="M16" s="54" t="s">
        <v>3066</v>
      </c>
      <c r="N16" s="54" t="s">
        <v>3067</v>
      </c>
    </row>
    <row r="17" spans="1:14" ht="18" hidden="1" customHeight="1">
      <c r="A17" s="54">
        <v>11</v>
      </c>
      <c r="B17" s="131" t="s">
        <v>1858</v>
      </c>
      <c r="C17" s="145">
        <v>43509</v>
      </c>
      <c r="D17" s="54" t="s">
        <v>3068</v>
      </c>
      <c r="E17" s="146">
        <v>588.15</v>
      </c>
      <c r="F17" s="54"/>
      <c r="G17" s="336"/>
      <c r="H17" s="146"/>
      <c r="I17" s="147"/>
      <c r="J17" s="145"/>
      <c r="K17" s="54"/>
      <c r="L17" s="310"/>
      <c r="M17" s="54" t="s">
        <v>3069</v>
      </c>
      <c r="N17" s="54" t="s">
        <v>3070</v>
      </c>
    </row>
    <row r="18" spans="1:14" ht="18" hidden="1" customHeight="1">
      <c r="A18" s="54">
        <v>12</v>
      </c>
      <c r="B18" s="131" t="s">
        <v>39</v>
      </c>
      <c r="C18" s="145">
        <v>43509</v>
      </c>
      <c r="D18" s="54" t="s">
        <v>3071</v>
      </c>
      <c r="E18" s="146">
        <v>8594.6</v>
      </c>
      <c r="F18" s="54"/>
      <c r="G18" s="336"/>
      <c r="H18" s="146"/>
      <c r="I18" s="147"/>
      <c r="J18" s="145"/>
      <c r="K18" s="54"/>
      <c r="L18" s="310"/>
      <c r="M18" s="54" t="s">
        <v>3072</v>
      </c>
      <c r="N18" s="54" t="s">
        <v>3073</v>
      </c>
    </row>
    <row r="19" spans="1:14" ht="18" hidden="1" customHeight="1">
      <c r="A19" s="54">
        <v>13</v>
      </c>
      <c r="B19" s="131" t="s">
        <v>1858</v>
      </c>
      <c r="C19" s="145">
        <v>43515</v>
      </c>
      <c r="D19" s="54" t="s">
        <v>3074</v>
      </c>
      <c r="E19" s="146">
        <v>380.03</v>
      </c>
      <c r="F19" s="54"/>
      <c r="G19" s="336"/>
      <c r="H19" s="146"/>
      <c r="I19" s="147"/>
      <c r="J19" s="145"/>
      <c r="K19" s="54"/>
      <c r="L19" s="310"/>
      <c r="M19" s="54" t="s">
        <v>3075</v>
      </c>
      <c r="N19" s="54" t="s">
        <v>3076</v>
      </c>
    </row>
    <row r="20" spans="1:14" ht="18" hidden="1" customHeight="1">
      <c r="A20" s="54">
        <v>14</v>
      </c>
      <c r="B20" s="131" t="s">
        <v>33</v>
      </c>
      <c r="C20" s="145">
        <v>43515</v>
      </c>
      <c r="D20" s="54" t="s">
        <v>3077</v>
      </c>
      <c r="E20" s="146">
        <v>1866.4</v>
      </c>
      <c r="F20" s="54"/>
      <c r="G20" s="336"/>
      <c r="H20" s="146"/>
      <c r="I20" s="147"/>
      <c r="J20" s="145"/>
      <c r="K20" s="54"/>
      <c r="L20" s="310"/>
      <c r="M20" s="54" t="s">
        <v>3078</v>
      </c>
      <c r="N20" s="54" t="s">
        <v>3079</v>
      </c>
    </row>
    <row r="21" spans="1:14" ht="18" hidden="1" customHeight="1">
      <c r="A21" s="54">
        <v>15</v>
      </c>
      <c r="B21" s="131" t="s">
        <v>23</v>
      </c>
      <c r="C21" s="145">
        <v>43523</v>
      </c>
      <c r="D21" s="54" t="s">
        <v>3080</v>
      </c>
      <c r="E21" s="146">
        <v>3566.73</v>
      </c>
      <c r="F21" s="54"/>
      <c r="G21" s="336"/>
      <c r="H21" s="146"/>
      <c r="I21" s="147"/>
      <c r="J21" s="145"/>
      <c r="K21" s="54"/>
      <c r="L21" s="310"/>
      <c r="M21" s="54" t="s">
        <v>3081</v>
      </c>
      <c r="N21" s="54" t="s">
        <v>3082</v>
      </c>
    </row>
    <row r="22" spans="1:14" ht="18" hidden="1" customHeight="1">
      <c r="A22" s="54">
        <v>16</v>
      </c>
      <c r="B22" s="131" t="s">
        <v>23</v>
      </c>
      <c r="C22" s="145">
        <v>43523</v>
      </c>
      <c r="D22" s="54" t="s">
        <v>3083</v>
      </c>
      <c r="E22" s="146">
        <v>2389.4899999999998</v>
      </c>
      <c r="F22" s="54"/>
      <c r="G22" s="336"/>
      <c r="H22" s="146"/>
      <c r="I22" s="147"/>
      <c r="J22" s="145"/>
      <c r="K22" s="54"/>
      <c r="L22" s="310"/>
      <c r="M22" s="54" t="s">
        <v>3084</v>
      </c>
      <c r="N22" s="54" t="s">
        <v>3085</v>
      </c>
    </row>
    <row r="23" spans="1:14" ht="18" hidden="1" customHeight="1">
      <c r="A23" s="54">
        <v>17</v>
      </c>
      <c r="B23" s="131" t="s">
        <v>33</v>
      </c>
      <c r="C23" s="145">
        <v>43515</v>
      </c>
      <c r="D23" s="54" t="s">
        <v>3086</v>
      </c>
      <c r="E23" s="146">
        <v>2991.8</v>
      </c>
      <c r="F23" s="54"/>
      <c r="G23" s="336"/>
      <c r="H23" s="146"/>
      <c r="I23" s="147"/>
      <c r="J23" s="145"/>
      <c r="K23" s="54"/>
      <c r="L23" s="310"/>
      <c r="M23" s="54" t="s">
        <v>3087</v>
      </c>
      <c r="N23" s="54" t="s">
        <v>3088</v>
      </c>
    </row>
    <row r="24" spans="1:14" ht="18" hidden="1" customHeight="1">
      <c r="A24" s="54">
        <v>18</v>
      </c>
      <c r="B24" s="131" t="s">
        <v>309</v>
      </c>
      <c r="C24" s="145">
        <v>43515</v>
      </c>
      <c r="D24" s="54" t="s">
        <v>3089</v>
      </c>
      <c r="E24" s="146">
        <v>690</v>
      </c>
      <c r="F24" s="54"/>
      <c r="G24" s="336"/>
      <c r="H24" s="146"/>
      <c r="I24" s="147"/>
      <c r="J24" s="145"/>
      <c r="K24" s="54"/>
      <c r="L24" s="310"/>
      <c r="M24" s="54" t="s">
        <v>3090</v>
      </c>
      <c r="N24" s="54" t="s">
        <v>3091</v>
      </c>
    </row>
    <row r="25" spans="1:14" ht="18" hidden="1" customHeight="1">
      <c r="A25" s="54">
        <v>19</v>
      </c>
      <c r="B25" s="131" t="s">
        <v>22</v>
      </c>
      <c r="C25" s="145">
        <v>43515</v>
      </c>
      <c r="D25" s="54" t="s">
        <v>3092</v>
      </c>
      <c r="E25" s="146">
        <v>8715.85</v>
      </c>
      <c r="F25" s="54"/>
      <c r="G25" s="336"/>
      <c r="H25" s="146"/>
      <c r="I25" s="147"/>
      <c r="J25" s="145"/>
      <c r="K25" s="54"/>
      <c r="L25" s="310"/>
      <c r="M25" s="54" t="s">
        <v>3093</v>
      </c>
      <c r="N25" s="54" t="s">
        <v>3094</v>
      </c>
    </row>
    <row r="26" spans="1:14" ht="18" hidden="1" customHeight="1">
      <c r="A26" s="54">
        <v>20</v>
      </c>
      <c r="B26" s="131" t="s">
        <v>36</v>
      </c>
      <c r="C26" s="145">
        <v>43515</v>
      </c>
      <c r="D26" s="54" t="s">
        <v>3095</v>
      </c>
      <c r="E26" s="146">
        <f>120190.43/19</f>
        <v>6325.8121052631577</v>
      </c>
      <c r="F26" s="54"/>
      <c r="G26" s="336"/>
      <c r="H26" s="146"/>
      <c r="I26" s="147"/>
      <c r="J26" s="145"/>
      <c r="K26" s="54"/>
      <c r="L26" s="310"/>
      <c r="M26" s="54" t="s">
        <v>3096</v>
      </c>
      <c r="N26" s="54" t="s">
        <v>3097</v>
      </c>
    </row>
    <row r="27" spans="1:14" ht="18" hidden="1" customHeight="1">
      <c r="A27" s="54">
        <v>21</v>
      </c>
      <c r="B27" s="131" t="s">
        <v>36</v>
      </c>
      <c r="C27" s="145">
        <v>43515</v>
      </c>
      <c r="D27" s="54" t="s">
        <v>3098</v>
      </c>
      <c r="E27" s="146">
        <f>169427.27/19</f>
        <v>8917.2247368421049</v>
      </c>
      <c r="F27" s="54"/>
      <c r="G27" s="336"/>
      <c r="H27" s="146"/>
      <c r="I27" s="147"/>
      <c r="J27" s="145"/>
      <c r="K27" s="54"/>
      <c r="L27" s="310"/>
      <c r="M27" s="54" t="s">
        <v>3099</v>
      </c>
      <c r="N27" s="54" t="s">
        <v>3100</v>
      </c>
    </row>
    <row r="28" spans="1:14" ht="18" hidden="1" customHeight="1">
      <c r="A28" s="54">
        <v>22</v>
      </c>
      <c r="B28" s="131" t="s">
        <v>36</v>
      </c>
      <c r="C28" s="145">
        <v>43515</v>
      </c>
      <c r="D28" s="54" t="s">
        <v>3101</v>
      </c>
      <c r="E28" s="146">
        <f>147091.92/19</f>
        <v>7741.68</v>
      </c>
      <c r="F28" s="54"/>
      <c r="G28" s="336"/>
      <c r="H28" s="146"/>
      <c r="I28" s="147"/>
      <c r="J28" s="145"/>
      <c r="K28" s="54"/>
      <c r="L28" s="310"/>
      <c r="M28" s="54" t="s">
        <v>3102</v>
      </c>
      <c r="N28" s="54" t="s">
        <v>3103</v>
      </c>
    </row>
    <row r="29" spans="1:14" ht="18" hidden="1" customHeight="1">
      <c r="A29" s="54">
        <v>23</v>
      </c>
      <c r="B29" s="131" t="s">
        <v>1858</v>
      </c>
      <c r="C29" s="145">
        <v>43515</v>
      </c>
      <c r="D29" s="54" t="s">
        <v>3104</v>
      </c>
      <c r="E29" s="146">
        <v>4005.45</v>
      </c>
      <c r="F29" s="54"/>
      <c r="G29" s="336"/>
      <c r="H29" s="146"/>
      <c r="I29" s="147"/>
      <c r="J29" s="145"/>
      <c r="K29" s="54"/>
      <c r="L29" s="310"/>
      <c r="M29" s="54" t="s">
        <v>3105</v>
      </c>
      <c r="N29" s="54" t="s">
        <v>3106</v>
      </c>
    </row>
    <row r="30" spans="1:14" ht="18" hidden="1" customHeight="1">
      <c r="A30" s="54">
        <v>24</v>
      </c>
      <c r="B30" s="131" t="s">
        <v>1858</v>
      </c>
      <c r="C30" s="145">
        <v>43515</v>
      </c>
      <c r="D30" s="54" t="s">
        <v>3107</v>
      </c>
      <c r="E30" s="146">
        <v>533</v>
      </c>
      <c r="F30" s="54"/>
      <c r="G30" s="336"/>
      <c r="H30" s="146"/>
      <c r="I30" s="147"/>
      <c r="J30" s="145"/>
      <c r="K30" s="54"/>
      <c r="L30" s="310"/>
      <c r="M30" s="54" t="s">
        <v>3108</v>
      </c>
      <c r="N30" s="54" t="s">
        <v>3109</v>
      </c>
    </row>
    <row r="31" spans="1:14" ht="18" hidden="1" customHeight="1">
      <c r="A31" s="54">
        <v>25</v>
      </c>
      <c r="B31" s="131" t="s">
        <v>37</v>
      </c>
      <c r="C31" s="145">
        <v>43521</v>
      </c>
      <c r="D31" s="54" t="s">
        <v>3110</v>
      </c>
      <c r="E31" s="146">
        <v>9628.7999999999993</v>
      </c>
      <c r="F31" s="54"/>
      <c r="G31" s="336"/>
      <c r="H31" s="146"/>
      <c r="I31" s="147"/>
      <c r="J31" s="145"/>
      <c r="K31" s="54"/>
      <c r="L31" s="310"/>
      <c r="M31" s="54" t="s">
        <v>3111</v>
      </c>
      <c r="N31" s="54" t="s">
        <v>3112</v>
      </c>
    </row>
    <row r="32" spans="1:14" ht="18" hidden="1" customHeight="1">
      <c r="A32" s="54">
        <v>26</v>
      </c>
      <c r="B32" s="131" t="s">
        <v>37</v>
      </c>
      <c r="C32" s="145">
        <v>43530</v>
      </c>
      <c r="D32" s="54" t="s">
        <v>3113</v>
      </c>
      <c r="E32" s="146">
        <v>10490.88</v>
      </c>
      <c r="F32" s="54"/>
      <c r="G32" s="336"/>
      <c r="H32" s="146"/>
      <c r="I32" s="147"/>
      <c r="J32" s="145"/>
      <c r="K32" s="54"/>
      <c r="L32" s="310"/>
      <c r="M32" s="54" t="s">
        <v>3114</v>
      </c>
      <c r="N32" s="54" t="s">
        <v>3115</v>
      </c>
    </row>
    <row r="33" spans="1:14" ht="18" hidden="1" customHeight="1">
      <c r="A33" s="54">
        <v>27</v>
      </c>
      <c r="B33" s="131" t="s">
        <v>1858</v>
      </c>
      <c r="C33" s="145">
        <v>43515</v>
      </c>
      <c r="D33" s="54" t="s">
        <v>3116</v>
      </c>
      <c r="E33" s="146">
        <v>3734.55</v>
      </c>
      <c r="F33" s="54"/>
      <c r="G33" s="336"/>
      <c r="H33" s="146"/>
      <c r="I33" s="147"/>
      <c r="J33" s="145"/>
      <c r="K33" s="54"/>
      <c r="L33" s="310"/>
      <c r="M33" s="54" t="s">
        <v>3117</v>
      </c>
      <c r="N33" s="54" t="s">
        <v>3118</v>
      </c>
    </row>
    <row r="34" spans="1:14" ht="18" hidden="1" customHeight="1">
      <c r="A34" s="54">
        <v>28</v>
      </c>
      <c r="B34" s="131" t="s">
        <v>1858</v>
      </c>
      <c r="C34" s="145">
        <v>43521</v>
      </c>
      <c r="D34" s="54" t="s">
        <v>3119</v>
      </c>
      <c r="E34" s="146">
        <v>4797</v>
      </c>
      <c r="F34" s="54"/>
      <c r="G34" s="336"/>
      <c r="H34" s="146"/>
      <c r="I34" s="147"/>
      <c r="J34" s="145"/>
      <c r="K34" s="54"/>
      <c r="L34" s="310"/>
      <c r="M34" s="54" t="s">
        <v>3120</v>
      </c>
      <c r="N34" s="54" t="s">
        <v>3121</v>
      </c>
    </row>
    <row r="35" spans="1:14" ht="18" hidden="1" customHeight="1">
      <c r="A35" s="54">
        <v>29</v>
      </c>
      <c r="B35" s="131" t="s">
        <v>37</v>
      </c>
      <c r="C35" s="145">
        <v>43521</v>
      </c>
      <c r="D35" s="54" t="s">
        <v>3122</v>
      </c>
      <c r="E35" s="146">
        <v>5416.2</v>
      </c>
      <c r="F35" s="54"/>
      <c r="G35" s="336"/>
      <c r="H35" s="146"/>
      <c r="I35" s="147"/>
      <c r="J35" s="145"/>
      <c r="K35" s="54"/>
      <c r="L35" s="310"/>
      <c r="M35" s="54" t="s">
        <v>3123</v>
      </c>
      <c r="N35" s="54" t="s">
        <v>3124</v>
      </c>
    </row>
    <row r="36" spans="1:14" ht="18" hidden="1" customHeight="1">
      <c r="A36" s="54">
        <v>30</v>
      </c>
      <c r="B36" s="131" t="s">
        <v>300</v>
      </c>
      <c r="C36" s="145">
        <v>43521</v>
      </c>
      <c r="D36" s="54" t="s">
        <v>3125</v>
      </c>
      <c r="E36" s="146">
        <f>8038.55/19</f>
        <v>423.08157894736843</v>
      </c>
      <c r="F36" s="54"/>
      <c r="G36" s="336"/>
      <c r="H36" s="146"/>
      <c r="I36" s="147"/>
      <c r="J36" s="145"/>
      <c r="K36" s="54"/>
      <c r="L36" s="310"/>
      <c r="M36" s="54" t="s">
        <v>3126</v>
      </c>
      <c r="N36" s="54" t="s">
        <v>3127</v>
      </c>
    </row>
    <row r="37" spans="1:14" ht="18" hidden="1" customHeight="1">
      <c r="A37" s="54">
        <v>31</v>
      </c>
      <c r="B37" s="131" t="s">
        <v>37</v>
      </c>
      <c r="C37" s="145">
        <v>43521</v>
      </c>
      <c r="D37" s="54" t="s">
        <v>3128</v>
      </c>
      <c r="E37" s="146">
        <v>9312</v>
      </c>
      <c r="F37" s="54"/>
      <c r="G37" s="336"/>
      <c r="H37" s="146"/>
      <c r="I37" s="147"/>
      <c r="J37" s="145"/>
      <c r="K37" s="54"/>
      <c r="L37" s="310"/>
      <c r="M37" s="54" t="s">
        <v>3129</v>
      </c>
      <c r="N37" s="54" t="s">
        <v>3130</v>
      </c>
    </row>
    <row r="38" spans="1:14" ht="18" hidden="1" customHeight="1">
      <c r="A38" s="54">
        <v>32</v>
      </c>
      <c r="B38" s="131" t="s">
        <v>37</v>
      </c>
      <c r="C38" s="145">
        <v>43521</v>
      </c>
      <c r="D38" s="54" t="s">
        <v>3131</v>
      </c>
      <c r="E38" s="146">
        <v>7553.98</v>
      </c>
      <c r="F38" s="54"/>
      <c r="G38" s="336"/>
      <c r="H38" s="146"/>
      <c r="I38" s="147"/>
      <c r="J38" s="145"/>
      <c r="K38" s="54"/>
      <c r="L38" s="310"/>
      <c r="M38" s="54" t="s">
        <v>3132</v>
      </c>
      <c r="N38" s="54" t="s">
        <v>3133</v>
      </c>
    </row>
    <row r="39" spans="1:14" ht="18" hidden="1" customHeight="1">
      <c r="A39" s="54">
        <v>33</v>
      </c>
      <c r="B39" s="131" t="s">
        <v>22</v>
      </c>
      <c r="C39" s="145">
        <v>43521</v>
      </c>
      <c r="D39" s="54" t="s">
        <v>3134</v>
      </c>
      <c r="E39" s="146">
        <v>2313.36</v>
      </c>
      <c r="F39" s="54"/>
      <c r="G39" s="336"/>
      <c r="H39" s="146"/>
      <c r="I39" s="147"/>
      <c r="J39" s="145"/>
      <c r="K39" s="54"/>
      <c r="L39" s="310"/>
      <c r="M39" s="54" t="s">
        <v>3135</v>
      </c>
      <c r="N39" s="54" t="s">
        <v>3136</v>
      </c>
    </row>
    <row r="40" spans="1:14" ht="18" hidden="1" customHeight="1">
      <c r="A40" s="54">
        <v>34</v>
      </c>
      <c r="B40" s="131" t="s">
        <v>37</v>
      </c>
      <c r="C40" s="145">
        <v>43523</v>
      </c>
      <c r="D40" s="54" t="s">
        <v>3137</v>
      </c>
      <c r="E40" s="146">
        <v>8660.4</v>
      </c>
      <c r="F40" s="54"/>
      <c r="G40" s="336"/>
      <c r="H40" s="146"/>
      <c r="I40" s="147"/>
      <c r="J40" s="145"/>
      <c r="K40" s="54"/>
      <c r="L40" s="310"/>
      <c r="M40" s="54" t="s">
        <v>3138</v>
      </c>
      <c r="N40" s="54" t="s">
        <v>3139</v>
      </c>
    </row>
    <row r="41" spans="1:14" ht="18" hidden="1" customHeight="1">
      <c r="A41" s="54">
        <v>35</v>
      </c>
      <c r="B41" s="131" t="s">
        <v>22</v>
      </c>
      <c r="C41" s="145">
        <v>43521</v>
      </c>
      <c r="D41" s="54" t="s">
        <v>3140</v>
      </c>
      <c r="E41" s="146">
        <v>4476.6000000000004</v>
      </c>
      <c r="F41" s="54"/>
      <c r="G41" s="336"/>
      <c r="H41" s="146"/>
      <c r="I41" s="147"/>
      <c r="J41" s="145"/>
      <c r="K41" s="54"/>
      <c r="L41" s="310"/>
      <c r="M41" s="54" t="s">
        <v>3141</v>
      </c>
      <c r="N41" s="54" t="s">
        <v>3142</v>
      </c>
    </row>
    <row r="42" spans="1:14" ht="18" hidden="1" customHeight="1">
      <c r="A42" s="54">
        <v>36</v>
      </c>
      <c r="B42" s="131" t="s">
        <v>33</v>
      </c>
      <c r="C42" s="145">
        <v>43523</v>
      </c>
      <c r="D42" s="54" t="s">
        <v>3143</v>
      </c>
      <c r="E42" s="146">
        <v>1780.56</v>
      </c>
      <c r="F42" s="54"/>
      <c r="G42" s="336"/>
      <c r="H42" s="146"/>
      <c r="I42" s="147"/>
      <c r="J42" s="145"/>
      <c r="K42" s="54"/>
      <c r="L42" s="310"/>
      <c r="M42" s="54" t="s">
        <v>3144</v>
      </c>
      <c r="N42" s="54" t="s">
        <v>3145</v>
      </c>
    </row>
    <row r="43" spans="1:14" ht="18" hidden="1" customHeight="1">
      <c r="A43" s="54">
        <v>37</v>
      </c>
      <c r="B43" s="131" t="s">
        <v>39</v>
      </c>
      <c r="C43" s="145">
        <v>43523</v>
      </c>
      <c r="D43" s="54" t="s">
        <v>3146</v>
      </c>
      <c r="E43" s="146">
        <v>6916.8</v>
      </c>
      <c r="F43" s="54"/>
      <c r="G43" s="336"/>
      <c r="H43" s="146"/>
      <c r="I43" s="147"/>
      <c r="J43" s="145"/>
      <c r="K43" s="54"/>
      <c r="L43" s="310"/>
      <c r="M43" s="54" t="s">
        <v>3147</v>
      </c>
      <c r="N43" s="54" t="s">
        <v>3148</v>
      </c>
    </row>
    <row r="44" spans="1:14" ht="18" hidden="1" customHeight="1">
      <c r="A44" s="54">
        <v>38</v>
      </c>
      <c r="B44" s="131" t="s">
        <v>148</v>
      </c>
      <c r="C44" s="145">
        <v>43523</v>
      </c>
      <c r="D44" s="54" t="s">
        <v>3149</v>
      </c>
      <c r="E44" s="146">
        <v>15638.4</v>
      </c>
      <c r="F44" s="54"/>
      <c r="G44" s="336"/>
      <c r="H44" s="146"/>
      <c r="I44" s="147"/>
      <c r="J44" s="145"/>
      <c r="K44" s="54"/>
      <c r="L44" s="310"/>
      <c r="M44" s="54" t="s">
        <v>3150</v>
      </c>
      <c r="N44" s="54" t="s">
        <v>3151</v>
      </c>
    </row>
    <row r="45" spans="1:14" ht="18" hidden="1" customHeight="1">
      <c r="A45" s="54">
        <v>39</v>
      </c>
      <c r="B45" s="131" t="s">
        <v>22</v>
      </c>
      <c r="C45" s="145">
        <v>43523</v>
      </c>
      <c r="D45" s="54" t="s">
        <v>3152</v>
      </c>
      <c r="E45" s="146">
        <v>2065.5</v>
      </c>
      <c r="F45" s="54"/>
      <c r="G45" s="336"/>
      <c r="H45" s="146"/>
      <c r="I45" s="147"/>
      <c r="J45" s="145"/>
      <c r="K45" s="54"/>
      <c r="L45" s="310"/>
      <c r="M45" s="54" t="s">
        <v>3153</v>
      </c>
      <c r="N45" s="54" t="s">
        <v>3154</v>
      </c>
    </row>
    <row r="46" spans="1:14" ht="18" hidden="1" customHeight="1">
      <c r="A46" s="54">
        <v>40</v>
      </c>
      <c r="B46" s="131" t="s">
        <v>22</v>
      </c>
      <c r="C46" s="145">
        <v>43523</v>
      </c>
      <c r="D46" s="54" t="s">
        <v>3155</v>
      </c>
      <c r="E46" s="146">
        <v>8814.15</v>
      </c>
      <c r="F46" s="54"/>
      <c r="G46" s="336"/>
      <c r="H46" s="146"/>
      <c r="I46" s="147"/>
      <c r="J46" s="145"/>
      <c r="K46" s="54"/>
      <c r="L46" s="310"/>
      <c r="M46" s="54" t="s">
        <v>3156</v>
      </c>
      <c r="N46" s="54" t="s">
        <v>3157</v>
      </c>
    </row>
    <row r="47" spans="1:14" ht="18" hidden="1" customHeight="1">
      <c r="A47" s="54">
        <v>41</v>
      </c>
      <c r="B47" s="131" t="s">
        <v>1858</v>
      </c>
      <c r="C47" s="145">
        <v>43523</v>
      </c>
      <c r="D47" s="54" t="s">
        <v>3158</v>
      </c>
      <c r="E47" s="146">
        <v>7023.69</v>
      </c>
      <c r="F47" s="54"/>
      <c r="G47" s="336"/>
      <c r="H47" s="146"/>
      <c r="I47" s="147"/>
      <c r="J47" s="145"/>
      <c r="K47" s="54"/>
      <c r="L47" s="310"/>
      <c r="M47" s="54" t="s">
        <v>3159</v>
      </c>
      <c r="N47" s="54" t="s">
        <v>3160</v>
      </c>
    </row>
    <row r="48" spans="1:14" ht="18" hidden="1" customHeight="1">
      <c r="A48" s="54">
        <v>42</v>
      </c>
      <c r="B48" s="131" t="s">
        <v>39</v>
      </c>
      <c r="C48" s="145">
        <v>43523</v>
      </c>
      <c r="D48" s="54" t="s">
        <v>3161</v>
      </c>
      <c r="E48" s="146">
        <v>5670</v>
      </c>
      <c r="F48" s="54"/>
      <c r="G48" s="336"/>
      <c r="H48" s="146"/>
      <c r="I48" s="147"/>
      <c r="J48" s="145"/>
      <c r="K48" s="54"/>
      <c r="L48" s="310"/>
      <c r="M48" s="54" t="s">
        <v>3162</v>
      </c>
      <c r="N48" s="54" t="s">
        <v>3163</v>
      </c>
    </row>
    <row r="49" spans="1:14" ht="18" hidden="1" customHeight="1">
      <c r="A49" s="54">
        <v>43</v>
      </c>
      <c r="B49" s="131" t="s">
        <v>20</v>
      </c>
      <c r="C49" s="145">
        <v>43530</v>
      </c>
      <c r="D49" s="54" t="s">
        <v>3164</v>
      </c>
      <c r="E49" s="146">
        <v>1600</v>
      </c>
      <c r="F49" s="54"/>
      <c r="G49" s="336"/>
      <c r="H49" s="146"/>
      <c r="I49" s="147"/>
      <c r="J49" s="145"/>
      <c r="K49" s="54"/>
      <c r="L49" s="310"/>
      <c r="M49" s="54" t="s">
        <v>3165</v>
      </c>
      <c r="N49" s="54" t="s">
        <v>3166</v>
      </c>
    </row>
    <row r="50" spans="1:14" ht="18" hidden="1" customHeight="1">
      <c r="A50" s="54">
        <v>44</v>
      </c>
      <c r="B50" s="131" t="s">
        <v>37</v>
      </c>
      <c r="C50" s="145">
        <v>43528</v>
      </c>
      <c r="D50" s="54" t="s">
        <v>3167</v>
      </c>
      <c r="E50" s="146">
        <v>10053.76</v>
      </c>
      <c r="F50" s="54"/>
      <c r="G50" s="336"/>
      <c r="H50" s="146"/>
      <c r="I50" s="147"/>
      <c r="J50" s="145"/>
      <c r="K50" s="54"/>
      <c r="L50" s="310"/>
      <c r="M50" s="54" t="s">
        <v>3168</v>
      </c>
      <c r="N50" s="54" t="s">
        <v>3169</v>
      </c>
    </row>
    <row r="51" spans="1:14" ht="18" hidden="1" customHeight="1">
      <c r="A51" s="54">
        <v>45</v>
      </c>
      <c r="B51" s="131" t="s">
        <v>37</v>
      </c>
      <c r="C51" s="145">
        <v>43528</v>
      </c>
      <c r="D51" s="54" t="s">
        <v>3170</v>
      </c>
      <c r="E51" s="146">
        <v>8069.58</v>
      </c>
      <c r="F51" s="54"/>
      <c r="G51" s="336"/>
      <c r="H51" s="146"/>
      <c r="I51" s="147"/>
      <c r="J51" s="145"/>
      <c r="K51" s="54"/>
      <c r="L51" s="310"/>
      <c r="M51" s="54" t="s">
        <v>3171</v>
      </c>
      <c r="N51" s="54" t="s">
        <v>3172</v>
      </c>
    </row>
    <row r="52" spans="1:14" ht="18" hidden="1" customHeight="1">
      <c r="A52" s="54">
        <v>46</v>
      </c>
      <c r="B52" s="131" t="s">
        <v>39</v>
      </c>
      <c r="C52" s="145">
        <v>43523</v>
      </c>
      <c r="D52" s="54" t="s">
        <v>3173</v>
      </c>
      <c r="E52" s="146">
        <v>1214</v>
      </c>
      <c r="F52" s="54"/>
      <c r="G52" s="336"/>
      <c r="H52" s="146"/>
      <c r="I52" s="147"/>
      <c r="J52" s="145"/>
      <c r="K52" s="54"/>
      <c r="L52" s="310"/>
      <c r="M52" s="54" t="s">
        <v>3174</v>
      </c>
      <c r="N52" s="54" t="s">
        <v>3175</v>
      </c>
    </row>
    <row r="53" spans="1:14" ht="18" hidden="1" customHeight="1">
      <c r="A53" s="54">
        <v>47</v>
      </c>
      <c r="B53" s="131" t="s">
        <v>20</v>
      </c>
      <c r="C53" s="145">
        <v>43530</v>
      </c>
      <c r="D53" s="54" t="s">
        <v>3176</v>
      </c>
      <c r="E53" s="146">
        <v>5006.3999999999996</v>
      </c>
      <c r="F53" s="54"/>
      <c r="G53" s="336"/>
      <c r="H53" s="146"/>
      <c r="I53" s="147"/>
      <c r="J53" s="145"/>
      <c r="K53" s="54"/>
      <c r="L53" s="310"/>
      <c r="M53" s="54" t="s">
        <v>3177</v>
      </c>
      <c r="N53" s="54" t="s">
        <v>3178</v>
      </c>
    </row>
    <row r="54" spans="1:14" ht="18" hidden="1" customHeight="1">
      <c r="A54" s="54">
        <v>48</v>
      </c>
      <c r="B54" s="131" t="s">
        <v>20</v>
      </c>
      <c r="C54" s="145">
        <v>43530</v>
      </c>
      <c r="D54" s="54" t="s">
        <v>3179</v>
      </c>
      <c r="E54" s="146">
        <v>2503.1999999999998</v>
      </c>
      <c r="F54" s="54"/>
      <c r="G54" s="336"/>
      <c r="H54" s="146"/>
      <c r="I54" s="147"/>
      <c r="J54" s="145"/>
      <c r="K54" s="54"/>
      <c r="L54" s="310"/>
      <c r="M54" s="54" t="s">
        <v>3180</v>
      </c>
      <c r="N54" s="54" t="s">
        <v>3181</v>
      </c>
    </row>
    <row r="55" spans="1:14" ht="18" hidden="1" customHeight="1" thickBot="1">
      <c r="A55" s="54">
        <v>49</v>
      </c>
      <c r="B55" s="131" t="s">
        <v>22</v>
      </c>
      <c r="C55" s="145">
        <v>43530</v>
      </c>
      <c r="D55" s="54" t="s">
        <v>3182</v>
      </c>
      <c r="E55" s="146">
        <v>7652.7</v>
      </c>
      <c r="F55" s="54"/>
      <c r="G55" s="336"/>
      <c r="H55" s="146"/>
      <c r="I55" s="147"/>
      <c r="J55" s="145"/>
      <c r="K55" s="54"/>
      <c r="L55" s="310"/>
      <c r="M55" s="54" t="s">
        <v>3183</v>
      </c>
      <c r="N55" s="54" t="s">
        <v>3184</v>
      </c>
    </row>
    <row r="56" spans="1:14" ht="18" customHeight="1" thickTop="1">
      <c r="A56" s="489"/>
      <c r="B56" s="490"/>
      <c r="C56" s="491"/>
      <c r="D56" s="492"/>
      <c r="E56" s="148">
        <f>SUM(E7:E55)</f>
        <v>274212.5710526316</v>
      </c>
      <c r="F56" s="148"/>
      <c r="G56" s="194"/>
      <c r="H56" s="148">
        <f>SUM(H9:H52)</f>
        <v>0</v>
      </c>
      <c r="I56" s="148">
        <f>SUM(I9:I52)</f>
        <v>0</v>
      </c>
      <c r="J56" s="343"/>
      <c r="K56" s="344"/>
      <c r="L56" s="345"/>
      <c r="M56" s="345"/>
      <c r="N56" s="149"/>
    </row>
  </sheetData>
  <autoFilter ref="A6:N56" xr:uid="{00000000-0009-0000-0000-000028000000}">
    <filterColumn colId="13">
      <filters blank="1"/>
    </filterColumn>
  </autoFilter>
  <mergeCells count="4">
    <mergeCell ref="C1:E1"/>
    <mergeCell ref="A5:F5"/>
    <mergeCell ref="G5:L5"/>
    <mergeCell ref="A56:D56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O990"/>
  <sheetViews>
    <sheetView showGridLines="0" zoomScale="130" zoomScaleNormal="130" workbookViewId="0">
      <pane ySplit="6" topLeftCell="A690" activePane="bottomLeft" state="frozen"/>
      <selection activeCell="C73" sqref="C73"/>
      <selection pane="bottomLeft" activeCell="F722" sqref="B722:F722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20.85546875" style="89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91" t="s">
        <v>488</v>
      </c>
    </row>
    <row r="3" spans="1:14" ht="18" customHeight="1">
      <c r="A3" s="94" t="s">
        <v>4207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107">
        <v>1</v>
      </c>
      <c r="B7" s="107" t="s">
        <v>42</v>
      </c>
      <c r="C7" s="90">
        <v>43517</v>
      </c>
      <c r="D7" s="107" t="s">
        <v>3024</v>
      </c>
      <c r="E7" s="107" t="s">
        <v>3027</v>
      </c>
      <c r="F7" s="126">
        <v>541.84</v>
      </c>
      <c r="G7" s="107" t="str">
        <f>D7</f>
        <v>SH19-00194</v>
      </c>
      <c r="H7" s="351"/>
      <c r="I7" s="126"/>
      <c r="J7" s="110">
        <f t="shared" ref="J7:J14" si="0">F7-I7</f>
        <v>541.84</v>
      </c>
      <c r="K7" s="108"/>
      <c r="L7" s="107"/>
      <c r="M7" s="319"/>
      <c r="N7" s="352"/>
    </row>
    <row r="8" spans="1:14" ht="18" customHeight="1">
      <c r="A8" s="107">
        <v>2</v>
      </c>
      <c r="B8" s="107" t="s">
        <v>42</v>
      </c>
      <c r="C8" s="90">
        <v>43517</v>
      </c>
      <c r="D8" s="107" t="s">
        <v>3025</v>
      </c>
      <c r="E8" s="107" t="s">
        <v>3027</v>
      </c>
      <c r="F8" s="126">
        <v>1560.11</v>
      </c>
      <c r="G8" s="107" t="str">
        <f>D8</f>
        <v>SH19-00440</v>
      </c>
      <c r="H8" s="351"/>
      <c r="I8" s="126"/>
      <c r="J8" s="110">
        <f t="shared" si="0"/>
        <v>1560.11</v>
      </c>
      <c r="K8" s="108"/>
      <c r="L8" s="107"/>
      <c r="M8" s="319"/>
      <c r="N8" s="352"/>
    </row>
    <row r="9" spans="1:14" ht="18" customHeight="1">
      <c r="A9" s="107">
        <v>3</v>
      </c>
      <c r="B9" s="107" t="s">
        <v>42</v>
      </c>
      <c r="C9" s="90">
        <v>43517</v>
      </c>
      <c r="D9" s="107" t="s">
        <v>3026</v>
      </c>
      <c r="E9" s="107" t="s">
        <v>3027</v>
      </c>
      <c r="F9" s="126">
        <v>616.57000000000005</v>
      </c>
      <c r="G9" s="107" t="str">
        <f>D9</f>
        <v>SH19-00671</v>
      </c>
      <c r="H9" s="351"/>
      <c r="I9" s="126"/>
      <c r="J9" s="110">
        <f t="shared" si="0"/>
        <v>616.57000000000005</v>
      </c>
      <c r="K9" s="108"/>
      <c r="L9" s="107"/>
      <c r="M9" s="319"/>
      <c r="N9" s="352"/>
    </row>
    <row r="10" spans="1:14" ht="18" customHeight="1">
      <c r="A10" s="107">
        <v>4</v>
      </c>
      <c r="B10" s="107" t="s">
        <v>42</v>
      </c>
      <c r="C10" s="90">
        <v>43507</v>
      </c>
      <c r="D10" s="328" t="s">
        <v>2757</v>
      </c>
      <c r="E10" s="107" t="s">
        <v>2752</v>
      </c>
      <c r="F10" s="126">
        <v>6</v>
      </c>
      <c r="G10" s="107" t="str">
        <f t="shared" ref="G10:G23" si="1">D10</f>
        <v>SH19-0298</v>
      </c>
      <c r="H10" s="351"/>
      <c r="I10" s="126"/>
      <c r="J10" s="110">
        <f t="shared" si="0"/>
        <v>6</v>
      </c>
      <c r="K10" s="108"/>
      <c r="L10" s="107"/>
      <c r="M10" s="319"/>
      <c r="N10" s="352"/>
    </row>
    <row r="11" spans="1:14" s="200" customFormat="1" ht="18" customHeight="1">
      <c r="A11" s="107">
        <v>5</v>
      </c>
      <c r="B11" s="107" t="s">
        <v>142</v>
      </c>
      <c r="C11" s="90">
        <v>43497</v>
      </c>
      <c r="D11" s="107" t="s">
        <v>1646</v>
      </c>
      <c r="E11" s="107" t="s">
        <v>1709</v>
      </c>
      <c r="F11" s="126">
        <v>498.75</v>
      </c>
      <c r="G11" s="107" t="str">
        <f t="shared" si="1"/>
        <v>SH19-01025</v>
      </c>
      <c r="H11" s="318"/>
      <c r="I11" s="126"/>
      <c r="J11" s="110">
        <f t="shared" si="0"/>
        <v>498.75</v>
      </c>
      <c r="K11" s="108"/>
      <c r="L11" s="107"/>
      <c r="M11" s="319"/>
      <c r="N11" s="107"/>
    </row>
    <row r="12" spans="1:14" s="200" customFormat="1" ht="18" customHeight="1">
      <c r="A12" s="107">
        <v>6</v>
      </c>
      <c r="B12" s="107" t="s">
        <v>142</v>
      </c>
      <c r="C12" s="90">
        <v>43497</v>
      </c>
      <c r="D12" s="107" t="s">
        <v>1647</v>
      </c>
      <c r="E12" s="107" t="s">
        <v>1709</v>
      </c>
      <c r="F12" s="126">
        <v>542.33000000000004</v>
      </c>
      <c r="G12" s="107" t="str">
        <f t="shared" si="1"/>
        <v>SH19-01026</v>
      </c>
      <c r="H12" s="318"/>
      <c r="I12" s="126"/>
      <c r="J12" s="110">
        <f t="shared" si="0"/>
        <v>542.33000000000004</v>
      </c>
      <c r="K12" s="108"/>
      <c r="L12" s="107"/>
      <c r="M12" s="319"/>
      <c r="N12" s="107"/>
    </row>
    <row r="13" spans="1:14" s="200" customFormat="1" ht="18" customHeight="1">
      <c r="A13" s="107">
        <v>7</v>
      </c>
      <c r="B13" s="107" t="s">
        <v>43</v>
      </c>
      <c r="C13" s="90">
        <v>43497</v>
      </c>
      <c r="D13" s="107" t="s">
        <v>1648</v>
      </c>
      <c r="E13" s="107" t="s">
        <v>1709</v>
      </c>
      <c r="F13" s="126">
        <v>3488.86</v>
      </c>
      <c r="G13" s="107" t="str">
        <f t="shared" si="1"/>
        <v>SH19-01027</v>
      </c>
      <c r="H13" s="318"/>
      <c r="I13" s="126"/>
      <c r="J13" s="110">
        <f t="shared" si="0"/>
        <v>3488.86</v>
      </c>
      <c r="K13" s="108"/>
      <c r="L13" s="107"/>
      <c r="M13" s="319"/>
      <c r="N13" s="107"/>
    </row>
    <row r="14" spans="1:14" s="200" customFormat="1" ht="18" customHeight="1">
      <c r="A14" s="107">
        <v>8</v>
      </c>
      <c r="B14" s="107" t="s">
        <v>197</v>
      </c>
      <c r="C14" s="90">
        <v>43497</v>
      </c>
      <c r="D14" s="107" t="s">
        <v>1649</v>
      </c>
      <c r="E14" s="107" t="s">
        <v>1709</v>
      </c>
      <c r="F14" s="126">
        <v>7427.43</v>
      </c>
      <c r="G14" s="107" t="str">
        <f t="shared" si="1"/>
        <v>SH19-01028</v>
      </c>
      <c r="H14" s="318"/>
      <c r="I14" s="126"/>
      <c r="J14" s="110">
        <f t="shared" si="0"/>
        <v>7427.43</v>
      </c>
      <c r="K14" s="108"/>
      <c r="L14" s="107"/>
      <c r="M14" s="319"/>
      <c r="N14" s="107"/>
    </row>
    <row r="15" spans="1:14" s="200" customFormat="1" ht="18" customHeight="1">
      <c r="A15" s="107">
        <v>9</v>
      </c>
      <c r="B15" s="107" t="s">
        <v>141</v>
      </c>
      <c r="C15" s="90">
        <v>43497</v>
      </c>
      <c r="D15" s="107" t="s">
        <v>1650</v>
      </c>
      <c r="E15" s="107" t="s">
        <v>1709</v>
      </c>
      <c r="F15" s="126">
        <v>1357.5</v>
      </c>
      <c r="G15" s="107" t="str">
        <f t="shared" si="1"/>
        <v>SH19-01029</v>
      </c>
      <c r="H15" s="318"/>
      <c r="I15" s="126"/>
      <c r="J15" s="110">
        <f t="shared" ref="J15:J70" si="2">F15-I15</f>
        <v>1357.5</v>
      </c>
      <c r="K15" s="108"/>
      <c r="L15" s="107"/>
      <c r="M15" s="319"/>
      <c r="N15" s="107"/>
    </row>
    <row r="16" spans="1:14" s="200" customFormat="1" ht="18" customHeight="1">
      <c r="A16" s="107">
        <v>10</v>
      </c>
      <c r="B16" s="107" t="s">
        <v>42</v>
      </c>
      <c r="C16" s="90">
        <v>43497</v>
      </c>
      <c r="D16" s="328" t="s">
        <v>1651</v>
      </c>
      <c r="E16" s="107" t="s">
        <v>1749</v>
      </c>
      <c r="F16" s="126">
        <v>50.5</v>
      </c>
      <c r="G16" s="107" t="str">
        <f t="shared" si="1"/>
        <v>SH19-01030</v>
      </c>
      <c r="H16" s="318"/>
      <c r="I16" s="126"/>
      <c r="J16" s="110">
        <f t="shared" si="2"/>
        <v>50.5</v>
      </c>
      <c r="K16" s="108"/>
      <c r="L16" s="107"/>
      <c r="M16" s="319"/>
      <c r="N16" s="107"/>
    </row>
    <row r="17" spans="1:14" s="200" customFormat="1" ht="18" customHeight="1">
      <c r="A17" s="107">
        <v>11</v>
      </c>
      <c r="B17" s="107" t="s">
        <v>42</v>
      </c>
      <c r="C17" s="90">
        <v>43497</v>
      </c>
      <c r="D17" s="328" t="s">
        <v>1652</v>
      </c>
      <c r="E17" s="107" t="s">
        <v>1749</v>
      </c>
      <c r="F17" s="126">
        <v>54.89</v>
      </c>
      <c r="G17" s="107" t="str">
        <f t="shared" si="1"/>
        <v>SH19-01031</v>
      </c>
      <c r="H17" s="318"/>
      <c r="I17" s="126"/>
      <c r="J17" s="110">
        <f t="shared" si="2"/>
        <v>54.89</v>
      </c>
      <c r="K17" s="108"/>
      <c r="L17" s="107"/>
      <c r="M17" s="319"/>
      <c r="N17" s="107"/>
    </row>
    <row r="18" spans="1:14" s="200" customFormat="1" ht="18" customHeight="1">
      <c r="A18" s="107">
        <v>12</v>
      </c>
      <c r="B18" s="107" t="s">
        <v>42</v>
      </c>
      <c r="C18" s="90">
        <v>43497</v>
      </c>
      <c r="D18" s="328" t="s">
        <v>1653</v>
      </c>
      <c r="E18" s="107" t="s">
        <v>1749</v>
      </c>
      <c r="F18" s="126">
        <v>48.77</v>
      </c>
      <c r="G18" s="107" t="str">
        <f t="shared" si="1"/>
        <v>SH19-01032</v>
      </c>
      <c r="H18" s="318"/>
      <c r="I18" s="126"/>
      <c r="J18" s="110">
        <f t="shared" si="2"/>
        <v>48.77</v>
      </c>
      <c r="K18" s="108"/>
      <c r="L18" s="107"/>
      <c r="M18" s="319"/>
      <c r="N18" s="107"/>
    </row>
    <row r="19" spans="1:14" s="200" customFormat="1" ht="18" customHeight="1">
      <c r="A19" s="107">
        <v>13</v>
      </c>
      <c r="B19" s="107" t="s">
        <v>1754</v>
      </c>
      <c r="C19" s="90">
        <v>43497</v>
      </c>
      <c r="D19" s="107" t="s">
        <v>1654</v>
      </c>
      <c r="E19" s="107" t="s">
        <v>1709</v>
      </c>
      <c r="F19" s="126">
        <v>4665.57</v>
      </c>
      <c r="G19" s="107" t="str">
        <f t="shared" si="1"/>
        <v>SH19-01033</v>
      </c>
      <c r="H19" s="318"/>
      <c r="I19" s="126"/>
      <c r="J19" s="110">
        <f t="shared" si="2"/>
        <v>4665.57</v>
      </c>
      <c r="K19" s="108"/>
      <c r="L19" s="107"/>
      <c r="M19" s="319"/>
      <c r="N19" s="107"/>
    </row>
    <row r="20" spans="1:14" s="200" customFormat="1" ht="18" customHeight="1">
      <c r="A20" s="107">
        <v>14</v>
      </c>
      <c r="B20" s="107" t="s">
        <v>207</v>
      </c>
      <c r="C20" s="90">
        <v>43497</v>
      </c>
      <c r="D20" s="107" t="s">
        <v>1655</v>
      </c>
      <c r="E20" s="107" t="s">
        <v>1709</v>
      </c>
      <c r="F20" s="126">
        <v>1920.75</v>
      </c>
      <c r="G20" s="107" t="str">
        <f t="shared" si="1"/>
        <v>SH19-01034</v>
      </c>
      <c r="H20" s="318"/>
      <c r="I20" s="126"/>
      <c r="J20" s="110">
        <f t="shared" si="2"/>
        <v>1920.75</v>
      </c>
      <c r="K20" s="108"/>
      <c r="L20" s="107"/>
      <c r="M20" s="319"/>
      <c r="N20" s="107"/>
    </row>
    <row r="21" spans="1:14" s="200" customFormat="1" ht="18" customHeight="1">
      <c r="A21" s="107">
        <v>15</v>
      </c>
      <c r="B21" s="107" t="s">
        <v>355</v>
      </c>
      <c r="C21" s="90">
        <v>43497</v>
      </c>
      <c r="D21" s="107" t="s">
        <v>1656</v>
      </c>
      <c r="E21" s="107" t="s">
        <v>1709</v>
      </c>
      <c r="F21" s="126">
        <v>11837.92</v>
      </c>
      <c r="G21" s="107" t="str">
        <f t="shared" si="1"/>
        <v>SH19-01035</v>
      </c>
      <c r="H21" s="318"/>
      <c r="I21" s="126"/>
      <c r="J21" s="110">
        <f t="shared" si="2"/>
        <v>11837.92</v>
      </c>
      <c r="K21" s="108"/>
      <c r="L21" s="107"/>
      <c r="M21" s="319"/>
      <c r="N21" s="107"/>
    </row>
    <row r="22" spans="1:14" s="200" customFormat="1" ht="18" customHeight="1">
      <c r="A22" s="107">
        <v>16</v>
      </c>
      <c r="B22" s="107" t="s">
        <v>49</v>
      </c>
      <c r="C22" s="90">
        <v>43497</v>
      </c>
      <c r="D22" s="107" t="s">
        <v>1657</v>
      </c>
      <c r="E22" s="107" t="s">
        <v>1709</v>
      </c>
      <c r="F22" s="126">
        <v>14242.8</v>
      </c>
      <c r="G22" s="107" t="str">
        <f t="shared" si="1"/>
        <v>SH19-01036</v>
      </c>
      <c r="H22" s="318"/>
      <c r="I22" s="126"/>
      <c r="J22" s="110">
        <f t="shared" si="2"/>
        <v>14242.8</v>
      </c>
      <c r="K22" s="108"/>
      <c r="L22" s="107"/>
      <c r="M22" s="319"/>
      <c r="N22" s="107"/>
    </row>
    <row r="23" spans="1:14" s="200" customFormat="1" ht="18" customHeight="1">
      <c r="A23" s="107">
        <v>17</v>
      </c>
      <c r="B23" s="107" t="s">
        <v>55</v>
      </c>
      <c r="C23" s="90">
        <v>43497</v>
      </c>
      <c r="D23" s="107" t="s">
        <v>1658</v>
      </c>
      <c r="E23" s="107" t="s">
        <v>1709</v>
      </c>
      <c r="F23" s="126">
        <v>1549.62</v>
      </c>
      <c r="G23" s="107" t="str">
        <f t="shared" si="1"/>
        <v>SH19-01037</v>
      </c>
      <c r="H23" s="318"/>
      <c r="I23" s="126"/>
      <c r="J23" s="110">
        <f t="shared" si="2"/>
        <v>1549.62</v>
      </c>
      <c r="K23" s="108"/>
      <c r="L23" s="107"/>
      <c r="M23" s="319"/>
      <c r="N23" s="107"/>
    </row>
    <row r="24" spans="1:14" s="200" customFormat="1" ht="18" customHeight="1">
      <c r="A24" s="107">
        <v>18</v>
      </c>
      <c r="B24" s="107" t="s">
        <v>55</v>
      </c>
      <c r="C24" s="90">
        <v>43497</v>
      </c>
      <c r="D24" s="107" t="s">
        <v>1659</v>
      </c>
      <c r="E24" s="107" t="s">
        <v>1709</v>
      </c>
      <c r="F24" s="126">
        <v>1447.74</v>
      </c>
      <c r="G24" s="107" t="str">
        <f t="shared" ref="G24:G70" si="3">D24</f>
        <v>SH19-01038</v>
      </c>
      <c r="H24" s="318"/>
      <c r="I24" s="126"/>
      <c r="J24" s="110">
        <f t="shared" si="2"/>
        <v>1447.74</v>
      </c>
      <c r="K24" s="108"/>
      <c r="L24" s="107"/>
      <c r="M24" s="319"/>
      <c r="N24" s="107"/>
    </row>
    <row r="25" spans="1:14" s="200" customFormat="1" ht="18" customHeight="1">
      <c r="A25" s="107">
        <v>19</v>
      </c>
      <c r="B25" s="107" t="s">
        <v>55</v>
      </c>
      <c r="C25" s="90">
        <v>43497</v>
      </c>
      <c r="D25" s="107" t="s">
        <v>1660</v>
      </c>
      <c r="E25" s="107" t="s">
        <v>1709</v>
      </c>
      <c r="F25" s="126">
        <v>727.65</v>
      </c>
      <c r="G25" s="107" t="str">
        <f t="shared" si="3"/>
        <v>SH19-01039</v>
      </c>
      <c r="H25" s="318"/>
      <c r="I25" s="126"/>
      <c r="J25" s="110">
        <f t="shared" si="2"/>
        <v>727.65</v>
      </c>
      <c r="K25" s="108"/>
      <c r="L25" s="107"/>
      <c r="M25" s="319"/>
      <c r="N25" s="107"/>
    </row>
    <row r="26" spans="1:14" s="200" customFormat="1" ht="18" customHeight="1">
      <c r="A26" s="107">
        <v>20</v>
      </c>
      <c r="B26" s="107" t="s">
        <v>53</v>
      </c>
      <c r="C26" s="90">
        <v>43497</v>
      </c>
      <c r="D26" s="107" t="s">
        <v>1661</v>
      </c>
      <c r="E26" s="107" t="s">
        <v>1709</v>
      </c>
      <c r="F26" s="126">
        <v>2093.63</v>
      </c>
      <c r="G26" s="107" t="str">
        <f t="shared" si="3"/>
        <v>SH19-01040</v>
      </c>
      <c r="H26" s="318"/>
      <c r="I26" s="126"/>
      <c r="J26" s="110">
        <f t="shared" si="2"/>
        <v>2093.63</v>
      </c>
      <c r="K26" s="108"/>
      <c r="L26" s="107"/>
      <c r="M26" s="319"/>
      <c r="N26" s="107"/>
    </row>
    <row r="27" spans="1:14" s="200" customFormat="1" ht="18" customHeight="1">
      <c r="A27" s="107">
        <v>21</v>
      </c>
      <c r="B27" s="107" t="s">
        <v>1746</v>
      </c>
      <c r="C27" s="90"/>
      <c r="D27" s="327" t="s">
        <v>1662</v>
      </c>
      <c r="E27" s="107" t="s">
        <v>1709</v>
      </c>
      <c r="F27" s="126">
        <v>0</v>
      </c>
      <c r="G27" s="107" t="str">
        <f t="shared" si="3"/>
        <v>SH19-01041</v>
      </c>
      <c r="H27" s="318"/>
      <c r="I27" s="126"/>
      <c r="J27" s="110">
        <f t="shared" si="2"/>
        <v>0</v>
      </c>
      <c r="K27" s="108"/>
      <c r="L27" s="107"/>
      <c r="M27" s="319"/>
      <c r="N27" s="107"/>
    </row>
    <row r="28" spans="1:14" s="200" customFormat="1" ht="18" customHeight="1">
      <c r="A28" s="107">
        <v>22</v>
      </c>
      <c r="B28" s="107" t="s">
        <v>291</v>
      </c>
      <c r="C28" s="90">
        <v>43497</v>
      </c>
      <c r="D28" s="107" t="s">
        <v>1663</v>
      </c>
      <c r="E28" s="107" t="s">
        <v>1709</v>
      </c>
      <c r="F28" s="126">
        <v>7401.33</v>
      </c>
      <c r="G28" s="107" t="str">
        <f t="shared" si="3"/>
        <v>SH19-01042</v>
      </c>
      <c r="H28" s="318"/>
      <c r="I28" s="126"/>
      <c r="J28" s="110">
        <f t="shared" si="2"/>
        <v>7401.33</v>
      </c>
      <c r="K28" s="108"/>
      <c r="L28" s="107"/>
      <c r="M28" s="319"/>
      <c r="N28" s="107"/>
    </row>
    <row r="29" spans="1:14" s="200" customFormat="1" ht="18" customHeight="1">
      <c r="A29" s="107">
        <v>23</v>
      </c>
      <c r="B29" s="107" t="s">
        <v>207</v>
      </c>
      <c r="C29" s="90">
        <v>43497</v>
      </c>
      <c r="D29" s="107" t="s">
        <v>1664</v>
      </c>
      <c r="E29" s="107" t="s">
        <v>1709</v>
      </c>
      <c r="F29" s="126">
        <v>625.48</v>
      </c>
      <c r="G29" s="107" t="str">
        <f t="shared" si="3"/>
        <v>SH19-01043</v>
      </c>
      <c r="H29" s="318"/>
      <c r="I29" s="126"/>
      <c r="J29" s="110">
        <f t="shared" si="2"/>
        <v>625.48</v>
      </c>
      <c r="K29" s="108"/>
      <c r="L29" s="107"/>
      <c r="M29" s="319"/>
      <c r="N29" s="107"/>
    </row>
    <row r="30" spans="1:14" s="200" customFormat="1" ht="18" customHeight="1">
      <c r="A30" s="107">
        <v>24</v>
      </c>
      <c r="B30" s="107" t="s">
        <v>42</v>
      </c>
      <c r="C30" s="90">
        <v>43500</v>
      </c>
      <c r="D30" s="107" t="s">
        <v>1665</v>
      </c>
      <c r="E30" s="107" t="s">
        <v>2749</v>
      </c>
      <c r="F30" s="126">
        <v>1631.2</v>
      </c>
      <c r="G30" s="107" t="str">
        <f t="shared" si="3"/>
        <v>SH19-01044</v>
      </c>
      <c r="H30" s="318"/>
      <c r="I30" s="126"/>
      <c r="J30" s="110">
        <f t="shared" si="2"/>
        <v>1631.2</v>
      </c>
      <c r="K30" s="108"/>
      <c r="L30" s="107"/>
      <c r="M30" s="319"/>
      <c r="N30" s="107"/>
    </row>
    <row r="31" spans="1:14" s="200" customFormat="1" ht="18" customHeight="1">
      <c r="A31" s="107">
        <v>25</v>
      </c>
      <c r="B31" s="107" t="s">
        <v>50</v>
      </c>
      <c r="C31" s="90">
        <v>43497</v>
      </c>
      <c r="D31" s="107" t="s">
        <v>1666</v>
      </c>
      <c r="E31" s="107" t="s">
        <v>1709</v>
      </c>
      <c r="F31" s="126">
        <v>8592.8799999999992</v>
      </c>
      <c r="G31" s="107" t="str">
        <f t="shared" si="3"/>
        <v>SH19-01045</v>
      </c>
      <c r="H31" s="318"/>
      <c r="I31" s="126"/>
      <c r="J31" s="110">
        <f t="shared" si="2"/>
        <v>8592.8799999999992</v>
      </c>
      <c r="K31" s="108"/>
      <c r="L31" s="107"/>
      <c r="M31" s="319"/>
      <c r="N31" s="107"/>
    </row>
    <row r="32" spans="1:14" s="200" customFormat="1" ht="18" customHeight="1">
      <c r="A32" s="107">
        <v>26</v>
      </c>
      <c r="B32" s="107" t="s">
        <v>1727</v>
      </c>
      <c r="C32" s="90">
        <v>43497</v>
      </c>
      <c r="D32" s="107" t="s">
        <v>1667</v>
      </c>
      <c r="E32" s="107" t="s">
        <v>1709</v>
      </c>
      <c r="F32" s="126">
        <v>2646.9</v>
      </c>
      <c r="G32" s="107" t="str">
        <f t="shared" si="3"/>
        <v>SH19-01046</v>
      </c>
      <c r="H32" s="318"/>
      <c r="I32" s="126"/>
      <c r="J32" s="110">
        <f t="shared" si="2"/>
        <v>2646.9</v>
      </c>
      <c r="K32" s="108"/>
      <c r="L32" s="107"/>
      <c r="M32" s="319"/>
      <c r="N32" s="107"/>
    </row>
    <row r="33" spans="1:14" s="200" customFormat="1" ht="18" customHeight="1">
      <c r="A33" s="107">
        <v>27</v>
      </c>
      <c r="B33" s="107" t="s">
        <v>142</v>
      </c>
      <c r="C33" s="90">
        <v>43497</v>
      </c>
      <c r="D33" s="107" t="s">
        <v>1668</v>
      </c>
      <c r="E33" s="107" t="s">
        <v>1709</v>
      </c>
      <c r="F33" s="126">
        <v>2907.72</v>
      </c>
      <c r="G33" s="107" t="str">
        <f t="shared" si="3"/>
        <v>SH19-01047</v>
      </c>
      <c r="H33" s="318"/>
      <c r="I33" s="126"/>
      <c r="J33" s="110">
        <f t="shared" si="2"/>
        <v>2907.72</v>
      </c>
      <c r="K33" s="108"/>
      <c r="L33" s="107"/>
      <c r="M33" s="319"/>
      <c r="N33" s="107"/>
    </row>
    <row r="34" spans="1:14" s="200" customFormat="1" ht="18" customHeight="1">
      <c r="A34" s="107">
        <v>28</v>
      </c>
      <c r="B34" s="107" t="s">
        <v>142</v>
      </c>
      <c r="C34" s="90">
        <v>43497</v>
      </c>
      <c r="D34" s="107" t="s">
        <v>1669</v>
      </c>
      <c r="E34" s="107" t="s">
        <v>1709</v>
      </c>
      <c r="F34" s="126">
        <v>1148.72</v>
      </c>
      <c r="G34" s="107" t="str">
        <f t="shared" si="3"/>
        <v>SH19-01048</v>
      </c>
      <c r="H34" s="318"/>
      <c r="I34" s="126"/>
      <c r="J34" s="110">
        <f t="shared" si="2"/>
        <v>1148.72</v>
      </c>
      <c r="K34" s="108"/>
      <c r="L34" s="107"/>
      <c r="M34" s="319"/>
      <c r="N34" s="107"/>
    </row>
    <row r="35" spans="1:14" s="200" customFormat="1" ht="18" customHeight="1">
      <c r="A35" s="107">
        <v>29</v>
      </c>
      <c r="B35" s="107" t="s">
        <v>139</v>
      </c>
      <c r="C35" s="90">
        <v>43497</v>
      </c>
      <c r="D35" s="107" t="s">
        <v>1670</v>
      </c>
      <c r="E35" s="107" t="s">
        <v>1709</v>
      </c>
      <c r="F35" s="126">
        <v>1354.15</v>
      </c>
      <c r="G35" s="107" t="str">
        <f t="shared" si="3"/>
        <v>SH19-01049</v>
      </c>
      <c r="H35" s="318"/>
      <c r="I35" s="126"/>
      <c r="J35" s="110">
        <f t="shared" si="2"/>
        <v>1354.15</v>
      </c>
      <c r="K35" s="108"/>
      <c r="L35" s="107"/>
      <c r="M35" s="319"/>
      <c r="N35" s="107"/>
    </row>
    <row r="36" spans="1:14" s="200" customFormat="1" ht="18" customHeight="1">
      <c r="A36" s="107">
        <v>30</v>
      </c>
      <c r="B36" s="107" t="s">
        <v>238</v>
      </c>
      <c r="C36" s="90">
        <v>43497</v>
      </c>
      <c r="D36" s="107" t="s">
        <v>1671</v>
      </c>
      <c r="E36" s="107" t="s">
        <v>1709</v>
      </c>
      <c r="F36" s="126">
        <v>2160.36</v>
      </c>
      <c r="G36" s="107" t="str">
        <f t="shared" si="3"/>
        <v>SH19-01050</v>
      </c>
      <c r="H36" s="318"/>
      <c r="I36" s="126"/>
      <c r="J36" s="110">
        <f t="shared" si="2"/>
        <v>2160.36</v>
      </c>
      <c r="K36" s="108"/>
      <c r="L36" s="107"/>
      <c r="M36" s="319"/>
      <c r="N36" s="107"/>
    </row>
    <row r="37" spans="1:14" s="200" customFormat="1" ht="18" customHeight="1">
      <c r="A37" s="107">
        <v>31</v>
      </c>
      <c r="B37" s="107" t="s">
        <v>329</v>
      </c>
      <c r="C37" s="90">
        <v>43497</v>
      </c>
      <c r="D37" s="107" t="s">
        <v>1672</v>
      </c>
      <c r="E37" s="107" t="s">
        <v>1709</v>
      </c>
      <c r="F37" s="126">
        <v>6470.34</v>
      </c>
      <c r="G37" s="107" t="str">
        <f t="shared" si="3"/>
        <v>SH19-01051</v>
      </c>
      <c r="H37" s="318"/>
      <c r="I37" s="126"/>
      <c r="J37" s="110">
        <f t="shared" si="2"/>
        <v>6470.34</v>
      </c>
      <c r="K37" s="108"/>
      <c r="L37" s="107"/>
      <c r="M37" s="319"/>
      <c r="N37" s="107"/>
    </row>
    <row r="38" spans="1:14" s="200" customFormat="1" ht="18" customHeight="1">
      <c r="A38" s="107">
        <v>32</v>
      </c>
      <c r="B38" s="107" t="s">
        <v>42</v>
      </c>
      <c r="C38" s="90">
        <v>43497</v>
      </c>
      <c r="D38" s="328" t="s">
        <v>1673</v>
      </c>
      <c r="E38" s="107" t="s">
        <v>1749</v>
      </c>
      <c r="F38" s="126">
        <v>50.75</v>
      </c>
      <c r="G38" s="107" t="str">
        <f t="shared" si="3"/>
        <v>SH19-01052</v>
      </c>
      <c r="H38" s="318"/>
      <c r="I38" s="126"/>
      <c r="J38" s="110">
        <f t="shared" si="2"/>
        <v>50.75</v>
      </c>
      <c r="K38" s="108"/>
      <c r="L38" s="107"/>
      <c r="M38" s="319"/>
      <c r="N38" s="107"/>
    </row>
    <row r="39" spans="1:14" s="200" customFormat="1" ht="18" customHeight="1">
      <c r="A39" s="107">
        <v>33</v>
      </c>
      <c r="B39" s="107" t="s">
        <v>43</v>
      </c>
      <c r="C39" s="90">
        <v>43497</v>
      </c>
      <c r="D39" s="107" t="s">
        <v>1674</v>
      </c>
      <c r="E39" s="107" t="s">
        <v>1709</v>
      </c>
      <c r="F39" s="126">
        <v>6126.66</v>
      </c>
      <c r="G39" s="107" t="str">
        <f t="shared" si="3"/>
        <v>SH19-01053</v>
      </c>
      <c r="H39" s="318"/>
      <c r="I39" s="126"/>
      <c r="J39" s="110">
        <f t="shared" si="2"/>
        <v>6126.66</v>
      </c>
      <c r="K39" s="108"/>
      <c r="L39" s="107"/>
      <c r="M39" s="319"/>
      <c r="N39" s="107"/>
    </row>
    <row r="40" spans="1:14" s="200" customFormat="1" ht="18" customHeight="1">
      <c r="A40" s="107">
        <v>34</v>
      </c>
      <c r="B40" s="107" t="s">
        <v>43</v>
      </c>
      <c r="C40" s="90">
        <v>43497</v>
      </c>
      <c r="D40" s="107" t="s">
        <v>1675</v>
      </c>
      <c r="E40" s="107" t="s">
        <v>1709</v>
      </c>
      <c r="F40" s="126">
        <v>1625.1</v>
      </c>
      <c r="G40" s="107" t="str">
        <f t="shared" si="3"/>
        <v>SH19-01054</v>
      </c>
      <c r="H40" s="318"/>
      <c r="I40" s="126"/>
      <c r="J40" s="110">
        <f t="shared" si="2"/>
        <v>1625.1</v>
      </c>
      <c r="K40" s="108"/>
      <c r="L40" s="107"/>
      <c r="M40" s="319"/>
      <c r="N40" s="107"/>
    </row>
    <row r="41" spans="1:14" s="200" customFormat="1" ht="18" customHeight="1">
      <c r="A41" s="107">
        <v>35</v>
      </c>
      <c r="B41" s="107" t="s">
        <v>42</v>
      </c>
      <c r="C41" s="90">
        <v>43502</v>
      </c>
      <c r="D41" s="107" t="s">
        <v>1676</v>
      </c>
      <c r="E41" s="107" t="s">
        <v>1948</v>
      </c>
      <c r="F41" s="126">
        <v>5165.5</v>
      </c>
      <c r="G41" s="107" t="str">
        <f t="shared" si="3"/>
        <v>SH19-01055</v>
      </c>
      <c r="H41" s="318"/>
      <c r="I41" s="126"/>
      <c r="J41" s="110">
        <f t="shared" si="2"/>
        <v>5165.5</v>
      </c>
      <c r="K41" s="108"/>
      <c r="L41" s="107"/>
      <c r="M41" s="319"/>
      <c r="N41" s="107"/>
    </row>
    <row r="42" spans="1:14" s="200" customFormat="1" ht="18" customHeight="1">
      <c r="A42" s="107">
        <v>36</v>
      </c>
      <c r="B42" s="107" t="s">
        <v>42</v>
      </c>
      <c r="C42" s="90">
        <v>43502</v>
      </c>
      <c r="D42" s="107" t="s">
        <v>1677</v>
      </c>
      <c r="E42" s="107" t="s">
        <v>1948</v>
      </c>
      <c r="F42" s="126">
        <v>2399.0300000000002</v>
      </c>
      <c r="G42" s="107" t="str">
        <f t="shared" si="3"/>
        <v>SH19-01056</v>
      </c>
      <c r="H42" s="318"/>
      <c r="I42" s="126"/>
      <c r="J42" s="110">
        <f t="shared" si="2"/>
        <v>2399.0300000000002</v>
      </c>
      <c r="K42" s="108"/>
      <c r="L42" s="107"/>
      <c r="M42" s="319"/>
      <c r="N42" s="107"/>
    </row>
    <row r="43" spans="1:14" s="200" customFormat="1" ht="18" customHeight="1">
      <c r="A43" s="107">
        <v>37</v>
      </c>
      <c r="B43" s="107" t="s">
        <v>42</v>
      </c>
      <c r="C43" s="90">
        <v>43502</v>
      </c>
      <c r="D43" s="107" t="s">
        <v>1678</v>
      </c>
      <c r="E43" s="107" t="s">
        <v>1948</v>
      </c>
      <c r="F43" s="126">
        <v>7437.39</v>
      </c>
      <c r="G43" s="107" t="str">
        <f t="shared" si="3"/>
        <v>SH19-01057</v>
      </c>
      <c r="H43" s="318"/>
      <c r="I43" s="126"/>
      <c r="J43" s="110">
        <f t="shared" si="2"/>
        <v>7437.39</v>
      </c>
      <c r="K43" s="108"/>
      <c r="L43" s="107"/>
      <c r="M43" s="319"/>
      <c r="N43" s="107"/>
    </row>
    <row r="44" spans="1:14" s="200" customFormat="1" ht="18" customHeight="1">
      <c r="A44" s="107">
        <v>38</v>
      </c>
      <c r="B44" s="107" t="s">
        <v>42</v>
      </c>
      <c r="C44" s="90">
        <v>43502</v>
      </c>
      <c r="D44" s="107" t="s">
        <v>1679</v>
      </c>
      <c r="E44" s="107" t="s">
        <v>1948</v>
      </c>
      <c r="F44" s="126">
        <v>3773.21</v>
      </c>
      <c r="G44" s="107" t="str">
        <f t="shared" si="3"/>
        <v>SH19-01058</v>
      </c>
      <c r="H44" s="318"/>
      <c r="I44" s="126"/>
      <c r="J44" s="110">
        <f t="shared" si="2"/>
        <v>3773.21</v>
      </c>
      <c r="K44" s="108"/>
      <c r="L44" s="107"/>
      <c r="M44" s="319"/>
      <c r="N44" s="107"/>
    </row>
    <row r="45" spans="1:14" s="200" customFormat="1" ht="18" customHeight="1">
      <c r="A45" s="107">
        <v>39</v>
      </c>
      <c r="B45" s="107" t="s">
        <v>42</v>
      </c>
      <c r="C45" s="90">
        <v>43502</v>
      </c>
      <c r="D45" s="107" t="s">
        <v>1680</v>
      </c>
      <c r="E45" s="107" t="s">
        <v>1948</v>
      </c>
      <c r="F45" s="126">
        <v>4846.9399999999996</v>
      </c>
      <c r="G45" s="107" t="str">
        <f t="shared" si="3"/>
        <v>SH19-01059</v>
      </c>
      <c r="H45" s="318"/>
      <c r="I45" s="126"/>
      <c r="J45" s="110">
        <f t="shared" si="2"/>
        <v>4846.9399999999996</v>
      </c>
      <c r="K45" s="108"/>
      <c r="L45" s="107"/>
      <c r="M45" s="319"/>
      <c r="N45" s="107"/>
    </row>
    <row r="46" spans="1:14" s="200" customFormat="1" ht="18" customHeight="1">
      <c r="A46" s="107">
        <v>40</v>
      </c>
      <c r="B46" s="107" t="s">
        <v>42</v>
      </c>
      <c r="C46" s="90">
        <v>43502</v>
      </c>
      <c r="D46" s="107" t="s">
        <v>1681</v>
      </c>
      <c r="E46" s="107" t="s">
        <v>1948</v>
      </c>
      <c r="F46" s="126">
        <v>2399.0300000000002</v>
      </c>
      <c r="G46" s="107" t="str">
        <f t="shared" si="3"/>
        <v>SH19-01060</v>
      </c>
      <c r="H46" s="318"/>
      <c r="I46" s="126"/>
      <c r="J46" s="110">
        <f t="shared" si="2"/>
        <v>2399.0300000000002</v>
      </c>
      <c r="K46" s="108"/>
      <c r="L46" s="107"/>
      <c r="M46" s="319"/>
      <c r="N46" s="107"/>
    </row>
    <row r="47" spans="1:14" s="200" customFormat="1" ht="18" customHeight="1">
      <c r="A47" s="107">
        <v>41</v>
      </c>
      <c r="B47" s="107" t="s">
        <v>42</v>
      </c>
      <c r="C47" s="90">
        <v>43502</v>
      </c>
      <c r="D47" s="107" t="s">
        <v>1682</v>
      </c>
      <c r="E47" s="107" t="s">
        <v>1948</v>
      </c>
      <c r="F47" s="126">
        <v>6701.51</v>
      </c>
      <c r="G47" s="107" t="str">
        <f t="shared" si="3"/>
        <v>SH19-01061</v>
      </c>
      <c r="H47" s="318"/>
      <c r="I47" s="126"/>
      <c r="J47" s="110">
        <f t="shared" si="2"/>
        <v>6701.51</v>
      </c>
      <c r="K47" s="108"/>
      <c r="L47" s="107"/>
      <c r="M47" s="319"/>
      <c r="N47" s="107"/>
    </row>
    <row r="48" spans="1:14" s="200" customFormat="1" ht="18" customHeight="1">
      <c r="A48" s="107">
        <v>42</v>
      </c>
      <c r="B48" s="107" t="s">
        <v>42</v>
      </c>
      <c r="C48" s="90">
        <v>43502</v>
      </c>
      <c r="D48" s="107" t="s">
        <v>1683</v>
      </c>
      <c r="E48" s="107" t="s">
        <v>1948</v>
      </c>
      <c r="F48" s="126">
        <v>3342.32</v>
      </c>
      <c r="G48" s="107" t="str">
        <f t="shared" si="3"/>
        <v>SH19-01062</v>
      </c>
      <c r="H48" s="318"/>
      <c r="I48" s="126"/>
      <c r="J48" s="110">
        <f t="shared" si="2"/>
        <v>3342.32</v>
      </c>
      <c r="K48" s="108"/>
      <c r="L48" s="107"/>
      <c r="M48" s="319"/>
      <c r="N48" s="107"/>
    </row>
    <row r="49" spans="1:14" s="200" customFormat="1" ht="18" customHeight="1">
      <c r="A49" s="107">
        <v>43</v>
      </c>
      <c r="B49" s="107" t="s">
        <v>42</v>
      </c>
      <c r="C49" s="90">
        <v>43502</v>
      </c>
      <c r="D49" s="107" t="s">
        <v>1684</v>
      </c>
      <c r="E49" s="107" t="s">
        <v>1948</v>
      </c>
      <c r="F49" s="126">
        <v>6132.59</v>
      </c>
      <c r="G49" s="107" t="str">
        <f t="shared" si="3"/>
        <v>SH19-01063</v>
      </c>
      <c r="H49" s="318"/>
      <c r="I49" s="126"/>
      <c r="J49" s="110">
        <f t="shared" si="2"/>
        <v>6132.59</v>
      </c>
      <c r="K49" s="108"/>
      <c r="L49" s="107"/>
      <c r="M49" s="319"/>
      <c r="N49" s="107"/>
    </row>
    <row r="50" spans="1:14" s="200" customFormat="1" ht="18" customHeight="1">
      <c r="A50" s="107">
        <v>44</v>
      </c>
      <c r="B50" s="107" t="s">
        <v>42</v>
      </c>
      <c r="C50" s="90">
        <v>43502</v>
      </c>
      <c r="D50" s="107" t="s">
        <v>1685</v>
      </c>
      <c r="E50" s="107" t="s">
        <v>1948</v>
      </c>
      <c r="F50" s="126">
        <v>3175.36</v>
      </c>
      <c r="G50" s="107" t="str">
        <f t="shared" si="3"/>
        <v>SH19-01064</v>
      </c>
      <c r="H50" s="318"/>
      <c r="I50" s="126"/>
      <c r="J50" s="110">
        <f t="shared" si="2"/>
        <v>3175.36</v>
      </c>
      <c r="K50" s="108"/>
      <c r="L50" s="107"/>
      <c r="M50" s="319"/>
      <c r="N50" s="107"/>
    </row>
    <row r="51" spans="1:14" s="200" customFormat="1" ht="18" customHeight="1">
      <c r="A51" s="107">
        <v>45</v>
      </c>
      <c r="B51" s="107" t="s">
        <v>42</v>
      </c>
      <c r="C51" s="90">
        <v>43502</v>
      </c>
      <c r="D51" s="107" t="s">
        <v>1686</v>
      </c>
      <c r="E51" s="107" t="s">
        <v>1948</v>
      </c>
      <c r="F51" s="126">
        <v>3480.41</v>
      </c>
      <c r="G51" s="107" t="str">
        <f t="shared" si="3"/>
        <v>SH19-01065</v>
      </c>
      <c r="H51" s="318"/>
      <c r="I51" s="126"/>
      <c r="J51" s="110">
        <f t="shared" si="2"/>
        <v>3480.41</v>
      </c>
      <c r="K51" s="108"/>
      <c r="L51" s="107"/>
      <c r="M51" s="319"/>
      <c r="N51" s="107"/>
    </row>
    <row r="52" spans="1:14" s="200" customFormat="1" ht="18" customHeight="1">
      <c r="A52" s="107">
        <v>46</v>
      </c>
      <c r="B52" s="107" t="s">
        <v>42</v>
      </c>
      <c r="C52" s="90">
        <v>43502</v>
      </c>
      <c r="D52" s="107" t="s">
        <v>1687</v>
      </c>
      <c r="E52" s="107" t="s">
        <v>1948</v>
      </c>
      <c r="F52" s="126">
        <v>2718.35</v>
      </c>
      <c r="G52" s="107" t="str">
        <f t="shared" si="3"/>
        <v>SH19-01066</v>
      </c>
      <c r="H52" s="318"/>
      <c r="I52" s="126"/>
      <c r="J52" s="110">
        <f t="shared" si="2"/>
        <v>2718.35</v>
      </c>
      <c r="K52" s="108"/>
      <c r="L52" s="107"/>
      <c r="M52" s="319"/>
      <c r="N52" s="107"/>
    </row>
    <row r="53" spans="1:14" s="200" customFormat="1" ht="18" customHeight="1">
      <c r="A53" s="107">
        <v>47</v>
      </c>
      <c r="B53" s="107" t="s">
        <v>42</v>
      </c>
      <c r="C53" s="90">
        <v>43502</v>
      </c>
      <c r="D53" s="107" t="s">
        <v>1688</v>
      </c>
      <c r="E53" s="107" t="s">
        <v>1948</v>
      </c>
      <c r="F53" s="126">
        <v>1804.26</v>
      </c>
      <c r="G53" s="107" t="str">
        <f t="shared" si="3"/>
        <v>SH19-01067</v>
      </c>
      <c r="H53" s="318"/>
      <c r="I53" s="126"/>
      <c r="J53" s="110">
        <f t="shared" si="2"/>
        <v>1804.26</v>
      </c>
      <c r="K53" s="108"/>
      <c r="L53" s="107"/>
      <c r="M53" s="319"/>
      <c r="N53" s="107"/>
    </row>
    <row r="54" spans="1:14" s="200" customFormat="1" ht="18" customHeight="1">
      <c r="A54" s="107">
        <v>48</v>
      </c>
      <c r="B54" s="107" t="s">
        <v>42</v>
      </c>
      <c r="C54" s="90">
        <v>43502</v>
      </c>
      <c r="D54" s="107" t="s">
        <v>1689</v>
      </c>
      <c r="E54" s="107" t="s">
        <v>1948</v>
      </c>
      <c r="F54" s="126">
        <v>5229.21</v>
      </c>
      <c r="G54" s="107" t="str">
        <f t="shared" si="3"/>
        <v>SH19-01068</v>
      </c>
      <c r="H54" s="318"/>
      <c r="I54" s="126"/>
      <c r="J54" s="110">
        <f t="shared" si="2"/>
        <v>5229.21</v>
      </c>
      <c r="K54" s="108"/>
      <c r="L54" s="107"/>
      <c r="M54" s="319"/>
      <c r="N54" s="107"/>
    </row>
    <row r="55" spans="1:14" s="200" customFormat="1" ht="18" customHeight="1">
      <c r="A55" s="107">
        <v>49</v>
      </c>
      <c r="B55" s="107" t="s">
        <v>329</v>
      </c>
      <c r="C55" s="90">
        <v>43497</v>
      </c>
      <c r="D55" s="107" t="s">
        <v>1690</v>
      </c>
      <c r="E55" s="107" t="s">
        <v>1709</v>
      </c>
      <c r="F55" s="126">
        <v>1257.3399999999999</v>
      </c>
      <c r="G55" s="107" t="str">
        <f t="shared" si="3"/>
        <v>SH19-01069</v>
      </c>
      <c r="H55" s="318"/>
      <c r="I55" s="126"/>
      <c r="J55" s="110">
        <f t="shared" si="2"/>
        <v>1257.3399999999999</v>
      </c>
      <c r="K55" s="108"/>
      <c r="L55" s="107"/>
      <c r="M55" s="319"/>
      <c r="N55" s="107"/>
    </row>
    <row r="56" spans="1:14" s="200" customFormat="1" ht="18" customHeight="1">
      <c r="A56" s="107">
        <v>50</v>
      </c>
      <c r="B56" s="107" t="s">
        <v>142</v>
      </c>
      <c r="C56" s="90">
        <v>43498</v>
      </c>
      <c r="D56" s="107" t="s">
        <v>1691</v>
      </c>
      <c r="E56" s="107" t="s">
        <v>1709</v>
      </c>
      <c r="F56" s="126">
        <v>4087.15</v>
      </c>
      <c r="G56" s="107" t="str">
        <f t="shared" si="3"/>
        <v>SH19-01070</v>
      </c>
      <c r="H56" s="318"/>
      <c r="I56" s="126"/>
      <c r="J56" s="110">
        <f t="shared" si="2"/>
        <v>4087.15</v>
      </c>
      <c r="K56" s="108"/>
      <c r="L56" s="107"/>
      <c r="M56" s="319"/>
      <c r="N56" s="107"/>
    </row>
    <row r="57" spans="1:14" s="200" customFormat="1" ht="18" customHeight="1">
      <c r="A57" s="107">
        <v>51</v>
      </c>
      <c r="B57" s="107" t="s">
        <v>142</v>
      </c>
      <c r="C57" s="90">
        <v>43498</v>
      </c>
      <c r="D57" s="107" t="s">
        <v>1692</v>
      </c>
      <c r="E57" s="107" t="s">
        <v>1709</v>
      </c>
      <c r="F57" s="126">
        <v>131.85</v>
      </c>
      <c r="G57" s="107" t="str">
        <f t="shared" si="3"/>
        <v>SH19-01071</v>
      </c>
      <c r="H57" s="318"/>
      <c r="I57" s="126"/>
      <c r="J57" s="110">
        <f t="shared" si="2"/>
        <v>131.85</v>
      </c>
      <c r="K57" s="108"/>
      <c r="L57" s="107"/>
      <c r="M57" s="319"/>
      <c r="N57" s="107"/>
    </row>
    <row r="58" spans="1:14" s="200" customFormat="1" ht="18" customHeight="1">
      <c r="A58" s="107">
        <v>52</v>
      </c>
      <c r="B58" s="107" t="s">
        <v>55</v>
      </c>
      <c r="C58" s="90">
        <v>43498</v>
      </c>
      <c r="D58" s="107" t="s">
        <v>1693</v>
      </c>
      <c r="E58" s="107" t="s">
        <v>1709</v>
      </c>
      <c r="F58" s="126">
        <v>1644.84</v>
      </c>
      <c r="G58" s="107" t="str">
        <f t="shared" si="3"/>
        <v>SH19-01072</v>
      </c>
      <c r="H58" s="318"/>
      <c r="I58" s="126"/>
      <c r="J58" s="110">
        <f t="shared" si="2"/>
        <v>1644.84</v>
      </c>
      <c r="K58" s="108"/>
      <c r="L58" s="107"/>
      <c r="M58" s="319"/>
      <c r="N58" s="107"/>
    </row>
    <row r="59" spans="1:14" s="200" customFormat="1" ht="18" customHeight="1">
      <c r="A59" s="107">
        <v>53</v>
      </c>
      <c r="B59" s="107" t="s">
        <v>55</v>
      </c>
      <c r="C59" s="90">
        <v>43498</v>
      </c>
      <c r="D59" s="107" t="s">
        <v>1694</v>
      </c>
      <c r="E59" s="107" t="s">
        <v>1709</v>
      </c>
      <c r="F59" s="126">
        <v>1447.74</v>
      </c>
      <c r="G59" s="107" t="str">
        <f t="shared" si="3"/>
        <v>SH19-01073</v>
      </c>
      <c r="H59" s="318"/>
      <c r="I59" s="126"/>
      <c r="J59" s="110">
        <f t="shared" si="2"/>
        <v>1447.74</v>
      </c>
      <c r="K59" s="108"/>
      <c r="L59" s="107"/>
      <c r="M59" s="319"/>
      <c r="N59" s="107"/>
    </row>
    <row r="60" spans="1:14" s="200" customFormat="1" ht="18" customHeight="1">
      <c r="A60" s="107">
        <v>54</v>
      </c>
      <c r="B60" s="107" t="s">
        <v>43</v>
      </c>
      <c r="C60" s="90">
        <v>43498</v>
      </c>
      <c r="D60" s="107" t="s">
        <v>1695</v>
      </c>
      <c r="E60" s="107" t="s">
        <v>1709</v>
      </c>
      <c r="F60" s="126">
        <v>7269</v>
      </c>
      <c r="G60" s="107" t="str">
        <f t="shared" si="3"/>
        <v>SH19-01074</v>
      </c>
      <c r="H60" s="318"/>
      <c r="I60" s="126"/>
      <c r="J60" s="110">
        <f t="shared" si="2"/>
        <v>7269</v>
      </c>
      <c r="K60" s="108"/>
      <c r="L60" s="107"/>
      <c r="M60" s="319"/>
      <c r="N60" s="107"/>
    </row>
    <row r="61" spans="1:14" s="200" customFormat="1" ht="18" customHeight="1">
      <c r="A61" s="107">
        <v>55</v>
      </c>
      <c r="B61" s="107" t="s">
        <v>142</v>
      </c>
      <c r="C61" s="90">
        <v>43501</v>
      </c>
      <c r="D61" s="107" t="s">
        <v>1696</v>
      </c>
      <c r="E61" s="107" t="s">
        <v>1709</v>
      </c>
      <c r="F61" s="126">
        <v>450.38</v>
      </c>
      <c r="G61" s="107" t="str">
        <f t="shared" si="3"/>
        <v>SH19-01075</v>
      </c>
      <c r="H61" s="318"/>
      <c r="I61" s="126"/>
      <c r="J61" s="110">
        <f t="shared" si="2"/>
        <v>450.38</v>
      </c>
      <c r="K61" s="108"/>
      <c r="L61" s="107"/>
      <c r="M61" s="319"/>
      <c r="N61" s="107"/>
    </row>
    <row r="62" spans="1:14" s="200" customFormat="1" ht="18" customHeight="1">
      <c r="A62" s="107">
        <v>56</v>
      </c>
      <c r="B62" s="107" t="s">
        <v>139</v>
      </c>
      <c r="C62" s="90">
        <v>43501</v>
      </c>
      <c r="D62" s="107" t="s">
        <v>1697</v>
      </c>
      <c r="E62" s="107" t="s">
        <v>1709</v>
      </c>
      <c r="F62" s="126">
        <v>1479</v>
      </c>
      <c r="G62" s="107" t="str">
        <f t="shared" si="3"/>
        <v>SH19-01076</v>
      </c>
      <c r="H62" s="318"/>
      <c r="I62" s="126"/>
      <c r="J62" s="110">
        <f t="shared" si="2"/>
        <v>1479</v>
      </c>
      <c r="K62" s="108"/>
      <c r="L62" s="107"/>
      <c r="M62" s="319"/>
      <c r="N62" s="107"/>
    </row>
    <row r="63" spans="1:14" s="200" customFormat="1" ht="18" customHeight="1">
      <c r="A63" s="107">
        <v>57</v>
      </c>
      <c r="B63" s="107" t="s">
        <v>329</v>
      </c>
      <c r="C63" s="90">
        <v>43501</v>
      </c>
      <c r="D63" s="107" t="s">
        <v>1698</v>
      </c>
      <c r="E63" s="107" t="s">
        <v>1709</v>
      </c>
      <c r="F63" s="126">
        <v>3782.04</v>
      </c>
      <c r="G63" s="107" t="str">
        <f t="shared" si="3"/>
        <v>SH19-01077</v>
      </c>
      <c r="H63" s="318"/>
      <c r="I63" s="126"/>
      <c r="J63" s="110">
        <f t="shared" si="2"/>
        <v>3782.04</v>
      </c>
      <c r="K63" s="108"/>
      <c r="L63" s="107"/>
      <c r="M63" s="319"/>
      <c r="N63" s="107"/>
    </row>
    <row r="64" spans="1:14" s="200" customFormat="1" ht="18" customHeight="1">
      <c r="A64" s="107">
        <v>58</v>
      </c>
      <c r="B64" s="107" t="s">
        <v>238</v>
      </c>
      <c r="C64" s="90">
        <v>43501</v>
      </c>
      <c r="D64" s="107" t="s">
        <v>1699</v>
      </c>
      <c r="E64" s="107" t="s">
        <v>1709</v>
      </c>
      <c r="F64" s="126">
        <v>5890.62</v>
      </c>
      <c r="G64" s="107" t="str">
        <f t="shared" si="3"/>
        <v>SH19-01078</v>
      </c>
      <c r="H64" s="318"/>
      <c r="I64" s="126"/>
      <c r="J64" s="110">
        <f t="shared" si="2"/>
        <v>5890.62</v>
      </c>
      <c r="K64" s="108"/>
      <c r="L64" s="107"/>
      <c r="M64" s="319"/>
      <c r="N64" s="107"/>
    </row>
    <row r="65" spans="1:14" s="200" customFormat="1" ht="18" customHeight="1">
      <c r="A65" s="107">
        <v>59</v>
      </c>
      <c r="B65" s="107" t="s">
        <v>55</v>
      </c>
      <c r="C65" s="90">
        <v>43498</v>
      </c>
      <c r="D65" s="107" t="s">
        <v>1700</v>
      </c>
      <c r="E65" s="107" t="s">
        <v>1709</v>
      </c>
      <c r="F65" s="126">
        <v>1447.74</v>
      </c>
      <c r="G65" s="107" t="str">
        <f t="shared" si="3"/>
        <v>SH19-01079</v>
      </c>
      <c r="H65" s="318"/>
      <c r="I65" s="126"/>
      <c r="J65" s="110">
        <f t="shared" si="2"/>
        <v>1447.74</v>
      </c>
      <c r="K65" s="108"/>
      <c r="L65" s="107"/>
      <c r="M65" s="319"/>
      <c r="N65" s="107"/>
    </row>
    <row r="66" spans="1:14" s="200" customFormat="1" ht="18" customHeight="1">
      <c r="A66" s="107">
        <v>60</v>
      </c>
      <c r="B66" s="107" t="s">
        <v>55</v>
      </c>
      <c r="C66" s="90">
        <v>43498</v>
      </c>
      <c r="D66" s="107" t="s">
        <v>1701</v>
      </c>
      <c r="E66" s="107" t="s">
        <v>1709</v>
      </c>
      <c r="F66" s="126">
        <v>1702.62</v>
      </c>
      <c r="G66" s="107" t="str">
        <f t="shared" si="3"/>
        <v>SH19-01080</v>
      </c>
      <c r="H66" s="318"/>
      <c r="I66" s="126"/>
      <c r="J66" s="110">
        <f t="shared" si="2"/>
        <v>1702.62</v>
      </c>
      <c r="K66" s="108"/>
      <c r="L66" s="107"/>
      <c r="M66" s="319"/>
      <c r="N66" s="107"/>
    </row>
    <row r="67" spans="1:14" s="200" customFormat="1" ht="18" customHeight="1">
      <c r="A67" s="107">
        <v>61</v>
      </c>
      <c r="B67" s="107" t="s">
        <v>55</v>
      </c>
      <c r="C67" s="90">
        <v>43498</v>
      </c>
      <c r="D67" s="107" t="s">
        <v>1702</v>
      </c>
      <c r="E67" s="107" t="s">
        <v>1709</v>
      </c>
      <c r="F67" s="126">
        <v>1526.4</v>
      </c>
      <c r="G67" s="107" t="str">
        <f t="shared" si="3"/>
        <v>SH19-01081</v>
      </c>
      <c r="H67" s="318"/>
      <c r="I67" s="126"/>
      <c r="J67" s="110">
        <f t="shared" si="2"/>
        <v>1526.4</v>
      </c>
      <c r="K67" s="108"/>
      <c r="L67" s="107"/>
      <c r="M67" s="319"/>
      <c r="N67" s="107"/>
    </row>
    <row r="68" spans="1:14" s="200" customFormat="1" ht="18" customHeight="1">
      <c r="A68" s="107">
        <v>62</v>
      </c>
      <c r="B68" s="107" t="s">
        <v>337</v>
      </c>
      <c r="C68" s="90">
        <v>43501</v>
      </c>
      <c r="D68" s="107" t="s">
        <v>1703</v>
      </c>
      <c r="E68" s="107" t="s">
        <v>1709</v>
      </c>
      <c r="F68" s="126">
        <v>5364.04</v>
      </c>
      <c r="G68" s="107" t="str">
        <f t="shared" si="3"/>
        <v>SH19-01082</v>
      </c>
      <c r="H68" s="318"/>
      <c r="I68" s="126"/>
      <c r="J68" s="110">
        <f t="shared" si="2"/>
        <v>5364.04</v>
      </c>
      <c r="K68" s="108"/>
      <c r="L68" s="107"/>
      <c r="M68" s="319"/>
      <c r="N68" s="107"/>
    </row>
    <row r="69" spans="1:14" s="200" customFormat="1" ht="18" customHeight="1">
      <c r="A69" s="107">
        <v>63</v>
      </c>
      <c r="B69" s="107" t="s">
        <v>47</v>
      </c>
      <c r="C69" s="90">
        <v>43501</v>
      </c>
      <c r="D69" s="107" t="s">
        <v>1704</v>
      </c>
      <c r="E69" s="107" t="s">
        <v>1709</v>
      </c>
      <c r="F69" s="126">
        <v>7581.37</v>
      </c>
      <c r="G69" s="107" t="str">
        <f t="shared" si="3"/>
        <v>SH19-01083</v>
      </c>
      <c r="H69" s="318"/>
      <c r="I69" s="126"/>
      <c r="J69" s="110">
        <f t="shared" si="2"/>
        <v>7581.37</v>
      </c>
      <c r="K69" s="108"/>
      <c r="L69" s="107"/>
      <c r="M69" s="319"/>
      <c r="N69" s="107"/>
    </row>
    <row r="70" spans="1:14" s="200" customFormat="1" ht="18" customHeight="1">
      <c r="A70" s="107">
        <v>64</v>
      </c>
      <c r="B70" s="107" t="s">
        <v>43</v>
      </c>
      <c r="C70" s="90">
        <v>43501</v>
      </c>
      <c r="D70" s="107" t="s">
        <v>1705</v>
      </c>
      <c r="E70" s="107" t="s">
        <v>1709</v>
      </c>
      <c r="F70" s="126">
        <v>1860</v>
      </c>
      <c r="G70" s="107" t="str">
        <f t="shared" si="3"/>
        <v>SH19-01084</v>
      </c>
      <c r="H70" s="318"/>
      <c r="I70" s="126"/>
      <c r="J70" s="110">
        <f t="shared" si="2"/>
        <v>1860</v>
      </c>
      <c r="K70" s="108"/>
      <c r="L70" s="107"/>
      <c r="M70" s="319"/>
      <c r="N70" s="107"/>
    </row>
    <row r="71" spans="1:14" s="200" customFormat="1" ht="18" customHeight="1">
      <c r="A71" s="107">
        <v>65</v>
      </c>
      <c r="B71" s="107" t="s">
        <v>49</v>
      </c>
      <c r="C71" s="90">
        <v>43501</v>
      </c>
      <c r="D71" s="107" t="s">
        <v>1706</v>
      </c>
      <c r="E71" s="107" t="s">
        <v>1709</v>
      </c>
      <c r="F71" s="126">
        <v>14242.8</v>
      </c>
      <c r="G71" s="107" t="str">
        <f>D71</f>
        <v>SH19-01085</v>
      </c>
      <c r="H71" s="318"/>
      <c r="I71" s="126"/>
      <c r="J71" s="110">
        <f>F71-I71</f>
        <v>14242.8</v>
      </c>
      <c r="K71" s="108"/>
      <c r="L71" s="107"/>
      <c r="M71" s="319"/>
      <c r="N71" s="107"/>
    </row>
    <row r="72" spans="1:14" s="200" customFormat="1" ht="18" customHeight="1">
      <c r="A72" s="107">
        <v>66</v>
      </c>
      <c r="B72" s="107" t="s">
        <v>47</v>
      </c>
      <c r="C72" s="90">
        <v>43501</v>
      </c>
      <c r="D72" s="107" t="s">
        <v>1707</v>
      </c>
      <c r="E72" s="107" t="s">
        <v>1709</v>
      </c>
      <c r="F72" s="126">
        <v>3575.19</v>
      </c>
      <c r="G72" s="107" t="str">
        <f t="shared" ref="G72:G135" si="4">D72</f>
        <v>SH19-01086</v>
      </c>
      <c r="H72" s="318"/>
      <c r="I72" s="126"/>
      <c r="J72" s="110">
        <f t="shared" ref="J72:J135" si="5">F72-I72</f>
        <v>3575.19</v>
      </c>
      <c r="K72" s="108"/>
      <c r="L72" s="107"/>
      <c r="M72" s="319"/>
      <c r="N72" s="107"/>
    </row>
    <row r="73" spans="1:14" s="200" customFormat="1" ht="18" customHeight="1">
      <c r="A73" s="107">
        <v>67</v>
      </c>
      <c r="B73" s="107" t="s">
        <v>54</v>
      </c>
      <c r="C73" s="90">
        <v>43501</v>
      </c>
      <c r="D73" s="107" t="s">
        <v>1952</v>
      </c>
      <c r="E73" s="107" t="s">
        <v>1709</v>
      </c>
      <c r="F73" s="126">
        <f>151.5+263+573+767.9</f>
        <v>1755.4</v>
      </c>
      <c r="G73" s="107" t="str">
        <f t="shared" si="4"/>
        <v>SH19-01087</v>
      </c>
      <c r="H73" s="318"/>
      <c r="I73" s="126"/>
      <c r="J73" s="110">
        <f t="shared" si="5"/>
        <v>1755.4</v>
      </c>
      <c r="K73" s="108"/>
      <c r="L73" s="107"/>
      <c r="M73" s="319"/>
      <c r="N73" s="107"/>
    </row>
    <row r="74" spans="1:14" s="200" customFormat="1" ht="18" customHeight="1">
      <c r="A74" s="107">
        <v>68</v>
      </c>
      <c r="B74" s="107" t="s">
        <v>1727</v>
      </c>
      <c r="C74" s="90">
        <v>43501</v>
      </c>
      <c r="D74" s="107" t="s">
        <v>1953</v>
      </c>
      <c r="E74" s="107" t="s">
        <v>1709</v>
      </c>
      <c r="F74" s="126">
        <v>1630.5</v>
      </c>
      <c r="G74" s="107" t="str">
        <f t="shared" si="4"/>
        <v>SH19-01088</v>
      </c>
      <c r="H74" s="318"/>
      <c r="I74" s="126"/>
      <c r="J74" s="110">
        <f t="shared" si="5"/>
        <v>1630.5</v>
      </c>
      <c r="K74" s="108"/>
      <c r="L74" s="107"/>
      <c r="M74" s="319"/>
      <c r="N74" s="107"/>
    </row>
    <row r="75" spans="1:14" s="200" customFormat="1" ht="18" customHeight="1">
      <c r="A75" s="107">
        <v>69</v>
      </c>
      <c r="B75" s="107" t="s">
        <v>142</v>
      </c>
      <c r="C75" s="90">
        <v>43501</v>
      </c>
      <c r="D75" s="107" t="s">
        <v>1954</v>
      </c>
      <c r="E75" s="107" t="s">
        <v>1709</v>
      </c>
      <c r="F75" s="126">
        <v>1718.1</v>
      </c>
      <c r="G75" s="107" t="str">
        <f t="shared" si="4"/>
        <v>SH19-01089</v>
      </c>
      <c r="H75" s="318"/>
      <c r="I75" s="126"/>
      <c r="J75" s="110">
        <f t="shared" si="5"/>
        <v>1718.1</v>
      </c>
      <c r="K75" s="108"/>
      <c r="L75" s="107"/>
      <c r="M75" s="319"/>
      <c r="N75" s="107"/>
    </row>
    <row r="76" spans="1:14" s="200" customFormat="1" ht="18" customHeight="1">
      <c r="A76" s="107">
        <v>70</v>
      </c>
      <c r="B76" s="107" t="s">
        <v>142</v>
      </c>
      <c r="C76" s="90">
        <v>43501</v>
      </c>
      <c r="D76" s="107" t="s">
        <v>1955</v>
      </c>
      <c r="E76" s="107" t="s">
        <v>1709</v>
      </c>
      <c r="F76" s="126">
        <v>740.8</v>
      </c>
      <c r="G76" s="107" t="str">
        <f t="shared" si="4"/>
        <v>SH19-01090</v>
      </c>
      <c r="H76" s="318"/>
      <c r="I76" s="126"/>
      <c r="J76" s="110">
        <f t="shared" si="5"/>
        <v>740.8</v>
      </c>
      <c r="K76" s="108"/>
      <c r="L76" s="107"/>
      <c r="M76" s="319"/>
      <c r="N76" s="107"/>
    </row>
    <row r="77" spans="1:14" s="200" customFormat="1" ht="18" customHeight="1">
      <c r="A77" s="107">
        <v>71</v>
      </c>
      <c r="B77" s="107" t="s">
        <v>291</v>
      </c>
      <c r="C77" s="90">
        <v>43501</v>
      </c>
      <c r="D77" s="107" t="s">
        <v>1956</v>
      </c>
      <c r="E77" s="107" t="s">
        <v>1709</v>
      </c>
      <c r="F77" s="126">
        <v>2240.19</v>
      </c>
      <c r="G77" s="107" t="str">
        <f t="shared" si="4"/>
        <v>SH19-01091</v>
      </c>
      <c r="H77" s="318"/>
      <c r="I77" s="126"/>
      <c r="J77" s="110">
        <f t="shared" si="5"/>
        <v>2240.19</v>
      </c>
      <c r="K77" s="108"/>
      <c r="L77" s="107"/>
      <c r="M77" s="319"/>
      <c r="N77" s="107"/>
    </row>
    <row r="78" spans="1:14" s="200" customFormat="1" ht="18" customHeight="1">
      <c r="A78" s="107">
        <v>72</v>
      </c>
      <c r="B78" s="107" t="s">
        <v>43</v>
      </c>
      <c r="C78" s="90">
        <v>43501</v>
      </c>
      <c r="D78" s="107" t="s">
        <v>1957</v>
      </c>
      <c r="E78" s="107" t="s">
        <v>1709</v>
      </c>
      <c r="F78" s="126">
        <v>6298.75</v>
      </c>
      <c r="G78" s="107" t="str">
        <f t="shared" si="4"/>
        <v>SH19-01092</v>
      </c>
      <c r="H78" s="318"/>
      <c r="I78" s="126"/>
      <c r="J78" s="110">
        <f t="shared" si="5"/>
        <v>6298.75</v>
      </c>
      <c r="K78" s="108"/>
      <c r="L78" s="107"/>
      <c r="M78" s="319"/>
      <c r="N78" s="107"/>
    </row>
    <row r="79" spans="1:14" s="200" customFormat="1" ht="18" customHeight="1">
      <c r="A79" s="107">
        <v>73</v>
      </c>
      <c r="B79" s="107" t="s">
        <v>42</v>
      </c>
      <c r="C79" s="90">
        <v>43500</v>
      </c>
      <c r="D79" s="107" t="s">
        <v>1958</v>
      </c>
      <c r="E79" s="107" t="s">
        <v>2749</v>
      </c>
      <c r="F79" s="126">
        <v>11.78</v>
      </c>
      <c r="G79" s="107" t="str">
        <f t="shared" si="4"/>
        <v>SH19-01093</v>
      </c>
      <c r="H79" s="318"/>
      <c r="I79" s="126"/>
      <c r="J79" s="110">
        <f t="shared" si="5"/>
        <v>11.78</v>
      </c>
      <c r="K79" s="108"/>
      <c r="L79" s="107"/>
      <c r="M79" s="319"/>
      <c r="N79" s="107"/>
    </row>
    <row r="80" spans="1:14" s="200" customFormat="1" ht="18" customHeight="1">
      <c r="A80" s="107">
        <v>74</v>
      </c>
      <c r="B80" s="107" t="s">
        <v>42</v>
      </c>
      <c r="C80" s="90">
        <v>43500</v>
      </c>
      <c r="D80" s="107" t="s">
        <v>1959</v>
      </c>
      <c r="E80" s="107" t="s">
        <v>2749</v>
      </c>
      <c r="F80" s="126">
        <v>12.81</v>
      </c>
      <c r="G80" s="107" t="str">
        <f t="shared" si="4"/>
        <v>SH19-01094</v>
      </c>
      <c r="H80" s="318"/>
      <c r="I80" s="126"/>
      <c r="J80" s="110">
        <f t="shared" si="5"/>
        <v>12.81</v>
      </c>
      <c r="K80" s="108"/>
      <c r="L80" s="107"/>
      <c r="M80" s="319"/>
      <c r="N80" s="107"/>
    </row>
    <row r="81" spans="1:14" s="200" customFormat="1" ht="18" customHeight="1">
      <c r="A81" s="107">
        <v>75</v>
      </c>
      <c r="B81" s="107" t="s">
        <v>43</v>
      </c>
      <c r="C81" s="90">
        <v>43501</v>
      </c>
      <c r="D81" s="107" t="s">
        <v>1960</v>
      </c>
      <c r="E81" s="107" t="s">
        <v>1709</v>
      </c>
      <c r="F81" s="126">
        <v>1889.76</v>
      </c>
      <c r="G81" s="107" t="str">
        <f t="shared" si="4"/>
        <v>SH19-01095</v>
      </c>
      <c r="H81" s="318"/>
      <c r="I81" s="126"/>
      <c r="J81" s="110">
        <f t="shared" si="5"/>
        <v>1889.76</v>
      </c>
      <c r="K81" s="108"/>
      <c r="L81" s="107"/>
      <c r="M81" s="319"/>
      <c r="N81" s="107"/>
    </row>
    <row r="82" spans="1:14" s="200" customFormat="1" ht="18" customHeight="1">
      <c r="A82" s="107">
        <v>76</v>
      </c>
      <c r="B82" s="107" t="s">
        <v>55</v>
      </c>
      <c r="C82" s="90">
        <v>43501</v>
      </c>
      <c r="D82" s="107" t="s">
        <v>1961</v>
      </c>
      <c r="E82" s="107" t="s">
        <v>1709</v>
      </c>
      <c r="F82" s="126">
        <v>1549.62</v>
      </c>
      <c r="G82" s="107" t="str">
        <f t="shared" si="4"/>
        <v>SH19-01096</v>
      </c>
      <c r="H82" s="318"/>
      <c r="I82" s="126"/>
      <c r="J82" s="110">
        <f t="shared" si="5"/>
        <v>1549.62</v>
      </c>
      <c r="K82" s="108"/>
      <c r="L82" s="107"/>
      <c r="M82" s="319"/>
      <c r="N82" s="107"/>
    </row>
    <row r="83" spans="1:14" s="200" customFormat="1" ht="18" customHeight="1">
      <c r="A83" s="107">
        <v>77</v>
      </c>
      <c r="B83" s="107" t="s">
        <v>42</v>
      </c>
      <c r="C83" s="90">
        <v>43503</v>
      </c>
      <c r="D83" s="107" t="s">
        <v>1962</v>
      </c>
      <c r="E83" s="107" t="s">
        <v>2750</v>
      </c>
      <c r="F83" s="126">
        <v>4842.59</v>
      </c>
      <c r="G83" s="107" t="str">
        <f t="shared" si="4"/>
        <v>SH19-01097</v>
      </c>
      <c r="H83" s="318"/>
      <c r="I83" s="126"/>
      <c r="J83" s="110">
        <f t="shared" si="5"/>
        <v>4842.59</v>
      </c>
      <c r="K83" s="108"/>
      <c r="L83" s="107"/>
      <c r="M83" s="319"/>
      <c r="N83" s="107"/>
    </row>
    <row r="84" spans="1:14" s="200" customFormat="1" ht="18" customHeight="1">
      <c r="A84" s="107">
        <v>78</v>
      </c>
      <c r="B84" s="107" t="s">
        <v>42</v>
      </c>
      <c r="C84" s="90">
        <v>43503</v>
      </c>
      <c r="D84" s="107" t="s">
        <v>1963</v>
      </c>
      <c r="E84" s="107" t="s">
        <v>2750</v>
      </c>
      <c r="F84" s="126">
        <v>3766.18</v>
      </c>
      <c r="G84" s="107" t="str">
        <f t="shared" si="4"/>
        <v>SH19-01098</v>
      </c>
      <c r="H84" s="318"/>
      <c r="I84" s="126"/>
      <c r="J84" s="110">
        <f t="shared" si="5"/>
        <v>3766.18</v>
      </c>
      <c r="K84" s="108"/>
      <c r="L84" s="107"/>
      <c r="M84" s="319"/>
      <c r="N84" s="107"/>
    </row>
    <row r="85" spans="1:14" s="200" customFormat="1" ht="18" customHeight="1">
      <c r="A85" s="107">
        <v>79</v>
      </c>
      <c r="B85" s="107" t="s">
        <v>42</v>
      </c>
      <c r="C85" s="90">
        <v>43503</v>
      </c>
      <c r="D85" s="107" t="s">
        <v>1964</v>
      </c>
      <c r="E85" s="107" t="s">
        <v>2750</v>
      </c>
      <c r="F85" s="126">
        <v>6192.2</v>
      </c>
      <c r="G85" s="107" t="str">
        <f t="shared" si="4"/>
        <v>SH19-01099</v>
      </c>
      <c r="H85" s="318"/>
      <c r="I85" s="126"/>
      <c r="J85" s="110">
        <f t="shared" si="5"/>
        <v>6192.2</v>
      </c>
      <c r="K85" s="108"/>
      <c r="L85" s="107"/>
      <c r="M85" s="319"/>
      <c r="N85" s="107"/>
    </row>
    <row r="86" spans="1:14" s="200" customFormat="1" ht="18" customHeight="1">
      <c r="A86" s="107">
        <v>80</v>
      </c>
      <c r="B86" s="107" t="s">
        <v>42</v>
      </c>
      <c r="C86" s="90">
        <v>43503</v>
      </c>
      <c r="D86" s="107" t="s">
        <v>1965</v>
      </c>
      <c r="E86" s="107" t="s">
        <v>2750</v>
      </c>
      <c r="F86" s="126">
        <v>3027.81</v>
      </c>
      <c r="G86" s="107" t="str">
        <f t="shared" si="4"/>
        <v>SH19-01100</v>
      </c>
      <c r="H86" s="318"/>
      <c r="I86" s="126"/>
      <c r="J86" s="110">
        <f t="shared" si="5"/>
        <v>3027.81</v>
      </c>
      <c r="K86" s="108"/>
      <c r="L86" s="107"/>
      <c r="M86" s="319"/>
      <c r="N86" s="107"/>
    </row>
    <row r="87" spans="1:14" s="200" customFormat="1" ht="18" customHeight="1">
      <c r="A87" s="107">
        <v>81</v>
      </c>
      <c r="B87" s="107" t="s">
        <v>42</v>
      </c>
      <c r="C87" s="90">
        <v>43503</v>
      </c>
      <c r="D87" s="107" t="s">
        <v>1966</v>
      </c>
      <c r="E87" s="107" t="s">
        <v>2750</v>
      </c>
      <c r="F87" s="126">
        <v>4458.3999999999996</v>
      </c>
      <c r="G87" s="107" t="str">
        <f t="shared" si="4"/>
        <v>SH19-01101</v>
      </c>
      <c r="H87" s="318"/>
      <c r="I87" s="126"/>
      <c r="J87" s="110">
        <f t="shared" si="5"/>
        <v>4458.3999999999996</v>
      </c>
      <c r="K87" s="108"/>
      <c r="L87" s="107"/>
      <c r="M87" s="319"/>
      <c r="N87" s="107"/>
    </row>
    <row r="88" spans="1:14" s="200" customFormat="1" ht="18" customHeight="1">
      <c r="A88" s="107">
        <v>82</v>
      </c>
      <c r="B88" s="107" t="s">
        <v>42</v>
      </c>
      <c r="C88" s="90">
        <v>43503</v>
      </c>
      <c r="D88" s="107" t="s">
        <v>1967</v>
      </c>
      <c r="E88" s="107" t="s">
        <v>2750</v>
      </c>
      <c r="F88" s="126">
        <v>1950.25</v>
      </c>
      <c r="G88" s="107" t="str">
        <f t="shared" si="4"/>
        <v>SH19-01102</v>
      </c>
      <c r="H88" s="318"/>
      <c r="I88" s="126"/>
      <c r="J88" s="110">
        <f t="shared" si="5"/>
        <v>1950.25</v>
      </c>
      <c r="K88" s="108"/>
      <c r="L88" s="107"/>
      <c r="M88" s="319"/>
      <c r="N88" s="107"/>
    </row>
    <row r="89" spans="1:14" s="200" customFormat="1" ht="18" customHeight="1">
      <c r="A89" s="107">
        <v>83</v>
      </c>
      <c r="B89" s="107" t="s">
        <v>42</v>
      </c>
      <c r="C89" s="90">
        <v>43503</v>
      </c>
      <c r="D89" s="107" t="s">
        <v>1968</v>
      </c>
      <c r="E89" s="107" t="s">
        <v>2750</v>
      </c>
      <c r="F89" s="126">
        <v>1603.5</v>
      </c>
      <c r="G89" s="107" t="str">
        <f t="shared" si="4"/>
        <v>SH19-01103</v>
      </c>
      <c r="H89" s="318"/>
      <c r="I89" s="126"/>
      <c r="J89" s="110">
        <f t="shared" si="5"/>
        <v>1603.5</v>
      </c>
      <c r="K89" s="108"/>
      <c r="L89" s="107"/>
      <c r="M89" s="319"/>
      <c r="N89" s="107"/>
    </row>
    <row r="90" spans="1:14" s="200" customFormat="1" ht="18" customHeight="1">
      <c r="A90" s="107">
        <v>84</v>
      </c>
      <c r="B90" s="107" t="s">
        <v>42</v>
      </c>
      <c r="C90" s="90">
        <v>43503</v>
      </c>
      <c r="D90" s="107" t="s">
        <v>1969</v>
      </c>
      <c r="E90" s="107" t="s">
        <v>2750</v>
      </c>
      <c r="F90" s="126">
        <v>6506.31</v>
      </c>
      <c r="G90" s="107" t="str">
        <f t="shared" si="4"/>
        <v>SH19-01104</v>
      </c>
      <c r="H90" s="318"/>
      <c r="I90" s="126"/>
      <c r="J90" s="110">
        <f t="shared" si="5"/>
        <v>6506.31</v>
      </c>
      <c r="K90" s="108"/>
      <c r="L90" s="107"/>
      <c r="M90" s="319"/>
      <c r="N90" s="107"/>
    </row>
    <row r="91" spans="1:14" s="200" customFormat="1" ht="18" customHeight="1">
      <c r="A91" s="107">
        <v>85</v>
      </c>
      <c r="B91" s="107" t="s">
        <v>42</v>
      </c>
      <c r="C91" s="90">
        <v>43503</v>
      </c>
      <c r="D91" s="107" t="s">
        <v>1970</v>
      </c>
      <c r="E91" s="107" t="s">
        <v>2750</v>
      </c>
      <c r="F91" s="126">
        <v>7025.74</v>
      </c>
      <c r="G91" s="107" t="str">
        <f t="shared" si="4"/>
        <v>SH19-01105</v>
      </c>
      <c r="H91" s="318"/>
      <c r="I91" s="126"/>
      <c r="J91" s="110">
        <f t="shared" si="5"/>
        <v>7025.74</v>
      </c>
      <c r="K91" s="108"/>
      <c r="L91" s="107"/>
      <c r="M91" s="319"/>
      <c r="N91" s="107"/>
    </row>
    <row r="92" spans="1:14" s="200" customFormat="1" ht="18" customHeight="1">
      <c r="A92" s="107">
        <v>86</v>
      </c>
      <c r="B92" s="107" t="s">
        <v>42</v>
      </c>
      <c r="C92" s="90">
        <v>43503</v>
      </c>
      <c r="D92" s="107" t="s">
        <v>1971</v>
      </c>
      <c r="E92" s="107" t="s">
        <v>2750</v>
      </c>
      <c r="F92" s="126">
        <v>5543.2</v>
      </c>
      <c r="G92" s="107" t="str">
        <f t="shared" si="4"/>
        <v>SH19-01106</v>
      </c>
      <c r="H92" s="318"/>
      <c r="I92" s="126"/>
      <c r="J92" s="110">
        <f t="shared" si="5"/>
        <v>5543.2</v>
      </c>
      <c r="K92" s="108"/>
      <c r="L92" s="107"/>
      <c r="M92" s="319"/>
      <c r="N92" s="107"/>
    </row>
    <row r="93" spans="1:14" s="200" customFormat="1" ht="18" customHeight="1">
      <c r="A93" s="107">
        <v>87</v>
      </c>
      <c r="B93" s="107" t="s">
        <v>42</v>
      </c>
      <c r="C93" s="90">
        <v>43503</v>
      </c>
      <c r="D93" s="107" t="s">
        <v>1972</v>
      </c>
      <c r="E93" s="107" t="s">
        <v>2750</v>
      </c>
      <c r="F93" s="126">
        <v>5916.59</v>
      </c>
      <c r="G93" s="107" t="str">
        <f t="shared" si="4"/>
        <v>SH19-01107</v>
      </c>
      <c r="H93" s="318"/>
      <c r="I93" s="126"/>
      <c r="J93" s="110">
        <f t="shared" si="5"/>
        <v>5916.59</v>
      </c>
      <c r="K93" s="108"/>
      <c r="L93" s="107"/>
      <c r="M93" s="319"/>
      <c r="N93" s="107"/>
    </row>
    <row r="94" spans="1:14" s="200" customFormat="1" ht="18" customHeight="1">
      <c r="A94" s="107">
        <v>88</v>
      </c>
      <c r="B94" s="107" t="s">
        <v>42</v>
      </c>
      <c r="C94" s="90">
        <v>43503</v>
      </c>
      <c r="D94" s="107" t="s">
        <v>1973</v>
      </c>
      <c r="E94" s="107" t="s">
        <v>2750</v>
      </c>
      <c r="F94" s="126">
        <v>6222.46</v>
      </c>
      <c r="G94" s="107" t="str">
        <f t="shared" si="4"/>
        <v>SH19-01108</v>
      </c>
      <c r="H94" s="318"/>
      <c r="I94" s="126"/>
      <c r="J94" s="110">
        <f t="shared" si="5"/>
        <v>6222.46</v>
      </c>
      <c r="K94" s="108"/>
      <c r="L94" s="107"/>
      <c r="M94" s="319"/>
      <c r="N94" s="107"/>
    </row>
    <row r="95" spans="1:14" s="200" customFormat="1" ht="18" customHeight="1">
      <c r="A95" s="107">
        <v>89</v>
      </c>
      <c r="B95" s="107" t="s">
        <v>42</v>
      </c>
      <c r="C95" s="90">
        <v>43503</v>
      </c>
      <c r="D95" s="107" t="s">
        <v>1974</v>
      </c>
      <c r="E95" s="107" t="s">
        <v>2750</v>
      </c>
      <c r="F95" s="126">
        <v>1814.11</v>
      </c>
      <c r="G95" s="107" t="str">
        <f t="shared" si="4"/>
        <v>SH19-01109</v>
      </c>
      <c r="H95" s="318"/>
      <c r="I95" s="126"/>
      <c r="J95" s="110">
        <f t="shared" si="5"/>
        <v>1814.11</v>
      </c>
      <c r="K95" s="108"/>
      <c r="L95" s="107"/>
      <c r="M95" s="319"/>
      <c r="N95" s="107"/>
    </row>
    <row r="96" spans="1:14" s="200" customFormat="1" ht="18" customHeight="1">
      <c r="A96" s="107">
        <v>90</v>
      </c>
      <c r="B96" s="107" t="s">
        <v>42</v>
      </c>
      <c r="C96" s="90">
        <v>43503</v>
      </c>
      <c r="D96" s="107" t="s">
        <v>1975</v>
      </c>
      <c r="E96" s="107" t="s">
        <v>2750</v>
      </c>
      <c r="F96" s="126">
        <v>12372.78</v>
      </c>
      <c r="G96" s="107" t="str">
        <f t="shared" si="4"/>
        <v>SH19-01110</v>
      </c>
      <c r="H96" s="318"/>
      <c r="I96" s="126"/>
      <c r="J96" s="110">
        <f t="shared" si="5"/>
        <v>12372.78</v>
      </c>
      <c r="K96" s="108"/>
      <c r="L96" s="107"/>
      <c r="M96" s="319"/>
      <c r="N96" s="107"/>
    </row>
    <row r="97" spans="1:14" s="200" customFormat="1" ht="18" customHeight="1">
      <c r="A97" s="107">
        <v>91</v>
      </c>
      <c r="B97" s="107" t="s">
        <v>42</v>
      </c>
      <c r="C97" s="90">
        <v>43503</v>
      </c>
      <c r="D97" s="107" t="s">
        <v>1976</v>
      </c>
      <c r="E97" s="107" t="s">
        <v>2750</v>
      </c>
      <c r="F97" s="126">
        <v>8729.07</v>
      </c>
      <c r="G97" s="107" t="str">
        <f t="shared" si="4"/>
        <v>SH19-01111</v>
      </c>
      <c r="H97" s="318"/>
      <c r="I97" s="126"/>
      <c r="J97" s="110">
        <f t="shared" si="5"/>
        <v>8729.07</v>
      </c>
      <c r="K97" s="108"/>
      <c r="L97" s="107"/>
      <c r="M97" s="319"/>
      <c r="N97" s="107"/>
    </row>
    <row r="98" spans="1:14" s="200" customFormat="1" ht="18" customHeight="1">
      <c r="A98" s="107">
        <v>92</v>
      </c>
      <c r="B98" s="107"/>
      <c r="C98" s="90"/>
      <c r="D98" s="347" t="s">
        <v>1977</v>
      </c>
      <c r="E98" s="107" t="s">
        <v>1709</v>
      </c>
      <c r="F98" s="126">
        <v>0</v>
      </c>
      <c r="G98" s="107" t="str">
        <f t="shared" si="4"/>
        <v>SH19-01112</v>
      </c>
      <c r="H98" s="318"/>
      <c r="I98" s="126"/>
      <c r="J98" s="110">
        <f t="shared" si="5"/>
        <v>0</v>
      </c>
      <c r="K98" s="108"/>
      <c r="L98" s="107"/>
      <c r="M98" s="319"/>
      <c r="N98" s="107" t="s">
        <v>1942</v>
      </c>
    </row>
    <row r="99" spans="1:14" s="200" customFormat="1" ht="18" customHeight="1">
      <c r="A99" s="107">
        <v>93</v>
      </c>
      <c r="B99" s="107" t="s">
        <v>329</v>
      </c>
      <c r="C99" s="90">
        <v>43501</v>
      </c>
      <c r="D99" s="107" t="s">
        <v>1978</v>
      </c>
      <c r="E99" s="107" t="s">
        <v>1709</v>
      </c>
      <c r="F99" s="126">
        <v>1840.84</v>
      </c>
      <c r="G99" s="107" t="str">
        <f t="shared" si="4"/>
        <v>SH19-01113</v>
      </c>
      <c r="H99" s="318"/>
      <c r="I99" s="126"/>
      <c r="J99" s="110">
        <f t="shared" si="5"/>
        <v>1840.84</v>
      </c>
      <c r="K99" s="108"/>
      <c r="L99" s="107"/>
      <c r="M99" s="319"/>
      <c r="N99" s="107"/>
    </row>
    <row r="100" spans="1:14" s="200" customFormat="1" ht="18" customHeight="1">
      <c r="A100" s="107">
        <v>94</v>
      </c>
      <c r="B100" s="107" t="s">
        <v>329</v>
      </c>
      <c r="C100" s="90">
        <v>43502</v>
      </c>
      <c r="D100" s="107" t="s">
        <v>1979</v>
      </c>
      <c r="E100" s="107" t="s">
        <v>1709</v>
      </c>
      <c r="F100" s="126">
        <v>3379.39</v>
      </c>
      <c r="G100" s="107" t="str">
        <f t="shared" si="4"/>
        <v>SH19-01114</v>
      </c>
      <c r="H100" s="318"/>
      <c r="I100" s="126"/>
      <c r="J100" s="110">
        <f t="shared" si="5"/>
        <v>3379.39</v>
      </c>
      <c r="K100" s="108"/>
      <c r="L100" s="107"/>
      <c r="M100" s="319"/>
      <c r="N100" s="107"/>
    </row>
    <row r="101" spans="1:14" s="200" customFormat="1" ht="18" customHeight="1">
      <c r="A101" s="107">
        <v>95</v>
      </c>
      <c r="B101" s="107" t="s">
        <v>142</v>
      </c>
      <c r="C101" s="90">
        <v>43502</v>
      </c>
      <c r="D101" s="107" t="s">
        <v>1980</v>
      </c>
      <c r="E101" s="107" t="s">
        <v>1709</v>
      </c>
      <c r="F101" s="126">
        <v>1293.32</v>
      </c>
      <c r="G101" s="107" t="str">
        <f t="shared" si="4"/>
        <v>SH19-01115</v>
      </c>
      <c r="H101" s="318"/>
      <c r="I101" s="126"/>
      <c r="J101" s="110">
        <f t="shared" si="5"/>
        <v>1293.32</v>
      </c>
      <c r="K101" s="108"/>
      <c r="L101" s="107"/>
      <c r="M101" s="319"/>
      <c r="N101" s="107"/>
    </row>
    <row r="102" spans="1:14" s="200" customFormat="1" ht="18" customHeight="1">
      <c r="A102" s="107">
        <v>96</v>
      </c>
      <c r="B102" s="107" t="s">
        <v>1746</v>
      </c>
      <c r="C102" s="90"/>
      <c r="D102" s="327" t="s">
        <v>1981</v>
      </c>
      <c r="E102" s="107" t="s">
        <v>1709</v>
      </c>
      <c r="F102" s="126">
        <v>0</v>
      </c>
      <c r="G102" s="107" t="str">
        <f t="shared" si="4"/>
        <v>SH19-01116</v>
      </c>
      <c r="H102" s="318"/>
      <c r="I102" s="126"/>
      <c r="J102" s="110">
        <f t="shared" si="5"/>
        <v>0</v>
      </c>
      <c r="K102" s="108"/>
      <c r="L102" s="107"/>
      <c r="M102" s="319"/>
      <c r="N102" s="107"/>
    </row>
    <row r="103" spans="1:14" s="200" customFormat="1" ht="18" customHeight="1">
      <c r="A103" s="107">
        <v>97</v>
      </c>
      <c r="B103" s="107" t="s">
        <v>139</v>
      </c>
      <c r="C103" s="90">
        <v>43502</v>
      </c>
      <c r="D103" s="107" t="s">
        <v>1982</v>
      </c>
      <c r="E103" s="107" t="s">
        <v>1709</v>
      </c>
      <c r="F103" s="126">
        <v>1479</v>
      </c>
      <c r="G103" s="107" t="str">
        <f t="shared" si="4"/>
        <v>SH19-01117</v>
      </c>
      <c r="H103" s="318"/>
      <c r="I103" s="126"/>
      <c r="J103" s="110">
        <f t="shared" si="5"/>
        <v>1479</v>
      </c>
      <c r="K103" s="108"/>
      <c r="L103" s="107"/>
      <c r="M103" s="319"/>
      <c r="N103" s="107"/>
    </row>
    <row r="104" spans="1:14" s="200" customFormat="1" ht="18" customHeight="1">
      <c r="A104" s="107">
        <v>98</v>
      </c>
      <c r="B104" s="107" t="s">
        <v>43</v>
      </c>
      <c r="C104" s="90">
        <v>43502</v>
      </c>
      <c r="D104" s="107" t="s">
        <v>1983</v>
      </c>
      <c r="E104" s="107" t="s">
        <v>1709</v>
      </c>
      <c r="F104" s="126">
        <v>3914</v>
      </c>
      <c r="G104" s="107" t="str">
        <f t="shared" si="4"/>
        <v>SH19-01118</v>
      </c>
      <c r="H104" s="318"/>
      <c r="I104" s="126"/>
      <c r="J104" s="110">
        <f t="shared" si="5"/>
        <v>3914</v>
      </c>
      <c r="K104" s="108"/>
      <c r="L104" s="107"/>
      <c r="M104" s="319"/>
      <c r="N104" s="107"/>
    </row>
    <row r="105" spans="1:14" s="200" customFormat="1" ht="18" customHeight="1">
      <c r="A105" s="107">
        <v>99</v>
      </c>
      <c r="B105" s="107" t="s">
        <v>337</v>
      </c>
      <c r="C105" s="90">
        <v>43502</v>
      </c>
      <c r="D105" s="107" t="s">
        <v>1984</v>
      </c>
      <c r="E105" s="107" t="s">
        <v>1709</v>
      </c>
      <c r="F105" s="126">
        <v>2597.46</v>
      </c>
      <c r="G105" s="107" t="str">
        <f t="shared" si="4"/>
        <v>SH19-01119</v>
      </c>
      <c r="H105" s="318"/>
      <c r="I105" s="126"/>
      <c r="J105" s="110">
        <f t="shared" si="5"/>
        <v>2597.46</v>
      </c>
      <c r="K105" s="108"/>
      <c r="L105" s="107"/>
      <c r="M105" s="319"/>
      <c r="N105" s="107"/>
    </row>
    <row r="106" spans="1:14" s="200" customFormat="1" ht="18" customHeight="1">
      <c r="A106" s="107">
        <v>100</v>
      </c>
      <c r="B106" s="107" t="s">
        <v>223</v>
      </c>
      <c r="C106" s="90">
        <v>43502</v>
      </c>
      <c r="D106" s="107" t="s">
        <v>1985</v>
      </c>
      <c r="E106" s="107" t="s">
        <v>1709</v>
      </c>
      <c r="F106" s="126">
        <v>329.5</v>
      </c>
      <c r="G106" s="107" t="str">
        <f t="shared" si="4"/>
        <v>SH19-01120</v>
      </c>
      <c r="H106" s="318"/>
      <c r="I106" s="126"/>
      <c r="J106" s="110">
        <f t="shared" si="5"/>
        <v>329.5</v>
      </c>
      <c r="K106" s="108"/>
      <c r="L106" s="107"/>
      <c r="M106" s="319"/>
      <c r="N106" s="107"/>
    </row>
    <row r="107" spans="1:14" s="200" customFormat="1" ht="18" customHeight="1">
      <c r="A107" s="107">
        <v>101</v>
      </c>
      <c r="B107" s="107" t="s">
        <v>142</v>
      </c>
      <c r="C107" s="90">
        <v>43502</v>
      </c>
      <c r="D107" s="107" t="s">
        <v>1986</v>
      </c>
      <c r="E107" s="107" t="s">
        <v>1709</v>
      </c>
      <c r="F107" s="126">
        <v>627</v>
      </c>
      <c r="G107" s="107" t="str">
        <f t="shared" si="4"/>
        <v>SH19-01121</v>
      </c>
      <c r="H107" s="318"/>
      <c r="I107" s="126"/>
      <c r="J107" s="110">
        <f t="shared" si="5"/>
        <v>627</v>
      </c>
      <c r="K107" s="108"/>
      <c r="L107" s="107"/>
      <c r="M107" s="319"/>
      <c r="N107" s="107"/>
    </row>
    <row r="108" spans="1:14" s="200" customFormat="1" ht="18" customHeight="1">
      <c r="A108" s="107">
        <v>102</v>
      </c>
      <c r="B108" s="107" t="s">
        <v>329</v>
      </c>
      <c r="C108" s="90">
        <v>43501</v>
      </c>
      <c r="D108" s="107" t="s">
        <v>1987</v>
      </c>
      <c r="E108" s="107" t="s">
        <v>1709</v>
      </c>
      <c r="F108" s="126">
        <v>187.68</v>
      </c>
      <c r="G108" s="107" t="str">
        <f t="shared" si="4"/>
        <v>SH19-01122</v>
      </c>
      <c r="H108" s="318"/>
      <c r="I108" s="126"/>
      <c r="J108" s="110">
        <f t="shared" si="5"/>
        <v>187.68</v>
      </c>
      <c r="K108" s="108"/>
      <c r="L108" s="107"/>
      <c r="M108" s="319"/>
      <c r="N108" s="107"/>
    </row>
    <row r="109" spans="1:14" s="200" customFormat="1" ht="18" customHeight="1">
      <c r="A109" s="107">
        <v>103</v>
      </c>
      <c r="B109" s="107" t="s">
        <v>55</v>
      </c>
      <c r="C109" s="90">
        <v>43502</v>
      </c>
      <c r="D109" s="107" t="s">
        <v>1988</v>
      </c>
      <c r="E109" s="107" t="s">
        <v>1709</v>
      </c>
      <c r="F109" s="126">
        <v>1644.84</v>
      </c>
      <c r="G109" s="107" t="str">
        <f t="shared" si="4"/>
        <v>SH19-01123</v>
      </c>
      <c r="H109" s="318"/>
      <c r="I109" s="126"/>
      <c r="J109" s="110">
        <f t="shared" si="5"/>
        <v>1644.84</v>
      </c>
      <c r="K109" s="108"/>
      <c r="L109" s="107"/>
      <c r="M109" s="319"/>
      <c r="N109" s="107"/>
    </row>
    <row r="110" spans="1:14" s="200" customFormat="1" ht="18" customHeight="1">
      <c r="A110" s="107">
        <v>104</v>
      </c>
      <c r="B110" s="107" t="s">
        <v>55</v>
      </c>
      <c r="C110" s="90">
        <v>43502</v>
      </c>
      <c r="D110" s="107" t="s">
        <v>1989</v>
      </c>
      <c r="E110" s="107" t="s">
        <v>1709</v>
      </c>
      <c r="F110" s="126">
        <v>727.65</v>
      </c>
      <c r="G110" s="107" t="str">
        <f t="shared" si="4"/>
        <v>SH19-01124</v>
      </c>
      <c r="H110" s="318"/>
      <c r="I110" s="126"/>
      <c r="J110" s="110">
        <f t="shared" si="5"/>
        <v>727.65</v>
      </c>
      <c r="K110" s="108"/>
      <c r="L110" s="107"/>
      <c r="M110" s="319"/>
      <c r="N110" s="107"/>
    </row>
    <row r="111" spans="1:14" s="200" customFormat="1" ht="18" customHeight="1">
      <c r="A111" s="107">
        <v>105</v>
      </c>
      <c r="B111" s="107" t="s">
        <v>49</v>
      </c>
      <c r="C111" s="90">
        <v>43502</v>
      </c>
      <c r="D111" s="107" t="s">
        <v>1990</v>
      </c>
      <c r="E111" s="107" t="s">
        <v>1709</v>
      </c>
      <c r="F111" s="126">
        <v>14242.8</v>
      </c>
      <c r="G111" s="107" t="str">
        <f t="shared" si="4"/>
        <v>SH19-01125</v>
      </c>
      <c r="H111" s="318"/>
      <c r="I111" s="126"/>
      <c r="J111" s="110">
        <f t="shared" si="5"/>
        <v>14242.8</v>
      </c>
      <c r="K111" s="108"/>
      <c r="L111" s="107"/>
      <c r="M111" s="319"/>
      <c r="N111" s="107"/>
    </row>
    <row r="112" spans="1:14" s="200" customFormat="1" ht="18" customHeight="1">
      <c r="A112" s="107">
        <v>106</v>
      </c>
      <c r="B112" s="107" t="s">
        <v>1746</v>
      </c>
      <c r="C112" s="90"/>
      <c r="D112" s="327" t="s">
        <v>1991</v>
      </c>
      <c r="E112" s="107" t="s">
        <v>1709</v>
      </c>
      <c r="F112" s="126">
        <v>0</v>
      </c>
      <c r="G112" s="107" t="str">
        <f t="shared" si="4"/>
        <v>SH19-01126</v>
      </c>
      <c r="H112" s="318"/>
      <c r="I112" s="126"/>
      <c r="J112" s="110">
        <f t="shared" si="5"/>
        <v>0</v>
      </c>
      <c r="K112" s="108"/>
      <c r="L112" s="107"/>
      <c r="M112" s="319"/>
      <c r="N112" s="107"/>
    </row>
    <row r="113" spans="1:14" s="200" customFormat="1" ht="18" customHeight="1">
      <c r="A113" s="107">
        <v>107</v>
      </c>
      <c r="B113" s="107" t="s">
        <v>142</v>
      </c>
      <c r="C113" s="90">
        <v>43502</v>
      </c>
      <c r="D113" s="107" t="s">
        <v>1992</v>
      </c>
      <c r="E113" s="107" t="s">
        <v>1709</v>
      </c>
      <c r="F113" s="126">
        <v>510.5</v>
      </c>
      <c r="G113" s="107" t="str">
        <f t="shared" si="4"/>
        <v>SH19-01127</v>
      </c>
      <c r="H113" s="318"/>
      <c r="I113" s="126"/>
      <c r="J113" s="110">
        <f t="shared" si="5"/>
        <v>510.5</v>
      </c>
      <c r="K113" s="108"/>
      <c r="L113" s="107"/>
      <c r="M113" s="319"/>
      <c r="N113" s="107"/>
    </row>
    <row r="114" spans="1:14" s="200" customFormat="1" ht="18" customHeight="1">
      <c r="A114" s="107">
        <v>108</v>
      </c>
      <c r="B114" s="107" t="s">
        <v>142</v>
      </c>
      <c r="C114" s="90">
        <v>43502</v>
      </c>
      <c r="D114" s="107" t="s">
        <v>1993</v>
      </c>
      <c r="E114" s="107" t="s">
        <v>1709</v>
      </c>
      <c r="F114" s="126">
        <v>109.13</v>
      </c>
      <c r="G114" s="107" t="str">
        <f t="shared" si="4"/>
        <v>SH19-01128</v>
      </c>
      <c r="H114" s="318"/>
      <c r="I114" s="126"/>
      <c r="J114" s="110">
        <f t="shared" si="5"/>
        <v>109.13</v>
      </c>
      <c r="K114" s="108"/>
      <c r="L114" s="107"/>
      <c r="M114" s="319"/>
      <c r="N114" s="107"/>
    </row>
    <row r="115" spans="1:14" s="200" customFormat="1" ht="18" customHeight="1">
      <c r="A115" s="107">
        <v>109</v>
      </c>
      <c r="B115" s="107" t="s">
        <v>223</v>
      </c>
      <c r="C115" s="90">
        <v>43502</v>
      </c>
      <c r="D115" s="107" t="s">
        <v>1994</v>
      </c>
      <c r="E115" s="107" t="s">
        <v>1709</v>
      </c>
      <c r="F115" s="126">
        <v>1682.8</v>
      </c>
      <c r="G115" s="107" t="str">
        <f t="shared" si="4"/>
        <v>SH19-01129</v>
      </c>
      <c r="H115" s="318"/>
      <c r="I115" s="126"/>
      <c r="J115" s="110">
        <f t="shared" si="5"/>
        <v>1682.8</v>
      </c>
      <c r="K115" s="108"/>
      <c r="L115" s="107"/>
      <c r="M115" s="319"/>
      <c r="N115" s="107"/>
    </row>
    <row r="116" spans="1:14" s="200" customFormat="1" ht="18" customHeight="1">
      <c r="A116" s="107">
        <v>110</v>
      </c>
      <c r="B116" s="107" t="s">
        <v>139</v>
      </c>
      <c r="C116" s="90">
        <v>43502</v>
      </c>
      <c r="D116" s="107" t="s">
        <v>1995</v>
      </c>
      <c r="E116" s="107" t="s">
        <v>1709</v>
      </c>
      <c r="F116" s="126">
        <v>1483.5</v>
      </c>
      <c r="G116" s="107" t="str">
        <f t="shared" si="4"/>
        <v>SH19-01130</v>
      </c>
      <c r="H116" s="318"/>
      <c r="I116" s="126"/>
      <c r="J116" s="110">
        <f t="shared" si="5"/>
        <v>1483.5</v>
      </c>
      <c r="K116" s="108"/>
      <c r="L116" s="107"/>
      <c r="M116" s="319"/>
      <c r="N116" s="107"/>
    </row>
    <row r="117" spans="1:14" s="200" customFormat="1" ht="18" customHeight="1">
      <c r="A117" s="107">
        <v>111</v>
      </c>
      <c r="B117" s="107" t="s">
        <v>53</v>
      </c>
      <c r="C117" s="90">
        <v>43502</v>
      </c>
      <c r="D117" s="107" t="s">
        <v>1996</v>
      </c>
      <c r="E117" s="107" t="s">
        <v>1709</v>
      </c>
      <c r="F117" s="126">
        <v>2159.2399999999998</v>
      </c>
      <c r="G117" s="107" t="str">
        <f t="shared" si="4"/>
        <v>SH19-01131</v>
      </c>
      <c r="H117" s="318"/>
      <c r="I117" s="126"/>
      <c r="J117" s="110">
        <f t="shared" si="5"/>
        <v>2159.2399999999998</v>
      </c>
      <c r="K117" s="108"/>
      <c r="L117" s="107"/>
      <c r="M117" s="319"/>
      <c r="N117" s="107"/>
    </row>
    <row r="118" spans="1:14" s="200" customFormat="1" ht="18" customHeight="1">
      <c r="A118" s="107">
        <v>112</v>
      </c>
      <c r="B118" s="107" t="s">
        <v>225</v>
      </c>
      <c r="C118" s="90">
        <v>43502</v>
      </c>
      <c r="D118" s="107" t="s">
        <v>1997</v>
      </c>
      <c r="E118" s="107" t="s">
        <v>1709</v>
      </c>
      <c r="F118" s="126">
        <v>766</v>
      </c>
      <c r="G118" s="107" t="str">
        <f t="shared" si="4"/>
        <v>SH19-01132</v>
      </c>
      <c r="H118" s="318"/>
      <c r="I118" s="126"/>
      <c r="J118" s="110">
        <f t="shared" si="5"/>
        <v>766</v>
      </c>
      <c r="K118" s="108"/>
      <c r="L118" s="107"/>
      <c r="M118" s="319"/>
      <c r="N118" s="107"/>
    </row>
    <row r="119" spans="1:14" s="200" customFormat="1" ht="18" customHeight="1">
      <c r="A119" s="107">
        <v>113</v>
      </c>
      <c r="B119" s="107" t="s">
        <v>291</v>
      </c>
      <c r="C119" s="90">
        <v>43502</v>
      </c>
      <c r="D119" s="107" t="s">
        <v>1998</v>
      </c>
      <c r="E119" s="107" t="s">
        <v>1709</v>
      </c>
      <c r="F119" s="126">
        <v>2060.4899999999998</v>
      </c>
      <c r="G119" s="107" t="str">
        <f t="shared" si="4"/>
        <v>SH19-01133</v>
      </c>
      <c r="H119" s="318"/>
      <c r="I119" s="126"/>
      <c r="J119" s="110">
        <f t="shared" si="5"/>
        <v>2060.4899999999998</v>
      </c>
      <c r="K119" s="108"/>
      <c r="L119" s="107"/>
      <c r="M119" s="319"/>
      <c r="N119" s="107"/>
    </row>
    <row r="120" spans="1:14" s="200" customFormat="1" ht="18" customHeight="1">
      <c r="A120" s="107">
        <v>114</v>
      </c>
      <c r="B120" s="107" t="s">
        <v>42</v>
      </c>
      <c r="C120" s="90">
        <v>43502</v>
      </c>
      <c r="D120" s="107" t="s">
        <v>1999</v>
      </c>
      <c r="E120" s="107" t="s">
        <v>1948</v>
      </c>
      <c r="F120" s="126">
        <v>9.7799999999999994</v>
      </c>
      <c r="G120" s="107" t="str">
        <f t="shared" si="4"/>
        <v>SH19-01134</v>
      </c>
      <c r="H120" s="318"/>
      <c r="I120" s="126"/>
      <c r="J120" s="110">
        <f t="shared" si="5"/>
        <v>9.7799999999999994</v>
      </c>
      <c r="K120" s="108"/>
      <c r="L120" s="107"/>
      <c r="M120" s="319"/>
      <c r="N120" s="107"/>
    </row>
    <row r="121" spans="1:14" s="200" customFormat="1" ht="18" customHeight="1">
      <c r="A121" s="107">
        <v>115</v>
      </c>
      <c r="B121" s="107" t="s">
        <v>142</v>
      </c>
      <c r="C121" s="90">
        <v>43502</v>
      </c>
      <c r="D121" s="107" t="s">
        <v>2000</v>
      </c>
      <c r="E121" s="107" t="s">
        <v>1709</v>
      </c>
      <c r="F121" s="126">
        <v>2951.2</v>
      </c>
      <c r="G121" s="107" t="str">
        <f t="shared" si="4"/>
        <v>SH19-01135</v>
      </c>
      <c r="H121" s="318"/>
      <c r="I121" s="126"/>
      <c r="J121" s="110">
        <f t="shared" si="5"/>
        <v>2951.2</v>
      </c>
      <c r="K121" s="108"/>
      <c r="L121" s="107"/>
      <c r="M121" s="319"/>
      <c r="N121" s="107"/>
    </row>
    <row r="122" spans="1:14" s="200" customFormat="1" ht="18" customHeight="1">
      <c r="A122" s="107">
        <v>116</v>
      </c>
      <c r="B122" s="107" t="s">
        <v>142</v>
      </c>
      <c r="C122" s="90">
        <v>43502</v>
      </c>
      <c r="D122" s="107" t="s">
        <v>2001</v>
      </c>
      <c r="E122" s="107" t="s">
        <v>1709</v>
      </c>
      <c r="F122" s="126">
        <v>686.4</v>
      </c>
      <c r="G122" s="107" t="str">
        <f t="shared" si="4"/>
        <v>SH19-01136</v>
      </c>
      <c r="H122" s="318"/>
      <c r="I122" s="126"/>
      <c r="J122" s="110">
        <f t="shared" si="5"/>
        <v>686.4</v>
      </c>
      <c r="K122" s="108"/>
      <c r="L122" s="107"/>
      <c r="M122" s="319"/>
      <c r="N122" s="107"/>
    </row>
    <row r="123" spans="1:14" s="200" customFormat="1" ht="18" customHeight="1">
      <c r="A123" s="107">
        <v>117</v>
      </c>
      <c r="B123" s="107" t="s">
        <v>224</v>
      </c>
      <c r="C123" s="90">
        <v>43502</v>
      </c>
      <c r="D123" s="107" t="s">
        <v>2002</v>
      </c>
      <c r="E123" s="107" t="s">
        <v>1709</v>
      </c>
      <c r="F123" s="126">
        <v>2402.44</v>
      </c>
      <c r="G123" s="107" t="str">
        <f t="shared" si="4"/>
        <v>SH19-01137</v>
      </c>
      <c r="H123" s="318"/>
      <c r="I123" s="126"/>
      <c r="J123" s="110">
        <f t="shared" si="5"/>
        <v>2402.44</v>
      </c>
      <c r="K123" s="108"/>
      <c r="L123" s="107"/>
      <c r="M123" s="319"/>
      <c r="N123" s="107"/>
    </row>
    <row r="124" spans="1:14" s="200" customFormat="1" ht="18" customHeight="1">
      <c r="A124" s="107">
        <v>118</v>
      </c>
      <c r="B124" s="107" t="s">
        <v>329</v>
      </c>
      <c r="C124" s="90">
        <v>43502</v>
      </c>
      <c r="D124" s="107" t="s">
        <v>2003</v>
      </c>
      <c r="E124" s="107" t="s">
        <v>1709</v>
      </c>
      <c r="F124" s="126">
        <v>2463.16</v>
      </c>
      <c r="G124" s="107" t="str">
        <f t="shared" si="4"/>
        <v>SH19-01138</v>
      </c>
      <c r="H124" s="318"/>
      <c r="I124" s="126"/>
      <c r="J124" s="110">
        <f t="shared" si="5"/>
        <v>2463.16</v>
      </c>
      <c r="K124" s="108"/>
      <c r="L124" s="107"/>
      <c r="M124" s="319"/>
      <c r="N124" s="107"/>
    </row>
    <row r="125" spans="1:14" s="200" customFormat="1" ht="18" customHeight="1">
      <c r="A125" s="107">
        <v>119</v>
      </c>
      <c r="B125" s="107" t="s">
        <v>238</v>
      </c>
      <c r="C125" s="90">
        <v>43502</v>
      </c>
      <c r="D125" s="107" t="s">
        <v>2004</v>
      </c>
      <c r="E125" s="107" t="s">
        <v>1709</v>
      </c>
      <c r="F125" s="126">
        <v>3542.4</v>
      </c>
      <c r="G125" s="107" t="str">
        <f t="shared" si="4"/>
        <v>SH19-01139</v>
      </c>
      <c r="H125" s="318"/>
      <c r="I125" s="126"/>
      <c r="J125" s="110">
        <f t="shared" si="5"/>
        <v>3542.4</v>
      </c>
      <c r="K125" s="108"/>
      <c r="L125" s="107"/>
      <c r="M125" s="319"/>
      <c r="N125" s="107"/>
    </row>
    <row r="126" spans="1:14" s="200" customFormat="1" ht="18" customHeight="1">
      <c r="A126" s="107">
        <v>120</v>
      </c>
      <c r="B126" s="107" t="s">
        <v>42</v>
      </c>
      <c r="C126" s="90">
        <v>43504</v>
      </c>
      <c r="D126" s="107" t="s">
        <v>2005</v>
      </c>
      <c r="E126" s="107" t="s">
        <v>2751</v>
      </c>
      <c r="F126" s="126">
        <v>10418.02</v>
      </c>
      <c r="G126" s="107" t="str">
        <f t="shared" si="4"/>
        <v>SH19-01140</v>
      </c>
      <c r="H126" s="318"/>
      <c r="I126" s="126"/>
      <c r="J126" s="110">
        <f t="shared" si="5"/>
        <v>10418.02</v>
      </c>
      <c r="K126" s="108"/>
      <c r="L126" s="107"/>
      <c r="M126" s="319"/>
      <c r="N126" s="107"/>
    </row>
    <row r="127" spans="1:14" s="200" customFormat="1" ht="18" customHeight="1">
      <c r="A127" s="107">
        <v>121</v>
      </c>
      <c r="B127" s="107" t="s">
        <v>42</v>
      </c>
      <c r="C127" s="90">
        <v>43504</v>
      </c>
      <c r="D127" s="107" t="s">
        <v>2006</v>
      </c>
      <c r="E127" s="107" t="s">
        <v>2751</v>
      </c>
      <c r="F127" s="126">
        <v>5096.3100000000004</v>
      </c>
      <c r="G127" s="107" t="str">
        <f t="shared" si="4"/>
        <v>SH19-01141</v>
      </c>
      <c r="H127" s="318"/>
      <c r="I127" s="126"/>
      <c r="J127" s="110">
        <f t="shared" si="5"/>
        <v>5096.3100000000004</v>
      </c>
      <c r="K127" s="108"/>
      <c r="L127" s="107"/>
      <c r="M127" s="319"/>
      <c r="N127" s="107"/>
    </row>
    <row r="128" spans="1:14" s="200" customFormat="1" ht="18" customHeight="1">
      <c r="A128" s="107">
        <v>122</v>
      </c>
      <c r="B128" s="107" t="s">
        <v>42</v>
      </c>
      <c r="C128" s="90">
        <v>43504</v>
      </c>
      <c r="D128" s="107" t="s">
        <v>2007</v>
      </c>
      <c r="E128" s="107" t="s">
        <v>2751</v>
      </c>
      <c r="F128" s="126">
        <v>5160.2299999999996</v>
      </c>
      <c r="G128" s="107" t="str">
        <f t="shared" si="4"/>
        <v>SH19-01142</v>
      </c>
      <c r="H128" s="318"/>
      <c r="I128" s="126"/>
      <c r="J128" s="110">
        <f t="shared" si="5"/>
        <v>5160.2299999999996</v>
      </c>
      <c r="K128" s="108"/>
      <c r="L128" s="107"/>
      <c r="M128" s="319"/>
      <c r="N128" s="107"/>
    </row>
    <row r="129" spans="1:14" s="200" customFormat="1" ht="18" customHeight="1">
      <c r="A129" s="107">
        <v>123</v>
      </c>
      <c r="B129" s="107" t="s">
        <v>42</v>
      </c>
      <c r="C129" s="90">
        <v>43504</v>
      </c>
      <c r="D129" s="107" t="s">
        <v>2008</v>
      </c>
      <c r="E129" s="107" t="s">
        <v>2751</v>
      </c>
      <c r="F129" s="126">
        <v>9730.92</v>
      </c>
      <c r="G129" s="107" t="str">
        <f t="shared" si="4"/>
        <v>SH19-01143</v>
      </c>
      <c r="H129" s="318"/>
      <c r="I129" s="126"/>
      <c r="J129" s="110">
        <f t="shared" si="5"/>
        <v>9730.92</v>
      </c>
      <c r="K129" s="108"/>
      <c r="L129" s="107"/>
      <c r="M129" s="319"/>
      <c r="N129" s="107"/>
    </row>
    <row r="130" spans="1:14" s="200" customFormat="1" ht="18" customHeight="1">
      <c r="A130" s="107">
        <v>124</v>
      </c>
      <c r="B130" s="107" t="s">
        <v>42</v>
      </c>
      <c r="C130" s="90">
        <v>43504</v>
      </c>
      <c r="D130" s="107" t="s">
        <v>2009</v>
      </c>
      <c r="E130" s="107" t="s">
        <v>2751</v>
      </c>
      <c r="F130" s="126">
        <v>4835.5600000000004</v>
      </c>
      <c r="G130" s="107" t="str">
        <f t="shared" si="4"/>
        <v>SH19-01144</v>
      </c>
      <c r="H130" s="318"/>
      <c r="I130" s="126"/>
      <c r="J130" s="110">
        <f t="shared" si="5"/>
        <v>4835.5600000000004</v>
      </c>
      <c r="K130" s="108"/>
      <c r="L130" s="107"/>
      <c r="M130" s="319"/>
      <c r="N130" s="107"/>
    </row>
    <row r="131" spans="1:14" s="200" customFormat="1" ht="18" customHeight="1">
      <c r="A131" s="107">
        <v>125</v>
      </c>
      <c r="B131" s="107" t="s">
        <v>42</v>
      </c>
      <c r="C131" s="90">
        <v>43504</v>
      </c>
      <c r="D131" s="107" t="s">
        <v>2010</v>
      </c>
      <c r="E131" s="107" t="s">
        <v>2751</v>
      </c>
      <c r="F131" s="126">
        <v>6108.74</v>
      </c>
      <c r="G131" s="107" t="str">
        <f t="shared" si="4"/>
        <v>SH19-01145</v>
      </c>
      <c r="H131" s="318"/>
      <c r="I131" s="126"/>
      <c r="J131" s="110">
        <f t="shared" si="5"/>
        <v>6108.74</v>
      </c>
      <c r="K131" s="108"/>
      <c r="L131" s="107"/>
      <c r="M131" s="319"/>
      <c r="N131" s="107"/>
    </row>
    <row r="132" spans="1:14" s="200" customFormat="1" ht="18" customHeight="1">
      <c r="A132" s="107">
        <v>126</v>
      </c>
      <c r="B132" s="107" t="s">
        <v>42</v>
      </c>
      <c r="C132" s="90">
        <v>43504</v>
      </c>
      <c r="D132" s="107" t="s">
        <v>2011</v>
      </c>
      <c r="E132" s="107" t="s">
        <v>2751</v>
      </c>
      <c r="F132" s="126">
        <v>5870.78</v>
      </c>
      <c r="G132" s="107" t="str">
        <f t="shared" si="4"/>
        <v>SH19-01146</v>
      </c>
      <c r="H132" s="318"/>
      <c r="I132" s="126"/>
      <c r="J132" s="110">
        <f t="shared" si="5"/>
        <v>5870.78</v>
      </c>
      <c r="K132" s="108"/>
      <c r="L132" s="107"/>
      <c r="M132" s="319"/>
      <c r="N132" s="107"/>
    </row>
    <row r="133" spans="1:14" s="200" customFormat="1" ht="18" customHeight="1">
      <c r="A133" s="107">
        <v>127</v>
      </c>
      <c r="B133" s="107" t="s">
        <v>42</v>
      </c>
      <c r="C133" s="90">
        <v>43504</v>
      </c>
      <c r="D133" s="107" t="s">
        <v>2012</v>
      </c>
      <c r="E133" s="107" t="s">
        <v>2751</v>
      </c>
      <c r="F133" s="126">
        <v>5513.32</v>
      </c>
      <c r="G133" s="107" t="str">
        <f t="shared" si="4"/>
        <v>SH19-01147</v>
      </c>
      <c r="H133" s="318"/>
      <c r="I133" s="126"/>
      <c r="J133" s="110">
        <f t="shared" si="5"/>
        <v>5513.32</v>
      </c>
      <c r="K133" s="108"/>
      <c r="L133" s="107"/>
      <c r="M133" s="319"/>
      <c r="N133" s="107"/>
    </row>
    <row r="134" spans="1:14" s="200" customFormat="1" ht="18" customHeight="1">
      <c r="A134" s="107">
        <v>128</v>
      </c>
      <c r="B134" s="107" t="s">
        <v>42</v>
      </c>
      <c r="C134" s="90">
        <v>43504</v>
      </c>
      <c r="D134" s="107" t="s">
        <v>2013</v>
      </c>
      <c r="E134" s="107" t="s">
        <v>2751</v>
      </c>
      <c r="F134" s="126">
        <v>8367.2199999999993</v>
      </c>
      <c r="G134" s="107" t="str">
        <f t="shared" si="4"/>
        <v>SH19-01148</v>
      </c>
      <c r="H134" s="318"/>
      <c r="I134" s="126"/>
      <c r="J134" s="110">
        <f t="shared" si="5"/>
        <v>8367.2199999999993</v>
      </c>
      <c r="K134" s="108"/>
      <c r="L134" s="107"/>
      <c r="M134" s="319"/>
      <c r="N134" s="107"/>
    </row>
    <row r="135" spans="1:14" s="200" customFormat="1" ht="18" customHeight="1">
      <c r="A135" s="107">
        <v>129</v>
      </c>
      <c r="B135" s="107" t="s">
        <v>42</v>
      </c>
      <c r="C135" s="90">
        <v>43504</v>
      </c>
      <c r="D135" s="107" t="s">
        <v>2014</v>
      </c>
      <c r="E135" s="107" t="s">
        <v>2751</v>
      </c>
      <c r="F135" s="126">
        <v>5297.79</v>
      </c>
      <c r="G135" s="107" t="str">
        <f t="shared" si="4"/>
        <v>SH19-01149</v>
      </c>
      <c r="H135" s="318"/>
      <c r="I135" s="126"/>
      <c r="J135" s="110">
        <f t="shared" si="5"/>
        <v>5297.79</v>
      </c>
      <c r="K135" s="108"/>
      <c r="L135" s="107"/>
      <c r="M135" s="319"/>
      <c r="N135" s="107"/>
    </row>
    <row r="136" spans="1:14" s="200" customFormat="1" ht="18" customHeight="1">
      <c r="A136" s="107">
        <v>130</v>
      </c>
      <c r="B136" s="107" t="s">
        <v>42</v>
      </c>
      <c r="C136" s="90">
        <v>43504</v>
      </c>
      <c r="D136" s="107" t="s">
        <v>2015</v>
      </c>
      <c r="E136" s="107" t="s">
        <v>2751</v>
      </c>
      <c r="F136" s="126">
        <v>7839.31</v>
      </c>
      <c r="G136" s="107" t="str">
        <f t="shared" ref="G136:G199" si="6">D136</f>
        <v>SH19-01150</v>
      </c>
      <c r="H136" s="318"/>
      <c r="I136" s="126"/>
      <c r="J136" s="110">
        <f t="shared" ref="J136:J199" si="7">F136-I136</f>
        <v>7839.31</v>
      </c>
      <c r="K136" s="108"/>
      <c r="L136" s="107"/>
      <c r="M136" s="319"/>
      <c r="N136" s="107"/>
    </row>
    <row r="137" spans="1:14" s="200" customFormat="1" ht="18" customHeight="1">
      <c r="A137" s="107">
        <v>131</v>
      </c>
      <c r="B137" s="107" t="s">
        <v>42</v>
      </c>
      <c r="C137" s="90">
        <v>43504</v>
      </c>
      <c r="D137" s="107" t="s">
        <v>2016</v>
      </c>
      <c r="E137" s="107" t="s">
        <v>2751</v>
      </c>
      <c r="F137" s="126">
        <v>2781.36</v>
      </c>
      <c r="G137" s="107" t="str">
        <f t="shared" si="6"/>
        <v>SH19-01151</v>
      </c>
      <c r="H137" s="318"/>
      <c r="I137" s="126"/>
      <c r="J137" s="110">
        <f t="shared" si="7"/>
        <v>2781.36</v>
      </c>
      <c r="K137" s="108"/>
      <c r="L137" s="107"/>
      <c r="M137" s="319"/>
      <c r="N137" s="107"/>
    </row>
    <row r="138" spans="1:14" s="200" customFormat="1" ht="18" customHeight="1">
      <c r="A138" s="107">
        <v>132</v>
      </c>
      <c r="B138" s="107" t="s">
        <v>42</v>
      </c>
      <c r="C138" s="90">
        <v>43504</v>
      </c>
      <c r="D138" s="107" t="s">
        <v>2017</v>
      </c>
      <c r="E138" s="107" t="s">
        <v>2751</v>
      </c>
      <c r="F138" s="126">
        <v>5751.65</v>
      </c>
      <c r="G138" s="107" t="str">
        <f t="shared" si="6"/>
        <v>SH19-01152</v>
      </c>
      <c r="H138" s="318"/>
      <c r="I138" s="126"/>
      <c r="J138" s="110">
        <f t="shared" si="7"/>
        <v>5751.65</v>
      </c>
      <c r="K138" s="108"/>
      <c r="L138" s="107"/>
      <c r="M138" s="319"/>
      <c r="N138" s="107"/>
    </row>
    <row r="139" spans="1:14" s="200" customFormat="1" ht="18" customHeight="1">
      <c r="A139" s="107">
        <v>133</v>
      </c>
      <c r="B139" s="107" t="s">
        <v>42</v>
      </c>
      <c r="C139" s="90">
        <v>43504</v>
      </c>
      <c r="D139" s="107" t="s">
        <v>2018</v>
      </c>
      <c r="E139" s="107" t="s">
        <v>2751</v>
      </c>
      <c r="F139" s="126">
        <v>5619.79</v>
      </c>
      <c r="G139" s="107" t="str">
        <f t="shared" si="6"/>
        <v>SH19-01153</v>
      </c>
      <c r="H139" s="318"/>
      <c r="I139" s="126"/>
      <c r="J139" s="110">
        <f t="shared" si="7"/>
        <v>5619.79</v>
      </c>
      <c r="K139" s="108"/>
      <c r="L139" s="107"/>
      <c r="M139" s="319"/>
      <c r="N139" s="107"/>
    </row>
    <row r="140" spans="1:14" s="200" customFormat="1" ht="18" customHeight="1">
      <c r="A140" s="107">
        <v>134</v>
      </c>
      <c r="B140" s="107" t="s">
        <v>42</v>
      </c>
      <c r="C140" s="90">
        <v>43504</v>
      </c>
      <c r="D140" s="107" t="s">
        <v>2019</v>
      </c>
      <c r="E140" s="107" t="s">
        <v>2751</v>
      </c>
      <c r="F140" s="126">
        <v>3293.84</v>
      </c>
      <c r="G140" s="107" t="str">
        <f t="shared" si="6"/>
        <v>SH19-01154</v>
      </c>
      <c r="H140" s="318"/>
      <c r="I140" s="126"/>
      <c r="J140" s="110">
        <f t="shared" si="7"/>
        <v>3293.84</v>
      </c>
      <c r="K140" s="108"/>
      <c r="L140" s="107"/>
      <c r="M140" s="319"/>
      <c r="N140" s="107"/>
    </row>
    <row r="141" spans="1:14" s="200" customFormat="1" ht="18" customHeight="1">
      <c r="A141" s="107">
        <v>135</v>
      </c>
      <c r="B141" s="107" t="s">
        <v>42</v>
      </c>
      <c r="C141" s="90">
        <v>43504</v>
      </c>
      <c r="D141" s="107" t="s">
        <v>2020</v>
      </c>
      <c r="E141" s="107" t="s">
        <v>2751</v>
      </c>
      <c r="F141" s="126">
        <v>10094.91</v>
      </c>
      <c r="G141" s="107" t="str">
        <f t="shared" si="6"/>
        <v>SH19-01155</v>
      </c>
      <c r="H141" s="318"/>
      <c r="I141" s="126"/>
      <c r="J141" s="110">
        <f t="shared" si="7"/>
        <v>10094.91</v>
      </c>
      <c r="K141" s="108"/>
      <c r="L141" s="107"/>
      <c r="M141" s="319"/>
      <c r="N141" s="107"/>
    </row>
    <row r="142" spans="1:14" s="200" customFormat="1" ht="18" customHeight="1">
      <c r="A142" s="107">
        <v>136</v>
      </c>
      <c r="B142" s="107" t="s">
        <v>42</v>
      </c>
      <c r="C142" s="90">
        <v>43504</v>
      </c>
      <c r="D142" s="107" t="s">
        <v>2021</v>
      </c>
      <c r="E142" s="107" t="s">
        <v>2751</v>
      </c>
      <c r="F142" s="126">
        <v>7070.68</v>
      </c>
      <c r="G142" s="107" t="str">
        <f t="shared" si="6"/>
        <v>SH19-01156</v>
      </c>
      <c r="H142" s="318"/>
      <c r="I142" s="126"/>
      <c r="J142" s="110">
        <f t="shared" si="7"/>
        <v>7070.68</v>
      </c>
      <c r="K142" s="108"/>
      <c r="L142" s="107"/>
      <c r="M142" s="319"/>
      <c r="N142" s="107"/>
    </row>
    <row r="143" spans="1:14" s="200" customFormat="1" ht="18" customHeight="1">
      <c r="A143" s="107">
        <v>137</v>
      </c>
      <c r="B143" s="107" t="s">
        <v>1727</v>
      </c>
      <c r="C143" s="90">
        <v>43502</v>
      </c>
      <c r="D143" s="107" t="s">
        <v>2022</v>
      </c>
      <c r="E143" s="107" t="s">
        <v>1709</v>
      </c>
      <c r="F143" s="126">
        <v>967.5</v>
      </c>
      <c r="G143" s="107" t="str">
        <f t="shared" si="6"/>
        <v>SH19-01157</v>
      </c>
      <c r="H143" s="318"/>
      <c r="I143" s="126"/>
      <c r="J143" s="110">
        <f t="shared" si="7"/>
        <v>967.5</v>
      </c>
      <c r="K143" s="108"/>
      <c r="L143" s="107"/>
      <c r="M143" s="319"/>
      <c r="N143" s="107"/>
    </row>
    <row r="144" spans="1:14" s="200" customFormat="1" ht="18" customHeight="1">
      <c r="A144" s="107">
        <v>138</v>
      </c>
      <c r="B144" s="107" t="s">
        <v>43</v>
      </c>
      <c r="C144" s="90">
        <v>43502</v>
      </c>
      <c r="D144" s="107" t="s">
        <v>2023</v>
      </c>
      <c r="E144" s="107" t="s">
        <v>1709</v>
      </c>
      <c r="F144" s="126">
        <v>2404.7800000000002</v>
      </c>
      <c r="G144" s="107" t="str">
        <f t="shared" si="6"/>
        <v>SH19-01158</v>
      </c>
      <c r="H144" s="318"/>
      <c r="I144" s="126"/>
      <c r="J144" s="110">
        <f t="shared" si="7"/>
        <v>2404.7800000000002</v>
      </c>
      <c r="K144" s="108"/>
      <c r="L144" s="107"/>
      <c r="M144" s="319"/>
      <c r="N144" s="107"/>
    </row>
    <row r="145" spans="1:14" s="200" customFormat="1" ht="18" customHeight="1">
      <c r="A145" s="107">
        <v>139</v>
      </c>
      <c r="B145" s="107" t="s">
        <v>42</v>
      </c>
      <c r="C145" s="90">
        <v>43502</v>
      </c>
      <c r="D145" s="107" t="s">
        <v>2024</v>
      </c>
      <c r="E145" s="107" t="s">
        <v>1948</v>
      </c>
      <c r="F145" s="126">
        <v>45.51</v>
      </c>
      <c r="G145" s="107" t="str">
        <f t="shared" si="6"/>
        <v>SH19-01159</v>
      </c>
      <c r="H145" s="318"/>
      <c r="I145" s="126"/>
      <c r="J145" s="110">
        <f t="shared" si="7"/>
        <v>45.51</v>
      </c>
      <c r="K145" s="108"/>
      <c r="L145" s="107"/>
      <c r="M145" s="319"/>
      <c r="N145" s="107"/>
    </row>
    <row r="146" spans="1:14" s="200" customFormat="1" ht="18" customHeight="1">
      <c r="A146" s="107">
        <v>140</v>
      </c>
      <c r="B146" s="107" t="s">
        <v>42</v>
      </c>
      <c r="C146" s="90">
        <v>43502</v>
      </c>
      <c r="D146" s="107" t="s">
        <v>2025</v>
      </c>
      <c r="E146" s="107" t="s">
        <v>1948</v>
      </c>
      <c r="F146" s="126">
        <v>19.57</v>
      </c>
      <c r="G146" s="107" t="str">
        <f t="shared" si="6"/>
        <v>SH19-01160</v>
      </c>
      <c r="H146" s="318"/>
      <c r="I146" s="126"/>
      <c r="J146" s="110">
        <f t="shared" si="7"/>
        <v>19.57</v>
      </c>
      <c r="K146" s="108"/>
      <c r="L146" s="107"/>
      <c r="M146" s="319"/>
      <c r="N146" s="107"/>
    </row>
    <row r="147" spans="1:14" s="200" customFormat="1" ht="18" customHeight="1">
      <c r="A147" s="107">
        <v>141</v>
      </c>
      <c r="B147" s="107" t="s">
        <v>54</v>
      </c>
      <c r="C147" s="90">
        <v>43502</v>
      </c>
      <c r="D147" s="107" t="s">
        <v>2026</v>
      </c>
      <c r="E147" s="107" t="s">
        <v>1709</v>
      </c>
      <c r="F147" s="126">
        <v>669.6</v>
      </c>
      <c r="G147" s="107" t="str">
        <f t="shared" si="6"/>
        <v>SH19-01161</v>
      </c>
      <c r="H147" s="318"/>
      <c r="I147" s="126"/>
      <c r="J147" s="110">
        <f t="shared" si="7"/>
        <v>669.6</v>
      </c>
      <c r="K147" s="108"/>
      <c r="L147" s="107"/>
      <c r="M147" s="319"/>
      <c r="N147" s="107"/>
    </row>
    <row r="148" spans="1:14" s="200" customFormat="1" ht="18" customHeight="1">
      <c r="A148" s="107">
        <v>142</v>
      </c>
      <c r="B148" s="107" t="s">
        <v>142</v>
      </c>
      <c r="C148" s="90">
        <v>43503</v>
      </c>
      <c r="D148" s="107" t="s">
        <v>2027</v>
      </c>
      <c r="E148" s="107" t="s">
        <v>1709</v>
      </c>
      <c r="F148" s="126">
        <v>820.87</v>
      </c>
      <c r="G148" s="107" t="str">
        <f t="shared" si="6"/>
        <v>SH19-01162</v>
      </c>
      <c r="H148" s="318"/>
      <c r="I148" s="126"/>
      <c r="J148" s="110">
        <f t="shared" si="7"/>
        <v>820.87</v>
      </c>
      <c r="K148" s="108"/>
      <c r="L148" s="107"/>
      <c r="M148" s="319"/>
      <c r="N148" s="107"/>
    </row>
    <row r="149" spans="1:14" s="200" customFormat="1" ht="18" customHeight="1">
      <c r="A149" s="107">
        <v>143</v>
      </c>
      <c r="B149" s="107" t="s">
        <v>142</v>
      </c>
      <c r="C149" s="90">
        <v>43503</v>
      </c>
      <c r="D149" s="107" t="s">
        <v>2028</v>
      </c>
      <c r="E149" s="107" t="s">
        <v>1709</v>
      </c>
      <c r="F149" s="126">
        <v>302.23</v>
      </c>
      <c r="G149" s="107" t="str">
        <f t="shared" si="6"/>
        <v>SH19-01163</v>
      </c>
      <c r="H149" s="318"/>
      <c r="I149" s="126"/>
      <c r="J149" s="110">
        <f t="shared" si="7"/>
        <v>302.23</v>
      </c>
      <c r="K149" s="108"/>
      <c r="L149" s="107"/>
      <c r="M149" s="319"/>
      <c r="N149" s="107"/>
    </row>
    <row r="150" spans="1:14" s="200" customFormat="1" ht="18" customHeight="1">
      <c r="A150" s="107">
        <v>144</v>
      </c>
      <c r="B150" s="107" t="s">
        <v>291</v>
      </c>
      <c r="C150" s="90">
        <v>43503</v>
      </c>
      <c r="D150" s="107" t="s">
        <v>2029</v>
      </c>
      <c r="E150" s="107" t="s">
        <v>1709</v>
      </c>
      <c r="F150" s="126">
        <v>5865.98</v>
      </c>
      <c r="G150" s="107" t="str">
        <f t="shared" si="6"/>
        <v>SH19-01164</v>
      </c>
      <c r="H150" s="318"/>
      <c r="I150" s="126"/>
      <c r="J150" s="110">
        <f t="shared" si="7"/>
        <v>5865.98</v>
      </c>
      <c r="K150" s="108"/>
      <c r="L150" s="107"/>
      <c r="M150" s="319"/>
      <c r="N150" s="107"/>
    </row>
    <row r="151" spans="1:14" s="200" customFormat="1" ht="18" customHeight="1">
      <c r="A151" s="107">
        <v>145</v>
      </c>
      <c r="B151" s="107" t="s">
        <v>291</v>
      </c>
      <c r="C151" s="90">
        <v>43503</v>
      </c>
      <c r="D151" s="107" t="s">
        <v>2030</v>
      </c>
      <c r="E151" s="107" t="s">
        <v>1709</v>
      </c>
      <c r="F151" s="126">
        <v>312.18</v>
      </c>
      <c r="G151" s="107" t="str">
        <f t="shared" si="6"/>
        <v>SH19-01165</v>
      </c>
      <c r="H151" s="318"/>
      <c r="I151" s="126"/>
      <c r="J151" s="110">
        <f t="shared" si="7"/>
        <v>312.18</v>
      </c>
      <c r="K151" s="108"/>
      <c r="L151" s="107"/>
      <c r="M151" s="319"/>
      <c r="N151" s="107"/>
    </row>
    <row r="152" spans="1:14" s="200" customFormat="1" ht="18" customHeight="1">
      <c r="A152" s="107">
        <v>146</v>
      </c>
      <c r="B152" s="107" t="s">
        <v>43</v>
      </c>
      <c r="C152" s="90">
        <v>43503</v>
      </c>
      <c r="D152" s="107" t="s">
        <v>2031</v>
      </c>
      <c r="E152" s="107" t="s">
        <v>1709</v>
      </c>
      <c r="F152" s="126">
        <v>4067.03</v>
      </c>
      <c r="G152" s="107" t="str">
        <f t="shared" si="6"/>
        <v>SH19-01166</v>
      </c>
      <c r="H152" s="318"/>
      <c r="I152" s="126"/>
      <c r="J152" s="110">
        <f t="shared" si="7"/>
        <v>4067.03</v>
      </c>
      <c r="K152" s="108"/>
      <c r="L152" s="107"/>
      <c r="M152" s="319"/>
      <c r="N152" s="107"/>
    </row>
    <row r="153" spans="1:14" s="200" customFormat="1" ht="18" customHeight="1">
      <c r="A153" s="107">
        <v>147</v>
      </c>
      <c r="B153" s="107" t="s">
        <v>141</v>
      </c>
      <c r="C153" s="90">
        <v>43503</v>
      </c>
      <c r="D153" s="107" t="s">
        <v>2032</v>
      </c>
      <c r="E153" s="107" t="s">
        <v>1709</v>
      </c>
      <c r="F153" s="126">
        <v>2100.9</v>
      </c>
      <c r="G153" s="107" t="str">
        <f t="shared" si="6"/>
        <v>SH19-01167</v>
      </c>
      <c r="H153" s="318"/>
      <c r="I153" s="126"/>
      <c r="J153" s="110">
        <f t="shared" si="7"/>
        <v>2100.9</v>
      </c>
      <c r="K153" s="108"/>
      <c r="L153" s="107"/>
      <c r="M153" s="319"/>
      <c r="N153" s="107"/>
    </row>
    <row r="154" spans="1:14" s="200" customFormat="1" ht="18" customHeight="1">
      <c r="A154" s="107">
        <v>148</v>
      </c>
      <c r="B154" s="107" t="s">
        <v>141</v>
      </c>
      <c r="C154" s="90">
        <v>43503</v>
      </c>
      <c r="D154" s="107" t="s">
        <v>2033</v>
      </c>
      <c r="E154" s="107" t="s">
        <v>1709</v>
      </c>
      <c r="F154" s="126">
        <v>1624.5</v>
      </c>
      <c r="G154" s="107" t="str">
        <f t="shared" si="6"/>
        <v>SH19-01168</v>
      </c>
      <c r="H154" s="318"/>
      <c r="I154" s="126"/>
      <c r="J154" s="110">
        <f t="shared" si="7"/>
        <v>1624.5</v>
      </c>
      <c r="K154" s="108"/>
      <c r="L154" s="107"/>
      <c r="M154" s="319"/>
      <c r="N154" s="107"/>
    </row>
    <row r="155" spans="1:14" s="200" customFormat="1" ht="18" customHeight="1">
      <c r="A155" s="107">
        <v>149</v>
      </c>
      <c r="B155" s="107" t="s">
        <v>55</v>
      </c>
      <c r="C155" s="90">
        <v>43503</v>
      </c>
      <c r="D155" s="107" t="s">
        <v>2034</v>
      </c>
      <c r="E155" s="107" t="s">
        <v>1709</v>
      </c>
      <c r="F155" s="126">
        <v>1644.84</v>
      </c>
      <c r="G155" s="107" t="str">
        <f t="shared" si="6"/>
        <v>SH19-01169</v>
      </c>
      <c r="H155" s="318"/>
      <c r="I155" s="126"/>
      <c r="J155" s="110">
        <f t="shared" si="7"/>
        <v>1644.84</v>
      </c>
      <c r="K155" s="108"/>
      <c r="L155" s="107"/>
      <c r="M155" s="319"/>
      <c r="N155" s="107"/>
    </row>
    <row r="156" spans="1:14" s="200" customFormat="1" ht="18" customHeight="1">
      <c r="A156" s="107">
        <v>150</v>
      </c>
      <c r="B156" s="107" t="s">
        <v>55</v>
      </c>
      <c r="C156" s="90">
        <v>43503</v>
      </c>
      <c r="D156" s="107" t="s">
        <v>2035</v>
      </c>
      <c r="E156" s="107" t="s">
        <v>1709</v>
      </c>
      <c r="F156" s="126">
        <v>738.9</v>
      </c>
      <c r="G156" s="107" t="str">
        <f t="shared" si="6"/>
        <v>SH19-01170</v>
      </c>
      <c r="H156" s="318"/>
      <c r="I156" s="126"/>
      <c r="J156" s="110">
        <f t="shared" si="7"/>
        <v>738.9</v>
      </c>
      <c r="K156" s="108"/>
      <c r="L156" s="107"/>
      <c r="M156" s="319"/>
      <c r="N156" s="107"/>
    </row>
    <row r="157" spans="1:14" s="200" customFormat="1" ht="18" customHeight="1">
      <c r="A157" s="107">
        <v>151</v>
      </c>
      <c r="B157" s="107" t="s">
        <v>55</v>
      </c>
      <c r="C157" s="90">
        <v>43503</v>
      </c>
      <c r="D157" s="107" t="s">
        <v>2036</v>
      </c>
      <c r="E157" s="107" t="s">
        <v>1709</v>
      </c>
      <c r="F157" s="126">
        <v>1549.62</v>
      </c>
      <c r="G157" s="107" t="str">
        <f t="shared" si="6"/>
        <v>SH19-01171</v>
      </c>
      <c r="H157" s="318"/>
      <c r="I157" s="126"/>
      <c r="J157" s="110">
        <f t="shared" si="7"/>
        <v>1549.62</v>
      </c>
      <c r="K157" s="108"/>
      <c r="L157" s="107"/>
      <c r="M157" s="319"/>
      <c r="N157" s="107"/>
    </row>
    <row r="158" spans="1:14" s="200" customFormat="1" ht="18" customHeight="1">
      <c r="A158" s="107">
        <v>152</v>
      </c>
      <c r="B158" s="107" t="s">
        <v>346</v>
      </c>
      <c r="C158" s="90">
        <v>43503</v>
      </c>
      <c r="D158" s="107" t="s">
        <v>2037</v>
      </c>
      <c r="E158" s="107" t="s">
        <v>1709</v>
      </c>
      <c r="F158" s="126">
        <v>1800</v>
      </c>
      <c r="G158" s="107" t="str">
        <f t="shared" si="6"/>
        <v>SH19-01172</v>
      </c>
      <c r="H158" s="318"/>
      <c r="I158" s="126"/>
      <c r="J158" s="110">
        <f t="shared" si="7"/>
        <v>1800</v>
      </c>
      <c r="K158" s="108"/>
      <c r="L158" s="107"/>
      <c r="M158" s="319"/>
      <c r="N158" s="107"/>
    </row>
    <row r="159" spans="1:14" s="200" customFormat="1" ht="18" customHeight="1">
      <c r="A159" s="107">
        <v>153</v>
      </c>
      <c r="B159" s="107" t="s">
        <v>223</v>
      </c>
      <c r="C159" s="90">
        <v>43503</v>
      </c>
      <c r="D159" s="107" t="s">
        <v>2038</v>
      </c>
      <c r="E159" s="107" t="s">
        <v>1709</v>
      </c>
      <c r="F159" s="126">
        <v>2564.8000000000002</v>
      </c>
      <c r="G159" s="107" t="str">
        <f t="shared" si="6"/>
        <v>SH19-01173</v>
      </c>
      <c r="H159" s="318"/>
      <c r="I159" s="126"/>
      <c r="J159" s="110">
        <f t="shared" si="7"/>
        <v>2564.8000000000002</v>
      </c>
      <c r="K159" s="108"/>
      <c r="L159" s="107"/>
      <c r="M159" s="319"/>
      <c r="N159" s="107"/>
    </row>
    <row r="160" spans="1:14" s="200" customFormat="1" ht="18" customHeight="1">
      <c r="A160" s="107">
        <v>154</v>
      </c>
      <c r="B160" s="107" t="s">
        <v>139</v>
      </c>
      <c r="C160" s="90">
        <v>43503</v>
      </c>
      <c r="D160" s="107" t="s">
        <v>2039</v>
      </c>
      <c r="E160" s="107" t="s">
        <v>1709</v>
      </c>
      <c r="F160" s="126">
        <v>1479</v>
      </c>
      <c r="G160" s="107" t="str">
        <f t="shared" si="6"/>
        <v>SH19-01174</v>
      </c>
      <c r="H160" s="318"/>
      <c r="I160" s="126"/>
      <c r="J160" s="110">
        <f t="shared" si="7"/>
        <v>1479</v>
      </c>
      <c r="K160" s="108"/>
      <c r="L160" s="107"/>
      <c r="M160" s="319"/>
      <c r="N160" s="107"/>
    </row>
    <row r="161" spans="1:14" s="200" customFormat="1" ht="18" customHeight="1">
      <c r="A161" s="107">
        <v>155</v>
      </c>
      <c r="B161" s="107" t="s">
        <v>207</v>
      </c>
      <c r="C161" s="90">
        <v>43503</v>
      </c>
      <c r="D161" s="107" t="s">
        <v>2040</v>
      </c>
      <c r="E161" s="107" t="s">
        <v>1709</v>
      </c>
      <c r="F161" s="126">
        <v>170.92</v>
      </c>
      <c r="G161" s="107" t="str">
        <f t="shared" si="6"/>
        <v>SH19-01175</v>
      </c>
      <c r="H161" s="318"/>
      <c r="I161" s="126"/>
      <c r="J161" s="110">
        <f t="shared" si="7"/>
        <v>170.92</v>
      </c>
      <c r="K161" s="108"/>
      <c r="L161" s="107"/>
      <c r="M161" s="319"/>
      <c r="N161" s="107"/>
    </row>
    <row r="162" spans="1:14" s="200" customFormat="1" ht="18" customHeight="1">
      <c r="A162" s="107">
        <v>156</v>
      </c>
      <c r="B162" s="107" t="s">
        <v>224</v>
      </c>
      <c r="C162" s="90">
        <v>43503</v>
      </c>
      <c r="D162" s="107" t="s">
        <v>2041</v>
      </c>
      <c r="E162" s="107" t="s">
        <v>1709</v>
      </c>
      <c r="F162" s="126">
        <v>5903.76</v>
      </c>
      <c r="G162" s="107" t="str">
        <f t="shared" si="6"/>
        <v>SH19-01176</v>
      </c>
      <c r="H162" s="318"/>
      <c r="I162" s="126"/>
      <c r="J162" s="110">
        <f t="shared" si="7"/>
        <v>5903.76</v>
      </c>
      <c r="K162" s="108"/>
      <c r="L162" s="107"/>
      <c r="M162" s="319"/>
      <c r="N162" s="107"/>
    </row>
    <row r="163" spans="1:14" s="200" customFormat="1" ht="18" customHeight="1">
      <c r="A163" s="107">
        <v>157</v>
      </c>
      <c r="B163" s="107" t="s">
        <v>224</v>
      </c>
      <c r="C163" s="90">
        <v>43503</v>
      </c>
      <c r="D163" s="107" t="s">
        <v>2042</v>
      </c>
      <c r="E163" s="107" t="s">
        <v>1709</v>
      </c>
      <c r="F163" s="126">
        <v>7437</v>
      </c>
      <c r="G163" s="107" t="str">
        <f t="shared" si="6"/>
        <v>SH19-01177</v>
      </c>
      <c r="H163" s="318"/>
      <c r="I163" s="126"/>
      <c r="J163" s="110">
        <f t="shared" si="7"/>
        <v>7437</v>
      </c>
      <c r="K163" s="108"/>
      <c r="L163" s="107"/>
      <c r="M163" s="319"/>
      <c r="N163" s="107"/>
    </row>
    <row r="164" spans="1:14" s="200" customFormat="1" ht="18" customHeight="1">
      <c r="A164" s="107">
        <v>158</v>
      </c>
      <c r="B164" s="107" t="s">
        <v>53</v>
      </c>
      <c r="C164" s="90">
        <v>43503</v>
      </c>
      <c r="D164" s="107" t="s">
        <v>2043</v>
      </c>
      <c r="E164" s="107" t="s">
        <v>1709</v>
      </c>
      <c r="F164" s="126">
        <v>2028.05</v>
      </c>
      <c r="G164" s="107" t="str">
        <f t="shared" si="6"/>
        <v>SH19-01178</v>
      </c>
      <c r="H164" s="318"/>
      <c r="I164" s="126"/>
      <c r="J164" s="110">
        <f t="shared" si="7"/>
        <v>2028.05</v>
      </c>
      <c r="K164" s="108"/>
      <c r="L164" s="107"/>
      <c r="M164" s="319"/>
      <c r="N164" s="107"/>
    </row>
    <row r="165" spans="1:14" s="200" customFormat="1" ht="18" customHeight="1">
      <c r="A165" s="107">
        <v>159</v>
      </c>
      <c r="B165" s="107" t="s">
        <v>51</v>
      </c>
      <c r="C165" s="90">
        <v>43503</v>
      </c>
      <c r="D165" s="107" t="s">
        <v>2044</v>
      </c>
      <c r="E165" s="107" t="s">
        <v>1709</v>
      </c>
      <c r="F165" s="126">
        <v>870.45</v>
      </c>
      <c r="G165" s="107" t="str">
        <f t="shared" si="6"/>
        <v>SH19-01179</v>
      </c>
      <c r="H165" s="318"/>
      <c r="I165" s="126"/>
      <c r="J165" s="110">
        <f t="shared" si="7"/>
        <v>870.45</v>
      </c>
      <c r="K165" s="108"/>
      <c r="L165" s="107"/>
      <c r="M165" s="319"/>
      <c r="N165" s="107"/>
    </row>
    <row r="166" spans="1:14" s="200" customFormat="1" ht="18" customHeight="1">
      <c r="A166" s="107">
        <v>160</v>
      </c>
      <c r="B166" s="107" t="s">
        <v>54</v>
      </c>
      <c r="C166" s="90">
        <v>43503</v>
      </c>
      <c r="D166" s="107" t="s">
        <v>2045</v>
      </c>
      <c r="E166" s="107" t="s">
        <v>1709</v>
      </c>
      <c r="F166" s="126">
        <v>186</v>
      </c>
      <c r="G166" s="107" t="str">
        <f t="shared" si="6"/>
        <v>SH19-01180</v>
      </c>
      <c r="H166" s="318"/>
      <c r="I166" s="126"/>
      <c r="J166" s="110">
        <f t="shared" si="7"/>
        <v>186</v>
      </c>
      <c r="K166" s="108"/>
      <c r="L166" s="107"/>
      <c r="M166" s="319"/>
      <c r="N166" s="107"/>
    </row>
    <row r="167" spans="1:14" s="200" customFormat="1" ht="18" customHeight="1">
      <c r="A167" s="107">
        <v>161</v>
      </c>
      <c r="B167" s="107" t="s">
        <v>1727</v>
      </c>
      <c r="C167" s="90">
        <v>43503</v>
      </c>
      <c r="D167" s="107" t="s">
        <v>2046</v>
      </c>
      <c r="E167" s="107" t="s">
        <v>1709</v>
      </c>
      <c r="F167" s="126">
        <v>1935</v>
      </c>
      <c r="G167" s="107" t="str">
        <f t="shared" si="6"/>
        <v>SH19-01181</v>
      </c>
      <c r="H167" s="318"/>
      <c r="I167" s="126"/>
      <c r="J167" s="110">
        <f t="shared" si="7"/>
        <v>1935</v>
      </c>
      <c r="K167" s="108"/>
      <c r="L167" s="107"/>
      <c r="M167" s="319"/>
      <c r="N167" s="107"/>
    </row>
    <row r="168" spans="1:14" s="200" customFormat="1" ht="18" customHeight="1">
      <c r="A168" s="107">
        <v>162</v>
      </c>
      <c r="B168" s="107" t="s">
        <v>55</v>
      </c>
      <c r="C168" s="90">
        <v>43503</v>
      </c>
      <c r="D168" s="107" t="s">
        <v>2047</v>
      </c>
      <c r="E168" s="107" t="s">
        <v>1709</v>
      </c>
      <c r="F168" s="126">
        <v>727.65</v>
      </c>
      <c r="G168" s="107" t="str">
        <f t="shared" si="6"/>
        <v>SH19-01182</v>
      </c>
      <c r="H168" s="318"/>
      <c r="I168" s="126"/>
      <c r="J168" s="110">
        <f t="shared" si="7"/>
        <v>727.65</v>
      </c>
      <c r="K168" s="108"/>
      <c r="L168" s="107"/>
      <c r="M168" s="319"/>
      <c r="N168" s="107"/>
    </row>
    <row r="169" spans="1:14" s="200" customFormat="1" ht="18" customHeight="1">
      <c r="A169" s="107">
        <v>163</v>
      </c>
      <c r="B169" s="107" t="s">
        <v>55</v>
      </c>
      <c r="C169" s="90">
        <v>43503</v>
      </c>
      <c r="D169" s="107" t="s">
        <v>2048</v>
      </c>
      <c r="E169" s="107" t="s">
        <v>1709</v>
      </c>
      <c r="F169" s="126">
        <v>295.5</v>
      </c>
      <c r="G169" s="107" t="str">
        <f t="shared" si="6"/>
        <v>SH19-01183</v>
      </c>
      <c r="H169" s="318"/>
      <c r="I169" s="126"/>
      <c r="J169" s="110">
        <f t="shared" si="7"/>
        <v>295.5</v>
      </c>
      <c r="K169" s="108"/>
      <c r="L169" s="107"/>
      <c r="M169" s="319"/>
      <c r="N169" s="107"/>
    </row>
    <row r="170" spans="1:14" s="200" customFormat="1" ht="18" customHeight="1">
      <c r="A170" s="107">
        <v>164</v>
      </c>
      <c r="B170" s="107" t="s">
        <v>142</v>
      </c>
      <c r="C170" s="90">
        <v>43503</v>
      </c>
      <c r="D170" s="107" t="s">
        <v>2049</v>
      </c>
      <c r="E170" s="107" t="s">
        <v>1709</v>
      </c>
      <c r="F170" s="126">
        <v>2471.6</v>
      </c>
      <c r="G170" s="107" t="str">
        <f t="shared" si="6"/>
        <v>SH19-01184</v>
      </c>
      <c r="H170" s="318"/>
      <c r="I170" s="126"/>
      <c r="J170" s="110">
        <f t="shared" si="7"/>
        <v>2471.6</v>
      </c>
      <c r="K170" s="108"/>
      <c r="L170" s="107"/>
      <c r="M170" s="319"/>
      <c r="N170" s="107"/>
    </row>
    <row r="171" spans="1:14" s="200" customFormat="1" ht="18" customHeight="1">
      <c r="A171" s="107">
        <v>165</v>
      </c>
      <c r="B171" s="107" t="s">
        <v>142</v>
      </c>
      <c r="C171" s="90">
        <v>43503</v>
      </c>
      <c r="D171" s="107" t="s">
        <v>2050</v>
      </c>
      <c r="E171" s="107" t="s">
        <v>1709</v>
      </c>
      <c r="F171" s="126">
        <v>357.13</v>
      </c>
      <c r="G171" s="107" t="str">
        <f t="shared" si="6"/>
        <v>SH19-01185</v>
      </c>
      <c r="H171" s="318"/>
      <c r="I171" s="126"/>
      <c r="J171" s="110">
        <f t="shared" si="7"/>
        <v>357.13</v>
      </c>
      <c r="K171" s="108"/>
      <c r="L171" s="107"/>
      <c r="M171" s="319"/>
      <c r="N171" s="107"/>
    </row>
    <row r="172" spans="1:14" s="200" customFormat="1" ht="18" customHeight="1">
      <c r="A172" s="107">
        <v>166</v>
      </c>
      <c r="B172" s="107" t="s">
        <v>199</v>
      </c>
      <c r="C172" s="90">
        <v>43503</v>
      </c>
      <c r="D172" s="107" t="s">
        <v>2051</v>
      </c>
      <c r="E172" s="107" t="s">
        <v>1709</v>
      </c>
      <c r="F172" s="126">
        <v>6720</v>
      </c>
      <c r="G172" s="107" t="str">
        <f t="shared" si="6"/>
        <v>SH19-01186</v>
      </c>
      <c r="H172" s="318"/>
      <c r="I172" s="126"/>
      <c r="J172" s="110">
        <f t="shared" si="7"/>
        <v>6720</v>
      </c>
      <c r="K172" s="108"/>
      <c r="L172" s="107"/>
      <c r="M172" s="319"/>
      <c r="N172" s="107"/>
    </row>
    <row r="173" spans="1:14" s="200" customFormat="1" ht="18" customHeight="1">
      <c r="A173" s="107">
        <v>167</v>
      </c>
      <c r="B173" s="107" t="s">
        <v>288</v>
      </c>
      <c r="C173" s="90">
        <v>43503</v>
      </c>
      <c r="D173" s="107" t="s">
        <v>2052</v>
      </c>
      <c r="E173" s="107" t="s">
        <v>1709</v>
      </c>
      <c r="F173" s="126">
        <v>3960</v>
      </c>
      <c r="G173" s="107" t="str">
        <f t="shared" si="6"/>
        <v>SH19-01187</v>
      </c>
      <c r="H173" s="318"/>
      <c r="I173" s="126"/>
      <c r="J173" s="110">
        <f t="shared" si="7"/>
        <v>3960</v>
      </c>
      <c r="K173" s="108"/>
      <c r="L173" s="107"/>
      <c r="M173" s="319"/>
      <c r="N173" s="107"/>
    </row>
    <row r="174" spans="1:14" s="200" customFormat="1" ht="18" customHeight="1">
      <c r="A174" s="107">
        <v>168</v>
      </c>
      <c r="B174" s="107" t="s">
        <v>288</v>
      </c>
      <c r="C174" s="90">
        <v>43503</v>
      </c>
      <c r="D174" s="107" t="s">
        <v>2053</v>
      </c>
      <c r="E174" s="107" t="s">
        <v>1709</v>
      </c>
      <c r="F174" s="126">
        <v>2288.4</v>
      </c>
      <c r="G174" s="107" t="str">
        <f t="shared" si="6"/>
        <v>SH19-01188</v>
      </c>
      <c r="H174" s="318"/>
      <c r="I174" s="126"/>
      <c r="J174" s="110">
        <f t="shared" si="7"/>
        <v>2288.4</v>
      </c>
      <c r="K174" s="108"/>
      <c r="L174" s="107"/>
      <c r="M174" s="319"/>
      <c r="N174" s="107"/>
    </row>
    <row r="175" spans="1:14" s="200" customFormat="1" ht="18" customHeight="1">
      <c r="A175" s="107">
        <v>169</v>
      </c>
      <c r="B175" s="107" t="s">
        <v>43</v>
      </c>
      <c r="C175" s="90">
        <v>43503</v>
      </c>
      <c r="D175" s="107" t="s">
        <v>2054</v>
      </c>
      <c r="E175" s="107" t="s">
        <v>1709</v>
      </c>
      <c r="F175" s="126">
        <v>3021.46</v>
      </c>
      <c r="G175" s="107" t="str">
        <f t="shared" si="6"/>
        <v>SH19-01189</v>
      </c>
      <c r="H175" s="318"/>
      <c r="I175" s="126"/>
      <c r="J175" s="110">
        <f t="shared" si="7"/>
        <v>3021.46</v>
      </c>
      <c r="K175" s="108"/>
      <c r="L175" s="107"/>
      <c r="M175" s="319"/>
      <c r="N175" s="107"/>
    </row>
    <row r="176" spans="1:14" s="200" customFormat="1" ht="18" customHeight="1">
      <c r="A176" s="107">
        <v>170</v>
      </c>
      <c r="B176" s="107" t="s">
        <v>1727</v>
      </c>
      <c r="C176" s="90">
        <v>43503</v>
      </c>
      <c r="D176" s="107" t="s">
        <v>2055</v>
      </c>
      <c r="E176" s="107" t="s">
        <v>1709</v>
      </c>
      <c r="F176" s="126">
        <v>1238.4000000000001</v>
      </c>
      <c r="G176" s="107" t="str">
        <f t="shared" si="6"/>
        <v>SH19-01190</v>
      </c>
      <c r="H176" s="318"/>
      <c r="I176" s="126"/>
      <c r="J176" s="110">
        <f t="shared" si="7"/>
        <v>1238.4000000000001</v>
      </c>
      <c r="K176" s="108"/>
      <c r="L176" s="107"/>
      <c r="M176" s="319"/>
      <c r="N176" s="107"/>
    </row>
    <row r="177" spans="1:14" s="200" customFormat="1" ht="18" customHeight="1">
      <c r="A177" s="107">
        <v>171</v>
      </c>
      <c r="B177" s="107" t="s">
        <v>329</v>
      </c>
      <c r="C177" s="90">
        <v>43503</v>
      </c>
      <c r="D177" s="107" t="s">
        <v>2056</v>
      </c>
      <c r="E177" s="107" t="s">
        <v>1709</v>
      </c>
      <c r="F177" s="126">
        <v>963.36</v>
      </c>
      <c r="G177" s="107" t="str">
        <f t="shared" si="6"/>
        <v>SH19-01191</v>
      </c>
      <c r="H177" s="318"/>
      <c r="I177" s="126"/>
      <c r="J177" s="110">
        <f t="shared" si="7"/>
        <v>963.36</v>
      </c>
      <c r="K177" s="108"/>
      <c r="L177" s="107"/>
      <c r="M177" s="319"/>
      <c r="N177" s="107"/>
    </row>
    <row r="178" spans="1:14" s="200" customFormat="1" ht="18" customHeight="1">
      <c r="A178" s="107">
        <v>172</v>
      </c>
      <c r="B178" s="107" t="s">
        <v>142</v>
      </c>
      <c r="C178" s="90">
        <v>43503</v>
      </c>
      <c r="D178" s="107" t="s">
        <v>2057</v>
      </c>
      <c r="E178" s="107" t="s">
        <v>1709</v>
      </c>
      <c r="F178" s="126">
        <v>220.2</v>
      </c>
      <c r="G178" s="107" t="str">
        <f t="shared" si="6"/>
        <v>SH19-01192</v>
      </c>
      <c r="H178" s="318"/>
      <c r="I178" s="126"/>
      <c r="J178" s="110">
        <f t="shared" si="7"/>
        <v>220.2</v>
      </c>
      <c r="K178" s="108"/>
      <c r="L178" s="107"/>
      <c r="M178" s="319"/>
      <c r="N178" s="107"/>
    </row>
    <row r="179" spans="1:14" s="200" customFormat="1" ht="18" customHeight="1">
      <c r="A179" s="107">
        <v>173</v>
      </c>
      <c r="B179" s="107" t="s">
        <v>1746</v>
      </c>
      <c r="C179" s="90"/>
      <c r="D179" s="327" t="s">
        <v>2058</v>
      </c>
      <c r="E179" s="107" t="s">
        <v>1709</v>
      </c>
      <c r="F179" s="126">
        <v>0</v>
      </c>
      <c r="G179" s="107" t="str">
        <f t="shared" si="6"/>
        <v>SH19-01193</v>
      </c>
      <c r="H179" s="318"/>
      <c r="I179" s="126"/>
      <c r="J179" s="110">
        <f t="shared" si="7"/>
        <v>0</v>
      </c>
      <c r="K179" s="108"/>
      <c r="L179" s="107"/>
      <c r="M179" s="319"/>
      <c r="N179" s="107"/>
    </row>
    <row r="180" spans="1:14" s="200" customFormat="1" ht="18" customHeight="1">
      <c r="A180" s="107">
        <v>174</v>
      </c>
      <c r="B180" s="107" t="s">
        <v>337</v>
      </c>
      <c r="C180" s="90">
        <v>43503</v>
      </c>
      <c r="D180" s="107" t="s">
        <v>2059</v>
      </c>
      <c r="E180" s="107" t="s">
        <v>1709</v>
      </c>
      <c r="F180" s="126">
        <v>1892.9</v>
      </c>
      <c r="G180" s="107" t="str">
        <f t="shared" si="6"/>
        <v>SH19-01194</v>
      </c>
      <c r="H180" s="318"/>
      <c r="I180" s="126"/>
      <c r="J180" s="110">
        <f t="shared" si="7"/>
        <v>1892.9</v>
      </c>
      <c r="K180" s="108"/>
      <c r="L180" s="107"/>
      <c r="M180" s="319"/>
      <c r="N180" s="107"/>
    </row>
    <row r="181" spans="1:14" s="200" customFormat="1" ht="18" customHeight="1">
      <c r="A181" s="107">
        <v>175</v>
      </c>
      <c r="B181" s="107" t="s">
        <v>42</v>
      </c>
      <c r="C181" s="90">
        <v>43503</v>
      </c>
      <c r="D181" s="107" t="s">
        <v>2060</v>
      </c>
      <c r="E181" s="107" t="s">
        <v>2750</v>
      </c>
      <c r="F181" s="126">
        <v>44.52</v>
      </c>
      <c r="G181" s="107" t="str">
        <f t="shared" si="6"/>
        <v>SH19-01195</v>
      </c>
      <c r="H181" s="318"/>
      <c r="I181" s="126"/>
      <c r="J181" s="110">
        <f t="shared" si="7"/>
        <v>44.52</v>
      </c>
      <c r="K181" s="108"/>
      <c r="L181" s="107"/>
      <c r="M181" s="319"/>
      <c r="N181" s="107"/>
    </row>
    <row r="182" spans="1:14" s="200" customFormat="1" ht="18" customHeight="1">
      <c r="A182" s="107">
        <v>176</v>
      </c>
      <c r="B182" s="107" t="s">
        <v>1746</v>
      </c>
      <c r="C182" s="90"/>
      <c r="D182" s="327" t="s">
        <v>2061</v>
      </c>
      <c r="E182" s="107" t="s">
        <v>1709</v>
      </c>
      <c r="F182" s="126">
        <v>0</v>
      </c>
      <c r="G182" s="107" t="str">
        <f t="shared" si="6"/>
        <v>SH19-01196</v>
      </c>
      <c r="H182" s="318"/>
      <c r="I182" s="126"/>
      <c r="J182" s="110">
        <f t="shared" si="7"/>
        <v>0</v>
      </c>
      <c r="K182" s="108"/>
      <c r="L182" s="107"/>
      <c r="M182" s="319"/>
      <c r="N182" s="107"/>
    </row>
    <row r="183" spans="1:14" s="200" customFormat="1" ht="18" customHeight="1">
      <c r="A183" s="107">
        <v>177</v>
      </c>
      <c r="B183" s="107" t="s">
        <v>42</v>
      </c>
      <c r="C183" s="90">
        <v>43503</v>
      </c>
      <c r="D183" s="107" t="s">
        <v>2062</v>
      </c>
      <c r="E183" s="107" t="s">
        <v>2750</v>
      </c>
      <c r="F183" s="126">
        <v>66.55</v>
      </c>
      <c r="G183" s="107" t="str">
        <f t="shared" si="6"/>
        <v>SH19-01197</v>
      </c>
      <c r="H183" s="318"/>
      <c r="I183" s="126"/>
      <c r="J183" s="110">
        <f t="shared" si="7"/>
        <v>66.55</v>
      </c>
      <c r="K183" s="108"/>
      <c r="L183" s="107"/>
      <c r="M183" s="319"/>
      <c r="N183" s="107"/>
    </row>
    <row r="184" spans="1:14" s="200" customFormat="1" ht="18" customHeight="1">
      <c r="A184" s="107">
        <v>178</v>
      </c>
      <c r="B184" s="107" t="s">
        <v>237</v>
      </c>
      <c r="C184" s="90">
        <v>43503</v>
      </c>
      <c r="D184" s="107" t="s">
        <v>2063</v>
      </c>
      <c r="E184" s="107" t="s">
        <v>1709</v>
      </c>
      <c r="F184" s="126">
        <v>1726.03</v>
      </c>
      <c r="G184" s="107" t="str">
        <f t="shared" si="6"/>
        <v>SH19-01198</v>
      </c>
      <c r="H184" s="318"/>
      <c r="I184" s="126"/>
      <c r="J184" s="110">
        <f t="shared" si="7"/>
        <v>1726.03</v>
      </c>
      <c r="K184" s="108"/>
      <c r="L184" s="107"/>
      <c r="M184" s="319"/>
      <c r="N184" s="107"/>
    </row>
    <row r="185" spans="1:14" s="200" customFormat="1" ht="18" customHeight="1">
      <c r="A185" s="107">
        <v>179</v>
      </c>
      <c r="B185" s="107" t="s">
        <v>42</v>
      </c>
      <c r="C185" s="90">
        <v>43504</v>
      </c>
      <c r="D185" s="107" t="s">
        <v>2064</v>
      </c>
      <c r="E185" s="107" t="s">
        <v>2751</v>
      </c>
      <c r="F185" s="126">
        <v>2087.5</v>
      </c>
      <c r="G185" s="107" t="str">
        <f t="shared" si="6"/>
        <v>SH19-01199</v>
      </c>
      <c r="H185" s="318"/>
      <c r="I185" s="126"/>
      <c r="J185" s="110">
        <f t="shared" si="7"/>
        <v>2087.5</v>
      </c>
      <c r="K185" s="108"/>
      <c r="L185" s="107"/>
      <c r="M185" s="319"/>
      <c r="N185" s="107"/>
    </row>
    <row r="186" spans="1:14" s="200" customFormat="1" ht="18" customHeight="1">
      <c r="A186" s="107">
        <v>180</v>
      </c>
      <c r="B186" s="107" t="s">
        <v>42</v>
      </c>
      <c r="C186" s="90">
        <v>43507</v>
      </c>
      <c r="D186" s="107" t="s">
        <v>2065</v>
      </c>
      <c r="E186" s="107" t="s">
        <v>2752</v>
      </c>
      <c r="F186" s="126">
        <v>9526.77</v>
      </c>
      <c r="G186" s="107" t="str">
        <f t="shared" si="6"/>
        <v>SH19-01200</v>
      </c>
      <c r="H186" s="318"/>
      <c r="I186" s="126"/>
      <c r="J186" s="110">
        <f t="shared" si="7"/>
        <v>9526.77</v>
      </c>
      <c r="K186" s="108"/>
      <c r="L186" s="107"/>
      <c r="M186" s="319"/>
      <c r="N186" s="107"/>
    </row>
    <row r="187" spans="1:14" s="200" customFormat="1" ht="18" customHeight="1">
      <c r="A187" s="107">
        <v>181</v>
      </c>
      <c r="B187" s="107" t="s">
        <v>42</v>
      </c>
      <c r="C187" s="90">
        <v>43507</v>
      </c>
      <c r="D187" s="107" t="s">
        <v>2066</v>
      </c>
      <c r="E187" s="107" t="s">
        <v>2752</v>
      </c>
      <c r="F187" s="126">
        <v>4759.3100000000004</v>
      </c>
      <c r="G187" s="107" t="str">
        <f t="shared" si="6"/>
        <v>SH19-01201</v>
      </c>
      <c r="H187" s="318"/>
      <c r="I187" s="126"/>
      <c r="J187" s="110">
        <f t="shared" si="7"/>
        <v>4759.3100000000004</v>
      </c>
      <c r="K187" s="108"/>
      <c r="L187" s="107"/>
      <c r="M187" s="319"/>
      <c r="N187" s="107"/>
    </row>
    <row r="188" spans="1:14" s="200" customFormat="1" ht="18" customHeight="1">
      <c r="A188" s="107">
        <v>182</v>
      </c>
      <c r="B188" s="107" t="s">
        <v>42</v>
      </c>
      <c r="C188" s="90">
        <v>43507</v>
      </c>
      <c r="D188" s="107" t="s">
        <v>2067</v>
      </c>
      <c r="E188" s="107" t="s">
        <v>2752</v>
      </c>
      <c r="F188" s="126">
        <v>3913.56</v>
      </c>
      <c r="G188" s="107" t="str">
        <f t="shared" si="6"/>
        <v>SH19-01202</v>
      </c>
      <c r="H188" s="318"/>
      <c r="I188" s="126"/>
      <c r="J188" s="110">
        <f t="shared" si="7"/>
        <v>3913.56</v>
      </c>
      <c r="K188" s="108"/>
      <c r="L188" s="107"/>
      <c r="M188" s="319"/>
      <c r="N188" s="107"/>
    </row>
    <row r="189" spans="1:14" s="200" customFormat="1" ht="18" customHeight="1">
      <c r="A189" s="107">
        <v>183</v>
      </c>
      <c r="B189" s="107" t="s">
        <v>42</v>
      </c>
      <c r="C189" s="90">
        <v>43507</v>
      </c>
      <c r="D189" s="107" t="s">
        <v>2068</v>
      </c>
      <c r="E189" s="107" t="s">
        <v>2752</v>
      </c>
      <c r="F189" s="126">
        <v>13012.4</v>
      </c>
      <c r="G189" s="107" t="str">
        <f t="shared" si="6"/>
        <v>SH19-01203</v>
      </c>
      <c r="H189" s="318"/>
      <c r="I189" s="126"/>
      <c r="J189" s="110">
        <f t="shared" si="7"/>
        <v>13012.4</v>
      </c>
      <c r="K189" s="108"/>
      <c r="L189" s="107"/>
      <c r="M189" s="319"/>
      <c r="N189" s="107"/>
    </row>
    <row r="190" spans="1:14" s="200" customFormat="1" ht="18" customHeight="1">
      <c r="A190" s="107">
        <v>184</v>
      </c>
      <c r="B190" s="107" t="s">
        <v>42</v>
      </c>
      <c r="C190" s="90">
        <v>43507</v>
      </c>
      <c r="D190" s="107" t="s">
        <v>2069</v>
      </c>
      <c r="E190" s="107" t="s">
        <v>2752</v>
      </c>
      <c r="F190" s="126">
        <v>5077.8599999999997</v>
      </c>
      <c r="G190" s="107" t="str">
        <f t="shared" si="6"/>
        <v>SH19-01204</v>
      </c>
      <c r="H190" s="318"/>
      <c r="I190" s="126"/>
      <c r="J190" s="110">
        <f t="shared" si="7"/>
        <v>5077.8599999999997</v>
      </c>
      <c r="K190" s="108"/>
      <c r="L190" s="107"/>
      <c r="M190" s="319"/>
      <c r="N190" s="107"/>
    </row>
    <row r="191" spans="1:14" s="200" customFormat="1" ht="18" customHeight="1">
      <c r="A191" s="107">
        <v>185</v>
      </c>
      <c r="B191" s="107" t="s">
        <v>42</v>
      </c>
      <c r="C191" s="90">
        <v>43507</v>
      </c>
      <c r="D191" s="107" t="s">
        <v>2070</v>
      </c>
      <c r="E191" s="107" t="s">
        <v>2752</v>
      </c>
      <c r="F191" s="126">
        <v>11264.13</v>
      </c>
      <c r="G191" s="107" t="str">
        <f t="shared" si="6"/>
        <v>SH19-01205</v>
      </c>
      <c r="H191" s="318"/>
      <c r="I191" s="126"/>
      <c r="J191" s="110">
        <f t="shared" si="7"/>
        <v>11264.13</v>
      </c>
      <c r="K191" s="108"/>
      <c r="L191" s="107"/>
      <c r="M191" s="319"/>
      <c r="N191" s="107"/>
    </row>
    <row r="192" spans="1:14" s="200" customFormat="1" ht="18" customHeight="1">
      <c r="A192" s="107">
        <v>186</v>
      </c>
      <c r="B192" s="107" t="s">
        <v>42</v>
      </c>
      <c r="C192" s="90">
        <v>43507</v>
      </c>
      <c r="D192" s="107" t="s">
        <v>2071</v>
      </c>
      <c r="E192" s="107" t="s">
        <v>2752</v>
      </c>
      <c r="F192" s="126">
        <v>2749.49</v>
      </c>
      <c r="G192" s="107" t="str">
        <f t="shared" si="6"/>
        <v>SH19-01206</v>
      </c>
      <c r="H192" s="318"/>
      <c r="I192" s="126"/>
      <c r="J192" s="110">
        <f t="shared" si="7"/>
        <v>2749.49</v>
      </c>
      <c r="K192" s="108"/>
      <c r="L192" s="107"/>
      <c r="M192" s="319"/>
      <c r="N192" s="107"/>
    </row>
    <row r="193" spans="1:14" s="200" customFormat="1" ht="18" customHeight="1">
      <c r="A193" s="107">
        <v>187</v>
      </c>
      <c r="B193" s="107" t="s">
        <v>42</v>
      </c>
      <c r="C193" s="90">
        <v>43507</v>
      </c>
      <c r="D193" s="107" t="s">
        <v>2072</v>
      </c>
      <c r="E193" s="107" t="s">
        <v>2752</v>
      </c>
      <c r="F193" s="126">
        <v>3633.44</v>
      </c>
      <c r="G193" s="107" t="str">
        <f t="shared" si="6"/>
        <v>SH19-01207</v>
      </c>
      <c r="H193" s="318"/>
      <c r="I193" s="126"/>
      <c r="J193" s="110">
        <f t="shared" si="7"/>
        <v>3633.44</v>
      </c>
      <c r="K193" s="108"/>
      <c r="L193" s="107"/>
      <c r="M193" s="319"/>
      <c r="N193" s="107"/>
    </row>
    <row r="194" spans="1:14" s="200" customFormat="1" ht="18" customHeight="1">
      <c r="A194" s="107">
        <v>188</v>
      </c>
      <c r="B194" s="107" t="s">
        <v>42</v>
      </c>
      <c r="C194" s="90">
        <v>43507</v>
      </c>
      <c r="D194" s="107" t="s">
        <v>2073</v>
      </c>
      <c r="E194" s="107" t="s">
        <v>2752</v>
      </c>
      <c r="F194" s="126">
        <v>15005.71</v>
      </c>
      <c r="G194" s="107" t="str">
        <f t="shared" si="6"/>
        <v>SH19-01208</v>
      </c>
      <c r="H194" s="318"/>
      <c r="I194" s="126"/>
      <c r="J194" s="110">
        <f t="shared" si="7"/>
        <v>15005.71</v>
      </c>
      <c r="K194" s="108"/>
      <c r="L194" s="107"/>
      <c r="M194" s="319"/>
      <c r="N194" s="107"/>
    </row>
    <row r="195" spans="1:14" s="200" customFormat="1" ht="18" customHeight="1">
      <c r="A195" s="107">
        <v>189</v>
      </c>
      <c r="B195" s="107" t="s">
        <v>42</v>
      </c>
      <c r="C195" s="90">
        <v>43507</v>
      </c>
      <c r="D195" s="107" t="s">
        <v>2074</v>
      </c>
      <c r="E195" s="107" t="s">
        <v>2752</v>
      </c>
      <c r="F195" s="126">
        <v>3269.97</v>
      </c>
      <c r="G195" s="107" t="str">
        <f t="shared" si="6"/>
        <v>SH19-01209</v>
      </c>
      <c r="H195" s="318"/>
      <c r="I195" s="126"/>
      <c r="J195" s="110">
        <f t="shared" si="7"/>
        <v>3269.97</v>
      </c>
      <c r="K195" s="108"/>
      <c r="L195" s="107"/>
      <c r="M195" s="319"/>
      <c r="N195" s="107"/>
    </row>
    <row r="196" spans="1:14" s="200" customFormat="1" ht="18" customHeight="1">
      <c r="A196" s="107">
        <v>190</v>
      </c>
      <c r="B196" s="107" t="s">
        <v>42</v>
      </c>
      <c r="C196" s="90">
        <v>43507</v>
      </c>
      <c r="D196" s="107" t="s">
        <v>2075</v>
      </c>
      <c r="E196" s="107" t="s">
        <v>2752</v>
      </c>
      <c r="F196" s="126">
        <v>8604.9500000000007</v>
      </c>
      <c r="G196" s="107" t="str">
        <f t="shared" si="6"/>
        <v>SH19-01210</v>
      </c>
      <c r="H196" s="318"/>
      <c r="I196" s="126"/>
      <c r="J196" s="110">
        <f t="shared" si="7"/>
        <v>8604.9500000000007</v>
      </c>
      <c r="K196" s="108"/>
      <c r="L196" s="107"/>
      <c r="M196" s="319"/>
      <c r="N196" s="107"/>
    </row>
    <row r="197" spans="1:14" s="200" customFormat="1" ht="18" customHeight="1">
      <c r="A197" s="107">
        <v>191</v>
      </c>
      <c r="B197" s="107" t="s">
        <v>42</v>
      </c>
      <c r="C197" s="90">
        <v>43507</v>
      </c>
      <c r="D197" s="107" t="s">
        <v>2076</v>
      </c>
      <c r="E197" s="107" t="s">
        <v>2752</v>
      </c>
      <c r="F197" s="126">
        <v>3094.81</v>
      </c>
      <c r="G197" s="107" t="str">
        <f t="shared" si="6"/>
        <v>SH19-01211</v>
      </c>
      <c r="H197" s="318"/>
      <c r="I197" s="126"/>
      <c r="J197" s="110">
        <f t="shared" si="7"/>
        <v>3094.81</v>
      </c>
      <c r="K197" s="108"/>
      <c r="L197" s="107"/>
      <c r="M197" s="319"/>
      <c r="N197" s="107"/>
    </row>
    <row r="198" spans="1:14" s="200" customFormat="1" ht="18" customHeight="1">
      <c r="A198" s="107">
        <v>192</v>
      </c>
      <c r="B198" s="107" t="s">
        <v>42</v>
      </c>
      <c r="C198" s="90">
        <v>43507</v>
      </c>
      <c r="D198" s="107" t="s">
        <v>2077</v>
      </c>
      <c r="E198" s="107" t="s">
        <v>2752</v>
      </c>
      <c r="F198" s="126">
        <v>4719.67</v>
      </c>
      <c r="G198" s="107" t="str">
        <f t="shared" si="6"/>
        <v>SH19-01212</v>
      </c>
      <c r="H198" s="318"/>
      <c r="I198" s="126"/>
      <c r="J198" s="110">
        <f t="shared" si="7"/>
        <v>4719.67</v>
      </c>
      <c r="K198" s="108"/>
      <c r="L198" s="107"/>
      <c r="M198" s="319"/>
      <c r="N198" s="107"/>
    </row>
    <row r="199" spans="1:14" s="200" customFormat="1" ht="18" customHeight="1">
      <c r="A199" s="107">
        <v>193</v>
      </c>
      <c r="B199" s="107" t="s">
        <v>42</v>
      </c>
      <c r="C199" s="90">
        <v>43507</v>
      </c>
      <c r="D199" s="107" t="s">
        <v>2078</v>
      </c>
      <c r="E199" s="107" t="s">
        <v>2752</v>
      </c>
      <c r="F199" s="126">
        <v>6615.05</v>
      </c>
      <c r="G199" s="107" t="str">
        <f t="shared" si="6"/>
        <v>SH19-01213</v>
      </c>
      <c r="H199" s="318"/>
      <c r="I199" s="126"/>
      <c r="J199" s="110">
        <f t="shared" si="7"/>
        <v>6615.05</v>
      </c>
      <c r="K199" s="108"/>
      <c r="L199" s="107"/>
      <c r="M199" s="319"/>
      <c r="N199" s="107"/>
    </row>
    <row r="200" spans="1:14" s="200" customFormat="1" ht="18" customHeight="1">
      <c r="A200" s="107">
        <v>194</v>
      </c>
      <c r="B200" s="107" t="s">
        <v>42</v>
      </c>
      <c r="C200" s="90">
        <v>43507</v>
      </c>
      <c r="D200" s="107" t="s">
        <v>2079</v>
      </c>
      <c r="E200" s="107" t="s">
        <v>2752</v>
      </c>
      <c r="F200" s="126">
        <v>3319.04</v>
      </c>
      <c r="G200" s="107" t="str">
        <f t="shared" ref="G200:G261" si="8">D200</f>
        <v>SH19-01214</v>
      </c>
      <c r="H200" s="318"/>
      <c r="I200" s="126"/>
      <c r="J200" s="110">
        <f t="shared" ref="J200:J263" si="9">F200-I200</f>
        <v>3319.04</v>
      </c>
      <c r="K200" s="108"/>
      <c r="L200" s="107"/>
      <c r="M200" s="319"/>
      <c r="N200" s="107"/>
    </row>
    <row r="201" spans="1:14" s="200" customFormat="1" ht="18" customHeight="1">
      <c r="A201" s="107">
        <v>195</v>
      </c>
      <c r="B201" s="107" t="s">
        <v>42</v>
      </c>
      <c r="C201" s="90">
        <v>43507</v>
      </c>
      <c r="D201" s="107" t="s">
        <v>2080</v>
      </c>
      <c r="E201" s="107" t="s">
        <v>2752</v>
      </c>
      <c r="F201" s="126">
        <v>6485.95</v>
      </c>
      <c r="G201" s="107" t="str">
        <f t="shared" si="8"/>
        <v>SH19-01215</v>
      </c>
      <c r="H201" s="318"/>
      <c r="I201" s="126"/>
      <c r="J201" s="110">
        <f t="shared" si="9"/>
        <v>6485.95</v>
      </c>
      <c r="K201" s="108"/>
      <c r="L201" s="107"/>
      <c r="M201" s="319"/>
      <c r="N201" s="107"/>
    </row>
    <row r="202" spans="1:14" s="200" customFormat="1" ht="18" customHeight="1">
      <c r="A202" s="107">
        <v>196</v>
      </c>
      <c r="B202" s="107" t="s">
        <v>42</v>
      </c>
      <c r="C202" s="90">
        <v>43507</v>
      </c>
      <c r="D202" s="107" t="s">
        <v>2081</v>
      </c>
      <c r="E202" s="107" t="s">
        <v>2752</v>
      </c>
      <c r="F202" s="126">
        <v>9188.0400000000009</v>
      </c>
      <c r="G202" s="107" t="str">
        <f t="shared" si="8"/>
        <v>SH19-01216</v>
      </c>
      <c r="H202" s="318"/>
      <c r="I202" s="126"/>
      <c r="J202" s="110">
        <f t="shared" si="9"/>
        <v>9188.0400000000009</v>
      </c>
      <c r="K202" s="108"/>
      <c r="L202" s="107"/>
      <c r="M202" s="319"/>
      <c r="N202" s="107"/>
    </row>
    <row r="203" spans="1:14" s="200" customFormat="1" ht="18" customHeight="1">
      <c r="A203" s="107">
        <v>197</v>
      </c>
      <c r="B203" s="107" t="s">
        <v>43</v>
      </c>
      <c r="C203" s="90">
        <v>43503</v>
      </c>
      <c r="D203" s="107" t="s">
        <v>2082</v>
      </c>
      <c r="E203" s="107" t="s">
        <v>1709</v>
      </c>
      <c r="F203" s="126">
        <v>1402.68</v>
      </c>
      <c r="G203" s="107" t="str">
        <f t="shared" si="8"/>
        <v>SH19-01217</v>
      </c>
      <c r="H203" s="318"/>
      <c r="I203" s="126"/>
      <c r="J203" s="110">
        <f t="shared" si="9"/>
        <v>1402.68</v>
      </c>
      <c r="K203" s="108"/>
      <c r="L203" s="107"/>
      <c r="M203" s="319"/>
      <c r="N203" s="107"/>
    </row>
    <row r="204" spans="1:14" s="200" customFormat="1" ht="18" customHeight="1">
      <c r="A204" s="107">
        <v>198</v>
      </c>
      <c r="B204" s="107" t="s">
        <v>42</v>
      </c>
      <c r="C204" s="90">
        <v>43507</v>
      </c>
      <c r="D204" s="107" t="s">
        <v>2083</v>
      </c>
      <c r="E204" s="107" t="s">
        <v>2752</v>
      </c>
      <c r="F204" s="126">
        <v>984.6</v>
      </c>
      <c r="G204" s="107" t="str">
        <f t="shared" si="8"/>
        <v>SH19-01218</v>
      </c>
      <c r="H204" s="318"/>
      <c r="I204" s="126"/>
      <c r="J204" s="110">
        <f t="shared" si="9"/>
        <v>984.6</v>
      </c>
      <c r="K204" s="108"/>
      <c r="L204" s="107"/>
      <c r="M204" s="319"/>
      <c r="N204" s="107"/>
    </row>
    <row r="205" spans="1:14" s="200" customFormat="1" ht="18" customHeight="1">
      <c r="A205" s="107">
        <v>199</v>
      </c>
      <c r="B205" s="107" t="s">
        <v>55</v>
      </c>
      <c r="C205" s="90">
        <v>43503</v>
      </c>
      <c r="D205" s="107" t="s">
        <v>2084</v>
      </c>
      <c r="E205" s="107" t="s">
        <v>1709</v>
      </c>
      <c r="F205" s="126">
        <v>77.8</v>
      </c>
      <c r="G205" s="107" t="str">
        <f t="shared" si="8"/>
        <v>SH19-01219</v>
      </c>
      <c r="H205" s="318"/>
      <c r="I205" s="126"/>
      <c r="J205" s="110">
        <f t="shared" si="9"/>
        <v>77.8</v>
      </c>
      <c r="K205" s="108"/>
      <c r="L205" s="107"/>
      <c r="M205" s="319"/>
      <c r="N205" s="107"/>
    </row>
    <row r="206" spans="1:14" s="200" customFormat="1" ht="18" customHeight="1">
      <c r="A206" s="107">
        <v>200</v>
      </c>
      <c r="B206" s="107" t="s">
        <v>55</v>
      </c>
      <c r="C206" s="90">
        <v>43503</v>
      </c>
      <c r="D206" s="107" t="s">
        <v>2085</v>
      </c>
      <c r="E206" s="107" t="s">
        <v>1709</v>
      </c>
      <c r="F206" s="126">
        <v>738.9</v>
      </c>
      <c r="G206" s="107" t="str">
        <f t="shared" si="8"/>
        <v>SH19-01220</v>
      </c>
      <c r="H206" s="318"/>
      <c r="I206" s="126"/>
      <c r="J206" s="110">
        <f t="shared" si="9"/>
        <v>738.9</v>
      </c>
      <c r="K206" s="108"/>
      <c r="L206" s="107"/>
      <c r="M206" s="319"/>
      <c r="N206" s="107"/>
    </row>
    <row r="207" spans="1:14" s="200" customFormat="1" ht="18" customHeight="1">
      <c r="A207" s="107">
        <v>201</v>
      </c>
      <c r="B207" s="107" t="s">
        <v>55</v>
      </c>
      <c r="C207" s="90">
        <v>43503</v>
      </c>
      <c r="D207" s="107" t="s">
        <v>2086</v>
      </c>
      <c r="E207" s="107" t="s">
        <v>1709</v>
      </c>
      <c r="F207" s="126">
        <v>1549.62</v>
      </c>
      <c r="G207" s="107" t="str">
        <f t="shared" si="8"/>
        <v>SH19-01221</v>
      </c>
      <c r="H207" s="318"/>
      <c r="I207" s="126"/>
      <c r="J207" s="110">
        <f t="shared" si="9"/>
        <v>1549.62</v>
      </c>
      <c r="K207" s="108"/>
      <c r="L207" s="107"/>
      <c r="M207" s="319"/>
      <c r="N207" s="107"/>
    </row>
    <row r="208" spans="1:14" s="200" customFormat="1" ht="18" customHeight="1">
      <c r="A208" s="107">
        <v>202</v>
      </c>
      <c r="B208" s="107" t="s">
        <v>55</v>
      </c>
      <c r="C208" s="90">
        <v>43503</v>
      </c>
      <c r="D208" s="107" t="s">
        <v>2087</v>
      </c>
      <c r="E208" s="107" t="s">
        <v>1709</v>
      </c>
      <c r="F208" s="126">
        <v>142.88999999999999</v>
      </c>
      <c r="G208" s="107" t="str">
        <f t="shared" si="8"/>
        <v>SH19-01222</v>
      </c>
      <c r="H208" s="318"/>
      <c r="I208" s="126"/>
      <c r="J208" s="110">
        <f t="shared" si="9"/>
        <v>142.88999999999999</v>
      </c>
      <c r="K208" s="108"/>
      <c r="L208" s="107"/>
      <c r="M208" s="319"/>
      <c r="N208" s="107"/>
    </row>
    <row r="209" spans="1:14" s="200" customFormat="1" ht="18" customHeight="1">
      <c r="A209" s="107">
        <v>203</v>
      </c>
      <c r="B209" s="107" t="s">
        <v>55</v>
      </c>
      <c r="C209" s="90">
        <v>43503</v>
      </c>
      <c r="D209" s="107" t="s">
        <v>2088</v>
      </c>
      <c r="E209" s="107" t="s">
        <v>1709</v>
      </c>
      <c r="F209" s="126">
        <v>241.61</v>
      </c>
      <c r="G209" s="107" t="str">
        <f t="shared" si="8"/>
        <v>SH19-01223</v>
      </c>
      <c r="H209" s="318"/>
      <c r="I209" s="126"/>
      <c r="J209" s="110">
        <f t="shared" si="9"/>
        <v>241.61</v>
      </c>
      <c r="K209" s="108"/>
      <c r="L209" s="107"/>
      <c r="M209" s="319"/>
      <c r="N209" s="107"/>
    </row>
    <row r="210" spans="1:14" s="200" customFormat="1" ht="18" customHeight="1">
      <c r="A210" s="107">
        <v>204</v>
      </c>
      <c r="B210" s="107" t="s">
        <v>142</v>
      </c>
      <c r="C210" s="90">
        <v>43504</v>
      </c>
      <c r="D210" s="107" t="s">
        <v>2089</v>
      </c>
      <c r="E210" s="107" t="s">
        <v>1709</v>
      </c>
      <c r="F210" s="126">
        <v>1000.51</v>
      </c>
      <c r="G210" s="107" t="str">
        <f t="shared" si="8"/>
        <v>SH19-01224</v>
      </c>
      <c r="H210" s="318"/>
      <c r="I210" s="126"/>
      <c r="J210" s="110">
        <f t="shared" si="9"/>
        <v>1000.51</v>
      </c>
      <c r="K210" s="108"/>
      <c r="L210" s="107"/>
      <c r="M210" s="319"/>
      <c r="N210" s="107"/>
    </row>
    <row r="211" spans="1:14" s="200" customFormat="1" ht="18" customHeight="1">
      <c r="A211" s="107">
        <v>205</v>
      </c>
      <c r="B211" s="107" t="s">
        <v>142</v>
      </c>
      <c r="C211" s="90">
        <v>43504</v>
      </c>
      <c r="D211" s="107" t="s">
        <v>2090</v>
      </c>
      <c r="E211" s="107" t="s">
        <v>1709</v>
      </c>
      <c r="F211" s="126">
        <v>275.7</v>
      </c>
      <c r="G211" s="107" t="str">
        <f t="shared" si="8"/>
        <v>SH19-01225</v>
      </c>
      <c r="H211" s="318"/>
      <c r="I211" s="126"/>
      <c r="J211" s="110">
        <f t="shared" si="9"/>
        <v>275.7</v>
      </c>
      <c r="K211" s="108"/>
      <c r="L211" s="107"/>
      <c r="M211" s="319"/>
      <c r="N211" s="107"/>
    </row>
    <row r="212" spans="1:14" s="200" customFormat="1" ht="18" customHeight="1">
      <c r="A212" s="107">
        <v>206</v>
      </c>
      <c r="B212" s="107" t="s">
        <v>329</v>
      </c>
      <c r="C212" s="90">
        <v>43504</v>
      </c>
      <c r="D212" s="107" t="s">
        <v>2091</v>
      </c>
      <c r="E212" s="107" t="s">
        <v>1709</v>
      </c>
      <c r="F212" s="126">
        <v>950.16</v>
      </c>
      <c r="G212" s="107" t="str">
        <f t="shared" si="8"/>
        <v>SH19-01226</v>
      </c>
      <c r="H212" s="318"/>
      <c r="I212" s="126"/>
      <c r="J212" s="110">
        <f t="shared" si="9"/>
        <v>950.16</v>
      </c>
      <c r="K212" s="108"/>
      <c r="L212" s="107"/>
      <c r="M212" s="319"/>
      <c r="N212" s="107"/>
    </row>
    <row r="213" spans="1:14" s="200" customFormat="1" ht="18" customHeight="1">
      <c r="A213" s="107">
        <v>207</v>
      </c>
      <c r="B213" s="107" t="s">
        <v>139</v>
      </c>
      <c r="C213" s="90">
        <v>43504</v>
      </c>
      <c r="D213" s="107" t="s">
        <v>2092</v>
      </c>
      <c r="E213" s="107" t="s">
        <v>1709</v>
      </c>
      <c r="F213" s="126">
        <v>2101.92</v>
      </c>
      <c r="G213" s="107" t="str">
        <f t="shared" si="8"/>
        <v>SH19-01227</v>
      </c>
      <c r="H213" s="318"/>
      <c r="I213" s="126"/>
      <c r="J213" s="110">
        <f t="shared" si="9"/>
        <v>2101.92</v>
      </c>
      <c r="K213" s="108"/>
      <c r="L213" s="107"/>
      <c r="M213" s="319"/>
      <c r="N213" s="107"/>
    </row>
    <row r="214" spans="1:14" s="200" customFormat="1" ht="18" customHeight="1">
      <c r="A214" s="107">
        <v>208</v>
      </c>
      <c r="B214" s="107" t="s">
        <v>142</v>
      </c>
      <c r="C214" s="90">
        <v>43504</v>
      </c>
      <c r="D214" s="107" t="s">
        <v>2093</v>
      </c>
      <c r="E214" s="107" t="s">
        <v>1709</v>
      </c>
      <c r="F214" s="126">
        <v>627</v>
      </c>
      <c r="G214" s="107" t="str">
        <f t="shared" si="8"/>
        <v>SH19-01228</v>
      </c>
      <c r="H214" s="318"/>
      <c r="I214" s="126"/>
      <c r="J214" s="110">
        <f t="shared" si="9"/>
        <v>627</v>
      </c>
      <c r="K214" s="108"/>
      <c r="L214" s="107"/>
      <c r="M214" s="319"/>
      <c r="N214" s="107"/>
    </row>
    <row r="215" spans="1:14" s="200" customFormat="1" ht="18" customHeight="1">
      <c r="A215" s="107">
        <v>209</v>
      </c>
      <c r="B215" s="107" t="s">
        <v>43</v>
      </c>
      <c r="C215" s="90">
        <v>43504</v>
      </c>
      <c r="D215" s="107" t="s">
        <v>2094</v>
      </c>
      <c r="E215" s="107" t="s">
        <v>1709</v>
      </c>
      <c r="F215" s="126">
        <v>4925.24</v>
      </c>
      <c r="G215" s="107" t="str">
        <f t="shared" si="8"/>
        <v>SH19-01229</v>
      </c>
      <c r="H215" s="318"/>
      <c r="I215" s="126"/>
      <c r="J215" s="110">
        <f t="shared" si="9"/>
        <v>4925.24</v>
      </c>
      <c r="K215" s="108"/>
      <c r="L215" s="107"/>
      <c r="M215" s="319"/>
      <c r="N215" s="107"/>
    </row>
    <row r="216" spans="1:14" s="200" customFormat="1" ht="18" customHeight="1">
      <c r="A216" s="107">
        <v>210</v>
      </c>
      <c r="B216" s="107" t="s">
        <v>238</v>
      </c>
      <c r="C216" s="90">
        <v>43504</v>
      </c>
      <c r="D216" s="107" t="s">
        <v>2095</v>
      </c>
      <c r="E216" s="107" t="s">
        <v>1709</v>
      </c>
      <c r="F216" s="126">
        <v>7084.8</v>
      </c>
      <c r="G216" s="107" t="str">
        <f t="shared" si="8"/>
        <v>SH19-01230</v>
      </c>
      <c r="H216" s="318"/>
      <c r="I216" s="126"/>
      <c r="J216" s="110">
        <f t="shared" si="9"/>
        <v>7084.8</v>
      </c>
      <c r="K216" s="108"/>
      <c r="L216" s="107"/>
      <c r="M216" s="319"/>
      <c r="N216" s="107"/>
    </row>
    <row r="217" spans="1:14" s="200" customFormat="1" ht="18" customHeight="1">
      <c r="A217" s="107">
        <v>211</v>
      </c>
      <c r="B217" s="107" t="s">
        <v>141</v>
      </c>
      <c r="C217" s="90">
        <v>43504</v>
      </c>
      <c r="D217" s="107" t="s">
        <v>2096</v>
      </c>
      <c r="E217" s="107" t="s">
        <v>1709</v>
      </c>
      <c r="F217" s="126">
        <v>3954</v>
      </c>
      <c r="G217" s="107" t="str">
        <f t="shared" si="8"/>
        <v>SH19-01231</v>
      </c>
      <c r="H217" s="318"/>
      <c r="I217" s="126"/>
      <c r="J217" s="110">
        <f t="shared" si="9"/>
        <v>3954</v>
      </c>
      <c r="K217" s="108"/>
      <c r="L217" s="107"/>
      <c r="M217" s="319"/>
      <c r="N217" s="107"/>
    </row>
    <row r="218" spans="1:14" s="200" customFormat="1" ht="18" customHeight="1">
      <c r="A218" s="107">
        <v>212</v>
      </c>
      <c r="B218" s="107" t="s">
        <v>49</v>
      </c>
      <c r="C218" s="90">
        <v>43504</v>
      </c>
      <c r="D218" s="107" t="s">
        <v>2097</v>
      </c>
      <c r="E218" s="107" t="s">
        <v>1709</v>
      </c>
      <c r="F218" s="126">
        <v>14242.8</v>
      </c>
      <c r="G218" s="107" t="str">
        <f t="shared" si="8"/>
        <v>SH19-01232</v>
      </c>
      <c r="H218" s="318"/>
      <c r="I218" s="126"/>
      <c r="J218" s="110">
        <f t="shared" si="9"/>
        <v>14242.8</v>
      </c>
      <c r="K218" s="108"/>
      <c r="L218" s="107"/>
      <c r="M218" s="319"/>
      <c r="N218" s="107"/>
    </row>
    <row r="219" spans="1:14" s="200" customFormat="1" ht="18" customHeight="1">
      <c r="A219" s="107">
        <v>213</v>
      </c>
      <c r="B219" s="107" t="s">
        <v>224</v>
      </c>
      <c r="C219" s="90">
        <v>43504</v>
      </c>
      <c r="D219" s="107" t="s">
        <v>2098</v>
      </c>
      <c r="E219" s="107" t="s">
        <v>1709</v>
      </c>
      <c r="F219" s="126">
        <v>1700.01</v>
      </c>
      <c r="G219" s="107" t="str">
        <f t="shared" si="8"/>
        <v>SH19-01233</v>
      </c>
      <c r="H219" s="318"/>
      <c r="I219" s="126"/>
      <c r="J219" s="110">
        <f t="shared" si="9"/>
        <v>1700.01</v>
      </c>
      <c r="K219" s="108"/>
      <c r="L219" s="107"/>
      <c r="M219" s="319"/>
      <c r="N219" s="107"/>
    </row>
    <row r="220" spans="1:14" s="200" customFormat="1" ht="18" customHeight="1">
      <c r="A220" s="107">
        <v>214</v>
      </c>
      <c r="B220" s="107" t="s">
        <v>238</v>
      </c>
      <c r="C220" s="90">
        <v>43504</v>
      </c>
      <c r="D220" s="107" t="s">
        <v>2099</v>
      </c>
      <c r="E220" s="107" t="s">
        <v>1709</v>
      </c>
      <c r="F220" s="126">
        <v>1936.57</v>
      </c>
      <c r="G220" s="107" t="str">
        <f t="shared" si="8"/>
        <v>SH19-01234</v>
      </c>
      <c r="H220" s="318"/>
      <c r="I220" s="126"/>
      <c r="J220" s="110">
        <f t="shared" si="9"/>
        <v>1936.57</v>
      </c>
      <c r="K220" s="108"/>
      <c r="L220" s="107"/>
      <c r="M220" s="319"/>
      <c r="N220" s="107"/>
    </row>
    <row r="221" spans="1:14" s="200" customFormat="1" ht="18" customHeight="1">
      <c r="A221" s="107">
        <v>215</v>
      </c>
      <c r="B221" s="107" t="s">
        <v>1727</v>
      </c>
      <c r="C221" s="90">
        <v>43504</v>
      </c>
      <c r="D221" s="107" t="s">
        <v>2100</v>
      </c>
      <c r="E221" s="107" t="s">
        <v>1709</v>
      </c>
      <c r="F221" s="126">
        <v>1369.8</v>
      </c>
      <c r="G221" s="107" t="str">
        <f t="shared" si="8"/>
        <v>SH19-01235</v>
      </c>
      <c r="H221" s="318"/>
      <c r="I221" s="126"/>
      <c r="J221" s="110">
        <f t="shared" si="9"/>
        <v>1369.8</v>
      </c>
      <c r="K221" s="108"/>
      <c r="L221" s="107"/>
      <c r="M221" s="319"/>
      <c r="N221" s="107"/>
    </row>
    <row r="222" spans="1:14" s="200" customFormat="1" ht="18" customHeight="1">
      <c r="A222" s="107">
        <v>216</v>
      </c>
      <c r="B222" s="107" t="s">
        <v>1746</v>
      </c>
      <c r="C222" s="90"/>
      <c r="D222" s="327" t="s">
        <v>2101</v>
      </c>
      <c r="E222" s="107" t="s">
        <v>1709</v>
      </c>
      <c r="F222" s="126">
        <v>0</v>
      </c>
      <c r="G222" s="107" t="str">
        <f t="shared" si="8"/>
        <v>SH19-01236</v>
      </c>
      <c r="H222" s="318"/>
      <c r="I222" s="126"/>
      <c r="J222" s="110">
        <f t="shared" si="9"/>
        <v>0</v>
      </c>
      <c r="K222" s="108"/>
      <c r="L222" s="107"/>
      <c r="M222" s="319"/>
      <c r="N222" s="107"/>
    </row>
    <row r="223" spans="1:14" s="200" customFormat="1" ht="18" customHeight="1">
      <c r="A223" s="107">
        <v>217</v>
      </c>
      <c r="B223" s="107" t="s">
        <v>43</v>
      </c>
      <c r="C223" s="90">
        <v>43504</v>
      </c>
      <c r="D223" s="107" t="s">
        <v>2102</v>
      </c>
      <c r="E223" s="107" t="s">
        <v>1709</v>
      </c>
      <c r="F223" s="126">
        <v>352.8</v>
      </c>
      <c r="G223" s="107" t="str">
        <f t="shared" si="8"/>
        <v>SH19-01237</v>
      </c>
      <c r="H223" s="318"/>
      <c r="I223" s="126"/>
      <c r="J223" s="110">
        <f t="shared" si="9"/>
        <v>352.8</v>
      </c>
      <c r="K223" s="108"/>
      <c r="L223" s="107"/>
      <c r="M223" s="319"/>
      <c r="N223" s="107"/>
    </row>
    <row r="224" spans="1:14" s="200" customFormat="1" ht="18" customHeight="1">
      <c r="A224" s="107">
        <v>218</v>
      </c>
      <c r="B224" s="107" t="s">
        <v>42</v>
      </c>
      <c r="C224" s="90">
        <v>43504</v>
      </c>
      <c r="D224" s="107" t="s">
        <v>2103</v>
      </c>
      <c r="E224" s="107" t="s">
        <v>2751</v>
      </c>
      <c r="F224" s="126">
        <v>35.79</v>
      </c>
      <c r="G224" s="107" t="str">
        <f t="shared" si="8"/>
        <v>SH19-01240</v>
      </c>
      <c r="H224" s="318"/>
      <c r="I224" s="126"/>
      <c r="J224" s="110">
        <f t="shared" si="9"/>
        <v>35.79</v>
      </c>
      <c r="K224" s="108"/>
      <c r="L224" s="107"/>
      <c r="M224" s="319"/>
      <c r="N224" s="107"/>
    </row>
    <row r="225" spans="1:14" s="200" customFormat="1" ht="18" customHeight="1">
      <c r="A225" s="107">
        <v>219</v>
      </c>
      <c r="B225" s="107" t="s">
        <v>1746</v>
      </c>
      <c r="C225" s="90"/>
      <c r="D225" s="327" t="s">
        <v>2104</v>
      </c>
      <c r="E225" s="107" t="s">
        <v>1709</v>
      </c>
      <c r="F225" s="126">
        <v>0</v>
      </c>
      <c r="G225" s="107" t="str">
        <f t="shared" si="8"/>
        <v>SH19-01241</v>
      </c>
      <c r="H225" s="318"/>
      <c r="I225" s="126"/>
      <c r="J225" s="110">
        <f t="shared" si="9"/>
        <v>0</v>
      </c>
      <c r="K225" s="108"/>
      <c r="L225" s="107"/>
      <c r="M225" s="319"/>
      <c r="N225" s="107"/>
    </row>
    <row r="226" spans="1:14" s="200" customFormat="1" ht="18" customHeight="1">
      <c r="A226" s="107">
        <v>220</v>
      </c>
      <c r="B226" s="107" t="s">
        <v>42</v>
      </c>
      <c r="C226" s="90">
        <v>43504</v>
      </c>
      <c r="D226" s="107" t="s">
        <v>2105</v>
      </c>
      <c r="E226" s="107" t="s">
        <v>2751</v>
      </c>
      <c r="F226" s="126">
        <v>46.77</v>
      </c>
      <c r="G226" s="107" t="str">
        <f t="shared" si="8"/>
        <v>SH19-01242</v>
      </c>
      <c r="H226" s="318"/>
      <c r="I226" s="126"/>
      <c r="J226" s="110">
        <f t="shared" si="9"/>
        <v>46.77</v>
      </c>
      <c r="K226" s="108"/>
      <c r="L226" s="107"/>
      <c r="M226" s="319"/>
      <c r="N226" s="107"/>
    </row>
    <row r="227" spans="1:14" s="200" customFormat="1" ht="18" customHeight="1">
      <c r="A227" s="107">
        <v>221</v>
      </c>
      <c r="B227" s="107" t="s">
        <v>42</v>
      </c>
      <c r="C227" s="90">
        <v>43504</v>
      </c>
      <c r="D227" s="107" t="s">
        <v>2106</v>
      </c>
      <c r="E227" s="107" t="s">
        <v>2751</v>
      </c>
      <c r="F227" s="126">
        <v>95.23</v>
      </c>
      <c r="G227" s="107" t="str">
        <f t="shared" si="8"/>
        <v>SH19-01243</v>
      </c>
      <c r="H227" s="318"/>
      <c r="I227" s="126"/>
      <c r="J227" s="110">
        <f t="shared" si="9"/>
        <v>95.23</v>
      </c>
      <c r="K227" s="108"/>
      <c r="L227" s="107"/>
      <c r="M227" s="319"/>
      <c r="N227" s="107"/>
    </row>
    <row r="228" spans="1:14" s="200" customFormat="1" ht="18" customHeight="1">
      <c r="A228" s="107">
        <v>222</v>
      </c>
      <c r="B228" s="107" t="s">
        <v>42</v>
      </c>
      <c r="C228" s="90">
        <v>43504</v>
      </c>
      <c r="D228" s="107" t="s">
        <v>2107</v>
      </c>
      <c r="E228" s="107" t="s">
        <v>2751</v>
      </c>
      <c r="F228" s="126">
        <v>94.73</v>
      </c>
      <c r="G228" s="107" t="str">
        <f t="shared" si="8"/>
        <v>SH19-01244</v>
      </c>
      <c r="H228" s="318"/>
      <c r="I228" s="126"/>
      <c r="J228" s="110">
        <f t="shared" si="9"/>
        <v>94.73</v>
      </c>
      <c r="K228" s="108"/>
      <c r="L228" s="107"/>
      <c r="M228" s="319"/>
      <c r="N228" s="107"/>
    </row>
    <row r="229" spans="1:14" s="200" customFormat="1" ht="18" customHeight="1">
      <c r="A229" s="107">
        <v>223</v>
      </c>
      <c r="B229" s="107" t="s">
        <v>1746</v>
      </c>
      <c r="C229" s="90"/>
      <c r="D229" s="327" t="s">
        <v>2108</v>
      </c>
      <c r="E229" s="107" t="s">
        <v>1709</v>
      </c>
      <c r="F229" s="126">
        <v>0</v>
      </c>
      <c r="G229" s="107" t="str">
        <f t="shared" si="8"/>
        <v>SH19-01245</v>
      </c>
      <c r="H229" s="318"/>
      <c r="I229" s="126"/>
      <c r="J229" s="110">
        <f t="shared" si="9"/>
        <v>0</v>
      </c>
      <c r="K229" s="108"/>
      <c r="L229" s="107"/>
      <c r="M229" s="319"/>
      <c r="N229" s="107"/>
    </row>
    <row r="230" spans="1:14" s="200" customFormat="1" ht="18" customHeight="1">
      <c r="A230" s="107">
        <v>224</v>
      </c>
      <c r="B230" s="107" t="s">
        <v>42</v>
      </c>
      <c r="C230" s="90">
        <v>43504</v>
      </c>
      <c r="D230" s="107" t="s">
        <v>2109</v>
      </c>
      <c r="E230" s="107" t="s">
        <v>2751</v>
      </c>
      <c r="F230" s="126">
        <v>59.95</v>
      </c>
      <c r="G230" s="107" t="str">
        <f t="shared" si="8"/>
        <v>SH19-01246</v>
      </c>
      <c r="H230" s="318"/>
      <c r="I230" s="126"/>
      <c r="J230" s="110">
        <f t="shared" si="9"/>
        <v>59.95</v>
      </c>
      <c r="K230" s="108"/>
      <c r="L230" s="107"/>
      <c r="M230" s="319"/>
      <c r="N230" s="107"/>
    </row>
    <row r="231" spans="1:14" s="200" customFormat="1" ht="18" customHeight="1">
      <c r="A231" s="107">
        <v>225</v>
      </c>
      <c r="B231" s="107" t="s">
        <v>1746</v>
      </c>
      <c r="C231" s="90"/>
      <c r="D231" s="327" t="s">
        <v>2110</v>
      </c>
      <c r="E231" s="107" t="s">
        <v>1709</v>
      </c>
      <c r="F231" s="126">
        <v>0</v>
      </c>
      <c r="G231" s="107" t="str">
        <f t="shared" si="8"/>
        <v>SH19-01247</v>
      </c>
      <c r="H231" s="318"/>
      <c r="I231" s="126"/>
      <c r="J231" s="110">
        <f t="shared" si="9"/>
        <v>0</v>
      </c>
      <c r="K231" s="108"/>
      <c r="L231" s="107"/>
      <c r="M231" s="319"/>
      <c r="N231" s="107"/>
    </row>
    <row r="232" spans="1:14" s="200" customFormat="1" ht="18" customHeight="1">
      <c r="A232" s="107">
        <v>226</v>
      </c>
      <c r="B232" s="107" t="s">
        <v>42</v>
      </c>
      <c r="C232" s="90">
        <v>43518</v>
      </c>
      <c r="D232" s="107" t="s">
        <v>2111</v>
      </c>
      <c r="E232" s="107" t="s">
        <v>3023</v>
      </c>
      <c r="F232" s="126">
        <v>582.08000000000004</v>
      </c>
      <c r="G232" s="107" t="str">
        <f t="shared" si="8"/>
        <v>SH19-01248</v>
      </c>
      <c r="H232" s="318"/>
      <c r="I232" s="126"/>
      <c r="J232" s="110">
        <f t="shared" si="9"/>
        <v>582.08000000000004</v>
      </c>
      <c r="K232" s="108"/>
      <c r="L232" s="107"/>
      <c r="M232" s="319"/>
      <c r="N232" s="107"/>
    </row>
    <row r="233" spans="1:14" s="200" customFormat="1" ht="18" customHeight="1">
      <c r="A233" s="107">
        <v>227</v>
      </c>
      <c r="B233" s="107" t="s">
        <v>142</v>
      </c>
      <c r="C233" s="90">
        <v>43504</v>
      </c>
      <c r="D233" s="107" t="s">
        <v>2112</v>
      </c>
      <c r="E233" s="107" t="s">
        <v>1709</v>
      </c>
      <c r="F233" s="126">
        <v>2220.17</v>
      </c>
      <c r="G233" s="107" t="str">
        <f t="shared" si="8"/>
        <v>SH19-01249</v>
      </c>
      <c r="H233" s="318"/>
      <c r="I233" s="126"/>
      <c r="J233" s="110">
        <f t="shared" si="9"/>
        <v>2220.17</v>
      </c>
      <c r="K233" s="108"/>
      <c r="L233" s="107"/>
      <c r="M233" s="319"/>
      <c r="N233" s="107"/>
    </row>
    <row r="234" spans="1:14" s="200" customFormat="1" ht="18" customHeight="1">
      <c r="A234" s="107">
        <v>228</v>
      </c>
      <c r="B234" s="107" t="s">
        <v>142</v>
      </c>
      <c r="C234" s="90">
        <v>43504</v>
      </c>
      <c r="D234" s="107" t="s">
        <v>2113</v>
      </c>
      <c r="E234" s="107" t="s">
        <v>1709</v>
      </c>
      <c r="F234" s="126">
        <v>1683.99</v>
      </c>
      <c r="G234" s="107" t="str">
        <f t="shared" si="8"/>
        <v>SH19-01250</v>
      </c>
      <c r="H234" s="318"/>
      <c r="I234" s="126"/>
      <c r="J234" s="110">
        <f t="shared" si="9"/>
        <v>1683.99</v>
      </c>
      <c r="K234" s="108"/>
      <c r="L234" s="107"/>
      <c r="M234" s="319"/>
      <c r="N234" s="107"/>
    </row>
    <row r="235" spans="1:14" s="200" customFormat="1" ht="18" customHeight="1">
      <c r="A235" s="107">
        <v>229</v>
      </c>
      <c r="B235" s="107" t="s">
        <v>42</v>
      </c>
      <c r="C235" s="90">
        <v>43504</v>
      </c>
      <c r="D235" s="107" t="s">
        <v>2114</v>
      </c>
      <c r="E235" s="107" t="s">
        <v>2751</v>
      </c>
      <c r="F235" s="126">
        <v>25.93</v>
      </c>
      <c r="G235" s="107" t="str">
        <f t="shared" si="8"/>
        <v>SH19-01251</v>
      </c>
      <c r="H235" s="318"/>
      <c r="I235" s="126"/>
      <c r="J235" s="110">
        <f t="shared" si="9"/>
        <v>25.93</v>
      </c>
      <c r="K235" s="108"/>
      <c r="L235" s="107"/>
      <c r="M235" s="319"/>
      <c r="N235" s="107"/>
    </row>
    <row r="236" spans="1:14" s="200" customFormat="1" ht="18" customHeight="1">
      <c r="A236" s="107">
        <v>230</v>
      </c>
      <c r="B236" s="107" t="s">
        <v>288</v>
      </c>
      <c r="C236" s="90">
        <v>43504</v>
      </c>
      <c r="D236" s="107" t="s">
        <v>2115</v>
      </c>
      <c r="E236" s="107" t="s">
        <v>1709</v>
      </c>
      <c r="F236" s="126">
        <v>2296.8000000000002</v>
      </c>
      <c r="G236" s="107" t="str">
        <f t="shared" si="8"/>
        <v>SH19-01252</v>
      </c>
      <c r="H236" s="318"/>
      <c r="I236" s="126"/>
      <c r="J236" s="110">
        <f t="shared" si="9"/>
        <v>2296.8000000000002</v>
      </c>
      <c r="K236" s="108"/>
      <c r="L236" s="107"/>
      <c r="M236" s="319"/>
      <c r="N236" s="107"/>
    </row>
    <row r="237" spans="1:14" s="200" customFormat="1" ht="18" customHeight="1">
      <c r="A237" s="107">
        <v>231</v>
      </c>
      <c r="B237" s="107" t="s">
        <v>329</v>
      </c>
      <c r="C237" s="90">
        <v>43504</v>
      </c>
      <c r="D237" s="107" t="s">
        <v>2116</v>
      </c>
      <c r="E237" s="107" t="s">
        <v>1709</v>
      </c>
      <c r="F237" s="126">
        <v>4165.96</v>
      </c>
      <c r="G237" s="107" t="str">
        <f t="shared" si="8"/>
        <v>SH19-01253</v>
      </c>
      <c r="H237" s="318"/>
      <c r="I237" s="126"/>
      <c r="J237" s="110">
        <f t="shared" si="9"/>
        <v>4165.96</v>
      </c>
      <c r="K237" s="108"/>
      <c r="L237" s="107"/>
      <c r="M237" s="319"/>
      <c r="N237" s="107"/>
    </row>
    <row r="238" spans="1:14" s="200" customFormat="1" ht="18" customHeight="1">
      <c r="A238" s="107">
        <v>232</v>
      </c>
      <c r="B238" s="107" t="s">
        <v>42</v>
      </c>
      <c r="C238" s="90">
        <v>43504</v>
      </c>
      <c r="D238" s="107" t="s">
        <v>2117</v>
      </c>
      <c r="E238" s="107" t="s">
        <v>2751</v>
      </c>
      <c r="F238" s="126">
        <v>3.26</v>
      </c>
      <c r="G238" s="107" t="str">
        <f t="shared" si="8"/>
        <v>SH19-01254</v>
      </c>
      <c r="H238" s="318"/>
      <c r="I238" s="126"/>
      <c r="J238" s="110">
        <f t="shared" si="9"/>
        <v>3.26</v>
      </c>
      <c r="K238" s="108"/>
      <c r="L238" s="107"/>
      <c r="M238" s="319"/>
      <c r="N238" s="107"/>
    </row>
    <row r="239" spans="1:14" s="200" customFormat="1" ht="18" customHeight="1">
      <c r="A239" s="107">
        <v>233</v>
      </c>
      <c r="B239" s="107" t="s">
        <v>1746</v>
      </c>
      <c r="C239" s="90"/>
      <c r="D239" s="327" t="s">
        <v>2118</v>
      </c>
      <c r="E239" s="107" t="s">
        <v>1709</v>
      </c>
      <c r="F239" s="126">
        <v>0</v>
      </c>
      <c r="G239" s="107" t="str">
        <f t="shared" si="8"/>
        <v>SH19-01255</v>
      </c>
      <c r="H239" s="318"/>
      <c r="I239" s="126"/>
      <c r="J239" s="110">
        <f t="shared" si="9"/>
        <v>0</v>
      </c>
      <c r="K239" s="108"/>
      <c r="L239" s="107"/>
      <c r="M239" s="319"/>
      <c r="N239" s="107"/>
    </row>
    <row r="240" spans="1:14" s="200" customFormat="1" ht="18" customHeight="1">
      <c r="A240" s="107">
        <v>234</v>
      </c>
      <c r="B240" s="107" t="s">
        <v>42</v>
      </c>
      <c r="C240" s="90">
        <v>43507</v>
      </c>
      <c r="D240" s="107" t="s">
        <v>2119</v>
      </c>
      <c r="E240" s="107" t="s">
        <v>2752</v>
      </c>
      <c r="F240" s="126">
        <v>2668.73</v>
      </c>
      <c r="G240" s="107" t="str">
        <f t="shared" si="8"/>
        <v>SH19-01256</v>
      </c>
      <c r="H240" s="318"/>
      <c r="I240" s="126"/>
      <c r="J240" s="110">
        <f t="shared" si="9"/>
        <v>2668.73</v>
      </c>
      <c r="K240" s="108"/>
      <c r="L240" s="107"/>
      <c r="M240" s="319"/>
      <c r="N240" s="107"/>
    </row>
    <row r="241" spans="1:14" s="200" customFormat="1" ht="18" customHeight="1">
      <c r="A241" s="107">
        <v>235</v>
      </c>
      <c r="B241" s="107" t="s">
        <v>42</v>
      </c>
      <c r="C241" s="90">
        <v>43508</v>
      </c>
      <c r="D241" s="107" t="s">
        <v>2120</v>
      </c>
      <c r="E241" s="107" t="s">
        <v>2756</v>
      </c>
      <c r="F241" s="126">
        <v>6356.86</v>
      </c>
      <c r="G241" s="107" t="str">
        <f t="shared" si="8"/>
        <v>SH19-01257</v>
      </c>
      <c r="H241" s="318"/>
      <c r="I241" s="126"/>
      <c r="J241" s="110">
        <f t="shared" si="9"/>
        <v>6356.86</v>
      </c>
      <c r="K241" s="108"/>
      <c r="L241" s="107"/>
      <c r="M241" s="319"/>
      <c r="N241" s="107"/>
    </row>
    <row r="242" spans="1:14" s="200" customFormat="1" ht="18" customHeight="1">
      <c r="A242" s="107">
        <v>236</v>
      </c>
      <c r="B242" s="107" t="s">
        <v>42</v>
      </c>
      <c r="C242" s="90">
        <v>43508</v>
      </c>
      <c r="D242" s="107" t="s">
        <v>2121</v>
      </c>
      <c r="E242" s="107" t="s">
        <v>2756</v>
      </c>
      <c r="F242" s="126">
        <v>4829.7299999999996</v>
      </c>
      <c r="G242" s="107" t="str">
        <f t="shared" si="8"/>
        <v>SH19-01258</v>
      </c>
      <c r="H242" s="318"/>
      <c r="I242" s="126"/>
      <c r="J242" s="110">
        <f t="shared" si="9"/>
        <v>4829.7299999999996</v>
      </c>
      <c r="K242" s="108"/>
      <c r="L242" s="107"/>
      <c r="M242" s="319"/>
      <c r="N242" s="107"/>
    </row>
    <row r="243" spans="1:14" s="200" customFormat="1" ht="18" customHeight="1">
      <c r="A243" s="107">
        <v>237</v>
      </c>
      <c r="B243" s="107" t="s">
        <v>42</v>
      </c>
      <c r="C243" s="90">
        <v>43508</v>
      </c>
      <c r="D243" s="107" t="s">
        <v>2122</v>
      </c>
      <c r="E243" s="107" t="s">
        <v>2756</v>
      </c>
      <c r="F243" s="126">
        <v>758.58</v>
      </c>
      <c r="G243" s="107" t="str">
        <f t="shared" si="8"/>
        <v>SH19-01259</v>
      </c>
      <c r="H243" s="318"/>
      <c r="I243" s="126"/>
      <c r="J243" s="110">
        <f t="shared" si="9"/>
        <v>758.58</v>
      </c>
      <c r="K243" s="108"/>
      <c r="L243" s="107"/>
      <c r="M243" s="319"/>
      <c r="N243" s="107"/>
    </row>
    <row r="244" spans="1:14" s="200" customFormat="1" ht="18" customHeight="1">
      <c r="A244" s="107">
        <v>238</v>
      </c>
      <c r="B244" s="107" t="s">
        <v>42</v>
      </c>
      <c r="C244" s="90">
        <v>43508</v>
      </c>
      <c r="D244" s="107" t="s">
        <v>2123</v>
      </c>
      <c r="E244" s="107" t="s">
        <v>2756</v>
      </c>
      <c r="F244" s="126">
        <v>7389.65</v>
      </c>
      <c r="G244" s="107" t="str">
        <f t="shared" si="8"/>
        <v>SH19-01260</v>
      </c>
      <c r="H244" s="318"/>
      <c r="I244" s="126"/>
      <c r="J244" s="110">
        <f t="shared" si="9"/>
        <v>7389.65</v>
      </c>
      <c r="K244" s="108"/>
      <c r="L244" s="107"/>
      <c r="M244" s="319"/>
      <c r="N244" s="107"/>
    </row>
    <row r="245" spans="1:14" s="200" customFormat="1" ht="18" customHeight="1">
      <c r="A245" s="107">
        <v>239</v>
      </c>
      <c r="B245" s="107" t="s">
        <v>42</v>
      </c>
      <c r="C245" s="90">
        <v>43508</v>
      </c>
      <c r="D245" s="107" t="s">
        <v>2124</v>
      </c>
      <c r="E245" s="107" t="s">
        <v>2756</v>
      </c>
      <c r="F245" s="126">
        <v>5125.01</v>
      </c>
      <c r="G245" s="107" t="str">
        <f t="shared" si="8"/>
        <v>SH19-01261</v>
      </c>
      <c r="H245" s="318"/>
      <c r="I245" s="126"/>
      <c r="J245" s="110">
        <f t="shared" si="9"/>
        <v>5125.01</v>
      </c>
      <c r="K245" s="108"/>
      <c r="L245" s="107"/>
      <c r="M245" s="319"/>
      <c r="N245" s="107"/>
    </row>
    <row r="246" spans="1:14" s="200" customFormat="1" ht="18" customHeight="1">
      <c r="A246" s="107">
        <v>240</v>
      </c>
      <c r="B246" s="107" t="s">
        <v>42</v>
      </c>
      <c r="C246" s="90">
        <v>43508</v>
      </c>
      <c r="D246" s="107" t="s">
        <v>2125</v>
      </c>
      <c r="E246" s="107" t="s">
        <v>2756</v>
      </c>
      <c r="F246" s="126">
        <v>4122.3999999999996</v>
      </c>
      <c r="G246" s="107" t="str">
        <f t="shared" si="8"/>
        <v>SH19-01262</v>
      </c>
      <c r="H246" s="318"/>
      <c r="I246" s="126"/>
      <c r="J246" s="110">
        <f t="shared" si="9"/>
        <v>4122.3999999999996</v>
      </c>
      <c r="K246" s="108"/>
      <c r="L246" s="107"/>
      <c r="M246" s="319"/>
      <c r="N246" s="107"/>
    </row>
    <row r="247" spans="1:14" s="200" customFormat="1" ht="18" customHeight="1">
      <c r="A247" s="107">
        <v>241</v>
      </c>
      <c r="B247" s="107" t="s">
        <v>42</v>
      </c>
      <c r="C247" s="90">
        <v>43508</v>
      </c>
      <c r="D247" s="107" t="s">
        <v>2126</v>
      </c>
      <c r="E247" s="107" t="s">
        <v>2756</v>
      </c>
      <c r="F247" s="126">
        <v>6892.2</v>
      </c>
      <c r="G247" s="107" t="str">
        <f t="shared" si="8"/>
        <v>SH19-01263</v>
      </c>
      <c r="H247" s="318"/>
      <c r="I247" s="126"/>
      <c r="J247" s="110">
        <f t="shared" si="9"/>
        <v>6892.2</v>
      </c>
      <c r="K247" s="108"/>
      <c r="L247" s="107"/>
      <c r="M247" s="319"/>
      <c r="N247" s="107"/>
    </row>
    <row r="248" spans="1:14" s="200" customFormat="1" ht="18" customHeight="1">
      <c r="A248" s="107">
        <v>242</v>
      </c>
      <c r="B248" s="107" t="s">
        <v>42</v>
      </c>
      <c r="C248" s="90">
        <v>43508</v>
      </c>
      <c r="D248" s="107" t="s">
        <v>2127</v>
      </c>
      <c r="E248" s="107" t="s">
        <v>2756</v>
      </c>
      <c r="F248" s="126">
        <v>6894.86</v>
      </c>
      <c r="G248" s="107" t="str">
        <f t="shared" si="8"/>
        <v>SH19-01264</v>
      </c>
      <c r="H248" s="318"/>
      <c r="I248" s="126"/>
      <c r="J248" s="110">
        <f t="shared" si="9"/>
        <v>6894.86</v>
      </c>
      <c r="K248" s="108"/>
      <c r="L248" s="107"/>
      <c r="M248" s="319"/>
      <c r="N248" s="107"/>
    </row>
    <row r="249" spans="1:14" s="200" customFormat="1" ht="18" customHeight="1">
      <c r="A249" s="107">
        <v>243</v>
      </c>
      <c r="B249" s="107" t="s">
        <v>42</v>
      </c>
      <c r="C249" s="90">
        <v>43508</v>
      </c>
      <c r="D249" s="107" t="s">
        <v>2128</v>
      </c>
      <c r="E249" s="107" t="s">
        <v>2756</v>
      </c>
      <c r="F249" s="126">
        <v>4758.54</v>
      </c>
      <c r="G249" s="107" t="str">
        <f t="shared" si="8"/>
        <v>SH19-01265</v>
      </c>
      <c r="H249" s="318"/>
      <c r="I249" s="126"/>
      <c r="J249" s="110">
        <f t="shared" si="9"/>
        <v>4758.54</v>
      </c>
      <c r="K249" s="108"/>
      <c r="L249" s="107"/>
      <c r="M249" s="319"/>
      <c r="N249" s="107"/>
    </row>
    <row r="250" spans="1:14" s="200" customFormat="1" ht="18" customHeight="1">
      <c r="A250" s="107">
        <v>244</v>
      </c>
      <c r="B250" s="107" t="s">
        <v>42</v>
      </c>
      <c r="C250" s="90">
        <v>43508</v>
      </c>
      <c r="D250" s="107" t="s">
        <v>2129</v>
      </c>
      <c r="E250" s="107" t="s">
        <v>2756</v>
      </c>
      <c r="F250" s="126">
        <v>4712.03</v>
      </c>
      <c r="G250" s="107" t="str">
        <f t="shared" si="8"/>
        <v>SH19-01266</v>
      </c>
      <c r="H250" s="318"/>
      <c r="I250" s="126"/>
      <c r="J250" s="110">
        <f t="shared" si="9"/>
        <v>4712.03</v>
      </c>
      <c r="K250" s="108"/>
      <c r="L250" s="107"/>
      <c r="M250" s="319"/>
      <c r="N250" s="107"/>
    </row>
    <row r="251" spans="1:14" s="200" customFormat="1" ht="18" customHeight="1">
      <c r="A251" s="107">
        <v>245</v>
      </c>
      <c r="B251" s="107" t="s">
        <v>42</v>
      </c>
      <c r="C251" s="90">
        <v>43508</v>
      </c>
      <c r="D251" s="107" t="s">
        <v>2130</v>
      </c>
      <c r="E251" s="107" t="s">
        <v>2756</v>
      </c>
      <c r="F251" s="126">
        <v>4780.49</v>
      </c>
      <c r="G251" s="107" t="str">
        <f t="shared" si="8"/>
        <v>SH19-01267</v>
      </c>
      <c r="H251" s="318"/>
      <c r="I251" s="126"/>
      <c r="J251" s="110">
        <f t="shared" si="9"/>
        <v>4780.49</v>
      </c>
      <c r="K251" s="108"/>
      <c r="L251" s="107"/>
      <c r="M251" s="319"/>
      <c r="N251" s="107"/>
    </row>
    <row r="252" spans="1:14" s="200" customFormat="1" ht="18" customHeight="1">
      <c r="A252" s="107">
        <v>246</v>
      </c>
      <c r="B252" s="107" t="s">
        <v>42</v>
      </c>
      <c r="C252" s="90">
        <v>43508</v>
      </c>
      <c r="D252" s="107" t="s">
        <v>2131</v>
      </c>
      <c r="E252" s="107" t="s">
        <v>2756</v>
      </c>
      <c r="F252" s="126">
        <v>2643.92</v>
      </c>
      <c r="G252" s="107" t="str">
        <f t="shared" si="8"/>
        <v>SH19-01268</v>
      </c>
      <c r="H252" s="318"/>
      <c r="I252" s="126"/>
      <c r="J252" s="110">
        <f t="shared" si="9"/>
        <v>2643.92</v>
      </c>
      <c r="K252" s="108"/>
      <c r="L252" s="107"/>
      <c r="M252" s="319"/>
      <c r="N252" s="107"/>
    </row>
    <row r="253" spans="1:14" s="200" customFormat="1" ht="18" customHeight="1">
      <c r="A253" s="107">
        <v>247</v>
      </c>
      <c r="B253" s="107" t="s">
        <v>42</v>
      </c>
      <c r="C253" s="90">
        <v>43508</v>
      </c>
      <c r="D253" s="107" t="s">
        <v>2132</v>
      </c>
      <c r="E253" s="107" t="s">
        <v>2756</v>
      </c>
      <c r="F253" s="126">
        <v>4373.74</v>
      </c>
      <c r="G253" s="107" t="str">
        <f t="shared" si="8"/>
        <v>SH19-01269</v>
      </c>
      <c r="H253" s="318"/>
      <c r="I253" s="126"/>
      <c r="J253" s="110">
        <f t="shared" si="9"/>
        <v>4373.74</v>
      </c>
      <c r="K253" s="108"/>
      <c r="L253" s="107"/>
      <c r="M253" s="319"/>
      <c r="N253" s="107"/>
    </row>
    <row r="254" spans="1:14" s="200" customFormat="1" ht="18" customHeight="1">
      <c r="A254" s="107">
        <v>248</v>
      </c>
      <c r="B254" s="107" t="s">
        <v>42</v>
      </c>
      <c r="C254" s="90">
        <v>43508</v>
      </c>
      <c r="D254" s="107" t="s">
        <v>2133</v>
      </c>
      <c r="E254" s="107" t="s">
        <v>2756</v>
      </c>
      <c r="F254" s="126">
        <v>1493.46</v>
      </c>
      <c r="G254" s="107" t="str">
        <f t="shared" si="8"/>
        <v>SH19-01270</v>
      </c>
      <c r="H254" s="318"/>
      <c r="I254" s="126"/>
      <c r="J254" s="110">
        <f t="shared" si="9"/>
        <v>1493.46</v>
      </c>
      <c r="K254" s="108"/>
      <c r="L254" s="107"/>
      <c r="M254" s="319"/>
      <c r="N254" s="107"/>
    </row>
    <row r="255" spans="1:14" s="200" customFormat="1" ht="18" customHeight="1">
      <c r="A255" s="107">
        <v>249</v>
      </c>
      <c r="B255" s="107" t="s">
        <v>42</v>
      </c>
      <c r="C255" s="90">
        <v>43508</v>
      </c>
      <c r="D255" s="107" t="s">
        <v>2134</v>
      </c>
      <c r="E255" s="107" t="s">
        <v>2756</v>
      </c>
      <c r="F255" s="126">
        <v>6897.67</v>
      </c>
      <c r="G255" s="107" t="str">
        <f t="shared" si="8"/>
        <v>SH19-01271</v>
      </c>
      <c r="H255" s="318"/>
      <c r="I255" s="126"/>
      <c r="J255" s="110">
        <f t="shared" si="9"/>
        <v>6897.67</v>
      </c>
      <c r="K255" s="108"/>
      <c r="L255" s="107"/>
      <c r="M255" s="319"/>
      <c r="N255" s="107"/>
    </row>
    <row r="256" spans="1:14" s="200" customFormat="1" ht="18" customHeight="1">
      <c r="A256" s="107">
        <v>250</v>
      </c>
      <c r="B256" s="107" t="s">
        <v>207</v>
      </c>
      <c r="C256" s="90">
        <v>43504</v>
      </c>
      <c r="D256" s="107" t="s">
        <v>2135</v>
      </c>
      <c r="E256" s="107" t="s">
        <v>1709</v>
      </c>
      <c r="F256" s="126">
        <v>1329.75</v>
      </c>
      <c r="G256" s="107" t="str">
        <f t="shared" si="8"/>
        <v>SH19-01272</v>
      </c>
      <c r="H256" s="318"/>
      <c r="I256" s="126"/>
      <c r="J256" s="110">
        <f t="shared" si="9"/>
        <v>1329.75</v>
      </c>
      <c r="K256" s="108"/>
      <c r="L256" s="107"/>
      <c r="M256" s="319"/>
      <c r="N256" s="107"/>
    </row>
    <row r="257" spans="1:14" s="200" customFormat="1" ht="18" customHeight="1">
      <c r="A257" s="107">
        <v>251</v>
      </c>
      <c r="B257" s="107" t="s">
        <v>43</v>
      </c>
      <c r="C257" s="90">
        <v>43504</v>
      </c>
      <c r="D257" s="107" t="s">
        <v>2136</v>
      </c>
      <c r="E257" s="107" t="s">
        <v>1709</v>
      </c>
      <c r="F257" s="126">
        <v>3855.43</v>
      </c>
      <c r="G257" s="107" t="str">
        <f t="shared" si="8"/>
        <v>SH19-01273</v>
      </c>
      <c r="H257" s="318"/>
      <c r="I257" s="126"/>
      <c r="J257" s="110">
        <f t="shared" si="9"/>
        <v>3855.43</v>
      </c>
      <c r="K257" s="108"/>
      <c r="L257" s="107"/>
      <c r="M257" s="319"/>
      <c r="N257" s="107"/>
    </row>
    <row r="258" spans="1:14" s="200" customFormat="1" ht="18" customHeight="1">
      <c r="A258" s="107">
        <v>252</v>
      </c>
      <c r="B258" s="107" t="s">
        <v>42</v>
      </c>
      <c r="C258" s="90">
        <v>43504</v>
      </c>
      <c r="D258" s="107" t="s">
        <v>2137</v>
      </c>
      <c r="E258" s="107" t="s">
        <v>2751</v>
      </c>
      <c r="F258" s="126">
        <v>15.24</v>
      </c>
      <c r="G258" s="107" t="str">
        <f t="shared" si="8"/>
        <v>SH19-01274</v>
      </c>
      <c r="H258" s="318"/>
      <c r="I258" s="126"/>
      <c r="J258" s="110">
        <f t="shared" si="9"/>
        <v>15.24</v>
      </c>
      <c r="K258" s="108"/>
      <c r="L258" s="107"/>
      <c r="M258" s="319"/>
      <c r="N258" s="107"/>
    </row>
    <row r="259" spans="1:14" s="200" customFormat="1" ht="18" customHeight="1">
      <c r="A259" s="107">
        <v>253</v>
      </c>
      <c r="B259" s="107" t="s">
        <v>43</v>
      </c>
      <c r="C259" s="90">
        <v>43504</v>
      </c>
      <c r="D259" s="107" t="s">
        <v>2138</v>
      </c>
      <c r="E259" s="107" t="s">
        <v>1709</v>
      </c>
      <c r="F259" s="126">
        <v>1313.88</v>
      </c>
      <c r="G259" s="107" t="str">
        <f t="shared" si="8"/>
        <v>SH19-01275</v>
      </c>
      <c r="H259" s="318"/>
      <c r="I259" s="126"/>
      <c r="J259" s="110">
        <f t="shared" si="9"/>
        <v>1313.88</v>
      </c>
      <c r="K259" s="108"/>
      <c r="L259" s="107"/>
      <c r="M259" s="319"/>
      <c r="N259" s="107"/>
    </row>
    <row r="260" spans="1:14" s="200" customFormat="1" ht="18" customHeight="1">
      <c r="A260" s="107">
        <v>254</v>
      </c>
      <c r="B260" s="107" t="s">
        <v>291</v>
      </c>
      <c r="C260" s="90">
        <v>43504</v>
      </c>
      <c r="D260" s="107" t="s">
        <v>2139</v>
      </c>
      <c r="E260" s="107" t="s">
        <v>1709</v>
      </c>
      <c r="F260" s="126">
        <v>23.23</v>
      </c>
      <c r="G260" s="107" t="str">
        <f t="shared" si="8"/>
        <v>SH19-01276</v>
      </c>
      <c r="H260" s="318"/>
      <c r="I260" s="126"/>
      <c r="J260" s="110">
        <f t="shared" si="9"/>
        <v>23.23</v>
      </c>
      <c r="K260" s="108"/>
      <c r="L260" s="107"/>
      <c r="M260" s="319"/>
      <c r="N260" s="107"/>
    </row>
    <row r="261" spans="1:14" s="200" customFormat="1" ht="18" customHeight="1">
      <c r="A261" s="107">
        <v>255</v>
      </c>
      <c r="B261" s="107" t="s">
        <v>291</v>
      </c>
      <c r="C261" s="90">
        <v>43504</v>
      </c>
      <c r="D261" s="107" t="s">
        <v>2140</v>
      </c>
      <c r="E261" s="107" t="s">
        <v>1709</v>
      </c>
      <c r="F261" s="126">
        <v>149.16</v>
      </c>
      <c r="G261" s="107" t="str">
        <f t="shared" si="8"/>
        <v>SH19-01277</v>
      </c>
      <c r="H261" s="318"/>
      <c r="I261" s="126"/>
      <c r="J261" s="110">
        <f t="shared" si="9"/>
        <v>149.16</v>
      </c>
      <c r="K261" s="108"/>
      <c r="L261" s="107"/>
      <c r="M261" s="319"/>
      <c r="N261" s="107"/>
    </row>
    <row r="262" spans="1:14" s="200" customFormat="1" ht="18" customHeight="1">
      <c r="A262" s="107">
        <v>256</v>
      </c>
      <c r="B262" s="107" t="s">
        <v>291</v>
      </c>
      <c r="C262" s="90">
        <v>43504</v>
      </c>
      <c r="D262" s="107" t="s">
        <v>2141</v>
      </c>
      <c r="E262" s="107" t="s">
        <v>1709</v>
      </c>
      <c r="F262" s="126">
        <v>1101.3599999999999</v>
      </c>
      <c r="G262" s="107" t="str">
        <f t="shared" ref="G262:G324" si="10">D262</f>
        <v>SH19-01278</v>
      </c>
      <c r="H262" s="318"/>
      <c r="I262" s="126"/>
      <c r="J262" s="110">
        <f t="shared" si="9"/>
        <v>1101.3599999999999</v>
      </c>
      <c r="K262" s="108"/>
      <c r="L262" s="107"/>
      <c r="M262" s="319"/>
      <c r="N262" s="107"/>
    </row>
    <row r="263" spans="1:14" s="200" customFormat="1" ht="18" customHeight="1">
      <c r="A263" s="107">
        <v>257</v>
      </c>
      <c r="B263" s="107" t="s">
        <v>291</v>
      </c>
      <c r="C263" s="90">
        <v>43504</v>
      </c>
      <c r="D263" s="107" t="s">
        <v>2142</v>
      </c>
      <c r="E263" s="107" t="s">
        <v>1709</v>
      </c>
      <c r="F263" s="126">
        <v>664.04</v>
      </c>
      <c r="G263" s="107" t="str">
        <f t="shared" si="10"/>
        <v>SH19-01279</v>
      </c>
      <c r="H263" s="318"/>
      <c r="I263" s="126"/>
      <c r="J263" s="110">
        <f t="shared" si="9"/>
        <v>664.04</v>
      </c>
      <c r="K263" s="108"/>
      <c r="L263" s="107"/>
      <c r="M263" s="319"/>
      <c r="N263" s="107"/>
    </row>
    <row r="264" spans="1:14" s="200" customFormat="1" ht="18" customHeight="1">
      <c r="A264" s="107">
        <v>258</v>
      </c>
      <c r="B264" s="107" t="s">
        <v>291</v>
      </c>
      <c r="C264" s="90">
        <v>43504</v>
      </c>
      <c r="D264" s="107" t="s">
        <v>2143</v>
      </c>
      <c r="E264" s="107" t="s">
        <v>1709</v>
      </c>
      <c r="F264" s="126">
        <v>312.18</v>
      </c>
      <c r="G264" s="107" t="str">
        <f t="shared" si="10"/>
        <v>SH19-01280</v>
      </c>
      <c r="H264" s="318"/>
      <c r="I264" s="126"/>
      <c r="J264" s="110">
        <f t="shared" ref="J264:J326" si="11">F264-I264</f>
        <v>312.18</v>
      </c>
      <c r="K264" s="108"/>
      <c r="L264" s="107"/>
      <c r="M264" s="319"/>
      <c r="N264" s="107"/>
    </row>
    <row r="265" spans="1:14" s="200" customFormat="1" ht="18" customHeight="1">
      <c r="A265" s="107">
        <v>259</v>
      </c>
      <c r="B265" s="107" t="s">
        <v>1727</v>
      </c>
      <c r="C265" s="90">
        <v>43504</v>
      </c>
      <c r="D265" s="107" t="s">
        <v>2144</v>
      </c>
      <c r="E265" s="107" t="s">
        <v>1709</v>
      </c>
      <c r="F265" s="126">
        <v>216.5</v>
      </c>
      <c r="G265" s="107" t="str">
        <f t="shared" si="10"/>
        <v>SH19-01282</v>
      </c>
      <c r="H265" s="318"/>
      <c r="I265" s="126"/>
      <c r="J265" s="110">
        <f t="shared" si="11"/>
        <v>216.5</v>
      </c>
      <c r="K265" s="108"/>
      <c r="L265" s="107"/>
      <c r="M265" s="319"/>
      <c r="N265" s="107"/>
    </row>
    <row r="266" spans="1:14" s="200" customFormat="1" ht="18" customHeight="1">
      <c r="A266" s="107">
        <v>260</v>
      </c>
      <c r="B266" s="107" t="s">
        <v>142</v>
      </c>
      <c r="C266" s="90">
        <v>43505</v>
      </c>
      <c r="D266" s="107" t="s">
        <v>2145</v>
      </c>
      <c r="E266" s="107" t="s">
        <v>1709</v>
      </c>
      <c r="F266" s="126">
        <v>1815.2</v>
      </c>
      <c r="G266" s="107" t="str">
        <f t="shared" si="10"/>
        <v>SH19-01283</v>
      </c>
      <c r="H266" s="318"/>
      <c r="I266" s="126"/>
      <c r="J266" s="110">
        <f t="shared" si="11"/>
        <v>1815.2</v>
      </c>
      <c r="K266" s="108"/>
      <c r="L266" s="107"/>
      <c r="M266" s="319"/>
      <c r="N266" s="107"/>
    </row>
    <row r="267" spans="1:14" s="200" customFormat="1" ht="18" customHeight="1">
      <c r="A267" s="107">
        <v>261</v>
      </c>
      <c r="B267" s="107" t="s">
        <v>142</v>
      </c>
      <c r="C267" s="90">
        <v>43505</v>
      </c>
      <c r="D267" s="107" t="s">
        <v>2146</v>
      </c>
      <c r="E267" s="107" t="s">
        <v>1709</v>
      </c>
      <c r="F267" s="126">
        <v>544.82000000000005</v>
      </c>
      <c r="G267" s="107" t="str">
        <f t="shared" si="10"/>
        <v>SH19-01284</v>
      </c>
      <c r="H267" s="318"/>
      <c r="I267" s="126"/>
      <c r="J267" s="110">
        <f t="shared" si="11"/>
        <v>544.82000000000005</v>
      </c>
      <c r="K267" s="108"/>
      <c r="L267" s="107"/>
      <c r="M267" s="319"/>
      <c r="N267" s="107"/>
    </row>
    <row r="268" spans="1:14" s="200" customFormat="1" ht="18" customHeight="1">
      <c r="A268" s="107">
        <v>262</v>
      </c>
      <c r="B268" s="107" t="s">
        <v>43</v>
      </c>
      <c r="C268" s="90">
        <v>43505</v>
      </c>
      <c r="D268" s="107" t="s">
        <v>2147</v>
      </c>
      <c r="E268" s="107" t="s">
        <v>1709</v>
      </c>
      <c r="F268" s="126">
        <v>4111.28</v>
      </c>
      <c r="G268" s="107" t="str">
        <f t="shared" si="10"/>
        <v>SH19-01285</v>
      </c>
      <c r="H268" s="318"/>
      <c r="I268" s="126"/>
      <c r="J268" s="110">
        <f t="shared" si="11"/>
        <v>4111.28</v>
      </c>
      <c r="K268" s="108"/>
      <c r="L268" s="107"/>
      <c r="M268" s="319"/>
      <c r="N268" s="107"/>
    </row>
    <row r="269" spans="1:14" s="200" customFormat="1" ht="18" customHeight="1">
      <c r="A269" s="107">
        <v>263</v>
      </c>
      <c r="B269" s="107" t="s">
        <v>55</v>
      </c>
      <c r="C269" s="90">
        <v>43505</v>
      </c>
      <c r="D269" s="107" t="s">
        <v>2148</v>
      </c>
      <c r="E269" s="107" t="s">
        <v>1709</v>
      </c>
      <c r="F269" s="126">
        <v>1644.84</v>
      </c>
      <c r="G269" s="107" t="str">
        <f t="shared" si="10"/>
        <v>SH19-01286</v>
      </c>
      <c r="H269" s="318"/>
      <c r="I269" s="126"/>
      <c r="J269" s="110">
        <f t="shared" si="11"/>
        <v>1644.84</v>
      </c>
      <c r="K269" s="108"/>
      <c r="L269" s="107"/>
      <c r="M269" s="319"/>
      <c r="N269" s="107"/>
    </row>
    <row r="270" spans="1:14" s="200" customFormat="1" ht="18" customHeight="1">
      <c r="A270" s="107">
        <v>264</v>
      </c>
      <c r="B270" s="107" t="s">
        <v>55</v>
      </c>
      <c r="C270" s="90">
        <v>43505</v>
      </c>
      <c r="D270" s="107" t="s">
        <v>2149</v>
      </c>
      <c r="E270" s="107" t="s">
        <v>1709</v>
      </c>
      <c r="F270" s="126">
        <v>727.65</v>
      </c>
      <c r="G270" s="107" t="str">
        <f t="shared" si="10"/>
        <v>SH19-01287</v>
      </c>
      <c r="H270" s="318"/>
      <c r="I270" s="126"/>
      <c r="J270" s="110">
        <f t="shared" si="11"/>
        <v>727.65</v>
      </c>
      <c r="K270" s="108"/>
      <c r="L270" s="107"/>
      <c r="M270" s="319"/>
      <c r="N270" s="107"/>
    </row>
    <row r="271" spans="1:14" s="200" customFormat="1" ht="18" customHeight="1">
      <c r="A271" s="107">
        <v>265</v>
      </c>
      <c r="B271" s="107" t="s">
        <v>43</v>
      </c>
      <c r="C271" s="90">
        <v>43505</v>
      </c>
      <c r="D271" s="107" t="s">
        <v>2150</v>
      </c>
      <c r="E271" s="107" t="s">
        <v>1709</v>
      </c>
      <c r="F271" s="126">
        <v>2540</v>
      </c>
      <c r="G271" s="107" t="str">
        <f t="shared" si="10"/>
        <v>SH19-01288</v>
      </c>
      <c r="H271" s="318"/>
      <c r="I271" s="126"/>
      <c r="J271" s="110">
        <f t="shared" si="11"/>
        <v>2540</v>
      </c>
      <c r="K271" s="108"/>
      <c r="L271" s="107"/>
      <c r="M271" s="319"/>
      <c r="N271" s="107"/>
    </row>
    <row r="272" spans="1:14" s="200" customFormat="1" ht="18" customHeight="1">
      <c r="A272" s="107">
        <v>266</v>
      </c>
      <c r="B272" s="107" t="s">
        <v>43</v>
      </c>
      <c r="C272" s="90">
        <v>43505</v>
      </c>
      <c r="D272" s="107" t="s">
        <v>2151</v>
      </c>
      <c r="E272" s="107" t="s">
        <v>1709</v>
      </c>
      <c r="F272" s="126">
        <v>1111.25</v>
      </c>
      <c r="G272" s="107" t="str">
        <f t="shared" si="10"/>
        <v>SH19-01289</v>
      </c>
      <c r="H272" s="318"/>
      <c r="I272" s="126"/>
      <c r="J272" s="110">
        <f t="shared" si="11"/>
        <v>1111.25</v>
      </c>
      <c r="K272" s="108"/>
      <c r="L272" s="107"/>
      <c r="M272" s="319"/>
      <c r="N272" s="107"/>
    </row>
    <row r="273" spans="1:14" s="200" customFormat="1" ht="18" customHeight="1">
      <c r="A273" s="107">
        <v>267</v>
      </c>
      <c r="B273" s="107" t="s">
        <v>288</v>
      </c>
      <c r="C273" s="90">
        <v>43507</v>
      </c>
      <c r="D273" s="107" t="s">
        <v>2152</v>
      </c>
      <c r="E273" s="107" t="s">
        <v>1709</v>
      </c>
      <c r="F273" s="126">
        <v>5279.54</v>
      </c>
      <c r="G273" s="107" t="str">
        <f t="shared" si="10"/>
        <v>SH19-01290</v>
      </c>
      <c r="H273" s="318"/>
      <c r="I273" s="126"/>
      <c r="J273" s="110">
        <f t="shared" si="11"/>
        <v>5279.54</v>
      </c>
      <c r="K273" s="108"/>
      <c r="L273" s="107"/>
      <c r="M273" s="319"/>
      <c r="N273" s="107"/>
    </row>
    <row r="274" spans="1:14" s="200" customFormat="1" ht="18" customHeight="1">
      <c r="A274" s="107">
        <v>268</v>
      </c>
      <c r="B274" s="107" t="s">
        <v>207</v>
      </c>
      <c r="C274" s="90">
        <v>43507</v>
      </c>
      <c r="D274" s="107" t="s">
        <v>2153</v>
      </c>
      <c r="E274" s="107" t="s">
        <v>1709</v>
      </c>
      <c r="F274" s="126">
        <v>2068.5</v>
      </c>
      <c r="G274" s="107" t="str">
        <f t="shared" si="10"/>
        <v>SH19-01291</v>
      </c>
      <c r="H274" s="318"/>
      <c r="I274" s="126"/>
      <c r="J274" s="110">
        <f t="shared" si="11"/>
        <v>2068.5</v>
      </c>
      <c r="K274" s="108"/>
      <c r="L274" s="107"/>
      <c r="M274" s="319"/>
      <c r="N274" s="107"/>
    </row>
    <row r="275" spans="1:14" s="200" customFormat="1" ht="18" customHeight="1">
      <c r="A275" s="107">
        <v>269</v>
      </c>
      <c r="B275" s="107" t="s">
        <v>223</v>
      </c>
      <c r="C275" s="90">
        <v>43507</v>
      </c>
      <c r="D275" s="107" t="s">
        <v>2154</v>
      </c>
      <c r="E275" s="107" t="s">
        <v>1709</v>
      </c>
      <c r="F275" s="126">
        <v>1851.08</v>
      </c>
      <c r="G275" s="107" t="str">
        <f t="shared" si="10"/>
        <v>SH19-01292</v>
      </c>
      <c r="H275" s="318"/>
      <c r="I275" s="126"/>
      <c r="J275" s="110">
        <f t="shared" si="11"/>
        <v>1851.08</v>
      </c>
      <c r="K275" s="108"/>
      <c r="L275" s="107"/>
      <c r="M275" s="319"/>
      <c r="N275" s="107"/>
    </row>
    <row r="276" spans="1:14" s="200" customFormat="1" ht="18" customHeight="1">
      <c r="A276" s="107">
        <v>270</v>
      </c>
      <c r="B276" s="107" t="s">
        <v>139</v>
      </c>
      <c r="C276" s="90">
        <v>43507</v>
      </c>
      <c r="D276" s="107" t="s">
        <v>2155</v>
      </c>
      <c r="E276" s="107" t="s">
        <v>1709</v>
      </c>
      <c r="F276" s="126">
        <v>1215</v>
      </c>
      <c r="G276" s="107" t="str">
        <f t="shared" si="10"/>
        <v>SH19-01293</v>
      </c>
      <c r="H276" s="318"/>
      <c r="I276" s="126"/>
      <c r="J276" s="110">
        <f t="shared" si="11"/>
        <v>1215</v>
      </c>
      <c r="K276" s="108"/>
      <c r="L276" s="107"/>
      <c r="M276" s="319"/>
      <c r="N276" s="107"/>
    </row>
    <row r="277" spans="1:14" s="200" customFormat="1" ht="18" customHeight="1">
      <c r="A277" s="107">
        <v>271</v>
      </c>
      <c r="B277" s="107" t="s">
        <v>142</v>
      </c>
      <c r="C277" s="90">
        <v>43507</v>
      </c>
      <c r="D277" s="107" t="s">
        <v>2156</v>
      </c>
      <c r="E277" s="107" t="s">
        <v>1709</v>
      </c>
      <c r="F277" s="126">
        <v>627</v>
      </c>
      <c r="G277" s="107" t="str">
        <f t="shared" si="10"/>
        <v>SH19-01294</v>
      </c>
      <c r="H277" s="318"/>
      <c r="I277" s="126"/>
      <c r="J277" s="110">
        <f t="shared" si="11"/>
        <v>627</v>
      </c>
      <c r="K277" s="108"/>
      <c r="L277" s="107"/>
      <c r="M277" s="319"/>
      <c r="N277" s="107"/>
    </row>
    <row r="278" spans="1:14" s="200" customFormat="1" ht="18" customHeight="1">
      <c r="A278" s="107">
        <v>272</v>
      </c>
      <c r="B278" s="107" t="s">
        <v>329</v>
      </c>
      <c r="C278" s="90">
        <v>43507</v>
      </c>
      <c r="D278" s="107" t="s">
        <v>2157</v>
      </c>
      <c r="E278" s="107" t="s">
        <v>1709</v>
      </c>
      <c r="F278" s="126">
        <v>3346.14</v>
      </c>
      <c r="G278" s="107" t="str">
        <f t="shared" si="10"/>
        <v>SH19-01295</v>
      </c>
      <c r="H278" s="318"/>
      <c r="I278" s="126"/>
      <c r="J278" s="110">
        <f t="shared" si="11"/>
        <v>3346.14</v>
      </c>
      <c r="K278" s="108"/>
      <c r="L278" s="107"/>
      <c r="M278" s="319"/>
      <c r="N278" s="107"/>
    </row>
    <row r="279" spans="1:14" s="200" customFormat="1" ht="18" customHeight="1">
      <c r="A279" s="107">
        <v>273</v>
      </c>
      <c r="B279" s="107" t="s">
        <v>43</v>
      </c>
      <c r="C279" s="90">
        <v>43507</v>
      </c>
      <c r="D279" s="107" t="s">
        <v>2158</v>
      </c>
      <c r="E279" s="107" t="s">
        <v>1709</v>
      </c>
      <c r="F279" s="126">
        <v>2081.5</v>
      </c>
      <c r="G279" s="107" t="str">
        <f t="shared" si="10"/>
        <v>SH19-01296</v>
      </c>
      <c r="H279" s="318"/>
      <c r="I279" s="126"/>
      <c r="J279" s="110">
        <f t="shared" si="11"/>
        <v>2081.5</v>
      </c>
      <c r="K279" s="108"/>
      <c r="L279" s="107"/>
      <c r="M279" s="319"/>
      <c r="N279" s="107"/>
    </row>
    <row r="280" spans="1:14" s="200" customFormat="1" ht="18" customHeight="1">
      <c r="A280" s="107">
        <v>274</v>
      </c>
      <c r="B280" s="107" t="s">
        <v>55</v>
      </c>
      <c r="C280" s="90">
        <v>43507</v>
      </c>
      <c r="D280" s="107" t="s">
        <v>2159</v>
      </c>
      <c r="E280" s="107" t="s">
        <v>1709</v>
      </c>
      <c r="F280" s="126">
        <v>1644.84</v>
      </c>
      <c r="G280" s="107" t="str">
        <f t="shared" si="10"/>
        <v>SH19-01297</v>
      </c>
      <c r="H280" s="318"/>
      <c r="I280" s="126"/>
      <c r="J280" s="110">
        <f t="shared" si="11"/>
        <v>1644.84</v>
      </c>
      <c r="K280" s="108"/>
      <c r="L280" s="107"/>
      <c r="M280" s="319"/>
      <c r="N280" s="107"/>
    </row>
    <row r="281" spans="1:14" s="200" customFormat="1" ht="18" customHeight="1">
      <c r="A281" s="107">
        <v>275</v>
      </c>
      <c r="B281" s="107" t="s">
        <v>55</v>
      </c>
      <c r="C281" s="90">
        <v>43507</v>
      </c>
      <c r="D281" s="107" t="s">
        <v>2160</v>
      </c>
      <c r="E281" s="107" t="s">
        <v>1709</v>
      </c>
      <c r="F281" s="126">
        <v>708.84</v>
      </c>
      <c r="G281" s="107" t="str">
        <f t="shared" si="10"/>
        <v>SH19-01298</v>
      </c>
      <c r="H281" s="318"/>
      <c r="I281" s="126"/>
      <c r="J281" s="110">
        <f t="shared" si="11"/>
        <v>708.84</v>
      </c>
      <c r="K281" s="108"/>
      <c r="L281" s="107"/>
      <c r="M281" s="319"/>
      <c r="N281" s="107"/>
    </row>
    <row r="282" spans="1:14" s="200" customFormat="1" ht="18" customHeight="1">
      <c r="A282" s="107">
        <v>276</v>
      </c>
      <c r="B282" s="107" t="s">
        <v>197</v>
      </c>
      <c r="C282" s="90">
        <v>43507</v>
      </c>
      <c r="D282" s="107" t="s">
        <v>2161</v>
      </c>
      <c r="E282" s="107" t="s">
        <v>1709</v>
      </c>
      <c r="F282" s="126">
        <v>6230.4</v>
      </c>
      <c r="G282" s="107" t="str">
        <f t="shared" si="10"/>
        <v>SH19-01299</v>
      </c>
      <c r="H282" s="318"/>
      <c r="I282" s="126"/>
      <c r="J282" s="110">
        <f t="shared" si="11"/>
        <v>6230.4</v>
      </c>
      <c r="K282" s="108"/>
      <c r="L282" s="107"/>
      <c r="M282" s="319"/>
      <c r="N282" s="107"/>
    </row>
    <row r="283" spans="1:14" s="200" customFormat="1" ht="18" customHeight="1">
      <c r="A283" s="107">
        <v>277</v>
      </c>
      <c r="B283" s="107" t="s">
        <v>291</v>
      </c>
      <c r="C283" s="90">
        <v>43507</v>
      </c>
      <c r="D283" s="107" t="s">
        <v>2162</v>
      </c>
      <c r="E283" s="107" t="s">
        <v>1709</v>
      </c>
      <c r="F283" s="126">
        <v>7063.1</v>
      </c>
      <c r="G283" s="107" t="str">
        <f t="shared" si="10"/>
        <v>SH19-01300</v>
      </c>
      <c r="H283" s="318"/>
      <c r="I283" s="126"/>
      <c r="J283" s="110">
        <f t="shared" si="11"/>
        <v>7063.1</v>
      </c>
      <c r="K283" s="108"/>
      <c r="L283" s="107"/>
      <c r="M283" s="319"/>
      <c r="N283" s="107"/>
    </row>
    <row r="284" spans="1:14" s="200" customFormat="1" ht="18" customHeight="1">
      <c r="A284" s="107">
        <v>278</v>
      </c>
      <c r="B284" s="107" t="s">
        <v>42</v>
      </c>
      <c r="C284" s="90">
        <v>43508</v>
      </c>
      <c r="D284" s="107" t="s">
        <v>2163</v>
      </c>
      <c r="E284" s="107" t="s">
        <v>2756</v>
      </c>
      <c r="F284" s="126">
        <v>93.34</v>
      </c>
      <c r="G284" s="107" t="str">
        <f t="shared" si="10"/>
        <v>SH19-01301</v>
      </c>
      <c r="H284" s="318"/>
      <c r="I284" s="126"/>
      <c r="J284" s="110">
        <f t="shared" si="11"/>
        <v>93.34</v>
      </c>
      <c r="K284" s="108"/>
      <c r="L284" s="107"/>
      <c r="M284" s="319"/>
      <c r="N284" s="107"/>
    </row>
    <row r="285" spans="1:14" s="200" customFormat="1" ht="18" customHeight="1">
      <c r="A285" s="107">
        <v>279</v>
      </c>
      <c r="B285" s="107" t="s">
        <v>42</v>
      </c>
      <c r="C285" s="90">
        <v>43507</v>
      </c>
      <c r="D285" s="107" t="s">
        <v>2164</v>
      </c>
      <c r="E285" s="107" t="s">
        <v>2752</v>
      </c>
      <c r="F285" s="126">
        <v>5.93</v>
      </c>
      <c r="G285" s="107" t="str">
        <f t="shared" si="10"/>
        <v>SH19-01302</v>
      </c>
      <c r="H285" s="318"/>
      <c r="I285" s="126"/>
      <c r="J285" s="110">
        <f t="shared" si="11"/>
        <v>5.93</v>
      </c>
      <c r="K285" s="108"/>
      <c r="L285" s="107"/>
      <c r="M285" s="319"/>
      <c r="N285" s="107"/>
    </row>
    <row r="286" spans="1:14" s="200" customFormat="1" ht="18" customHeight="1">
      <c r="A286" s="107">
        <v>280</v>
      </c>
      <c r="B286" s="107" t="s">
        <v>291</v>
      </c>
      <c r="C286" s="90">
        <v>43507</v>
      </c>
      <c r="D286" s="107" t="s">
        <v>2165</v>
      </c>
      <c r="E286" s="107" t="s">
        <v>1709</v>
      </c>
      <c r="F286" s="126">
        <v>1408.94</v>
      </c>
      <c r="G286" s="107" t="str">
        <f t="shared" si="10"/>
        <v>SH19-01303</v>
      </c>
      <c r="H286" s="318"/>
      <c r="I286" s="126"/>
      <c r="J286" s="110">
        <f t="shared" si="11"/>
        <v>1408.94</v>
      </c>
      <c r="K286" s="108"/>
      <c r="L286" s="107"/>
      <c r="M286" s="319"/>
      <c r="N286" s="107"/>
    </row>
    <row r="287" spans="1:14" s="200" customFormat="1" ht="18" customHeight="1">
      <c r="A287" s="107">
        <v>281</v>
      </c>
      <c r="B287" s="107" t="s">
        <v>47</v>
      </c>
      <c r="C287" s="90">
        <v>43507</v>
      </c>
      <c r="D287" s="107" t="s">
        <v>2166</v>
      </c>
      <c r="E287" s="107" t="s">
        <v>1709</v>
      </c>
      <c r="F287" s="126">
        <v>2073.35</v>
      </c>
      <c r="G287" s="107" t="str">
        <f t="shared" si="10"/>
        <v>SH19-01304</v>
      </c>
      <c r="H287" s="318"/>
      <c r="I287" s="126"/>
      <c r="J287" s="110">
        <f t="shared" si="11"/>
        <v>2073.35</v>
      </c>
      <c r="K287" s="108"/>
      <c r="L287" s="107"/>
      <c r="M287" s="319"/>
      <c r="N287" s="107"/>
    </row>
    <row r="288" spans="1:14" s="200" customFormat="1" ht="18" customHeight="1">
      <c r="A288" s="107">
        <v>282</v>
      </c>
      <c r="B288" s="107" t="s">
        <v>1746</v>
      </c>
      <c r="C288" s="90"/>
      <c r="D288" s="327" t="s">
        <v>2167</v>
      </c>
      <c r="E288" s="107" t="s">
        <v>1709</v>
      </c>
      <c r="F288" s="126">
        <v>0</v>
      </c>
      <c r="G288" s="107" t="str">
        <f t="shared" si="10"/>
        <v>SH19-01305</v>
      </c>
      <c r="H288" s="318"/>
      <c r="I288" s="126"/>
      <c r="J288" s="110">
        <f t="shared" si="11"/>
        <v>0</v>
      </c>
      <c r="K288" s="108"/>
      <c r="L288" s="107"/>
      <c r="M288" s="319"/>
      <c r="N288" s="107"/>
    </row>
    <row r="289" spans="1:14" s="200" customFormat="1" ht="18" customHeight="1">
      <c r="A289" s="107">
        <v>283</v>
      </c>
      <c r="B289" s="107" t="s">
        <v>49</v>
      </c>
      <c r="C289" s="90">
        <v>43508</v>
      </c>
      <c r="D289" s="107" t="s">
        <v>2168</v>
      </c>
      <c r="E289" s="107" t="s">
        <v>1709</v>
      </c>
      <c r="F289" s="126">
        <v>14242.8</v>
      </c>
      <c r="G289" s="107" t="str">
        <f t="shared" si="10"/>
        <v>SH19-01306</v>
      </c>
      <c r="H289" s="318"/>
      <c r="I289" s="126"/>
      <c r="J289" s="110">
        <f t="shared" si="11"/>
        <v>14242.8</v>
      </c>
      <c r="K289" s="108"/>
      <c r="L289" s="107"/>
      <c r="M289" s="319"/>
      <c r="N289" s="107"/>
    </row>
    <row r="290" spans="1:14" s="200" customFormat="1" ht="18" customHeight="1">
      <c r="A290" s="107">
        <v>284</v>
      </c>
      <c r="B290" s="107" t="s">
        <v>53</v>
      </c>
      <c r="C290" s="90">
        <v>43507</v>
      </c>
      <c r="D290" s="107" t="s">
        <v>2169</v>
      </c>
      <c r="E290" s="107" t="s">
        <v>1709</v>
      </c>
      <c r="F290" s="126">
        <v>2327.58</v>
      </c>
      <c r="G290" s="107" t="str">
        <f t="shared" si="10"/>
        <v>SH19-01307</v>
      </c>
      <c r="H290" s="318"/>
      <c r="I290" s="126"/>
      <c r="J290" s="110">
        <f t="shared" si="11"/>
        <v>2327.58</v>
      </c>
      <c r="K290" s="108"/>
      <c r="L290" s="107"/>
      <c r="M290" s="319"/>
      <c r="N290" s="107"/>
    </row>
    <row r="291" spans="1:14" s="200" customFormat="1" ht="18" customHeight="1">
      <c r="A291" s="107">
        <v>285</v>
      </c>
      <c r="B291" s="107" t="s">
        <v>142</v>
      </c>
      <c r="C291" s="90">
        <v>43507</v>
      </c>
      <c r="D291" s="107" t="s">
        <v>2170</v>
      </c>
      <c r="E291" s="107" t="s">
        <v>1709</v>
      </c>
      <c r="F291" s="126">
        <v>1649.33</v>
      </c>
      <c r="G291" s="107" t="str">
        <f t="shared" si="10"/>
        <v>SH19-01308</v>
      </c>
      <c r="H291" s="318"/>
      <c r="I291" s="126"/>
      <c r="J291" s="110">
        <f t="shared" si="11"/>
        <v>1649.33</v>
      </c>
      <c r="K291" s="108"/>
      <c r="L291" s="107"/>
      <c r="M291" s="319"/>
      <c r="N291" s="107"/>
    </row>
    <row r="292" spans="1:14" s="200" customFormat="1" ht="18" customHeight="1">
      <c r="A292" s="107">
        <v>286</v>
      </c>
      <c r="B292" s="107" t="s">
        <v>142</v>
      </c>
      <c r="C292" s="90">
        <v>43507</v>
      </c>
      <c r="D292" s="107" t="s">
        <v>2171</v>
      </c>
      <c r="E292" s="107" t="s">
        <v>1709</v>
      </c>
      <c r="F292" s="126">
        <v>839.51</v>
      </c>
      <c r="G292" s="107" t="str">
        <f t="shared" si="10"/>
        <v>SH19-01309</v>
      </c>
      <c r="H292" s="318"/>
      <c r="I292" s="126"/>
      <c r="J292" s="110">
        <f t="shared" si="11"/>
        <v>839.51</v>
      </c>
      <c r="K292" s="108"/>
      <c r="L292" s="107"/>
      <c r="M292" s="319"/>
      <c r="N292" s="107"/>
    </row>
    <row r="293" spans="1:14" s="200" customFormat="1" ht="18" customHeight="1">
      <c r="A293" s="107">
        <v>287</v>
      </c>
      <c r="B293" s="107" t="s">
        <v>288</v>
      </c>
      <c r="C293" s="90">
        <v>43507</v>
      </c>
      <c r="D293" s="107" t="s">
        <v>2172</v>
      </c>
      <c r="E293" s="107" t="s">
        <v>1709</v>
      </c>
      <c r="F293" s="126">
        <v>3449.25</v>
      </c>
      <c r="G293" s="107" t="str">
        <f t="shared" si="10"/>
        <v>SH19-01310</v>
      </c>
      <c r="H293" s="318"/>
      <c r="I293" s="126"/>
      <c r="J293" s="110">
        <f t="shared" si="11"/>
        <v>3449.25</v>
      </c>
      <c r="K293" s="108"/>
      <c r="L293" s="107"/>
      <c r="M293" s="319"/>
      <c r="N293" s="107"/>
    </row>
    <row r="294" spans="1:14" s="200" customFormat="1" ht="18" customHeight="1">
      <c r="A294" s="107">
        <v>288</v>
      </c>
      <c r="B294" s="107" t="s">
        <v>43</v>
      </c>
      <c r="C294" s="90">
        <v>43507</v>
      </c>
      <c r="D294" s="107" t="s">
        <v>2173</v>
      </c>
      <c r="E294" s="107" t="s">
        <v>1709</v>
      </c>
      <c r="F294" s="126">
        <v>4064.54</v>
      </c>
      <c r="G294" s="107" t="str">
        <f t="shared" si="10"/>
        <v>SH19-01311</v>
      </c>
      <c r="H294" s="318"/>
      <c r="I294" s="126"/>
      <c r="J294" s="110">
        <f t="shared" si="11"/>
        <v>4064.54</v>
      </c>
      <c r="K294" s="108"/>
      <c r="L294" s="107"/>
      <c r="M294" s="319"/>
      <c r="N294" s="107"/>
    </row>
    <row r="295" spans="1:14" s="200" customFormat="1" ht="18" customHeight="1">
      <c r="A295" s="107">
        <v>289</v>
      </c>
      <c r="B295" s="107" t="s">
        <v>1746</v>
      </c>
      <c r="C295" s="90"/>
      <c r="D295" s="327" t="s">
        <v>2174</v>
      </c>
      <c r="E295" s="107" t="s">
        <v>1709</v>
      </c>
      <c r="F295" s="126">
        <v>0</v>
      </c>
      <c r="G295" s="107" t="str">
        <f t="shared" si="10"/>
        <v>SH19-01312</v>
      </c>
      <c r="H295" s="318"/>
      <c r="I295" s="126"/>
      <c r="J295" s="110">
        <f t="shared" si="11"/>
        <v>0</v>
      </c>
      <c r="K295" s="108"/>
      <c r="L295" s="107"/>
      <c r="M295" s="319"/>
      <c r="N295" s="107"/>
    </row>
    <row r="296" spans="1:14" s="200" customFormat="1" ht="18" customHeight="1">
      <c r="A296" s="107">
        <v>290</v>
      </c>
      <c r="B296" s="107" t="s">
        <v>329</v>
      </c>
      <c r="C296" s="90">
        <v>43507</v>
      </c>
      <c r="D296" s="107" t="s">
        <v>2175</v>
      </c>
      <c r="E296" s="107" t="s">
        <v>1709</v>
      </c>
      <c r="F296" s="126">
        <v>2542.0100000000002</v>
      </c>
      <c r="G296" s="107" t="str">
        <f t="shared" si="10"/>
        <v>SH19-01313</v>
      </c>
      <c r="H296" s="318"/>
      <c r="I296" s="126"/>
      <c r="J296" s="110">
        <f t="shared" si="11"/>
        <v>2542.0100000000002</v>
      </c>
      <c r="K296" s="108"/>
      <c r="L296" s="107"/>
      <c r="M296" s="319"/>
      <c r="N296" s="107"/>
    </row>
    <row r="297" spans="1:14" s="200" customFormat="1" ht="18" customHeight="1">
      <c r="A297" s="107">
        <v>291</v>
      </c>
      <c r="B297" s="107" t="s">
        <v>42</v>
      </c>
      <c r="C297" s="90">
        <v>43509</v>
      </c>
      <c r="D297" s="107" t="s">
        <v>2176</v>
      </c>
      <c r="E297" s="107" t="s">
        <v>2755</v>
      </c>
      <c r="F297" s="126">
        <v>1280.1099999999999</v>
      </c>
      <c r="G297" s="107" t="str">
        <f t="shared" si="10"/>
        <v>SH19-01314</v>
      </c>
      <c r="H297" s="318"/>
      <c r="I297" s="126"/>
      <c r="J297" s="110">
        <f t="shared" si="11"/>
        <v>1280.1099999999999</v>
      </c>
      <c r="K297" s="108"/>
      <c r="L297" s="107"/>
      <c r="M297" s="319"/>
      <c r="N297" s="107"/>
    </row>
    <row r="298" spans="1:14" s="200" customFormat="1" ht="18" customHeight="1">
      <c r="A298" s="107">
        <v>292</v>
      </c>
      <c r="B298" s="107" t="s">
        <v>42</v>
      </c>
      <c r="C298" s="90">
        <v>43509</v>
      </c>
      <c r="D298" s="107" t="s">
        <v>2177</v>
      </c>
      <c r="E298" s="107" t="s">
        <v>2755</v>
      </c>
      <c r="F298" s="126">
        <v>2997.75</v>
      </c>
      <c r="G298" s="107" t="str">
        <f t="shared" si="10"/>
        <v>SH19-01315</v>
      </c>
      <c r="H298" s="318"/>
      <c r="I298" s="126"/>
      <c r="J298" s="110">
        <f t="shared" si="11"/>
        <v>2997.75</v>
      </c>
      <c r="K298" s="108"/>
      <c r="L298" s="107"/>
      <c r="M298" s="319"/>
      <c r="N298" s="107"/>
    </row>
    <row r="299" spans="1:14" s="200" customFormat="1" ht="18" customHeight="1">
      <c r="A299" s="107">
        <v>293</v>
      </c>
      <c r="B299" s="107" t="s">
        <v>42</v>
      </c>
      <c r="C299" s="90">
        <v>43509</v>
      </c>
      <c r="D299" s="107" t="s">
        <v>2178</v>
      </c>
      <c r="E299" s="107" t="s">
        <v>2755</v>
      </c>
      <c r="F299" s="126">
        <v>3840.86</v>
      </c>
      <c r="G299" s="107" t="str">
        <f t="shared" si="10"/>
        <v>SH19-01316</v>
      </c>
      <c r="H299" s="318"/>
      <c r="I299" s="126"/>
      <c r="J299" s="110">
        <f t="shared" si="11"/>
        <v>3840.86</v>
      </c>
      <c r="K299" s="108"/>
      <c r="L299" s="107"/>
      <c r="M299" s="319"/>
      <c r="N299" s="107"/>
    </row>
    <row r="300" spans="1:14" s="200" customFormat="1" ht="18" customHeight="1">
      <c r="A300" s="107">
        <v>294</v>
      </c>
      <c r="B300" s="107" t="s">
        <v>42</v>
      </c>
      <c r="C300" s="90">
        <v>43509</v>
      </c>
      <c r="D300" s="107" t="s">
        <v>2179</v>
      </c>
      <c r="E300" s="107" t="s">
        <v>2755</v>
      </c>
      <c r="F300" s="126">
        <v>4755.6000000000004</v>
      </c>
      <c r="G300" s="107" t="str">
        <f t="shared" si="10"/>
        <v>SH19-01317</v>
      </c>
      <c r="H300" s="318"/>
      <c r="I300" s="126"/>
      <c r="J300" s="110">
        <f t="shared" si="11"/>
        <v>4755.6000000000004</v>
      </c>
      <c r="K300" s="108"/>
      <c r="L300" s="107"/>
      <c r="M300" s="319"/>
      <c r="N300" s="107"/>
    </row>
    <row r="301" spans="1:14" s="200" customFormat="1" ht="18" customHeight="1">
      <c r="A301" s="107">
        <v>295</v>
      </c>
      <c r="B301" s="107" t="s">
        <v>42</v>
      </c>
      <c r="C301" s="90">
        <v>43509</v>
      </c>
      <c r="D301" s="107" t="s">
        <v>2180</v>
      </c>
      <c r="E301" s="107" t="s">
        <v>2755</v>
      </c>
      <c r="F301" s="126">
        <v>1814.37</v>
      </c>
      <c r="G301" s="107" t="str">
        <f t="shared" si="10"/>
        <v>SH19-01318</v>
      </c>
      <c r="H301" s="318"/>
      <c r="I301" s="126"/>
      <c r="J301" s="110">
        <f t="shared" si="11"/>
        <v>1814.37</v>
      </c>
      <c r="K301" s="108"/>
      <c r="L301" s="107"/>
      <c r="M301" s="319"/>
      <c r="N301" s="107"/>
    </row>
    <row r="302" spans="1:14" s="200" customFormat="1" ht="18" customHeight="1">
      <c r="A302" s="107">
        <v>296</v>
      </c>
      <c r="B302" s="107" t="s">
        <v>42</v>
      </c>
      <c r="C302" s="90">
        <v>43509</v>
      </c>
      <c r="D302" s="107" t="s">
        <v>2181</v>
      </c>
      <c r="E302" s="107" t="s">
        <v>2755</v>
      </c>
      <c r="F302" s="126">
        <v>4796.72</v>
      </c>
      <c r="G302" s="107" t="str">
        <f t="shared" si="10"/>
        <v>SH19-01319</v>
      </c>
      <c r="H302" s="318"/>
      <c r="I302" s="126"/>
      <c r="J302" s="110">
        <f t="shared" si="11"/>
        <v>4796.72</v>
      </c>
      <c r="K302" s="108"/>
      <c r="L302" s="107"/>
      <c r="M302" s="319"/>
      <c r="N302" s="107"/>
    </row>
    <row r="303" spans="1:14" s="200" customFormat="1" ht="18" customHeight="1">
      <c r="A303" s="107">
        <v>297</v>
      </c>
      <c r="B303" s="107" t="s">
        <v>42</v>
      </c>
      <c r="C303" s="90">
        <v>43509</v>
      </c>
      <c r="D303" s="107" t="s">
        <v>2182</v>
      </c>
      <c r="E303" s="107" t="s">
        <v>2755</v>
      </c>
      <c r="F303" s="126">
        <v>1282.8</v>
      </c>
      <c r="G303" s="107" t="str">
        <f t="shared" si="10"/>
        <v>SH19-01320</v>
      </c>
      <c r="H303" s="318"/>
      <c r="I303" s="126"/>
      <c r="J303" s="110">
        <f t="shared" si="11"/>
        <v>1282.8</v>
      </c>
      <c r="K303" s="108"/>
      <c r="L303" s="107"/>
      <c r="M303" s="319"/>
      <c r="N303" s="107"/>
    </row>
    <row r="304" spans="1:14" s="200" customFormat="1" ht="18" customHeight="1">
      <c r="A304" s="107">
        <v>298</v>
      </c>
      <c r="B304" s="107" t="s">
        <v>42</v>
      </c>
      <c r="C304" s="90">
        <v>43509</v>
      </c>
      <c r="D304" s="107" t="s">
        <v>2183</v>
      </c>
      <c r="E304" s="107" t="s">
        <v>2755</v>
      </c>
      <c r="F304" s="126">
        <v>1493.46</v>
      </c>
      <c r="G304" s="107" t="str">
        <f t="shared" si="10"/>
        <v>SH19-01321</v>
      </c>
      <c r="H304" s="318"/>
      <c r="I304" s="126"/>
      <c r="J304" s="110">
        <f t="shared" si="11"/>
        <v>1493.46</v>
      </c>
      <c r="K304" s="108"/>
      <c r="L304" s="107"/>
      <c r="M304" s="319"/>
      <c r="N304" s="107"/>
    </row>
    <row r="305" spans="1:14" s="200" customFormat="1" ht="18" customHeight="1">
      <c r="A305" s="107">
        <v>299</v>
      </c>
      <c r="B305" s="107" t="s">
        <v>42</v>
      </c>
      <c r="C305" s="90">
        <v>43509</v>
      </c>
      <c r="D305" s="107" t="s">
        <v>2184</v>
      </c>
      <c r="E305" s="107" t="s">
        <v>2755</v>
      </c>
      <c r="F305" s="126">
        <v>7331.24</v>
      </c>
      <c r="G305" s="107" t="str">
        <f t="shared" si="10"/>
        <v>SH19-01322</v>
      </c>
      <c r="H305" s="318"/>
      <c r="I305" s="126"/>
      <c r="J305" s="110">
        <f t="shared" si="11"/>
        <v>7331.24</v>
      </c>
      <c r="K305" s="108"/>
      <c r="L305" s="107"/>
      <c r="M305" s="319"/>
      <c r="N305" s="107"/>
    </row>
    <row r="306" spans="1:14" s="200" customFormat="1" ht="18" customHeight="1">
      <c r="A306" s="107">
        <v>300</v>
      </c>
      <c r="B306" s="107" t="s">
        <v>42</v>
      </c>
      <c r="C306" s="90">
        <v>43509</v>
      </c>
      <c r="D306" s="107" t="s">
        <v>2185</v>
      </c>
      <c r="E306" s="107" t="s">
        <v>2755</v>
      </c>
      <c r="F306" s="126">
        <v>3160.45</v>
      </c>
      <c r="G306" s="107" t="str">
        <f t="shared" si="10"/>
        <v>SH19-01323</v>
      </c>
      <c r="H306" s="318"/>
      <c r="I306" s="126"/>
      <c r="J306" s="110">
        <f t="shared" si="11"/>
        <v>3160.45</v>
      </c>
      <c r="K306" s="108"/>
      <c r="L306" s="107"/>
      <c r="M306" s="319"/>
      <c r="N306" s="107"/>
    </row>
    <row r="307" spans="1:14" s="200" customFormat="1" ht="18" customHeight="1">
      <c r="A307" s="107">
        <v>301</v>
      </c>
      <c r="B307" s="107" t="s">
        <v>42</v>
      </c>
      <c r="C307" s="90">
        <v>43509</v>
      </c>
      <c r="D307" s="107" t="s">
        <v>2186</v>
      </c>
      <c r="E307" s="107" t="s">
        <v>2755</v>
      </c>
      <c r="F307" s="126">
        <v>6961.34</v>
      </c>
      <c r="G307" s="107" t="str">
        <f t="shared" si="10"/>
        <v>SH19-01324</v>
      </c>
      <c r="H307" s="318"/>
      <c r="I307" s="126"/>
      <c r="J307" s="110">
        <f t="shared" si="11"/>
        <v>6961.34</v>
      </c>
      <c r="K307" s="108"/>
      <c r="L307" s="107"/>
      <c r="M307" s="319"/>
      <c r="N307" s="107"/>
    </row>
    <row r="308" spans="1:14" s="200" customFormat="1" ht="18" customHeight="1">
      <c r="A308" s="107">
        <v>302</v>
      </c>
      <c r="B308" s="107" t="s">
        <v>42</v>
      </c>
      <c r="C308" s="90">
        <v>43509</v>
      </c>
      <c r="D308" s="107" t="s">
        <v>2187</v>
      </c>
      <c r="E308" s="107" t="s">
        <v>2755</v>
      </c>
      <c r="F308" s="126">
        <v>238.8</v>
      </c>
      <c r="G308" s="107" t="str">
        <f t="shared" si="10"/>
        <v>SH19-01325</v>
      </c>
      <c r="H308" s="318"/>
      <c r="I308" s="126"/>
      <c r="J308" s="110">
        <f t="shared" si="11"/>
        <v>238.8</v>
      </c>
      <c r="K308" s="108"/>
      <c r="L308" s="107"/>
      <c r="M308" s="319"/>
      <c r="N308" s="107"/>
    </row>
    <row r="309" spans="1:14" s="200" customFormat="1" ht="18" customHeight="1">
      <c r="A309" s="107">
        <v>303</v>
      </c>
      <c r="B309" s="107" t="s">
        <v>42</v>
      </c>
      <c r="C309" s="90">
        <v>43509</v>
      </c>
      <c r="D309" s="107" t="s">
        <v>2188</v>
      </c>
      <c r="E309" s="107" t="s">
        <v>2755</v>
      </c>
      <c r="F309" s="126">
        <v>2648.41</v>
      </c>
      <c r="G309" s="107" t="str">
        <f t="shared" si="10"/>
        <v>SH19-01326</v>
      </c>
      <c r="H309" s="318"/>
      <c r="I309" s="126"/>
      <c r="J309" s="110">
        <f t="shared" si="11"/>
        <v>2648.41</v>
      </c>
      <c r="K309" s="108"/>
      <c r="L309" s="107"/>
      <c r="M309" s="319"/>
      <c r="N309" s="107"/>
    </row>
    <row r="310" spans="1:14" s="200" customFormat="1" ht="18" customHeight="1">
      <c r="A310" s="107">
        <v>304</v>
      </c>
      <c r="B310" s="107" t="s">
        <v>42</v>
      </c>
      <c r="C310" s="90">
        <v>43509</v>
      </c>
      <c r="D310" s="107" t="s">
        <v>2189</v>
      </c>
      <c r="E310" s="107" t="s">
        <v>2755</v>
      </c>
      <c r="F310" s="126">
        <v>5420.65</v>
      </c>
      <c r="G310" s="107" t="str">
        <f t="shared" si="10"/>
        <v>SH19-01327</v>
      </c>
      <c r="H310" s="318"/>
      <c r="I310" s="126"/>
      <c r="J310" s="110">
        <f t="shared" si="11"/>
        <v>5420.65</v>
      </c>
      <c r="K310" s="108"/>
      <c r="L310" s="107"/>
      <c r="M310" s="319"/>
      <c r="N310" s="107"/>
    </row>
    <row r="311" spans="1:14" s="200" customFormat="1" ht="18" customHeight="1">
      <c r="A311" s="107">
        <v>305</v>
      </c>
      <c r="B311" s="107" t="s">
        <v>42</v>
      </c>
      <c r="C311" s="90">
        <v>43509</v>
      </c>
      <c r="D311" s="107" t="s">
        <v>2190</v>
      </c>
      <c r="E311" s="107" t="s">
        <v>2755</v>
      </c>
      <c r="F311" s="126">
        <v>6072</v>
      </c>
      <c r="G311" s="107" t="str">
        <f t="shared" si="10"/>
        <v>SH19-01328</v>
      </c>
      <c r="H311" s="318"/>
      <c r="I311" s="126"/>
      <c r="J311" s="110">
        <f t="shared" si="11"/>
        <v>6072</v>
      </c>
      <c r="K311" s="108"/>
      <c r="L311" s="107"/>
      <c r="M311" s="319"/>
      <c r="N311" s="107"/>
    </row>
    <row r="312" spans="1:14" s="200" customFormat="1" ht="18" customHeight="1">
      <c r="A312" s="107">
        <v>306</v>
      </c>
      <c r="B312" s="107" t="s">
        <v>42</v>
      </c>
      <c r="C312" s="90">
        <v>43509</v>
      </c>
      <c r="D312" s="107" t="s">
        <v>2191</v>
      </c>
      <c r="E312" s="107" t="s">
        <v>2755</v>
      </c>
      <c r="F312" s="126">
        <v>6140.51</v>
      </c>
      <c r="G312" s="107" t="str">
        <f t="shared" si="10"/>
        <v>SH19-01329</v>
      </c>
      <c r="H312" s="318"/>
      <c r="I312" s="126"/>
      <c r="J312" s="110">
        <f t="shared" si="11"/>
        <v>6140.51</v>
      </c>
      <c r="K312" s="108"/>
      <c r="L312" s="107"/>
      <c r="M312" s="319"/>
      <c r="N312" s="107"/>
    </row>
    <row r="313" spans="1:14" s="200" customFormat="1" ht="18" customHeight="1">
      <c r="A313" s="107">
        <v>307</v>
      </c>
      <c r="B313" s="107" t="s">
        <v>1727</v>
      </c>
      <c r="C313" s="90">
        <v>43507</v>
      </c>
      <c r="D313" s="107" t="s">
        <v>2192</v>
      </c>
      <c r="E313" s="107" t="s">
        <v>1709</v>
      </c>
      <c r="F313" s="126">
        <v>1126.5</v>
      </c>
      <c r="G313" s="107" t="str">
        <f t="shared" si="10"/>
        <v>SH19-01330</v>
      </c>
      <c r="H313" s="318"/>
      <c r="I313" s="126"/>
      <c r="J313" s="110">
        <f t="shared" si="11"/>
        <v>1126.5</v>
      </c>
      <c r="K313" s="108"/>
      <c r="L313" s="107"/>
      <c r="M313" s="319"/>
      <c r="N313" s="107"/>
    </row>
    <row r="314" spans="1:14" s="200" customFormat="1" ht="18" customHeight="1">
      <c r="A314" s="107">
        <v>308</v>
      </c>
      <c r="B314" s="107" t="s">
        <v>43</v>
      </c>
      <c r="C314" s="90">
        <v>43507</v>
      </c>
      <c r="D314" s="107" t="s">
        <v>2193</v>
      </c>
      <c r="E314" s="107" t="s">
        <v>1709</v>
      </c>
      <c r="F314" s="126">
        <v>2072.85</v>
      </c>
      <c r="G314" s="107" t="str">
        <f t="shared" si="10"/>
        <v>SH19-01331</v>
      </c>
      <c r="H314" s="318"/>
      <c r="I314" s="126"/>
      <c r="J314" s="110">
        <f t="shared" si="11"/>
        <v>2072.85</v>
      </c>
      <c r="K314" s="108"/>
      <c r="L314" s="107"/>
      <c r="M314" s="319"/>
      <c r="N314" s="107"/>
    </row>
    <row r="315" spans="1:14" s="200" customFormat="1" ht="18" customHeight="1">
      <c r="A315" s="107">
        <v>309</v>
      </c>
      <c r="B315" s="107" t="s">
        <v>237</v>
      </c>
      <c r="C315" s="90">
        <v>43508</v>
      </c>
      <c r="D315" s="107" t="s">
        <v>2194</v>
      </c>
      <c r="E315" s="107" t="s">
        <v>1709</v>
      </c>
      <c r="F315" s="126">
        <v>3266.7</v>
      </c>
      <c r="G315" s="107" t="str">
        <f t="shared" si="10"/>
        <v>SH19-01332</v>
      </c>
      <c r="H315" s="318"/>
      <c r="I315" s="126"/>
      <c r="J315" s="110">
        <f t="shared" si="11"/>
        <v>3266.7</v>
      </c>
      <c r="K315" s="108"/>
      <c r="L315" s="107"/>
      <c r="M315" s="319"/>
      <c r="N315" s="107"/>
    </row>
    <row r="316" spans="1:14" s="200" customFormat="1" ht="18" customHeight="1">
      <c r="A316" s="107">
        <v>310</v>
      </c>
      <c r="B316" s="107" t="s">
        <v>1746</v>
      </c>
      <c r="C316" s="90"/>
      <c r="D316" s="353" t="s">
        <v>2195</v>
      </c>
      <c r="E316" s="107" t="s">
        <v>1709</v>
      </c>
      <c r="F316" s="126">
        <v>0</v>
      </c>
      <c r="G316" s="107" t="str">
        <f t="shared" si="10"/>
        <v>SH19-01333</v>
      </c>
      <c r="H316" s="318"/>
      <c r="I316" s="126"/>
      <c r="J316" s="110">
        <f t="shared" si="11"/>
        <v>0</v>
      </c>
      <c r="K316" s="108"/>
      <c r="L316" s="107"/>
      <c r="M316" s="319"/>
      <c r="N316" s="107"/>
    </row>
    <row r="317" spans="1:14" s="200" customFormat="1" ht="18" customHeight="1">
      <c r="A317" s="107">
        <v>311</v>
      </c>
      <c r="B317" s="107" t="s">
        <v>42</v>
      </c>
      <c r="C317" s="90">
        <v>43508</v>
      </c>
      <c r="D317" s="107" t="s">
        <v>2196</v>
      </c>
      <c r="E317" s="107" t="s">
        <v>2756</v>
      </c>
      <c r="F317" s="126">
        <v>1658.92</v>
      </c>
      <c r="G317" s="107" t="str">
        <f t="shared" si="10"/>
        <v>SH19-01334</v>
      </c>
      <c r="H317" s="318"/>
      <c r="I317" s="126"/>
      <c r="J317" s="110">
        <f t="shared" si="11"/>
        <v>1658.92</v>
      </c>
      <c r="K317" s="108"/>
      <c r="L317" s="107"/>
      <c r="M317" s="319"/>
      <c r="N317" s="107"/>
    </row>
    <row r="318" spans="1:14" s="200" customFormat="1" ht="18" customHeight="1">
      <c r="A318" s="107">
        <v>312</v>
      </c>
      <c r="B318" s="107" t="s">
        <v>42</v>
      </c>
      <c r="C318" s="90">
        <v>43508</v>
      </c>
      <c r="D318" s="107" t="s">
        <v>2197</v>
      </c>
      <c r="E318" s="107" t="s">
        <v>2756</v>
      </c>
      <c r="F318" s="126">
        <v>923.32</v>
      </c>
      <c r="G318" s="107" t="str">
        <f t="shared" si="10"/>
        <v>SH19-01335</v>
      </c>
      <c r="H318" s="318"/>
      <c r="I318" s="126"/>
      <c r="J318" s="110">
        <f t="shared" si="11"/>
        <v>923.32</v>
      </c>
      <c r="K318" s="108"/>
      <c r="L318" s="107"/>
      <c r="M318" s="319"/>
      <c r="N318" s="107"/>
    </row>
    <row r="319" spans="1:14" s="200" customFormat="1" ht="18" customHeight="1">
      <c r="A319" s="107">
        <v>313</v>
      </c>
      <c r="B319" s="107" t="s">
        <v>42</v>
      </c>
      <c r="C319" s="90">
        <v>43508</v>
      </c>
      <c r="D319" s="107" t="s">
        <v>2198</v>
      </c>
      <c r="E319" s="107" t="s">
        <v>2756</v>
      </c>
      <c r="F319" s="126">
        <v>284.05</v>
      </c>
      <c r="G319" s="107" t="str">
        <f t="shared" si="10"/>
        <v>SH19-01336</v>
      </c>
      <c r="H319" s="318"/>
      <c r="I319" s="126"/>
      <c r="J319" s="110">
        <f t="shared" si="11"/>
        <v>284.05</v>
      </c>
      <c r="K319" s="108"/>
      <c r="L319" s="107"/>
      <c r="M319" s="319"/>
      <c r="N319" s="107"/>
    </row>
    <row r="320" spans="1:14" s="200" customFormat="1" ht="18" customHeight="1">
      <c r="A320" s="107">
        <v>314</v>
      </c>
      <c r="B320" s="107" t="s">
        <v>42</v>
      </c>
      <c r="C320" s="90">
        <v>43508</v>
      </c>
      <c r="D320" s="107" t="s">
        <v>2199</v>
      </c>
      <c r="E320" s="107" t="s">
        <v>2756</v>
      </c>
      <c r="F320" s="126">
        <v>98.57</v>
      </c>
      <c r="G320" s="107" t="str">
        <f t="shared" si="10"/>
        <v>SH19-01337</v>
      </c>
      <c r="H320" s="318"/>
      <c r="I320" s="126"/>
      <c r="J320" s="110">
        <f t="shared" si="11"/>
        <v>98.57</v>
      </c>
      <c r="K320" s="108"/>
      <c r="L320" s="107"/>
      <c r="M320" s="319"/>
      <c r="N320" s="107"/>
    </row>
    <row r="321" spans="1:14" s="200" customFormat="1" ht="18" customHeight="1">
      <c r="A321" s="107">
        <v>315</v>
      </c>
      <c r="B321" s="107" t="s">
        <v>42</v>
      </c>
      <c r="C321" s="90">
        <v>43508</v>
      </c>
      <c r="D321" s="107" t="s">
        <v>2200</v>
      </c>
      <c r="E321" s="107" t="s">
        <v>2756</v>
      </c>
      <c r="F321" s="126">
        <v>29.15</v>
      </c>
      <c r="G321" s="107" t="str">
        <f t="shared" si="10"/>
        <v>SH19-01338</v>
      </c>
      <c r="H321" s="318"/>
      <c r="I321" s="126"/>
      <c r="J321" s="110">
        <f t="shared" si="11"/>
        <v>29.15</v>
      </c>
      <c r="K321" s="108"/>
      <c r="L321" s="107"/>
      <c r="M321" s="319"/>
      <c r="N321" s="107"/>
    </row>
    <row r="322" spans="1:14" s="200" customFormat="1" ht="18" customHeight="1">
      <c r="A322" s="107">
        <v>316</v>
      </c>
      <c r="B322" s="107" t="s">
        <v>55</v>
      </c>
      <c r="C322" s="90">
        <v>43508</v>
      </c>
      <c r="D322" s="107" t="s">
        <v>2201</v>
      </c>
      <c r="E322" s="107" t="s">
        <v>1709</v>
      </c>
      <c r="F322" s="126">
        <v>1644.84</v>
      </c>
      <c r="G322" s="107" t="str">
        <f t="shared" si="10"/>
        <v>SH19-01339</v>
      </c>
      <c r="H322" s="318"/>
      <c r="I322" s="126"/>
      <c r="J322" s="110">
        <f t="shared" si="11"/>
        <v>1644.84</v>
      </c>
      <c r="K322" s="108"/>
      <c r="L322" s="107"/>
      <c r="M322" s="319"/>
      <c r="N322" s="107"/>
    </row>
    <row r="323" spans="1:14" s="200" customFormat="1" ht="18" customHeight="1">
      <c r="A323" s="107">
        <v>317</v>
      </c>
      <c r="B323" s="107" t="s">
        <v>55</v>
      </c>
      <c r="C323" s="90">
        <v>43508</v>
      </c>
      <c r="D323" s="107" t="s">
        <v>2202</v>
      </c>
      <c r="E323" s="107" t="s">
        <v>1709</v>
      </c>
      <c r="F323" s="126">
        <v>831.96</v>
      </c>
      <c r="G323" s="107" t="str">
        <f t="shared" si="10"/>
        <v>SH19-01340</v>
      </c>
      <c r="H323" s="318"/>
      <c r="I323" s="126"/>
      <c r="J323" s="110">
        <f t="shared" si="11"/>
        <v>831.96</v>
      </c>
      <c r="K323" s="108"/>
      <c r="L323" s="107"/>
      <c r="M323" s="319"/>
      <c r="N323" s="107"/>
    </row>
    <row r="324" spans="1:14" s="200" customFormat="1" ht="18" customHeight="1">
      <c r="A324" s="107">
        <v>318</v>
      </c>
      <c r="B324" s="107" t="s">
        <v>55</v>
      </c>
      <c r="C324" s="90">
        <v>43508</v>
      </c>
      <c r="D324" s="107" t="s">
        <v>2203</v>
      </c>
      <c r="E324" s="107" t="s">
        <v>1709</v>
      </c>
      <c r="F324" s="126">
        <v>1549.62</v>
      </c>
      <c r="G324" s="107" t="str">
        <f t="shared" si="10"/>
        <v>SH19-01341</v>
      </c>
      <c r="H324" s="318"/>
      <c r="I324" s="126"/>
      <c r="J324" s="110">
        <f t="shared" si="11"/>
        <v>1549.62</v>
      </c>
      <c r="K324" s="108"/>
      <c r="L324" s="107"/>
      <c r="M324" s="319"/>
      <c r="N324" s="107"/>
    </row>
    <row r="325" spans="1:14" s="200" customFormat="1" ht="18" customHeight="1">
      <c r="A325" s="107">
        <v>319</v>
      </c>
      <c r="B325" s="107" t="s">
        <v>43</v>
      </c>
      <c r="C325" s="90">
        <v>43508</v>
      </c>
      <c r="D325" s="107" t="s">
        <v>2204</v>
      </c>
      <c r="E325" s="107" t="s">
        <v>1709</v>
      </c>
      <c r="F325" s="126">
        <v>3810</v>
      </c>
      <c r="G325" s="107" t="str">
        <f t="shared" ref="G325:G388" si="12">D325</f>
        <v>SH19-01342</v>
      </c>
      <c r="H325" s="318"/>
      <c r="I325" s="126"/>
      <c r="J325" s="110">
        <f t="shared" si="11"/>
        <v>3810</v>
      </c>
      <c r="K325" s="108"/>
      <c r="L325" s="107"/>
      <c r="M325" s="319"/>
      <c r="N325" s="107"/>
    </row>
    <row r="326" spans="1:14" s="200" customFormat="1" ht="18" customHeight="1">
      <c r="A326" s="107">
        <v>320</v>
      </c>
      <c r="B326" s="107" t="s">
        <v>329</v>
      </c>
      <c r="C326" s="90">
        <v>43508</v>
      </c>
      <c r="D326" s="107" t="s">
        <v>2205</v>
      </c>
      <c r="E326" s="107" t="s">
        <v>1709</v>
      </c>
      <c r="F326" s="126">
        <v>3270.49</v>
      </c>
      <c r="G326" s="107" t="str">
        <f t="shared" si="12"/>
        <v>SH19-01343</v>
      </c>
      <c r="H326" s="318"/>
      <c r="I326" s="126"/>
      <c r="J326" s="110">
        <f t="shared" si="11"/>
        <v>3270.49</v>
      </c>
      <c r="K326" s="108"/>
      <c r="L326" s="107"/>
      <c r="M326" s="319"/>
      <c r="N326" s="107"/>
    </row>
    <row r="327" spans="1:14" s="200" customFormat="1" ht="18" customHeight="1">
      <c r="A327" s="107">
        <v>321</v>
      </c>
      <c r="B327" s="107" t="s">
        <v>2758</v>
      </c>
      <c r="C327" s="90">
        <v>43508</v>
      </c>
      <c r="D327" s="107" t="s">
        <v>2206</v>
      </c>
      <c r="E327" s="107" t="s">
        <v>1709</v>
      </c>
      <c r="F327" s="126">
        <v>1695.76</v>
      </c>
      <c r="G327" s="107" t="str">
        <f t="shared" si="12"/>
        <v>SH19-01344</v>
      </c>
      <c r="H327" s="318"/>
      <c r="I327" s="126"/>
      <c r="J327" s="110">
        <f t="shared" ref="J327:J390" si="13">F327-I327</f>
        <v>1695.76</v>
      </c>
      <c r="K327" s="108"/>
      <c r="L327" s="107"/>
      <c r="M327" s="319"/>
      <c r="N327" s="107"/>
    </row>
    <row r="328" spans="1:14" s="200" customFormat="1" ht="18" customHeight="1">
      <c r="A328" s="107">
        <v>322</v>
      </c>
      <c r="B328" s="107" t="s">
        <v>142</v>
      </c>
      <c r="C328" s="90">
        <v>43508</v>
      </c>
      <c r="D328" s="107" t="s">
        <v>2207</v>
      </c>
      <c r="E328" s="107" t="s">
        <v>1709</v>
      </c>
      <c r="F328" s="126">
        <v>598.51</v>
      </c>
      <c r="G328" s="107" t="str">
        <f t="shared" si="12"/>
        <v>SH19-01345</v>
      </c>
      <c r="H328" s="318"/>
      <c r="I328" s="126"/>
      <c r="J328" s="110">
        <f t="shared" si="13"/>
        <v>598.51</v>
      </c>
      <c r="K328" s="108"/>
      <c r="L328" s="107"/>
      <c r="M328" s="319"/>
      <c r="N328" s="107"/>
    </row>
    <row r="329" spans="1:14" s="200" customFormat="1" ht="18" customHeight="1">
      <c r="A329" s="107">
        <v>323</v>
      </c>
      <c r="B329" s="107" t="s">
        <v>141</v>
      </c>
      <c r="C329" s="90">
        <v>43508</v>
      </c>
      <c r="D329" s="107" t="s">
        <v>2208</v>
      </c>
      <c r="E329" s="107" t="s">
        <v>1709</v>
      </c>
      <c r="F329" s="126">
        <v>2166</v>
      </c>
      <c r="G329" s="107" t="str">
        <f t="shared" si="12"/>
        <v>SH19-01346</v>
      </c>
      <c r="H329" s="318"/>
      <c r="I329" s="126"/>
      <c r="J329" s="110">
        <f t="shared" si="13"/>
        <v>2166</v>
      </c>
      <c r="K329" s="108"/>
      <c r="L329" s="107"/>
      <c r="M329" s="319"/>
      <c r="N329" s="107"/>
    </row>
    <row r="330" spans="1:14" s="200" customFormat="1" ht="18" customHeight="1">
      <c r="A330" s="107">
        <v>324</v>
      </c>
      <c r="B330" s="107" t="s">
        <v>139</v>
      </c>
      <c r="C330" s="90">
        <v>43508</v>
      </c>
      <c r="D330" s="107" t="s">
        <v>2209</v>
      </c>
      <c r="E330" s="107" t="s">
        <v>1709</v>
      </c>
      <c r="F330" s="126">
        <v>1236</v>
      </c>
      <c r="G330" s="107" t="str">
        <f t="shared" si="12"/>
        <v>SH19-01347</v>
      </c>
      <c r="H330" s="318"/>
      <c r="I330" s="126"/>
      <c r="J330" s="110">
        <f t="shared" si="13"/>
        <v>1236</v>
      </c>
      <c r="K330" s="108"/>
      <c r="L330" s="107"/>
      <c r="M330" s="319"/>
      <c r="N330" s="107"/>
    </row>
    <row r="331" spans="1:14" s="200" customFormat="1" ht="18" customHeight="1">
      <c r="A331" s="107">
        <v>325</v>
      </c>
      <c r="B331" s="107" t="s">
        <v>45</v>
      </c>
      <c r="C331" s="90">
        <v>43508</v>
      </c>
      <c r="D331" s="107" t="s">
        <v>2210</v>
      </c>
      <c r="E331" s="107" t="s">
        <v>1709</v>
      </c>
      <c r="F331" s="126">
        <v>3037.21</v>
      </c>
      <c r="G331" s="107" t="str">
        <f t="shared" si="12"/>
        <v>SH19-01348</v>
      </c>
      <c r="H331" s="318"/>
      <c r="I331" s="126"/>
      <c r="J331" s="110">
        <f t="shared" si="13"/>
        <v>3037.21</v>
      </c>
      <c r="K331" s="108"/>
      <c r="L331" s="107"/>
      <c r="M331" s="319"/>
      <c r="N331" s="107"/>
    </row>
    <row r="332" spans="1:14" s="200" customFormat="1" ht="18" customHeight="1">
      <c r="A332" s="107">
        <v>326</v>
      </c>
      <c r="B332" s="107" t="s">
        <v>298</v>
      </c>
      <c r="C332" s="90">
        <v>43508</v>
      </c>
      <c r="D332" s="107" t="s">
        <v>2211</v>
      </c>
      <c r="E332" s="107" t="s">
        <v>1709</v>
      </c>
      <c r="F332" s="126">
        <v>539.54999999999995</v>
      </c>
      <c r="G332" s="107" t="str">
        <f t="shared" si="12"/>
        <v>SH19-01349</v>
      </c>
      <c r="H332" s="318"/>
      <c r="I332" s="126"/>
      <c r="J332" s="110">
        <f t="shared" si="13"/>
        <v>539.54999999999995</v>
      </c>
      <c r="K332" s="108"/>
      <c r="L332" s="107"/>
      <c r="M332" s="319"/>
      <c r="N332" s="107"/>
    </row>
    <row r="333" spans="1:14" s="200" customFormat="1" ht="18" customHeight="1">
      <c r="A333" s="107">
        <v>327</v>
      </c>
      <c r="B333" s="107" t="s">
        <v>1727</v>
      </c>
      <c r="C333" s="90">
        <v>43508</v>
      </c>
      <c r="D333" s="107" t="s">
        <v>2212</v>
      </c>
      <c r="E333" s="107" t="s">
        <v>1709</v>
      </c>
      <c r="F333" s="126">
        <v>1277.0999999999999</v>
      </c>
      <c r="G333" s="107" t="str">
        <f t="shared" si="12"/>
        <v>SH19-01350</v>
      </c>
      <c r="H333" s="318"/>
      <c r="I333" s="126"/>
      <c r="J333" s="110">
        <f t="shared" si="13"/>
        <v>1277.0999999999999</v>
      </c>
      <c r="K333" s="108"/>
      <c r="L333" s="107"/>
      <c r="M333" s="319"/>
      <c r="N333" s="107"/>
    </row>
    <row r="334" spans="1:14" s="200" customFormat="1" ht="18" customHeight="1">
      <c r="A334" s="107">
        <v>328</v>
      </c>
      <c r="B334" s="107" t="s">
        <v>288</v>
      </c>
      <c r="C334" s="90">
        <v>43508</v>
      </c>
      <c r="D334" s="107" t="s">
        <v>2213</v>
      </c>
      <c r="E334" s="107" t="s">
        <v>1709</v>
      </c>
      <c r="F334" s="126">
        <v>993.38</v>
      </c>
      <c r="G334" s="107" t="str">
        <f t="shared" si="12"/>
        <v>SH19-01351</v>
      </c>
      <c r="H334" s="318"/>
      <c r="I334" s="126"/>
      <c r="J334" s="110">
        <f t="shared" si="13"/>
        <v>993.38</v>
      </c>
      <c r="K334" s="108"/>
      <c r="L334" s="107"/>
      <c r="M334" s="319"/>
      <c r="N334" s="107"/>
    </row>
    <row r="335" spans="1:14" s="200" customFormat="1" ht="18" customHeight="1">
      <c r="A335" s="107">
        <v>329</v>
      </c>
      <c r="B335" s="107" t="s">
        <v>53</v>
      </c>
      <c r="C335" s="90">
        <v>43508</v>
      </c>
      <c r="D335" s="107" t="s">
        <v>2214</v>
      </c>
      <c r="E335" s="107" t="s">
        <v>1709</v>
      </c>
      <c r="F335" s="126">
        <v>2249.75</v>
      </c>
      <c r="G335" s="107" t="str">
        <f t="shared" si="12"/>
        <v>SH19-01352</v>
      </c>
      <c r="H335" s="318"/>
      <c r="I335" s="126"/>
      <c r="J335" s="110">
        <f t="shared" si="13"/>
        <v>2249.75</v>
      </c>
      <c r="K335" s="108"/>
      <c r="L335" s="107"/>
      <c r="M335" s="319"/>
      <c r="N335" s="107"/>
    </row>
    <row r="336" spans="1:14" s="200" customFormat="1" ht="18" customHeight="1">
      <c r="A336" s="107">
        <v>330</v>
      </c>
      <c r="B336" s="107" t="s">
        <v>50</v>
      </c>
      <c r="C336" s="90">
        <v>43508</v>
      </c>
      <c r="D336" s="107" t="s">
        <v>2215</v>
      </c>
      <c r="E336" s="107" t="s">
        <v>1709</v>
      </c>
      <c r="F336" s="126">
        <v>5973.41</v>
      </c>
      <c r="G336" s="107" t="str">
        <f t="shared" si="12"/>
        <v>SH19-01353</v>
      </c>
      <c r="H336" s="318"/>
      <c r="I336" s="126"/>
      <c r="J336" s="110">
        <f t="shared" si="13"/>
        <v>5973.41</v>
      </c>
      <c r="K336" s="108"/>
      <c r="L336" s="107"/>
      <c r="M336" s="319"/>
      <c r="N336" s="107"/>
    </row>
    <row r="337" spans="1:14" s="200" customFormat="1" ht="18" customHeight="1">
      <c r="A337" s="107">
        <v>331</v>
      </c>
      <c r="B337" s="107" t="s">
        <v>1746</v>
      </c>
      <c r="C337" s="90"/>
      <c r="D337" s="353" t="s">
        <v>2216</v>
      </c>
      <c r="E337" s="107" t="s">
        <v>1709</v>
      </c>
      <c r="F337" s="126">
        <v>0</v>
      </c>
      <c r="G337" s="107" t="str">
        <f t="shared" si="12"/>
        <v>SH19-01354</v>
      </c>
      <c r="H337" s="318"/>
      <c r="I337" s="126"/>
      <c r="J337" s="110">
        <f t="shared" si="13"/>
        <v>0</v>
      </c>
      <c r="K337" s="108"/>
      <c r="L337" s="107"/>
      <c r="M337" s="319"/>
      <c r="N337" s="107"/>
    </row>
    <row r="338" spans="1:14" s="200" customFormat="1" ht="18" customHeight="1">
      <c r="A338" s="107">
        <v>332</v>
      </c>
      <c r="B338" s="107" t="s">
        <v>142</v>
      </c>
      <c r="C338" s="90">
        <v>43508</v>
      </c>
      <c r="D338" s="107" t="s">
        <v>2217</v>
      </c>
      <c r="E338" s="107" t="s">
        <v>1709</v>
      </c>
      <c r="F338" s="126">
        <v>2461.25</v>
      </c>
      <c r="G338" s="107" t="str">
        <f t="shared" si="12"/>
        <v>SH19-01355</v>
      </c>
      <c r="H338" s="318"/>
      <c r="I338" s="126"/>
      <c r="J338" s="110">
        <f t="shared" si="13"/>
        <v>2461.25</v>
      </c>
      <c r="K338" s="108"/>
      <c r="L338" s="107"/>
      <c r="M338" s="319"/>
      <c r="N338" s="107"/>
    </row>
    <row r="339" spans="1:14" s="200" customFormat="1" ht="18" customHeight="1">
      <c r="A339" s="107">
        <v>333</v>
      </c>
      <c r="B339" s="107" t="s">
        <v>141</v>
      </c>
      <c r="C339" s="90">
        <v>43508</v>
      </c>
      <c r="D339" s="107" t="s">
        <v>2218</v>
      </c>
      <c r="E339" s="107" t="s">
        <v>1709</v>
      </c>
      <c r="F339" s="126">
        <v>541.5</v>
      </c>
      <c r="G339" s="107" t="str">
        <f t="shared" si="12"/>
        <v>SH19-01356</v>
      </c>
      <c r="H339" s="318"/>
      <c r="I339" s="126"/>
      <c r="J339" s="110">
        <f t="shared" si="13"/>
        <v>541.5</v>
      </c>
      <c r="K339" s="108"/>
      <c r="L339" s="107"/>
      <c r="M339" s="319"/>
      <c r="N339" s="107"/>
    </row>
    <row r="340" spans="1:14" s="200" customFormat="1" ht="18" customHeight="1">
      <c r="A340" s="107">
        <v>334</v>
      </c>
      <c r="B340" s="107" t="s">
        <v>288</v>
      </c>
      <c r="C340" s="90">
        <v>43508</v>
      </c>
      <c r="D340" s="107" t="s">
        <v>2219</v>
      </c>
      <c r="E340" s="107" t="s">
        <v>1709</v>
      </c>
      <c r="F340" s="126">
        <v>1195.92</v>
      </c>
      <c r="G340" s="107" t="str">
        <f t="shared" si="12"/>
        <v>SH19-01357</v>
      </c>
      <c r="H340" s="318"/>
      <c r="I340" s="126"/>
      <c r="J340" s="110">
        <f t="shared" si="13"/>
        <v>1195.92</v>
      </c>
      <c r="K340" s="108"/>
      <c r="L340" s="107"/>
      <c r="M340" s="319"/>
      <c r="N340" s="107"/>
    </row>
    <row r="341" spans="1:14" s="200" customFormat="1" ht="18" customHeight="1">
      <c r="A341" s="107">
        <v>335</v>
      </c>
      <c r="B341" s="107" t="s">
        <v>49</v>
      </c>
      <c r="C341" s="90">
        <v>43509</v>
      </c>
      <c r="D341" s="107" t="s">
        <v>2220</v>
      </c>
      <c r="E341" s="107" t="s">
        <v>1709</v>
      </c>
      <c r="F341" s="126">
        <v>14242.8</v>
      </c>
      <c r="G341" s="107" t="str">
        <f t="shared" si="12"/>
        <v>SH19-01358</v>
      </c>
      <c r="H341" s="318"/>
      <c r="I341" s="126"/>
      <c r="J341" s="110">
        <f t="shared" si="13"/>
        <v>14242.8</v>
      </c>
      <c r="K341" s="108"/>
      <c r="L341" s="107"/>
      <c r="M341" s="319"/>
      <c r="N341" s="107"/>
    </row>
    <row r="342" spans="1:14" s="200" customFormat="1" ht="18" customHeight="1">
      <c r="A342" s="107">
        <v>336</v>
      </c>
      <c r="B342" s="107" t="s">
        <v>43</v>
      </c>
      <c r="C342" s="90">
        <v>43508</v>
      </c>
      <c r="D342" s="107" t="s">
        <v>2221</v>
      </c>
      <c r="E342" s="107" t="s">
        <v>1709</v>
      </c>
      <c r="F342" s="126">
        <v>1503.75</v>
      </c>
      <c r="G342" s="107" t="str">
        <f t="shared" si="12"/>
        <v>SH19-01359</v>
      </c>
      <c r="H342" s="318"/>
      <c r="I342" s="126"/>
      <c r="J342" s="110">
        <f t="shared" si="13"/>
        <v>1503.75</v>
      </c>
      <c r="K342" s="108"/>
      <c r="L342" s="107"/>
      <c r="M342" s="319"/>
      <c r="N342" s="107"/>
    </row>
    <row r="343" spans="1:14" s="200" customFormat="1" ht="18" customHeight="1">
      <c r="A343" s="107">
        <v>337</v>
      </c>
      <c r="B343" s="107" t="s">
        <v>43</v>
      </c>
      <c r="C343" s="90">
        <v>43508</v>
      </c>
      <c r="D343" s="107" t="s">
        <v>2222</v>
      </c>
      <c r="E343" s="107" t="s">
        <v>1709</v>
      </c>
      <c r="F343" s="126">
        <v>4108.5</v>
      </c>
      <c r="G343" s="107" t="str">
        <f t="shared" si="12"/>
        <v>SH19-01360</v>
      </c>
      <c r="H343" s="318"/>
      <c r="I343" s="126"/>
      <c r="J343" s="110">
        <f t="shared" si="13"/>
        <v>4108.5</v>
      </c>
      <c r="K343" s="108"/>
      <c r="L343" s="107"/>
      <c r="M343" s="319"/>
      <c r="N343" s="107"/>
    </row>
    <row r="344" spans="1:14" s="200" customFormat="1" ht="18" customHeight="1">
      <c r="A344" s="107">
        <v>338</v>
      </c>
      <c r="B344" s="107" t="s">
        <v>288</v>
      </c>
      <c r="C344" s="90">
        <v>43508</v>
      </c>
      <c r="D344" s="107" t="s">
        <v>2223</v>
      </c>
      <c r="E344" s="107" t="s">
        <v>1709</v>
      </c>
      <c r="F344" s="126">
        <v>689.4</v>
      </c>
      <c r="G344" s="107" t="str">
        <f t="shared" si="12"/>
        <v>SH19-01361</v>
      </c>
      <c r="H344" s="318"/>
      <c r="I344" s="126"/>
      <c r="J344" s="110">
        <f t="shared" si="13"/>
        <v>689.4</v>
      </c>
      <c r="K344" s="108"/>
      <c r="L344" s="107"/>
      <c r="M344" s="319"/>
      <c r="N344" s="107"/>
    </row>
    <row r="345" spans="1:14" s="200" customFormat="1" ht="18" customHeight="1">
      <c r="A345" s="107">
        <v>339</v>
      </c>
      <c r="B345" s="107" t="s">
        <v>291</v>
      </c>
      <c r="C345" s="90">
        <v>43509</v>
      </c>
      <c r="D345" s="107" t="s">
        <v>2224</v>
      </c>
      <c r="E345" s="107" t="s">
        <v>1709</v>
      </c>
      <c r="F345" s="126">
        <v>4978.2</v>
      </c>
      <c r="G345" s="107" t="str">
        <f t="shared" si="12"/>
        <v>SH19-01362</v>
      </c>
      <c r="H345" s="318"/>
      <c r="I345" s="126"/>
      <c r="J345" s="110">
        <f t="shared" si="13"/>
        <v>4978.2</v>
      </c>
      <c r="K345" s="108"/>
      <c r="L345" s="107"/>
      <c r="M345" s="319"/>
      <c r="N345" s="107"/>
    </row>
    <row r="346" spans="1:14" s="200" customFormat="1" ht="18" customHeight="1">
      <c r="A346" s="107">
        <v>340</v>
      </c>
      <c r="B346" s="107" t="s">
        <v>1727</v>
      </c>
      <c r="C346" s="90">
        <v>43508</v>
      </c>
      <c r="D346" s="107" t="s">
        <v>2225</v>
      </c>
      <c r="E346" s="107" t="s">
        <v>1709</v>
      </c>
      <c r="F346" s="126">
        <v>2027.7</v>
      </c>
      <c r="G346" s="107" t="str">
        <f t="shared" si="12"/>
        <v>SH19-01363</v>
      </c>
      <c r="H346" s="318"/>
      <c r="I346" s="126"/>
      <c r="J346" s="110">
        <f t="shared" si="13"/>
        <v>2027.7</v>
      </c>
      <c r="K346" s="108"/>
      <c r="L346" s="107"/>
      <c r="M346" s="319"/>
      <c r="N346" s="107"/>
    </row>
    <row r="347" spans="1:14" s="200" customFormat="1" ht="18" customHeight="1">
      <c r="A347" s="107">
        <v>341</v>
      </c>
      <c r="B347" s="107" t="s">
        <v>42</v>
      </c>
      <c r="C347" s="90">
        <v>43510</v>
      </c>
      <c r="D347" s="107" t="s">
        <v>2226</v>
      </c>
      <c r="E347" s="107" t="s">
        <v>2754</v>
      </c>
      <c r="F347" s="126">
        <v>4881.72</v>
      </c>
      <c r="G347" s="107" t="str">
        <f t="shared" si="12"/>
        <v>SH19-01364</v>
      </c>
      <c r="H347" s="318"/>
      <c r="I347" s="126"/>
      <c r="J347" s="110">
        <f t="shared" si="13"/>
        <v>4881.72</v>
      </c>
      <c r="K347" s="108"/>
      <c r="L347" s="107"/>
      <c r="M347" s="319"/>
      <c r="N347" s="107"/>
    </row>
    <row r="348" spans="1:14" s="200" customFormat="1" ht="18" customHeight="1">
      <c r="A348" s="107">
        <v>342</v>
      </c>
      <c r="B348" s="107" t="s">
        <v>42</v>
      </c>
      <c r="C348" s="90">
        <v>43510</v>
      </c>
      <c r="D348" s="107" t="s">
        <v>2227</v>
      </c>
      <c r="E348" s="107" t="s">
        <v>2754</v>
      </c>
      <c r="F348" s="126">
        <v>5594.26</v>
      </c>
      <c r="G348" s="107" t="str">
        <f t="shared" si="12"/>
        <v>SH19-01365</v>
      </c>
      <c r="H348" s="318"/>
      <c r="I348" s="126"/>
      <c r="J348" s="110">
        <f t="shared" si="13"/>
        <v>5594.26</v>
      </c>
      <c r="K348" s="108"/>
      <c r="L348" s="107"/>
      <c r="M348" s="319"/>
      <c r="N348" s="107"/>
    </row>
    <row r="349" spans="1:14" s="200" customFormat="1" ht="18" customHeight="1">
      <c r="A349" s="107">
        <v>343</v>
      </c>
      <c r="B349" s="107" t="s">
        <v>42</v>
      </c>
      <c r="C349" s="90">
        <v>43510</v>
      </c>
      <c r="D349" s="107" t="s">
        <v>2228</v>
      </c>
      <c r="E349" s="107" t="s">
        <v>2754</v>
      </c>
      <c r="F349" s="126">
        <v>6767.1</v>
      </c>
      <c r="G349" s="107" t="str">
        <f t="shared" si="12"/>
        <v>SH19-01366</v>
      </c>
      <c r="H349" s="318"/>
      <c r="I349" s="126"/>
      <c r="J349" s="110">
        <f t="shared" si="13"/>
        <v>6767.1</v>
      </c>
      <c r="K349" s="108"/>
      <c r="L349" s="107"/>
      <c r="M349" s="319"/>
      <c r="N349" s="107"/>
    </row>
    <row r="350" spans="1:14" s="200" customFormat="1" ht="18" customHeight="1">
      <c r="A350" s="107">
        <v>344</v>
      </c>
      <c r="B350" s="107" t="s">
        <v>42</v>
      </c>
      <c r="C350" s="90">
        <v>43510</v>
      </c>
      <c r="D350" s="107" t="s">
        <v>2229</v>
      </c>
      <c r="E350" s="107" t="s">
        <v>2754</v>
      </c>
      <c r="F350" s="126">
        <v>7818</v>
      </c>
      <c r="G350" s="107" t="str">
        <f t="shared" si="12"/>
        <v>SH19-01367</v>
      </c>
      <c r="H350" s="318"/>
      <c r="I350" s="126"/>
      <c r="J350" s="110">
        <f t="shared" si="13"/>
        <v>7818</v>
      </c>
      <c r="K350" s="108"/>
      <c r="L350" s="107"/>
      <c r="M350" s="319"/>
      <c r="N350" s="107"/>
    </row>
    <row r="351" spans="1:14" s="200" customFormat="1" ht="18" customHeight="1">
      <c r="A351" s="107">
        <v>345</v>
      </c>
      <c r="B351" s="107" t="s">
        <v>42</v>
      </c>
      <c r="C351" s="90">
        <v>43510</v>
      </c>
      <c r="D351" s="107" t="s">
        <v>2230</v>
      </c>
      <c r="E351" s="107" t="s">
        <v>2754</v>
      </c>
      <c r="F351" s="126">
        <v>4911.5600000000004</v>
      </c>
      <c r="G351" s="107" t="str">
        <f t="shared" si="12"/>
        <v>SH19-01368</v>
      </c>
      <c r="H351" s="318"/>
      <c r="I351" s="126"/>
      <c r="J351" s="110">
        <f t="shared" si="13"/>
        <v>4911.5600000000004</v>
      </c>
      <c r="K351" s="108"/>
      <c r="L351" s="107"/>
      <c r="M351" s="319"/>
      <c r="N351" s="107"/>
    </row>
    <row r="352" spans="1:14" s="200" customFormat="1" ht="18" customHeight="1">
      <c r="A352" s="107">
        <v>346</v>
      </c>
      <c r="B352" s="107" t="s">
        <v>42</v>
      </c>
      <c r="C352" s="90">
        <v>43510</v>
      </c>
      <c r="D352" s="107" t="s">
        <v>2231</v>
      </c>
      <c r="E352" s="107" t="s">
        <v>2754</v>
      </c>
      <c r="F352" s="126">
        <v>6646.08</v>
      </c>
      <c r="G352" s="107" t="str">
        <f t="shared" si="12"/>
        <v>SH19-01369</v>
      </c>
      <c r="H352" s="318"/>
      <c r="I352" s="126"/>
      <c r="J352" s="110">
        <f t="shared" si="13"/>
        <v>6646.08</v>
      </c>
      <c r="K352" s="108"/>
      <c r="L352" s="107"/>
      <c r="M352" s="319"/>
      <c r="N352" s="107"/>
    </row>
    <row r="353" spans="1:14" s="200" customFormat="1" ht="18" customHeight="1">
      <c r="A353" s="107">
        <v>347</v>
      </c>
      <c r="B353" s="107" t="s">
        <v>42</v>
      </c>
      <c r="C353" s="90">
        <v>43510</v>
      </c>
      <c r="D353" s="107" t="s">
        <v>2232</v>
      </c>
      <c r="E353" s="107" t="s">
        <v>2754</v>
      </c>
      <c r="F353" s="126">
        <v>7659.03</v>
      </c>
      <c r="G353" s="107" t="str">
        <f t="shared" si="12"/>
        <v>SH19-01370</v>
      </c>
      <c r="H353" s="318"/>
      <c r="I353" s="126"/>
      <c r="J353" s="110">
        <f t="shared" si="13"/>
        <v>7659.03</v>
      </c>
      <c r="K353" s="108"/>
      <c r="L353" s="107"/>
      <c r="M353" s="319"/>
      <c r="N353" s="107"/>
    </row>
    <row r="354" spans="1:14" s="200" customFormat="1" ht="18" customHeight="1">
      <c r="A354" s="107">
        <v>348</v>
      </c>
      <c r="B354" s="107" t="s">
        <v>42</v>
      </c>
      <c r="C354" s="90">
        <v>43510</v>
      </c>
      <c r="D354" s="107" t="s">
        <v>2233</v>
      </c>
      <c r="E354" s="107" t="s">
        <v>2754</v>
      </c>
      <c r="F354" s="126">
        <v>7900.85</v>
      </c>
      <c r="G354" s="107" t="str">
        <f t="shared" si="12"/>
        <v>SH19-01371</v>
      </c>
      <c r="H354" s="318"/>
      <c r="I354" s="126"/>
      <c r="J354" s="110">
        <f t="shared" si="13"/>
        <v>7900.85</v>
      </c>
      <c r="K354" s="108"/>
      <c r="L354" s="107"/>
      <c r="M354" s="319"/>
      <c r="N354" s="107"/>
    </row>
    <row r="355" spans="1:14" s="200" customFormat="1" ht="18" customHeight="1">
      <c r="A355" s="107">
        <v>349</v>
      </c>
      <c r="B355" s="107" t="s">
        <v>42</v>
      </c>
      <c r="C355" s="90">
        <v>43510</v>
      </c>
      <c r="D355" s="107" t="s">
        <v>2234</v>
      </c>
      <c r="E355" s="107" t="s">
        <v>2754</v>
      </c>
      <c r="F355" s="126">
        <v>8019.68</v>
      </c>
      <c r="G355" s="107" t="str">
        <f t="shared" si="12"/>
        <v>SH19-01372</v>
      </c>
      <c r="H355" s="318"/>
      <c r="I355" s="126"/>
      <c r="J355" s="110">
        <f t="shared" si="13"/>
        <v>8019.68</v>
      </c>
      <c r="K355" s="108"/>
      <c r="L355" s="107"/>
      <c r="M355" s="319"/>
      <c r="N355" s="107"/>
    </row>
    <row r="356" spans="1:14" s="200" customFormat="1" ht="18" customHeight="1">
      <c r="A356" s="107">
        <v>350</v>
      </c>
      <c r="B356" s="107" t="s">
        <v>42</v>
      </c>
      <c r="C356" s="90">
        <v>43510</v>
      </c>
      <c r="D356" s="107" t="s">
        <v>2235</v>
      </c>
      <c r="E356" s="107" t="s">
        <v>2754</v>
      </c>
      <c r="F356" s="126">
        <v>4576.95</v>
      </c>
      <c r="G356" s="107" t="str">
        <f t="shared" si="12"/>
        <v>SH19-01373</v>
      </c>
      <c r="H356" s="318"/>
      <c r="I356" s="126"/>
      <c r="J356" s="110">
        <f t="shared" si="13"/>
        <v>4576.95</v>
      </c>
      <c r="K356" s="108"/>
      <c r="L356" s="107"/>
      <c r="M356" s="319"/>
      <c r="N356" s="107"/>
    </row>
    <row r="357" spans="1:14" s="200" customFormat="1" ht="18" customHeight="1">
      <c r="A357" s="107">
        <v>351</v>
      </c>
      <c r="B357" s="107" t="s">
        <v>42</v>
      </c>
      <c r="C357" s="90">
        <v>43510</v>
      </c>
      <c r="D357" s="107" t="s">
        <v>2236</v>
      </c>
      <c r="E357" s="107" t="s">
        <v>2754</v>
      </c>
      <c r="F357" s="126">
        <v>7116.43</v>
      </c>
      <c r="G357" s="107" t="str">
        <f t="shared" si="12"/>
        <v>SH19-01374</v>
      </c>
      <c r="H357" s="318"/>
      <c r="I357" s="126"/>
      <c r="J357" s="110">
        <f t="shared" si="13"/>
        <v>7116.43</v>
      </c>
      <c r="K357" s="108"/>
      <c r="L357" s="107"/>
      <c r="M357" s="319"/>
      <c r="N357" s="107"/>
    </row>
    <row r="358" spans="1:14" s="200" customFormat="1" ht="18" customHeight="1">
      <c r="A358" s="107">
        <v>352</v>
      </c>
      <c r="B358" s="107" t="s">
        <v>42</v>
      </c>
      <c r="C358" s="90">
        <v>43510</v>
      </c>
      <c r="D358" s="107" t="s">
        <v>2237</v>
      </c>
      <c r="E358" s="107" t="s">
        <v>2754</v>
      </c>
      <c r="F358" s="126">
        <v>4316.3900000000003</v>
      </c>
      <c r="G358" s="107" t="str">
        <f t="shared" si="12"/>
        <v>SH19-01375</v>
      </c>
      <c r="H358" s="318"/>
      <c r="I358" s="126"/>
      <c r="J358" s="110">
        <f t="shared" si="13"/>
        <v>4316.3900000000003</v>
      </c>
      <c r="K358" s="108"/>
      <c r="L358" s="107"/>
      <c r="M358" s="319"/>
      <c r="N358" s="107"/>
    </row>
    <row r="359" spans="1:14" s="200" customFormat="1" ht="18" customHeight="1">
      <c r="A359" s="107">
        <v>353</v>
      </c>
      <c r="B359" s="107" t="s">
        <v>42</v>
      </c>
      <c r="C359" s="90">
        <v>43510</v>
      </c>
      <c r="D359" s="107" t="s">
        <v>2238</v>
      </c>
      <c r="E359" s="107" t="s">
        <v>2754</v>
      </c>
      <c r="F359" s="126">
        <v>7644.66</v>
      </c>
      <c r="G359" s="107" t="str">
        <f t="shared" si="12"/>
        <v>SH19-01376</v>
      </c>
      <c r="H359" s="318"/>
      <c r="I359" s="126"/>
      <c r="J359" s="110">
        <f t="shared" si="13"/>
        <v>7644.66</v>
      </c>
      <c r="K359" s="108"/>
      <c r="L359" s="107"/>
      <c r="M359" s="319"/>
      <c r="N359" s="107"/>
    </row>
    <row r="360" spans="1:14" s="200" customFormat="1" ht="18" customHeight="1">
      <c r="A360" s="107">
        <v>354</v>
      </c>
      <c r="B360" s="107" t="s">
        <v>42</v>
      </c>
      <c r="C360" s="90">
        <v>43510</v>
      </c>
      <c r="D360" s="107" t="s">
        <v>2239</v>
      </c>
      <c r="E360" s="107" t="s">
        <v>2754</v>
      </c>
      <c r="F360" s="126">
        <v>1078.06</v>
      </c>
      <c r="G360" s="107" t="str">
        <f t="shared" si="12"/>
        <v>SH19-01377</v>
      </c>
      <c r="H360" s="318"/>
      <c r="I360" s="126"/>
      <c r="J360" s="110">
        <f t="shared" si="13"/>
        <v>1078.06</v>
      </c>
      <c r="K360" s="108"/>
      <c r="L360" s="107"/>
      <c r="M360" s="319"/>
      <c r="N360" s="107"/>
    </row>
    <row r="361" spans="1:14" s="200" customFormat="1" ht="18" customHeight="1">
      <c r="A361" s="107">
        <v>355</v>
      </c>
      <c r="B361" s="107" t="s">
        <v>141</v>
      </c>
      <c r="C361" s="90">
        <v>43508</v>
      </c>
      <c r="D361" s="107" t="s">
        <v>2240</v>
      </c>
      <c r="E361" s="107" t="s">
        <v>1709</v>
      </c>
      <c r="F361" s="126">
        <v>1789.2</v>
      </c>
      <c r="G361" s="107" t="str">
        <f t="shared" si="12"/>
        <v>SH19-01378</v>
      </c>
      <c r="H361" s="318"/>
      <c r="I361" s="126"/>
      <c r="J361" s="110">
        <f t="shared" si="13"/>
        <v>1789.2</v>
      </c>
      <c r="K361" s="108"/>
      <c r="L361" s="107"/>
      <c r="M361" s="319"/>
      <c r="N361" s="107"/>
    </row>
    <row r="362" spans="1:14" s="200" customFormat="1" ht="18" customHeight="1">
      <c r="A362" s="107">
        <v>356</v>
      </c>
      <c r="B362" s="107" t="s">
        <v>329</v>
      </c>
      <c r="C362" s="90">
        <v>43508</v>
      </c>
      <c r="D362" s="107" t="s">
        <v>2241</v>
      </c>
      <c r="E362" s="107" t="s">
        <v>1709</v>
      </c>
      <c r="F362" s="126">
        <v>3006.26</v>
      </c>
      <c r="G362" s="107" t="str">
        <f t="shared" si="12"/>
        <v>SH19-01379</v>
      </c>
      <c r="H362" s="318"/>
      <c r="I362" s="126"/>
      <c r="J362" s="110">
        <f t="shared" si="13"/>
        <v>3006.26</v>
      </c>
      <c r="K362" s="108"/>
      <c r="L362" s="107"/>
      <c r="M362" s="319"/>
      <c r="N362" s="107"/>
    </row>
    <row r="363" spans="1:14" s="200" customFormat="1" ht="18" customHeight="1">
      <c r="A363" s="107">
        <v>357</v>
      </c>
      <c r="B363" s="107" t="s">
        <v>55</v>
      </c>
      <c r="C363" s="90">
        <v>43508</v>
      </c>
      <c r="D363" s="107" t="s">
        <v>2242</v>
      </c>
      <c r="E363" s="107" t="s">
        <v>1709</v>
      </c>
      <c r="F363" s="126">
        <v>1644.84</v>
      </c>
      <c r="G363" s="107" t="str">
        <f t="shared" si="12"/>
        <v>SH19-01380</v>
      </c>
      <c r="H363" s="318"/>
      <c r="I363" s="126"/>
      <c r="J363" s="110">
        <f t="shared" si="13"/>
        <v>1644.84</v>
      </c>
      <c r="K363" s="108"/>
      <c r="L363" s="107"/>
      <c r="M363" s="319"/>
      <c r="N363" s="107"/>
    </row>
    <row r="364" spans="1:14" s="200" customFormat="1" ht="18" customHeight="1">
      <c r="A364" s="107">
        <v>358</v>
      </c>
      <c r="B364" s="107" t="s">
        <v>55</v>
      </c>
      <c r="C364" s="90">
        <v>43508</v>
      </c>
      <c r="D364" s="107" t="s">
        <v>2243</v>
      </c>
      <c r="E364" s="107" t="s">
        <v>1709</v>
      </c>
      <c r="F364" s="126">
        <v>708.84</v>
      </c>
      <c r="G364" s="107" t="str">
        <f t="shared" si="12"/>
        <v>SH19-01381</v>
      </c>
      <c r="H364" s="318"/>
      <c r="I364" s="126"/>
      <c r="J364" s="110">
        <f t="shared" si="13"/>
        <v>708.84</v>
      </c>
      <c r="K364" s="108"/>
      <c r="L364" s="107"/>
      <c r="M364" s="319"/>
      <c r="N364" s="107"/>
    </row>
    <row r="365" spans="1:14" s="200" customFormat="1" ht="18" customHeight="1">
      <c r="A365" s="107">
        <v>359</v>
      </c>
      <c r="B365" s="107" t="s">
        <v>55</v>
      </c>
      <c r="C365" s="90">
        <v>43508</v>
      </c>
      <c r="D365" s="107" t="s">
        <v>2244</v>
      </c>
      <c r="E365" s="107" t="s">
        <v>1709</v>
      </c>
      <c r="F365" s="126">
        <v>1549.62</v>
      </c>
      <c r="G365" s="107" t="str">
        <f t="shared" si="12"/>
        <v>SH19-01382</v>
      </c>
      <c r="H365" s="318"/>
      <c r="I365" s="126"/>
      <c r="J365" s="110">
        <f t="shared" si="13"/>
        <v>1549.62</v>
      </c>
      <c r="K365" s="108"/>
      <c r="L365" s="107"/>
      <c r="M365" s="319"/>
      <c r="N365" s="107"/>
    </row>
    <row r="366" spans="1:14" s="200" customFormat="1" ht="18" customHeight="1">
      <c r="A366" s="107">
        <v>360</v>
      </c>
      <c r="B366" s="107" t="s">
        <v>142</v>
      </c>
      <c r="C366" s="90">
        <v>43509</v>
      </c>
      <c r="D366" s="107" t="s">
        <v>2245</v>
      </c>
      <c r="E366" s="107" t="s">
        <v>1709</v>
      </c>
      <c r="F366" s="126">
        <v>627</v>
      </c>
      <c r="G366" s="107" t="str">
        <f t="shared" si="12"/>
        <v>SH19-01383</v>
      </c>
      <c r="H366" s="318"/>
      <c r="I366" s="126"/>
      <c r="J366" s="110">
        <f t="shared" si="13"/>
        <v>627</v>
      </c>
      <c r="K366" s="108"/>
      <c r="L366" s="107"/>
      <c r="M366" s="319"/>
      <c r="N366" s="107"/>
    </row>
    <row r="367" spans="1:14" s="200" customFormat="1" ht="18" customHeight="1">
      <c r="A367" s="107">
        <v>361</v>
      </c>
      <c r="B367" s="107"/>
      <c r="C367" s="90"/>
      <c r="D367" s="347" t="s">
        <v>2246</v>
      </c>
      <c r="E367" s="107" t="s">
        <v>1709</v>
      </c>
      <c r="F367" s="126">
        <v>0</v>
      </c>
      <c r="G367" s="107" t="str">
        <f t="shared" si="12"/>
        <v>SH19-01384</v>
      </c>
      <c r="H367" s="318"/>
      <c r="I367" s="126"/>
      <c r="J367" s="110">
        <f t="shared" si="13"/>
        <v>0</v>
      </c>
      <c r="K367" s="108"/>
      <c r="L367" s="107"/>
      <c r="M367" s="319"/>
      <c r="N367" s="107" t="s">
        <v>1942</v>
      </c>
    </row>
    <row r="368" spans="1:14" s="200" customFormat="1" ht="18" customHeight="1">
      <c r="A368" s="107">
        <v>362</v>
      </c>
      <c r="B368" s="107" t="s">
        <v>1746</v>
      </c>
      <c r="C368" s="90"/>
      <c r="D368" s="353" t="s">
        <v>2247</v>
      </c>
      <c r="E368" s="107" t="s">
        <v>1709</v>
      </c>
      <c r="F368" s="126">
        <v>0</v>
      </c>
      <c r="G368" s="107" t="str">
        <f t="shared" si="12"/>
        <v>SH19-01385</v>
      </c>
      <c r="H368" s="318"/>
      <c r="I368" s="126"/>
      <c r="J368" s="110">
        <f t="shared" si="13"/>
        <v>0</v>
      </c>
      <c r="K368" s="108"/>
      <c r="L368" s="107"/>
      <c r="M368" s="319"/>
      <c r="N368" s="107"/>
    </row>
    <row r="369" spans="1:14" s="200" customFormat="1" ht="18" customHeight="1">
      <c r="A369" s="107">
        <v>363</v>
      </c>
      <c r="B369" s="107" t="s">
        <v>1746</v>
      </c>
      <c r="C369" s="90"/>
      <c r="D369" s="353" t="s">
        <v>2248</v>
      </c>
      <c r="E369" s="107" t="s">
        <v>1709</v>
      </c>
      <c r="F369" s="126">
        <v>0</v>
      </c>
      <c r="G369" s="107" t="str">
        <f t="shared" si="12"/>
        <v>SH19-01386</v>
      </c>
      <c r="H369" s="318"/>
      <c r="I369" s="126"/>
      <c r="J369" s="110">
        <f t="shared" si="13"/>
        <v>0</v>
      </c>
      <c r="K369" s="108"/>
      <c r="L369" s="107"/>
      <c r="M369" s="319"/>
      <c r="N369" s="107"/>
    </row>
    <row r="370" spans="1:14" s="200" customFormat="1" ht="18" customHeight="1">
      <c r="A370" s="107">
        <v>364</v>
      </c>
      <c r="B370" s="107" t="s">
        <v>142</v>
      </c>
      <c r="C370" s="90">
        <v>43509</v>
      </c>
      <c r="D370" s="107" t="s">
        <v>2249</v>
      </c>
      <c r="E370" s="107" t="s">
        <v>1709</v>
      </c>
      <c r="F370" s="126">
        <v>1071.8800000000001</v>
      </c>
      <c r="G370" s="107" t="str">
        <f t="shared" si="12"/>
        <v>SH19-01387</v>
      </c>
      <c r="H370" s="318"/>
      <c r="I370" s="126"/>
      <c r="J370" s="110">
        <f t="shared" si="13"/>
        <v>1071.8800000000001</v>
      </c>
      <c r="K370" s="108"/>
      <c r="L370" s="107"/>
      <c r="M370" s="319"/>
      <c r="N370" s="107"/>
    </row>
    <row r="371" spans="1:14" s="200" customFormat="1" ht="18" customHeight="1">
      <c r="A371" s="107">
        <v>365</v>
      </c>
      <c r="B371" s="107" t="s">
        <v>142</v>
      </c>
      <c r="C371" s="90">
        <v>43509</v>
      </c>
      <c r="D371" s="107" t="s">
        <v>2250</v>
      </c>
      <c r="E371" s="107" t="s">
        <v>1709</v>
      </c>
      <c r="F371" s="126">
        <v>109.13</v>
      </c>
      <c r="G371" s="107" t="str">
        <f t="shared" si="12"/>
        <v>SH19-01388</v>
      </c>
      <c r="H371" s="318"/>
      <c r="I371" s="126"/>
      <c r="J371" s="110">
        <f t="shared" si="13"/>
        <v>109.13</v>
      </c>
      <c r="K371" s="108"/>
      <c r="L371" s="107"/>
      <c r="M371" s="319"/>
      <c r="N371" s="107"/>
    </row>
    <row r="372" spans="1:14" s="200" customFormat="1" ht="18" customHeight="1">
      <c r="A372" s="107">
        <v>366</v>
      </c>
      <c r="B372" s="107" t="s">
        <v>139</v>
      </c>
      <c r="C372" s="90">
        <v>43509</v>
      </c>
      <c r="D372" s="107" t="s">
        <v>2251</v>
      </c>
      <c r="E372" s="107" t="s">
        <v>1709</v>
      </c>
      <c r="F372" s="126">
        <v>1236</v>
      </c>
      <c r="G372" s="107" t="str">
        <f t="shared" si="12"/>
        <v>SH19-01389</v>
      </c>
      <c r="H372" s="318"/>
      <c r="I372" s="126"/>
      <c r="J372" s="110">
        <f t="shared" si="13"/>
        <v>1236</v>
      </c>
      <c r="K372" s="108"/>
      <c r="L372" s="107"/>
      <c r="M372" s="319"/>
      <c r="N372" s="107"/>
    </row>
    <row r="373" spans="1:14" s="200" customFormat="1" ht="18" customHeight="1">
      <c r="A373" s="107">
        <v>367</v>
      </c>
      <c r="B373" s="107" t="s">
        <v>207</v>
      </c>
      <c r="C373" s="90">
        <v>43509</v>
      </c>
      <c r="D373" s="107" t="s">
        <v>2252</v>
      </c>
      <c r="E373" s="107" t="s">
        <v>1709</v>
      </c>
      <c r="F373" s="126">
        <v>3398.25</v>
      </c>
      <c r="G373" s="107" t="str">
        <f t="shared" si="12"/>
        <v>SH19-01390</v>
      </c>
      <c r="H373" s="318"/>
      <c r="I373" s="126"/>
      <c r="J373" s="110">
        <f t="shared" si="13"/>
        <v>3398.25</v>
      </c>
      <c r="K373" s="108"/>
      <c r="L373" s="107"/>
      <c r="M373" s="319"/>
      <c r="N373" s="107"/>
    </row>
    <row r="374" spans="1:14" s="200" customFormat="1" ht="18" customHeight="1">
      <c r="A374" s="107">
        <v>368</v>
      </c>
      <c r="B374" s="107" t="s">
        <v>43</v>
      </c>
      <c r="C374" s="90">
        <v>43509</v>
      </c>
      <c r="D374" s="107" t="s">
        <v>2253</v>
      </c>
      <c r="E374" s="107" t="s">
        <v>1709</v>
      </c>
      <c r="F374" s="126">
        <v>4385</v>
      </c>
      <c r="G374" s="107" t="str">
        <f t="shared" si="12"/>
        <v>SH19-01391</v>
      </c>
      <c r="H374" s="318"/>
      <c r="I374" s="126"/>
      <c r="J374" s="110">
        <f t="shared" si="13"/>
        <v>4385</v>
      </c>
      <c r="K374" s="108"/>
      <c r="L374" s="107"/>
      <c r="M374" s="319"/>
      <c r="N374" s="107"/>
    </row>
    <row r="375" spans="1:14" s="200" customFormat="1" ht="18" customHeight="1">
      <c r="A375" s="107">
        <v>369</v>
      </c>
      <c r="B375" s="107" t="s">
        <v>55</v>
      </c>
      <c r="C375" s="90">
        <v>43509</v>
      </c>
      <c r="D375" s="107" t="s">
        <v>2254</v>
      </c>
      <c r="E375" s="107" t="s">
        <v>1709</v>
      </c>
      <c r="F375" s="126">
        <v>1548.18</v>
      </c>
      <c r="G375" s="107" t="str">
        <f t="shared" si="12"/>
        <v>SH19-01392</v>
      </c>
      <c r="H375" s="318"/>
      <c r="I375" s="126"/>
      <c r="J375" s="110">
        <f t="shared" si="13"/>
        <v>1548.18</v>
      </c>
      <c r="K375" s="108"/>
      <c r="L375" s="107"/>
      <c r="M375" s="319"/>
      <c r="N375" s="107"/>
    </row>
    <row r="376" spans="1:14" s="200" customFormat="1" ht="18" customHeight="1">
      <c r="A376" s="107">
        <v>370</v>
      </c>
      <c r="B376" s="107" t="s">
        <v>55</v>
      </c>
      <c r="C376" s="90">
        <v>43509</v>
      </c>
      <c r="D376" s="107" t="s">
        <v>2255</v>
      </c>
      <c r="E376" s="107" t="s">
        <v>1709</v>
      </c>
      <c r="F376" s="126">
        <v>1644.84</v>
      </c>
      <c r="G376" s="107" t="str">
        <f t="shared" si="12"/>
        <v>SH19-01393</v>
      </c>
      <c r="H376" s="318"/>
      <c r="I376" s="126"/>
      <c r="J376" s="110">
        <f t="shared" si="13"/>
        <v>1644.84</v>
      </c>
      <c r="K376" s="108"/>
      <c r="L376" s="107"/>
      <c r="M376" s="319"/>
      <c r="N376" s="107"/>
    </row>
    <row r="377" spans="1:14" s="200" customFormat="1" ht="18" customHeight="1">
      <c r="A377" s="107">
        <v>371</v>
      </c>
      <c r="B377" s="107" t="s">
        <v>55</v>
      </c>
      <c r="C377" s="90">
        <v>43509</v>
      </c>
      <c r="D377" s="107" t="s">
        <v>2256</v>
      </c>
      <c r="E377" s="107" t="s">
        <v>1709</v>
      </c>
      <c r="F377" s="126">
        <v>738.9</v>
      </c>
      <c r="G377" s="107" t="str">
        <f t="shared" si="12"/>
        <v>SH19-01394</v>
      </c>
      <c r="H377" s="318"/>
      <c r="I377" s="126"/>
      <c r="J377" s="110">
        <f t="shared" si="13"/>
        <v>738.9</v>
      </c>
      <c r="K377" s="108"/>
      <c r="L377" s="107"/>
      <c r="M377" s="319"/>
      <c r="N377" s="107"/>
    </row>
    <row r="378" spans="1:14" s="200" customFormat="1" ht="18" customHeight="1">
      <c r="A378" s="107">
        <v>372</v>
      </c>
      <c r="B378" s="107" t="s">
        <v>1727</v>
      </c>
      <c r="C378" s="90">
        <v>43509</v>
      </c>
      <c r="D378" s="107" t="s">
        <v>2257</v>
      </c>
      <c r="E378" s="107" t="s">
        <v>1709</v>
      </c>
      <c r="F378" s="126">
        <v>706.8</v>
      </c>
      <c r="G378" s="107" t="str">
        <f t="shared" si="12"/>
        <v>SH19-01395</v>
      </c>
      <c r="H378" s="318"/>
      <c r="I378" s="126"/>
      <c r="J378" s="110">
        <f t="shared" si="13"/>
        <v>706.8</v>
      </c>
      <c r="K378" s="108"/>
      <c r="L378" s="107"/>
      <c r="M378" s="319"/>
      <c r="N378" s="107"/>
    </row>
    <row r="379" spans="1:14" s="200" customFormat="1" ht="18" customHeight="1">
      <c r="A379" s="107">
        <v>373</v>
      </c>
      <c r="B379" s="107" t="s">
        <v>50</v>
      </c>
      <c r="C379" s="90">
        <v>43509</v>
      </c>
      <c r="D379" s="107" t="s">
        <v>2258</v>
      </c>
      <c r="E379" s="107" t="s">
        <v>1709</v>
      </c>
      <c r="F379" s="126">
        <v>11043.81</v>
      </c>
      <c r="G379" s="107" t="str">
        <f t="shared" si="12"/>
        <v>SH19-01396</v>
      </c>
      <c r="H379" s="318"/>
      <c r="I379" s="126"/>
      <c r="J379" s="110">
        <f t="shared" si="13"/>
        <v>11043.81</v>
      </c>
      <c r="K379" s="108"/>
      <c r="L379" s="107"/>
      <c r="M379" s="319"/>
      <c r="N379" s="107"/>
    </row>
    <row r="380" spans="1:14" s="200" customFormat="1" ht="18" customHeight="1">
      <c r="A380" s="107">
        <v>374</v>
      </c>
      <c r="B380" s="107" t="s">
        <v>224</v>
      </c>
      <c r="C380" s="90">
        <v>43509</v>
      </c>
      <c r="D380" s="107" t="s">
        <v>2259</v>
      </c>
      <c r="E380" s="107" t="s">
        <v>1709</v>
      </c>
      <c r="F380" s="126">
        <v>7664.25</v>
      </c>
      <c r="G380" s="107" t="str">
        <f t="shared" si="12"/>
        <v>SH19-01397</v>
      </c>
      <c r="H380" s="318"/>
      <c r="I380" s="126"/>
      <c r="J380" s="110">
        <f t="shared" si="13"/>
        <v>7664.25</v>
      </c>
      <c r="K380" s="108"/>
      <c r="L380" s="107"/>
      <c r="M380" s="319"/>
      <c r="N380" s="107"/>
    </row>
    <row r="381" spans="1:14" s="200" customFormat="1" ht="18" customHeight="1">
      <c r="A381" s="107">
        <v>375</v>
      </c>
      <c r="B381" s="107" t="s">
        <v>50</v>
      </c>
      <c r="C381" s="90">
        <v>43509</v>
      </c>
      <c r="D381" s="107" t="s">
        <v>2260</v>
      </c>
      <c r="E381" s="107" t="s">
        <v>1709</v>
      </c>
      <c r="F381" s="126">
        <v>4990.3100000000004</v>
      </c>
      <c r="G381" s="107" t="str">
        <f t="shared" si="12"/>
        <v>SH19-01398</v>
      </c>
      <c r="H381" s="318"/>
      <c r="I381" s="126"/>
      <c r="J381" s="110">
        <f t="shared" si="13"/>
        <v>4990.3100000000004</v>
      </c>
      <c r="K381" s="108"/>
      <c r="L381" s="107"/>
      <c r="M381" s="319"/>
      <c r="N381" s="107"/>
    </row>
    <row r="382" spans="1:14" s="200" customFormat="1" ht="18" customHeight="1">
      <c r="A382" s="107">
        <v>376</v>
      </c>
      <c r="B382" s="107" t="s">
        <v>194</v>
      </c>
      <c r="C382" s="90">
        <v>43509</v>
      </c>
      <c r="D382" s="107" t="s">
        <v>2261</v>
      </c>
      <c r="E382" s="107" t="s">
        <v>1709</v>
      </c>
      <c r="F382" s="126">
        <v>13143.42</v>
      </c>
      <c r="G382" s="107" t="str">
        <f t="shared" si="12"/>
        <v>SH19-01399</v>
      </c>
      <c r="H382" s="318"/>
      <c r="I382" s="126"/>
      <c r="J382" s="110">
        <f t="shared" si="13"/>
        <v>13143.42</v>
      </c>
      <c r="K382" s="108"/>
      <c r="L382" s="107"/>
      <c r="M382" s="319"/>
      <c r="N382" s="107"/>
    </row>
    <row r="383" spans="1:14" s="200" customFormat="1" ht="18" customHeight="1">
      <c r="A383" s="107">
        <v>377</v>
      </c>
      <c r="B383" s="107" t="s">
        <v>42</v>
      </c>
      <c r="C383" s="90">
        <v>43509</v>
      </c>
      <c r="D383" s="107" t="s">
        <v>2262</v>
      </c>
      <c r="E383" s="107" t="s">
        <v>1709</v>
      </c>
      <c r="F383" s="126">
        <v>18057.98</v>
      </c>
      <c r="G383" s="107" t="str">
        <f t="shared" si="12"/>
        <v>SH19-01400</v>
      </c>
      <c r="H383" s="318"/>
      <c r="I383" s="126"/>
      <c r="J383" s="110">
        <f t="shared" si="13"/>
        <v>18057.98</v>
      </c>
      <c r="K383" s="108"/>
      <c r="L383" s="107"/>
      <c r="M383" s="319"/>
      <c r="N383" s="107"/>
    </row>
    <row r="384" spans="1:14" s="200" customFormat="1" ht="18" customHeight="1">
      <c r="A384" s="107">
        <v>378</v>
      </c>
      <c r="B384" s="107" t="s">
        <v>197</v>
      </c>
      <c r="C384" s="90">
        <v>43509</v>
      </c>
      <c r="D384" s="107" t="s">
        <v>2263</v>
      </c>
      <c r="E384" s="107" t="s">
        <v>1709</v>
      </c>
      <c r="F384" s="126">
        <v>9451.82</v>
      </c>
      <c r="G384" s="107" t="str">
        <f t="shared" si="12"/>
        <v>SH19-01401</v>
      </c>
      <c r="H384" s="318"/>
      <c r="I384" s="126"/>
      <c r="J384" s="110">
        <f t="shared" si="13"/>
        <v>9451.82</v>
      </c>
      <c r="K384" s="108"/>
      <c r="L384" s="107"/>
      <c r="M384" s="319"/>
      <c r="N384" s="107"/>
    </row>
    <row r="385" spans="1:14" s="200" customFormat="1" ht="18" customHeight="1">
      <c r="A385" s="107">
        <v>379</v>
      </c>
      <c r="B385" s="107" t="s">
        <v>142</v>
      </c>
      <c r="C385" s="90">
        <v>43509</v>
      </c>
      <c r="D385" s="107" t="s">
        <v>2264</v>
      </c>
      <c r="E385" s="107" t="s">
        <v>1709</v>
      </c>
      <c r="F385" s="126">
        <v>3426.98</v>
      </c>
      <c r="G385" s="107" t="str">
        <f t="shared" si="12"/>
        <v>SH19-01402</v>
      </c>
      <c r="H385" s="318"/>
      <c r="I385" s="126"/>
      <c r="J385" s="110">
        <f t="shared" si="13"/>
        <v>3426.98</v>
      </c>
      <c r="K385" s="108"/>
      <c r="L385" s="107"/>
      <c r="M385" s="319"/>
      <c r="N385" s="107"/>
    </row>
    <row r="386" spans="1:14" s="200" customFormat="1" ht="18" customHeight="1">
      <c r="A386" s="107">
        <v>380</v>
      </c>
      <c r="B386" s="107" t="s">
        <v>142</v>
      </c>
      <c r="C386" s="90">
        <v>43509</v>
      </c>
      <c r="D386" s="107" t="s">
        <v>2265</v>
      </c>
      <c r="E386" s="107" t="s">
        <v>1709</v>
      </c>
      <c r="F386" s="126">
        <v>389.18</v>
      </c>
      <c r="G386" s="107" t="str">
        <f t="shared" si="12"/>
        <v>SH19-01403</v>
      </c>
      <c r="H386" s="318"/>
      <c r="I386" s="126"/>
      <c r="J386" s="110">
        <f t="shared" si="13"/>
        <v>389.18</v>
      </c>
      <c r="K386" s="108"/>
      <c r="L386" s="107"/>
      <c r="M386" s="319"/>
      <c r="N386" s="107"/>
    </row>
    <row r="387" spans="1:14" s="200" customFormat="1" ht="18" customHeight="1">
      <c r="A387" s="107">
        <v>381</v>
      </c>
      <c r="B387" s="107" t="s">
        <v>1746</v>
      </c>
      <c r="C387" s="90"/>
      <c r="D387" s="353" t="s">
        <v>2266</v>
      </c>
      <c r="E387" s="107" t="s">
        <v>1709</v>
      </c>
      <c r="F387" s="126">
        <v>0</v>
      </c>
      <c r="G387" s="107" t="str">
        <f t="shared" si="12"/>
        <v>SH19-01404</v>
      </c>
      <c r="H387" s="318"/>
      <c r="I387" s="126"/>
      <c r="J387" s="110">
        <f t="shared" si="13"/>
        <v>0</v>
      </c>
      <c r="K387" s="108"/>
      <c r="L387" s="107"/>
      <c r="M387" s="319"/>
      <c r="N387" s="107"/>
    </row>
    <row r="388" spans="1:14" s="200" customFormat="1" ht="18" customHeight="1">
      <c r="A388" s="107">
        <v>382</v>
      </c>
      <c r="B388" s="107" t="s">
        <v>42</v>
      </c>
      <c r="C388" s="90">
        <v>43511</v>
      </c>
      <c r="D388" s="107" t="s">
        <v>2267</v>
      </c>
      <c r="E388" s="107" t="s">
        <v>2753</v>
      </c>
      <c r="F388" s="126">
        <v>2906.98</v>
      </c>
      <c r="G388" s="107" t="str">
        <f t="shared" si="12"/>
        <v>SH19-01405</v>
      </c>
      <c r="H388" s="318"/>
      <c r="I388" s="126"/>
      <c r="J388" s="110">
        <f t="shared" si="13"/>
        <v>2906.98</v>
      </c>
      <c r="K388" s="108"/>
      <c r="L388" s="107"/>
      <c r="M388" s="319"/>
      <c r="N388" s="107"/>
    </row>
    <row r="389" spans="1:14" s="200" customFormat="1" ht="18" customHeight="1">
      <c r="A389" s="107">
        <v>383</v>
      </c>
      <c r="B389" s="107" t="s">
        <v>42</v>
      </c>
      <c r="C389" s="90">
        <v>43511</v>
      </c>
      <c r="D389" s="107" t="s">
        <v>2268</v>
      </c>
      <c r="E389" s="107" t="s">
        <v>2753</v>
      </c>
      <c r="F389" s="126">
        <v>141.82</v>
      </c>
      <c r="G389" s="107" t="str">
        <f t="shared" ref="G389:G451" si="14">D389</f>
        <v>SH19-01406</v>
      </c>
      <c r="H389" s="318"/>
      <c r="I389" s="126"/>
      <c r="J389" s="110">
        <f t="shared" si="13"/>
        <v>141.82</v>
      </c>
      <c r="K389" s="108"/>
      <c r="L389" s="107"/>
      <c r="M389" s="319"/>
      <c r="N389" s="107"/>
    </row>
    <row r="390" spans="1:14" s="200" customFormat="1" ht="18" customHeight="1">
      <c r="A390" s="107">
        <v>384</v>
      </c>
      <c r="B390" s="107" t="s">
        <v>42</v>
      </c>
      <c r="C390" s="90">
        <v>43511</v>
      </c>
      <c r="D390" s="107" t="s">
        <v>2269</v>
      </c>
      <c r="E390" s="107" t="s">
        <v>2753</v>
      </c>
      <c r="F390" s="126">
        <v>3244.89</v>
      </c>
      <c r="G390" s="107" t="str">
        <f t="shared" si="14"/>
        <v>SH19-01407</v>
      </c>
      <c r="H390" s="318"/>
      <c r="I390" s="126"/>
      <c r="J390" s="110">
        <f t="shared" si="13"/>
        <v>3244.89</v>
      </c>
      <c r="K390" s="108"/>
      <c r="L390" s="107"/>
      <c r="M390" s="319"/>
      <c r="N390" s="107"/>
    </row>
    <row r="391" spans="1:14" s="200" customFormat="1" ht="18" customHeight="1">
      <c r="A391" s="107">
        <v>385</v>
      </c>
      <c r="B391" s="107" t="s">
        <v>42</v>
      </c>
      <c r="C391" s="90">
        <v>43511</v>
      </c>
      <c r="D391" s="107" t="s">
        <v>2270</v>
      </c>
      <c r="E391" s="107" t="s">
        <v>2753</v>
      </c>
      <c r="F391" s="126">
        <v>2141.73</v>
      </c>
      <c r="G391" s="107" t="str">
        <f t="shared" si="14"/>
        <v>SH19-01408</v>
      </c>
      <c r="H391" s="318"/>
      <c r="I391" s="126"/>
      <c r="J391" s="110">
        <f t="shared" ref="J391:J453" si="15">F391-I391</f>
        <v>2141.73</v>
      </c>
      <c r="K391" s="108"/>
      <c r="L391" s="107"/>
      <c r="M391" s="319"/>
      <c r="N391" s="107"/>
    </row>
    <row r="392" spans="1:14" s="200" customFormat="1" ht="18" customHeight="1">
      <c r="A392" s="107">
        <v>386</v>
      </c>
      <c r="B392" s="107" t="s">
        <v>42</v>
      </c>
      <c r="C392" s="90">
        <v>43511</v>
      </c>
      <c r="D392" s="107" t="s">
        <v>2271</v>
      </c>
      <c r="E392" s="107" t="s">
        <v>2753</v>
      </c>
      <c r="F392" s="126">
        <v>4538.7700000000004</v>
      </c>
      <c r="G392" s="107" t="str">
        <f t="shared" si="14"/>
        <v>SH19-01409</v>
      </c>
      <c r="H392" s="318"/>
      <c r="I392" s="126"/>
      <c r="J392" s="110">
        <f t="shared" si="15"/>
        <v>4538.7700000000004</v>
      </c>
      <c r="K392" s="108"/>
      <c r="L392" s="107"/>
      <c r="M392" s="319"/>
      <c r="N392" s="107"/>
    </row>
    <row r="393" spans="1:14" s="200" customFormat="1" ht="18" customHeight="1">
      <c r="A393" s="107">
        <v>387</v>
      </c>
      <c r="B393" s="107" t="s">
        <v>42</v>
      </c>
      <c r="C393" s="90">
        <v>43511</v>
      </c>
      <c r="D393" s="107" t="s">
        <v>2272</v>
      </c>
      <c r="E393" s="107" t="s">
        <v>2753</v>
      </c>
      <c r="F393" s="126">
        <v>4720.4799999999996</v>
      </c>
      <c r="G393" s="107" t="str">
        <f t="shared" si="14"/>
        <v>SH19-01410</v>
      </c>
      <c r="H393" s="318"/>
      <c r="I393" s="126"/>
      <c r="J393" s="110">
        <f t="shared" si="15"/>
        <v>4720.4799999999996</v>
      </c>
      <c r="K393" s="108"/>
      <c r="L393" s="107"/>
      <c r="M393" s="319"/>
      <c r="N393" s="107"/>
    </row>
    <row r="394" spans="1:14" s="200" customFormat="1" ht="18" customHeight="1">
      <c r="A394" s="107">
        <v>388</v>
      </c>
      <c r="B394" s="107" t="s">
        <v>42</v>
      </c>
      <c r="C394" s="90">
        <v>43511</v>
      </c>
      <c r="D394" s="107" t="s">
        <v>2273</v>
      </c>
      <c r="E394" s="107" t="s">
        <v>2753</v>
      </c>
      <c r="F394" s="126">
        <v>512.41999999999996</v>
      </c>
      <c r="G394" s="107" t="str">
        <f t="shared" si="14"/>
        <v>SH19-01411</v>
      </c>
      <c r="H394" s="318"/>
      <c r="I394" s="126"/>
      <c r="J394" s="110">
        <f t="shared" si="15"/>
        <v>512.41999999999996</v>
      </c>
      <c r="K394" s="108"/>
      <c r="L394" s="107"/>
      <c r="M394" s="319"/>
      <c r="N394" s="107"/>
    </row>
    <row r="395" spans="1:14" s="200" customFormat="1" ht="18" customHeight="1">
      <c r="A395" s="107">
        <v>389</v>
      </c>
      <c r="B395" s="107" t="s">
        <v>42</v>
      </c>
      <c r="C395" s="90">
        <v>43511</v>
      </c>
      <c r="D395" s="107" t="s">
        <v>2274</v>
      </c>
      <c r="E395" s="107" t="s">
        <v>2753</v>
      </c>
      <c r="F395" s="126">
        <v>521.58000000000004</v>
      </c>
      <c r="G395" s="107" t="str">
        <f t="shared" si="14"/>
        <v>SH19-01412</v>
      </c>
      <c r="H395" s="318"/>
      <c r="I395" s="126"/>
      <c r="J395" s="110">
        <f t="shared" si="15"/>
        <v>521.58000000000004</v>
      </c>
      <c r="K395" s="108"/>
      <c r="L395" s="107"/>
      <c r="M395" s="319"/>
      <c r="N395" s="107"/>
    </row>
    <row r="396" spans="1:14" s="200" customFormat="1" ht="18" customHeight="1">
      <c r="A396" s="107">
        <v>390</v>
      </c>
      <c r="B396" s="107" t="s">
        <v>42</v>
      </c>
      <c r="C396" s="90">
        <v>43511</v>
      </c>
      <c r="D396" s="107" t="s">
        <v>2275</v>
      </c>
      <c r="E396" s="107" t="s">
        <v>2753</v>
      </c>
      <c r="F396" s="126">
        <v>2236.83</v>
      </c>
      <c r="G396" s="107" t="str">
        <f t="shared" si="14"/>
        <v>SH19-01413</v>
      </c>
      <c r="H396" s="318"/>
      <c r="I396" s="126"/>
      <c r="J396" s="110">
        <f t="shared" si="15"/>
        <v>2236.83</v>
      </c>
      <c r="K396" s="108"/>
      <c r="L396" s="107"/>
      <c r="M396" s="319"/>
      <c r="N396" s="107"/>
    </row>
    <row r="397" spans="1:14" s="200" customFormat="1" ht="18" customHeight="1">
      <c r="A397" s="107">
        <v>391</v>
      </c>
      <c r="B397" s="107" t="s">
        <v>42</v>
      </c>
      <c r="C397" s="90">
        <v>43511</v>
      </c>
      <c r="D397" s="107" t="s">
        <v>2276</v>
      </c>
      <c r="E397" s="107" t="s">
        <v>2753</v>
      </c>
      <c r="F397" s="126">
        <v>2312.2800000000002</v>
      </c>
      <c r="G397" s="107" t="str">
        <f t="shared" si="14"/>
        <v>SH19-01414</v>
      </c>
      <c r="H397" s="318"/>
      <c r="I397" s="126"/>
      <c r="J397" s="110">
        <f t="shared" si="15"/>
        <v>2312.2800000000002</v>
      </c>
      <c r="K397" s="108"/>
      <c r="L397" s="107"/>
      <c r="M397" s="319"/>
      <c r="N397" s="107"/>
    </row>
    <row r="398" spans="1:14" s="200" customFormat="1" ht="18" customHeight="1">
      <c r="A398" s="107">
        <v>392</v>
      </c>
      <c r="B398" s="107" t="s">
        <v>43</v>
      </c>
      <c r="C398" s="90">
        <v>43509</v>
      </c>
      <c r="D398" s="107" t="s">
        <v>2277</v>
      </c>
      <c r="E398" s="107" t="s">
        <v>1709</v>
      </c>
      <c r="F398" s="126">
        <v>1530.03</v>
      </c>
      <c r="G398" s="107" t="str">
        <f t="shared" si="14"/>
        <v>SH19-01415</v>
      </c>
      <c r="H398" s="318"/>
      <c r="I398" s="126"/>
      <c r="J398" s="110">
        <f t="shared" si="15"/>
        <v>1530.03</v>
      </c>
      <c r="K398" s="108"/>
      <c r="L398" s="107"/>
      <c r="M398" s="319"/>
      <c r="N398" s="107"/>
    </row>
    <row r="399" spans="1:14" s="200" customFormat="1" ht="18" customHeight="1">
      <c r="A399" s="107">
        <v>393</v>
      </c>
      <c r="B399" s="107" t="s">
        <v>49</v>
      </c>
      <c r="C399" s="90">
        <v>43509</v>
      </c>
      <c r="D399" s="107" t="s">
        <v>2278</v>
      </c>
      <c r="E399" s="107" t="s">
        <v>1709</v>
      </c>
      <c r="F399" s="126">
        <v>14242.8</v>
      </c>
      <c r="G399" s="107" t="str">
        <f t="shared" si="14"/>
        <v>SH19-01416</v>
      </c>
      <c r="H399" s="318"/>
      <c r="I399" s="126"/>
      <c r="J399" s="110">
        <f t="shared" si="15"/>
        <v>14242.8</v>
      </c>
      <c r="K399" s="108"/>
      <c r="L399" s="107"/>
      <c r="M399" s="319"/>
      <c r="N399" s="107"/>
    </row>
    <row r="400" spans="1:14" s="200" customFormat="1" ht="18" customHeight="1">
      <c r="A400" s="107">
        <v>394</v>
      </c>
      <c r="B400" s="107" t="s">
        <v>42</v>
      </c>
      <c r="C400" s="90">
        <v>43509</v>
      </c>
      <c r="D400" s="107" t="s">
        <v>2279</v>
      </c>
      <c r="E400" s="107" t="s">
        <v>2755</v>
      </c>
      <c r="F400" s="126">
        <v>37.97</v>
      </c>
      <c r="G400" s="107" t="str">
        <f t="shared" si="14"/>
        <v>SH19-01417</v>
      </c>
      <c r="H400" s="318"/>
      <c r="I400" s="126"/>
      <c r="J400" s="110">
        <f t="shared" si="15"/>
        <v>37.97</v>
      </c>
      <c r="K400" s="108"/>
      <c r="L400" s="107"/>
      <c r="M400" s="319"/>
      <c r="N400" s="107"/>
    </row>
    <row r="401" spans="1:14" s="200" customFormat="1" ht="18" customHeight="1">
      <c r="A401" s="107">
        <v>395</v>
      </c>
      <c r="B401" s="107" t="s">
        <v>142</v>
      </c>
      <c r="C401" s="90">
        <v>43510</v>
      </c>
      <c r="D401" s="107" t="s">
        <v>2280</v>
      </c>
      <c r="E401" s="107" t="s">
        <v>1709</v>
      </c>
      <c r="F401" s="126">
        <v>275.7</v>
      </c>
      <c r="G401" s="107" t="str">
        <f t="shared" si="14"/>
        <v>SH19-01419</v>
      </c>
      <c r="H401" s="318"/>
      <c r="I401" s="126"/>
      <c r="J401" s="110">
        <f t="shared" si="15"/>
        <v>275.7</v>
      </c>
      <c r="K401" s="108"/>
      <c r="L401" s="107"/>
      <c r="M401" s="319"/>
      <c r="N401" s="107"/>
    </row>
    <row r="402" spans="1:14" s="200" customFormat="1" ht="18" customHeight="1">
      <c r="A402" s="107">
        <v>396</v>
      </c>
      <c r="B402" s="107" t="s">
        <v>237</v>
      </c>
      <c r="C402" s="90">
        <v>43509</v>
      </c>
      <c r="D402" s="107" t="s">
        <v>2281</v>
      </c>
      <c r="E402" s="107" t="s">
        <v>1709</v>
      </c>
      <c r="F402" s="126">
        <v>1306.68</v>
      </c>
      <c r="G402" s="107" t="str">
        <f t="shared" si="14"/>
        <v>SH19-01420</v>
      </c>
      <c r="H402" s="318"/>
      <c r="I402" s="126"/>
      <c r="J402" s="110">
        <f t="shared" si="15"/>
        <v>1306.68</v>
      </c>
      <c r="K402" s="108"/>
      <c r="L402" s="107"/>
      <c r="M402" s="319"/>
      <c r="N402" s="107"/>
    </row>
    <row r="403" spans="1:14" s="200" customFormat="1" ht="18" customHeight="1">
      <c r="A403" s="107">
        <v>397</v>
      </c>
      <c r="B403" s="107" t="s">
        <v>224</v>
      </c>
      <c r="C403" s="90">
        <v>43509</v>
      </c>
      <c r="D403" s="107" t="s">
        <v>2282</v>
      </c>
      <c r="E403" s="107" t="s">
        <v>1709</v>
      </c>
      <c r="F403" s="126">
        <v>4268.1899999999996</v>
      </c>
      <c r="G403" s="107" t="str">
        <f t="shared" si="14"/>
        <v>SH19-01421</v>
      </c>
      <c r="H403" s="318"/>
      <c r="I403" s="126"/>
      <c r="J403" s="110">
        <f t="shared" si="15"/>
        <v>4268.1899999999996</v>
      </c>
      <c r="K403" s="108"/>
      <c r="L403" s="107"/>
      <c r="M403" s="319"/>
      <c r="N403" s="107"/>
    </row>
    <row r="404" spans="1:14" s="200" customFormat="1" ht="18" customHeight="1">
      <c r="A404" s="107">
        <v>398</v>
      </c>
      <c r="B404" s="107" t="s">
        <v>142</v>
      </c>
      <c r="C404" s="90">
        <v>43510</v>
      </c>
      <c r="D404" s="107" t="s">
        <v>2283</v>
      </c>
      <c r="E404" s="107" t="s">
        <v>1709</v>
      </c>
      <c r="F404" s="126">
        <v>700.25</v>
      </c>
      <c r="G404" s="107" t="str">
        <f t="shared" si="14"/>
        <v>SH19-01422</v>
      </c>
      <c r="H404" s="318"/>
      <c r="I404" s="126"/>
      <c r="J404" s="110">
        <f t="shared" si="15"/>
        <v>700.25</v>
      </c>
      <c r="K404" s="108"/>
      <c r="L404" s="107"/>
      <c r="M404" s="319"/>
      <c r="N404" s="107"/>
    </row>
    <row r="405" spans="1:14" s="200" customFormat="1" ht="18" customHeight="1">
      <c r="A405" s="107">
        <v>399</v>
      </c>
      <c r="B405" s="107" t="s">
        <v>42</v>
      </c>
      <c r="C405" s="90">
        <v>43510</v>
      </c>
      <c r="D405" s="107" t="s">
        <v>2284</v>
      </c>
      <c r="E405" s="107" t="s">
        <v>2754</v>
      </c>
      <c r="F405" s="126">
        <v>5.57</v>
      </c>
      <c r="G405" s="107" t="str">
        <f t="shared" si="14"/>
        <v>SH19-01423</v>
      </c>
      <c r="H405" s="318"/>
      <c r="I405" s="126"/>
      <c r="J405" s="110">
        <f t="shared" si="15"/>
        <v>5.57</v>
      </c>
      <c r="K405" s="108"/>
      <c r="L405" s="107"/>
      <c r="M405" s="319"/>
      <c r="N405" s="107"/>
    </row>
    <row r="406" spans="1:14" s="200" customFormat="1" ht="18" customHeight="1">
      <c r="A406" s="107">
        <v>400</v>
      </c>
      <c r="B406" s="107" t="s">
        <v>194</v>
      </c>
      <c r="C406" s="90">
        <v>43509</v>
      </c>
      <c r="D406" s="107" t="s">
        <v>2285</v>
      </c>
      <c r="E406" s="107" t="s">
        <v>1709</v>
      </c>
      <c r="F406" s="126">
        <v>11842.32</v>
      </c>
      <c r="G406" s="107" t="str">
        <f t="shared" si="14"/>
        <v>SH19-01424</v>
      </c>
      <c r="H406" s="318"/>
      <c r="I406" s="126"/>
      <c r="J406" s="110">
        <f t="shared" si="15"/>
        <v>11842.32</v>
      </c>
      <c r="K406" s="108"/>
      <c r="L406" s="107"/>
      <c r="M406" s="319"/>
      <c r="N406" s="107"/>
    </row>
    <row r="407" spans="1:14" s="200" customFormat="1" ht="18" customHeight="1">
      <c r="A407" s="107">
        <v>401</v>
      </c>
      <c r="B407" s="107" t="s">
        <v>141</v>
      </c>
      <c r="C407" s="90">
        <v>43510</v>
      </c>
      <c r="D407" s="107" t="s">
        <v>2286</v>
      </c>
      <c r="E407" s="107" t="s">
        <v>1709</v>
      </c>
      <c r="F407" s="126">
        <v>2322</v>
      </c>
      <c r="G407" s="107" t="str">
        <f t="shared" si="14"/>
        <v>SH19-01425</v>
      </c>
      <c r="H407" s="318"/>
      <c r="I407" s="126"/>
      <c r="J407" s="110">
        <f t="shared" si="15"/>
        <v>2322</v>
      </c>
      <c r="K407" s="108"/>
      <c r="L407" s="107"/>
      <c r="M407" s="319"/>
      <c r="N407" s="107"/>
    </row>
    <row r="408" spans="1:14" s="200" customFormat="1" ht="18" customHeight="1">
      <c r="A408" s="107">
        <v>402</v>
      </c>
      <c r="B408" s="107" t="s">
        <v>42</v>
      </c>
      <c r="C408" s="90">
        <v>43510</v>
      </c>
      <c r="D408" s="107" t="s">
        <v>2287</v>
      </c>
      <c r="E408" s="107" t="s">
        <v>2754</v>
      </c>
      <c r="F408" s="126">
        <v>7.57</v>
      </c>
      <c r="G408" s="107" t="str">
        <f t="shared" si="14"/>
        <v>SH19-01426</v>
      </c>
      <c r="H408" s="318"/>
      <c r="I408" s="126"/>
      <c r="J408" s="110">
        <f t="shared" si="15"/>
        <v>7.57</v>
      </c>
      <c r="K408" s="108"/>
      <c r="L408" s="107"/>
      <c r="M408" s="319"/>
      <c r="N408" s="107"/>
    </row>
    <row r="409" spans="1:14" s="200" customFormat="1" ht="18" customHeight="1">
      <c r="A409" s="107">
        <v>403</v>
      </c>
      <c r="B409" s="107" t="s">
        <v>43</v>
      </c>
      <c r="C409" s="90">
        <v>43510</v>
      </c>
      <c r="D409" s="107" t="s">
        <v>2288</v>
      </c>
      <c r="E409" s="107" t="s">
        <v>1709</v>
      </c>
      <c r="F409" s="126">
        <v>6295.8</v>
      </c>
      <c r="G409" s="107" t="str">
        <f t="shared" si="14"/>
        <v>SH19-01427</v>
      </c>
      <c r="H409" s="318"/>
      <c r="I409" s="126"/>
      <c r="J409" s="110">
        <f t="shared" si="15"/>
        <v>6295.8</v>
      </c>
      <c r="K409" s="108"/>
      <c r="L409" s="107"/>
      <c r="M409" s="319"/>
      <c r="N409" s="107"/>
    </row>
    <row r="410" spans="1:14" s="200" customFormat="1" ht="18" customHeight="1">
      <c r="A410" s="107">
        <v>404</v>
      </c>
      <c r="B410" s="107" t="s">
        <v>349</v>
      </c>
      <c r="C410" s="90">
        <v>43510</v>
      </c>
      <c r="D410" s="107" t="s">
        <v>2289</v>
      </c>
      <c r="E410" s="107" t="s">
        <v>1709</v>
      </c>
      <c r="F410" s="126">
        <v>1732.5</v>
      </c>
      <c r="G410" s="107" t="str">
        <f t="shared" si="14"/>
        <v>SH19-01428</v>
      </c>
      <c r="H410" s="318"/>
      <c r="I410" s="126"/>
      <c r="J410" s="110">
        <f t="shared" si="15"/>
        <v>1732.5</v>
      </c>
      <c r="K410" s="108"/>
      <c r="L410" s="107"/>
      <c r="M410" s="319"/>
      <c r="N410" s="107"/>
    </row>
    <row r="411" spans="1:14" s="200" customFormat="1" ht="18" customHeight="1">
      <c r="A411" s="107">
        <v>405</v>
      </c>
      <c r="B411" s="107" t="s">
        <v>288</v>
      </c>
      <c r="C411" s="90">
        <v>43510</v>
      </c>
      <c r="D411" s="107" t="s">
        <v>2290</v>
      </c>
      <c r="E411" s="107" t="s">
        <v>1709</v>
      </c>
      <c r="F411" s="126">
        <v>5120.93</v>
      </c>
      <c r="G411" s="107" t="str">
        <f t="shared" si="14"/>
        <v>SH19-01429</v>
      </c>
      <c r="H411" s="318"/>
      <c r="I411" s="126"/>
      <c r="J411" s="110">
        <f t="shared" si="15"/>
        <v>5120.93</v>
      </c>
      <c r="K411" s="108"/>
      <c r="L411" s="107"/>
      <c r="M411" s="319"/>
      <c r="N411" s="107"/>
    </row>
    <row r="412" spans="1:14" s="200" customFormat="1" ht="18" customHeight="1">
      <c r="A412" s="107">
        <v>406</v>
      </c>
      <c r="B412" s="107" t="s">
        <v>223</v>
      </c>
      <c r="C412" s="90">
        <v>43510</v>
      </c>
      <c r="D412" s="107" t="s">
        <v>2291</v>
      </c>
      <c r="E412" s="107" t="s">
        <v>1709</v>
      </c>
      <c r="F412" s="126">
        <v>4024.6</v>
      </c>
      <c r="G412" s="107" t="str">
        <f t="shared" si="14"/>
        <v>SH19-01430</v>
      </c>
      <c r="H412" s="318"/>
      <c r="I412" s="126"/>
      <c r="J412" s="110">
        <f t="shared" si="15"/>
        <v>4024.6</v>
      </c>
      <c r="K412" s="108"/>
      <c r="L412" s="107"/>
      <c r="M412" s="319"/>
      <c r="N412" s="107"/>
    </row>
    <row r="413" spans="1:14" s="200" customFormat="1" ht="18" customHeight="1">
      <c r="A413" s="107">
        <v>407</v>
      </c>
      <c r="B413" s="107" t="s">
        <v>139</v>
      </c>
      <c r="C413" s="90">
        <v>43510</v>
      </c>
      <c r="D413" s="107" t="s">
        <v>2292</v>
      </c>
      <c r="E413" s="107" t="s">
        <v>1709</v>
      </c>
      <c r="F413" s="126">
        <v>1236</v>
      </c>
      <c r="G413" s="107" t="str">
        <f t="shared" si="14"/>
        <v>SH19-01431</v>
      </c>
      <c r="H413" s="318"/>
      <c r="I413" s="126"/>
      <c r="J413" s="110">
        <f t="shared" si="15"/>
        <v>1236</v>
      </c>
      <c r="K413" s="108"/>
      <c r="L413" s="107"/>
      <c r="M413" s="319"/>
      <c r="N413" s="107"/>
    </row>
    <row r="414" spans="1:14" s="200" customFormat="1" ht="18" customHeight="1">
      <c r="A414" s="107">
        <v>408</v>
      </c>
      <c r="B414" s="107" t="s">
        <v>288</v>
      </c>
      <c r="C414" s="90">
        <v>43510</v>
      </c>
      <c r="D414" s="107" t="s">
        <v>2293</v>
      </c>
      <c r="E414" s="107" t="s">
        <v>1709</v>
      </c>
      <c r="F414" s="126">
        <v>517.16999999999996</v>
      </c>
      <c r="G414" s="107" t="str">
        <f t="shared" si="14"/>
        <v>SH19-01432</v>
      </c>
      <c r="H414" s="318"/>
      <c r="I414" s="126"/>
      <c r="J414" s="110">
        <f t="shared" si="15"/>
        <v>517.16999999999996</v>
      </c>
      <c r="K414" s="108"/>
      <c r="L414" s="107"/>
      <c r="M414" s="319"/>
      <c r="N414" s="107"/>
    </row>
    <row r="415" spans="1:14" s="200" customFormat="1" ht="18" customHeight="1">
      <c r="A415" s="107">
        <v>409</v>
      </c>
      <c r="B415" s="107" t="s">
        <v>1746</v>
      </c>
      <c r="C415" s="90"/>
      <c r="D415" s="353" t="s">
        <v>2294</v>
      </c>
      <c r="E415" s="107" t="s">
        <v>1709</v>
      </c>
      <c r="F415" s="126">
        <v>0</v>
      </c>
      <c r="G415" s="107" t="str">
        <f t="shared" si="14"/>
        <v>SH19-01433</v>
      </c>
      <c r="H415" s="318"/>
      <c r="I415" s="126"/>
      <c r="J415" s="110">
        <f t="shared" si="15"/>
        <v>0</v>
      </c>
      <c r="K415" s="108"/>
      <c r="L415" s="107"/>
      <c r="M415" s="319"/>
      <c r="N415" s="107"/>
    </row>
    <row r="416" spans="1:14" s="200" customFormat="1" ht="18" customHeight="1">
      <c r="A416" s="107">
        <v>410</v>
      </c>
      <c r="B416" s="107" t="s">
        <v>42</v>
      </c>
      <c r="C416" s="90">
        <v>43510</v>
      </c>
      <c r="D416" s="107" t="s">
        <v>2295</v>
      </c>
      <c r="E416" s="107" t="s">
        <v>2754</v>
      </c>
      <c r="F416" s="126">
        <v>6.2</v>
      </c>
      <c r="G416" s="107" t="str">
        <f t="shared" si="14"/>
        <v>SH19-01434</v>
      </c>
      <c r="H416" s="318"/>
      <c r="I416" s="126"/>
      <c r="J416" s="110">
        <f t="shared" si="15"/>
        <v>6.2</v>
      </c>
      <c r="K416" s="108"/>
      <c r="L416" s="107"/>
      <c r="M416" s="319"/>
      <c r="N416" s="107"/>
    </row>
    <row r="417" spans="1:14" s="200" customFormat="1" ht="18" customHeight="1">
      <c r="A417" s="107">
        <v>411</v>
      </c>
      <c r="B417" s="107" t="s">
        <v>1746</v>
      </c>
      <c r="C417" s="90"/>
      <c r="D417" s="353" t="s">
        <v>2296</v>
      </c>
      <c r="E417" s="107" t="s">
        <v>1709</v>
      </c>
      <c r="F417" s="126">
        <v>0</v>
      </c>
      <c r="G417" s="107" t="str">
        <f t="shared" si="14"/>
        <v>SH19-01435</v>
      </c>
      <c r="H417" s="318"/>
      <c r="I417" s="126"/>
      <c r="J417" s="110">
        <f t="shared" si="15"/>
        <v>0</v>
      </c>
      <c r="K417" s="108"/>
      <c r="L417" s="107"/>
      <c r="M417" s="319"/>
      <c r="N417" s="107"/>
    </row>
    <row r="418" spans="1:14" s="200" customFormat="1" ht="18" customHeight="1">
      <c r="A418" s="107">
        <v>412</v>
      </c>
      <c r="B418" s="107" t="s">
        <v>298</v>
      </c>
      <c r="C418" s="90">
        <v>43510</v>
      </c>
      <c r="D418" s="107" t="s">
        <v>2297</v>
      </c>
      <c r="E418" s="107" t="s">
        <v>1709</v>
      </c>
      <c r="F418" s="126">
        <v>1208</v>
      </c>
      <c r="G418" s="107" t="str">
        <f t="shared" si="14"/>
        <v>SH19-01436</v>
      </c>
      <c r="H418" s="318"/>
      <c r="I418" s="126"/>
      <c r="J418" s="110">
        <f t="shared" si="15"/>
        <v>1208</v>
      </c>
      <c r="K418" s="108"/>
      <c r="L418" s="107"/>
      <c r="M418" s="319"/>
      <c r="N418" s="107"/>
    </row>
    <row r="419" spans="1:14" s="200" customFormat="1" ht="18" customHeight="1">
      <c r="A419" s="107">
        <v>413</v>
      </c>
      <c r="B419" s="107" t="s">
        <v>42</v>
      </c>
      <c r="C419" s="90">
        <v>43510</v>
      </c>
      <c r="D419" s="107" t="s">
        <v>2298</v>
      </c>
      <c r="E419" s="107" t="s">
        <v>2754</v>
      </c>
      <c r="F419" s="126">
        <v>122.57</v>
      </c>
      <c r="G419" s="107" t="str">
        <f t="shared" si="14"/>
        <v>SH19-01437</v>
      </c>
      <c r="H419" s="318"/>
      <c r="I419" s="126"/>
      <c r="J419" s="110">
        <f t="shared" si="15"/>
        <v>122.57</v>
      </c>
      <c r="K419" s="108"/>
      <c r="L419" s="107"/>
      <c r="M419" s="319"/>
      <c r="N419" s="107"/>
    </row>
    <row r="420" spans="1:14" s="200" customFormat="1" ht="18" customHeight="1">
      <c r="A420" s="107">
        <v>414</v>
      </c>
      <c r="B420" s="107" t="s">
        <v>1727</v>
      </c>
      <c r="C420" s="90">
        <v>43510</v>
      </c>
      <c r="D420" s="107" t="s">
        <v>2299</v>
      </c>
      <c r="E420" s="107" t="s">
        <v>1709</v>
      </c>
      <c r="F420" s="126">
        <v>2134.5</v>
      </c>
      <c r="G420" s="107" t="str">
        <f t="shared" si="14"/>
        <v>SH19-01438</v>
      </c>
      <c r="H420" s="318"/>
      <c r="I420" s="126"/>
      <c r="J420" s="110">
        <f t="shared" si="15"/>
        <v>2134.5</v>
      </c>
      <c r="K420" s="108"/>
      <c r="L420" s="107"/>
      <c r="M420" s="319"/>
      <c r="N420" s="107"/>
    </row>
    <row r="421" spans="1:14" s="200" customFormat="1" ht="18" customHeight="1">
      <c r="A421" s="107">
        <v>415</v>
      </c>
      <c r="B421" s="107" t="s">
        <v>224</v>
      </c>
      <c r="C421" s="90">
        <v>43510</v>
      </c>
      <c r="D421" s="107" t="s">
        <v>2300</v>
      </c>
      <c r="E421" s="107" t="s">
        <v>1709</v>
      </c>
      <c r="F421" s="126">
        <v>6066.82</v>
      </c>
      <c r="G421" s="107" t="str">
        <f t="shared" si="14"/>
        <v>SH19-01439</v>
      </c>
      <c r="H421" s="318"/>
      <c r="I421" s="126"/>
      <c r="J421" s="110">
        <f t="shared" si="15"/>
        <v>6066.82</v>
      </c>
      <c r="K421" s="108"/>
      <c r="L421" s="107"/>
      <c r="M421" s="319"/>
      <c r="N421" s="107"/>
    </row>
    <row r="422" spans="1:14" s="200" customFormat="1" ht="18" customHeight="1">
      <c r="A422" s="107">
        <v>416</v>
      </c>
      <c r="B422" s="107" t="s">
        <v>55</v>
      </c>
      <c r="C422" s="90">
        <v>43510</v>
      </c>
      <c r="D422" s="107" t="s">
        <v>2301</v>
      </c>
      <c r="E422" s="107" t="s">
        <v>1709</v>
      </c>
      <c r="F422" s="126">
        <v>1548.18</v>
      </c>
      <c r="G422" s="107" t="str">
        <f t="shared" si="14"/>
        <v>SH19-01440</v>
      </c>
      <c r="H422" s="318"/>
      <c r="I422" s="126"/>
      <c r="J422" s="110">
        <f t="shared" si="15"/>
        <v>1548.18</v>
      </c>
      <c r="K422" s="108"/>
      <c r="L422" s="107"/>
      <c r="M422" s="319"/>
      <c r="N422" s="107"/>
    </row>
    <row r="423" spans="1:14" s="200" customFormat="1" ht="18" customHeight="1">
      <c r="A423" s="107">
        <v>417</v>
      </c>
      <c r="B423" s="107" t="s">
        <v>55</v>
      </c>
      <c r="C423" s="90">
        <v>43510</v>
      </c>
      <c r="D423" s="107" t="s">
        <v>2302</v>
      </c>
      <c r="E423" s="107" t="s">
        <v>1709</v>
      </c>
      <c r="F423" s="126">
        <v>1644.84</v>
      </c>
      <c r="G423" s="107" t="str">
        <f t="shared" si="14"/>
        <v>SH19-01441</v>
      </c>
      <c r="H423" s="318"/>
      <c r="I423" s="126"/>
      <c r="J423" s="110">
        <f t="shared" si="15"/>
        <v>1644.84</v>
      </c>
      <c r="K423" s="108"/>
      <c r="L423" s="107"/>
      <c r="M423" s="319"/>
      <c r="N423" s="107"/>
    </row>
    <row r="424" spans="1:14" s="200" customFormat="1" ht="18" customHeight="1">
      <c r="A424" s="107">
        <v>418</v>
      </c>
      <c r="B424" s="107" t="s">
        <v>55</v>
      </c>
      <c r="C424" s="90">
        <v>43510</v>
      </c>
      <c r="D424" s="107" t="s">
        <v>2303</v>
      </c>
      <c r="E424" s="107" t="s">
        <v>1709</v>
      </c>
      <c r="F424" s="126">
        <v>1447.74</v>
      </c>
      <c r="G424" s="107" t="str">
        <f t="shared" si="14"/>
        <v>SH19-01442</v>
      </c>
      <c r="H424" s="318"/>
      <c r="I424" s="126"/>
      <c r="J424" s="110">
        <f t="shared" si="15"/>
        <v>1447.74</v>
      </c>
      <c r="K424" s="108"/>
      <c r="L424" s="107"/>
      <c r="M424" s="319"/>
      <c r="N424" s="107"/>
    </row>
    <row r="425" spans="1:14" s="200" customFormat="1" ht="18" customHeight="1">
      <c r="A425" s="107">
        <v>419</v>
      </c>
      <c r="B425" s="107" t="s">
        <v>55</v>
      </c>
      <c r="C425" s="90">
        <v>43510</v>
      </c>
      <c r="D425" s="107" t="s">
        <v>2304</v>
      </c>
      <c r="E425" s="107" t="s">
        <v>1709</v>
      </c>
      <c r="F425" s="126">
        <v>1549.62</v>
      </c>
      <c r="G425" s="107" t="str">
        <f t="shared" si="14"/>
        <v>SH19-01443</v>
      </c>
      <c r="H425" s="318"/>
      <c r="I425" s="126"/>
      <c r="J425" s="110">
        <f t="shared" si="15"/>
        <v>1549.62</v>
      </c>
      <c r="K425" s="108"/>
      <c r="L425" s="107"/>
      <c r="M425" s="319"/>
      <c r="N425" s="107"/>
    </row>
    <row r="426" spans="1:14" s="200" customFormat="1" ht="18" customHeight="1">
      <c r="A426" s="107">
        <v>420</v>
      </c>
      <c r="B426" s="107" t="s">
        <v>55</v>
      </c>
      <c r="C426" s="90">
        <v>43510</v>
      </c>
      <c r="D426" s="107" t="s">
        <v>2305</v>
      </c>
      <c r="E426" s="107" t="s">
        <v>1709</v>
      </c>
      <c r="F426" s="126">
        <v>870.66</v>
      </c>
      <c r="G426" s="107" t="str">
        <f t="shared" si="14"/>
        <v>SH19-01444</v>
      </c>
      <c r="H426" s="318"/>
      <c r="I426" s="126"/>
      <c r="J426" s="110">
        <f t="shared" si="15"/>
        <v>870.66</v>
      </c>
      <c r="K426" s="108"/>
      <c r="L426" s="107"/>
      <c r="M426" s="319"/>
      <c r="N426" s="107"/>
    </row>
    <row r="427" spans="1:14" s="200" customFormat="1" ht="18" customHeight="1">
      <c r="A427" s="107">
        <v>421</v>
      </c>
      <c r="B427" s="107" t="s">
        <v>47</v>
      </c>
      <c r="C427" s="90">
        <v>43510</v>
      </c>
      <c r="D427" s="107" t="s">
        <v>2306</v>
      </c>
      <c r="E427" s="107" t="s">
        <v>1709</v>
      </c>
      <c r="F427" s="126">
        <v>5098.38</v>
      </c>
      <c r="G427" s="107" t="str">
        <f t="shared" si="14"/>
        <v>SH19-01445</v>
      </c>
      <c r="H427" s="318"/>
      <c r="I427" s="126"/>
      <c r="J427" s="110">
        <f t="shared" si="15"/>
        <v>5098.38</v>
      </c>
      <c r="K427" s="108"/>
      <c r="L427" s="107"/>
      <c r="M427" s="319"/>
      <c r="N427" s="107"/>
    </row>
    <row r="428" spans="1:14" s="200" customFormat="1" ht="18" customHeight="1">
      <c r="A428" s="107">
        <v>422</v>
      </c>
      <c r="B428" s="107" t="s">
        <v>55</v>
      </c>
      <c r="C428" s="90">
        <v>43510</v>
      </c>
      <c r="D428" s="107" t="s">
        <v>2307</v>
      </c>
      <c r="E428" s="107" t="s">
        <v>1709</v>
      </c>
      <c r="F428" s="126">
        <v>129.9</v>
      </c>
      <c r="G428" s="107" t="str">
        <f t="shared" si="14"/>
        <v>SH19-01446</v>
      </c>
      <c r="H428" s="318"/>
      <c r="I428" s="126"/>
      <c r="J428" s="110">
        <f t="shared" si="15"/>
        <v>129.9</v>
      </c>
      <c r="K428" s="108"/>
      <c r="L428" s="107"/>
      <c r="M428" s="319"/>
      <c r="N428" s="107"/>
    </row>
    <row r="429" spans="1:14" s="200" customFormat="1" ht="18" customHeight="1">
      <c r="A429" s="107">
        <v>423</v>
      </c>
      <c r="B429" s="107" t="s">
        <v>194</v>
      </c>
      <c r="C429" s="90">
        <v>43510</v>
      </c>
      <c r="D429" s="107" t="s">
        <v>2308</v>
      </c>
      <c r="E429" s="107" t="s">
        <v>1709</v>
      </c>
      <c r="F429" s="126">
        <v>2680.1</v>
      </c>
      <c r="G429" s="107" t="str">
        <f t="shared" si="14"/>
        <v>SH19-01447</v>
      </c>
      <c r="H429" s="318"/>
      <c r="I429" s="126"/>
      <c r="J429" s="110">
        <f t="shared" si="15"/>
        <v>2680.1</v>
      </c>
      <c r="K429" s="108"/>
      <c r="L429" s="107"/>
      <c r="M429" s="319"/>
      <c r="N429" s="107"/>
    </row>
    <row r="430" spans="1:14" s="200" customFormat="1" ht="18" customHeight="1">
      <c r="A430" s="107">
        <v>424</v>
      </c>
      <c r="B430" s="107" t="s">
        <v>142</v>
      </c>
      <c r="C430" s="90">
        <v>43510</v>
      </c>
      <c r="D430" s="107" t="s">
        <v>2309</v>
      </c>
      <c r="E430" s="107" t="s">
        <v>1709</v>
      </c>
      <c r="F430" s="126">
        <v>3479.49</v>
      </c>
      <c r="G430" s="107" t="str">
        <f t="shared" si="14"/>
        <v>SH19-01448</v>
      </c>
      <c r="H430" s="318"/>
      <c r="I430" s="126"/>
      <c r="J430" s="110">
        <f t="shared" si="15"/>
        <v>3479.49</v>
      </c>
      <c r="K430" s="108"/>
      <c r="L430" s="107"/>
      <c r="M430" s="319"/>
      <c r="N430" s="107"/>
    </row>
    <row r="431" spans="1:14" s="200" customFormat="1" ht="18" customHeight="1">
      <c r="A431" s="107">
        <v>425</v>
      </c>
      <c r="B431" s="107" t="s">
        <v>142</v>
      </c>
      <c r="C431" s="90">
        <v>43510</v>
      </c>
      <c r="D431" s="107" t="s">
        <v>2310</v>
      </c>
      <c r="E431" s="107" t="s">
        <v>1709</v>
      </c>
      <c r="F431" s="126">
        <v>364.88</v>
      </c>
      <c r="G431" s="107" t="str">
        <f t="shared" si="14"/>
        <v>SH19-01449</v>
      </c>
      <c r="H431" s="318"/>
      <c r="I431" s="126"/>
      <c r="J431" s="110">
        <f t="shared" si="15"/>
        <v>364.88</v>
      </c>
      <c r="K431" s="108"/>
      <c r="L431" s="107"/>
      <c r="M431" s="319"/>
      <c r="N431" s="107"/>
    </row>
    <row r="432" spans="1:14" s="200" customFormat="1" ht="18" customHeight="1">
      <c r="A432" s="107">
        <v>426</v>
      </c>
      <c r="B432" s="107" t="s">
        <v>43</v>
      </c>
      <c r="C432" s="90">
        <v>43510</v>
      </c>
      <c r="D432" s="107" t="s">
        <v>2311</v>
      </c>
      <c r="E432" s="107" t="s">
        <v>1709</v>
      </c>
      <c r="F432" s="126">
        <v>1463.78</v>
      </c>
      <c r="G432" s="107" t="str">
        <f t="shared" si="14"/>
        <v>SH19-01450</v>
      </c>
      <c r="H432" s="318"/>
      <c r="I432" s="126"/>
      <c r="J432" s="110">
        <f t="shared" si="15"/>
        <v>1463.78</v>
      </c>
      <c r="K432" s="108"/>
      <c r="L432" s="107"/>
      <c r="M432" s="319"/>
      <c r="N432" s="107"/>
    </row>
    <row r="433" spans="1:14" s="200" customFormat="1" ht="18" customHeight="1">
      <c r="A433" s="107">
        <v>427</v>
      </c>
      <c r="B433" s="107" t="s">
        <v>329</v>
      </c>
      <c r="C433" s="90">
        <v>43510</v>
      </c>
      <c r="D433" s="107" t="s">
        <v>2312</v>
      </c>
      <c r="E433" s="107" t="s">
        <v>1709</v>
      </c>
      <c r="F433" s="126">
        <v>2005.44</v>
      </c>
      <c r="G433" s="107" t="str">
        <f t="shared" si="14"/>
        <v>SH19-01451</v>
      </c>
      <c r="H433" s="318"/>
      <c r="I433" s="126"/>
      <c r="J433" s="110">
        <f t="shared" si="15"/>
        <v>2005.44</v>
      </c>
      <c r="K433" s="108"/>
      <c r="L433" s="107"/>
      <c r="M433" s="319"/>
      <c r="N433" s="107"/>
    </row>
    <row r="434" spans="1:14" s="200" customFormat="1" ht="18" customHeight="1">
      <c r="A434" s="107">
        <v>428</v>
      </c>
      <c r="B434" s="107" t="s">
        <v>43</v>
      </c>
      <c r="C434" s="90">
        <v>43510</v>
      </c>
      <c r="D434" s="107" t="s">
        <v>2313</v>
      </c>
      <c r="E434" s="107" t="s">
        <v>1709</v>
      </c>
      <c r="F434" s="126">
        <v>1326.77</v>
      </c>
      <c r="G434" s="107" t="str">
        <f t="shared" si="14"/>
        <v>SH19-01452</v>
      </c>
      <c r="H434" s="318"/>
      <c r="I434" s="126"/>
      <c r="J434" s="110">
        <f t="shared" si="15"/>
        <v>1326.77</v>
      </c>
      <c r="K434" s="108"/>
      <c r="L434" s="107"/>
      <c r="M434" s="319"/>
      <c r="N434" s="107"/>
    </row>
    <row r="435" spans="1:14" s="200" customFormat="1" ht="18" customHeight="1">
      <c r="A435" s="107">
        <v>429</v>
      </c>
      <c r="B435" s="107" t="s">
        <v>49</v>
      </c>
      <c r="C435" s="90">
        <v>43510</v>
      </c>
      <c r="D435" s="107" t="s">
        <v>2314</v>
      </c>
      <c r="E435" s="107" t="s">
        <v>1709</v>
      </c>
      <c r="F435" s="126">
        <v>14242.8</v>
      </c>
      <c r="G435" s="107" t="str">
        <f t="shared" si="14"/>
        <v>SH19-01453</v>
      </c>
      <c r="H435" s="318"/>
      <c r="I435" s="126"/>
      <c r="J435" s="110">
        <f t="shared" si="15"/>
        <v>14242.8</v>
      </c>
      <c r="K435" s="108"/>
      <c r="L435" s="107"/>
      <c r="M435" s="319"/>
      <c r="N435" s="107"/>
    </row>
    <row r="436" spans="1:14" s="200" customFormat="1" ht="18" customHeight="1">
      <c r="A436" s="107">
        <v>430</v>
      </c>
      <c r="B436" s="107" t="s">
        <v>42</v>
      </c>
      <c r="C436" s="90">
        <v>43511</v>
      </c>
      <c r="D436" s="107" t="s">
        <v>2315</v>
      </c>
      <c r="E436" s="107" t="s">
        <v>2753</v>
      </c>
      <c r="F436" s="126">
        <v>9590.74</v>
      </c>
      <c r="G436" s="107" t="str">
        <f t="shared" si="14"/>
        <v>SH19-01454</v>
      </c>
      <c r="H436" s="318"/>
      <c r="I436" s="126"/>
      <c r="J436" s="110">
        <f t="shared" si="15"/>
        <v>9590.74</v>
      </c>
      <c r="K436" s="108"/>
      <c r="L436" s="107"/>
      <c r="M436" s="319"/>
      <c r="N436" s="107"/>
    </row>
    <row r="437" spans="1:14" s="200" customFormat="1" ht="18" customHeight="1">
      <c r="A437" s="107">
        <v>431</v>
      </c>
      <c r="B437" s="107" t="s">
        <v>42</v>
      </c>
      <c r="C437" s="90">
        <v>43511</v>
      </c>
      <c r="D437" s="107" t="s">
        <v>2316</v>
      </c>
      <c r="E437" s="107" t="s">
        <v>2753</v>
      </c>
      <c r="F437" s="126">
        <v>2787.37</v>
      </c>
      <c r="G437" s="107" t="str">
        <f t="shared" si="14"/>
        <v>SH19-01455</v>
      </c>
      <c r="H437" s="318"/>
      <c r="I437" s="126"/>
      <c r="J437" s="110">
        <f t="shared" si="15"/>
        <v>2787.37</v>
      </c>
      <c r="K437" s="108"/>
      <c r="L437" s="107"/>
      <c r="M437" s="319"/>
      <c r="N437" s="107"/>
    </row>
    <row r="438" spans="1:14" s="200" customFormat="1" ht="18" customHeight="1">
      <c r="A438" s="107">
        <v>432</v>
      </c>
      <c r="B438" s="107" t="s">
        <v>42</v>
      </c>
      <c r="C438" s="90">
        <v>43511</v>
      </c>
      <c r="D438" s="107" t="s">
        <v>2317</v>
      </c>
      <c r="E438" s="107" t="s">
        <v>2753</v>
      </c>
      <c r="F438" s="126">
        <v>245.39</v>
      </c>
      <c r="G438" s="107" t="str">
        <f t="shared" si="14"/>
        <v>SH19-01456</v>
      </c>
      <c r="H438" s="318"/>
      <c r="I438" s="126"/>
      <c r="J438" s="110">
        <f t="shared" si="15"/>
        <v>245.39</v>
      </c>
      <c r="K438" s="108"/>
      <c r="L438" s="107"/>
      <c r="M438" s="319"/>
      <c r="N438" s="107"/>
    </row>
    <row r="439" spans="1:14" s="200" customFormat="1" ht="18" customHeight="1">
      <c r="A439" s="107">
        <v>433</v>
      </c>
      <c r="B439" s="107" t="s">
        <v>42</v>
      </c>
      <c r="C439" s="90">
        <v>43511</v>
      </c>
      <c r="D439" s="107" t="s">
        <v>2318</v>
      </c>
      <c r="E439" s="107" t="s">
        <v>2753</v>
      </c>
      <c r="F439" s="126">
        <v>139.28</v>
      </c>
      <c r="G439" s="107" t="str">
        <f t="shared" si="14"/>
        <v>SH19-01457</v>
      </c>
      <c r="H439" s="318"/>
      <c r="I439" s="126"/>
      <c r="J439" s="110">
        <f t="shared" si="15"/>
        <v>139.28</v>
      </c>
      <c r="K439" s="108"/>
      <c r="L439" s="107"/>
      <c r="M439" s="319"/>
      <c r="N439" s="107"/>
    </row>
    <row r="440" spans="1:14" s="200" customFormat="1" ht="18" customHeight="1">
      <c r="A440" s="107">
        <v>434</v>
      </c>
      <c r="B440" s="107" t="s">
        <v>42</v>
      </c>
      <c r="C440" s="90">
        <v>43511</v>
      </c>
      <c r="D440" s="107" t="s">
        <v>2319</v>
      </c>
      <c r="E440" s="107" t="s">
        <v>2753</v>
      </c>
      <c r="F440" s="126">
        <v>250.84</v>
      </c>
      <c r="G440" s="107" t="str">
        <f t="shared" si="14"/>
        <v>SH19-01458</v>
      </c>
      <c r="H440" s="318"/>
      <c r="I440" s="126"/>
      <c r="J440" s="110">
        <f t="shared" si="15"/>
        <v>250.84</v>
      </c>
      <c r="K440" s="108"/>
      <c r="L440" s="107"/>
      <c r="M440" s="319"/>
      <c r="N440" s="107"/>
    </row>
    <row r="441" spans="1:14" s="200" customFormat="1" ht="18" customHeight="1">
      <c r="A441" s="107">
        <v>435</v>
      </c>
      <c r="B441" s="107" t="s">
        <v>194</v>
      </c>
      <c r="C441" s="90">
        <v>43510</v>
      </c>
      <c r="D441" s="107" t="s">
        <v>2320</v>
      </c>
      <c r="E441" s="107" t="s">
        <v>1709</v>
      </c>
      <c r="F441" s="126">
        <v>11842.32</v>
      </c>
      <c r="G441" s="107" t="str">
        <f t="shared" si="14"/>
        <v>SH19-01459</v>
      </c>
      <c r="H441" s="318"/>
      <c r="I441" s="126"/>
      <c r="J441" s="110">
        <f t="shared" si="15"/>
        <v>11842.32</v>
      </c>
      <c r="K441" s="108"/>
      <c r="L441" s="107"/>
      <c r="M441" s="319"/>
      <c r="N441" s="107"/>
    </row>
    <row r="442" spans="1:14" s="200" customFormat="1" ht="18" customHeight="1">
      <c r="A442" s="107">
        <v>436</v>
      </c>
      <c r="B442" s="107" t="s">
        <v>43</v>
      </c>
      <c r="C442" s="90">
        <v>43510</v>
      </c>
      <c r="D442" s="107" t="s">
        <v>2321</v>
      </c>
      <c r="E442" s="107" t="s">
        <v>1709</v>
      </c>
      <c r="F442" s="126">
        <v>158.75</v>
      </c>
      <c r="G442" s="107" t="str">
        <f t="shared" si="14"/>
        <v>SH19-01460</v>
      </c>
      <c r="H442" s="318"/>
      <c r="I442" s="126"/>
      <c r="J442" s="110">
        <f t="shared" si="15"/>
        <v>158.75</v>
      </c>
      <c r="K442" s="108"/>
      <c r="L442" s="107"/>
      <c r="M442" s="319"/>
      <c r="N442" s="107"/>
    </row>
    <row r="443" spans="1:14" s="200" customFormat="1" ht="18" customHeight="1">
      <c r="A443" s="107">
        <v>437</v>
      </c>
      <c r="B443" s="107" t="s">
        <v>43</v>
      </c>
      <c r="C443" s="90">
        <v>43511</v>
      </c>
      <c r="D443" s="107" t="s">
        <v>2322</v>
      </c>
      <c r="E443" s="107" t="s">
        <v>1709</v>
      </c>
      <c r="F443" s="126">
        <v>4623.9399999999996</v>
      </c>
      <c r="G443" s="107" t="str">
        <f t="shared" si="14"/>
        <v>SH19-01461</v>
      </c>
      <c r="H443" s="318"/>
      <c r="I443" s="126"/>
      <c r="J443" s="110">
        <f t="shared" si="15"/>
        <v>4623.9399999999996</v>
      </c>
      <c r="K443" s="108"/>
      <c r="L443" s="107"/>
      <c r="M443" s="319"/>
      <c r="N443" s="107"/>
    </row>
    <row r="444" spans="1:14" s="200" customFormat="1" ht="18" customHeight="1">
      <c r="A444" s="107">
        <v>438</v>
      </c>
      <c r="B444" s="107" t="s">
        <v>194</v>
      </c>
      <c r="C444" s="90">
        <v>43510</v>
      </c>
      <c r="D444" s="107" t="s">
        <v>2323</v>
      </c>
      <c r="E444" s="107" t="s">
        <v>1709</v>
      </c>
      <c r="F444" s="126">
        <v>5936.74</v>
      </c>
      <c r="G444" s="107" t="str">
        <f t="shared" si="14"/>
        <v>SH19-01462</v>
      </c>
      <c r="H444" s="318"/>
      <c r="I444" s="126"/>
      <c r="J444" s="110">
        <f t="shared" si="15"/>
        <v>5936.74</v>
      </c>
      <c r="K444" s="108"/>
      <c r="L444" s="107"/>
      <c r="M444" s="319"/>
      <c r="N444" s="107"/>
    </row>
    <row r="445" spans="1:14" s="200" customFormat="1" ht="18" customHeight="1">
      <c r="A445" s="107">
        <v>439</v>
      </c>
      <c r="B445" s="107" t="s">
        <v>346</v>
      </c>
      <c r="C445" s="90">
        <v>43511</v>
      </c>
      <c r="D445" s="107" t="s">
        <v>2324</v>
      </c>
      <c r="E445" s="107" t="s">
        <v>1709</v>
      </c>
      <c r="F445" s="126">
        <v>1800</v>
      </c>
      <c r="G445" s="107" t="str">
        <f t="shared" si="14"/>
        <v>SH19-01463</v>
      </c>
      <c r="H445" s="318"/>
      <c r="I445" s="126"/>
      <c r="J445" s="110">
        <f t="shared" si="15"/>
        <v>1800</v>
      </c>
      <c r="K445" s="108"/>
      <c r="L445" s="107"/>
      <c r="M445" s="319"/>
      <c r="N445" s="107"/>
    </row>
    <row r="446" spans="1:14" s="200" customFormat="1" ht="18" customHeight="1">
      <c r="A446" s="107">
        <v>440</v>
      </c>
      <c r="B446" s="107" t="s">
        <v>1746</v>
      </c>
      <c r="C446" s="90"/>
      <c r="D446" s="353" t="s">
        <v>2325</v>
      </c>
      <c r="E446" s="107" t="s">
        <v>1709</v>
      </c>
      <c r="F446" s="126">
        <v>0</v>
      </c>
      <c r="G446" s="107" t="str">
        <f t="shared" si="14"/>
        <v>SH19-01464</v>
      </c>
      <c r="H446" s="318"/>
      <c r="I446" s="126"/>
      <c r="J446" s="110">
        <f t="shared" si="15"/>
        <v>0</v>
      </c>
      <c r="K446" s="108"/>
      <c r="L446" s="107"/>
      <c r="M446" s="319"/>
      <c r="N446" s="107"/>
    </row>
    <row r="447" spans="1:14" s="200" customFormat="1" ht="18" customHeight="1">
      <c r="A447" s="107">
        <v>441</v>
      </c>
      <c r="B447" s="107" t="s">
        <v>142</v>
      </c>
      <c r="C447" s="90">
        <v>43511</v>
      </c>
      <c r="D447" s="107" t="s">
        <v>2326</v>
      </c>
      <c r="E447" s="107" t="s">
        <v>1709</v>
      </c>
      <c r="F447" s="126">
        <v>749.51</v>
      </c>
      <c r="G447" s="107" t="str">
        <f t="shared" si="14"/>
        <v>SH19-01465</v>
      </c>
      <c r="H447" s="318"/>
      <c r="I447" s="126"/>
      <c r="J447" s="110">
        <f t="shared" si="15"/>
        <v>749.51</v>
      </c>
      <c r="K447" s="108"/>
      <c r="L447" s="107"/>
      <c r="M447" s="319"/>
      <c r="N447" s="107"/>
    </row>
    <row r="448" spans="1:14" s="200" customFormat="1" ht="18" customHeight="1">
      <c r="A448" s="107">
        <v>442</v>
      </c>
      <c r="B448" s="107" t="s">
        <v>142</v>
      </c>
      <c r="C448" s="90">
        <v>43511</v>
      </c>
      <c r="D448" s="107" t="s">
        <v>2327</v>
      </c>
      <c r="E448" s="107" t="s">
        <v>1709</v>
      </c>
      <c r="F448" s="126">
        <v>240.98</v>
      </c>
      <c r="G448" s="107" t="str">
        <f t="shared" si="14"/>
        <v>SH19-01466</v>
      </c>
      <c r="H448" s="318"/>
      <c r="I448" s="126"/>
      <c r="J448" s="110">
        <f t="shared" si="15"/>
        <v>240.98</v>
      </c>
      <c r="K448" s="108"/>
      <c r="L448" s="107"/>
      <c r="M448" s="319"/>
      <c r="N448" s="107"/>
    </row>
    <row r="449" spans="1:14" s="200" customFormat="1" ht="18" customHeight="1">
      <c r="A449" s="107">
        <v>443</v>
      </c>
      <c r="B449" s="107" t="s">
        <v>43</v>
      </c>
      <c r="C449" s="90">
        <v>43511</v>
      </c>
      <c r="D449" s="107" t="s">
        <v>2328</v>
      </c>
      <c r="E449" s="107" t="s">
        <v>1709</v>
      </c>
      <c r="F449" s="126">
        <v>2222.5</v>
      </c>
      <c r="G449" s="107" t="str">
        <f t="shared" si="14"/>
        <v>SH19-01467</v>
      </c>
      <c r="H449" s="318"/>
      <c r="I449" s="126"/>
      <c r="J449" s="110">
        <f t="shared" si="15"/>
        <v>2222.5</v>
      </c>
      <c r="K449" s="108"/>
      <c r="L449" s="107"/>
      <c r="M449" s="319"/>
      <c r="N449" s="107"/>
    </row>
    <row r="450" spans="1:14" s="200" customFormat="1" ht="18" customHeight="1">
      <c r="A450" s="107">
        <v>444</v>
      </c>
      <c r="B450" s="107" t="s">
        <v>142</v>
      </c>
      <c r="C450" s="90">
        <v>43511</v>
      </c>
      <c r="D450" s="107" t="s">
        <v>2329</v>
      </c>
      <c r="E450" s="107" t="s">
        <v>1709</v>
      </c>
      <c r="F450" s="126">
        <v>627</v>
      </c>
      <c r="G450" s="107" t="str">
        <f t="shared" si="14"/>
        <v>SH19-01468</v>
      </c>
      <c r="H450" s="318"/>
      <c r="I450" s="126"/>
      <c r="J450" s="110">
        <f t="shared" si="15"/>
        <v>627</v>
      </c>
      <c r="K450" s="108"/>
      <c r="L450" s="107"/>
      <c r="M450" s="319"/>
      <c r="N450" s="107"/>
    </row>
    <row r="451" spans="1:14" s="200" customFormat="1" ht="18" customHeight="1">
      <c r="A451" s="107">
        <v>445</v>
      </c>
      <c r="B451" s="107" t="s">
        <v>329</v>
      </c>
      <c r="C451" s="90">
        <v>43511</v>
      </c>
      <c r="D451" s="107" t="s">
        <v>2330</v>
      </c>
      <c r="E451" s="107" t="s">
        <v>1709</v>
      </c>
      <c r="F451" s="126">
        <v>2680.79</v>
      </c>
      <c r="G451" s="107" t="str">
        <f t="shared" si="14"/>
        <v>SH19-01469</v>
      </c>
      <c r="H451" s="318"/>
      <c r="I451" s="126"/>
      <c r="J451" s="110">
        <f t="shared" si="15"/>
        <v>2680.79</v>
      </c>
      <c r="K451" s="108"/>
      <c r="L451" s="107"/>
      <c r="M451" s="319"/>
      <c r="N451" s="107"/>
    </row>
    <row r="452" spans="1:14" s="200" customFormat="1" ht="18" customHeight="1">
      <c r="A452" s="107">
        <v>446</v>
      </c>
      <c r="B452" s="107" t="s">
        <v>139</v>
      </c>
      <c r="C452" s="90">
        <v>43511</v>
      </c>
      <c r="D452" s="107" t="s">
        <v>2331</v>
      </c>
      <c r="E452" s="107" t="s">
        <v>1709</v>
      </c>
      <c r="F452" s="126">
        <v>1225.5</v>
      </c>
      <c r="G452" s="107" t="str">
        <f t="shared" ref="G452:G515" si="16">D452</f>
        <v>SH19-01470</v>
      </c>
      <c r="H452" s="318"/>
      <c r="I452" s="126"/>
      <c r="J452" s="110">
        <f t="shared" si="15"/>
        <v>1225.5</v>
      </c>
      <c r="K452" s="108"/>
      <c r="L452" s="107"/>
      <c r="M452" s="319"/>
      <c r="N452" s="107"/>
    </row>
    <row r="453" spans="1:14" s="200" customFormat="1" ht="18" customHeight="1">
      <c r="A453" s="107">
        <v>447</v>
      </c>
      <c r="B453" s="107" t="s">
        <v>42</v>
      </c>
      <c r="C453" s="90">
        <v>43514</v>
      </c>
      <c r="D453" s="107" t="s">
        <v>2332</v>
      </c>
      <c r="E453" s="107" t="s">
        <v>3030</v>
      </c>
      <c r="F453" s="126">
        <v>9536.83</v>
      </c>
      <c r="G453" s="107" t="str">
        <f t="shared" si="16"/>
        <v>SH19-01471</v>
      </c>
      <c r="H453" s="318"/>
      <c r="I453" s="126"/>
      <c r="J453" s="110">
        <f t="shared" si="15"/>
        <v>9536.83</v>
      </c>
      <c r="K453" s="108"/>
      <c r="L453" s="107"/>
      <c r="M453" s="319"/>
      <c r="N453" s="107"/>
    </row>
    <row r="454" spans="1:14" s="200" customFormat="1" ht="18" customHeight="1">
      <c r="A454" s="107">
        <v>448</v>
      </c>
      <c r="B454" s="107" t="s">
        <v>42</v>
      </c>
      <c r="C454" s="90">
        <v>43514</v>
      </c>
      <c r="D454" s="107" t="s">
        <v>2333</v>
      </c>
      <c r="E454" s="107" t="s">
        <v>3030</v>
      </c>
      <c r="F454" s="126">
        <v>4662.8599999999997</v>
      </c>
      <c r="G454" s="107" t="str">
        <f t="shared" si="16"/>
        <v>SH19-01472</v>
      </c>
      <c r="H454" s="318"/>
      <c r="I454" s="126"/>
      <c r="J454" s="110">
        <f t="shared" ref="J454:J517" si="17">F454-I454</f>
        <v>4662.8599999999997</v>
      </c>
      <c r="K454" s="108"/>
      <c r="L454" s="107"/>
      <c r="M454" s="319"/>
      <c r="N454" s="107"/>
    </row>
    <row r="455" spans="1:14" s="200" customFormat="1" ht="18" customHeight="1">
      <c r="A455" s="107">
        <v>449</v>
      </c>
      <c r="B455" s="107" t="s">
        <v>42</v>
      </c>
      <c r="C455" s="90">
        <v>43514</v>
      </c>
      <c r="D455" s="107" t="s">
        <v>2334</v>
      </c>
      <c r="E455" s="107" t="s">
        <v>3030</v>
      </c>
      <c r="F455" s="126">
        <v>14517.73</v>
      </c>
      <c r="G455" s="107" t="str">
        <f t="shared" si="16"/>
        <v>SH19-01473</v>
      </c>
      <c r="H455" s="318"/>
      <c r="I455" s="126"/>
      <c r="J455" s="110">
        <f t="shared" si="17"/>
        <v>14517.73</v>
      </c>
      <c r="K455" s="108"/>
      <c r="L455" s="107"/>
      <c r="M455" s="319"/>
      <c r="N455" s="107"/>
    </row>
    <row r="456" spans="1:14" s="200" customFormat="1" ht="18" customHeight="1">
      <c r="A456" s="107">
        <v>450</v>
      </c>
      <c r="B456" s="107" t="s">
        <v>42</v>
      </c>
      <c r="C456" s="90">
        <v>43514</v>
      </c>
      <c r="D456" s="107" t="s">
        <v>2335</v>
      </c>
      <c r="E456" s="107" t="s">
        <v>3030</v>
      </c>
      <c r="F456" s="126">
        <v>4984.3599999999997</v>
      </c>
      <c r="G456" s="107" t="str">
        <f t="shared" si="16"/>
        <v>SH19-01474</v>
      </c>
      <c r="H456" s="318"/>
      <c r="I456" s="126"/>
      <c r="J456" s="110">
        <f t="shared" si="17"/>
        <v>4984.3599999999997</v>
      </c>
      <c r="K456" s="108"/>
      <c r="L456" s="107"/>
      <c r="M456" s="319"/>
      <c r="N456" s="107"/>
    </row>
    <row r="457" spans="1:14" s="200" customFormat="1" ht="18" customHeight="1">
      <c r="A457" s="107">
        <v>451</v>
      </c>
      <c r="B457" s="107" t="s">
        <v>42</v>
      </c>
      <c r="C457" s="90">
        <v>43514</v>
      </c>
      <c r="D457" s="107" t="s">
        <v>2336</v>
      </c>
      <c r="E457" s="107" t="s">
        <v>3030</v>
      </c>
      <c r="F457" s="126">
        <v>10549.98</v>
      </c>
      <c r="G457" s="107" t="str">
        <f t="shared" si="16"/>
        <v>SH19-01475</v>
      </c>
      <c r="H457" s="318"/>
      <c r="I457" s="126"/>
      <c r="J457" s="110">
        <f t="shared" si="17"/>
        <v>10549.98</v>
      </c>
      <c r="K457" s="108"/>
      <c r="L457" s="107"/>
      <c r="M457" s="319"/>
      <c r="N457" s="107"/>
    </row>
    <row r="458" spans="1:14" s="200" customFormat="1" ht="18" customHeight="1">
      <c r="A458" s="107">
        <v>452</v>
      </c>
      <c r="B458" s="107" t="s">
        <v>42</v>
      </c>
      <c r="C458" s="90">
        <v>43514</v>
      </c>
      <c r="D458" s="107" t="s">
        <v>2337</v>
      </c>
      <c r="E458" s="107" t="s">
        <v>3030</v>
      </c>
      <c r="F458" s="126">
        <v>5370.96</v>
      </c>
      <c r="G458" s="107" t="str">
        <f t="shared" si="16"/>
        <v>SH19-01476</v>
      </c>
      <c r="H458" s="318"/>
      <c r="I458" s="126"/>
      <c r="J458" s="110">
        <f t="shared" si="17"/>
        <v>5370.96</v>
      </c>
      <c r="K458" s="108"/>
      <c r="L458" s="107"/>
      <c r="M458" s="319"/>
      <c r="N458" s="107"/>
    </row>
    <row r="459" spans="1:14" s="200" customFormat="1" ht="18" customHeight="1">
      <c r="A459" s="107">
        <v>453</v>
      </c>
      <c r="B459" s="107" t="s">
        <v>42</v>
      </c>
      <c r="C459" s="90">
        <v>43514</v>
      </c>
      <c r="D459" s="107" t="s">
        <v>2338</v>
      </c>
      <c r="E459" s="107" t="s">
        <v>3030</v>
      </c>
      <c r="F459" s="126">
        <v>1213.3499999999999</v>
      </c>
      <c r="G459" s="107" t="str">
        <f t="shared" si="16"/>
        <v>SH19-01477</v>
      </c>
      <c r="H459" s="318"/>
      <c r="I459" s="126"/>
      <c r="J459" s="110">
        <f t="shared" si="17"/>
        <v>1213.3499999999999</v>
      </c>
      <c r="K459" s="108"/>
      <c r="L459" s="107"/>
      <c r="M459" s="319"/>
      <c r="N459" s="107"/>
    </row>
    <row r="460" spans="1:14" s="200" customFormat="1" ht="18" customHeight="1">
      <c r="A460" s="107">
        <v>454</v>
      </c>
      <c r="B460" s="107" t="s">
        <v>42</v>
      </c>
      <c r="C460" s="90">
        <v>43514</v>
      </c>
      <c r="D460" s="107" t="s">
        <v>2339</v>
      </c>
      <c r="E460" s="107" t="s">
        <v>3030</v>
      </c>
      <c r="F460" s="126">
        <v>13528.17</v>
      </c>
      <c r="G460" s="107" t="str">
        <f t="shared" si="16"/>
        <v>SH19-01478</v>
      </c>
      <c r="H460" s="318"/>
      <c r="I460" s="126"/>
      <c r="J460" s="110">
        <f t="shared" si="17"/>
        <v>13528.17</v>
      </c>
      <c r="K460" s="108"/>
      <c r="L460" s="107"/>
      <c r="M460" s="319"/>
      <c r="N460" s="107"/>
    </row>
    <row r="461" spans="1:14" s="200" customFormat="1" ht="18" customHeight="1">
      <c r="A461" s="107">
        <v>455</v>
      </c>
      <c r="B461" s="107" t="s">
        <v>42</v>
      </c>
      <c r="C461" s="90">
        <v>43514</v>
      </c>
      <c r="D461" s="107" t="s">
        <v>2340</v>
      </c>
      <c r="E461" s="107" t="s">
        <v>3030</v>
      </c>
      <c r="F461" s="126">
        <v>6071.44</v>
      </c>
      <c r="G461" s="107" t="str">
        <f t="shared" si="16"/>
        <v>SH19-01479</v>
      </c>
      <c r="H461" s="318"/>
      <c r="I461" s="126"/>
      <c r="J461" s="110">
        <f t="shared" si="17"/>
        <v>6071.44</v>
      </c>
      <c r="K461" s="108"/>
      <c r="L461" s="107"/>
      <c r="M461" s="319"/>
      <c r="N461" s="107"/>
    </row>
    <row r="462" spans="1:14" s="200" customFormat="1" ht="18" customHeight="1">
      <c r="A462" s="107">
        <v>456</v>
      </c>
      <c r="B462" s="107" t="s">
        <v>42</v>
      </c>
      <c r="C462" s="90">
        <v>43514</v>
      </c>
      <c r="D462" s="107" t="s">
        <v>2341</v>
      </c>
      <c r="E462" s="107" t="s">
        <v>3030</v>
      </c>
      <c r="F462" s="126">
        <v>9017.11</v>
      </c>
      <c r="G462" s="107" t="str">
        <f t="shared" si="16"/>
        <v>SH19-01480</v>
      </c>
      <c r="H462" s="318"/>
      <c r="I462" s="126"/>
      <c r="J462" s="110">
        <f t="shared" si="17"/>
        <v>9017.11</v>
      </c>
      <c r="K462" s="108"/>
      <c r="L462" s="107"/>
      <c r="M462" s="319"/>
      <c r="N462" s="107"/>
    </row>
    <row r="463" spans="1:14" s="200" customFormat="1" ht="18" customHeight="1">
      <c r="A463" s="107">
        <v>457</v>
      </c>
      <c r="B463" s="107" t="s">
        <v>42</v>
      </c>
      <c r="C463" s="90">
        <v>43514</v>
      </c>
      <c r="D463" s="107" t="s">
        <v>2342</v>
      </c>
      <c r="E463" s="107" t="s">
        <v>3030</v>
      </c>
      <c r="F463" s="126">
        <v>5399.95</v>
      </c>
      <c r="G463" s="107" t="str">
        <f t="shared" si="16"/>
        <v>SH19-01481</v>
      </c>
      <c r="H463" s="318"/>
      <c r="I463" s="126"/>
      <c r="J463" s="110">
        <f t="shared" si="17"/>
        <v>5399.95</v>
      </c>
      <c r="K463" s="108"/>
      <c r="L463" s="107"/>
      <c r="M463" s="319"/>
      <c r="N463" s="107"/>
    </row>
    <row r="464" spans="1:14" s="200" customFormat="1" ht="18" customHeight="1">
      <c r="A464" s="107">
        <v>458</v>
      </c>
      <c r="B464" s="107" t="s">
        <v>42</v>
      </c>
      <c r="C464" s="90">
        <v>43514</v>
      </c>
      <c r="D464" s="107" t="s">
        <v>2343</v>
      </c>
      <c r="E464" s="107" t="s">
        <v>3030</v>
      </c>
      <c r="F464" s="126">
        <v>7054</v>
      </c>
      <c r="G464" s="107" t="str">
        <f t="shared" si="16"/>
        <v>SH19-01482</v>
      </c>
      <c r="H464" s="318"/>
      <c r="I464" s="126"/>
      <c r="J464" s="110">
        <f t="shared" si="17"/>
        <v>7054</v>
      </c>
      <c r="K464" s="108"/>
      <c r="L464" s="107"/>
      <c r="M464" s="319"/>
      <c r="N464" s="107"/>
    </row>
    <row r="465" spans="1:14" s="200" customFormat="1" ht="18" customHeight="1">
      <c r="A465" s="107">
        <v>459</v>
      </c>
      <c r="B465" s="107" t="s">
        <v>42</v>
      </c>
      <c r="C465" s="90">
        <v>43514</v>
      </c>
      <c r="D465" s="107" t="s">
        <v>2344</v>
      </c>
      <c r="E465" s="107" t="s">
        <v>3030</v>
      </c>
      <c r="F465" s="126">
        <v>5654.88</v>
      </c>
      <c r="G465" s="107" t="str">
        <f t="shared" si="16"/>
        <v>SH19-01483</v>
      </c>
      <c r="H465" s="318"/>
      <c r="I465" s="126"/>
      <c r="J465" s="110">
        <f t="shared" si="17"/>
        <v>5654.88</v>
      </c>
      <c r="K465" s="108"/>
      <c r="L465" s="107"/>
      <c r="M465" s="319"/>
      <c r="N465" s="107"/>
    </row>
    <row r="466" spans="1:14" s="200" customFormat="1" ht="18" customHeight="1">
      <c r="A466" s="107">
        <v>460</v>
      </c>
      <c r="B466" s="107" t="s">
        <v>42</v>
      </c>
      <c r="C466" s="90">
        <v>43514</v>
      </c>
      <c r="D466" s="107" t="s">
        <v>2345</v>
      </c>
      <c r="E466" s="107" t="s">
        <v>3030</v>
      </c>
      <c r="F466" s="126">
        <v>9981.94</v>
      </c>
      <c r="G466" s="107" t="str">
        <f t="shared" si="16"/>
        <v>SH19-01484</v>
      </c>
      <c r="H466" s="318"/>
      <c r="I466" s="126"/>
      <c r="J466" s="110">
        <f t="shared" si="17"/>
        <v>9981.94</v>
      </c>
      <c r="K466" s="108"/>
      <c r="L466" s="107"/>
      <c r="M466" s="319"/>
      <c r="N466" s="107"/>
    </row>
    <row r="467" spans="1:14" s="200" customFormat="1" ht="18" customHeight="1">
      <c r="A467" s="107">
        <v>461</v>
      </c>
      <c r="B467" s="107" t="s">
        <v>42</v>
      </c>
      <c r="C467" s="90">
        <v>43514</v>
      </c>
      <c r="D467" s="107" t="s">
        <v>2346</v>
      </c>
      <c r="E467" s="107" t="s">
        <v>3030</v>
      </c>
      <c r="F467" s="126">
        <v>10319.66</v>
      </c>
      <c r="G467" s="107" t="str">
        <f t="shared" si="16"/>
        <v>SH19-01485</v>
      </c>
      <c r="H467" s="318"/>
      <c r="I467" s="126"/>
      <c r="J467" s="110">
        <f t="shared" si="17"/>
        <v>10319.66</v>
      </c>
      <c r="K467" s="108"/>
      <c r="L467" s="107"/>
      <c r="M467" s="319"/>
      <c r="N467" s="107"/>
    </row>
    <row r="468" spans="1:14" s="200" customFormat="1" ht="18" customHeight="1">
      <c r="A468" s="107">
        <v>462</v>
      </c>
      <c r="B468" s="107" t="s">
        <v>1746</v>
      </c>
      <c r="C468" s="90"/>
      <c r="D468" s="353" t="s">
        <v>2347</v>
      </c>
      <c r="E468" s="107" t="s">
        <v>1709</v>
      </c>
      <c r="F468" s="126">
        <v>0</v>
      </c>
      <c r="G468" s="107" t="str">
        <f t="shared" si="16"/>
        <v>SH19-01486</v>
      </c>
      <c r="H468" s="318"/>
      <c r="I468" s="126"/>
      <c r="J468" s="110">
        <f t="shared" si="17"/>
        <v>0</v>
      </c>
      <c r="K468" s="108"/>
      <c r="L468" s="107"/>
      <c r="M468" s="319"/>
      <c r="N468" s="107"/>
    </row>
    <row r="469" spans="1:14" s="200" customFormat="1" ht="18" customHeight="1">
      <c r="A469" s="107">
        <v>463</v>
      </c>
      <c r="B469" s="107" t="s">
        <v>1746</v>
      </c>
      <c r="C469" s="90"/>
      <c r="D469" s="353" t="s">
        <v>2348</v>
      </c>
      <c r="E469" s="107" t="s">
        <v>1709</v>
      </c>
      <c r="F469" s="126">
        <v>0</v>
      </c>
      <c r="G469" s="107" t="str">
        <f t="shared" si="16"/>
        <v>SH19-01487</v>
      </c>
      <c r="H469" s="318"/>
      <c r="I469" s="126"/>
      <c r="J469" s="110">
        <f t="shared" si="17"/>
        <v>0</v>
      </c>
      <c r="K469" s="108"/>
      <c r="L469" s="107"/>
      <c r="M469" s="319"/>
      <c r="N469" s="107"/>
    </row>
    <row r="470" spans="1:14" s="200" customFormat="1" ht="18" customHeight="1">
      <c r="A470" s="107">
        <v>464</v>
      </c>
      <c r="B470" s="107" t="s">
        <v>55</v>
      </c>
      <c r="C470" s="90">
        <v>43511</v>
      </c>
      <c r="D470" s="107" t="s">
        <v>2349</v>
      </c>
      <c r="E470" s="107" t="s">
        <v>1709</v>
      </c>
      <c r="F470" s="126">
        <v>101.6</v>
      </c>
      <c r="G470" s="107" t="str">
        <f t="shared" si="16"/>
        <v>SH19-01488</v>
      </c>
      <c r="H470" s="318"/>
      <c r="I470" s="126"/>
      <c r="J470" s="110">
        <f t="shared" si="17"/>
        <v>101.6</v>
      </c>
      <c r="K470" s="108"/>
      <c r="L470" s="107"/>
      <c r="M470" s="319"/>
      <c r="N470" s="107"/>
    </row>
    <row r="471" spans="1:14" s="200" customFormat="1" ht="18" customHeight="1">
      <c r="A471" s="107">
        <v>465</v>
      </c>
      <c r="B471" s="107" t="s">
        <v>1727</v>
      </c>
      <c r="C471" s="90">
        <v>43511</v>
      </c>
      <c r="D471" s="107" t="s">
        <v>2350</v>
      </c>
      <c r="E471" s="107" t="s">
        <v>1709</v>
      </c>
      <c r="F471" s="126">
        <v>2554.1999999999998</v>
      </c>
      <c r="G471" s="107" t="str">
        <f t="shared" si="16"/>
        <v>SH19-01489</v>
      </c>
      <c r="H471" s="318"/>
      <c r="I471" s="126"/>
      <c r="J471" s="110">
        <f t="shared" si="17"/>
        <v>2554.1999999999998</v>
      </c>
      <c r="K471" s="108"/>
      <c r="L471" s="107"/>
      <c r="M471" s="319"/>
      <c r="N471" s="107"/>
    </row>
    <row r="472" spans="1:14" s="200" customFormat="1" ht="18" customHeight="1">
      <c r="A472" s="107">
        <v>466</v>
      </c>
      <c r="B472" s="107" t="s">
        <v>194</v>
      </c>
      <c r="C472" s="90">
        <v>43511</v>
      </c>
      <c r="D472" s="107" t="s">
        <v>2351</v>
      </c>
      <c r="E472" s="107" t="s">
        <v>1709</v>
      </c>
      <c r="F472" s="126">
        <v>8102.64</v>
      </c>
      <c r="G472" s="107" t="str">
        <f t="shared" si="16"/>
        <v>SH19-01490</v>
      </c>
      <c r="H472" s="318"/>
      <c r="I472" s="126"/>
      <c r="J472" s="110">
        <f t="shared" si="17"/>
        <v>8102.64</v>
      </c>
      <c r="K472" s="108"/>
      <c r="L472" s="107"/>
      <c r="M472" s="319"/>
      <c r="N472" s="107"/>
    </row>
    <row r="473" spans="1:14" s="200" customFormat="1" ht="18" customHeight="1">
      <c r="A473" s="107">
        <v>467</v>
      </c>
      <c r="B473" s="107" t="s">
        <v>141</v>
      </c>
      <c r="C473" s="90">
        <v>43511</v>
      </c>
      <c r="D473" s="107" t="s">
        <v>2352</v>
      </c>
      <c r="E473" s="107" t="s">
        <v>1709</v>
      </c>
      <c r="F473" s="126">
        <v>3678</v>
      </c>
      <c r="G473" s="107" t="str">
        <f t="shared" si="16"/>
        <v>SH19-01491</v>
      </c>
      <c r="H473" s="318"/>
      <c r="I473" s="126"/>
      <c r="J473" s="110">
        <f t="shared" si="17"/>
        <v>3678</v>
      </c>
      <c r="K473" s="108"/>
      <c r="L473" s="107"/>
      <c r="M473" s="319"/>
      <c r="N473" s="107"/>
    </row>
    <row r="474" spans="1:14" s="200" customFormat="1" ht="18" customHeight="1">
      <c r="A474" s="107">
        <v>468</v>
      </c>
      <c r="B474" s="107" t="s">
        <v>129</v>
      </c>
      <c r="C474" s="90">
        <v>43511</v>
      </c>
      <c r="D474" s="107" t="s">
        <v>2353</v>
      </c>
      <c r="E474" s="107" t="s">
        <v>1709</v>
      </c>
      <c r="F474" s="126">
        <v>2964.15</v>
      </c>
      <c r="G474" s="107" t="str">
        <f t="shared" si="16"/>
        <v>SH19-01492</v>
      </c>
      <c r="H474" s="318"/>
      <c r="I474" s="126"/>
      <c r="J474" s="110">
        <f t="shared" si="17"/>
        <v>2964.15</v>
      </c>
      <c r="K474" s="108"/>
      <c r="L474" s="107"/>
      <c r="M474" s="319"/>
      <c r="N474" s="107"/>
    </row>
    <row r="475" spans="1:14" s="200" customFormat="1" ht="18" customHeight="1">
      <c r="A475" s="107">
        <v>469</v>
      </c>
      <c r="B475" s="107" t="s">
        <v>291</v>
      </c>
      <c r="C475" s="90">
        <v>43511</v>
      </c>
      <c r="D475" s="107" t="s">
        <v>2354</v>
      </c>
      <c r="E475" s="107" t="s">
        <v>1709</v>
      </c>
      <c r="F475" s="126">
        <v>5514.15</v>
      </c>
      <c r="G475" s="107" t="str">
        <f t="shared" si="16"/>
        <v>SH19-01493</v>
      </c>
      <c r="H475" s="318"/>
      <c r="I475" s="126"/>
      <c r="J475" s="110">
        <f t="shared" si="17"/>
        <v>5514.15</v>
      </c>
      <c r="K475" s="108"/>
      <c r="L475" s="107"/>
      <c r="M475" s="319"/>
      <c r="N475" s="107"/>
    </row>
    <row r="476" spans="1:14" s="200" customFormat="1" ht="18" customHeight="1">
      <c r="A476" s="107">
        <v>470</v>
      </c>
      <c r="B476" s="107" t="s">
        <v>1746</v>
      </c>
      <c r="C476" s="90"/>
      <c r="D476" s="353" t="s">
        <v>2355</v>
      </c>
      <c r="E476" s="107" t="s">
        <v>1709</v>
      </c>
      <c r="F476" s="126">
        <v>0</v>
      </c>
      <c r="G476" s="107" t="str">
        <f t="shared" si="16"/>
        <v>SH19-01494</v>
      </c>
      <c r="H476" s="318"/>
      <c r="I476" s="126"/>
      <c r="J476" s="110">
        <f t="shared" si="17"/>
        <v>0</v>
      </c>
      <c r="K476" s="108"/>
      <c r="L476" s="107"/>
      <c r="M476" s="319"/>
      <c r="N476" s="107"/>
    </row>
    <row r="477" spans="1:14" s="200" customFormat="1" ht="18" customHeight="1">
      <c r="A477" s="107">
        <v>471</v>
      </c>
      <c r="B477" s="107" t="s">
        <v>53</v>
      </c>
      <c r="C477" s="90">
        <v>43511</v>
      </c>
      <c r="D477" s="107" t="s">
        <v>2356</v>
      </c>
      <c r="E477" s="107" t="s">
        <v>1709</v>
      </c>
      <c r="F477" s="126">
        <v>2645.13</v>
      </c>
      <c r="G477" s="107" t="str">
        <f t="shared" si="16"/>
        <v>SH19-01495</v>
      </c>
      <c r="H477" s="318"/>
      <c r="I477" s="126"/>
      <c r="J477" s="110">
        <f t="shared" si="17"/>
        <v>2645.13</v>
      </c>
      <c r="K477" s="108"/>
      <c r="L477" s="107"/>
      <c r="M477" s="319"/>
      <c r="N477" s="107"/>
    </row>
    <row r="478" spans="1:14" s="200" customFormat="1" ht="18" customHeight="1">
      <c r="A478" s="107">
        <v>472</v>
      </c>
      <c r="B478" s="107" t="s">
        <v>1727</v>
      </c>
      <c r="C478" s="90">
        <v>43511</v>
      </c>
      <c r="D478" s="107" t="s">
        <v>2357</v>
      </c>
      <c r="E478" s="107" t="s">
        <v>1709</v>
      </c>
      <c r="F478" s="126">
        <v>344.22</v>
      </c>
      <c r="G478" s="107" t="str">
        <f t="shared" si="16"/>
        <v>SH19-01496</v>
      </c>
      <c r="H478" s="318"/>
      <c r="I478" s="126"/>
      <c r="J478" s="110">
        <f t="shared" si="17"/>
        <v>344.22</v>
      </c>
      <c r="K478" s="108"/>
      <c r="L478" s="107"/>
      <c r="M478" s="319"/>
      <c r="N478" s="107"/>
    </row>
    <row r="479" spans="1:14" s="200" customFormat="1" ht="18" customHeight="1">
      <c r="A479" s="107">
        <v>473</v>
      </c>
      <c r="B479" s="107" t="s">
        <v>142</v>
      </c>
      <c r="C479" s="90">
        <v>43511</v>
      </c>
      <c r="D479" s="107" t="s">
        <v>2358</v>
      </c>
      <c r="E479" s="107" t="s">
        <v>1709</v>
      </c>
      <c r="F479" s="126">
        <v>2090.87</v>
      </c>
      <c r="G479" s="107" t="str">
        <f t="shared" si="16"/>
        <v>SH19-01497</v>
      </c>
      <c r="H479" s="318"/>
      <c r="I479" s="126"/>
      <c r="J479" s="110">
        <f t="shared" si="17"/>
        <v>2090.87</v>
      </c>
      <c r="K479" s="108"/>
      <c r="L479" s="107"/>
      <c r="M479" s="319"/>
      <c r="N479" s="107"/>
    </row>
    <row r="480" spans="1:14" s="200" customFormat="1" ht="18" customHeight="1">
      <c r="A480" s="107">
        <v>474</v>
      </c>
      <c r="B480" s="107" t="s">
        <v>142</v>
      </c>
      <c r="C480" s="90">
        <v>43511</v>
      </c>
      <c r="D480" s="107" t="s">
        <v>2359</v>
      </c>
      <c r="E480" s="107" t="s">
        <v>1709</v>
      </c>
      <c r="F480" s="126">
        <v>249.38</v>
      </c>
      <c r="G480" s="107" t="str">
        <f t="shared" si="16"/>
        <v>SH19-01498</v>
      </c>
      <c r="H480" s="318"/>
      <c r="I480" s="126"/>
      <c r="J480" s="110">
        <f t="shared" si="17"/>
        <v>249.38</v>
      </c>
      <c r="K480" s="108"/>
      <c r="L480" s="107"/>
      <c r="M480" s="319"/>
      <c r="N480" s="107"/>
    </row>
    <row r="481" spans="1:14" s="200" customFormat="1" ht="18" customHeight="1">
      <c r="A481" s="107">
        <v>475</v>
      </c>
      <c r="B481" s="107" t="s">
        <v>207</v>
      </c>
      <c r="C481" s="90">
        <v>43511</v>
      </c>
      <c r="D481" s="107" t="s">
        <v>2360</v>
      </c>
      <c r="E481" s="107" t="s">
        <v>1709</v>
      </c>
      <c r="F481" s="126">
        <v>1476.47</v>
      </c>
      <c r="G481" s="107" t="str">
        <f t="shared" si="16"/>
        <v>SH19-01499</v>
      </c>
      <c r="H481" s="318"/>
      <c r="I481" s="126"/>
      <c r="J481" s="110">
        <f t="shared" si="17"/>
        <v>1476.47</v>
      </c>
      <c r="K481" s="108"/>
      <c r="L481" s="107"/>
      <c r="M481" s="319"/>
      <c r="N481" s="107"/>
    </row>
    <row r="482" spans="1:14" s="200" customFormat="1" ht="18" customHeight="1">
      <c r="A482" s="107">
        <v>476</v>
      </c>
      <c r="B482" s="107" t="s">
        <v>238</v>
      </c>
      <c r="C482" s="90">
        <v>43511</v>
      </c>
      <c r="D482" s="107" t="s">
        <v>2361</v>
      </c>
      <c r="E482" s="107" t="s">
        <v>1709</v>
      </c>
      <c r="F482" s="126">
        <v>5176.1099999999997</v>
      </c>
      <c r="G482" s="107" t="str">
        <f t="shared" si="16"/>
        <v>SH19-01500</v>
      </c>
      <c r="H482" s="318"/>
      <c r="I482" s="126"/>
      <c r="J482" s="110">
        <f t="shared" si="17"/>
        <v>5176.1099999999997</v>
      </c>
      <c r="K482" s="108"/>
      <c r="L482" s="107"/>
      <c r="M482" s="319"/>
      <c r="N482" s="107"/>
    </row>
    <row r="483" spans="1:14" s="200" customFormat="1" ht="18" customHeight="1">
      <c r="A483" s="107">
        <v>477</v>
      </c>
      <c r="B483" s="107" t="s">
        <v>288</v>
      </c>
      <c r="C483" s="90">
        <v>43511</v>
      </c>
      <c r="D483" s="107" t="s">
        <v>2362</v>
      </c>
      <c r="E483" s="107" t="s">
        <v>1709</v>
      </c>
      <c r="F483" s="126">
        <v>4365.3900000000003</v>
      </c>
      <c r="G483" s="107" t="str">
        <f t="shared" si="16"/>
        <v>SH19-01501</v>
      </c>
      <c r="H483" s="318"/>
      <c r="I483" s="126"/>
      <c r="J483" s="110">
        <f t="shared" si="17"/>
        <v>4365.3900000000003</v>
      </c>
      <c r="K483" s="108"/>
      <c r="L483" s="107"/>
      <c r="M483" s="319"/>
      <c r="N483" s="107"/>
    </row>
    <row r="484" spans="1:14" s="200" customFormat="1" ht="18" customHeight="1">
      <c r="A484" s="107">
        <v>478</v>
      </c>
      <c r="B484" s="107" t="s">
        <v>42</v>
      </c>
      <c r="C484" s="90">
        <v>43515</v>
      </c>
      <c r="D484" s="107" t="s">
        <v>2363</v>
      </c>
      <c r="E484" s="107" t="s">
        <v>3029</v>
      </c>
      <c r="F484" s="126">
        <v>7085.88</v>
      </c>
      <c r="G484" s="107" t="str">
        <f t="shared" si="16"/>
        <v>SH19-01502</v>
      </c>
      <c r="H484" s="318"/>
      <c r="I484" s="126"/>
      <c r="J484" s="110">
        <f t="shared" si="17"/>
        <v>7085.88</v>
      </c>
      <c r="K484" s="108"/>
      <c r="L484" s="107"/>
      <c r="M484" s="319"/>
      <c r="N484" s="107"/>
    </row>
    <row r="485" spans="1:14" s="200" customFormat="1" ht="18" customHeight="1">
      <c r="A485" s="107">
        <v>479</v>
      </c>
      <c r="B485" s="107" t="s">
        <v>42</v>
      </c>
      <c r="C485" s="90">
        <v>43515</v>
      </c>
      <c r="D485" s="107" t="s">
        <v>2364</v>
      </c>
      <c r="E485" s="107" t="s">
        <v>3029</v>
      </c>
      <c r="F485" s="126">
        <v>8080.87</v>
      </c>
      <c r="G485" s="107" t="str">
        <f t="shared" si="16"/>
        <v>SH19-01503</v>
      </c>
      <c r="H485" s="318"/>
      <c r="I485" s="126"/>
      <c r="J485" s="110">
        <f t="shared" si="17"/>
        <v>8080.87</v>
      </c>
      <c r="K485" s="108"/>
      <c r="L485" s="107"/>
      <c r="M485" s="319"/>
      <c r="N485" s="107"/>
    </row>
    <row r="486" spans="1:14" s="200" customFormat="1" ht="18" customHeight="1">
      <c r="A486" s="107">
        <v>480</v>
      </c>
      <c r="B486" s="107" t="s">
        <v>42</v>
      </c>
      <c r="C486" s="90">
        <v>43515</v>
      </c>
      <c r="D486" s="107" t="s">
        <v>2365</v>
      </c>
      <c r="E486" s="107" t="s">
        <v>3029</v>
      </c>
      <c r="F486" s="126">
        <v>9239.65</v>
      </c>
      <c r="G486" s="107" t="str">
        <f t="shared" si="16"/>
        <v>SH19-01504</v>
      </c>
      <c r="H486" s="318"/>
      <c r="I486" s="126"/>
      <c r="J486" s="110">
        <f t="shared" si="17"/>
        <v>9239.65</v>
      </c>
      <c r="K486" s="108"/>
      <c r="L486" s="107"/>
      <c r="M486" s="319"/>
      <c r="N486" s="107"/>
    </row>
    <row r="487" spans="1:14" s="200" customFormat="1" ht="18" customHeight="1">
      <c r="A487" s="107">
        <v>481</v>
      </c>
      <c r="B487" s="107" t="s">
        <v>42</v>
      </c>
      <c r="C487" s="90">
        <v>43515</v>
      </c>
      <c r="D487" s="107" t="s">
        <v>2366</v>
      </c>
      <c r="E487" s="107" t="s">
        <v>3029</v>
      </c>
      <c r="F487" s="126">
        <v>8005.75</v>
      </c>
      <c r="G487" s="107" t="str">
        <f t="shared" si="16"/>
        <v>SH19-01505</v>
      </c>
      <c r="H487" s="318"/>
      <c r="I487" s="126"/>
      <c r="J487" s="110">
        <f t="shared" si="17"/>
        <v>8005.75</v>
      </c>
      <c r="K487" s="108"/>
      <c r="L487" s="107"/>
      <c r="M487" s="319"/>
      <c r="N487" s="107"/>
    </row>
    <row r="488" spans="1:14" s="200" customFormat="1" ht="18" customHeight="1">
      <c r="A488" s="107">
        <v>482</v>
      </c>
      <c r="B488" s="107" t="s">
        <v>42</v>
      </c>
      <c r="C488" s="90">
        <v>43515</v>
      </c>
      <c r="D488" s="107" t="s">
        <v>2367</v>
      </c>
      <c r="E488" s="107" t="s">
        <v>3029</v>
      </c>
      <c r="F488" s="126">
        <v>6274.4</v>
      </c>
      <c r="G488" s="107" t="str">
        <f t="shared" si="16"/>
        <v>SH19-01506</v>
      </c>
      <c r="H488" s="318"/>
      <c r="I488" s="126"/>
      <c r="J488" s="110">
        <f t="shared" si="17"/>
        <v>6274.4</v>
      </c>
      <c r="K488" s="108"/>
      <c r="L488" s="107"/>
      <c r="M488" s="319"/>
      <c r="N488" s="107"/>
    </row>
    <row r="489" spans="1:14" s="200" customFormat="1" ht="18" customHeight="1">
      <c r="A489" s="107">
        <v>483</v>
      </c>
      <c r="B489" s="107" t="s">
        <v>42</v>
      </c>
      <c r="C489" s="90">
        <v>43515</v>
      </c>
      <c r="D489" s="107" t="s">
        <v>2368</v>
      </c>
      <c r="E489" s="107" t="s">
        <v>3029</v>
      </c>
      <c r="F489" s="126">
        <v>5822.38</v>
      </c>
      <c r="G489" s="107" t="str">
        <f t="shared" si="16"/>
        <v>SH19-01507</v>
      </c>
      <c r="H489" s="318"/>
      <c r="I489" s="126"/>
      <c r="J489" s="110">
        <f t="shared" si="17"/>
        <v>5822.38</v>
      </c>
      <c r="K489" s="108"/>
      <c r="L489" s="107"/>
      <c r="M489" s="319"/>
      <c r="N489" s="107"/>
    </row>
    <row r="490" spans="1:14" s="200" customFormat="1" ht="18" customHeight="1">
      <c r="A490" s="107">
        <v>484</v>
      </c>
      <c r="B490" s="107" t="s">
        <v>42</v>
      </c>
      <c r="C490" s="90">
        <v>43515</v>
      </c>
      <c r="D490" s="107" t="s">
        <v>2369</v>
      </c>
      <c r="E490" s="107" t="s">
        <v>3029</v>
      </c>
      <c r="F490" s="126">
        <v>6264.2</v>
      </c>
      <c r="G490" s="107" t="str">
        <f t="shared" si="16"/>
        <v>SH19-01508</v>
      </c>
      <c r="H490" s="318"/>
      <c r="I490" s="126"/>
      <c r="J490" s="110">
        <f t="shared" si="17"/>
        <v>6264.2</v>
      </c>
      <c r="K490" s="108"/>
      <c r="L490" s="107"/>
      <c r="M490" s="319"/>
      <c r="N490" s="107"/>
    </row>
    <row r="491" spans="1:14" s="200" customFormat="1" ht="18" customHeight="1">
      <c r="A491" s="107">
        <v>485</v>
      </c>
      <c r="B491" s="107" t="s">
        <v>42</v>
      </c>
      <c r="C491" s="90">
        <v>43515</v>
      </c>
      <c r="D491" s="107" t="s">
        <v>2370</v>
      </c>
      <c r="E491" s="107" t="s">
        <v>3029</v>
      </c>
      <c r="F491" s="126">
        <v>5431.01</v>
      </c>
      <c r="G491" s="107" t="str">
        <f t="shared" si="16"/>
        <v>SH19-01509</v>
      </c>
      <c r="H491" s="318"/>
      <c r="I491" s="126"/>
      <c r="J491" s="110">
        <f t="shared" si="17"/>
        <v>5431.01</v>
      </c>
      <c r="K491" s="108"/>
      <c r="L491" s="107"/>
      <c r="M491" s="319"/>
      <c r="N491" s="107"/>
    </row>
    <row r="492" spans="1:14" s="200" customFormat="1" ht="18" customHeight="1">
      <c r="A492" s="107">
        <v>486</v>
      </c>
      <c r="B492" s="107" t="s">
        <v>42</v>
      </c>
      <c r="C492" s="90">
        <v>43515</v>
      </c>
      <c r="D492" s="107" t="s">
        <v>2371</v>
      </c>
      <c r="E492" s="107" t="s">
        <v>3029</v>
      </c>
      <c r="F492" s="126">
        <v>3436.44</v>
      </c>
      <c r="G492" s="107" t="str">
        <f t="shared" si="16"/>
        <v>SH19-01510</v>
      </c>
      <c r="H492" s="318"/>
      <c r="I492" s="126"/>
      <c r="J492" s="110">
        <f t="shared" si="17"/>
        <v>3436.44</v>
      </c>
      <c r="K492" s="108"/>
      <c r="L492" s="107"/>
      <c r="M492" s="319"/>
      <c r="N492" s="107"/>
    </row>
    <row r="493" spans="1:14" s="200" customFormat="1" ht="18" customHeight="1">
      <c r="A493" s="107">
        <v>487</v>
      </c>
      <c r="B493" s="107" t="s">
        <v>42</v>
      </c>
      <c r="C493" s="90">
        <v>43515</v>
      </c>
      <c r="D493" s="107" t="s">
        <v>2372</v>
      </c>
      <c r="E493" s="107" t="s">
        <v>3029</v>
      </c>
      <c r="F493" s="126">
        <v>3840.1</v>
      </c>
      <c r="G493" s="107" t="str">
        <f t="shared" si="16"/>
        <v>SH19-01511</v>
      </c>
      <c r="H493" s="318"/>
      <c r="I493" s="126"/>
      <c r="J493" s="110">
        <f t="shared" si="17"/>
        <v>3840.1</v>
      </c>
      <c r="K493" s="108"/>
      <c r="L493" s="107"/>
      <c r="M493" s="319"/>
      <c r="N493" s="107"/>
    </row>
    <row r="494" spans="1:14" s="200" customFormat="1" ht="18" customHeight="1">
      <c r="A494" s="107">
        <v>488</v>
      </c>
      <c r="B494" s="107" t="s">
        <v>42</v>
      </c>
      <c r="C494" s="90">
        <v>43515</v>
      </c>
      <c r="D494" s="107" t="s">
        <v>2373</v>
      </c>
      <c r="E494" s="107" t="s">
        <v>3029</v>
      </c>
      <c r="F494" s="126">
        <v>1007.79</v>
      </c>
      <c r="G494" s="107" t="str">
        <f t="shared" si="16"/>
        <v>SH19-01512</v>
      </c>
      <c r="H494" s="318"/>
      <c r="I494" s="126"/>
      <c r="J494" s="110">
        <f t="shared" si="17"/>
        <v>1007.79</v>
      </c>
      <c r="K494" s="108"/>
      <c r="L494" s="107"/>
      <c r="M494" s="319"/>
      <c r="N494" s="107"/>
    </row>
    <row r="495" spans="1:14" s="200" customFormat="1" ht="18" customHeight="1">
      <c r="A495" s="107">
        <v>489</v>
      </c>
      <c r="B495" s="107" t="s">
        <v>42</v>
      </c>
      <c r="C495" s="90">
        <v>43515</v>
      </c>
      <c r="D495" s="107" t="s">
        <v>2374</v>
      </c>
      <c r="E495" s="107" t="s">
        <v>3029</v>
      </c>
      <c r="F495" s="126">
        <v>5122.55</v>
      </c>
      <c r="G495" s="107" t="str">
        <f t="shared" si="16"/>
        <v>SH19-01513</v>
      </c>
      <c r="H495" s="318"/>
      <c r="I495" s="126"/>
      <c r="J495" s="110">
        <f t="shared" si="17"/>
        <v>5122.55</v>
      </c>
      <c r="K495" s="108"/>
      <c r="L495" s="107"/>
      <c r="M495" s="319"/>
      <c r="N495" s="107"/>
    </row>
    <row r="496" spans="1:14" s="200" customFormat="1" ht="18" customHeight="1">
      <c r="A496" s="107">
        <v>490</v>
      </c>
      <c r="B496" s="107" t="s">
        <v>42</v>
      </c>
      <c r="C496" s="90">
        <v>43515</v>
      </c>
      <c r="D496" s="107" t="s">
        <v>2375</v>
      </c>
      <c r="E496" s="107" t="s">
        <v>3029</v>
      </c>
      <c r="F496" s="126">
        <v>2292.5100000000002</v>
      </c>
      <c r="G496" s="107" t="str">
        <f t="shared" si="16"/>
        <v>SH19-01514</v>
      </c>
      <c r="H496" s="318"/>
      <c r="I496" s="126"/>
      <c r="J496" s="110">
        <f t="shared" si="17"/>
        <v>2292.5100000000002</v>
      </c>
      <c r="K496" s="108"/>
      <c r="L496" s="107"/>
      <c r="M496" s="319"/>
      <c r="N496" s="107"/>
    </row>
    <row r="497" spans="1:14" s="200" customFormat="1" ht="18" customHeight="1">
      <c r="A497" s="107">
        <v>491</v>
      </c>
      <c r="B497" s="107" t="s">
        <v>42</v>
      </c>
      <c r="C497" s="90">
        <v>43515</v>
      </c>
      <c r="D497" s="107" t="s">
        <v>2376</v>
      </c>
      <c r="E497" s="107" t="s">
        <v>3029</v>
      </c>
      <c r="F497" s="126">
        <v>7609.11</v>
      </c>
      <c r="G497" s="107" t="str">
        <f t="shared" si="16"/>
        <v>SH19-01515</v>
      </c>
      <c r="H497" s="318"/>
      <c r="I497" s="126"/>
      <c r="J497" s="110">
        <f t="shared" si="17"/>
        <v>7609.11</v>
      </c>
      <c r="K497" s="108"/>
      <c r="L497" s="107"/>
      <c r="M497" s="319"/>
      <c r="N497" s="107"/>
    </row>
    <row r="498" spans="1:14" s="200" customFormat="1" ht="18" customHeight="1">
      <c r="A498" s="107">
        <v>492</v>
      </c>
      <c r="B498" s="107" t="s">
        <v>42</v>
      </c>
      <c r="C498" s="90">
        <v>43515</v>
      </c>
      <c r="D498" s="107" t="s">
        <v>2377</v>
      </c>
      <c r="E498" s="107" t="s">
        <v>3029</v>
      </c>
      <c r="F498" s="126">
        <v>110.28</v>
      </c>
      <c r="G498" s="107" t="str">
        <f t="shared" si="16"/>
        <v>SH19-01516</v>
      </c>
      <c r="H498" s="318"/>
      <c r="I498" s="126"/>
      <c r="J498" s="110">
        <f t="shared" si="17"/>
        <v>110.28</v>
      </c>
      <c r="K498" s="108"/>
      <c r="L498" s="107"/>
      <c r="M498" s="319"/>
      <c r="N498" s="107"/>
    </row>
    <row r="499" spans="1:14" s="200" customFormat="1" ht="18" customHeight="1">
      <c r="A499" s="107">
        <v>493</v>
      </c>
      <c r="B499" s="107" t="s">
        <v>288</v>
      </c>
      <c r="C499" s="90">
        <v>43514</v>
      </c>
      <c r="D499" s="107" t="s">
        <v>2378</v>
      </c>
      <c r="E499" s="107" t="s">
        <v>1709</v>
      </c>
      <c r="F499" s="126">
        <v>7390.57</v>
      </c>
      <c r="G499" s="107" t="str">
        <f t="shared" si="16"/>
        <v>SH19-01517</v>
      </c>
      <c r="H499" s="318"/>
      <c r="I499" s="126"/>
      <c r="J499" s="110">
        <f t="shared" si="17"/>
        <v>7390.57</v>
      </c>
      <c r="K499" s="108"/>
      <c r="L499" s="107"/>
      <c r="M499" s="319"/>
      <c r="N499" s="107"/>
    </row>
    <row r="500" spans="1:14" s="200" customFormat="1" ht="18" customHeight="1">
      <c r="A500" s="107">
        <v>494</v>
      </c>
      <c r="B500" s="107" t="s">
        <v>42</v>
      </c>
      <c r="C500" s="90">
        <v>43511</v>
      </c>
      <c r="D500" s="107" t="s">
        <v>2379</v>
      </c>
      <c r="E500" s="107" t="s">
        <v>2753</v>
      </c>
      <c r="F500" s="126">
        <v>22.7</v>
      </c>
      <c r="G500" s="107" t="str">
        <f t="shared" si="16"/>
        <v>SH19-01518</v>
      </c>
      <c r="H500" s="318"/>
      <c r="I500" s="126"/>
      <c r="J500" s="110">
        <f t="shared" si="17"/>
        <v>22.7</v>
      </c>
      <c r="K500" s="108"/>
      <c r="L500" s="107"/>
      <c r="M500" s="319"/>
      <c r="N500" s="107"/>
    </row>
    <row r="501" spans="1:14" s="200" customFormat="1" ht="18" customHeight="1">
      <c r="A501" s="107">
        <v>495</v>
      </c>
      <c r="B501" s="107" t="s">
        <v>1746</v>
      </c>
      <c r="C501" s="90"/>
      <c r="D501" s="353" t="s">
        <v>2380</v>
      </c>
      <c r="E501" s="107" t="s">
        <v>1709</v>
      </c>
      <c r="F501" s="126">
        <v>0</v>
      </c>
      <c r="G501" s="107" t="str">
        <f t="shared" si="16"/>
        <v>SH19-01519</v>
      </c>
      <c r="H501" s="318"/>
      <c r="I501" s="126"/>
      <c r="J501" s="110">
        <f t="shared" si="17"/>
        <v>0</v>
      </c>
      <c r="K501" s="108"/>
      <c r="L501" s="107"/>
      <c r="M501" s="319"/>
      <c r="N501" s="107"/>
    </row>
    <row r="502" spans="1:14" s="200" customFormat="1" ht="18" customHeight="1">
      <c r="A502" s="107">
        <v>496</v>
      </c>
      <c r="B502" s="107" t="s">
        <v>43</v>
      </c>
      <c r="C502" s="90">
        <v>43511</v>
      </c>
      <c r="D502" s="107" t="s">
        <v>2381</v>
      </c>
      <c r="E502" s="107" t="s">
        <v>1709</v>
      </c>
      <c r="F502" s="126">
        <v>2417.9</v>
      </c>
      <c r="G502" s="107" t="str">
        <f t="shared" si="16"/>
        <v>SH19-01520</v>
      </c>
      <c r="H502" s="318"/>
      <c r="I502" s="126"/>
      <c r="J502" s="110">
        <f t="shared" si="17"/>
        <v>2417.9</v>
      </c>
      <c r="K502" s="108"/>
      <c r="L502" s="107"/>
      <c r="M502" s="319"/>
      <c r="N502" s="107"/>
    </row>
    <row r="503" spans="1:14" s="200" customFormat="1" ht="18" customHeight="1">
      <c r="A503" s="107">
        <v>497</v>
      </c>
      <c r="B503" s="107" t="s">
        <v>1746</v>
      </c>
      <c r="C503" s="90"/>
      <c r="D503" s="353" t="s">
        <v>2382</v>
      </c>
      <c r="E503" s="107" t="s">
        <v>1709</v>
      </c>
      <c r="F503" s="126">
        <v>0</v>
      </c>
      <c r="G503" s="107" t="str">
        <f t="shared" si="16"/>
        <v>SH19-01521</v>
      </c>
      <c r="H503" s="318"/>
      <c r="I503" s="126"/>
      <c r="J503" s="110">
        <f t="shared" si="17"/>
        <v>0</v>
      </c>
      <c r="K503" s="108"/>
      <c r="L503" s="107"/>
      <c r="M503" s="319"/>
      <c r="N503" s="107"/>
    </row>
    <row r="504" spans="1:14" s="200" customFormat="1" ht="18" customHeight="1">
      <c r="A504" s="107">
        <v>498</v>
      </c>
      <c r="B504" s="107" t="s">
        <v>194</v>
      </c>
      <c r="C504" s="90">
        <v>43511</v>
      </c>
      <c r="D504" s="107" t="s">
        <v>2383</v>
      </c>
      <c r="E504" s="107" t="s">
        <v>1709</v>
      </c>
      <c r="F504" s="126">
        <v>3887.71</v>
      </c>
      <c r="G504" s="107" t="str">
        <f t="shared" si="16"/>
        <v>SH19-01522</v>
      </c>
      <c r="H504" s="318"/>
      <c r="I504" s="126"/>
      <c r="J504" s="110">
        <f t="shared" si="17"/>
        <v>3887.71</v>
      </c>
      <c r="K504" s="108"/>
      <c r="L504" s="107"/>
      <c r="M504" s="319"/>
      <c r="N504" s="107"/>
    </row>
    <row r="505" spans="1:14" s="200" customFormat="1" ht="18" customHeight="1">
      <c r="A505" s="107">
        <v>499</v>
      </c>
      <c r="B505" s="107" t="s">
        <v>1746</v>
      </c>
      <c r="C505" s="90"/>
      <c r="D505" s="353" t="s">
        <v>2384</v>
      </c>
      <c r="E505" s="107" t="s">
        <v>1709</v>
      </c>
      <c r="F505" s="126">
        <v>0</v>
      </c>
      <c r="G505" s="107" t="str">
        <f t="shared" si="16"/>
        <v>SH19-01523</v>
      </c>
      <c r="H505" s="318"/>
      <c r="I505" s="126"/>
      <c r="J505" s="110">
        <f t="shared" si="17"/>
        <v>0</v>
      </c>
      <c r="K505" s="108"/>
      <c r="L505" s="107"/>
      <c r="M505" s="319"/>
      <c r="N505" s="107"/>
    </row>
    <row r="506" spans="1:14" s="200" customFormat="1" ht="18" customHeight="1">
      <c r="A506" s="107">
        <v>500</v>
      </c>
      <c r="B506" s="107" t="s">
        <v>43</v>
      </c>
      <c r="C506" s="90">
        <v>43512</v>
      </c>
      <c r="D506" s="107" t="s">
        <v>2385</v>
      </c>
      <c r="E506" s="107" t="s">
        <v>1709</v>
      </c>
      <c r="F506" s="126">
        <v>5115.8500000000004</v>
      </c>
      <c r="G506" s="107" t="str">
        <f t="shared" si="16"/>
        <v>SH19-01524</v>
      </c>
      <c r="H506" s="318"/>
      <c r="I506" s="126"/>
      <c r="J506" s="110">
        <f t="shared" si="17"/>
        <v>5115.8500000000004</v>
      </c>
      <c r="K506" s="108"/>
      <c r="L506" s="107"/>
      <c r="M506" s="319"/>
      <c r="N506" s="107"/>
    </row>
    <row r="507" spans="1:14" s="200" customFormat="1" ht="18" customHeight="1">
      <c r="A507" s="107">
        <v>501</v>
      </c>
      <c r="B507" s="107" t="s">
        <v>194</v>
      </c>
      <c r="C507" s="90">
        <v>43511</v>
      </c>
      <c r="D507" s="107" t="s">
        <v>2386</v>
      </c>
      <c r="E507" s="107" t="s">
        <v>1709</v>
      </c>
      <c r="F507" s="126">
        <v>4923.91</v>
      </c>
      <c r="G507" s="107" t="str">
        <f t="shared" si="16"/>
        <v>SH19-01525</v>
      </c>
      <c r="H507" s="318"/>
      <c r="I507" s="126"/>
      <c r="J507" s="110">
        <f t="shared" si="17"/>
        <v>4923.91</v>
      </c>
      <c r="K507" s="108"/>
      <c r="L507" s="107"/>
      <c r="M507" s="319"/>
      <c r="N507" s="107"/>
    </row>
    <row r="508" spans="1:14" s="200" customFormat="1" ht="18" customHeight="1">
      <c r="A508" s="107">
        <v>502</v>
      </c>
      <c r="B508" s="107" t="s">
        <v>142</v>
      </c>
      <c r="C508" s="90">
        <v>43512</v>
      </c>
      <c r="D508" s="107" t="s">
        <v>2387</v>
      </c>
      <c r="E508" s="107" t="s">
        <v>1709</v>
      </c>
      <c r="F508" s="126">
        <v>2625.23</v>
      </c>
      <c r="G508" s="107" t="str">
        <f t="shared" si="16"/>
        <v>SH19-01526</v>
      </c>
      <c r="H508" s="318"/>
      <c r="I508" s="126"/>
      <c r="J508" s="110">
        <f t="shared" si="17"/>
        <v>2625.23</v>
      </c>
      <c r="K508" s="108"/>
      <c r="L508" s="107"/>
      <c r="M508" s="319"/>
      <c r="N508" s="107"/>
    </row>
    <row r="509" spans="1:14" s="200" customFormat="1" ht="18" customHeight="1">
      <c r="A509" s="107">
        <v>503</v>
      </c>
      <c r="B509" s="107" t="s">
        <v>142</v>
      </c>
      <c r="C509" s="90">
        <v>43512</v>
      </c>
      <c r="D509" s="107" t="s">
        <v>2388</v>
      </c>
      <c r="E509" s="107" t="s">
        <v>1709</v>
      </c>
      <c r="F509" s="126">
        <v>111</v>
      </c>
      <c r="G509" s="107" t="str">
        <f t="shared" si="16"/>
        <v>SH19-01527</v>
      </c>
      <c r="H509" s="318"/>
      <c r="I509" s="126"/>
      <c r="J509" s="110">
        <f t="shared" si="17"/>
        <v>111</v>
      </c>
      <c r="K509" s="108"/>
      <c r="L509" s="107"/>
      <c r="M509" s="319"/>
      <c r="N509" s="107"/>
    </row>
    <row r="510" spans="1:14" s="200" customFormat="1" ht="18" customHeight="1">
      <c r="A510" s="107">
        <v>504</v>
      </c>
      <c r="B510" s="107" t="s">
        <v>1746</v>
      </c>
      <c r="C510" s="90"/>
      <c r="D510" s="353" t="s">
        <v>2389</v>
      </c>
      <c r="E510" s="107" t="s">
        <v>1709</v>
      </c>
      <c r="F510" s="126">
        <v>0</v>
      </c>
      <c r="G510" s="107" t="str">
        <f t="shared" si="16"/>
        <v>SH19-01528</v>
      </c>
      <c r="H510" s="318"/>
      <c r="I510" s="126"/>
      <c r="J510" s="110">
        <f t="shared" si="17"/>
        <v>0</v>
      </c>
      <c r="K510" s="108"/>
      <c r="L510" s="107"/>
      <c r="M510" s="319"/>
      <c r="N510" s="107"/>
    </row>
    <row r="511" spans="1:14" s="200" customFormat="1" ht="18" customHeight="1">
      <c r="A511" s="107">
        <v>505</v>
      </c>
      <c r="B511" s="107" t="s">
        <v>1746</v>
      </c>
      <c r="C511" s="90"/>
      <c r="D511" s="353" t="s">
        <v>2390</v>
      </c>
      <c r="E511" s="107" t="s">
        <v>1709</v>
      </c>
      <c r="F511" s="126">
        <v>0</v>
      </c>
      <c r="G511" s="107" t="str">
        <f t="shared" si="16"/>
        <v>SH19-01529</v>
      </c>
      <c r="H511" s="318"/>
      <c r="I511" s="126"/>
      <c r="J511" s="110">
        <f t="shared" si="17"/>
        <v>0</v>
      </c>
      <c r="K511" s="108"/>
      <c r="L511" s="107"/>
      <c r="M511" s="319"/>
      <c r="N511" s="107"/>
    </row>
    <row r="512" spans="1:14" s="200" customFormat="1" ht="18" customHeight="1">
      <c r="A512" s="107">
        <v>506</v>
      </c>
      <c r="B512" s="107" t="s">
        <v>55</v>
      </c>
      <c r="C512" s="90">
        <v>43514</v>
      </c>
      <c r="D512" s="107" t="s">
        <v>2391</v>
      </c>
      <c r="E512" s="107" t="s">
        <v>1709</v>
      </c>
      <c r="F512" s="126">
        <v>1644.84</v>
      </c>
      <c r="G512" s="107" t="str">
        <f t="shared" si="16"/>
        <v>SH19-01530</v>
      </c>
      <c r="H512" s="318"/>
      <c r="I512" s="126"/>
      <c r="J512" s="110">
        <f t="shared" si="17"/>
        <v>1644.84</v>
      </c>
      <c r="K512" s="108"/>
      <c r="L512" s="107"/>
      <c r="M512" s="319"/>
      <c r="N512" s="107"/>
    </row>
    <row r="513" spans="1:14" s="200" customFormat="1" ht="18" customHeight="1">
      <c r="A513" s="107">
        <v>507</v>
      </c>
      <c r="B513" s="107" t="s">
        <v>55</v>
      </c>
      <c r="C513" s="90">
        <v>43514</v>
      </c>
      <c r="D513" s="107" t="s">
        <v>2392</v>
      </c>
      <c r="E513" s="107" t="s">
        <v>1709</v>
      </c>
      <c r="F513" s="126">
        <v>770.04</v>
      </c>
      <c r="G513" s="107" t="str">
        <f t="shared" si="16"/>
        <v>SH19-01531</v>
      </c>
      <c r="H513" s="318"/>
      <c r="I513" s="126"/>
      <c r="J513" s="110">
        <f t="shared" si="17"/>
        <v>770.04</v>
      </c>
      <c r="K513" s="108"/>
      <c r="L513" s="107"/>
      <c r="M513" s="319"/>
      <c r="N513" s="107"/>
    </row>
    <row r="514" spans="1:14" s="200" customFormat="1" ht="18" customHeight="1">
      <c r="A514" s="107">
        <v>508</v>
      </c>
      <c r="B514" s="107" t="s">
        <v>1746</v>
      </c>
      <c r="C514" s="90"/>
      <c r="D514" s="353" t="s">
        <v>2393</v>
      </c>
      <c r="E514" s="107" t="s">
        <v>1709</v>
      </c>
      <c r="F514" s="126">
        <v>0</v>
      </c>
      <c r="G514" s="107" t="str">
        <f t="shared" si="16"/>
        <v>SH19-01532</v>
      </c>
      <c r="H514" s="318"/>
      <c r="I514" s="126"/>
      <c r="J514" s="110">
        <f t="shared" si="17"/>
        <v>0</v>
      </c>
      <c r="K514" s="108"/>
      <c r="L514" s="107"/>
      <c r="M514" s="319"/>
      <c r="N514" s="107"/>
    </row>
    <row r="515" spans="1:14" s="200" customFormat="1" ht="18" customHeight="1">
      <c r="A515" s="107">
        <v>509</v>
      </c>
      <c r="B515" s="107" t="s">
        <v>43</v>
      </c>
      <c r="C515" s="90">
        <v>43514</v>
      </c>
      <c r="D515" s="107" t="s">
        <v>2394</v>
      </c>
      <c r="E515" s="107" t="s">
        <v>1709</v>
      </c>
      <c r="F515" s="126">
        <v>4383.62</v>
      </c>
      <c r="G515" s="107" t="str">
        <f t="shared" si="16"/>
        <v>SH19-01533</v>
      </c>
      <c r="H515" s="318"/>
      <c r="I515" s="126"/>
      <c r="J515" s="110">
        <f t="shared" si="17"/>
        <v>4383.62</v>
      </c>
      <c r="K515" s="108"/>
      <c r="L515" s="107"/>
      <c r="M515" s="319"/>
      <c r="N515" s="107"/>
    </row>
    <row r="516" spans="1:14" s="200" customFormat="1" ht="18" customHeight="1">
      <c r="A516" s="107">
        <v>510</v>
      </c>
      <c r="B516" s="107" t="s">
        <v>329</v>
      </c>
      <c r="C516" s="90">
        <v>43514</v>
      </c>
      <c r="D516" s="107" t="s">
        <v>2395</v>
      </c>
      <c r="E516" s="107" t="s">
        <v>1709</v>
      </c>
      <c r="F516" s="126">
        <v>1856.16</v>
      </c>
      <c r="G516" s="107" t="str">
        <f t="shared" ref="G516:G579" si="18">D516</f>
        <v>SH19-01534</v>
      </c>
      <c r="H516" s="318"/>
      <c r="I516" s="126"/>
      <c r="J516" s="110">
        <f t="shared" si="17"/>
        <v>1856.16</v>
      </c>
      <c r="K516" s="108"/>
      <c r="L516" s="107"/>
      <c r="M516" s="319"/>
      <c r="N516" s="107"/>
    </row>
    <row r="517" spans="1:14" s="200" customFormat="1" ht="18" customHeight="1">
      <c r="A517" s="107">
        <v>511</v>
      </c>
      <c r="B517" s="107" t="s">
        <v>139</v>
      </c>
      <c r="C517" s="90">
        <v>43514</v>
      </c>
      <c r="D517" s="107" t="s">
        <v>2396</v>
      </c>
      <c r="E517" s="107" t="s">
        <v>1709</v>
      </c>
      <c r="F517" s="126">
        <v>1236</v>
      </c>
      <c r="G517" s="107" t="str">
        <f t="shared" si="18"/>
        <v>SH19-01535</v>
      </c>
      <c r="H517" s="318"/>
      <c r="I517" s="126"/>
      <c r="J517" s="110">
        <f t="shared" si="17"/>
        <v>1236</v>
      </c>
      <c r="K517" s="108"/>
      <c r="L517" s="107"/>
      <c r="M517" s="319"/>
      <c r="N517" s="107"/>
    </row>
    <row r="518" spans="1:14" s="200" customFormat="1" ht="18" customHeight="1">
      <c r="A518" s="107">
        <v>512</v>
      </c>
      <c r="B518" s="107" t="s">
        <v>1755</v>
      </c>
      <c r="C518" s="90">
        <v>43514</v>
      </c>
      <c r="D518" s="107" t="s">
        <v>2397</v>
      </c>
      <c r="E518" s="107" t="s">
        <v>1709</v>
      </c>
      <c r="F518" s="126">
        <v>3650</v>
      </c>
      <c r="G518" s="107" t="str">
        <f t="shared" si="18"/>
        <v>SH19-01536</v>
      </c>
      <c r="H518" s="318"/>
      <c r="I518" s="126"/>
      <c r="J518" s="110">
        <f t="shared" ref="J518:J581" si="19">F518-I518</f>
        <v>3650</v>
      </c>
      <c r="K518" s="108"/>
      <c r="L518" s="107"/>
      <c r="M518" s="319"/>
      <c r="N518" s="107"/>
    </row>
    <row r="519" spans="1:14" s="200" customFormat="1" ht="18" customHeight="1">
      <c r="A519" s="107">
        <v>513</v>
      </c>
      <c r="B519" s="107" t="s">
        <v>197</v>
      </c>
      <c r="C519" s="90">
        <v>43512</v>
      </c>
      <c r="D519" s="107" t="s">
        <v>2398</v>
      </c>
      <c r="E519" s="107" t="s">
        <v>1709</v>
      </c>
      <c r="F519" s="126">
        <v>6230.4</v>
      </c>
      <c r="G519" s="107" t="str">
        <f t="shared" si="18"/>
        <v>SH19-01537</v>
      </c>
      <c r="H519" s="318"/>
      <c r="I519" s="126"/>
      <c r="J519" s="110">
        <f t="shared" si="19"/>
        <v>6230.4</v>
      </c>
      <c r="K519" s="108"/>
      <c r="L519" s="107"/>
      <c r="M519" s="319"/>
      <c r="N519" s="107"/>
    </row>
    <row r="520" spans="1:14" s="200" customFormat="1" ht="18" customHeight="1">
      <c r="A520" s="107">
        <v>514</v>
      </c>
      <c r="B520" s="107" t="s">
        <v>197</v>
      </c>
      <c r="C520" s="90">
        <v>43512</v>
      </c>
      <c r="D520" s="107" t="s">
        <v>2399</v>
      </c>
      <c r="E520" s="107" t="s">
        <v>1709</v>
      </c>
      <c r="F520" s="126">
        <v>6357.36</v>
      </c>
      <c r="G520" s="107" t="str">
        <f t="shared" si="18"/>
        <v>SH19-01538</v>
      </c>
      <c r="H520" s="318"/>
      <c r="I520" s="126"/>
      <c r="J520" s="110">
        <f t="shared" si="19"/>
        <v>6357.36</v>
      </c>
      <c r="K520" s="108"/>
      <c r="L520" s="107"/>
      <c r="M520" s="319"/>
      <c r="N520" s="107"/>
    </row>
    <row r="521" spans="1:14" s="200" customFormat="1" ht="18" customHeight="1">
      <c r="A521" s="107">
        <v>515</v>
      </c>
      <c r="B521" s="107" t="s">
        <v>53</v>
      </c>
      <c r="C521" s="90">
        <v>43514</v>
      </c>
      <c r="D521" s="107" t="s">
        <v>2400</v>
      </c>
      <c r="E521" s="107" t="s">
        <v>1709</v>
      </c>
      <c r="F521" s="126">
        <v>2654.76</v>
      </c>
      <c r="G521" s="107" t="str">
        <f t="shared" si="18"/>
        <v>SH19-01539</v>
      </c>
      <c r="H521" s="318"/>
      <c r="I521" s="126"/>
      <c r="J521" s="110">
        <f t="shared" si="19"/>
        <v>2654.76</v>
      </c>
      <c r="K521" s="108"/>
      <c r="L521" s="107"/>
      <c r="M521" s="319"/>
      <c r="N521" s="107"/>
    </row>
    <row r="522" spans="1:14" s="200" customFormat="1" ht="18" customHeight="1">
      <c r="A522" s="107">
        <v>516</v>
      </c>
      <c r="B522" s="107" t="s">
        <v>142</v>
      </c>
      <c r="C522" s="90">
        <v>43514</v>
      </c>
      <c r="D522" s="107" t="s">
        <v>2401</v>
      </c>
      <c r="E522" s="107" t="s">
        <v>1709</v>
      </c>
      <c r="F522" s="126">
        <v>627</v>
      </c>
      <c r="G522" s="107" t="str">
        <f t="shared" si="18"/>
        <v>SH19-01540</v>
      </c>
      <c r="H522" s="318"/>
      <c r="I522" s="126"/>
      <c r="J522" s="110">
        <f t="shared" si="19"/>
        <v>627</v>
      </c>
      <c r="K522" s="108"/>
      <c r="L522" s="107"/>
      <c r="M522" s="319"/>
      <c r="N522" s="107"/>
    </row>
    <row r="523" spans="1:14" s="200" customFormat="1" ht="18" customHeight="1">
      <c r="A523" s="107">
        <v>517</v>
      </c>
      <c r="B523" s="107" t="s">
        <v>298</v>
      </c>
      <c r="C523" s="90">
        <v>43514</v>
      </c>
      <c r="D523" s="107" t="s">
        <v>2402</v>
      </c>
      <c r="E523" s="107" t="s">
        <v>1709</v>
      </c>
      <c r="F523" s="126">
        <v>970.53</v>
      </c>
      <c r="G523" s="107" t="str">
        <f t="shared" si="18"/>
        <v>SH19-01541</v>
      </c>
      <c r="H523" s="318"/>
      <c r="I523" s="126"/>
      <c r="J523" s="110">
        <f t="shared" si="19"/>
        <v>970.53</v>
      </c>
      <c r="K523" s="108"/>
      <c r="L523" s="107"/>
      <c r="M523" s="319"/>
      <c r="N523" s="107"/>
    </row>
    <row r="524" spans="1:14" s="200" customFormat="1" ht="18" customHeight="1">
      <c r="A524" s="107">
        <v>518</v>
      </c>
      <c r="B524" s="107" t="s">
        <v>238</v>
      </c>
      <c r="C524" s="90">
        <v>43514</v>
      </c>
      <c r="D524" s="107" t="s">
        <v>2403</v>
      </c>
      <c r="E524" s="107" t="s">
        <v>1709</v>
      </c>
      <c r="F524" s="126">
        <v>1479.54</v>
      </c>
      <c r="G524" s="107" t="str">
        <f t="shared" si="18"/>
        <v>SH19-01542</v>
      </c>
      <c r="H524" s="318"/>
      <c r="I524" s="126"/>
      <c r="J524" s="110">
        <f t="shared" si="19"/>
        <v>1479.54</v>
      </c>
      <c r="K524" s="108"/>
      <c r="L524" s="107"/>
      <c r="M524" s="319"/>
      <c r="N524" s="107"/>
    </row>
    <row r="525" spans="1:14" s="200" customFormat="1" ht="18" customHeight="1">
      <c r="A525" s="107">
        <v>519</v>
      </c>
      <c r="B525" s="107" t="s">
        <v>1727</v>
      </c>
      <c r="C525" s="90">
        <v>43514</v>
      </c>
      <c r="D525" s="107" t="s">
        <v>2404</v>
      </c>
      <c r="E525" s="107" t="s">
        <v>1709</v>
      </c>
      <c r="F525" s="126">
        <v>967.5</v>
      </c>
      <c r="G525" s="107" t="str">
        <f t="shared" si="18"/>
        <v>SH19-01543</v>
      </c>
      <c r="H525" s="318"/>
      <c r="I525" s="126"/>
      <c r="J525" s="110">
        <f t="shared" si="19"/>
        <v>967.5</v>
      </c>
      <c r="K525" s="108"/>
      <c r="L525" s="107"/>
      <c r="M525" s="319"/>
      <c r="N525" s="107"/>
    </row>
    <row r="526" spans="1:14" s="200" customFormat="1" ht="18" customHeight="1">
      <c r="A526" s="107">
        <v>520</v>
      </c>
      <c r="B526" s="107" t="s">
        <v>49</v>
      </c>
      <c r="C526" s="90">
        <v>43515</v>
      </c>
      <c r="D526" s="107" t="s">
        <v>2405</v>
      </c>
      <c r="E526" s="107" t="s">
        <v>1709</v>
      </c>
      <c r="F526" s="126">
        <v>14242.8</v>
      </c>
      <c r="G526" s="107" t="str">
        <f t="shared" si="18"/>
        <v>SH19-01544</v>
      </c>
      <c r="H526" s="318"/>
      <c r="I526" s="126"/>
      <c r="J526" s="110">
        <f t="shared" si="19"/>
        <v>14242.8</v>
      </c>
      <c r="K526" s="108"/>
      <c r="L526" s="107"/>
      <c r="M526" s="319"/>
      <c r="N526" s="107"/>
    </row>
    <row r="527" spans="1:14" s="200" customFormat="1" ht="18" customHeight="1">
      <c r="A527" s="107">
        <v>521</v>
      </c>
      <c r="B527" s="107" t="s">
        <v>42</v>
      </c>
      <c r="C527" s="90">
        <v>43514</v>
      </c>
      <c r="D527" s="107" t="s">
        <v>2406</v>
      </c>
      <c r="E527" s="107" t="s">
        <v>3030</v>
      </c>
      <c r="F527" s="126">
        <v>2.34</v>
      </c>
      <c r="G527" s="107" t="str">
        <f t="shared" si="18"/>
        <v>SH19-01545</v>
      </c>
      <c r="H527" s="318"/>
      <c r="I527" s="126"/>
      <c r="J527" s="110">
        <f t="shared" si="19"/>
        <v>2.34</v>
      </c>
      <c r="K527" s="108"/>
      <c r="L527" s="107"/>
      <c r="M527" s="319"/>
      <c r="N527" s="107"/>
    </row>
    <row r="528" spans="1:14" s="200" customFormat="1" ht="18" customHeight="1">
      <c r="A528" s="107">
        <v>522</v>
      </c>
      <c r="B528" s="107" t="s">
        <v>49</v>
      </c>
      <c r="C528" s="90">
        <v>43515</v>
      </c>
      <c r="D528" s="107" t="s">
        <v>2407</v>
      </c>
      <c r="E528" s="107" t="s">
        <v>1709</v>
      </c>
      <c r="F528" s="126">
        <v>14242.8</v>
      </c>
      <c r="G528" s="107" t="str">
        <f t="shared" si="18"/>
        <v>SH19-01546</v>
      </c>
      <c r="H528" s="318"/>
      <c r="I528" s="126"/>
      <c r="J528" s="110">
        <f t="shared" si="19"/>
        <v>14242.8</v>
      </c>
      <c r="K528" s="108"/>
      <c r="L528" s="107"/>
      <c r="M528" s="319"/>
      <c r="N528" s="107"/>
    </row>
    <row r="529" spans="1:14" s="200" customFormat="1" ht="18" customHeight="1">
      <c r="A529" s="107">
        <v>523</v>
      </c>
      <c r="B529" s="107" t="s">
        <v>207</v>
      </c>
      <c r="C529" s="90">
        <v>43514</v>
      </c>
      <c r="D529" s="107" t="s">
        <v>2408</v>
      </c>
      <c r="E529" s="107" t="s">
        <v>1709</v>
      </c>
      <c r="F529" s="126">
        <v>2068.5</v>
      </c>
      <c r="G529" s="107" t="str">
        <f t="shared" si="18"/>
        <v>SH19-01547</v>
      </c>
      <c r="H529" s="318"/>
      <c r="I529" s="126"/>
      <c r="J529" s="110">
        <f t="shared" si="19"/>
        <v>2068.5</v>
      </c>
      <c r="K529" s="108"/>
      <c r="L529" s="107"/>
      <c r="M529" s="319"/>
      <c r="N529" s="107"/>
    </row>
    <row r="530" spans="1:14" s="200" customFormat="1" ht="18" customHeight="1">
      <c r="A530" s="107">
        <v>524</v>
      </c>
      <c r="B530" s="107" t="s">
        <v>1746</v>
      </c>
      <c r="C530" s="90"/>
      <c r="D530" s="353" t="s">
        <v>2409</v>
      </c>
      <c r="E530" s="107" t="s">
        <v>1709</v>
      </c>
      <c r="F530" s="126">
        <v>0</v>
      </c>
      <c r="G530" s="107" t="str">
        <f t="shared" si="18"/>
        <v>SH19-01548</v>
      </c>
      <c r="H530" s="318"/>
      <c r="I530" s="126"/>
      <c r="J530" s="110">
        <f t="shared" si="19"/>
        <v>0</v>
      </c>
      <c r="K530" s="108"/>
      <c r="L530" s="107"/>
      <c r="M530" s="319"/>
      <c r="N530" s="107"/>
    </row>
    <row r="531" spans="1:14" s="200" customFormat="1" ht="18" customHeight="1">
      <c r="A531" s="107">
        <v>525</v>
      </c>
      <c r="B531" s="107" t="s">
        <v>42</v>
      </c>
      <c r="C531" s="90">
        <v>43514</v>
      </c>
      <c r="D531" s="107" t="s">
        <v>2410</v>
      </c>
      <c r="E531" s="107" t="s">
        <v>3030</v>
      </c>
      <c r="F531" s="126">
        <v>25.26</v>
      </c>
      <c r="G531" s="107" t="str">
        <f t="shared" si="18"/>
        <v>SH19-01549</v>
      </c>
      <c r="H531" s="318"/>
      <c r="I531" s="126"/>
      <c r="J531" s="110">
        <f t="shared" si="19"/>
        <v>25.26</v>
      </c>
      <c r="K531" s="108"/>
      <c r="L531" s="107"/>
      <c r="M531" s="319"/>
      <c r="N531" s="107"/>
    </row>
    <row r="532" spans="1:14" s="200" customFormat="1" ht="18" customHeight="1">
      <c r="A532" s="107">
        <v>526</v>
      </c>
      <c r="B532" s="107" t="s">
        <v>42</v>
      </c>
      <c r="C532" s="90">
        <v>43514</v>
      </c>
      <c r="D532" s="107" t="s">
        <v>2411</v>
      </c>
      <c r="E532" s="107" t="s">
        <v>3030</v>
      </c>
      <c r="F532" s="126">
        <v>220.67</v>
      </c>
      <c r="G532" s="107" t="str">
        <f t="shared" si="18"/>
        <v>SH19-01550</v>
      </c>
      <c r="H532" s="318"/>
      <c r="I532" s="126"/>
      <c r="J532" s="110">
        <f t="shared" si="19"/>
        <v>220.67</v>
      </c>
      <c r="K532" s="108"/>
      <c r="L532" s="107"/>
      <c r="M532" s="319"/>
      <c r="N532" s="107"/>
    </row>
    <row r="533" spans="1:14" s="200" customFormat="1" ht="18" customHeight="1">
      <c r="A533" s="107">
        <v>527</v>
      </c>
      <c r="B533" s="107" t="s">
        <v>1746</v>
      </c>
      <c r="C533" s="90"/>
      <c r="D533" s="353" t="s">
        <v>2412</v>
      </c>
      <c r="E533" s="107" t="s">
        <v>1709</v>
      </c>
      <c r="F533" s="126">
        <v>0</v>
      </c>
      <c r="G533" s="107" t="str">
        <f t="shared" si="18"/>
        <v>SH19-01551</v>
      </c>
      <c r="H533" s="318"/>
      <c r="I533" s="126"/>
      <c r="J533" s="110">
        <f t="shared" si="19"/>
        <v>0</v>
      </c>
      <c r="K533" s="108"/>
      <c r="L533" s="107"/>
      <c r="M533" s="319"/>
      <c r="N533" s="107"/>
    </row>
    <row r="534" spans="1:14" s="200" customFormat="1" ht="18" customHeight="1">
      <c r="A534" s="107">
        <v>528</v>
      </c>
      <c r="B534" s="107" t="s">
        <v>43</v>
      </c>
      <c r="C534" s="90">
        <v>43514</v>
      </c>
      <c r="D534" s="107" t="s">
        <v>2413</v>
      </c>
      <c r="E534" s="107" t="s">
        <v>1709</v>
      </c>
      <c r="F534" s="126">
        <v>919.02</v>
      </c>
      <c r="G534" s="107" t="str">
        <f t="shared" si="18"/>
        <v>SH19-01552</v>
      </c>
      <c r="H534" s="318"/>
      <c r="I534" s="126"/>
      <c r="J534" s="110">
        <f t="shared" si="19"/>
        <v>919.02</v>
      </c>
      <c r="K534" s="108"/>
      <c r="L534" s="107"/>
      <c r="M534" s="319"/>
      <c r="N534" s="107"/>
    </row>
    <row r="535" spans="1:14" s="200" customFormat="1" ht="18" customHeight="1">
      <c r="A535" s="107">
        <v>529</v>
      </c>
      <c r="B535" s="107" t="s">
        <v>142</v>
      </c>
      <c r="C535" s="90">
        <v>43514</v>
      </c>
      <c r="D535" s="107" t="s">
        <v>2414</v>
      </c>
      <c r="E535" s="107" t="s">
        <v>1709</v>
      </c>
      <c r="F535" s="126">
        <v>1592.63</v>
      </c>
      <c r="G535" s="107" t="str">
        <f t="shared" si="18"/>
        <v>SH19-01553</v>
      </c>
      <c r="H535" s="318"/>
      <c r="I535" s="126"/>
      <c r="J535" s="110">
        <f t="shared" si="19"/>
        <v>1592.63</v>
      </c>
      <c r="K535" s="108"/>
      <c r="L535" s="107"/>
      <c r="M535" s="319"/>
      <c r="N535" s="107"/>
    </row>
    <row r="536" spans="1:14" s="200" customFormat="1" ht="18" customHeight="1">
      <c r="A536" s="107">
        <v>530</v>
      </c>
      <c r="B536" s="107" t="s">
        <v>142</v>
      </c>
      <c r="C536" s="90">
        <v>43514</v>
      </c>
      <c r="D536" s="107" t="s">
        <v>2415</v>
      </c>
      <c r="E536" s="107" t="s">
        <v>1709</v>
      </c>
      <c r="F536" s="126">
        <v>1616.73</v>
      </c>
      <c r="G536" s="107" t="str">
        <f t="shared" si="18"/>
        <v>SH19-01554</v>
      </c>
      <c r="H536" s="318"/>
      <c r="I536" s="126"/>
      <c r="J536" s="110">
        <f t="shared" si="19"/>
        <v>1616.73</v>
      </c>
      <c r="K536" s="108"/>
      <c r="L536" s="107"/>
      <c r="M536" s="319"/>
      <c r="N536" s="107"/>
    </row>
    <row r="537" spans="1:14" s="200" customFormat="1" ht="18" customHeight="1">
      <c r="A537" s="107">
        <v>531</v>
      </c>
      <c r="B537" s="107" t="s">
        <v>1727</v>
      </c>
      <c r="C537" s="90">
        <v>43514</v>
      </c>
      <c r="D537" s="107" t="s">
        <v>2416</v>
      </c>
      <c r="E537" s="107" t="s">
        <v>1709</v>
      </c>
      <c r="F537" s="126">
        <v>706.8</v>
      </c>
      <c r="G537" s="107" t="str">
        <f t="shared" si="18"/>
        <v>SH19-01555</v>
      </c>
      <c r="H537" s="318"/>
      <c r="I537" s="126"/>
      <c r="J537" s="110">
        <f t="shared" si="19"/>
        <v>706.8</v>
      </c>
      <c r="K537" s="108"/>
      <c r="L537" s="107"/>
      <c r="M537" s="319"/>
      <c r="N537" s="107"/>
    </row>
    <row r="538" spans="1:14" s="200" customFormat="1" ht="18" customHeight="1">
      <c r="A538" s="107">
        <v>532</v>
      </c>
      <c r="B538" s="107" t="s">
        <v>42</v>
      </c>
      <c r="C538" s="90">
        <v>43515</v>
      </c>
      <c r="D538" s="107" t="s">
        <v>2417</v>
      </c>
      <c r="E538" s="107" t="s">
        <v>3029</v>
      </c>
      <c r="F538" s="126">
        <v>2348.9299999999998</v>
      </c>
      <c r="G538" s="107" t="str">
        <f t="shared" si="18"/>
        <v>SH19-01556</v>
      </c>
      <c r="H538" s="318"/>
      <c r="I538" s="126"/>
      <c r="J538" s="110">
        <f t="shared" si="19"/>
        <v>2348.9299999999998</v>
      </c>
      <c r="K538" s="108"/>
      <c r="L538" s="107"/>
      <c r="M538" s="319"/>
      <c r="N538" s="107"/>
    </row>
    <row r="539" spans="1:14" s="200" customFormat="1" ht="18" customHeight="1">
      <c r="A539" s="107">
        <v>533</v>
      </c>
      <c r="B539" s="107" t="s">
        <v>42</v>
      </c>
      <c r="C539" s="90">
        <v>43516</v>
      </c>
      <c r="D539" s="107" t="s">
        <v>2418</v>
      </c>
      <c r="E539" s="107" t="s">
        <v>3028</v>
      </c>
      <c r="F539" s="126">
        <v>6941.41</v>
      </c>
      <c r="G539" s="107" t="str">
        <f t="shared" si="18"/>
        <v>SH19-01557</v>
      </c>
      <c r="H539" s="318"/>
      <c r="I539" s="126"/>
      <c r="J539" s="110">
        <f t="shared" si="19"/>
        <v>6941.41</v>
      </c>
      <c r="K539" s="108"/>
      <c r="L539" s="107"/>
      <c r="M539" s="319"/>
      <c r="N539" s="107"/>
    </row>
    <row r="540" spans="1:14" s="200" customFormat="1" ht="18" customHeight="1">
      <c r="A540" s="107">
        <v>534</v>
      </c>
      <c r="B540" s="107" t="s">
        <v>42</v>
      </c>
      <c r="C540" s="90">
        <v>43516</v>
      </c>
      <c r="D540" s="107" t="s">
        <v>2419</v>
      </c>
      <c r="E540" s="107" t="s">
        <v>3028</v>
      </c>
      <c r="F540" s="126">
        <v>638.4</v>
      </c>
      <c r="G540" s="107" t="str">
        <f t="shared" si="18"/>
        <v>SH19-01558</v>
      </c>
      <c r="H540" s="318"/>
      <c r="I540" s="126"/>
      <c r="J540" s="110">
        <f t="shared" si="19"/>
        <v>638.4</v>
      </c>
      <c r="K540" s="108"/>
      <c r="L540" s="107"/>
      <c r="M540" s="319"/>
      <c r="N540" s="107"/>
    </row>
    <row r="541" spans="1:14" s="200" customFormat="1" ht="18" customHeight="1">
      <c r="A541" s="107">
        <v>535</v>
      </c>
      <c r="B541" s="107" t="s">
        <v>42</v>
      </c>
      <c r="C541" s="90">
        <v>43516</v>
      </c>
      <c r="D541" s="107" t="s">
        <v>2420</v>
      </c>
      <c r="E541" s="107" t="s">
        <v>3028</v>
      </c>
      <c r="F541" s="126">
        <v>4435.8100000000004</v>
      </c>
      <c r="G541" s="107" t="str">
        <f t="shared" si="18"/>
        <v>SH19-01559</v>
      </c>
      <c r="H541" s="318"/>
      <c r="I541" s="126"/>
      <c r="J541" s="110">
        <f t="shared" si="19"/>
        <v>4435.8100000000004</v>
      </c>
      <c r="K541" s="108"/>
      <c r="L541" s="107"/>
      <c r="M541" s="319"/>
      <c r="N541" s="107"/>
    </row>
    <row r="542" spans="1:14" s="200" customFormat="1" ht="18" customHeight="1">
      <c r="A542" s="107">
        <v>536</v>
      </c>
      <c r="B542" s="107" t="s">
        <v>42</v>
      </c>
      <c r="C542" s="90">
        <v>43516</v>
      </c>
      <c r="D542" s="107" t="s">
        <v>2421</v>
      </c>
      <c r="E542" s="107" t="s">
        <v>3028</v>
      </c>
      <c r="F542" s="126">
        <v>3275.05</v>
      </c>
      <c r="G542" s="107" t="str">
        <f t="shared" si="18"/>
        <v>SH19-01560</v>
      </c>
      <c r="H542" s="318"/>
      <c r="I542" s="126"/>
      <c r="J542" s="110">
        <f t="shared" si="19"/>
        <v>3275.05</v>
      </c>
      <c r="K542" s="108"/>
      <c r="L542" s="107"/>
      <c r="M542" s="319"/>
      <c r="N542" s="107"/>
    </row>
    <row r="543" spans="1:14" s="200" customFormat="1" ht="18" customHeight="1">
      <c r="A543" s="107">
        <v>537</v>
      </c>
      <c r="B543" s="107" t="s">
        <v>42</v>
      </c>
      <c r="C543" s="90">
        <v>43516</v>
      </c>
      <c r="D543" s="107" t="s">
        <v>2422</v>
      </c>
      <c r="E543" s="107" t="s">
        <v>3028</v>
      </c>
      <c r="F543" s="126">
        <v>2331.61</v>
      </c>
      <c r="G543" s="107" t="str">
        <f t="shared" si="18"/>
        <v>SH19-01561</v>
      </c>
      <c r="H543" s="318"/>
      <c r="I543" s="126"/>
      <c r="J543" s="110">
        <f t="shared" si="19"/>
        <v>2331.61</v>
      </c>
      <c r="K543" s="108"/>
      <c r="L543" s="107"/>
      <c r="M543" s="319"/>
      <c r="N543" s="107"/>
    </row>
    <row r="544" spans="1:14" s="200" customFormat="1" ht="18" customHeight="1">
      <c r="A544" s="107">
        <v>538</v>
      </c>
      <c r="B544" s="107" t="s">
        <v>42</v>
      </c>
      <c r="C544" s="90">
        <v>43516</v>
      </c>
      <c r="D544" s="107" t="s">
        <v>2423</v>
      </c>
      <c r="E544" s="107" t="s">
        <v>3028</v>
      </c>
      <c r="F544" s="126">
        <v>2477.44</v>
      </c>
      <c r="G544" s="107" t="str">
        <f t="shared" si="18"/>
        <v>SH19-01562</v>
      </c>
      <c r="H544" s="318"/>
      <c r="I544" s="126"/>
      <c r="J544" s="110">
        <f t="shared" si="19"/>
        <v>2477.44</v>
      </c>
      <c r="K544" s="108"/>
      <c r="L544" s="107"/>
      <c r="M544" s="319"/>
      <c r="N544" s="107"/>
    </row>
    <row r="545" spans="1:14" s="200" customFormat="1" ht="18" customHeight="1">
      <c r="A545" s="107">
        <v>539</v>
      </c>
      <c r="B545" s="107" t="s">
        <v>42</v>
      </c>
      <c r="C545" s="90">
        <v>43516</v>
      </c>
      <c r="D545" s="107" t="s">
        <v>2424</v>
      </c>
      <c r="E545" s="107" t="s">
        <v>3028</v>
      </c>
      <c r="F545" s="126">
        <v>4391.3999999999996</v>
      </c>
      <c r="G545" s="107" t="str">
        <f t="shared" si="18"/>
        <v>SH19-01563</v>
      </c>
      <c r="H545" s="318"/>
      <c r="I545" s="126"/>
      <c r="J545" s="110">
        <f t="shared" si="19"/>
        <v>4391.3999999999996</v>
      </c>
      <c r="K545" s="108"/>
      <c r="L545" s="107"/>
      <c r="M545" s="319"/>
      <c r="N545" s="107"/>
    </row>
    <row r="546" spans="1:14" s="200" customFormat="1" ht="18" customHeight="1">
      <c r="A546" s="107">
        <v>540</v>
      </c>
      <c r="B546" s="107" t="s">
        <v>42</v>
      </c>
      <c r="C546" s="90">
        <v>43516</v>
      </c>
      <c r="D546" s="107" t="s">
        <v>2425</v>
      </c>
      <c r="E546" s="107" t="s">
        <v>3028</v>
      </c>
      <c r="F546" s="126">
        <v>3812.98</v>
      </c>
      <c r="G546" s="107" t="str">
        <f t="shared" si="18"/>
        <v>SH19-01564</v>
      </c>
      <c r="H546" s="318"/>
      <c r="I546" s="126"/>
      <c r="J546" s="110">
        <f t="shared" si="19"/>
        <v>3812.98</v>
      </c>
      <c r="K546" s="108"/>
      <c r="L546" s="107"/>
      <c r="M546" s="319"/>
      <c r="N546" s="107"/>
    </row>
    <row r="547" spans="1:14" s="200" customFormat="1" ht="18" customHeight="1">
      <c r="A547" s="107">
        <v>541</v>
      </c>
      <c r="B547" s="107" t="s">
        <v>42</v>
      </c>
      <c r="C547" s="90">
        <v>43516</v>
      </c>
      <c r="D547" s="107" t="s">
        <v>2426</v>
      </c>
      <c r="E547" s="107" t="s">
        <v>3028</v>
      </c>
      <c r="F547" s="126">
        <v>9518.9699999999993</v>
      </c>
      <c r="G547" s="107" t="str">
        <f t="shared" si="18"/>
        <v>SH19-01565</v>
      </c>
      <c r="H547" s="318"/>
      <c r="I547" s="126"/>
      <c r="J547" s="110">
        <f t="shared" si="19"/>
        <v>9518.9699999999993</v>
      </c>
      <c r="K547" s="108"/>
      <c r="L547" s="107"/>
      <c r="M547" s="319"/>
      <c r="N547" s="107"/>
    </row>
    <row r="548" spans="1:14" s="200" customFormat="1" ht="18" customHeight="1">
      <c r="A548" s="107">
        <v>542</v>
      </c>
      <c r="B548" s="107" t="s">
        <v>42</v>
      </c>
      <c r="C548" s="90">
        <v>43516</v>
      </c>
      <c r="D548" s="107" t="s">
        <v>2427</v>
      </c>
      <c r="E548" s="107" t="s">
        <v>3028</v>
      </c>
      <c r="F548" s="126">
        <v>7296.86</v>
      </c>
      <c r="G548" s="107" t="str">
        <f t="shared" si="18"/>
        <v>SH19-01566</v>
      </c>
      <c r="H548" s="318"/>
      <c r="I548" s="126"/>
      <c r="J548" s="110">
        <f t="shared" si="19"/>
        <v>7296.86</v>
      </c>
      <c r="K548" s="108"/>
      <c r="L548" s="107"/>
      <c r="M548" s="319"/>
      <c r="N548" s="107"/>
    </row>
    <row r="549" spans="1:14" s="200" customFormat="1" ht="18" customHeight="1">
      <c r="A549" s="107">
        <v>543</v>
      </c>
      <c r="B549" s="107" t="s">
        <v>42</v>
      </c>
      <c r="C549" s="90">
        <v>43516</v>
      </c>
      <c r="D549" s="107" t="s">
        <v>2428</v>
      </c>
      <c r="E549" s="107" t="s">
        <v>3028</v>
      </c>
      <c r="F549" s="126">
        <v>7641.53</v>
      </c>
      <c r="G549" s="107" t="str">
        <f t="shared" si="18"/>
        <v>SH19-01567</v>
      </c>
      <c r="H549" s="318"/>
      <c r="I549" s="126"/>
      <c r="J549" s="110">
        <f t="shared" si="19"/>
        <v>7641.53</v>
      </c>
      <c r="K549" s="108"/>
      <c r="L549" s="107"/>
      <c r="M549" s="319"/>
      <c r="N549" s="107"/>
    </row>
    <row r="550" spans="1:14" s="200" customFormat="1" ht="18" customHeight="1">
      <c r="A550" s="107">
        <v>544</v>
      </c>
      <c r="B550" s="107" t="s">
        <v>42</v>
      </c>
      <c r="C550" s="90">
        <v>43516</v>
      </c>
      <c r="D550" s="107" t="s">
        <v>2429</v>
      </c>
      <c r="E550" s="107" t="s">
        <v>3028</v>
      </c>
      <c r="F550" s="126">
        <v>5580.06</v>
      </c>
      <c r="G550" s="107" t="str">
        <f t="shared" si="18"/>
        <v>SH19-01568</v>
      </c>
      <c r="H550" s="318"/>
      <c r="I550" s="126"/>
      <c r="J550" s="110">
        <f t="shared" si="19"/>
        <v>5580.06</v>
      </c>
      <c r="K550" s="108"/>
      <c r="L550" s="107"/>
      <c r="M550" s="319"/>
      <c r="N550" s="107"/>
    </row>
    <row r="551" spans="1:14" s="200" customFormat="1" ht="18" customHeight="1">
      <c r="A551" s="107">
        <v>545</v>
      </c>
      <c r="B551" s="107" t="s">
        <v>42</v>
      </c>
      <c r="C551" s="90">
        <v>43516</v>
      </c>
      <c r="D551" s="107" t="s">
        <v>2430</v>
      </c>
      <c r="E551" s="107" t="s">
        <v>3028</v>
      </c>
      <c r="F551" s="126">
        <v>1063.1600000000001</v>
      </c>
      <c r="G551" s="107" t="str">
        <f t="shared" si="18"/>
        <v>SH19-01569</v>
      </c>
      <c r="H551" s="318"/>
      <c r="I551" s="126"/>
      <c r="J551" s="110">
        <f t="shared" si="19"/>
        <v>1063.1600000000001</v>
      </c>
      <c r="K551" s="108"/>
      <c r="L551" s="107"/>
      <c r="M551" s="319"/>
      <c r="N551" s="107"/>
    </row>
    <row r="552" spans="1:14" s="200" customFormat="1" ht="18" customHeight="1">
      <c r="A552" s="107">
        <v>546</v>
      </c>
      <c r="B552" s="107" t="s">
        <v>42</v>
      </c>
      <c r="C552" s="90">
        <v>43516</v>
      </c>
      <c r="D552" s="107" t="s">
        <v>2431</v>
      </c>
      <c r="E552" s="107" t="s">
        <v>3028</v>
      </c>
      <c r="F552" s="126">
        <v>4045.74</v>
      </c>
      <c r="G552" s="107" t="str">
        <f t="shared" si="18"/>
        <v>SH19-01570</v>
      </c>
      <c r="H552" s="318"/>
      <c r="I552" s="126"/>
      <c r="J552" s="110">
        <f t="shared" si="19"/>
        <v>4045.74</v>
      </c>
      <c r="K552" s="108"/>
      <c r="L552" s="107"/>
      <c r="M552" s="319"/>
      <c r="N552" s="107"/>
    </row>
    <row r="553" spans="1:14" s="200" customFormat="1" ht="18" customHeight="1">
      <c r="A553" s="107">
        <v>547</v>
      </c>
      <c r="B553" s="107" t="s">
        <v>42</v>
      </c>
      <c r="C553" s="90">
        <v>43516</v>
      </c>
      <c r="D553" s="107" t="s">
        <v>2432</v>
      </c>
      <c r="E553" s="107" t="s">
        <v>3028</v>
      </c>
      <c r="F553" s="126">
        <v>1544.79</v>
      </c>
      <c r="G553" s="107" t="str">
        <f t="shared" si="18"/>
        <v>SH19-01571</v>
      </c>
      <c r="H553" s="318"/>
      <c r="I553" s="126"/>
      <c r="J553" s="110">
        <f t="shared" si="19"/>
        <v>1544.79</v>
      </c>
      <c r="K553" s="108"/>
      <c r="L553" s="107"/>
      <c r="M553" s="319"/>
      <c r="N553" s="107"/>
    </row>
    <row r="554" spans="1:14" s="200" customFormat="1" ht="18" customHeight="1">
      <c r="A554" s="107">
        <v>548</v>
      </c>
      <c r="B554" s="107" t="s">
        <v>42</v>
      </c>
      <c r="C554" s="90">
        <v>43516</v>
      </c>
      <c r="D554" s="107" t="s">
        <v>2433</v>
      </c>
      <c r="E554" s="107" t="s">
        <v>3028</v>
      </c>
      <c r="F554" s="126">
        <v>6207.64</v>
      </c>
      <c r="G554" s="107" t="str">
        <f t="shared" si="18"/>
        <v>SH19-01572</v>
      </c>
      <c r="H554" s="318"/>
      <c r="I554" s="126"/>
      <c r="J554" s="110">
        <f t="shared" si="19"/>
        <v>6207.64</v>
      </c>
      <c r="K554" s="108"/>
      <c r="L554" s="107"/>
      <c r="M554" s="319"/>
      <c r="N554" s="107"/>
    </row>
    <row r="555" spans="1:14" s="200" customFormat="1" ht="18" customHeight="1">
      <c r="A555" s="107">
        <v>549</v>
      </c>
      <c r="B555" s="107" t="s">
        <v>42</v>
      </c>
      <c r="C555" s="90">
        <v>43516</v>
      </c>
      <c r="D555" s="107" t="s">
        <v>2434</v>
      </c>
      <c r="E555" s="107" t="s">
        <v>3028</v>
      </c>
      <c r="F555" s="126">
        <v>5905.35</v>
      </c>
      <c r="G555" s="107" t="str">
        <f t="shared" si="18"/>
        <v>SH19-01573</v>
      </c>
      <c r="H555" s="318"/>
      <c r="I555" s="126"/>
      <c r="J555" s="110">
        <f t="shared" si="19"/>
        <v>5905.35</v>
      </c>
      <c r="K555" s="108"/>
      <c r="L555" s="107"/>
      <c r="M555" s="319"/>
      <c r="N555" s="107"/>
    </row>
    <row r="556" spans="1:14" s="200" customFormat="1" ht="18" customHeight="1">
      <c r="A556" s="107">
        <v>550</v>
      </c>
      <c r="B556" s="107" t="s">
        <v>42</v>
      </c>
      <c r="C556" s="90">
        <v>43517</v>
      </c>
      <c r="D556" s="107" t="s">
        <v>2435</v>
      </c>
      <c r="E556" s="107" t="s">
        <v>3027</v>
      </c>
      <c r="F556" s="126">
        <v>590.88</v>
      </c>
      <c r="G556" s="107" t="str">
        <f t="shared" si="18"/>
        <v>SH19-01574</v>
      </c>
      <c r="H556" s="318"/>
      <c r="I556" s="126"/>
      <c r="J556" s="110">
        <f t="shared" si="19"/>
        <v>590.88</v>
      </c>
      <c r="K556" s="108"/>
      <c r="L556" s="107"/>
      <c r="M556" s="319"/>
      <c r="N556" s="107"/>
    </row>
    <row r="557" spans="1:14" s="200" customFormat="1" ht="18" customHeight="1">
      <c r="A557" s="107">
        <v>551</v>
      </c>
      <c r="B557" s="107" t="s">
        <v>1746</v>
      </c>
      <c r="C557" s="90"/>
      <c r="D557" s="353" t="s">
        <v>2436</v>
      </c>
      <c r="E557" s="107" t="s">
        <v>1709</v>
      </c>
      <c r="F557" s="126">
        <v>0</v>
      </c>
      <c r="G557" s="107" t="str">
        <f t="shared" si="18"/>
        <v>SH19-01575</v>
      </c>
      <c r="H557" s="318"/>
      <c r="I557" s="126"/>
      <c r="J557" s="110">
        <f t="shared" si="19"/>
        <v>0</v>
      </c>
      <c r="K557" s="108"/>
      <c r="L557" s="107"/>
      <c r="M557" s="319"/>
      <c r="N557" s="107"/>
    </row>
    <row r="558" spans="1:14" s="200" customFormat="1" ht="18" customHeight="1">
      <c r="A558" s="107">
        <v>552</v>
      </c>
      <c r="B558" s="107" t="s">
        <v>43</v>
      </c>
      <c r="C558" s="90">
        <v>43514</v>
      </c>
      <c r="D558" s="107" t="s">
        <v>2437</v>
      </c>
      <c r="E558" s="107" t="s">
        <v>1709</v>
      </c>
      <c r="F558" s="126">
        <v>2226.5300000000002</v>
      </c>
      <c r="G558" s="107" t="str">
        <f t="shared" si="18"/>
        <v>SH19-01576</v>
      </c>
      <c r="H558" s="318"/>
      <c r="I558" s="126"/>
      <c r="J558" s="110">
        <f t="shared" si="19"/>
        <v>2226.5300000000002</v>
      </c>
      <c r="K558" s="108"/>
      <c r="L558" s="107"/>
      <c r="M558" s="319"/>
      <c r="N558" s="107"/>
    </row>
    <row r="559" spans="1:14" s="200" customFormat="1" ht="18" customHeight="1">
      <c r="A559" s="107">
        <v>553</v>
      </c>
      <c r="B559" s="107" t="s">
        <v>42</v>
      </c>
      <c r="C559" s="90">
        <v>43514</v>
      </c>
      <c r="D559" s="107" t="s">
        <v>2438</v>
      </c>
      <c r="E559" s="107" t="s">
        <v>3030</v>
      </c>
      <c r="F559" s="126">
        <v>14.6</v>
      </c>
      <c r="G559" s="107" t="str">
        <f t="shared" si="18"/>
        <v>SH19-01577</v>
      </c>
      <c r="H559" s="318"/>
      <c r="I559" s="126"/>
      <c r="J559" s="110">
        <f t="shared" si="19"/>
        <v>14.6</v>
      </c>
      <c r="K559" s="108"/>
      <c r="L559" s="107"/>
      <c r="M559" s="319"/>
      <c r="N559" s="107"/>
    </row>
    <row r="560" spans="1:14" s="200" customFormat="1" ht="18" customHeight="1">
      <c r="A560" s="107">
        <v>554</v>
      </c>
      <c r="B560" s="107" t="s">
        <v>55</v>
      </c>
      <c r="C560" s="90">
        <v>43514</v>
      </c>
      <c r="D560" s="107" t="s">
        <v>2439</v>
      </c>
      <c r="E560" s="107" t="s">
        <v>1709</v>
      </c>
      <c r="F560" s="126">
        <v>1644.84</v>
      </c>
      <c r="G560" s="107" t="str">
        <f t="shared" si="18"/>
        <v>SH19-01578</v>
      </c>
      <c r="H560" s="318"/>
      <c r="I560" s="126"/>
      <c r="J560" s="110">
        <f t="shared" si="19"/>
        <v>1644.84</v>
      </c>
      <c r="K560" s="108"/>
      <c r="L560" s="107"/>
      <c r="M560" s="319"/>
      <c r="N560" s="107"/>
    </row>
    <row r="561" spans="1:14" s="200" customFormat="1" ht="18" customHeight="1">
      <c r="A561" s="107">
        <v>555</v>
      </c>
      <c r="B561" s="107" t="s">
        <v>55</v>
      </c>
      <c r="C561" s="90">
        <v>43514</v>
      </c>
      <c r="D561" s="107" t="s">
        <v>2440</v>
      </c>
      <c r="E561" s="107" t="s">
        <v>1709</v>
      </c>
      <c r="F561" s="126">
        <v>727.65</v>
      </c>
      <c r="G561" s="107" t="str">
        <f t="shared" si="18"/>
        <v>SH19-01579</v>
      </c>
      <c r="H561" s="318"/>
      <c r="I561" s="126"/>
      <c r="J561" s="110">
        <f t="shared" si="19"/>
        <v>727.65</v>
      </c>
      <c r="K561" s="108"/>
      <c r="L561" s="107"/>
      <c r="M561" s="319"/>
      <c r="N561" s="107"/>
    </row>
    <row r="562" spans="1:14" s="200" customFormat="1" ht="18" customHeight="1">
      <c r="A562" s="107">
        <v>556</v>
      </c>
      <c r="B562" s="107" t="s">
        <v>291</v>
      </c>
      <c r="C562" s="90">
        <v>43514</v>
      </c>
      <c r="D562" s="107" t="s">
        <v>2441</v>
      </c>
      <c r="E562" s="107" t="s">
        <v>1709</v>
      </c>
      <c r="F562" s="126">
        <v>2835.55</v>
      </c>
      <c r="G562" s="107" t="str">
        <f t="shared" si="18"/>
        <v>SH19-01580</v>
      </c>
      <c r="H562" s="318"/>
      <c r="I562" s="126"/>
      <c r="J562" s="110">
        <f t="shared" si="19"/>
        <v>2835.55</v>
      </c>
      <c r="K562" s="108"/>
      <c r="L562" s="107"/>
      <c r="M562" s="319"/>
      <c r="N562" s="107"/>
    </row>
    <row r="563" spans="1:14" s="200" customFormat="1" ht="18" customHeight="1">
      <c r="A563" s="107">
        <v>557</v>
      </c>
      <c r="B563" s="107" t="s">
        <v>1746</v>
      </c>
      <c r="C563" s="90"/>
      <c r="D563" s="353" t="s">
        <v>2442</v>
      </c>
      <c r="E563" s="107" t="s">
        <v>1709</v>
      </c>
      <c r="F563" s="126">
        <v>0</v>
      </c>
      <c r="G563" s="107" t="str">
        <f t="shared" si="18"/>
        <v>SH19-01581</v>
      </c>
      <c r="H563" s="318"/>
      <c r="I563" s="126"/>
      <c r="J563" s="110">
        <f t="shared" si="19"/>
        <v>0</v>
      </c>
      <c r="K563" s="108"/>
      <c r="L563" s="107"/>
      <c r="M563" s="319"/>
      <c r="N563" s="107"/>
    </row>
    <row r="564" spans="1:14" s="200" customFormat="1" ht="18" customHeight="1">
      <c r="A564" s="107">
        <v>558</v>
      </c>
      <c r="B564" s="107" t="s">
        <v>142</v>
      </c>
      <c r="C564" s="90">
        <v>43515</v>
      </c>
      <c r="D564" s="107" t="s">
        <v>2443</v>
      </c>
      <c r="E564" s="107" t="s">
        <v>1709</v>
      </c>
      <c r="F564" s="126">
        <v>1167.6400000000001</v>
      </c>
      <c r="G564" s="107" t="str">
        <f t="shared" si="18"/>
        <v>SH19-01582</v>
      </c>
      <c r="H564" s="318"/>
      <c r="I564" s="126"/>
      <c r="J564" s="110">
        <f t="shared" si="19"/>
        <v>1167.6400000000001</v>
      </c>
      <c r="K564" s="108"/>
      <c r="L564" s="107"/>
      <c r="M564" s="319"/>
      <c r="N564" s="107"/>
    </row>
    <row r="565" spans="1:14" s="200" customFormat="1" ht="18" customHeight="1">
      <c r="A565" s="107">
        <v>559</v>
      </c>
      <c r="B565" s="107" t="s">
        <v>142</v>
      </c>
      <c r="C565" s="90">
        <v>43515</v>
      </c>
      <c r="D565" s="107" t="s">
        <v>2444</v>
      </c>
      <c r="E565" s="107" t="s">
        <v>1709</v>
      </c>
      <c r="F565" s="126">
        <v>248.19</v>
      </c>
      <c r="G565" s="107" t="str">
        <f t="shared" si="18"/>
        <v>SH19-01583</v>
      </c>
      <c r="H565" s="318"/>
      <c r="I565" s="126"/>
      <c r="J565" s="110">
        <f t="shared" si="19"/>
        <v>248.19</v>
      </c>
      <c r="K565" s="108"/>
      <c r="L565" s="107"/>
      <c r="M565" s="319"/>
      <c r="N565" s="107"/>
    </row>
    <row r="566" spans="1:14" s="200" customFormat="1" ht="18" customHeight="1">
      <c r="A566" s="107">
        <v>560</v>
      </c>
      <c r="B566" s="107" t="s">
        <v>43</v>
      </c>
      <c r="C566" s="90">
        <v>43515</v>
      </c>
      <c r="D566" s="107" t="s">
        <v>2445</v>
      </c>
      <c r="E566" s="107" t="s">
        <v>1709</v>
      </c>
      <c r="F566" s="126">
        <v>4901</v>
      </c>
      <c r="G566" s="107" t="str">
        <f t="shared" si="18"/>
        <v>SH19-01584</v>
      </c>
      <c r="H566" s="318"/>
      <c r="I566" s="126"/>
      <c r="J566" s="110">
        <f t="shared" si="19"/>
        <v>4901</v>
      </c>
      <c r="K566" s="108"/>
      <c r="L566" s="107"/>
      <c r="M566" s="319"/>
      <c r="N566" s="107"/>
    </row>
    <row r="567" spans="1:14" s="200" customFormat="1" ht="18" customHeight="1">
      <c r="A567" s="107">
        <v>561</v>
      </c>
      <c r="B567" s="107" t="s">
        <v>288</v>
      </c>
      <c r="C567" s="90">
        <v>43515</v>
      </c>
      <c r="D567" s="107" t="s">
        <v>2446</v>
      </c>
      <c r="E567" s="107" t="s">
        <v>1709</v>
      </c>
      <c r="F567" s="126">
        <v>12227.77</v>
      </c>
      <c r="G567" s="107" t="str">
        <f t="shared" si="18"/>
        <v>SH19-01585</v>
      </c>
      <c r="H567" s="318"/>
      <c r="I567" s="126"/>
      <c r="J567" s="110">
        <f t="shared" si="19"/>
        <v>12227.77</v>
      </c>
      <c r="K567" s="108"/>
      <c r="L567" s="107"/>
      <c r="M567" s="319"/>
      <c r="N567" s="107"/>
    </row>
    <row r="568" spans="1:14" s="200" customFormat="1" ht="18" customHeight="1">
      <c r="A568" s="107">
        <v>562</v>
      </c>
      <c r="B568" s="107" t="s">
        <v>223</v>
      </c>
      <c r="C568" s="90">
        <v>43515</v>
      </c>
      <c r="D568" s="107" t="s">
        <v>2447</v>
      </c>
      <c r="E568" s="107" t="s">
        <v>1709</v>
      </c>
      <c r="F568" s="126">
        <v>1730.88</v>
      </c>
      <c r="G568" s="107" t="str">
        <f t="shared" si="18"/>
        <v>SH19-01586</v>
      </c>
      <c r="H568" s="318"/>
      <c r="I568" s="126"/>
      <c r="J568" s="110">
        <f t="shared" si="19"/>
        <v>1730.88</v>
      </c>
      <c r="K568" s="108"/>
      <c r="L568" s="107"/>
      <c r="M568" s="319"/>
      <c r="N568" s="107"/>
    </row>
    <row r="569" spans="1:14" s="200" customFormat="1" ht="18" customHeight="1">
      <c r="A569" s="107">
        <v>563</v>
      </c>
      <c r="B569" s="107" t="s">
        <v>197</v>
      </c>
      <c r="C569" s="90">
        <v>43515</v>
      </c>
      <c r="D569" s="107" t="s">
        <v>2448</v>
      </c>
      <c r="E569" s="107" t="s">
        <v>1709</v>
      </c>
      <c r="F569" s="126">
        <v>6430.88</v>
      </c>
      <c r="G569" s="107" t="str">
        <f t="shared" si="18"/>
        <v>SH19-01587</v>
      </c>
      <c r="H569" s="318"/>
      <c r="I569" s="126"/>
      <c r="J569" s="110">
        <f t="shared" si="19"/>
        <v>6430.88</v>
      </c>
      <c r="K569" s="108"/>
      <c r="L569" s="107"/>
      <c r="M569" s="319"/>
      <c r="N569" s="107"/>
    </row>
    <row r="570" spans="1:14" s="200" customFormat="1" ht="18" customHeight="1">
      <c r="A570" s="107">
        <v>564</v>
      </c>
      <c r="B570" s="107" t="s">
        <v>42</v>
      </c>
      <c r="C570" s="90">
        <v>43515</v>
      </c>
      <c r="D570" s="107" t="s">
        <v>2449</v>
      </c>
      <c r="E570" s="107" t="s">
        <v>3029</v>
      </c>
      <c r="F570" s="126">
        <v>756.88</v>
      </c>
      <c r="G570" s="107" t="str">
        <f t="shared" si="18"/>
        <v>SH19-01588</v>
      </c>
      <c r="H570" s="318"/>
      <c r="I570" s="126"/>
      <c r="J570" s="110">
        <f t="shared" si="19"/>
        <v>756.88</v>
      </c>
      <c r="K570" s="108"/>
      <c r="L570" s="107"/>
      <c r="M570" s="319"/>
      <c r="N570" s="107"/>
    </row>
    <row r="571" spans="1:14" s="200" customFormat="1" ht="18" customHeight="1">
      <c r="A571" s="107">
        <v>565</v>
      </c>
      <c r="B571" s="107" t="s">
        <v>42</v>
      </c>
      <c r="C571" s="90">
        <v>43515</v>
      </c>
      <c r="D571" s="107" t="s">
        <v>2450</v>
      </c>
      <c r="E571" s="107" t="s">
        <v>3029</v>
      </c>
      <c r="F571" s="126">
        <v>48.42</v>
      </c>
      <c r="G571" s="107" t="str">
        <f t="shared" si="18"/>
        <v>SH19-01589</v>
      </c>
      <c r="H571" s="318"/>
      <c r="I571" s="126"/>
      <c r="J571" s="110">
        <f t="shared" si="19"/>
        <v>48.42</v>
      </c>
      <c r="K571" s="108"/>
      <c r="L571" s="107"/>
      <c r="M571" s="319"/>
      <c r="N571" s="107"/>
    </row>
    <row r="572" spans="1:14" s="200" customFormat="1" ht="18" customHeight="1">
      <c r="A572" s="107">
        <v>566</v>
      </c>
      <c r="B572" s="107" t="s">
        <v>139</v>
      </c>
      <c r="C572" s="90">
        <v>43515</v>
      </c>
      <c r="D572" s="107" t="s">
        <v>2451</v>
      </c>
      <c r="E572" s="107" t="s">
        <v>1709</v>
      </c>
      <c r="F572" s="126">
        <v>1231.79</v>
      </c>
      <c r="G572" s="107" t="str">
        <f t="shared" si="18"/>
        <v>SH19-01590</v>
      </c>
      <c r="H572" s="318"/>
      <c r="I572" s="126"/>
      <c r="J572" s="110">
        <f t="shared" si="19"/>
        <v>1231.79</v>
      </c>
      <c r="K572" s="108"/>
      <c r="L572" s="107"/>
      <c r="M572" s="319"/>
      <c r="N572" s="107"/>
    </row>
    <row r="573" spans="1:14" s="200" customFormat="1" ht="18" customHeight="1">
      <c r="A573" s="107">
        <v>567</v>
      </c>
      <c r="B573" s="107" t="s">
        <v>53</v>
      </c>
      <c r="C573" s="90">
        <v>43515</v>
      </c>
      <c r="D573" s="107" t="s">
        <v>2452</v>
      </c>
      <c r="E573" s="107" t="s">
        <v>1709</v>
      </c>
      <c r="F573" s="126">
        <v>2596.86</v>
      </c>
      <c r="G573" s="107" t="str">
        <f t="shared" si="18"/>
        <v>SH19-01591</v>
      </c>
      <c r="H573" s="318"/>
      <c r="I573" s="126"/>
      <c r="J573" s="110">
        <f t="shared" si="19"/>
        <v>2596.86</v>
      </c>
      <c r="K573" s="108"/>
      <c r="L573" s="107"/>
      <c r="M573" s="319"/>
      <c r="N573" s="107"/>
    </row>
    <row r="574" spans="1:14" s="200" customFormat="1" ht="18" customHeight="1">
      <c r="A574" s="107">
        <v>568</v>
      </c>
      <c r="B574" s="107" t="s">
        <v>139</v>
      </c>
      <c r="C574" s="90">
        <v>43515</v>
      </c>
      <c r="D574" s="107" t="s">
        <v>2453</v>
      </c>
      <c r="E574" s="107" t="s">
        <v>1709</v>
      </c>
      <c r="F574" s="126">
        <v>1657.22</v>
      </c>
      <c r="G574" s="107" t="str">
        <f t="shared" si="18"/>
        <v>SH19-01592</v>
      </c>
      <c r="H574" s="318"/>
      <c r="I574" s="126"/>
      <c r="J574" s="110">
        <f t="shared" si="19"/>
        <v>1657.22</v>
      </c>
      <c r="K574" s="108"/>
      <c r="L574" s="107"/>
      <c r="M574" s="319"/>
      <c r="N574" s="107"/>
    </row>
    <row r="575" spans="1:14" s="200" customFormat="1" ht="18" customHeight="1">
      <c r="A575" s="107">
        <v>569</v>
      </c>
      <c r="B575" s="107" t="s">
        <v>329</v>
      </c>
      <c r="C575" s="90">
        <v>43515</v>
      </c>
      <c r="D575" s="107" t="s">
        <v>2454</v>
      </c>
      <c r="E575" s="107" t="s">
        <v>1709</v>
      </c>
      <c r="F575" s="126">
        <v>2032.07</v>
      </c>
      <c r="G575" s="107" t="str">
        <f t="shared" si="18"/>
        <v>SH19-01593</v>
      </c>
      <c r="H575" s="318"/>
      <c r="I575" s="126"/>
      <c r="J575" s="110">
        <f t="shared" si="19"/>
        <v>2032.07</v>
      </c>
      <c r="K575" s="108"/>
      <c r="L575" s="107"/>
      <c r="M575" s="319"/>
      <c r="N575" s="107"/>
    </row>
    <row r="576" spans="1:14" s="200" customFormat="1" ht="18" customHeight="1">
      <c r="A576" s="107">
        <v>570</v>
      </c>
      <c r="B576" s="107" t="s">
        <v>54</v>
      </c>
      <c r="C576" s="90">
        <v>43515</v>
      </c>
      <c r="D576" s="107" t="s">
        <v>2455</v>
      </c>
      <c r="E576" s="107" t="s">
        <v>1709</v>
      </c>
      <c r="F576" s="126">
        <f>193.32+148.8</f>
        <v>342.12</v>
      </c>
      <c r="G576" s="107" t="str">
        <f t="shared" si="18"/>
        <v>SH19-01594</v>
      </c>
      <c r="H576" s="318"/>
      <c r="I576" s="126"/>
      <c r="J576" s="110">
        <f t="shared" si="19"/>
        <v>342.12</v>
      </c>
      <c r="K576" s="108"/>
      <c r="L576" s="107"/>
      <c r="M576" s="319"/>
      <c r="N576" s="107"/>
    </row>
    <row r="577" spans="1:14" s="200" customFormat="1" ht="18" customHeight="1">
      <c r="A577" s="107">
        <v>571</v>
      </c>
      <c r="B577" s="107" t="s">
        <v>288</v>
      </c>
      <c r="C577" s="90">
        <v>43515</v>
      </c>
      <c r="D577" s="107" t="s">
        <v>2456</v>
      </c>
      <c r="E577" s="107" t="s">
        <v>1709</v>
      </c>
      <c r="F577" s="126">
        <v>5687.19</v>
      </c>
      <c r="G577" s="107" t="str">
        <f t="shared" si="18"/>
        <v>SH19-01595</v>
      </c>
      <c r="H577" s="318"/>
      <c r="I577" s="126"/>
      <c r="J577" s="110">
        <f t="shared" si="19"/>
        <v>5687.19</v>
      </c>
      <c r="K577" s="108"/>
      <c r="L577" s="107"/>
      <c r="M577" s="319"/>
      <c r="N577" s="107"/>
    </row>
    <row r="578" spans="1:14" s="200" customFormat="1" ht="18" customHeight="1">
      <c r="A578" s="107">
        <v>572</v>
      </c>
      <c r="B578" s="107" t="s">
        <v>55</v>
      </c>
      <c r="C578" s="90">
        <v>43515</v>
      </c>
      <c r="D578" s="107" t="s">
        <v>2457</v>
      </c>
      <c r="E578" s="107" t="s">
        <v>1709</v>
      </c>
      <c r="F578" s="126">
        <v>1644.84</v>
      </c>
      <c r="G578" s="107" t="str">
        <f t="shared" si="18"/>
        <v>SH19-01596</v>
      </c>
      <c r="H578" s="318"/>
      <c r="I578" s="126"/>
      <c r="J578" s="110">
        <f t="shared" si="19"/>
        <v>1644.84</v>
      </c>
      <c r="K578" s="108"/>
      <c r="L578" s="107"/>
      <c r="M578" s="319"/>
      <c r="N578" s="107"/>
    </row>
    <row r="579" spans="1:14" s="200" customFormat="1" ht="18" customHeight="1">
      <c r="A579" s="107">
        <v>573</v>
      </c>
      <c r="B579" s="107" t="s">
        <v>55</v>
      </c>
      <c r="C579" s="90">
        <v>43515</v>
      </c>
      <c r="D579" s="107" t="s">
        <v>2458</v>
      </c>
      <c r="E579" s="107" t="s">
        <v>1709</v>
      </c>
      <c r="F579" s="126">
        <v>1702.62</v>
      </c>
      <c r="G579" s="107" t="str">
        <f t="shared" si="18"/>
        <v>SH19-01597</v>
      </c>
      <c r="H579" s="318"/>
      <c r="I579" s="126"/>
      <c r="J579" s="110">
        <f t="shared" si="19"/>
        <v>1702.62</v>
      </c>
      <c r="K579" s="108"/>
      <c r="L579" s="107"/>
      <c r="M579" s="319"/>
      <c r="N579" s="107"/>
    </row>
    <row r="580" spans="1:14" s="200" customFormat="1" ht="18" customHeight="1">
      <c r="A580" s="107">
        <v>574</v>
      </c>
      <c r="B580" s="107" t="s">
        <v>197</v>
      </c>
      <c r="C580" s="90">
        <v>43515</v>
      </c>
      <c r="D580" s="107" t="s">
        <v>2459</v>
      </c>
      <c r="E580" s="107" t="s">
        <v>1709</v>
      </c>
      <c r="F580" s="126">
        <v>8338</v>
      </c>
      <c r="G580" s="107" t="str">
        <f t="shared" ref="G580:G643" si="20">D580</f>
        <v>SH19-01598</v>
      </c>
      <c r="H580" s="318"/>
      <c r="I580" s="126"/>
      <c r="J580" s="110">
        <f t="shared" si="19"/>
        <v>8338</v>
      </c>
      <c r="K580" s="108"/>
      <c r="L580" s="107"/>
      <c r="M580" s="319"/>
      <c r="N580" s="107"/>
    </row>
    <row r="581" spans="1:14" s="200" customFormat="1" ht="18" customHeight="1">
      <c r="A581" s="107">
        <v>575</v>
      </c>
      <c r="B581" s="107" t="s">
        <v>142</v>
      </c>
      <c r="C581" s="90">
        <v>43515</v>
      </c>
      <c r="D581" s="107" t="s">
        <v>2460</v>
      </c>
      <c r="E581" s="107" t="s">
        <v>1709</v>
      </c>
      <c r="F581" s="126">
        <v>2024.89</v>
      </c>
      <c r="G581" s="107" t="str">
        <f t="shared" si="20"/>
        <v>SH19-01599</v>
      </c>
      <c r="H581" s="318"/>
      <c r="I581" s="126"/>
      <c r="J581" s="110">
        <f t="shared" si="19"/>
        <v>2024.89</v>
      </c>
      <c r="K581" s="108"/>
      <c r="L581" s="107"/>
      <c r="M581" s="319"/>
      <c r="N581" s="107"/>
    </row>
    <row r="582" spans="1:14" s="200" customFormat="1" ht="18" customHeight="1">
      <c r="A582" s="107">
        <v>576</v>
      </c>
      <c r="B582" s="107" t="s">
        <v>142</v>
      </c>
      <c r="C582" s="90">
        <v>43515</v>
      </c>
      <c r="D582" s="107" t="s">
        <v>2461</v>
      </c>
      <c r="E582" s="107" t="s">
        <v>1709</v>
      </c>
      <c r="F582" s="126">
        <v>504.63</v>
      </c>
      <c r="G582" s="107" t="str">
        <f t="shared" si="20"/>
        <v>SH19-01600</v>
      </c>
      <c r="H582" s="318"/>
      <c r="I582" s="126"/>
      <c r="J582" s="110">
        <f t="shared" ref="J582:J645" si="21">F582-I582</f>
        <v>504.63</v>
      </c>
      <c r="K582" s="108"/>
      <c r="L582" s="107"/>
      <c r="M582" s="319"/>
      <c r="N582" s="107"/>
    </row>
    <row r="583" spans="1:14" s="200" customFormat="1" ht="18" customHeight="1">
      <c r="A583" s="107">
        <v>577</v>
      </c>
      <c r="B583" s="107" t="s">
        <v>1746</v>
      </c>
      <c r="C583" s="90"/>
      <c r="D583" s="353" t="s">
        <v>2462</v>
      </c>
      <c r="E583" s="107" t="s">
        <v>1709</v>
      </c>
      <c r="F583" s="126">
        <v>0</v>
      </c>
      <c r="G583" s="107" t="str">
        <f t="shared" si="20"/>
        <v>SH19-01601</v>
      </c>
      <c r="H583" s="318"/>
      <c r="I583" s="126"/>
      <c r="J583" s="110">
        <f t="shared" si="21"/>
        <v>0</v>
      </c>
      <c r="K583" s="108"/>
      <c r="L583" s="107"/>
      <c r="M583" s="319"/>
      <c r="N583" s="107"/>
    </row>
    <row r="584" spans="1:14" s="200" customFormat="1" ht="18" customHeight="1">
      <c r="A584" s="107">
        <v>578</v>
      </c>
      <c r="B584" s="107" t="s">
        <v>335</v>
      </c>
      <c r="C584" s="90">
        <v>43515</v>
      </c>
      <c r="D584" s="107" t="s">
        <v>2463</v>
      </c>
      <c r="E584" s="107" t="s">
        <v>1709</v>
      </c>
      <c r="F584" s="126">
        <v>285.63</v>
      </c>
      <c r="G584" s="107" t="str">
        <f t="shared" si="20"/>
        <v>SH19-01602</v>
      </c>
      <c r="H584" s="318"/>
      <c r="I584" s="126"/>
      <c r="J584" s="110">
        <f t="shared" si="21"/>
        <v>285.63</v>
      </c>
      <c r="K584" s="108"/>
      <c r="L584" s="107"/>
      <c r="M584" s="319"/>
      <c r="N584" s="107"/>
    </row>
    <row r="585" spans="1:14" s="200" customFormat="1" ht="18" customHeight="1">
      <c r="A585" s="107">
        <v>579</v>
      </c>
      <c r="B585" s="107" t="s">
        <v>49</v>
      </c>
      <c r="C585" s="90">
        <v>43515</v>
      </c>
      <c r="D585" s="107" t="s">
        <v>2464</v>
      </c>
      <c r="E585" s="107" t="s">
        <v>1709</v>
      </c>
      <c r="F585" s="126">
        <v>14242.8</v>
      </c>
      <c r="G585" s="107" t="str">
        <f t="shared" si="20"/>
        <v>SH19-01603</v>
      </c>
      <c r="H585" s="318"/>
      <c r="I585" s="126"/>
      <c r="J585" s="110">
        <f t="shared" si="21"/>
        <v>14242.8</v>
      </c>
      <c r="K585" s="108"/>
      <c r="L585" s="107"/>
      <c r="M585" s="319"/>
      <c r="N585" s="107"/>
    </row>
    <row r="586" spans="1:14" s="200" customFormat="1" ht="18" customHeight="1">
      <c r="A586" s="107">
        <v>580</v>
      </c>
      <c r="B586" s="107" t="s">
        <v>42</v>
      </c>
      <c r="C586" s="90">
        <v>43516</v>
      </c>
      <c r="D586" s="107" t="s">
        <v>2465</v>
      </c>
      <c r="E586" s="107" t="s">
        <v>3028</v>
      </c>
      <c r="F586" s="126">
        <v>617.44000000000005</v>
      </c>
      <c r="G586" s="107" t="str">
        <f t="shared" si="20"/>
        <v>SH19-01604</v>
      </c>
      <c r="H586" s="318"/>
      <c r="I586" s="126"/>
      <c r="J586" s="110">
        <f t="shared" si="21"/>
        <v>617.44000000000005</v>
      </c>
      <c r="K586" s="108"/>
      <c r="L586" s="107"/>
      <c r="M586" s="319"/>
      <c r="N586" s="107"/>
    </row>
    <row r="587" spans="1:14" s="200" customFormat="1" ht="18" customHeight="1">
      <c r="A587" s="107">
        <v>581</v>
      </c>
      <c r="B587" s="107" t="s">
        <v>141</v>
      </c>
      <c r="C587" s="90">
        <v>43515</v>
      </c>
      <c r="D587" s="107" t="s">
        <v>2466</v>
      </c>
      <c r="E587" s="107" t="s">
        <v>1709</v>
      </c>
      <c r="F587" s="126">
        <v>4686</v>
      </c>
      <c r="G587" s="107" t="str">
        <f t="shared" si="20"/>
        <v>SH19-01605</v>
      </c>
      <c r="H587" s="318"/>
      <c r="I587" s="126"/>
      <c r="J587" s="110">
        <f t="shared" si="21"/>
        <v>4686</v>
      </c>
      <c r="K587" s="108"/>
      <c r="L587" s="107"/>
      <c r="M587" s="319"/>
      <c r="N587" s="107"/>
    </row>
    <row r="588" spans="1:14" s="200" customFormat="1" ht="18" customHeight="1">
      <c r="A588" s="107">
        <v>582</v>
      </c>
      <c r="B588" s="107" t="s">
        <v>42</v>
      </c>
      <c r="C588" s="90">
        <v>43517</v>
      </c>
      <c r="D588" s="107" t="s">
        <v>2467</v>
      </c>
      <c r="E588" s="107" t="s">
        <v>3027</v>
      </c>
      <c r="F588" s="126">
        <v>4484</v>
      </c>
      <c r="G588" s="107" t="str">
        <f t="shared" si="20"/>
        <v>SH19-01606</v>
      </c>
      <c r="H588" s="318"/>
      <c r="I588" s="126"/>
      <c r="J588" s="110">
        <f t="shared" si="21"/>
        <v>4484</v>
      </c>
      <c r="K588" s="108"/>
      <c r="L588" s="107"/>
      <c r="M588" s="319"/>
      <c r="N588" s="107"/>
    </row>
    <row r="589" spans="1:14" s="200" customFormat="1" ht="18" customHeight="1">
      <c r="A589" s="107">
        <v>583</v>
      </c>
      <c r="B589" s="107" t="s">
        <v>42</v>
      </c>
      <c r="C589" s="90">
        <v>43517</v>
      </c>
      <c r="D589" s="107" t="s">
        <v>2468</v>
      </c>
      <c r="E589" s="107" t="s">
        <v>3027</v>
      </c>
      <c r="F589" s="126">
        <v>4727.66</v>
      </c>
      <c r="G589" s="107" t="str">
        <f t="shared" si="20"/>
        <v>SH19-01607</v>
      </c>
      <c r="H589" s="318"/>
      <c r="I589" s="126"/>
      <c r="J589" s="110">
        <f t="shared" si="21"/>
        <v>4727.66</v>
      </c>
      <c r="K589" s="108"/>
      <c r="L589" s="107"/>
      <c r="M589" s="319"/>
      <c r="N589" s="107"/>
    </row>
    <row r="590" spans="1:14" s="200" customFormat="1" ht="18" customHeight="1">
      <c r="A590" s="107">
        <v>584</v>
      </c>
      <c r="B590" s="107" t="s">
        <v>42</v>
      </c>
      <c r="C590" s="90">
        <v>43517</v>
      </c>
      <c r="D590" s="107" t="s">
        <v>2469</v>
      </c>
      <c r="E590" s="107" t="s">
        <v>3027</v>
      </c>
      <c r="F590" s="126">
        <v>8380.98</v>
      </c>
      <c r="G590" s="107" t="str">
        <f t="shared" si="20"/>
        <v>SH19-01608</v>
      </c>
      <c r="H590" s="318"/>
      <c r="I590" s="126"/>
      <c r="J590" s="110">
        <f t="shared" si="21"/>
        <v>8380.98</v>
      </c>
      <c r="K590" s="108"/>
      <c r="L590" s="107"/>
      <c r="M590" s="319"/>
      <c r="N590" s="107"/>
    </row>
    <row r="591" spans="1:14" s="200" customFormat="1" ht="18" customHeight="1">
      <c r="A591" s="107">
        <v>585</v>
      </c>
      <c r="B591" s="107" t="s">
        <v>42</v>
      </c>
      <c r="C591" s="90">
        <v>43517</v>
      </c>
      <c r="D591" s="107" t="s">
        <v>2470</v>
      </c>
      <c r="E591" s="107" t="s">
        <v>3027</v>
      </c>
      <c r="F591" s="126">
        <v>5550.85</v>
      </c>
      <c r="G591" s="107" t="str">
        <f t="shared" si="20"/>
        <v>SH19-01609</v>
      </c>
      <c r="H591" s="318"/>
      <c r="I591" s="126"/>
      <c r="J591" s="110">
        <f t="shared" si="21"/>
        <v>5550.85</v>
      </c>
      <c r="K591" s="108"/>
      <c r="L591" s="107"/>
      <c r="M591" s="319"/>
      <c r="N591" s="107"/>
    </row>
    <row r="592" spans="1:14" s="200" customFormat="1" ht="18" customHeight="1">
      <c r="A592" s="107">
        <v>586</v>
      </c>
      <c r="B592" s="107"/>
      <c r="C592" s="90"/>
      <c r="D592" s="347" t="s">
        <v>2471</v>
      </c>
      <c r="E592" s="107" t="s">
        <v>1709</v>
      </c>
      <c r="F592" s="126">
        <v>0</v>
      </c>
      <c r="G592" s="107" t="str">
        <f t="shared" si="20"/>
        <v>SH19-01610</v>
      </c>
      <c r="H592" s="318"/>
      <c r="I592" s="126"/>
      <c r="J592" s="110">
        <f t="shared" si="21"/>
        <v>0</v>
      </c>
      <c r="K592" s="108"/>
      <c r="L592" s="107"/>
      <c r="M592" s="319"/>
      <c r="N592" s="107" t="s">
        <v>1942</v>
      </c>
    </row>
    <row r="593" spans="1:14" s="200" customFormat="1" ht="18" customHeight="1">
      <c r="A593" s="107">
        <v>587</v>
      </c>
      <c r="B593" s="107" t="s">
        <v>42</v>
      </c>
      <c r="C593" s="90">
        <v>43517</v>
      </c>
      <c r="D593" s="107" t="s">
        <v>2472</v>
      </c>
      <c r="E593" s="107" t="s">
        <v>3027</v>
      </c>
      <c r="F593" s="126">
        <v>4585.22</v>
      </c>
      <c r="G593" s="107" t="str">
        <f t="shared" si="20"/>
        <v>SH19-01611</v>
      </c>
      <c r="H593" s="318"/>
      <c r="I593" s="126"/>
      <c r="J593" s="110">
        <f t="shared" si="21"/>
        <v>4585.22</v>
      </c>
      <c r="K593" s="108"/>
      <c r="L593" s="107"/>
      <c r="M593" s="319"/>
      <c r="N593" s="107"/>
    </row>
    <row r="594" spans="1:14" s="200" customFormat="1" ht="18" customHeight="1">
      <c r="A594" s="107">
        <v>588</v>
      </c>
      <c r="B594" s="107" t="s">
        <v>142</v>
      </c>
      <c r="C594" s="90">
        <v>43516</v>
      </c>
      <c r="D594" s="107" t="s">
        <v>2473</v>
      </c>
      <c r="E594" s="107" t="s">
        <v>1709</v>
      </c>
      <c r="F594" s="126">
        <v>814.75</v>
      </c>
      <c r="G594" s="107" t="str">
        <f t="shared" si="20"/>
        <v>SH19-01612</v>
      </c>
      <c r="H594" s="318"/>
      <c r="I594" s="126"/>
      <c r="J594" s="110">
        <f t="shared" si="21"/>
        <v>814.75</v>
      </c>
      <c r="K594" s="108"/>
      <c r="L594" s="107"/>
      <c r="M594" s="319"/>
      <c r="N594" s="107"/>
    </row>
    <row r="595" spans="1:14" s="200" customFormat="1" ht="18" customHeight="1">
      <c r="A595" s="107">
        <v>589</v>
      </c>
      <c r="B595" s="107" t="s">
        <v>42</v>
      </c>
      <c r="C595" s="90">
        <v>43517</v>
      </c>
      <c r="D595" s="107" t="s">
        <v>2474</v>
      </c>
      <c r="E595" s="107" t="s">
        <v>3027</v>
      </c>
      <c r="F595" s="126">
        <v>6782.38</v>
      </c>
      <c r="G595" s="107" t="str">
        <f t="shared" si="20"/>
        <v>SH19-01613</v>
      </c>
      <c r="H595" s="318"/>
      <c r="I595" s="126"/>
      <c r="J595" s="110">
        <f t="shared" si="21"/>
        <v>6782.38</v>
      </c>
      <c r="K595" s="108"/>
      <c r="L595" s="107"/>
      <c r="M595" s="319"/>
      <c r="N595" s="107"/>
    </row>
    <row r="596" spans="1:14" s="200" customFormat="1" ht="18" customHeight="1">
      <c r="A596" s="107">
        <v>590</v>
      </c>
      <c r="B596" s="107" t="s">
        <v>42</v>
      </c>
      <c r="C596" s="90">
        <v>43517</v>
      </c>
      <c r="D596" s="107" t="s">
        <v>2475</v>
      </c>
      <c r="E596" s="107" t="s">
        <v>3027</v>
      </c>
      <c r="F596" s="126">
        <v>2256.9499999999998</v>
      </c>
      <c r="G596" s="107" t="str">
        <f t="shared" si="20"/>
        <v>SH19-01614</v>
      </c>
      <c r="H596" s="318"/>
      <c r="I596" s="126"/>
      <c r="J596" s="110">
        <f t="shared" si="21"/>
        <v>2256.9499999999998</v>
      </c>
      <c r="K596" s="108"/>
      <c r="L596" s="107"/>
      <c r="M596" s="319"/>
      <c r="N596" s="107"/>
    </row>
    <row r="597" spans="1:14" s="200" customFormat="1" ht="18" customHeight="1">
      <c r="A597" s="107">
        <v>591</v>
      </c>
      <c r="B597" s="107" t="s">
        <v>42</v>
      </c>
      <c r="C597" s="90">
        <v>43517</v>
      </c>
      <c r="D597" s="107" t="s">
        <v>2476</v>
      </c>
      <c r="E597" s="107" t="s">
        <v>3027</v>
      </c>
      <c r="F597" s="126">
        <v>9339.1200000000008</v>
      </c>
      <c r="G597" s="107" t="str">
        <f t="shared" si="20"/>
        <v>SH19-01615</v>
      </c>
      <c r="H597" s="318"/>
      <c r="I597" s="126"/>
      <c r="J597" s="110">
        <f t="shared" si="21"/>
        <v>9339.1200000000008</v>
      </c>
      <c r="K597" s="108"/>
      <c r="L597" s="107"/>
      <c r="M597" s="319"/>
      <c r="N597" s="107"/>
    </row>
    <row r="598" spans="1:14" s="200" customFormat="1" ht="18" customHeight="1">
      <c r="A598" s="107">
        <v>592</v>
      </c>
      <c r="B598" s="107" t="s">
        <v>42</v>
      </c>
      <c r="C598" s="90">
        <v>43517</v>
      </c>
      <c r="D598" s="107" t="s">
        <v>2477</v>
      </c>
      <c r="E598" s="107" t="s">
        <v>3027</v>
      </c>
      <c r="F598" s="126">
        <v>2535.8000000000002</v>
      </c>
      <c r="G598" s="107" t="str">
        <f t="shared" si="20"/>
        <v>SH19-01616</v>
      </c>
      <c r="H598" s="318"/>
      <c r="I598" s="126"/>
      <c r="J598" s="110">
        <f t="shared" si="21"/>
        <v>2535.8000000000002</v>
      </c>
      <c r="K598" s="108"/>
      <c r="L598" s="107"/>
      <c r="M598" s="319"/>
      <c r="N598" s="107"/>
    </row>
    <row r="599" spans="1:14" s="200" customFormat="1" ht="18" customHeight="1">
      <c r="A599" s="107">
        <v>593</v>
      </c>
      <c r="B599" s="107" t="s">
        <v>42</v>
      </c>
      <c r="C599" s="90">
        <v>43517</v>
      </c>
      <c r="D599" s="107" t="s">
        <v>2478</v>
      </c>
      <c r="E599" s="107" t="s">
        <v>3027</v>
      </c>
      <c r="F599" s="126">
        <v>5934.96</v>
      </c>
      <c r="G599" s="107" t="str">
        <f t="shared" si="20"/>
        <v>SH19-01617</v>
      </c>
      <c r="H599" s="318"/>
      <c r="I599" s="126"/>
      <c r="J599" s="110">
        <f t="shared" si="21"/>
        <v>5934.96</v>
      </c>
      <c r="K599" s="108"/>
      <c r="L599" s="107"/>
      <c r="M599" s="319"/>
      <c r="N599" s="107"/>
    </row>
    <row r="600" spans="1:14" s="200" customFormat="1" ht="18" customHeight="1">
      <c r="A600" s="107">
        <v>594</v>
      </c>
      <c r="B600" s="107" t="s">
        <v>42</v>
      </c>
      <c r="C600" s="90">
        <v>43517</v>
      </c>
      <c r="D600" s="107" t="s">
        <v>2479</v>
      </c>
      <c r="E600" s="107" t="s">
        <v>3027</v>
      </c>
      <c r="F600" s="126">
        <v>1707.96</v>
      </c>
      <c r="G600" s="107" t="str">
        <f t="shared" si="20"/>
        <v>SH19-01618</v>
      </c>
      <c r="H600" s="318"/>
      <c r="I600" s="126"/>
      <c r="J600" s="110">
        <f t="shared" si="21"/>
        <v>1707.96</v>
      </c>
      <c r="K600" s="108"/>
      <c r="L600" s="107"/>
      <c r="M600" s="319"/>
      <c r="N600" s="107"/>
    </row>
    <row r="601" spans="1:14" s="200" customFormat="1" ht="18" customHeight="1">
      <c r="A601" s="107">
        <v>595</v>
      </c>
      <c r="B601" s="107" t="s">
        <v>42</v>
      </c>
      <c r="C601" s="90">
        <v>43517</v>
      </c>
      <c r="D601" s="107" t="s">
        <v>2480</v>
      </c>
      <c r="E601" s="107" t="s">
        <v>3027</v>
      </c>
      <c r="F601" s="126">
        <v>5703.58</v>
      </c>
      <c r="G601" s="107" t="str">
        <f t="shared" si="20"/>
        <v>SH19-01619</v>
      </c>
      <c r="H601" s="318"/>
      <c r="I601" s="126"/>
      <c r="J601" s="110">
        <f t="shared" si="21"/>
        <v>5703.58</v>
      </c>
      <c r="K601" s="108"/>
      <c r="L601" s="107"/>
      <c r="M601" s="319"/>
      <c r="N601" s="107"/>
    </row>
    <row r="602" spans="1:14" s="200" customFormat="1" ht="18" customHeight="1">
      <c r="A602" s="107">
        <v>596</v>
      </c>
      <c r="B602" s="107" t="s">
        <v>42</v>
      </c>
      <c r="C602" s="90">
        <v>43517</v>
      </c>
      <c r="D602" s="107" t="s">
        <v>2481</v>
      </c>
      <c r="E602" s="107" t="s">
        <v>3027</v>
      </c>
      <c r="F602" s="126">
        <v>2028.74</v>
      </c>
      <c r="G602" s="107" t="str">
        <f t="shared" si="20"/>
        <v>SH19-01620</v>
      </c>
      <c r="H602" s="318"/>
      <c r="I602" s="126"/>
      <c r="J602" s="110">
        <f t="shared" si="21"/>
        <v>2028.74</v>
      </c>
      <c r="K602" s="108"/>
      <c r="L602" s="107"/>
      <c r="M602" s="319"/>
      <c r="N602" s="107"/>
    </row>
    <row r="603" spans="1:14" s="200" customFormat="1" ht="18" customHeight="1">
      <c r="A603" s="107">
        <v>597</v>
      </c>
      <c r="B603" s="107" t="s">
        <v>237</v>
      </c>
      <c r="C603" s="90">
        <v>43515</v>
      </c>
      <c r="D603" s="107" t="s">
        <v>2482</v>
      </c>
      <c r="E603" s="107" t="s">
        <v>1709</v>
      </c>
      <c r="F603" s="126">
        <v>2461.48</v>
      </c>
      <c r="G603" s="107" t="str">
        <f t="shared" si="20"/>
        <v>SH19-01621</v>
      </c>
      <c r="H603" s="318"/>
      <c r="I603" s="126"/>
      <c r="J603" s="110">
        <f t="shared" si="21"/>
        <v>2461.48</v>
      </c>
      <c r="K603" s="108"/>
      <c r="L603" s="107"/>
      <c r="M603" s="319"/>
      <c r="N603" s="107"/>
    </row>
    <row r="604" spans="1:14" s="200" customFormat="1" ht="18" customHeight="1">
      <c r="A604" s="107">
        <v>598</v>
      </c>
      <c r="B604" s="107" t="s">
        <v>43</v>
      </c>
      <c r="C604" s="90">
        <v>43515</v>
      </c>
      <c r="D604" s="107" t="s">
        <v>2483</v>
      </c>
      <c r="E604" s="107" t="s">
        <v>1709</v>
      </c>
      <c r="F604" s="126">
        <v>2634.71</v>
      </c>
      <c r="G604" s="107" t="str">
        <f t="shared" si="20"/>
        <v>SH19-01622</v>
      </c>
      <c r="H604" s="318"/>
      <c r="I604" s="126"/>
      <c r="J604" s="110">
        <f t="shared" si="21"/>
        <v>2634.71</v>
      </c>
      <c r="K604" s="108"/>
      <c r="L604" s="107"/>
      <c r="M604" s="319"/>
      <c r="N604" s="107"/>
    </row>
    <row r="605" spans="1:14" s="200" customFormat="1" ht="18" customHeight="1">
      <c r="A605" s="107">
        <v>599</v>
      </c>
      <c r="B605" s="107" t="s">
        <v>237</v>
      </c>
      <c r="C605" s="90">
        <v>43515</v>
      </c>
      <c r="D605" s="107" t="s">
        <v>2484</v>
      </c>
      <c r="E605" s="107" t="s">
        <v>1709</v>
      </c>
      <c r="F605" s="126">
        <v>356.79</v>
      </c>
      <c r="G605" s="107" t="str">
        <f t="shared" si="20"/>
        <v>SH19-01623</v>
      </c>
      <c r="H605" s="318"/>
      <c r="I605" s="126"/>
      <c r="J605" s="110">
        <f t="shared" si="21"/>
        <v>356.79</v>
      </c>
      <c r="K605" s="108"/>
      <c r="L605" s="107"/>
      <c r="M605" s="319"/>
      <c r="N605" s="107"/>
    </row>
    <row r="606" spans="1:14" s="200" customFormat="1" ht="18" customHeight="1">
      <c r="A606" s="107">
        <v>600</v>
      </c>
      <c r="B606" s="107" t="s">
        <v>43</v>
      </c>
      <c r="C606" s="90">
        <v>43515</v>
      </c>
      <c r="D606" s="107" t="s">
        <v>2485</v>
      </c>
      <c r="E606" s="107" t="s">
        <v>1709</v>
      </c>
      <c r="F606" s="126">
        <v>1739.58</v>
      </c>
      <c r="G606" s="107" t="str">
        <f t="shared" si="20"/>
        <v>SH19-01624</v>
      </c>
      <c r="H606" s="318"/>
      <c r="I606" s="126"/>
      <c r="J606" s="110">
        <f t="shared" si="21"/>
        <v>1739.58</v>
      </c>
      <c r="K606" s="108"/>
      <c r="L606" s="107"/>
      <c r="M606" s="319"/>
      <c r="N606" s="107"/>
    </row>
    <row r="607" spans="1:14" s="200" customFormat="1" ht="18" customHeight="1">
      <c r="A607" s="107">
        <v>601</v>
      </c>
      <c r="B607" s="107" t="s">
        <v>43</v>
      </c>
      <c r="C607" s="90">
        <v>43515</v>
      </c>
      <c r="D607" s="107" t="s">
        <v>2486</v>
      </c>
      <c r="E607" s="107" t="s">
        <v>1709</v>
      </c>
      <c r="F607" s="126">
        <v>900</v>
      </c>
      <c r="G607" s="107" t="str">
        <f t="shared" si="20"/>
        <v>SH19-01625</v>
      </c>
      <c r="H607" s="318"/>
      <c r="I607" s="126"/>
      <c r="J607" s="110">
        <f t="shared" si="21"/>
        <v>900</v>
      </c>
      <c r="K607" s="108"/>
      <c r="L607" s="107"/>
      <c r="M607" s="319"/>
      <c r="N607" s="107"/>
    </row>
    <row r="608" spans="1:14" s="200" customFormat="1" ht="18" customHeight="1">
      <c r="A608" s="107">
        <v>602</v>
      </c>
      <c r="B608" s="107" t="s">
        <v>1727</v>
      </c>
      <c r="C608" s="90">
        <v>43515</v>
      </c>
      <c r="D608" s="107" t="s">
        <v>2487</v>
      </c>
      <c r="E608" s="107" t="s">
        <v>1709</v>
      </c>
      <c r="F608" s="126">
        <v>1060.2</v>
      </c>
      <c r="G608" s="107" t="str">
        <f t="shared" si="20"/>
        <v>SH19-01626</v>
      </c>
      <c r="H608" s="318"/>
      <c r="I608" s="126"/>
      <c r="J608" s="110">
        <f t="shared" si="21"/>
        <v>1060.2</v>
      </c>
      <c r="K608" s="108"/>
      <c r="L608" s="107"/>
      <c r="M608" s="319"/>
      <c r="N608" s="107"/>
    </row>
    <row r="609" spans="1:14" s="200" customFormat="1" ht="18" customHeight="1">
      <c r="A609" s="107">
        <v>603</v>
      </c>
      <c r="B609" s="107" t="s">
        <v>55</v>
      </c>
      <c r="C609" s="90">
        <v>43515</v>
      </c>
      <c r="D609" s="107" t="s">
        <v>2488</v>
      </c>
      <c r="E609" s="107" t="s">
        <v>1709</v>
      </c>
      <c r="F609" s="126">
        <v>1526.4</v>
      </c>
      <c r="G609" s="107" t="str">
        <f t="shared" si="20"/>
        <v>SH19-01627</v>
      </c>
      <c r="H609" s="318"/>
      <c r="I609" s="126"/>
      <c r="J609" s="110">
        <f t="shared" si="21"/>
        <v>1526.4</v>
      </c>
      <c r="K609" s="108"/>
      <c r="L609" s="107"/>
      <c r="M609" s="319"/>
      <c r="N609" s="107"/>
    </row>
    <row r="610" spans="1:14" s="200" customFormat="1" ht="18" customHeight="1">
      <c r="A610" s="107">
        <v>604</v>
      </c>
      <c r="B610" s="107" t="s">
        <v>55</v>
      </c>
      <c r="C610" s="90">
        <v>43515</v>
      </c>
      <c r="D610" s="107" t="s">
        <v>2489</v>
      </c>
      <c r="E610" s="107" t="s">
        <v>1709</v>
      </c>
      <c r="F610" s="126">
        <v>1548.18</v>
      </c>
      <c r="G610" s="107" t="str">
        <f t="shared" si="20"/>
        <v>SH19-01628</v>
      </c>
      <c r="H610" s="318"/>
      <c r="I610" s="126"/>
      <c r="J610" s="110">
        <f t="shared" si="21"/>
        <v>1548.18</v>
      </c>
      <c r="K610" s="108"/>
      <c r="L610" s="107"/>
      <c r="M610" s="319"/>
      <c r="N610" s="107"/>
    </row>
    <row r="611" spans="1:14" s="200" customFormat="1" ht="18" customHeight="1">
      <c r="A611" s="107">
        <v>605</v>
      </c>
      <c r="B611" s="107" t="s">
        <v>55</v>
      </c>
      <c r="C611" s="90">
        <v>43515</v>
      </c>
      <c r="D611" s="107" t="s">
        <v>2490</v>
      </c>
      <c r="E611" s="107" t="s">
        <v>1709</v>
      </c>
      <c r="F611" s="126">
        <v>727.65</v>
      </c>
      <c r="G611" s="107" t="str">
        <f t="shared" si="20"/>
        <v>SH19-01629</v>
      </c>
      <c r="H611" s="318"/>
      <c r="I611" s="126"/>
      <c r="J611" s="110">
        <f t="shared" si="21"/>
        <v>727.65</v>
      </c>
      <c r="K611" s="108"/>
      <c r="L611" s="107"/>
      <c r="M611" s="319"/>
      <c r="N611" s="107"/>
    </row>
    <row r="612" spans="1:14" s="200" customFormat="1" ht="18" customHeight="1">
      <c r="A612" s="107">
        <v>606</v>
      </c>
      <c r="B612" s="107" t="s">
        <v>42</v>
      </c>
      <c r="C612" s="90">
        <v>43523</v>
      </c>
      <c r="D612" s="107" t="s">
        <v>2491</v>
      </c>
      <c r="E612" s="107" t="s">
        <v>3021</v>
      </c>
      <c r="F612" s="126">
        <v>12.45</v>
      </c>
      <c r="G612" s="107" t="str">
        <f t="shared" si="20"/>
        <v>SH19-01630</v>
      </c>
      <c r="H612" s="318"/>
      <c r="I612" s="126"/>
      <c r="J612" s="110">
        <f t="shared" si="21"/>
        <v>12.45</v>
      </c>
      <c r="K612" s="108"/>
      <c r="L612" s="107"/>
      <c r="M612" s="319"/>
      <c r="N612" s="107"/>
    </row>
    <row r="613" spans="1:14" s="200" customFormat="1" ht="18" customHeight="1">
      <c r="A613" s="107">
        <v>607</v>
      </c>
      <c r="B613" s="107" t="s">
        <v>43</v>
      </c>
      <c r="C613" s="90">
        <v>43516</v>
      </c>
      <c r="D613" s="107" t="s">
        <v>2492</v>
      </c>
      <c r="E613" s="107" t="s">
        <v>1709</v>
      </c>
      <c r="F613" s="126">
        <v>3625.31</v>
      </c>
      <c r="G613" s="107" t="str">
        <f t="shared" si="20"/>
        <v>SH19-01631</v>
      </c>
      <c r="H613" s="318"/>
      <c r="I613" s="126"/>
      <c r="J613" s="110">
        <f t="shared" si="21"/>
        <v>3625.31</v>
      </c>
      <c r="K613" s="108"/>
      <c r="L613" s="107"/>
      <c r="M613" s="319"/>
      <c r="N613" s="107"/>
    </row>
    <row r="614" spans="1:14" s="200" customFormat="1" ht="18" customHeight="1">
      <c r="A614" s="107">
        <v>608</v>
      </c>
      <c r="B614" s="107" t="s">
        <v>288</v>
      </c>
      <c r="C614" s="90">
        <v>43516</v>
      </c>
      <c r="D614" s="107" t="s">
        <v>2493</v>
      </c>
      <c r="E614" s="107" t="s">
        <v>1709</v>
      </c>
      <c r="F614" s="126">
        <v>12359.02</v>
      </c>
      <c r="G614" s="107" t="str">
        <f t="shared" si="20"/>
        <v>SH19-01632</v>
      </c>
      <c r="H614" s="318"/>
      <c r="I614" s="126"/>
      <c r="J614" s="110">
        <f t="shared" si="21"/>
        <v>12359.02</v>
      </c>
      <c r="K614" s="108"/>
      <c r="L614" s="107"/>
      <c r="M614" s="319"/>
      <c r="N614" s="107"/>
    </row>
    <row r="615" spans="1:14" s="200" customFormat="1" ht="18" customHeight="1">
      <c r="A615" s="107">
        <v>609</v>
      </c>
      <c r="B615" s="107" t="s">
        <v>139</v>
      </c>
      <c r="C615" s="90">
        <v>43516</v>
      </c>
      <c r="D615" s="107" t="s">
        <v>2494</v>
      </c>
      <c r="E615" s="107" t="s">
        <v>1709</v>
      </c>
      <c r="F615" s="126">
        <v>1225.5</v>
      </c>
      <c r="G615" s="107" t="str">
        <f t="shared" si="20"/>
        <v>SH19-01633</v>
      </c>
      <c r="H615" s="318"/>
      <c r="I615" s="126"/>
      <c r="J615" s="110">
        <f t="shared" si="21"/>
        <v>1225.5</v>
      </c>
      <c r="K615" s="108"/>
      <c r="L615" s="107"/>
      <c r="M615" s="319"/>
      <c r="N615" s="107"/>
    </row>
    <row r="616" spans="1:14" s="200" customFormat="1" ht="18" customHeight="1">
      <c r="A616" s="107">
        <v>610</v>
      </c>
      <c r="B616" s="107" t="s">
        <v>237</v>
      </c>
      <c r="C616" s="90">
        <v>43516</v>
      </c>
      <c r="D616" s="107" t="s">
        <v>2495</v>
      </c>
      <c r="E616" s="107" t="s">
        <v>1709</v>
      </c>
      <c r="F616" s="126">
        <v>2140.7399999999998</v>
      </c>
      <c r="G616" s="107" t="str">
        <f t="shared" si="20"/>
        <v>SH19-01634</v>
      </c>
      <c r="H616" s="318"/>
      <c r="I616" s="126"/>
      <c r="J616" s="110">
        <f t="shared" si="21"/>
        <v>2140.7399999999998</v>
      </c>
      <c r="K616" s="108"/>
      <c r="L616" s="107"/>
      <c r="M616" s="319"/>
      <c r="N616" s="107"/>
    </row>
    <row r="617" spans="1:14" s="200" customFormat="1" ht="18" customHeight="1">
      <c r="A617" s="107">
        <v>611</v>
      </c>
      <c r="B617" s="107" t="s">
        <v>1746</v>
      </c>
      <c r="C617" s="90"/>
      <c r="D617" s="327" t="s">
        <v>2496</v>
      </c>
      <c r="E617" s="107" t="s">
        <v>1709</v>
      </c>
      <c r="F617" s="126">
        <v>0</v>
      </c>
      <c r="G617" s="107" t="str">
        <f t="shared" si="20"/>
        <v>SH19-01635</v>
      </c>
      <c r="H617" s="318"/>
      <c r="I617" s="126"/>
      <c r="J617" s="110">
        <f t="shared" si="21"/>
        <v>0</v>
      </c>
      <c r="K617" s="108"/>
      <c r="L617" s="107"/>
      <c r="M617" s="319"/>
      <c r="N617" s="107"/>
    </row>
    <row r="618" spans="1:14" s="200" customFormat="1" ht="18" customHeight="1">
      <c r="A618" s="107">
        <v>612</v>
      </c>
      <c r="B618" s="107" t="s">
        <v>1746</v>
      </c>
      <c r="C618" s="90"/>
      <c r="D618" s="353" t="s">
        <v>2497</v>
      </c>
      <c r="E618" s="107" t="s">
        <v>1709</v>
      </c>
      <c r="F618" s="126">
        <v>0</v>
      </c>
      <c r="G618" s="107" t="str">
        <f t="shared" si="20"/>
        <v>SH19-01636</v>
      </c>
      <c r="H618" s="318"/>
      <c r="I618" s="126"/>
      <c r="J618" s="110">
        <f t="shared" si="21"/>
        <v>0</v>
      </c>
      <c r="K618" s="108"/>
      <c r="L618" s="107"/>
      <c r="M618" s="319"/>
      <c r="N618" s="107"/>
    </row>
    <row r="619" spans="1:14" s="200" customFormat="1" ht="18" customHeight="1">
      <c r="A619" s="107">
        <v>613</v>
      </c>
      <c r="B619" s="107" t="s">
        <v>288</v>
      </c>
      <c r="C619" s="90">
        <v>43516</v>
      </c>
      <c r="D619" s="107" t="s">
        <v>2498</v>
      </c>
      <c r="E619" s="107" t="s">
        <v>1709</v>
      </c>
      <c r="F619" s="126">
        <v>2069.5500000000002</v>
      </c>
      <c r="G619" s="107" t="str">
        <f t="shared" si="20"/>
        <v>SH19-01637</v>
      </c>
      <c r="H619" s="318"/>
      <c r="I619" s="126"/>
      <c r="J619" s="110">
        <f t="shared" si="21"/>
        <v>2069.5500000000002</v>
      </c>
      <c r="K619" s="108"/>
      <c r="L619" s="107"/>
      <c r="M619" s="319"/>
      <c r="N619" s="107"/>
    </row>
    <row r="620" spans="1:14" s="200" customFormat="1" ht="18" customHeight="1">
      <c r="A620" s="107">
        <v>614</v>
      </c>
      <c r="B620" s="107" t="s">
        <v>55</v>
      </c>
      <c r="C620" s="90">
        <v>43516</v>
      </c>
      <c r="D620" s="107" t="s">
        <v>2499</v>
      </c>
      <c r="E620" s="107" t="s">
        <v>1709</v>
      </c>
      <c r="F620" s="126">
        <v>1644.84</v>
      </c>
      <c r="G620" s="107" t="str">
        <f t="shared" si="20"/>
        <v>SH19-01638</v>
      </c>
      <c r="H620" s="318"/>
      <c r="I620" s="126"/>
      <c r="J620" s="110">
        <f t="shared" si="21"/>
        <v>1644.84</v>
      </c>
      <c r="K620" s="108"/>
      <c r="L620" s="107"/>
      <c r="M620" s="319"/>
      <c r="N620" s="107"/>
    </row>
    <row r="621" spans="1:14" s="200" customFormat="1" ht="18" customHeight="1">
      <c r="A621" s="107">
        <v>615</v>
      </c>
      <c r="B621" s="107" t="s">
        <v>55</v>
      </c>
      <c r="C621" s="90">
        <v>43516</v>
      </c>
      <c r="D621" s="107" t="s">
        <v>2500</v>
      </c>
      <c r="E621" s="107" t="s">
        <v>1709</v>
      </c>
      <c r="F621" s="126">
        <v>1548.18</v>
      </c>
      <c r="G621" s="107" t="str">
        <f t="shared" si="20"/>
        <v>SH19-01639</v>
      </c>
      <c r="H621" s="318"/>
      <c r="I621" s="126"/>
      <c r="J621" s="110">
        <f t="shared" si="21"/>
        <v>1548.18</v>
      </c>
      <c r="K621" s="108"/>
      <c r="L621" s="107"/>
      <c r="M621" s="319"/>
      <c r="N621" s="107"/>
    </row>
    <row r="622" spans="1:14" s="200" customFormat="1" ht="18" customHeight="1">
      <c r="A622" s="107">
        <v>616</v>
      </c>
      <c r="B622" s="107" t="s">
        <v>288</v>
      </c>
      <c r="C622" s="90">
        <v>43516</v>
      </c>
      <c r="D622" s="107" t="s">
        <v>2501</v>
      </c>
      <c r="E622" s="107" t="s">
        <v>1709</v>
      </c>
      <c r="F622" s="126">
        <v>5701.12</v>
      </c>
      <c r="G622" s="107" t="str">
        <f t="shared" si="20"/>
        <v>SH19-01640</v>
      </c>
      <c r="H622" s="318"/>
      <c r="I622" s="126"/>
      <c r="J622" s="110">
        <f t="shared" si="21"/>
        <v>5701.12</v>
      </c>
      <c r="K622" s="108"/>
      <c r="L622" s="107"/>
      <c r="M622" s="319"/>
      <c r="N622" s="107"/>
    </row>
    <row r="623" spans="1:14" s="200" customFormat="1" ht="18" customHeight="1">
      <c r="A623" s="107">
        <v>617</v>
      </c>
      <c r="B623" s="107" t="s">
        <v>53</v>
      </c>
      <c r="C623" s="90">
        <v>43516</v>
      </c>
      <c r="D623" s="107" t="s">
        <v>2502</v>
      </c>
      <c r="E623" s="107" t="s">
        <v>1709</v>
      </c>
      <c r="F623" s="126">
        <v>2874.91</v>
      </c>
      <c r="G623" s="107" t="str">
        <f t="shared" si="20"/>
        <v>SH19-01641</v>
      </c>
      <c r="H623" s="318"/>
      <c r="I623" s="126"/>
      <c r="J623" s="110">
        <f t="shared" si="21"/>
        <v>2874.91</v>
      </c>
      <c r="K623" s="108"/>
      <c r="L623" s="107"/>
      <c r="M623" s="319"/>
      <c r="N623" s="107"/>
    </row>
    <row r="624" spans="1:14" s="200" customFormat="1" ht="18" customHeight="1">
      <c r="A624" s="107">
        <v>618</v>
      </c>
      <c r="B624" s="107" t="s">
        <v>288</v>
      </c>
      <c r="C624" s="90">
        <v>43516</v>
      </c>
      <c r="D624" s="107" t="s">
        <v>2503</v>
      </c>
      <c r="E624" s="107" t="s">
        <v>1709</v>
      </c>
      <c r="F624" s="126">
        <v>3842.65</v>
      </c>
      <c r="G624" s="107" t="str">
        <f t="shared" si="20"/>
        <v>SH19-01642</v>
      </c>
      <c r="H624" s="318"/>
      <c r="I624" s="126"/>
      <c r="J624" s="110">
        <f t="shared" si="21"/>
        <v>3842.65</v>
      </c>
      <c r="K624" s="108"/>
      <c r="L624" s="107"/>
      <c r="M624" s="319"/>
      <c r="N624" s="107"/>
    </row>
    <row r="625" spans="1:14" s="200" customFormat="1" ht="18" customHeight="1">
      <c r="A625" s="107">
        <v>619</v>
      </c>
      <c r="B625" s="107" t="s">
        <v>42</v>
      </c>
      <c r="C625" s="90">
        <v>43516</v>
      </c>
      <c r="D625" s="107" t="s">
        <v>2504</v>
      </c>
      <c r="E625" s="107" t="s">
        <v>1709</v>
      </c>
      <c r="F625" s="126">
        <v>10104.370000000001</v>
      </c>
      <c r="G625" s="107" t="str">
        <f t="shared" si="20"/>
        <v>SH19-01643</v>
      </c>
      <c r="H625" s="318"/>
      <c r="I625" s="126"/>
      <c r="J625" s="110">
        <f t="shared" si="21"/>
        <v>10104.370000000001</v>
      </c>
      <c r="K625" s="108"/>
      <c r="L625" s="107"/>
      <c r="M625" s="319"/>
      <c r="N625" s="107"/>
    </row>
    <row r="626" spans="1:14" s="200" customFormat="1" ht="18" customHeight="1">
      <c r="A626" s="107">
        <v>620</v>
      </c>
      <c r="B626" s="107" t="s">
        <v>288</v>
      </c>
      <c r="C626" s="90">
        <v>43516</v>
      </c>
      <c r="D626" s="107" t="s">
        <v>2505</v>
      </c>
      <c r="E626" s="107" t="s">
        <v>1709</v>
      </c>
      <c r="F626" s="126">
        <v>712.64</v>
      </c>
      <c r="G626" s="107" t="str">
        <f t="shared" si="20"/>
        <v>SH19-01644</v>
      </c>
      <c r="H626" s="318"/>
      <c r="I626" s="126"/>
      <c r="J626" s="110">
        <f t="shared" si="21"/>
        <v>712.64</v>
      </c>
      <c r="K626" s="108"/>
      <c r="L626" s="107"/>
      <c r="M626" s="319"/>
      <c r="N626" s="107"/>
    </row>
    <row r="627" spans="1:14" s="200" customFormat="1" ht="18" customHeight="1">
      <c r="A627" s="107">
        <v>621</v>
      </c>
      <c r="B627" s="107" t="s">
        <v>346</v>
      </c>
      <c r="C627" s="90">
        <v>43516</v>
      </c>
      <c r="D627" s="107" t="s">
        <v>2506</v>
      </c>
      <c r="E627" s="107" t="s">
        <v>1709</v>
      </c>
      <c r="F627" s="126">
        <v>3240</v>
      </c>
      <c r="G627" s="107" t="str">
        <f t="shared" si="20"/>
        <v>SH19-01645</v>
      </c>
      <c r="H627" s="318"/>
      <c r="I627" s="126"/>
      <c r="J627" s="110">
        <f t="shared" si="21"/>
        <v>3240</v>
      </c>
      <c r="K627" s="108"/>
      <c r="L627" s="107"/>
      <c r="M627" s="319"/>
      <c r="N627" s="107"/>
    </row>
    <row r="628" spans="1:14" s="200" customFormat="1" ht="18" customHeight="1">
      <c r="A628" s="107">
        <v>622</v>
      </c>
      <c r="B628" s="107" t="s">
        <v>288</v>
      </c>
      <c r="C628" s="90">
        <v>43516</v>
      </c>
      <c r="D628" s="107" t="s">
        <v>2507</v>
      </c>
      <c r="E628" s="107" t="s">
        <v>1709</v>
      </c>
      <c r="F628" s="126">
        <v>459.9</v>
      </c>
      <c r="G628" s="107" t="str">
        <f t="shared" si="20"/>
        <v>SH19-01646</v>
      </c>
      <c r="H628" s="318"/>
      <c r="I628" s="126"/>
      <c r="J628" s="110">
        <f t="shared" si="21"/>
        <v>459.9</v>
      </c>
      <c r="K628" s="108"/>
      <c r="L628" s="107"/>
      <c r="M628" s="319"/>
      <c r="N628" s="107"/>
    </row>
    <row r="629" spans="1:14" s="200" customFormat="1" ht="18" customHeight="1">
      <c r="A629" s="107">
        <v>623</v>
      </c>
      <c r="B629" s="107" t="s">
        <v>1746</v>
      </c>
      <c r="C629" s="90"/>
      <c r="D629" s="353" t="s">
        <v>2508</v>
      </c>
      <c r="E629" s="107" t="s">
        <v>1709</v>
      </c>
      <c r="F629" s="126">
        <v>0</v>
      </c>
      <c r="G629" s="107" t="str">
        <f t="shared" si="20"/>
        <v>SH19-01647</v>
      </c>
      <c r="H629" s="318"/>
      <c r="I629" s="126"/>
      <c r="J629" s="110">
        <f t="shared" si="21"/>
        <v>0</v>
      </c>
      <c r="K629" s="108"/>
      <c r="L629" s="107"/>
      <c r="M629" s="319"/>
      <c r="N629" s="107"/>
    </row>
    <row r="630" spans="1:14" s="200" customFormat="1" ht="18" customHeight="1">
      <c r="A630" s="107">
        <v>624</v>
      </c>
      <c r="B630" s="107" t="s">
        <v>142</v>
      </c>
      <c r="C630" s="90">
        <v>43516</v>
      </c>
      <c r="D630" s="107" t="s">
        <v>2509</v>
      </c>
      <c r="E630" s="107" t="s">
        <v>1709</v>
      </c>
      <c r="F630" s="126">
        <v>2309.0700000000002</v>
      </c>
      <c r="G630" s="107" t="str">
        <f t="shared" si="20"/>
        <v>SH19-01648</v>
      </c>
      <c r="H630" s="318"/>
      <c r="I630" s="126"/>
      <c r="J630" s="110">
        <f t="shared" si="21"/>
        <v>2309.0700000000002</v>
      </c>
      <c r="K630" s="108"/>
      <c r="L630" s="107"/>
      <c r="M630" s="319"/>
      <c r="N630" s="107"/>
    </row>
    <row r="631" spans="1:14" s="200" customFormat="1" ht="18" customHeight="1">
      <c r="A631" s="107">
        <v>625</v>
      </c>
      <c r="B631" s="107" t="s">
        <v>142</v>
      </c>
      <c r="C631" s="90">
        <v>43516</v>
      </c>
      <c r="D631" s="107" t="s">
        <v>2510</v>
      </c>
      <c r="E631" s="107" t="s">
        <v>1709</v>
      </c>
      <c r="F631" s="126">
        <v>467.33</v>
      </c>
      <c r="G631" s="107" t="str">
        <f t="shared" si="20"/>
        <v>SH19-01649</v>
      </c>
      <c r="H631" s="318"/>
      <c r="I631" s="126"/>
      <c r="J631" s="110">
        <f t="shared" si="21"/>
        <v>467.33</v>
      </c>
      <c r="K631" s="108"/>
      <c r="L631" s="107"/>
      <c r="M631" s="319"/>
      <c r="N631" s="107"/>
    </row>
    <row r="632" spans="1:14" s="200" customFormat="1" ht="18" customHeight="1">
      <c r="A632" s="107">
        <v>626</v>
      </c>
      <c r="B632" s="107" t="s">
        <v>1727</v>
      </c>
      <c r="C632" s="90">
        <v>43516</v>
      </c>
      <c r="D632" s="107" t="s">
        <v>2511</v>
      </c>
      <c r="E632" s="107" t="s">
        <v>1709</v>
      </c>
      <c r="F632" s="126">
        <v>1359.81</v>
      </c>
      <c r="G632" s="107" t="str">
        <f t="shared" si="20"/>
        <v>SH19-01650</v>
      </c>
      <c r="H632" s="318"/>
      <c r="I632" s="126"/>
      <c r="J632" s="110">
        <f t="shared" si="21"/>
        <v>1359.81</v>
      </c>
      <c r="K632" s="108"/>
      <c r="L632" s="107"/>
      <c r="M632" s="319"/>
      <c r="N632" s="107"/>
    </row>
    <row r="633" spans="1:14" s="200" customFormat="1" ht="18" customHeight="1">
      <c r="A633" s="107">
        <v>627</v>
      </c>
      <c r="B633" s="107" t="s">
        <v>42</v>
      </c>
      <c r="C633" s="90">
        <v>43518</v>
      </c>
      <c r="D633" s="107" t="s">
        <v>2512</v>
      </c>
      <c r="E633" s="107" t="s">
        <v>3023</v>
      </c>
      <c r="F633" s="126">
        <v>5440.84</v>
      </c>
      <c r="G633" s="107" t="str">
        <f t="shared" si="20"/>
        <v>SH19-01651</v>
      </c>
      <c r="H633" s="318"/>
      <c r="I633" s="126"/>
      <c r="J633" s="110">
        <f t="shared" si="21"/>
        <v>5440.84</v>
      </c>
      <c r="K633" s="108"/>
      <c r="L633" s="107"/>
      <c r="M633" s="319"/>
      <c r="N633" s="107"/>
    </row>
    <row r="634" spans="1:14" s="200" customFormat="1" ht="18" customHeight="1">
      <c r="A634" s="107">
        <v>628</v>
      </c>
      <c r="B634" s="107" t="s">
        <v>42</v>
      </c>
      <c r="C634" s="90">
        <v>43518</v>
      </c>
      <c r="D634" s="107" t="s">
        <v>2513</v>
      </c>
      <c r="E634" s="107" t="s">
        <v>3023</v>
      </c>
      <c r="F634" s="126">
        <v>1915.2</v>
      </c>
      <c r="G634" s="107" t="str">
        <f t="shared" si="20"/>
        <v>SH19-01652</v>
      </c>
      <c r="H634" s="318"/>
      <c r="I634" s="126"/>
      <c r="J634" s="110">
        <f t="shared" si="21"/>
        <v>1915.2</v>
      </c>
      <c r="K634" s="108"/>
      <c r="L634" s="107"/>
      <c r="M634" s="319"/>
      <c r="N634" s="107"/>
    </row>
    <row r="635" spans="1:14" s="200" customFormat="1" ht="18" customHeight="1">
      <c r="A635" s="107">
        <v>629</v>
      </c>
      <c r="B635" s="107" t="s">
        <v>42</v>
      </c>
      <c r="C635" s="90">
        <v>43518</v>
      </c>
      <c r="D635" s="107" t="s">
        <v>2514</v>
      </c>
      <c r="E635" s="107" t="s">
        <v>3023</v>
      </c>
      <c r="F635" s="126">
        <v>1318.37</v>
      </c>
      <c r="G635" s="107" t="str">
        <f t="shared" si="20"/>
        <v>SH19-01653</v>
      </c>
      <c r="H635" s="318"/>
      <c r="I635" s="126"/>
      <c r="J635" s="110">
        <f t="shared" si="21"/>
        <v>1318.37</v>
      </c>
      <c r="K635" s="108"/>
      <c r="L635" s="107"/>
      <c r="M635" s="319"/>
      <c r="N635" s="107"/>
    </row>
    <row r="636" spans="1:14" s="200" customFormat="1" ht="18" customHeight="1">
      <c r="A636" s="107">
        <v>630</v>
      </c>
      <c r="B636" s="107" t="s">
        <v>42</v>
      </c>
      <c r="C636" s="90">
        <v>43518</v>
      </c>
      <c r="D636" s="107" t="s">
        <v>2515</v>
      </c>
      <c r="E636" s="107" t="s">
        <v>3023</v>
      </c>
      <c r="F636" s="126">
        <v>6602.39</v>
      </c>
      <c r="G636" s="107" t="str">
        <f t="shared" si="20"/>
        <v>SH19-01654</v>
      </c>
      <c r="H636" s="318"/>
      <c r="I636" s="126"/>
      <c r="J636" s="110">
        <f t="shared" si="21"/>
        <v>6602.39</v>
      </c>
      <c r="K636" s="108"/>
      <c r="L636" s="107"/>
      <c r="M636" s="319"/>
      <c r="N636" s="107"/>
    </row>
    <row r="637" spans="1:14" s="200" customFormat="1" ht="18" customHeight="1">
      <c r="A637" s="107">
        <v>631</v>
      </c>
      <c r="B637" s="107" t="s">
        <v>42</v>
      </c>
      <c r="C637" s="90">
        <v>43518</v>
      </c>
      <c r="D637" s="107" t="s">
        <v>2516</v>
      </c>
      <c r="E637" s="107" t="s">
        <v>3023</v>
      </c>
      <c r="F637" s="126">
        <v>2147.79</v>
      </c>
      <c r="G637" s="107" t="str">
        <f t="shared" si="20"/>
        <v>SH19-01655</v>
      </c>
      <c r="H637" s="318"/>
      <c r="I637" s="126"/>
      <c r="J637" s="110">
        <f t="shared" si="21"/>
        <v>2147.79</v>
      </c>
      <c r="K637" s="108"/>
      <c r="L637" s="107"/>
      <c r="M637" s="319"/>
      <c r="N637" s="107"/>
    </row>
    <row r="638" spans="1:14" s="200" customFormat="1" ht="18" customHeight="1">
      <c r="A638" s="107">
        <v>632</v>
      </c>
      <c r="B638" s="107" t="s">
        <v>42</v>
      </c>
      <c r="C638" s="90">
        <v>43518</v>
      </c>
      <c r="D638" s="107" t="s">
        <v>2517</v>
      </c>
      <c r="E638" s="107" t="s">
        <v>3023</v>
      </c>
      <c r="F638" s="126">
        <v>6127.27</v>
      </c>
      <c r="G638" s="107" t="str">
        <f t="shared" si="20"/>
        <v>SH19-01656</v>
      </c>
      <c r="H638" s="318"/>
      <c r="I638" s="126"/>
      <c r="J638" s="110">
        <f t="shared" si="21"/>
        <v>6127.27</v>
      </c>
      <c r="K638" s="108"/>
      <c r="L638" s="107"/>
      <c r="M638" s="319"/>
      <c r="N638" s="107"/>
    </row>
    <row r="639" spans="1:14" s="200" customFormat="1" ht="18" customHeight="1">
      <c r="A639" s="107">
        <v>633</v>
      </c>
      <c r="B639" s="107" t="s">
        <v>42</v>
      </c>
      <c r="C639" s="90">
        <v>43518</v>
      </c>
      <c r="D639" s="107" t="s">
        <v>2518</v>
      </c>
      <c r="E639" s="107" t="s">
        <v>3023</v>
      </c>
      <c r="F639" s="126">
        <v>2014.46</v>
      </c>
      <c r="G639" s="107" t="str">
        <f t="shared" si="20"/>
        <v>SH19-01657</v>
      </c>
      <c r="H639" s="318"/>
      <c r="I639" s="126"/>
      <c r="J639" s="110">
        <f t="shared" si="21"/>
        <v>2014.46</v>
      </c>
      <c r="K639" s="108"/>
      <c r="L639" s="107"/>
      <c r="M639" s="319"/>
      <c r="N639" s="107"/>
    </row>
    <row r="640" spans="1:14" s="200" customFormat="1" ht="18" customHeight="1">
      <c r="A640" s="107">
        <v>634</v>
      </c>
      <c r="B640" s="107" t="s">
        <v>42</v>
      </c>
      <c r="C640" s="90">
        <v>43518</v>
      </c>
      <c r="D640" s="107" t="s">
        <v>2519</v>
      </c>
      <c r="E640" s="107" t="s">
        <v>3023</v>
      </c>
      <c r="F640" s="126">
        <v>3763.63</v>
      </c>
      <c r="G640" s="107" t="str">
        <f t="shared" si="20"/>
        <v>SH19-01658</v>
      </c>
      <c r="H640" s="318"/>
      <c r="I640" s="126"/>
      <c r="J640" s="110">
        <f t="shared" si="21"/>
        <v>3763.63</v>
      </c>
      <c r="K640" s="108"/>
      <c r="L640" s="107"/>
      <c r="M640" s="319"/>
      <c r="N640" s="107"/>
    </row>
    <row r="641" spans="1:14" s="200" customFormat="1" ht="18" customHeight="1">
      <c r="A641" s="107">
        <v>635</v>
      </c>
      <c r="B641" s="107" t="s">
        <v>42</v>
      </c>
      <c r="C641" s="90">
        <v>43518</v>
      </c>
      <c r="D641" s="107" t="s">
        <v>2520</v>
      </c>
      <c r="E641" s="107" t="s">
        <v>3023</v>
      </c>
      <c r="F641" s="126">
        <v>9716.5300000000007</v>
      </c>
      <c r="G641" s="107" t="str">
        <f t="shared" si="20"/>
        <v>SH19-01659</v>
      </c>
      <c r="H641" s="318"/>
      <c r="I641" s="126"/>
      <c r="J641" s="110">
        <f t="shared" si="21"/>
        <v>9716.5300000000007</v>
      </c>
      <c r="K641" s="108"/>
      <c r="L641" s="107"/>
      <c r="M641" s="319"/>
      <c r="N641" s="107"/>
    </row>
    <row r="642" spans="1:14" s="200" customFormat="1" ht="18" customHeight="1">
      <c r="A642" s="107">
        <v>636</v>
      </c>
      <c r="B642" s="107" t="s">
        <v>42</v>
      </c>
      <c r="C642" s="90">
        <v>43518</v>
      </c>
      <c r="D642" s="107" t="s">
        <v>2521</v>
      </c>
      <c r="E642" s="107" t="s">
        <v>3023</v>
      </c>
      <c r="F642" s="126">
        <v>2685.95</v>
      </c>
      <c r="G642" s="107" t="str">
        <f t="shared" si="20"/>
        <v>SH19-01660</v>
      </c>
      <c r="H642" s="318"/>
      <c r="I642" s="126"/>
      <c r="J642" s="110">
        <f t="shared" si="21"/>
        <v>2685.95</v>
      </c>
      <c r="K642" s="108"/>
      <c r="L642" s="107"/>
      <c r="M642" s="319"/>
      <c r="N642" s="107"/>
    </row>
    <row r="643" spans="1:14" s="200" customFormat="1" ht="18" customHeight="1">
      <c r="A643" s="107">
        <v>637</v>
      </c>
      <c r="B643" s="107" t="s">
        <v>42</v>
      </c>
      <c r="C643" s="90">
        <v>43518</v>
      </c>
      <c r="D643" s="107" t="s">
        <v>2522</v>
      </c>
      <c r="E643" s="107" t="s">
        <v>3023</v>
      </c>
      <c r="F643" s="126">
        <v>7408.79</v>
      </c>
      <c r="G643" s="107" t="str">
        <f t="shared" si="20"/>
        <v>SH19-01661</v>
      </c>
      <c r="H643" s="318"/>
      <c r="I643" s="126"/>
      <c r="J643" s="110">
        <f t="shared" si="21"/>
        <v>7408.79</v>
      </c>
      <c r="K643" s="108"/>
      <c r="L643" s="107"/>
      <c r="M643" s="319"/>
      <c r="N643" s="107"/>
    </row>
    <row r="644" spans="1:14" s="200" customFormat="1" ht="18" customHeight="1">
      <c r="A644" s="107">
        <v>638</v>
      </c>
      <c r="B644" s="107" t="s">
        <v>42</v>
      </c>
      <c r="C644" s="90">
        <v>43518</v>
      </c>
      <c r="D644" s="107" t="s">
        <v>2523</v>
      </c>
      <c r="E644" s="107" t="s">
        <v>3023</v>
      </c>
      <c r="F644" s="126">
        <v>1574.43</v>
      </c>
      <c r="G644" s="107" t="str">
        <f t="shared" ref="G644:G706" si="22">D644</f>
        <v>SH19-01662</v>
      </c>
      <c r="H644" s="318"/>
      <c r="I644" s="126"/>
      <c r="J644" s="110">
        <f t="shared" si="21"/>
        <v>1574.43</v>
      </c>
      <c r="K644" s="108"/>
      <c r="L644" s="107"/>
      <c r="M644" s="319"/>
      <c r="N644" s="107"/>
    </row>
    <row r="645" spans="1:14" s="200" customFormat="1" ht="18" customHeight="1">
      <c r="A645" s="107">
        <v>639</v>
      </c>
      <c r="B645" s="107" t="s">
        <v>42</v>
      </c>
      <c r="C645" s="90">
        <v>43518</v>
      </c>
      <c r="D645" s="107" t="s">
        <v>2524</v>
      </c>
      <c r="E645" s="107" t="s">
        <v>3023</v>
      </c>
      <c r="F645" s="126">
        <v>3937.72</v>
      </c>
      <c r="G645" s="107" t="str">
        <f t="shared" si="22"/>
        <v>SH19-01663</v>
      </c>
      <c r="H645" s="318"/>
      <c r="I645" s="126"/>
      <c r="J645" s="110">
        <f t="shared" si="21"/>
        <v>3937.72</v>
      </c>
      <c r="K645" s="108"/>
      <c r="L645" s="107"/>
      <c r="M645" s="319"/>
      <c r="N645" s="107"/>
    </row>
    <row r="646" spans="1:14" s="200" customFormat="1" ht="18" customHeight="1">
      <c r="A646" s="107">
        <v>640</v>
      </c>
      <c r="B646" s="107" t="s">
        <v>42</v>
      </c>
      <c r="C646" s="90">
        <v>43518</v>
      </c>
      <c r="D646" s="107" t="s">
        <v>2525</v>
      </c>
      <c r="E646" s="107" t="s">
        <v>3023</v>
      </c>
      <c r="F646" s="126">
        <v>6039.42</v>
      </c>
      <c r="G646" s="107" t="str">
        <f t="shared" si="22"/>
        <v>SH19-01664</v>
      </c>
      <c r="H646" s="318"/>
      <c r="I646" s="126"/>
      <c r="J646" s="110">
        <f t="shared" ref="J646:J708" si="23">F646-I646</f>
        <v>6039.42</v>
      </c>
      <c r="K646" s="108"/>
      <c r="L646" s="107"/>
      <c r="M646" s="319"/>
      <c r="N646" s="107"/>
    </row>
    <row r="647" spans="1:14" s="200" customFormat="1" ht="18" customHeight="1">
      <c r="A647" s="107">
        <v>641</v>
      </c>
      <c r="B647" s="107" t="s">
        <v>42</v>
      </c>
      <c r="C647" s="90">
        <v>43518</v>
      </c>
      <c r="D647" s="107" t="s">
        <v>2526</v>
      </c>
      <c r="E647" s="107" t="s">
        <v>3023</v>
      </c>
      <c r="F647" s="126">
        <v>1559.82</v>
      </c>
      <c r="G647" s="107" t="str">
        <f t="shared" si="22"/>
        <v>SH19-01665</v>
      </c>
      <c r="H647" s="318"/>
      <c r="I647" s="126"/>
      <c r="J647" s="110">
        <f t="shared" si="23"/>
        <v>1559.82</v>
      </c>
      <c r="K647" s="108"/>
      <c r="L647" s="107"/>
      <c r="M647" s="319"/>
      <c r="N647" s="107"/>
    </row>
    <row r="648" spans="1:14" s="200" customFormat="1" ht="18" customHeight="1">
      <c r="A648" s="107">
        <v>642</v>
      </c>
      <c r="B648" s="107" t="s">
        <v>42</v>
      </c>
      <c r="C648" s="90">
        <v>43518</v>
      </c>
      <c r="D648" s="107" t="s">
        <v>2527</v>
      </c>
      <c r="E648" s="107" t="s">
        <v>3023</v>
      </c>
      <c r="F648" s="126">
        <v>10118.94</v>
      </c>
      <c r="G648" s="107" t="str">
        <f t="shared" si="22"/>
        <v>SH19-01666</v>
      </c>
      <c r="H648" s="318"/>
      <c r="I648" s="126"/>
      <c r="J648" s="110">
        <f t="shared" si="23"/>
        <v>10118.94</v>
      </c>
      <c r="K648" s="108"/>
      <c r="L648" s="107"/>
      <c r="M648" s="319"/>
      <c r="N648" s="107"/>
    </row>
    <row r="649" spans="1:14" s="200" customFormat="1" ht="18" customHeight="1">
      <c r="A649" s="107">
        <v>643</v>
      </c>
      <c r="B649" s="107" t="s">
        <v>42</v>
      </c>
      <c r="C649" s="90">
        <v>43518</v>
      </c>
      <c r="D649" s="107" t="s">
        <v>2528</v>
      </c>
      <c r="E649" s="107" t="s">
        <v>3023</v>
      </c>
      <c r="F649" s="126">
        <v>2277.2399999999998</v>
      </c>
      <c r="G649" s="107" t="str">
        <f t="shared" si="22"/>
        <v>SH19-01667</v>
      </c>
      <c r="H649" s="318"/>
      <c r="I649" s="126"/>
      <c r="J649" s="110">
        <f t="shared" si="23"/>
        <v>2277.2399999999998</v>
      </c>
      <c r="K649" s="108"/>
      <c r="L649" s="107"/>
      <c r="M649" s="319"/>
      <c r="N649" s="107"/>
    </row>
    <row r="650" spans="1:14" s="200" customFormat="1" ht="18" customHeight="1">
      <c r="A650" s="107">
        <v>644</v>
      </c>
      <c r="B650" s="107" t="s">
        <v>329</v>
      </c>
      <c r="C650" s="90">
        <v>43516</v>
      </c>
      <c r="D650" s="107" t="s">
        <v>2529</v>
      </c>
      <c r="E650" s="107" t="s">
        <v>1709</v>
      </c>
      <c r="F650" s="126">
        <v>2248.9699999999998</v>
      </c>
      <c r="G650" s="107" t="str">
        <f t="shared" si="22"/>
        <v>SH19-01668</v>
      </c>
      <c r="H650" s="318"/>
      <c r="I650" s="126"/>
      <c r="J650" s="110">
        <f t="shared" si="23"/>
        <v>2248.9699999999998</v>
      </c>
      <c r="K650" s="108"/>
      <c r="L650" s="107"/>
      <c r="M650" s="319"/>
      <c r="N650" s="107"/>
    </row>
    <row r="651" spans="1:14" s="200" customFormat="1" ht="18" customHeight="1">
      <c r="A651" s="107">
        <v>645</v>
      </c>
      <c r="B651" s="107" t="s">
        <v>43</v>
      </c>
      <c r="C651" s="90">
        <v>43516</v>
      </c>
      <c r="D651" s="107" t="s">
        <v>2530</v>
      </c>
      <c r="E651" s="107" t="s">
        <v>1709</v>
      </c>
      <c r="F651" s="126">
        <v>3393.23</v>
      </c>
      <c r="G651" s="107" t="str">
        <f t="shared" si="22"/>
        <v>SH19-01669</v>
      </c>
      <c r="H651" s="318"/>
      <c r="I651" s="126"/>
      <c r="J651" s="110">
        <f t="shared" si="23"/>
        <v>3393.23</v>
      </c>
      <c r="K651" s="108"/>
      <c r="L651" s="107"/>
      <c r="M651" s="319"/>
      <c r="N651" s="107"/>
    </row>
    <row r="652" spans="1:14" s="200" customFormat="1" ht="18" customHeight="1">
      <c r="A652" s="107">
        <v>646</v>
      </c>
      <c r="B652" s="107" t="s">
        <v>43</v>
      </c>
      <c r="C652" s="90">
        <v>43516</v>
      </c>
      <c r="D652" s="107" t="s">
        <v>2531</v>
      </c>
      <c r="E652" s="107" t="s">
        <v>1709</v>
      </c>
      <c r="F652" s="126">
        <v>1895.65</v>
      </c>
      <c r="G652" s="107" t="str">
        <f t="shared" si="22"/>
        <v>SH19-01670</v>
      </c>
      <c r="H652" s="318"/>
      <c r="I652" s="126"/>
      <c r="J652" s="110">
        <f t="shared" si="23"/>
        <v>1895.65</v>
      </c>
      <c r="K652" s="108"/>
      <c r="L652" s="107"/>
      <c r="M652" s="319"/>
      <c r="N652" s="107"/>
    </row>
    <row r="653" spans="1:14" s="200" customFormat="1" ht="18" customHeight="1">
      <c r="A653" s="107">
        <v>647</v>
      </c>
      <c r="B653" s="107" t="s">
        <v>1727</v>
      </c>
      <c r="C653" s="90">
        <v>43516</v>
      </c>
      <c r="D653" s="107" t="s">
        <v>2532</v>
      </c>
      <c r="E653" s="107" t="s">
        <v>1709</v>
      </c>
      <c r="F653" s="126">
        <v>1238.4000000000001</v>
      </c>
      <c r="G653" s="107" t="str">
        <f t="shared" si="22"/>
        <v>SH19-01671</v>
      </c>
      <c r="H653" s="318"/>
      <c r="I653" s="126"/>
      <c r="J653" s="110">
        <f t="shared" si="23"/>
        <v>1238.4000000000001</v>
      </c>
      <c r="K653" s="108"/>
      <c r="L653" s="107"/>
      <c r="M653" s="319"/>
      <c r="N653" s="107"/>
    </row>
    <row r="654" spans="1:14" s="200" customFormat="1" ht="18" customHeight="1">
      <c r="A654" s="107">
        <v>648</v>
      </c>
      <c r="B654" s="107" t="s">
        <v>42</v>
      </c>
      <c r="C654" s="90">
        <v>43518</v>
      </c>
      <c r="D654" s="107" t="s">
        <v>2533</v>
      </c>
      <c r="E654" s="107" t="s">
        <v>3023</v>
      </c>
      <c r="F654" s="126">
        <v>3.24</v>
      </c>
      <c r="G654" s="107" t="str">
        <f t="shared" si="22"/>
        <v>SH19-01672</v>
      </c>
      <c r="H654" s="318"/>
      <c r="I654" s="126"/>
      <c r="J654" s="110">
        <f t="shared" si="23"/>
        <v>3.24</v>
      </c>
      <c r="K654" s="108"/>
      <c r="L654" s="107"/>
      <c r="M654" s="319"/>
      <c r="N654" s="107"/>
    </row>
    <row r="655" spans="1:14" s="200" customFormat="1" ht="18" customHeight="1">
      <c r="A655" s="107">
        <v>649</v>
      </c>
      <c r="B655" s="107" t="s">
        <v>1746</v>
      </c>
      <c r="C655" s="90"/>
      <c r="D655" s="353" t="s">
        <v>2534</v>
      </c>
      <c r="E655" s="107" t="s">
        <v>1709</v>
      </c>
      <c r="F655" s="126">
        <v>0</v>
      </c>
      <c r="G655" s="107" t="str">
        <f t="shared" si="22"/>
        <v>SH19-01673</v>
      </c>
      <c r="H655" s="318"/>
      <c r="I655" s="126"/>
      <c r="J655" s="110">
        <f t="shared" si="23"/>
        <v>0</v>
      </c>
      <c r="K655" s="108"/>
      <c r="L655" s="107"/>
      <c r="M655" s="319"/>
      <c r="N655" s="107"/>
    </row>
    <row r="656" spans="1:14" s="200" customFormat="1" ht="18" customHeight="1">
      <c r="A656" s="107">
        <v>650</v>
      </c>
      <c r="B656" s="107" t="s">
        <v>237</v>
      </c>
      <c r="C656" s="90">
        <v>43516</v>
      </c>
      <c r="D656" s="107" t="s">
        <v>2535</v>
      </c>
      <c r="E656" s="107" t="s">
        <v>1709</v>
      </c>
      <c r="F656" s="126">
        <v>1356.91</v>
      </c>
      <c r="G656" s="107" t="str">
        <f t="shared" si="22"/>
        <v>SH19-01674</v>
      </c>
      <c r="H656" s="318"/>
      <c r="I656" s="126"/>
      <c r="J656" s="110">
        <f t="shared" si="23"/>
        <v>1356.91</v>
      </c>
      <c r="K656" s="108"/>
      <c r="L656" s="107"/>
      <c r="M656" s="319"/>
      <c r="N656" s="107"/>
    </row>
    <row r="657" spans="1:14" s="200" customFormat="1" ht="18" customHeight="1">
      <c r="A657" s="107">
        <v>651</v>
      </c>
      <c r="B657" s="107" t="s">
        <v>1727</v>
      </c>
      <c r="C657" s="90">
        <v>43516</v>
      </c>
      <c r="D657" s="107" t="s">
        <v>2536</v>
      </c>
      <c r="E657" s="107" t="s">
        <v>1709</v>
      </c>
      <c r="F657" s="126">
        <v>1413.6</v>
      </c>
      <c r="G657" s="107" t="str">
        <f t="shared" si="22"/>
        <v>SH19-01675</v>
      </c>
      <c r="H657" s="318"/>
      <c r="I657" s="126"/>
      <c r="J657" s="110">
        <f t="shared" si="23"/>
        <v>1413.6</v>
      </c>
      <c r="K657" s="108"/>
      <c r="L657" s="107"/>
      <c r="M657" s="319"/>
      <c r="N657" s="107"/>
    </row>
    <row r="658" spans="1:14" s="200" customFormat="1" ht="18" customHeight="1">
      <c r="A658" s="107">
        <v>652</v>
      </c>
      <c r="B658" s="107" t="s">
        <v>142</v>
      </c>
      <c r="C658" s="90">
        <v>43517</v>
      </c>
      <c r="D658" s="107" t="s">
        <v>2537</v>
      </c>
      <c r="E658" s="107" t="s">
        <v>1709</v>
      </c>
      <c r="F658" s="126">
        <v>1105.71</v>
      </c>
      <c r="G658" s="107" t="str">
        <f t="shared" si="22"/>
        <v>SH19-01676</v>
      </c>
      <c r="H658" s="318"/>
      <c r="I658" s="126"/>
      <c r="J658" s="110">
        <f t="shared" si="23"/>
        <v>1105.71</v>
      </c>
      <c r="K658" s="108"/>
      <c r="L658" s="107"/>
      <c r="M658" s="319"/>
      <c r="N658" s="107"/>
    </row>
    <row r="659" spans="1:14" s="200" customFormat="1" ht="18" customHeight="1">
      <c r="A659" s="107">
        <v>653</v>
      </c>
      <c r="B659" s="107" t="s">
        <v>1746</v>
      </c>
      <c r="C659" s="90"/>
      <c r="D659" s="353" t="s">
        <v>2538</v>
      </c>
      <c r="E659" s="107" t="s">
        <v>1709</v>
      </c>
      <c r="F659" s="126">
        <v>0</v>
      </c>
      <c r="G659" s="107" t="str">
        <f t="shared" si="22"/>
        <v>SH19-01677</v>
      </c>
      <c r="H659" s="318"/>
      <c r="I659" s="126"/>
      <c r="J659" s="110">
        <f t="shared" si="23"/>
        <v>0</v>
      </c>
      <c r="K659" s="108"/>
      <c r="L659" s="107"/>
      <c r="M659" s="319"/>
      <c r="N659" s="107"/>
    </row>
    <row r="660" spans="1:14" s="200" customFormat="1" ht="18" customHeight="1">
      <c r="A660" s="107">
        <v>654</v>
      </c>
      <c r="B660" s="107" t="s">
        <v>55</v>
      </c>
      <c r="C660" s="90">
        <v>43516</v>
      </c>
      <c r="D660" s="107" t="s">
        <v>2539</v>
      </c>
      <c r="E660" s="107" t="s">
        <v>1709</v>
      </c>
      <c r="F660" s="126">
        <v>708.84</v>
      </c>
      <c r="G660" s="107" t="str">
        <f t="shared" si="22"/>
        <v>SH19-01678</v>
      </c>
      <c r="H660" s="318"/>
      <c r="I660" s="126"/>
      <c r="J660" s="110">
        <f t="shared" si="23"/>
        <v>708.84</v>
      </c>
      <c r="K660" s="108"/>
      <c r="L660" s="107"/>
      <c r="M660" s="319"/>
      <c r="N660" s="107"/>
    </row>
    <row r="661" spans="1:14" s="200" customFormat="1" ht="18" customHeight="1">
      <c r="A661" s="107">
        <v>655</v>
      </c>
      <c r="B661" s="107" t="s">
        <v>55</v>
      </c>
      <c r="C661" s="90">
        <v>43516</v>
      </c>
      <c r="D661" s="107" t="s">
        <v>2540</v>
      </c>
      <c r="E661" s="107" t="s">
        <v>1709</v>
      </c>
      <c r="F661" s="126">
        <v>1549.62</v>
      </c>
      <c r="G661" s="107" t="str">
        <f t="shared" si="22"/>
        <v>SH19-01679</v>
      </c>
      <c r="H661" s="318"/>
      <c r="I661" s="126"/>
      <c r="J661" s="110">
        <f t="shared" si="23"/>
        <v>1549.62</v>
      </c>
      <c r="K661" s="108"/>
      <c r="L661" s="107"/>
      <c r="M661" s="319"/>
      <c r="N661" s="107"/>
    </row>
    <row r="662" spans="1:14" s="200" customFormat="1" ht="18" customHeight="1">
      <c r="A662" s="107">
        <v>656</v>
      </c>
      <c r="B662" s="107" t="s">
        <v>298</v>
      </c>
      <c r="C662" s="90">
        <v>43517</v>
      </c>
      <c r="D662" s="107" t="s">
        <v>2541</v>
      </c>
      <c r="E662" s="107" t="s">
        <v>1709</v>
      </c>
      <c r="F662" s="126">
        <v>490.5</v>
      </c>
      <c r="G662" s="107" t="str">
        <f t="shared" si="22"/>
        <v>SH19-01680</v>
      </c>
      <c r="H662" s="318"/>
      <c r="I662" s="126"/>
      <c r="J662" s="110">
        <f t="shared" si="23"/>
        <v>490.5</v>
      </c>
      <c r="K662" s="108"/>
      <c r="L662" s="107"/>
      <c r="M662" s="319"/>
      <c r="N662" s="107"/>
    </row>
    <row r="663" spans="1:14" s="200" customFormat="1" ht="18" customHeight="1">
      <c r="A663" s="107">
        <v>657</v>
      </c>
      <c r="B663" s="107" t="s">
        <v>329</v>
      </c>
      <c r="C663" s="90">
        <v>43517</v>
      </c>
      <c r="D663" s="107" t="s">
        <v>2542</v>
      </c>
      <c r="E663" s="107" t="s">
        <v>1709</v>
      </c>
      <c r="F663" s="126">
        <v>1593.9</v>
      </c>
      <c r="G663" s="107" t="str">
        <f t="shared" si="22"/>
        <v>SH19-01681</v>
      </c>
      <c r="H663" s="318"/>
      <c r="I663" s="126"/>
      <c r="J663" s="110">
        <f t="shared" si="23"/>
        <v>1593.9</v>
      </c>
      <c r="K663" s="108"/>
      <c r="L663" s="107"/>
      <c r="M663" s="319"/>
      <c r="N663" s="107"/>
    </row>
    <row r="664" spans="1:14" s="200" customFormat="1" ht="18" customHeight="1">
      <c r="A664" s="107">
        <v>658</v>
      </c>
      <c r="B664" s="107" t="s">
        <v>329</v>
      </c>
      <c r="C664" s="90">
        <v>43517</v>
      </c>
      <c r="D664" s="107" t="s">
        <v>2543</v>
      </c>
      <c r="E664" s="107" t="s">
        <v>1709</v>
      </c>
      <c r="F664" s="126">
        <v>1130.72</v>
      </c>
      <c r="G664" s="107" t="str">
        <f t="shared" si="22"/>
        <v>SH19-01682</v>
      </c>
      <c r="H664" s="318"/>
      <c r="I664" s="126"/>
      <c r="J664" s="110">
        <f t="shared" si="23"/>
        <v>1130.72</v>
      </c>
      <c r="K664" s="108"/>
      <c r="L664" s="107"/>
      <c r="M664" s="319"/>
      <c r="N664" s="107"/>
    </row>
    <row r="665" spans="1:14" s="200" customFormat="1" ht="18" customHeight="1">
      <c r="A665" s="107">
        <v>659</v>
      </c>
      <c r="B665" s="107" t="s">
        <v>139</v>
      </c>
      <c r="C665" s="90">
        <v>43517</v>
      </c>
      <c r="D665" s="107" t="s">
        <v>2544</v>
      </c>
      <c r="E665" s="107" t="s">
        <v>1709</v>
      </c>
      <c r="F665" s="126">
        <v>1225.5</v>
      </c>
      <c r="G665" s="107" t="str">
        <f t="shared" si="22"/>
        <v>SH19-01683</v>
      </c>
      <c r="H665" s="318"/>
      <c r="I665" s="126"/>
      <c r="J665" s="110">
        <f t="shared" si="23"/>
        <v>1225.5</v>
      </c>
      <c r="K665" s="108"/>
      <c r="L665" s="107"/>
      <c r="M665" s="319"/>
      <c r="N665" s="107"/>
    </row>
    <row r="666" spans="1:14" s="200" customFormat="1" ht="18" customHeight="1">
      <c r="A666" s="107">
        <v>660</v>
      </c>
      <c r="B666" s="107" t="s">
        <v>223</v>
      </c>
      <c r="C666" s="90">
        <v>43517</v>
      </c>
      <c r="D666" s="107" t="s">
        <v>2545</v>
      </c>
      <c r="E666" s="107" t="s">
        <v>1709</v>
      </c>
      <c r="F666" s="126">
        <v>1500.4</v>
      </c>
      <c r="G666" s="107" t="str">
        <f t="shared" si="22"/>
        <v>SH19-01684</v>
      </c>
      <c r="H666" s="318"/>
      <c r="I666" s="126"/>
      <c r="J666" s="110">
        <f t="shared" si="23"/>
        <v>1500.4</v>
      </c>
      <c r="K666" s="108"/>
      <c r="L666" s="107"/>
      <c r="M666" s="319"/>
      <c r="N666" s="107"/>
    </row>
    <row r="667" spans="1:14" s="200" customFormat="1" ht="18" customHeight="1">
      <c r="A667" s="107">
        <v>661</v>
      </c>
      <c r="B667" s="107" t="s">
        <v>43</v>
      </c>
      <c r="C667" s="90">
        <v>43517</v>
      </c>
      <c r="D667" s="107" t="s">
        <v>2546</v>
      </c>
      <c r="E667" s="107" t="s">
        <v>1709</v>
      </c>
      <c r="F667" s="126">
        <v>3867</v>
      </c>
      <c r="G667" s="107" t="str">
        <f t="shared" si="22"/>
        <v>SH19-01685</v>
      </c>
      <c r="H667" s="318"/>
      <c r="I667" s="126"/>
      <c r="J667" s="110">
        <f t="shared" si="23"/>
        <v>3867</v>
      </c>
      <c r="K667" s="108"/>
      <c r="L667" s="107"/>
      <c r="M667" s="319"/>
      <c r="N667" s="107"/>
    </row>
    <row r="668" spans="1:14" s="200" customFormat="1" ht="18" customHeight="1">
      <c r="A668" s="107">
        <v>662</v>
      </c>
      <c r="B668" s="107" t="s">
        <v>237</v>
      </c>
      <c r="C668" s="90">
        <v>43517</v>
      </c>
      <c r="D668" s="107" t="s">
        <v>2547</v>
      </c>
      <c r="E668" s="107" t="s">
        <v>1709</v>
      </c>
      <c r="F668" s="126">
        <v>2613.36</v>
      </c>
      <c r="G668" s="107" t="str">
        <f t="shared" si="22"/>
        <v>SH19-01686</v>
      </c>
      <c r="H668" s="318"/>
      <c r="I668" s="126"/>
      <c r="J668" s="110">
        <f t="shared" si="23"/>
        <v>2613.36</v>
      </c>
      <c r="K668" s="108"/>
      <c r="L668" s="107"/>
      <c r="M668" s="319"/>
      <c r="N668" s="107"/>
    </row>
    <row r="669" spans="1:14" s="200" customFormat="1" ht="18" customHeight="1">
      <c r="A669" s="107">
        <v>663</v>
      </c>
      <c r="B669" s="107" t="s">
        <v>55</v>
      </c>
      <c r="C669" s="90">
        <v>43517</v>
      </c>
      <c r="D669" s="107" t="s">
        <v>2548</v>
      </c>
      <c r="E669" s="107" t="s">
        <v>1709</v>
      </c>
      <c r="F669" s="126">
        <v>1548.18</v>
      </c>
      <c r="G669" s="107" t="str">
        <f t="shared" si="22"/>
        <v>SH19-01687</v>
      </c>
      <c r="H669" s="318"/>
      <c r="I669" s="126"/>
      <c r="J669" s="110">
        <f t="shared" si="23"/>
        <v>1548.18</v>
      </c>
      <c r="K669" s="108"/>
      <c r="L669" s="107"/>
      <c r="M669" s="319"/>
      <c r="N669" s="107"/>
    </row>
    <row r="670" spans="1:14" s="200" customFormat="1" ht="18" customHeight="1">
      <c r="A670" s="107">
        <v>664</v>
      </c>
      <c r="B670" s="107" t="s">
        <v>55</v>
      </c>
      <c r="C670" s="90">
        <v>43517</v>
      </c>
      <c r="D670" s="107" t="s">
        <v>2549</v>
      </c>
      <c r="E670" s="107" t="s">
        <v>1709</v>
      </c>
      <c r="F670" s="126">
        <v>1644.84</v>
      </c>
      <c r="G670" s="107" t="str">
        <f t="shared" si="22"/>
        <v>SH19-01688</v>
      </c>
      <c r="H670" s="318"/>
      <c r="I670" s="126"/>
      <c r="J670" s="110">
        <f t="shared" si="23"/>
        <v>1644.84</v>
      </c>
      <c r="K670" s="108"/>
      <c r="L670" s="107"/>
      <c r="M670" s="319"/>
      <c r="N670" s="107"/>
    </row>
    <row r="671" spans="1:14" s="200" customFormat="1" ht="18" customHeight="1">
      <c r="A671" s="107">
        <v>665</v>
      </c>
      <c r="B671" s="107" t="s">
        <v>55</v>
      </c>
      <c r="C671" s="90">
        <v>43517</v>
      </c>
      <c r="D671" s="107" t="s">
        <v>2550</v>
      </c>
      <c r="E671" s="107" t="s">
        <v>1709</v>
      </c>
      <c r="F671" s="126">
        <v>738.9</v>
      </c>
      <c r="G671" s="107" t="str">
        <f t="shared" si="22"/>
        <v>SH19-01689</v>
      </c>
      <c r="H671" s="318"/>
      <c r="I671" s="126"/>
      <c r="J671" s="110">
        <f t="shared" si="23"/>
        <v>738.9</v>
      </c>
      <c r="K671" s="108"/>
      <c r="L671" s="107"/>
      <c r="M671" s="319"/>
      <c r="N671" s="107"/>
    </row>
    <row r="672" spans="1:14" s="200" customFormat="1" ht="18" customHeight="1">
      <c r="A672" s="107">
        <v>666</v>
      </c>
      <c r="B672" s="107" t="s">
        <v>1746</v>
      </c>
      <c r="C672" s="90"/>
      <c r="D672" s="353" t="s">
        <v>2551</v>
      </c>
      <c r="E672" s="107" t="s">
        <v>1709</v>
      </c>
      <c r="F672" s="126">
        <v>0</v>
      </c>
      <c r="G672" s="107" t="str">
        <f t="shared" si="22"/>
        <v>SH19-01690</v>
      </c>
      <c r="H672" s="318"/>
      <c r="I672" s="126"/>
      <c r="J672" s="110">
        <f t="shared" si="23"/>
        <v>0</v>
      </c>
      <c r="K672" s="108"/>
      <c r="L672" s="107"/>
      <c r="M672" s="319"/>
      <c r="N672" s="107"/>
    </row>
    <row r="673" spans="1:14" s="200" customFormat="1" ht="18" customHeight="1">
      <c r="A673" s="107">
        <v>667</v>
      </c>
      <c r="B673" s="107" t="s">
        <v>42</v>
      </c>
      <c r="C673" s="90">
        <v>43523</v>
      </c>
      <c r="D673" s="107" t="s">
        <v>2552</v>
      </c>
      <c r="E673" s="107" t="s">
        <v>3021</v>
      </c>
      <c r="F673" s="126">
        <v>1975.91</v>
      </c>
      <c r="G673" s="107" t="str">
        <f t="shared" si="22"/>
        <v>SH19-01691</v>
      </c>
      <c r="H673" s="318"/>
      <c r="I673" s="126"/>
      <c r="J673" s="110">
        <f t="shared" si="23"/>
        <v>1975.91</v>
      </c>
      <c r="K673" s="108"/>
      <c r="L673" s="107"/>
      <c r="M673" s="319"/>
      <c r="N673" s="107"/>
    </row>
    <row r="674" spans="1:14" s="200" customFormat="1" ht="18" customHeight="1">
      <c r="A674" s="107">
        <v>668</v>
      </c>
      <c r="B674" s="107" t="s">
        <v>238</v>
      </c>
      <c r="C674" s="90">
        <v>43517</v>
      </c>
      <c r="D674" s="107" t="s">
        <v>2553</v>
      </c>
      <c r="E674" s="107" t="s">
        <v>1709</v>
      </c>
      <c r="F674" s="126">
        <v>2054.6999999999998</v>
      </c>
      <c r="G674" s="107" t="str">
        <f t="shared" si="22"/>
        <v>SH19-01692</v>
      </c>
      <c r="H674" s="318"/>
      <c r="I674" s="126"/>
      <c r="J674" s="110">
        <f t="shared" si="23"/>
        <v>2054.6999999999998</v>
      </c>
      <c r="K674" s="108"/>
      <c r="L674" s="107"/>
      <c r="M674" s="319"/>
      <c r="N674" s="107"/>
    </row>
    <row r="675" spans="1:14" s="200" customFormat="1" ht="18" customHeight="1">
      <c r="A675" s="107">
        <v>669</v>
      </c>
      <c r="B675" s="107" t="s">
        <v>42</v>
      </c>
      <c r="C675" s="90">
        <v>43517</v>
      </c>
      <c r="D675" s="107" t="s">
        <v>2554</v>
      </c>
      <c r="E675" s="107" t="s">
        <v>3027</v>
      </c>
      <c r="F675" s="126">
        <v>352.66</v>
      </c>
      <c r="G675" s="107" t="str">
        <f t="shared" si="22"/>
        <v>SH19-01693</v>
      </c>
      <c r="H675" s="318"/>
      <c r="I675" s="126"/>
      <c r="J675" s="110">
        <f t="shared" si="23"/>
        <v>352.66</v>
      </c>
      <c r="K675" s="108"/>
      <c r="L675" s="107"/>
      <c r="M675" s="319"/>
      <c r="N675" s="107"/>
    </row>
    <row r="676" spans="1:14" s="200" customFormat="1" ht="18" customHeight="1">
      <c r="A676" s="107">
        <v>670</v>
      </c>
      <c r="B676" s="107" t="s">
        <v>42</v>
      </c>
      <c r="C676" s="90">
        <v>43523</v>
      </c>
      <c r="D676" s="107" t="s">
        <v>2555</v>
      </c>
      <c r="E676" s="107" t="s">
        <v>3021</v>
      </c>
      <c r="F676" s="126">
        <v>141.13999999999999</v>
      </c>
      <c r="G676" s="107" t="str">
        <f t="shared" si="22"/>
        <v>SH19-01694</v>
      </c>
      <c r="H676" s="318"/>
      <c r="I676" s="126"/>
      <c r="J676" s="110">
        <f t="shared" si="23"/>
        <v>141.13999999999999</v>
      </c>
      <c r="K676" s="108"/>
      <c r="L676" s="107"/>
      <c r="M676" s="319"/>
      <c r="N676" s="107"/>
    </row>
    <row r="677" spans="1:14" s="200" customFormat="1" ht="18" customHeight="1">
      <c r="A677" s="107">
        <v>671</v>
      </c>
      <c r="B677" s="107" t="s">
        <v>224</v>
      </c>
      <c r="C677" s="90">
        <v>43517</v>
      </c>
      <c r="D677" s="107" t="s">
        <v>2556</v>
      </c>
      <c r="E677" s="107" t="s">
        <v>1709</v>
      </c>
      <c r="F677" s="126">
        <v>981.88</v>
      </c>
      <c r="G677" s="107" t="str">
        <f t="shared" si="22"/>
        <v>SH19-01695</v>
      </c>
      <c r="H677" s="318"/>
      <c r="I677" s="126"/>
      <c r="J677" s="110">
        <f t="shared" si="23"/>
        <v>981.88</v>
      </c>
      <c r="K677" s="108"/>
      <c r="L677" s="107"/>
      <c r="M677" s="319"/>
      <c r="N677" s="107"/>
    </row>
    <row r="678" spans="1:14" s="200" customFormat="1" ht="18" customHeight="1">
      <c r="A678" s="107">
        <v>672</v>
      </c>
      <c r="B678" s="107" t="s">
        <v>29</v>
      </c>
      <c r="C678" s="90">
        <v>43517</v>
      </c>
      <c r="D678" s="107" t="s">
        <v>2557</v>
      </c>
      <c r="E678" s="107" t="s">
        <v>1709</v>
      </c>
      <c r="F678" s="126">
        <v>8956.2000000000007</v>
      </c>
      <c r="G678" s="107" t="str">
        <f t="shared" si="22"/>
        <v>SH19-01696</v>
      </c>
      <c r="H678" s="318"/>
      <c r="I678" s="126"/>
      <c r="J678" s="110">
        <f t="shared" si="23"/>
        <v>8956.2000000000007</v>
      </c>
      <c r="K678" s="108"/>
      <c r="L678" s="107"/>
      <c r="M678" s="319"/>
      <c r="N678" s="107"/>
    </row>
    <row r="679" spans="1:14" s="200" customFormat="1" ht="18" customHeight="1">
      <c r="A679" s="107">
        <v>673</v>
      </c>
      <c r="B679" s="107" t="s">
        <v>49</v>
      </c>
      <c r="C679" s="90">
        <v>43517</v>
      </c>
      <c r="D679" s="107" t="s">
        <v>2558</v>
      </c>
      <c r="E679" s="107" t="s">
        <v>1709</v>
      </c>
      <c r="F679" s="126">
        <v>14242.8</v>
      </c>
      <c r="G679" s="107" t="str">
        <f t="shared" si="22"/>
        <v>SH19-01697</v>
      </c>
      <c r="H679" s="318"/>
      <c r="I679" s="126"/>
      <c r="J679" s="110">
        <f t="shared" si="23"/>
        <v>14242.8</v>
      </c>
      <c r="K679" s="108"/>
      <c r="L679" s="107"/>
      <c r="M679" s="319"/>
      <c r="N679" s="107"/>
    </row>
    <row r="680" spans="1:14" s="200" customFormat="1" ht="18" customHeight="1">
      <c r="A680" s="107">
        <v>674</v>
      </c>
      <c r="B680" s="107" t="s">
        <v>47</v>
      </c>
      <c r="C680" s="90">
        <v>43517</v>
      </c>
      <c r="D680" s="107" t="s">
        <v>2559</v>
      </c>
      <c r="E680" s="107" t="s">
        <v>1709</v>
      </c>
      <c r="F680" s="126">
        <v>11333.9</v>
      </c>
      <c r="G680" s="107" t="str">
        <f t="shared" si="22"/>
        <v>SH19-01698</v>
      </c>
      <c r="H680" s="318"/>
      <c r="I680" s="126"/>
      <c r="J680" s="110">
        <f t="shared" si="23"/>
        <v>11333.9</v>
      </c>
      <c r="K680" s="108"/>
      <c r="L680" s="107"/>
      <c r="M680" s="319"/>
      <c r="N680" s="107"/>
    </row>
    <row r="681" spans="1:14" s="200" customFormat="1" ht="18" customHeight="1">
      <c r="A681" s="107">
        <v>675</v>
      </c>
      <c r="B681" s="107" t="s">
        <v>47</v>
      </c>
      <c r="C681" s="90">
        <v>43517</v>
      </c>
      <c r="D681" s="107" t="s">
        <v>2560</v>
      </c>
      <c r="E681" s="107" t="s">
        <v>1709</v>
      </c>
      <c r="F681" s="126">
        <v>12026</v>
      </c>
      <c r="G681" s="107" t="str">
        <f t="shared" si="22"/>
        <v>SH19-01699</v>
      </c>
      <c r="H681" s="318"/>
      <c r="I681" s="126"/>
      <c r="J681" s="110">
        <f t="shared" si="23"/>
        <v>12026</v>
      </c>
      <c r="K681" s="108"/>
      <c r="L681" s="107"/>
      <c r="M681" s="319"/>
      <c r="N681" s="107"/>
    </row>
    <row r="682" spans="1:14" s="200" customFormat="1" ht="18" customHeight="1">
      <c r="A682" s="107">
        <v>676</v>
      </c>
      <c r="B682" s="107" t="s">
        <v>329</v>
      </c>
      <c r="C682" s="90">
        <v>43517</v>
      </c>
      <c r="D682" s="107" t="s">
        <v>2561</v>
      </c>
      <c r="E682" s="107" t="s">
        <v>1709</v>
      </c>
      <c r="F682" s="126">
        <v>2149.5500000000002</v>
      </c>
      <c r="G682" s="107" t="str">
        <f t="shared" si="22"/>
        <v>SH19-01700</v>
      </c>
      <c r="H682" s="318"/>
      <c r="I682" s="126"/>
      <c r="J682" s="110">
        <f t="shared" si="23"/>
        <v>2149.5500000000002</v>
      </c>
      <c r="K682" s="108"/>
      <c r="L682" s="107"/>
      <c r="M682" s="319"/>
      <c r="N682" s="107"/>
    </row>
    <row r="683" spans="1:14" s="200" customFormat="1" ht="18" customHeight="1">
      <c r="A683" s="107">
        <v>677</v>
      </c>
      <c r="B683" s="107" t="s">
        <v>42</v>
      </c>
      <c r="C683" s="90">
        <v>43517</v>
      </c>
      <c r="D683" s="107" t="s">
        <v>2562</v>
      </c>
      <c r="E683" s="107" t="s">
        <v>3027</v>
      </c>
      <c r="F683" s="126">
        <v>28.62</v>
      </c>
      <c r="G683" s="107" t="str">
        <f t="shared" si="22"/>
        <v>SH19-01701</v>
      </c>
      <c r="H683" s="318"/>
      <c r="I683" s="126"/>
      <c r="J683" s="110">
        <f t="shared" si="23"/>
        <v>28.62</v>
      </c>
      <c r="K683" s="108"/>
      <c r="L683" s="107"/>
      <c r="M683" s="319"/>
      <c r="N683" s="107"/>
    </row>
    <row r="684" spans="1:14" s="200" customFormat="1" ht="18" customHeight="1">
      <c r="A684" s="107">
        <v>678</v>
      </c>
      <c r="B684" s="107" t="s">
        <v>58</v>
      </c>
      <c r="C684" s="90">
        <v>43517</v>
      </c>
      <c r="D684" s="107" t="s">
        <v>2563</v>
      </c>
      <c r="E684" s="107" t="s">
        <v>1709</v>
      </c>
      <c r="F684" s="126">
        <v>4840</v>
      </c>
      <c r="G684" s="107" t="str">
        <f t="shared" si="22"/>
        <v>SH19-01702</v>
      </c>
      <c r="H684" s="318"/>
      <c r="I684" s="126"/>
      <c r="J684" s="110">
        <f t="shared" si="23"/>
        <v>4840</v>
      </c>
      <c r="K684" s="108"/>
      <c r="L684" s="107"/>
      <c r="M684" s="319"/>
      <c r="N684" s="107"/>
    </row>
    <row r="685" spans="1:14" s="200" customFormat="1" ht="18" customHeight="1">
      <c r="A685" s="107">
        <v>679</v>
      </c>
      <c r="B685" s="107" t="s">
        <v>142</v>
      </c>
      <c r="C685" s="90">
        <v>43517</v>
      </c>
      <c r="D685" s="107" t="s">
        <v>2564</v>
      </c>
      <c r="E685" s="107" t="s">
        <v>1709</v>
      </c>
      <c r="F685" s="126">
        <v>1467.23</v>
      </c>
      <c r="G685" s="107" t="str">
        <f t="shared" si="22"/>
        <v>SH19-01703</v>
      </c>
      <c r="H685" s="318"/>
      <c r="I685" s="126"/>
      <c r="J685" s="110">
        <f t="shared" si="23"/>
        <v>1467.23</v>
      </c>
      <c r="K685" s="108"/>
      <c r="L685" s="107"/>
      <c r="M685" s="319"/>
      <c r="N685" s="107"/>
    </row>
    <row r="686" spans="1:14" s="200" customFormat="1" ht="18" customHeight="1">
      <c r="A686" s="107">
        <v>680</v>
      </c>
      <c r="B686" s="107" t="s">
        <v>142</v>
      </c>
      <c r="C686" s="90">
        <v>43517</v>
      </c>
      <c r="D686" s="107" t="s">
        <v>2565</v>
      </c>
      <c r="E686" s="107" t="s">
        <v>1709</v>
      </c>
      <c r="F686" s="126">
        <v>2213.14</v>
      </c>
      <c r="G686" s="107" t="str">
        <f t="shared" si="22"/>
        <v>SH19-01704</v>
      </c>
      <c r="H686" s="318"/>
      <c r="I686" s="126"/>
      <c r="J686" s="110">
        <f t="shared" si="23"/>
        <v>2213.14</v>
      </c>
      <c r="K686" s="108"/>
      <c r="L686" s="107"/>
      <c r="M686" s="319"/>
      <c r="N686" s="107"/>
    </row>
    <row r="687" spans="1:14" s="200" customFormat="1" ht="18" customHeight="1">
      <c r="A687" s="107">
        <v>681</v>
      </c>
      <c r="B687" s="107" t="s">
        <v>1727</v>
      </c>
      <c r="C687" s="90">
        <v>43517</v>
      </c>
      <c r="D687" s="107" t="s">
        <v>2566</v>
      </c>
      <c r="E687" s="107" t="s">
        <v>1709</v>
      </c>
      <c r="F687" s="126">
        <v>547.79999999999995</v>
      </c>
      <c r="G687" s="107" t="str">
        <f t="shared" si="22"/>
        <v>SH19-01705</v>
      </c>
      <c r="H687" s="318"/>
      <c r="I687" s="126"/>
      <c r="J687" s="110">
        <f t="shared" si="23"/>
        <v>547.79999999999995</v>
      </c>
      <c r="K687" s="108"/>
      <c r="L687" s="107"/>
      <c r="M687" s="319"/>
      <c r="N687" s="107"/>
    </row>
    <row r="688" spans="1:14" s="200" customFormat="1" ht="18" customHeight="1">
      <c r="A688" s="107">
        <v>682</v>
      </c>
      <c r="B688" s="107" t="s">
        <v>43</v>
      </c>
      <c r="C688" s="90">
        <v>43517</v>
      </c>
      <c r="D688" s="107" t="s">
        <v>2567</v>
      </c>
      <c r="E688" s="107" t="s">
        <v>1709</v>
      </c>
      <c r="F688" s="126">
        <v>1642.35</v>
      </c>
      <c r="G688" s="107" t="str">
        <f t="shared" si="22"/>
        <v>SH19-01706</v>
      </c>
      <c r="H688" s="318"/>
      <c r="I688" s="126"/>
      <c r="J688" s="110">
        <f t="shared" si="23"/>
        <v>1642.35</v>
      </c>
      <c r="K688" s="108"/>
      <c r="L688" s="107"/>
      <c r="M688" s="319"/>
      <c r="N688" s="107"/>
    </row>
    <row r="689" spans="1:14" s="200" customFormat="1" ht="18" customHeight="1">
      <c r="A689" s="107">
        <v>683</v>
      </c>
      <c r="B689" s="107" t="s">
        <v>42</v>
      </c>
      <c r="C689" s="90">
        <v>43518</v>
      </c>
      <c r="D689" s="107" t="s">
        <v>2568</v>
      </c>
      <c r="E689" s="107" t="s">
        <v>3023</v>
      </c>
      <c r="F689" s="126">
        <v>156.47999999999999</v>
      </c>
      <c r="G689" s="107" t="str">
        <f t="shared" si="22"/>
        <v>SH19-01707</v>
      </c>
      <c r="H689" s="318"/>
      <c r="I689" s="126"/>
      <c r="J689" s="110">
        <f t="shared" si="23"/>
        <v>156.47999999999999</v>
      </c>
      <c r="K689" s="108"/>
      <c r="L689" s="107"/>
      <c r="M689" s="319"/>
      <c r="N689" s="107"/>
    </row>
    <row r="690" spans="1:14" s="200" customFormat="1" ht="18" customHeight="1">
      <c r="A690" s="107">
        <v>684</v>
      </c>
      <c r="B690" s="107" t="s">
        <v>42</v>
      </c>
      <c r="C690" s="90">
        <v>43518</v>
      </c>
      <c r="D690" s="107" t="s">
        <v>2569</v>
      </c>
      <c r="E690" s="107" t="s">
        <v>3023</v>
      </c>
      <c r="F690" s="126">
        <v>3047.17</v>
      </c>
      <c r="G690" s="107" t="str">
        <f t="shared" si="22"/>
        <v>SH19-01708</v>
      </c>
      <c r="H690" s="318"/>
      <c r="I690" s="126"/>
      <c r="J690" s="110">
        <f t="shared" si="23"/>
        <v>3047.17</v>
      </c>
      <c r="K690" s="108"/>
      <c r="L690" s="107"/>
      <c r="M690" s="319"/>
      <c r="N690" s="107"/>
    </row>
    <row r="691" spans="1:14" s="200" customFormat="1" ht="18" customHeight="1">
      <c r="A691" s="107">
        <v>685</v>
      </c>
      <c r="B691" s="107" t="s">
        <v>47</v>
      </c>
      <c r="C691" s="90">
        <v>43517</v>
      </c>
      <c r="D691" s="107" t="s">
        <v>2570</v>
      </c>
      <c r="E691" s="107" t="s">
        <v>1709</v>
      </c>
      <c r="F691" s="126">
        <v>4787.8999999999996</v>
      </c>
      <c r="G691" s="107" t="str">
        <f t="shared" si="22"/>
        <v>SH19-01709</v>
      </c>
      <c r="H691" s="318"/>
      <c r="I691" s="126"/>
      <c r="J691" s="110">
        <f t="shared" si="23"/>
        <v>4787.8999999999996</v>
      </c>
      <c r="K691" s="108"/>
      <c r="L691" s="107"/>
      <c r="M691" s="319"/>
      <c r="N691" s="107"/>
    </row>
    <row r="692" spans="1:14" s="200" customFormat="1" ht="18" customHeight="1">
      <c r="A692" s="107">
        <v>686</v>
      </c>
      <c r="B692" s="107" t="s">
        <v>47</v>
      </c>
      <c r="C692" s="90">
        <v>43517</v>
      </c>
      <c r="D692" s="107" t="s">
        <v>2571</v>
      </c>
      <c r="E692" s="107" t="s">
        <v>1709</v>
      </c>
      <c r="F692" s="126">
        <v>6734.64</v>
      </c>
      <c r="G692" s="107" t="str">
        <f t="shared" si="22"/>
        <v>SH19-01710</v>
      </c>
      <c r="H692" s="318"/>
      <c r="I692" s="126"/>
      <c r="J692" s="110">
        <f t="shared" si="23"/>
        <v>6734.64</v>
      </c>
      <c r="K692" s="108"/>
      <c r="L692" s="107"/>
      <c r="M692" s="319"/>
      <c r="N692" s="107"/>
    </row>
    <row r="693" spans="1:14" s="200" customFormat="1" ht="18" customHeight="1">
      <c r="A693" s="107">
        <v>687</v>
      </c>
      <c r="B693" s="107" t="s">
        <v>42</v>
      </c>
      <c r="C693" s="90">
        <v>43517</v>
      </c>
      <c r="D693" s="107" t="s">
        <v>2572</v>
      </c>
      <c r="E693" s="107" t="s">
        <v>3027</v>
      </c>
      <c r="F693" s="126">
        <v>15.96</v>
      </c>
      <c r="G693" s="107" t="str">
        <f t="shared" si="22"/>
        <v>SH19-01711</v>
      </c>
      <c r="H693" s="318"/>
      <c r="I693" s="126"/>
      <c r="J693" s="110">
        <f t="shared" si="23"/>
        <v>15.96</v>
      </c>
      <c r="K693" s="108"/>
      <c r="L693" s="107"/>
      <c r="M693" s="319"/>
      <c r="N693" s="107"/>
    </row>
    <row r="694" spans="1:14" s="200" customFormat="1" ht="18" customHeight="1">
      <c r="A694" s="107">
        <v>688</v>
      </c>
      <c r="B694" s="107" t="s">
        <v>1727</v>
      </c>
      <c r="C694" s="90">
        <v>43517</v>
      </c>
      <c r="D694" s="107" t="s">
        <v>2573</v>
      </c>
      <c r="E694" s="107" t="s">
        <v>1709</v>
      </c>
      <c r="F694" s="126">
        <v>1060.2</v>
      </c>
      <c r="G694" s="107" t="str">
        <f t="shared" si="22"/>
        <v>SH19-01712</v>
      </c>
      <c r="H694" s="318"/>
      <c r="I694" s="126"/>
      <c r="J694" s="110">
        <f t="shared" si="23"/>
        <v>1060.2</v>
      </c>
      <c r="K694" s="108"/>
      <c r="L694" s="107"/>
      <c r="M694" s="319"/>
      <c r="N694" s="107"/>
    </row>
    <row r="695" spans="1:14" s="200" customFormat="1" ht="18" customHeight="1">
      <c r="A695" s="107">
        <v>689</v>
      </c>
      <c r="B695" s="107" t="s">
        <v>42</v>
      </c>
      <c r="C695" s="90">
        <v>43521</v>
      </c>
      <c r="D695" s="107" t="s">
        <v>2574</v>
      </c>
      <c r="E695" s="107" t="s">
        <v>3033</v>
      </c>
      <c r="F695" s="126">
        <v>10405.61</v>
      </c>
      <c r="G695" s="107" t="str">
        <f t="shared" si="22"/>
        <v>SH19-01714</v>
      </c>
      <c r="H695" s="318"/>
      <c r="I695" s="126"/>
      <c r="J695" s="110">
        <f t="shared" si="23"/>
        <v>10405.61</v>
      </c>
      <c r="K695" s="108"/>
      <c r="L695" s="107"/>
      <c r="M695" s="319"/>
      <c r="N695" s="107"/>
    </row>
    <row r="696" spans="1:14" s="200" customFormat="1" ht="18" customHeight="1">
      <c r="A696" s="107">
        <v>690</v>
      </c>
      <c r="B696" s="107" t="s">
        <v>42</v>
      </c>
      <c r="C696" s="90">
        <v>43521</v>
      </c>
      <c r="D696" s="107" t="s">
        <v>2575</v>
      </c>
      <c r="E696" s="107" t="s">
        <v>3033</v>
      </c>
      <c r="F696" s="126">
        <v>2732.69</v>
      </c>
      <c r="G696" s="107" t="str">
        <f t="shared" si="22"/>
        <v>SH19-01715</v>
      </c>
      <c r="H696" s="318"/>
      <c r="I696" s="126"/>
      <c r="J696" s="110">
        <f t="shared" si="23"/>
        <v>2732.69</v>
      </c>
      <c r="K696" s="108"/>
      <c r="L696" s="107"/>
      <c r="M696" s="319"/>
      <c r="N696" s="107"/>
    </row>
    <row r="697" spans="1:14" s="200" customFormat="1" ht="18" customHeight="1">
      <c r="A697" s="107">
        <v>691</v>
      </c>
      <c r="B697" s="107" t="s">
        <v>42</v>
      </c>
      <c r="C697" s="90">
        <v>43521</v>
      </c>
      <c r="D697" s="107" t="s">
        <v>2576</v>
      </c>
      <c r="E697" s="107" t="s">
        <v>3033</v>
      </c>
      <c r="F697" s="126">
        <v>5353.73</v>
      </c>
      <c r="G697" s="107" t="str">
        <f t="shared" si="22"/>
        <v>SH19-01716</v>
      </c>
      <c r="H697" s="318"/>
      <c r="I697" s="126"/>
      <c r="J697" s="110">
        <f t="shared" si="23"/>
        <v>5353.73</v>
      </c>
      <c r="K697" s="108"/>
      <c r="L697" s="107"/>
      <c r="M697" s="319"/>
      <c r="N697" s="107"/>
    </row>
    <row r="698" spans="1:14" s="200" customFormat="1" ht="18" customHeight="1">
      <c r="A698" s="107">
        <v>692</v>
      </c>
      <c r="B698" s="107" t="s">
        <v>42</v>
      </c>
      <c r="C698" s="90">
        <v>43521</v>
      </c>
      <c r="D698" s="107" t="s">
        <v>2577</v>
      </c>
      <c r="E698" s="107" t="s">
        <v>3033</v>
      </c>
      <c r="F698" s="126">
        <v>8074.77</v>
      </c>
      <c r="G698" s="107" t="str">
        <f t="shared" si="22"/>
        <v>SH19-01717</v>
      </c>
      <c r="H698" s="318"/>
      <c r="I698" s="126"/>
      <c r="J698" s="110">
        <f t="shared" si="23"/>
        <v>8074.77</v>
      </c>
      <c r="K698" s="108"/>
      <c r="L698" s="107"/>
      <c r="M698" s="319"/>
      <c r="N698" s="107"/>
    </row>
    <row r="699" spans="1:14" s="200" customFormat="1" ht="18" customHeight="1">
      <c r="A699" s="107">
        <v>693</v>
      </c>
      <c r="B699" s="107" t="s">
        <v>42</v>
      </c>
      <c r="C699" s="90">
        <v>43521</v>
      </c>
      <c r="D699" s="107" t="s">
        <v>2578</v>
      </c>
      <c r="E699" s="107" t="s">
        <v>3033</v>
      </c>
      <c r="F699" s="126">
        <v>3188.14</v>
      </c>
      <c r="G699" s="107" t="str">
        <f t="shared" si="22"/>
        <v>SH19-01718</v>
      </c>
      <c r="H699" s="318"/>
      <c r="I699" s="126"/>
      <c r="J699" s="110">
        <f t="shared" si="23"/>
        <v>3188.14</v>
      </c>
      <c r="K699" s="108"/>
      <c r="L699" s="107"/>
      <c r="M699" s="319"/>
      <c r="N699" s="107"/>
    </row>
    <row r="700" spans="1:14" s="200" customFormat="1" ht="18" customHeight="1">
      <c r="A700" s="107">
        <v>694</v>
      </c>
      <c r="B700" s="107" t="s">
        <v>42</v>
      </c>
      <c r="C700" s="90">
        <v>43521</v>
      </c>
      <c r="D700" s="107" t="s">
        <v>2579</v>
      </c>
      <c r="E700" s="107" t="s">
        <v>3033</v>
      </c>
      <c r="F700" s="126">
        <v>7072.79</v>
      </c>
      <c r="G700" s="107" t="str">
        <f t="shared" si="22"/>
        <v>SH19-01719</v>
      </c>
      <c r="H700" s="318"/>
      <c r="I700" s="126"/>
      <c r="J700" s="110">
        <f t="shared" si="23"/>
        <v>7072.79</v>
      </c>
      <c r="K700" s="108"/>
      <c r="L700" s="107"/>
      <c r="M700" s="319"/>
      <c r="N700" s="107"/>
    </row>
    <row r="701" spans="1:14" s="200" customFormat="1" ht="18" customHeight="1">
      <c r="A701" s="107">
        <v>695</v>
      </c>
      <c r="B701" s="107" t="s">
        <v>42</v>
      </c>
      <c r="C701" s="90">
        <v>43521</v>
      </c>
      <c r="D701" s="107" t="s">
        <v>2580</v>
      </c>
      <c r="E701" s="107" t="s">
        <v>3033</v>
      </c>
      <c r="F701" s="126">
        <v>8769.2000000000007</v>
      </c>
      <c r="G701" s="107" t="str">
        <f t="shared" si="22"/>
        <v>SH19-01720</v>
      </c>
      <c r="H701" s="318"/>
      <c r="I701" s="126"/>
      <c r="J701" s="110">
        <f t="shared" si="23"/>
        <v>8769.2000000000007</v>
      </c>
      <c r="K701" s="108"/>
      <c r="L701" s="107"/>
      <c r="M701" s="319"/>
      <c r="N701" s="107"/>
    </row>
    <row r="702" spans="1:14" s="200" customFormat="1" ht="18" customHeight="1">
      <c r="A702" s="107">
        <v>696</v>
      </c>
      <c r="B702" s="107" t="s">
        <v>42</v>
      </c>
      <c r="C702" s="90">
        <v>43521</v>
      </c>
      <c r="D702" s="107" t="s">
        <v>2581</v>
      </c>
      <c r="E702" s="107" t="s">
        <v>3033</v>
      </c>
      <c r="F702" s="126">
        <v>2732.69</v>
      </c>
      <c r="G702" s="107" t="str">
        <f t="shared" si="22"/>
        <v>SH19-01721</v>
      </c>
      <c r="H702" s="318"/>
      <c r="I702" s="126"/>
      <c r="J702" s="110">
        <f t="shared" si="23"/>
        <v>2732.69</v>
      </c>
      <c r="K702" s="108"/>
      <c r="L702" s="107"/>
      <c r="M702" s="319"/>
      <c r="N702" s="107"/>
    </row>
    <row r="703" spans="1:14" s="200" customFormat="1" ht="18" customHeight="1">
      <c r="A703" s="107">
        <v>697</v>
      </c>
      <c r="B703" s="107" t="s">
        <v>42</v>
      </c>
      <c r="C703" s="90">
        <v>43521</v>
      </c>
      <c r="D703" s="107" t="s">
        <v>2582</v>
      </c>
      <c r="E703" s="107" t="s">
        <v>3033</v>
      </c>
      <c r="F703" s="126">
        <v>3729.57</v>
      </c>
      <c r="G703" s="107" t="str">
        <f t="shared" si="22"/>
        <v>SH19-01722</v>
      </c>
      <c r="H703" s="318"/>
      <c r="I703" s="126"/>
      <c r="J703" s="110">
        <f t="shared" si="23"/>
        <v>3729.57</v>
      </c>
      <c r="K703" s="108"/>
      <c r="L703" s="107"/>
      <c r="M703" s="319"/>
      <c r="N703" s="107"/>
    </row>
    <row r="704" spans="1:14" s="200" customFormat="1" ht="18" customHeight="1">
      <c r="A704" s="107">
        <v>698</v>
      </c>
      <c r="B704" s="107" t="s">
        <v>42</v>
      </c>
      <c r="C704" s="90">
        <v>43521</v>
      </c>
      <c r="D704" s="107" t="s">
        <v>2583</v>
      </c>
      <c r="E704" s="107" t="s">
        <v>3033</v>
      </c>
      <c r="F704" s="126">
        <v>4422.18</v>
      </c>
      <c r="G704" s="107" t="str">
        <f t="shared" si="22"/>
        <v>SH19-01723</v>
      </c>
      <c r="H704" s="318"/>
      <c r="I704" s="126"/>
      <c r="J704" s="110">
        <f t="shared" si="23"/>
        <v>4422.18</v>
      </c>
      <c r="K704" s="108"/>
      <c r="L704" s="107"/>
      <c r="M704" s="319"/>
      <c r="N704" s="107"/>
    </row>
    <row r="705" spans="1:14" s="200" customFormat="1" ht="18" customHeight="1">
      <c r="A705" s="107">
        <v>699</v>
      </c>
      <c r="B705" s="107" t="s">
        <v>42</v>
      </c>
      <c r="C705" s="90">
        <v>43521</v>
      </c>
      <c r="D705" s="107" t="s">
        <v>2584</v>
      </c>
      <c r="E705" s="107" t="s">
        <v>3033</v>
      </c>
      <c r="F705" s="126">
        <v>1828.94</v>
      </c>
      <c r="G705" s="107" t="str">
        <f t="shared" si="22"/>
        <v>SH19-01724</v>
      </c>
      <c r="H705" s="318"/>
      <c r="I705" s="126"/>
      <c r="J705" s="110">
        <f t="shared" si="23"/>
        <v>1828.94</v>
      </c>
      <c r="K705" s="108"/>
      <c r="L705" s="107"/>
      <c r="M705" s="319"/>
      <c r="N705" s="107"/>
    </row>
    <row r="706" spans="1:14" s="200" customFormat="1" ht="18" customHeight="1">
      <c r="A706" s="107">
        <v>700</v>
      </c>
      <c r="B706" s="107" t="s">
        <v>42</v>
      </c>
      <c r="C706" s="90">
        <v>43521</v>
      </c>
      <c r="D706" s="107" t="s">
        <v>2585</v>
      </c>
      <c r="E706" s="107" t="s">
        <v>3033</v>
      </c>
      <c r="F706" s="126">
        <v>8321.44</v>
      </c>
      <c r="G706" s="107" t="str">
        <f t="shared" si="22"/>
        <v>SH19-01725</v>
      </c>
      <c r="H706" s="318"/>
      <c r="I706" s="126"/>
      <c r="J706" s="110">
        <f t="shared" si="23"/>
        <v>8321.44</v>
      </c>
      <c r="K706" s="108"/>
      <c r="L706" s="107"/>
      <c r="M706" s="319"/>
      <c r="N706" s="107"/>
    </row>
    <row r="707" spans="1:14" s="200" customFormat="1" ht="18" customHeight="1">
      <c r="A707" s="107">
        <v>701</v>
      </c>
      <c r="B707" s="107" t="s">
        <v>42</v>
      </c>
      <c r="C707" s="90">
        <v>43521</v>
      </c>
      <c r="D707" s="107" t="s">
        <v>2586</v>
      </c>
      <c r="E707" s="107" t="s">
        <v>3033</v>
      </c>
      <c r="F707" s="126">
        <v>9075.2900000000009</v>
      </c>
      <c r="G707" s="107" t="str">
        <f t="shared" ref="G707:G736" si="24">D707</f>
        <v>SH19-01726</v>
      </c>
      <c r="H707" s="318"/>
      <c r="I707" s="126"/>
      <c r="J707" s="110">
        <f t="shared" si="23"/>
        <v>9075.2900000000009</v>
      </c>
      <c r="K707" s="108"/>
      <c r="L707" s="107"/>
      <c r="M707" s="319"/>
      <c r="N707" s="107"/>
    </row>
    <row r="708" spans="1:14" s="200" customFormat="1" ht="18" customHeight="1">
      <c r="A708" s="107">
        <v>702</v>
      </c>
      <c r="B708" s="107" t="s">
        <v>42</v>
      </c>
      <c r="C708" s="90">
        <v>43521</v>
      </c>
      <c r="D708" s="107" t="s">
        <v>2587</v>
      </c>
      <c r="E708" s="107" t="s">
        <v>3033</v>
      </c>
      <c r="F708" s="126">
        <v>2962.29</v>
      </c>
      <c r="G708" s="107" t="str">
        <f t="shared" si="24"/>
        <v>SH19-01727</v>
      </c>
      <c r="H708" s="318"/>
      <c r="I708" s="126"/>
      <c r="J708" s="110">
        <f t="shared" si="23"/>
        <v>2962.29</v>
      </c>
      <c r="K708" s="108"/>
      <c r="L708" s="107"/>
      <c r="M708" s="319"/>
      <c r="N708" s="107"/>
    </row>
    <row r="709" spans="1:14" s="200" customFormat="1" ht="18" customHeight="1">
      <c r="A709" s="107">
        <v>703</v>
      </c>
      <c r="B709" s="107" t="s">
        <v>42</v>
      </c>
      <c r="C709" s="90">
        <v>43521</v>
      </c>
      <c r="D709" s="107" t="s">
        <v>2588</v>
      </c>
      <c r="E709" s="107" t="s">
        <v>3033</v>
      </c>
      <c r="F709" s="126">
        <v>3755.02</v>
      </c>
      <c r="G709" s="107" t="str">
        <f t="shared" si="24"/>
        <v>SH19-01728</v>
      </c>
      <c r="H709" s="318"/>
      <c r="I709" s="126"/>
      <c r="J709" s="110">
        <f t="shared" ref="J709:J736" si="25">F709-I709</f>
        <v>3755.02</v>
      </c>
      <c r="K709" s="108"/>
      <c r="L709" s="107"/>
      <c r="M709" s="319"/>
      <c r="N709" s="107"/>
    </row>
    <row r="710" spans="1:14" s="200" customFormat="1" ht="18" customHeight="1">
      <c r="A710" s="107">
        <v>704</v>
      </c>
      <c r="B710" s="107" t="s">
        <v>142</v>
      </c>
      <c r="C710" s="90">
        <v>43518</v>
      </c>
      <c r="D710" s="107" t="s">
        <v>2589</v>
      </c>
      <c r="E710" s="107" t="s">
        <v>1709</v>
      </c>
      <c r="F710" s="126">
        <v>798.6</v>
      </c>
      <c r="G710" s="107" t="str">
        <f t="shared" si="24"/>
        <v>SH19-01729</v>
      </c>
      <c r="H710" s="318"/>
      <c r="I710" s="126"/>
      <c r="J710" s="110">
        <f t="shared" si="25"/>
        <v>798.6</v>
      </c>
      <c r="K710" s="108"/>
      <c r="L710" s="107"/>
      <c r="M710" s="319"/>
      <c r="N710" s="107"/>
    </row>
    <row r="711" spans="1:14" s="200" customFormat="1" ht="18" customHeight="1">
      <c r="A711" s="107">
        <v>705</v>
      </c>
      <c r="B711" s="107" t="s">
        <v>55</v>
      </c>
      <c r="C711" s="90">
        <v>43518</v>
      </c>
      <c r="D711" s="107" t="s">
        <v>2590</v>
      </c>
      <c r="E711" s="107" t="s">
        <v>1709</v>
      </c>
      <c r="F711" s="126">
        <v>1548.18</v>
      </c>
      <c r="G711" s="107" t="str">
        <f t="shared" si="24"/>
        <v>SH19-01730</v>
      </c>
      <c r="H711" s="318"/>
      <c r="I711" s="126"/>
      <c r="J711" s="110">
        <f t="shared" si="25"/>
        <v>1548.18</v>
      </c>
      <c r="K711" s="108"/>
      <c r="L711" s="107"/>
      <c r="M711" s="319"/>
      <c r="N711" s="107"/>
    </row>
    <row r="712" spans="1:14" s="200" customFormat="1" ht="18" customHeight="1">
      <c r="A712" s="107">
        <v>706</v>
      </c>
      <c r="B712" s="107" t="s">
        <v>55</v>
      </c>
      <c r="C712" s="90">
        <v>43518</v>
      </c>
      <c r="D712" s="107" t="s">
        <v>2591</v>
      </c>
      <c r="E712" s="107" t="s">
        <v>1709</v>
      </c>
      <c r="F712" s="126">
        <v>1644.84</v>
      </c>
      <c r="G712" s="107" t="str">
        <f t="shared" si="24"/>
        <v>SH19-01731</v>
      </c>
      <c r="H712" s="318"/>
      <c r="I712" s="126"/>
      <c r="J712" s="110">
        <f t="shared" si="25"/>
        <v>1644.84</v>
      </c>
      <c r="K712" s="108"/>
      <c r="L712" s="107"/>
      <c r="M712" s="319"/>
      <c r="N712" s="107"/>
    </row>
    <row r="713" spans="1:14" s="200" customFormat="1" ht="18" customHeight="1">
      <c r="A713" s="107">
        <v>707</v>
      </c>
      <c r="B713" s="107" t="s">
        <v>55</v>
      </c>
      <c r="C713" s="90">
        <v>43518</v>
      </c>
      <c r="D713" s="107" t="s">
        <v>2592</v>
      </c>
      <c r="E713" s="107" t="s">
        <v>1709</v>
      </c>
      <c r="F713" s="126">
        <v>1447.74</v>
      </c>
      <c r="G713" s="107" t="str">
        <f t="shared" si="24"/>
        <v>SH19-01732</v>
      </c>
      <c r="H713" s="318"/>
      <c r="I713" s="126"/>
      <c r="J713" s="110">
        <f t="shared" si="25"/>
        <v>1447.74</v>
      </c>
      <c r="K713" s="108"/>
      <c r="L713" s="107"/>
      <c r="M713" s="319"/>
      <c r="N713" s="107"/>
    </row>
    <row r="714" spans="1:14" s="200" customFormat="1" ht="18" customHeight="1">
      <c r="A714" s="107">
        <v>708</v>
      </c>
      <c r="B714" s="107" t="s">
        <v>1746</v>
      </c>
      <c r="C714" s="90"/>
      <c r="D714" s="353" t="s">
        <v>2593</v>
      </c>
      <c r="E714" s="107" t="s">
        <v>1709</v>
      </c>
      <c r="F714" s="126">
        <v>0</v>
      </c>
      <c r="G714" s="107" t="str">
        <f t="shared" si="24"/>
        <v>SH19-01733</v>
      </c>
      <c r="H714" s="318"/>
      <c r="I714" s="126"/>
      <c r="J714" s="110">
        <f t="shared" si="25"/>
        <v>0</v>
      </c>
      <c r="K714" s="108"/>
      <c r="L714" s="107"/>
      <c r="M714" s="319"/>
      <c r="N714" s="107"/>
    </row>
    <row r="715" spans="1:14" s="200" customFormat="1" ht="18" customHeight="1">
      <c r="A715" s="107">
        <v>709</v>
      </c>
      <c r="B715" s="107" t="s">
        <v>223</v>
      </c>
      <c r="C715" s="90">
        <v>43518</v>
      </c>
      <c r="D715" s="107" t="s">
        <v>2594</v>
      </c>
      <c r="E715" s="107" t="s">
        <v>1709</v>
      </c>
      <c r="F715" s="126">
        <v>1682.8</v>
      </c>
      <c r="G715" s="107" t="str">
        <f t="shared" si="24"/>
        <v>SH19-01734</v>
      </c>
      <c r="H715" s="318"/>
      <c r="I715" s="126"/>
      <c r="J715" s="110">
        <f t="shared" si="25"/>
        <v>1682.8</v>
      </c>
      <c r="K715" s="108"/>
      <c r="L715" s="107"/>
      <c r="M715" s="319"/>
      <c r="N715" s="107"/>
    </row>
    <row r="716" spans="1:14" s="200" customFormat="1" ht="18" customHeight="1">
      <c r="A716" s="107">
        <v>710</v>
      </c>
      <c r="B716" s="107" t="s">
        <v>139</v>
      </c>
      <c r="C716" s="90">
        <v>43518</v>
      </c>
      <c r="D716" s="107" t="s">
        <v>2595</v>
      </c>
      <c r="E716" s="107" t="s">
        <v>1709</v>
      </c>
      <c r="F716" s="126">
        <v>1225.5</v>
      </c>
      <c r="G716" s="107" t="str">
        <f t="shared" si="24"/>
        <v>SH19-01735</v>
      </c>
      <c r="H716" s="318"/>
      <c r="I716" s="126"/>
      <c r="J716" s="110">
        <f t="shared" si="25"/>
        <v>1225.5</v>
      </c>
      <c r="K716" s="108"/>
      <c r="L716" s="107"/>
      <c r="M716" s="319"/>
      <c r="N716" s="107"/>
    </row>
    <row r="717" spans="1:14" s="200" customFormat="1" ht="18" customHeight="1">
      <c r="A717" s="107">
        <v>711</v>
      </c>
      <c r="B717" s="107" t="s">
        <v>142</v>
      </c>
      <c r="C717" s="90">
        <v>43518</v>
      </c>
      <c r="D717" s="107" t="s">
        <v>2596</v>
      </c>
      <c r="E717" s="107" t="s">
        <v>1709</v>
      </c>
      <c r="F717" s="126">
        <v>801</v>
      </c>
      <c r="G717" s="107" t="str">
        <f t="shared" si="24"/>
        <v>SH19-01736</v>
      </c>
      <c r="H717" s="318"/>
      <c r="I717" s="126"/>
      <c r="J717" s="110">
        <f t="shared" si="25"/>
        <v>801</v>
      </c>
      <c r="K717" s="108"/>
      <c r="L717" s="107"/>
      <c r="M717" s="319"/>
      <c r="N717" s="107"/>
    </row>
    <row r="718" spans="1:14" s="200" customFormat="1" ht="18" customHeight="1">
      <c r="A718" s="107">
        <v>712</v>
      </c>
      <c r="B718" s="107" t="s">
        <v>1746</v>
      </c>
      <c r="C718" s="90"/>
      <c r="D718" s="353" t="s">
        <v>2597</v>
      </c>
      <c r="E718" s="107" t="s">
        <v>1709</v>
      </c>
      <c r="F718" s="126">
        <v>0</v>
      </c>
      <c r="G718" s="107" t="str">
        <f t="shared" si="24"/>
        <v>SH19-01737</v>
      </c>
      <c r="H718" s="318"/>
      <c r="I718" s="126"/>
      <c r="J718" s="110">
        <f t="shared" si="25"/>
        <v>0</v>
      </c>
      <c r="K718" s="108"/>
      <c r="L718" s="107"/>
      <c r="M718" s="319"/>
      <c r="N718" s="107"/>
    </row>
    <row r="719" spans="1:14" s="200" customFormat="1" ht="18" customHeight="1">
      <c r="A719" s="107">
        <v>713</v>
      </c>
      <c r="B719" s="107" t="s">
        <v>43</v>
      </c>
      <c r="C719" s="90">
        <v>43518</v>
      </c>
      <c r="D719" s="107" t="s">
        <v>2598</v>
      </c>
      <c r="E719" s="107" t="s">
        <v>1709</v>
      </c>
      <c r="F719" s="126">
        <v>2917.2</v>
      </c>
      <c r="G719" s="107" t="str">
        <f t="shared" si="24"/>
        <v>SH19-01738</v>
      </c>
      <c r="H719" s="318"/>
      <c r="I719" s="126"/>
      <c r="J719" s="110">
        <f t="shared" si="25"/>
        <v>2917.2</v>
      </c>
      <c r="K719" s="108"/>
      <c r="L719" s="107"/>
      <c r="M719" s="319"/>
      <c r="N719" s="107"/>
    </row>
    <row r="720" spans="1:14" s="200" customFormat="1" ht="18" customHeight="1">
      <c r="A720" s="107">
        <v>714</v>
      </c>
      <c r="B720" s="107" t="s">
        <v>43</v>
      </c>
      <c r="C720" s="90">
        <v>43518</v>
      </c>
      <c r="D720" s="107" t="s">
        <v>2599</v>
      </c>
      <c r="E720" s="107" t="s">
        <v>1709</v>
      </c>
      <c r="F720" s="126">
        <v>320.16000000000003</v>
      </c>
      <c r="G720" s="107" t="str">
        <f t="shared" si="24"/>
        <v>SH19-01739</v>
      </c>
      <c r="H720" s="318"/>
      <c r="I720" s="126"/>
      <c r="J720" s="110">
        <f t="shared" si="25"/>
        <v>320.16000000000003</v>
      </c>
      <c r="K720" s="108"/>
      <c r="L720" s="107"/>
      <c r="M720" s="319"/>
      <c r="N720" s="107"/>
    </row>
    <row r="721" spans="1:14" s="200" customFormat="1" ht="18" customHeight="1">
      <c r="A721" s="107">
        <v>715</v>
      </c>
      <c r="B721" s="107" t="s">
        <v>42</v>
      </c>
      <c r="C721" s="90">
        <v>43518</v>
      </c>
      <c r="D721" s="107" t="s">
        <v>2600</v>
      </c>
      <c r="E721" s="107" t="s">
        <v>3023</v>
      </c>
      <c r="F721" s="126">
        <v>65.48</v>
      </c>
      <c r="G721" s="107" t="str">
        <f t="shared" si="24"/>
        <v>SH19-01740</v>
      </c>
      <c r="H721" s="318"/>
      <c r="I721" s="126"/>
      <c r="J721" s="110">
        <f t="shared" si="25"/>
        <v>65.48</v>
      </c>
      <c r="K721" s="108"/>
      <c r="L721" s="107"/>
      <c r="M721" s="319"/>
      <c r="N721" s="107"/>
    </row>
    <row r="722" spans="1:14" s="200" customFormat="1" ht="18" customHeight="1">
      <c r="A722" s="107">
        <v>716</v>
      </c>
      <c r="B722" s="107" t="s">
        <v>42</v>
      </c>
      <c r="C722" s="90">
        <v>43521</v>
      </c>
      <c r="D722" s="107" t="s">
        <v>2601</v>
      </c>
      <c r="E722" s="107" t="s">
        <v>3033</v>
      </c>
      <c r="F722" s="126">
        <v>5977.37</v>
      </c>
      <c r="G722" s="107" t="str">
        <f t="shared" si="24"/>
        <v>SH19-01741</v>
      </c>
      <c r="H722" s="318"/>
      <c r="I722" s="126"/>
      <c r="J722" s="110">
        <f t="shared" si="25"/>
        <v>5977.37</v>
      </c>
      <c r="K722" s="108"/>
      <c r="L722" s="107"/>
      <c r="M722" s="319"/>
      <c r="N722" s="107"/>
    </row>
    <row r="723" spans="1:14" s="200" customFormat="1" ht="18" customHeight="1">
      <c r="A723" s="107">
        <v>717</v>
      </c>
      <c r="B723" s="107" t="s">
        <v>42</v>
      </c>
      <c r="C723" s="90">
        <v>43521</v>
      </c>
      <c r="D723" s="107" t="s">
        <v>2602</v>
      </c>
      <c r="E723" s="107" t="s">
        <v>3033</v>
      </c>
      <c r="F723" s="126">
        <v>1612.57</v>
      </c>
      <c r="G723" s="107" t="str">
        <f t="shared" si="24"/>
        <v>SH19-01742</v>
      </c>
      <c r="H723" s="318"/>
      <c r="I723" s="126"/>
      <c r="J723" s="110">
        <f t="shared" si="25"/>
        <v>1612.57</v>
      </c>
      <c r="K723" s="108"/>
      <c r="L723" s="107"/>
      <c r="M723" s="319"/>
      <c r="N723" s="107"/>
    </row>
    <row r="724" spans="1:14" s="200" customFormat="1" ht="18" customHeight="1">
      <c r="A724" s="107">
        <v>718</v>
      </c>
      <c r="B724" s="107" t="s">
        <v>42</v>
      </c>
      <c r="C724" s="90">
        <v>43521</v>
      </c>
      <c r="D724" s="107" t="s">
        <v>2603</v>
      </c>
      <c r="E724" s="107" t="s">
        <v>3033</v>
      </c>
      <c r="F724" s="126">
        <v>6354.08</v>
      </c>
      <c r="G724" s="107" t="str">
        <f t="shared" si="24"/>
        <v>SH19-01743</v>
      </c>
      <c r="H724" s="318"/>
      <c r="I724" s="126"/>
      <c r="J724" s="110">
        <f t="shared" si="25"/>
        <v>6354.08</v>
      </c>
      <c r="K724" s="108"/>
      <c r="L724" s="107"/>
      <c r="M724" s="319"/>
      <c r="N724" s="107"/>
    </row>
    <row r="725" spans="1:14" s="200" customFormat="1" ht="18" customHeight="1">
      <c r="A725" s="107">
        <v>719</v>
      </c>
      <c r="B725" s="107" t="s">
        <v>42</v>
      </c>
      <c r="C725" s="90">
        <v>43521</v>
      </c>
      <c r="D725" s="107" t="s">
        <v>2604</v>
      </c>
      <c r="E725" s="107" t="s">
        <v>3033</v>
      </c>
      <c r="F725" s="126">
        <v>4089.13</v>
      </c>
      <c r="G725" s="107" t="str">
        <f t="shared" si="24"/>
        <v>SH19-01744</v>
      </c>
      <c r="H725" s="318"/>
      <c r="I725" s="126"/>
      <c r="J725" s="110">
        <f t="shared" si="25"/>
        <v>4089.13</v>
      </c>
      <c r="K725" s="108"/>
      <c r="L725" s="107"/>
      <c r="M725" s="319"/>
      <c r="N725" s="107"/>
    </row>
    <row r="726" spans="1:14" s="200" customFormat="1" ht="18" customHeight="1">
      <c r="A726" s="107">
        <v>720</v>
      </c>
      <c r="B726" s="107" t="s">
        <v>288</v>
      </c>
      <c r="C726" s="90">
        <v>43518</v>
      </c>
      <c r="D726" s="107" t="s">
        <v>2605</v>
      </c>
      <c r="E726" s="107" t="s">
        <v>1709</v>
      </c>
      <c r="F726" s="126">
        <v>9472.33</v>
      </c>
      <c r="G726" s="107" t="str">
        <f t="shared" si="24"/>
        <v>SH19-01745</v>
      </c>
      <c r="H726" s="318"/>
      <c r="I726" s="126"/>
      <c r="J726" s="110">
        <f t="shared" si="25"/>
        <v>9472.33</v>
      </c>
      <c r="K726" s="108"/>
      <c r="L726" s="107"/>
      <c r="M726" s="319"/>
      <c r="N726" s="107"/>
    </row>
    <row r="727" spans="1:14" s="200" customFormat="1" ht="18" customHeight="1">
      <c r="A727" s="107">
        <v>721</v>
      </c>
      <c r="B727" s="107" t="s">
        <v>288</v>
      </c>
      <c r="C727" s="90">
        <v>43518</v>
      </c>
      <c r="D727" s="107" t="s">
        <v>2606</v>
      </c>
      <c r="E727" s="107" t="s">
        <v>1709</v>
      </c>
      <c r="F727" s="126">
        <v>10050.09</v>
      </c>
      <c r="G727" s="107" t="str">
        <f t="shared" si="24"/>
        <v>SH19-01746</v>
      </c>
      <c r="H727" s="318"/>
      <c r="I727" s="126"/>
      <c r="J727" s="110">
        <f t="shared" si="25"/>
        <v>10050.09</v>
      </c>
      <c r="K727" s="108"/>
      <c r="L727" s="107"/>
      <c r="M727" s="319"/>
      <c r="N727" s="107"/>
    </row>
    <row r="728" spans="1:14" s="200" customFormat="1" ht="18" customHeight="1">
      <c r="A728" s="107">
        <v>722</v>
      </c>
      <c r="B728" s="107" t="s">
        <v>238</v>
      </c>
      <c r="C728" s="90">
        <v>43518</v>
      </c>
      <c r="D728" s="107" t="s">
        <v>2607</v>
      </c>
      <c r="E728" s="107" t="s">
        <v>1709</v>
      </c>
      <c r="F728" s="126">
        <v>6282.14</v>
      </c>
      <c r="G728" s="107" t="str">
        <f t="shared" si="24"/>
        <v>SH19-01747</v>
      </c>
      <c r="H728" s="318"/>
      <c r="I728" s="126"/>
      <c r="J728" s="110">
        <f t="shared" si="25"/>
        <v>6282.14</v>
      </c>
      <c r="K728" s="108"/>
      <c r="L728" s="107"/>
      <c r="M728" s="319"/>
      <c r="N728" s="107"/>
    </row>
    <row r="729" spans="1:14" s="200" customFormat="1" ht="18" customHeight="1">
      <c r="A729" s="107">
        <v>723</v>
      </c>
      <c r="B729" s="107" t="s">
        <v>141</v>
      </c>
      <c r="C729" s="90">
        <v>43518</v>
      </c>
      <c r="D729" s="107" t="s">
        <v>2608</v>
      </c>
      <c r="E729" s="107" t="s">
        <v>1709</v>
      </c>
      <c r="F729" s="126">
        <v>2830.26</v>
      </c>
      <c r="G729" s="107" t="str">
        <f t="shared" si="24"/>
        <v>SH19-01748</v>
      </c>
      <c r="H729" s="318"/>
      <c r="I729" s="126"/>
      <c r="J729" s="110">
        <f t="shared" si="25"/>
        <v>2830.26</v>
      </c>
      <c r="K729" s="108"/>
      <c r="L729" s="107"/>
      <c r="M729" s="319"/>
      <c r="N729" s="107"/>
    </row>
    <row r="730" spans="1:14" s="200" customFormat="1" ht="18" customHeight="1">
      <c r="A730" s="107">
        <v>724</v>
      </c>
      <c r="B730" s="107" t="s">
        <v>42</v>
      </c>
      <c r="C730" s="90">
        <v>43518</v>
      </c>
      <c r="D730" s="107" t="s">
        <v>2609</v>
      </c>
      <c r="E730" s="107" t="s">
        <v>3023</v>
      </c>
      <c r="F730" s="126">
        <v>224.76</v>
      </c>
      <c r="G730" s="107" t="str">
        <f t="shared" si="24"/>
        <v>SH19-01749</v>
      </c>
      <c r="H730" s="318"/>
      <c r="I730" s="126"/>
      <c r="J730" s="110">
        <f t="shared" si="25"/>
        <v>224.76</v>
      </c>
      <c r="K730" s="108"/>
      <c r="L730" s="107"/>
      <c r="M730" s="319"/>
      <c r="N730" s="107"/>
    </row>
    <row r="731" spans="1:14" s="200" customFormat="1" ht="18" customHeight="1">
      <c r="A731" s="107">
        <v>725</v>
      </c>
      <c r="B731" s="107" t="s">
        <v>142</v>
      </c>
      <c r="C731" s="90">
        <v>43518</v>
      </c>
      <c r="D731" s="107" t="s">
        <v>2610</v>
      </c>
      <c r="E731" s="107" t="s">
        <v>1709</v>
      </c>
      <c r="F731" s="126">
        <v>2964.15</v>
      </c>
      <c r="G731" s="107" t="str">
        <f t="shared" si="24"/>
        <v>SH19-01750</v>
      </c>
      <c r="H731" s="318"/>
      <c r="I731" s="126"/>
      <c r="J731" s="110">
        <f t="shared" si="25"/>
        <v>2964.15</v>
      </c>
      <c r="K731" s="108"/>
      <c r="L731" s="107"/>
      <c r="M731" s="319"/>
      <c r="N731" s="107"/>
    </row>
    <row r="732" spans="1:14" s="200" customFormat="1" ht="18" customHeight="1">
      <c r="A732" s="107">
        <v>726</v>
      </c>
      <c r="B732" s="107" t="s">
        <v>142</v>
      </c>
      <c r="C732" s="90">
        <v>43518</v>
      </c>
      <c r="D732" s="107" t="s">
        <v>2611</v>
      </c>
      <c r="E732" s="107" t="s">
        <v>1709</v>
      </c>
      <c r="F732" s="126">
        <v>1804.68</v>
      </c>
      <c r="G732" s="107" t="str">
        <f t="shared" si="24"/>
        <v>SH19-01751</v>
      </c>
      <c r="H732" s="318"/>
      <c r="I732" s="126"/>
      <c r="J732" s="110">
        <f t="shared" si="25"/>
        <v>1804.68</v>
      </c>
      <c r="K732" s="108"/>
      <c r="L732" s="107"/>
      <c r="M732" s="319"/>
      <c r="N732" s="107"/>
    </row>
    <row r="733" spans="1:14" s="200" customFormat="1" ht="18" customHeight="1">
      <c r="A733" s="107">
        <v>727</v>
      </c>
      <c r="B733" s="107" t="s">
        <v>142</v>
      </c>
      <c r="C733" s="90">
        <v>43518</v>
      </c>
      <c r="D733" s="107" t="s">
        <v>2612</v>
      </c>
      <c r="E733" s="107" t="s">
        <v>1709</v>
      </c>
      <c r="F733" s="126">
        <v>1801.18</v>
      </c>
      <c r="G733" s="107" t="str">
        <f t="shared" si="24"/>
        <v>SH19-01752</v>
      </c>
      <c r="H733" s="318"/>
      <c r="I733" s="126"/>
      <c r="J733" s="110">
        <f t="shared" si="25"/>
        <v>1801.18</v>
      </c>
      <c r="K733" s="108"/>
      <c r="L733" s="107"/>
      <c r="M733" s="319"/>
      <c r="N733" s="107"/>
    </row>
    <row r="734" spans="1:14" s="200" customFormat="1" ht="18" customHeight="1">
      <c r="A734" s="107">
        <v>728</v>
      </c>
      <c r="B734" s="107" t="s">
        <v>329</v>
      </c>
      <c r="C734" s="90">
        <v>43518</v>
      </c>
      <c r="D734" s="107" t="s">
        <v>2613</v>
      </c>
      <c r="E734" s="107" t="s">
        <v>1709</v>
      </c>
      <c r="F734" s="126">
        <v>2488.98</v>
      </c>
      <c r="G734" s="107" t="str">
        <f t="shared" si="24"/>
        <v>SH19-01753</v>
      </c>
      <c r="H734" s="318"/>
      <c r="I734" s="126"/>
      <c r="J734" s="110">
        <f t="shared" si="25"/>
        <v>2488.98</v>
      </c>
      <c r="K734" s="108"/>
      <c r="L734" s="107"/>
      <c r="M734" s="319"/>
      <c r="N734" s="107"/>
    </row>
    <row r="735" spans="1:14" s="200" customFormat="1" ht="18" customHeight="1">
      <c r="A735" s="107">
        <v>729</v>
      </c>
      <c r="B735" s="107" t="s">
        <v>1746</v>
      </c>
      <c r="C735" s="90"/>
      <c r="D735" s="353" t="s">
        <v>2614</v>
      </c>
      <c r="E735" s="107" t="s">
        <v>1709</v>
      </c>
      <c r="F735" s="126">
        <v>0</v>
      </c>
      <c r="G735" s="107" t="str">
        <f t="shared" si="24"/>
        <v>SH19-01754</v>
      </c>
      <c r="H735" s="318"/>
      <c r="I735" s="126"/>
      <c r="J735" s="110">
        <f t="shared" si="25"/>
        <v>0</v>
      </c>
      <c r="K735" s="108"/>
      <c r="L735" s="107"/>
      <c r="M735" s="319"/>
      <c r="N735" s="107"/>
    </row>
    <row r="736" spans="1:14" s="200" customFormat="1" ht="18" customHeight="1">
      <c r="A736" s="107">
        <v>730</v>
      </c>
      <c r="B736" s="107" t="s">
        <v>291</v>
      </c>
      <c r="C736" s="90">
        <v>43518</v>
      </c>
      <c r="D736" s="107" t="s">
        <v>2615</v>
      </c>
      <c r="E736" s="107" t="s">
        <v>1709</v>
      </c>
      <c r="F736" s="126">
        <v>6979.34</v>
      </c>
      <c r="G736" s="107" t="str">
        <f t="shared" si="24"/>
        <v>SH19-01755</v>
      </c>
      <c r="H736" s="318"/>
      <c r="I736" s="126"/>
      <c r="J736" s="110">
        <f t="shared" si="25"/>
        <v>6979.34</v>
      </c>
      <c r="K736" s="108"/>
      <c r="L736" s="107"/>
      <c r="M736" s="319"/>
      <c r="N736" s="107"/>
    </row>
    <row r="737" spans="1:14" s="200" customFormat="1" ht="18" customHeight="1">
      <c r="A737" s="107">
        <v>731</v>
      </c>
      <c r="B737" s="107" t="s">
        <v>291</v>
      </c>
      <c r="C737" s="90">
        <v>43518</v>
      </c>
      <c r="D737" s="107" t="s">
        <v>2616</v>
      </c>
      <c r="E737" s="107" t="s">
        <v>1709</v>
      </c>
      <c r="F737" s="126">
        <v>147.94</v>
      </c>
      <c r="G737" s="107" t="str">
        <f t="shared" ref="G737:G799" si="26">D737</f>
        <v>SH19-01756</v>
      </c>
      <c r="H737" s="318"/>
      <c r="I737" s="126"/>
      <c r="J737" s="110">
        <f t="shared" ref="J737:J799" si="27">F737-I737</f>
        <v>147.94</v>
      </c>
      <c r="K737" s="108"/>
      <c r="L737" s="107"/>
      <c r="M737" s="319"/>
      <c r="N737" s="107"/>
    </row>
    <row r="738" spans="1:14" s="200" customFormat="1" ht="18" customHeight="1">
      <c r="A738" s="107">
        <v>732</v>
      </c>
      <c r="B738" s="107" t="s">
        <v>55</v>
      </c>
      <c r="C738" s="90">
        <v>43518</v>
      </c>
      <c r="D738" s="107" t="s">
        <v>2775</v>
      </c>
      <c r="E738" s="107" t="s">
        <v>1709</v>
      </c>
      <c r="F738" s="126">
        <v>1702.62</v>
      </c>
      <c r="G738" s="107" t="str">
        <f t="shared" si="26"/>
        <v>SH19-01757</v>
      </c>
      <c r="H738" s="318"/>
      <c r="I738" s="126"/>
      <c r="J738" s="110">
        <f t="shared" si="27"/>
        <v>1702.62</v>
      </c>
      <c r="K738" s="108"/>
      <c r="L738" s="107"/>
      <c r="M738" s="319"/>
      <c r="N738" s="107"/>
    </row>
    <row r="739" spans="1:14" s="200" customFormat="1" ht="18" customHeight="1">
      <c r="A739" s="107">
        <v>733</v>
      </c>
      <c r="B739" s="107" t="s">
        <v>43</v>
      </c>
      <c r="C739" s="90">
        <v>43518</v>
      </c>
      <c r="D739" s="107" t="s">
        <v>2776</v>
      </c>
      <c r="E739" s="107" t="s">
        <v>1709</v>
      </c>
      <c r="F739" s="126">
        <v>3193.4830000000002</v>
      </c>
      <c r="G739" s="107" t="str">
        <f t="shared" si="26"/>
        <v>SH19-01758</v>
      </c>
      <c r="H739" s="318"/>
      <c r="I739" s="126"/>
      <c r="J739" s="110">
        <f t="shared" si="27"/>
        <v>3193.4830000000002</v>
      </c>
      <c r="K739" s="108"/>
      <c r="L739" s="107"/>
      <c r="M739" s="319"/>
      <c r="N739" s="107"/>
    </row>
    <row r="740" spans="1:14" s="200" customFormat="1" ht="18" customHeight="1">
      <c r="A740" s="107">
        <v>734</v>
      </c>
      <c r="B740" s="107" t="s">
        <v>42</v>
      </c>
      <c r="C740" s="90">
        <v>43518</v>
      </c>
      <c r="D740" s="107" t="s">
        <v>2777</v>
      </c>
      <c r="E740" s="107" t="s">
        <v>3023</v>
      </c>
      <c r="F740" s="126">
        <v>17.899999999999999</v>
      </c>
      <c r="G740" s="107" t="str">
        <f t="shared" si="26"/>
        <v>SH19-01759</v>
      </c>
      <c r="H740" s="318"/>
      <c r="I740" s="126"/>
      <c r="J740" s="110">
        <f t="shared" si="27"/>
        <v>17.899999999999999</v>
      </c>
      <c r="K740" s="108"/>
      <c r="L740" s="107"/>
      <c r="M740" s="319"/>
      <c r="N740" s="107"/>
    </row>
    <row r="741" spans="1:14" s="200" customFormat="1" ht="18" customHeight="1">
      <c r="A741" s="107">
        <v>735</v>
      </c>
      <c r="B741" s="107" t="s">
        <v>42</v>
      </c>
      <c r="C741" s="90">
        <v>43518</v>
      </c>
      <c r="D741" s="107" t="s">
        <v>2778</v>
      </c>
      <c r="E741" s="107" t="s">
        <v>3023</v>
      </c>
      <c r="F741" s="126">
        <v>13.55</v>
      </c>
      <c r="G741" s="107" t="str">
        <f t="shared" si="26"/>
        <v>SH19-01760</v>
      </c>
      <c r="H741" s="318"/>
      <c r="I741" s="126"/>
      <c r="J741" s="110">
        <f t="shared" si="27"/>
        <v>13.55</v>
      </c>
      <c r="K741" s="108"/>
      <c r="L741" s="107"/>
      <c r="M741" s="319"/>
      <c r="N741" s="107"/>
    </row>
    <row r="742" spans="1:14" s="200" customFormat="1" ht="18" customHeight="1">
      <c r="A742" s="107">
        <v>736</v>
      </c>
      <c r="B742" s="107" t="s">
        <v>1727</v>
      </c>
      <c r="C742" s="90">
        <v>43518</v>
      </c>
      <c r="D742" s="107" t="s">
        <v>2779</v>
      </c>
      <c r="E742" s="107" t="s">
        <v>1709</v>
      </c>
      <c r="F742" s="126">
        <v>1020</v>
      </c>
      <c r="G742" s="107" t="str">
        <f t="shared" si="26"/>
        <v>SH19-01761</v>
      </c>
      <c r="H742" s="318"/>
      <c r="I742" s="126"/>
      <c r="J742" s="110">
        <f t="shared" si="27"/>
        <v>1020</v>
      </c>
      <c r="K742" s="108"/>
      <c r="L742" s="107"/>
      <c r="M742" s="319"/>
      <c r="N742" s="107"/>
    </row>
    <row r="743" spans="1:14" s="200" customFormat="1" ht="18" customHeight="1">
      <c r="A743" s="107">
        <v>737</v>
      </c>
      <c r="B743" s="107" t="s">
        <v>53</v>
      </c>
      <c r="C743" s="90">
        <v>43518</v>
      </c>
      <c r="D743" s="107" t="s">
        <v>2780</v>
      </c>
      <c r="E743" s="107" t="s">
        <v>1709</v>
      </c>
      <c r="F743" s="126">
        <v>1409.21</v>
      </c>
      <c r="G743" s="107" t="str">
        <f t="shared" si="26"/>
        <v>SH19-01762</v>
      </c>
      <c r="H743" s="318"/>
      <c r="I743" s="126"/>
      <c r="J743" s="110">
        <f t="shared" si="27"/>
        <v>1409.21</v>
      </c>
      <c r="K743" s="108"/>
      <c r="L743" s="107"/>
      <c r="M743" s="319"/>
      <c r="N743" s="107"/>
    </row>
    <row r="744" spans="1:14" s="200" customFormat="1" ht="18" customHeight="1">
      <c r="A744" s="107">
        <v>738</v>
      </c>
      <c r="B744" s="107" t="s">
        <v>42</v>
      </c>
      <c r="C744" s="90">
        <v>43518</v>
      </c>
      <c r="D744" s="107" t="s">
        <v>2781</v>
      </c>
      <c r="E744" s="107" t="s">
        <v>3023</v>
      </c>
      <c r="F744" s="126">
        <v>399.87</v>
      </c>
      <c r="G744" s="107" t="str">
        <f t="shared" si="26"/>
        <v>SH19-01763</v>
      </c>
      <c r="H744" s="318"/>
      <c r="I744" s="126"/>
      <c r="J744" s="110">
        <f t="shared" si="27"/>
        <v>399.87</v>
      </c>
      <c r="K744" s="108"/>
      <c r="L744" s="107"/>
      <c r="M744" s="319"/>
      <c r="N744" s="107"/>
    </row>
    <row r="745" spans="1:14" s="200" customFormat="1" ht="18" customHeight="1">
      <c r="A745" s="107">
        <v>739</v>
      </c>
      <c r="B745" s="107" t="s">
        <v>43</v>
      </c>
      <c r="C745" s="90">
        <v>43518</v>
      </c>
      <c r="D745" s="107" t="s">
        <v>2782</v>
      </c>
      <c r="E745" s="107" t="s">
        <v>1709</v>
      </c>
      <c r="F745" s="126">
        <v>9343.35</v>
      </c>
      <c r="G745" s="107" t="str">
        <f t="shared" si="26"/>
        <v>SH19-01764</v>
      </c>
      <c r="H745" s="318"/>
      <c r="I745" s="126"/>
      <c r="J745" s="110">
        <f t="shared" si="27"/>
        <v>9343.35</v>
      </c>
      <c r="K745" s="108"/>
      <c r="L745" s="107"/>
      <c r="M745" s="319"/>
      <c r="N745" s="107"/>
    </row>
    <row r="746" spans="1:14" s="200" customFormat="1" ht="18" customHeight="1">
      <c r="A746" s="107">
        <v>740</v>
      </c>
      <c r="B746" s="107" t="s">
        <v>42</v>
      </c>
      <c r="C746" s="90">
        <v>43521</v>
      </c>
      <c r="D746" s="107" t="s">
        <v>2783</v>
      </c>
      <c r="E746" s="107" t="s">
        <v>3033</v>
      </c>
      <c r="F746" s="126">
        <v>92.62</v>
      </c>
      <c r="G746" s="107" t="str">
        <f t="shared" si="26"/>
        <v>SH19-01765</v>
      </c>
      <c r="H746" s="318"/>
      <c r="I746" s="126"/>
      <c r="J746" s="110">
        <f t="shared" si="27"/>
        <v>92.62</v>
      </c>
      <c r="K746" s="108"/>
      <c r="L746" s="107"/>
      <c r="M746" s="319"/>
      <c r="N746" s="107"/>
    </row>
    <row r="747" spans="1:14" s="200" customFormat="1" ht="18" customHeight="1">
      <c r="A747" s="107">
        <v>741</v>
      </c>
      <c r="B747" s="107" t="s">
        <v>139</v>
      </c>
      <c r="C747" s="90">
        <v>43519</v>
      </c>
      <c r="D747" s="107" t="s">
        <v>2784</v>
      </c>
      <c r="E747" s="107" t="s">
        <v>1709</v>
      </c>
      <c r="F747" s="126">
        <v>1225</v>
      </c>
      <c r="G747" s="107" t="str">
        <f t="shared" si="26"/>
        <v>SH19-01766</v>
      </c>
      <c r="H747" s="318"/>
      <c r="I747" s="126"/>
      <c r="J747" s="110">
        <f t="shared" si="27"/>
        <v>1225</v>
      </c>
      <c r="K747" s="108"/>
      <c r="L747" s="107"/>
      <c r="M747" s="319"/>
      <c r="N747" s="107"/>
    </row>
    <row r="748" spans="1:14" s="200" customFormat="1" ht="18" customHeight="1">
      <c r="A748" s="107">
        <v>742</v>
      </c>
      <c r="B748" s="107" t="s">
        <v>42</v>
      </c>
      <c r="C748" s="90">
        <v>43522</v>
      </c>
      <c r="D748" s="107" t="s">
        <v>2785</v>
      </c>
      <c r="E748" s="107" t="s">
        <v>3022</v>
      </c>
      <c r="F748" s="126">
        <v>5310.03</v>
      </c>
      <c r="G748" s="107" t="str">
        <f t="shared" si="26"/>
        <v>SH19-01767</v>
      </c>
      <c r="H748" s="318"/>
      <c r="I748" s="126"/>
      <c r="J748" s="110">
        <f t="shared" si="27"/>
        <v>5310.03</v>
      </c>
      <c r="K748" s="108"/>
      <c r="L748" s="107"/>
      <c r="M748" s="319"/>
      <c r="N748" s="107"/>
    </row>
    <row r="749" spans="1:14" s="200" customFormat="1" ht="18" customHeight="1">
      <c r="A749" s="107">
        <v>743</v>
      </c>
      <c r="B749" s="107" t="s">
        <v>42</v>
      </c>
      <c r="C749" s="90">
        <v>43522</v>
      </c>
      <c r="D749" s="107" t="s">
        <v>2786</v>
      </c>
      <c r="E749" s="107" t="s">
        <v>3022</v>
      </c>
      <c r="F749" s="126">
        <v>7282.16</v>
      </c>
      <c r="G749" s="107" t="str">
        <f t="shared" si="26"/>
        <v>SH19-01768</v>
      </c>
      <c r="H749" s="318"/>
      <c r="I749" s="126"/>
      <c r="J749" s="110">
        <f t="shared" si="27"/>
        <v>7282.16</v>
      </c>
      <c r="K749" s="108"/>
      <c r="L749" s="107"/>
      <c r="M749" s="319"/>
      <c r="N749" s="107"/>
    </row>
    <row r="750" spans="1:14" s="200" customFormat="1" ht="18" customHeight="1">
      <c r="A750" s="107">
        <v>744</v>
      </c>
      <c r="B750" s="107" t="s">
        <v>42</v>
      </c>
      <c r="C750" s="90">
        <v>43522</v>
      </c>
      <c r="D750" s="107" t="s">
        <v>2787</v>
      </c>
      <c r="E750" s="107" t="s">
        <v>3022</v>
      </c>
      <c r="F750" s="126">
        <v>1827.46</v>
      </c>
      <c r="G750" s="107" t="str">
        <f t="shared" si="26"/>
        <v>SH19-01769</v>
      </c>
      <c r="H750" s="318"/>
      <c r="I750" s="126"/>
      <c r="J750" s="110">
        <f t="shared" si="27"/>
        <v>1827.46</v>
      </c>
      <c r="K750" s="108"/>
      <c r="L750" s="107"/>
      <c r="M750" s="319"/>
      <c r="N750" s="107"/>
    </row>
    <row r="751" spans="1:14" s="200" customFormat="1" ht="18" customHeight="1">
      <c r="A751" s="107">
        <v>745</v>
      </c>
      <c r="B751" s="107" t="s">
        <v>42</v>
      </c>
      <c r="C751" s="90">
        <v>43522</v>
      </c>
      <c r="D751" s="107" t="s">
        <v>2788</v>
      </c>
      <c r="E751" s="107" t="s">
        <v>3022</v>
      </c>
      <c r="F751" s="126">
        <v>5675.92</v>
      </c>
      <c r="G751" s="107" t="str">
        <f t="shared" si="26"/>
        <v>SH19-01770</v>
      </c>
      <c r="H751" s="318"/>
      <c r="I751" s="126"/>
      <c r="J751" s="110">
        <f t="shared" si="27"/>
        <v>5675.92</v>
      </c>
      <c r="K751" s="108"/>
      <c r="L751" s="107"/>
      <c r="M751" s="319"/>
      <c r="N751" s="107"/>
    </row>
    <row r="752" spans="1:14" s="200" customFormat="1" ht="18" customHeight="1">
      <c r="A752" s="107">
        <v>746</v>
      </c>
      <c r="B752" s="107" t="s">
        <v>42</v>
      </c>
      <c r="C752" s="90">
        <v>43522</v>
      </c>
      <c r="D752" s="107" t="s">
        <v>2789</v>
      </c>
      <c r="E752" s="107" t="s">
        <v>3022</v>
      </c>
      <c r="F752" s="126">
        <v>6317.24</v>
      </c>
      <c r="G752" s="107" t="str">
        <f t="shared" si="26"/>
        <v>SH19-01771</v>
      </c>
      <c r="H752" s="318"/>
      <c r="I752" s="126"/>
      <c r="J752" s="110">
        <f t="shared" si="27"/>
        <v>6317.24</v>
      </c>
      <c r="K752" s="108"/>
      <c r="L752" s="107"/>
      <c r="M752" s="319"/>
      <c r="N752" s="107"/>
    </row>
    <row r="753" spans="1:14" s="200" customFormat="1" ht="18" customHeight="1">
      <c r="A753" s="107">
        <v>747</v>
      </c>
      <c r="B753" s="107" t="s">
        <v>42</v>
      </c>
      <c r="C753" s="90">
        <v>43522</v>
      </c>
      <c r="D753" s="107" t="s">
        <v>2790</v>
      </c>
      <c r="E753" s="107" t="s">
        <v>3022</v>
      </c>
      <c r="F753" s="126">
        <v>6206.98</v>
      </c>
      <c r="G753" s="107" t="str">
        <f t="shared" si="26"/>
        <v>SH19-01772</v>
      </c>
      <c r="H753" s="318"/>
      <c r="I753" s="126"/>
      <c r="J753" s="110">
        <f t="shared" si="27"/>
        <v>6206.98</v>
      </c>
      <c r="K753" s="108"/>
      <c r="L753" s="107"/>
      <c r="M753" s="319"/>
      <c r="N753" s="107"/>
    </row>
    <row r="754" spans="1:14" s="200" customFormat="1" ht="18" customHeight="1">
      <c r="A754" s="107">
        <v>748</v>
      </c>
      <c r="B754" s="107" t="s">
        <v>42</v>
      </c>
      <c r="C754" s="90">
        <v>43522</v>
      </c>
      <c r="D754" s="107" t="s">
        <v>2791</v>
      </c>
      <c r="E754" s="107" t="s">
        <v>3022</v>
      </c>
      <c r="F754" s="126">
        <v>3100.09</v>
      </c>
      <c r="G754" s="107" t="str">
        <f t="shared" si="26"/>
        <v>SH19-01773</v>
      </c>
      <c r="H754" s="318"/>
      <c r="I754" s="126"/>
      <c r="J754" s="110">
        <f t="shared" si="27"/>
        <v>3100.09</v>
      </c>
      <c r="K754" s="108"/>
      <c r="L754" s="107"/>
      <c r="M754" s="319"/>
      <c r="N754" s="107"/>
    </row>
    <row r="755" spans="1:14" s="200" customFormat="1" ht="18" customHeight="1">
      <c r="A755" s="107">
        <v>749</v>
      </c>
      <c r="B755" s="107" t="s">
        <v>42</v>
      </c>
      <c r="C755" s="90">
        <v>43522</v>
      </c>
      <c r="D755" s="107" t="s">
        <v>2792</v>
      </c>
      <c r="E755" s="107" t="s">
        <v>3022</v>
      </c>
      <c r="F755" s="126">
        <v>2132.0300000000002</v>
      </c>
      <c r="G755" s="107" t="str">
        <f t="shared" si="26"/>
        <v>SH19-01774</v>
      </c>
      <c r="H755" s="318"/>
      <c r="I755" s="126"/>
      <c r="J755" s="110">
        <f t="shared" si="27"/>
        <v>2132.0300000000002</v>
      </c>
      <c r="K755" s="108"/>
      <c r="L755" s="107"/>
      <c r="M755" s="319"/>
      <c r="N755" s="107"/>
    </row>
    <row r="756" spans="1:14" s="200" customFormat="1" ht="18" customHeight="1">
      <c r="A756" s="107">
        <v>750</v>
      </c>
      <c r="B756" s="107" t="s">
        <v>42</v>
      </c>
      <c r="C756" s="90">
        <v>43522</v>
      </c>
      <c r="D756" s="107" t="s">
        <v>2793</v>
      </c>
      <c r="E756" s="107" t="s">
        <v>3022</v>
      </c>
      <c r="F756" s="126">
        <v>7594.84</v>
      </c>
      <c r="G756" s="107" t="str">
        <f t="shared" si="26"/>
        <v>SH19-01775</v>
      </c>
      <c r="H756" s="318"/>
      <c r="I756" s="126"/>
      <c r="J756" s="110">
        <f t="shared" si="27"/>
        <v>7594.84</v>
      </c>
      <c r="K756" s="108"/>
      <c r="L756" s="107"/>
      <c r="M756" s="319"/>
      <c r="N756" s="107"/>
    </row>
    <row r="757" spans="1:14" s="200" customFormat="1" ht="18" customHeight="1">
      <c r="A757" s="107">
        <v>751</v>
      </c>
      <c r="B757" s="107" t="s">
        <v>42</v>
      </c>
      <c r="C757" s="90">
        <v>43522</v>
      </c>
      <c r="D757" s="107" t="s">
        <v>2794</v>
      </c>
      <c r="E757" s="107" t="s">
        <v>3022</v>
      </c>
      <c r="F757" s="126">
        <v>4578.82</v>
      </c>
      <c r="G757" s="107" t="str">
        <f t="shared" si="26"/>
        <v>SH19-01776</v>
      </c>
      <c r="H757" s="318"/>
      <c r="I757" s="126"/>
      <c r="J757" s="110">
        <f t="shared" si="27"/>
        <v>4578.82</v>
      </c>
      <c r="K757" s="108"/>
      <c r="L757" s="107"/>
      <c r="M757" s="319"/>
      <c r="N757" s="107"/>
    </row>
    <row r="758" spans="1:14" s="200" customFormat="1" ht="18" customHeight="1">
      <c r="A758" s="107">
        <v>752</v>
      </c>
      <c r="B758" s="107" t="s">
        <v>42</v>
      </c>
      <c r="C758" s="90">
        <v>43522</v>
      </c>
      <c r="D758" s="107" t="s">
        <v>2795</v>
      </c>
      <c r="E758" s="107" t="s">
        <v>3022</v>
      </c>
      <c r="F758" s="126">
        <v>7337.08</v>
      </c>
      <c r="G758" s="107" t="str">
        <f t="shared" si="26"/>
        <v>SH19-01777</v>
      </c>
      <c r="H758" s="318"/>
      <c r="I758" s="126"/>
      <c r="J758" s="110">
        <f t="shared" si="27"/>
        <v>7337.08</v>
      </c>
      <c r="K758" s="108"/>
      <c r="L758" s="107"/>
      <c r="M758" s="319"/>
      <c r="N758" s="107"/>
    </row>
    <row r="759" spans="1:14" s="200" customFormat="1" ht="18" customHeight="1">
      <c r="A759" s="107">
        <v>753</v>
      </c>
      <c r="B759" s="107" t="s">
        <v>42</v>
      </c>
      <c r="C759" s="90">
        <v>43522</v>
      </c>
      <c r="D759" s="107" t="s">
        <v>2796</v>
      </c>
      <c r="E759" s="107" t="s">
        <v>3022</v>
      </c>
      <c r="F759" s="126">
        <v>4126.68</v>
      </c>
      <c r="G759" s="107" t="str">
        <f t="shared" si="26"/>
        <v>SH19-01778</v>
      </c>
      <c r="H759" s="318"/>
      <c r="I759" s="126"/>
      <c r="J759" s="110">
        <f t="shared" si="27"/>
        <v>4126.68</v>
      </c>
      <c r="K759" s="108"/>
      <c r="L759" s="107"/>
      <c r="M759" s="319"/>
      <c r="N759" s="107"/>
    </row>
    <row r="760" spans="1:14" s="200" customFormat="1" ht="18" customHeight="1">
      <c r="A760" s="107">
        <v>754</v>
      </c>
      <c r="B760" s="107" t="s">
        <v>42</v>
      </c>
      <c r="C760" s="90">
        <v>43522</v>
      </c>
      <c r="D760" s="107" t="s">
        <v>2797</v>
      </c>
      <c r="E760" s="107" t="s">
        <v>3022</v>
      </c>
      <c r="F760" s="126">
        <v>2286.2199999999998</v>
      </c>
      <c r="G760" s="107" t="str">
        <f t="shared" si="26"/>
        <v>SH19-01779</v>
      </c>
      <c r="H760" s="318"/>
      <c r="I760" s="126"/>
      <c r="J760" s="110">
        <f t="shared" si="27"/>
        <v>2286.2199999999998</v>
      </c>
      <c r="K760" s="108"/>
      <c r="L760" s="107"/>
      <c r="M760" s="319"/>
      <c r="N760" s="107"/>
    </row>
    <row r="761" spans="1:14" s="200" customFormat="1" ht="18" customHeight="1">
      <c r="A761" s="107">
        <v>755</v>
      </c>
      <c r="B761" s="107" t="s">
        <v>42</v>
      </c>
      <c r="C761" s="90">
        <v>43522</v>
      </c>
      <c r="D761" s="107" t="s">
        <v>2798</v>
      </c>
      <c r="E761" s="107" t="s">
        <v>3022</v>
      </c>
      <c r="F761" s="126">
        <v>5779.96</v>
      </c>
      <c r="G761" s="107" t="str">
        <f t="shared" si="26"/>
        <v>SH19-01780</v>
      </c>
      <c r="H761" s="318"/>
      <c r="I761" s="126"/>
      <c r="J761" s="110">
        <f t="shared" si="27"/>
        <v>5779.96</v>
      </c>
      <c r="K761" s="108"/>
      <c r="L761" s="107"/>
      <c r="M761" s="319"/>
      <c r="N761" s="107"/>
    </row>
    <row r="762" spans="1:14" s="200" customFormat="1" ht="18" customHeight="1">
      <c r="A762" s="107">
        <v>756</v>
      </c>
      <c r="B762" s="107" t="s">
        <v>42</v>
      </c>
      <c r="C762" s="90">
        <v>43522</v>
      </c>
      <c r="D762" s="107" t="s">
        <v>2799</v>
      </c>
      <c r="E762" s="107" t="s">
        <v>3022</v>
      </c>
      <c r="F762" s="126">
        <v>3617.42</v>
      </c>
      <c r="G762" s="107" t="str">
        <f t="shared" si="26"/>
        <v>SH19-01781</v>
      </c>
      <c r="H762" s="318"/>
      <c r="I762" s="126"/>
      <c r="J762" s="110">
        <f t="shared" si="27"/>
        <v>3617.42</v>
      </c>
      <c r="K762" s="108"/>
      <c r="L762" s="107"/>
      <c r="M762" s="319"/>
      <c r="N762" s="107"/>
    </row>
    <row r="763" spans="1:14" s="200" customFormat="1" ht="18" customHeight="1">
      <c r="A763" s="107">
        <v>757</v>
      </c>
      <c r="B763" s="107" t="s">
        <v>55</v>
      </c>
      <c r="C763" s="90">
        <v>43519</v>
      </c>
      <c r="D763" s="107" t="s">
        <v>2800</v>
      </c>
      <c r="E763" s="107" t="s">
        <v>1709</v>
      </c>
      <c r="F763" s="126">
        <v>64.95</v>
      </c>
      <c r="G763" s="107" t="str">
        <f t="shared" si="26"/>
        <v>SH19-01782</v>
      </c>
      <c r="H763" s="318"/>
      <c r="I763" s="126"/>
      <c r="J763" s="110">
        <f t="shared" si="27"/>
        <v>64.95</v>
      </c>
      <c r="K763" s="108"/>
      <c r="L763" s="107"/>
      <c r="M763" s="319"/>
      <c r="N763" s="107"/>
    </row>
    <row r="764" spans="1:14" s="200" customFormat="1" ht="18" customHeight="1">
      <c r="A764" s="107">
        <v>758</v>
      </c>
      <c r="B764" s="107" t="s">
        <v>55</v>
      </c>
      <c r="C764" s="90">
        <v>43519</v>
      </c>
      <c r="D764" s="107" t="s">
        <v>2801</v>
      </c>
      <c r="E764" s="107" t="s">
        <v>1709</v>
      </c>
      <c r="F764" s="126">
        <v>731.6</v>
      </c>
      <c r="G764" s="107" t="str">
        <f t="shared" si="26"/>
        <v>SH19-01783</v>
      </c>
      <c r="H764" s="318"/>
      <c r="I764" s="126"/>
      <c r="J764" s="110">
        <f t="shared" si="27"/>
        <v>731.6</v>
      </c>
      <c r="K764" s="108"/>
      <c r="L764" s="107"/>
      <c r="M764" s="319"/>
      <c r="N764" s="107"/>
    </row>
    <row r="765" spans="1:14" s="200" customFormat="1" ht="18" customHeight="1">
      <c r="A765" s="107">
        <v>759</v>
      </c>
      <c r="B765" s="107" t="s">
        <v>142</v>
      </c>
      <c r="C765" s="90">
        <v>43519</v>
      </c>
      <c r="D765" s="107" t="s">
        <v>2802</v>
      </c>
      <c r="E765" s="107" t="s">
        <v>1709</v>
      </c>
      <c r="F765" s="126">
        <v>2931.36</v>
      </c>
      <c r="G765" s="107" t="str">
        <f t="shared" si="26"/>
        <v>SH19-01784</v>
      </c>
      <c r="H765" s="318"/>
      <c r="I765" s="126"/>
      <c r="J765" s="110">
        <f t="shared" si="27"/>
        <v>2931.36</v>
      </c>
      <c r="K765" s="108"/>
      <c r="L765" s="107"/>
      <c r="M765" s="319"/>
      <c r="N765" s="107"/>
    </row>
    <row r="766" spans="1:14" s="200" customFormat="1" ht="18" customHeight="1">
      <c r="A766" s="107">
        <v>760</v>
      </c>
      <c r="B766" s="107" t="s">
        <v>142</v>
      </c>
      <c r="C766" s="90">
        <v>43519</v>
      </c>
      <c r="D766" s="107" t="s">
        <v>2803</v>
      </c>
      <c r="E766" s="107" t="s">
        <v>1709</v>
      </c>
      <c r="F766" s="126">
        <v>356.88</v>
      </c>
      <c r="G766" s="107" t="str">
        <f t="shared" si="26"/>
        <v>SH19-01785</v>
      </c>
      <c r="H766" s="318"/>
      <c r="I766" s="126"/>
      <c r="J766" s="110">
        <f t="shared" si="27"/>
        <v>356.88</v>
      </c>
      <c r="K766" s="108"/>
      <c r="L766" s="107"/>
      <c r="M766" s="319"/>
      <c r="N766" s="107"/>
    </row>
    <row r="767" spans="1:14" s="200" customFormat="1" ht="18" customHeight="1">
      <c r="A767" s="107">
        <v>761</v>
      </c>
      <c r="B767" s="107" t="s">
        <v>55</v>
      </c>
      <c r="C767" s="90">
        <v>43521</v>
      </c>
      <c r="D767" s="107" t="s">
        <v>2804</v>
      </c>
      <c r="E767" s="107" t="s">
        <v>1709</v>
      </c>
      <c r="F767" s="126">
        <v>1548.18</v>
      </c>
      <c r="G767" s="107" t="str">
        <f t="shared" si="26"/>
        <v>SH19-01786</v>
      </c>
      <c r="H767" s="318"/>
      <c r="I767" s="126"/>
      <c r="J767" s="110">
        <f t="shared" si="27"/>
        <v>1548.18</v>
      </c>
      <c r="K767" s="108"/>
      <c r="L767" s="107"/>
      <c r="M767" s="319"/>
      <c r="N767" s="107"/>
    </row>
    <row r="768" spans="1:14" s="200" customFormat="1" ht="18" customHeight="1">
      <c r="A768" s="107">
        <v>762</v>
      </c>
      <c r="B768" s="107" t="s">
        <v>55</v>
      </c>
      <c r="C768" s="90">
        <v>43521</v>
      </c>
      <c r="D768" s="107" t="s">
        <v>2805</v>
      </c>
      <c r="E768" s="107" t="s">
        <v>1709</v>
      </c>
      <c r="F768" s="126">
        <v>1644.84</v>
      </c>
      <c r="G768" s="107" t="str">
        <f t="shared" si="26"/>
        <v>SH19-01787</v>
      </c>
      <c r="H768" s="318"/>
      <c r="I768" s="126"/>
      <c r="J768" s="110">
        <f t="shared" si="27"/>
        <v>1644.84</v>
      </c>
      <c r="K768" s="108"/>
      <c r="L768" s="107"/>
      <c r="M768" s="319"/>
      <c r="N768" s="107"/>
    </row>
    <row r="769" spans="1:14" s="200" customFormat="1" ht="18" customHeight="1">
      <c r="A769" s="107">
        <v>763</v>
      </c>
      <c r="B769" s="107" t="s">
        <v>55</v>
      </c>
      <c r="C769" s="90">
        <v>43521</v>
      </c>
      <c r="D769" s="107" t="s">
        <v>2806</v>
      </c>
      <c r="E769" s="107" t="s">
        <v>1709</v>
      </c>
      <c r="F769" s="126">
        <v>1447.74</v>
      </c>
      <c r="G769" s="107" t="str">
        <f t="shared" si="26"/>
        <v>SH19-01788</v>
      </c>
      <c r="H769" s="318"/>
      <c r="I769" s="126"/>
      <c r="J769" s="110">
        <f t="shared" si="27"/>
        <v>1447.74</v>
      </c>
      <c r="K769" s="108"/>
      <c r="L769" s="107"/>
      <c r="M769" s="319"/>
      <c r="N769" s="107"/>
    </row>
    <row r="770" spans="1:14" s="200" customFormat="1" ht="18" customHeight="1">
      <c r="A770" s="107">
        <v>764</v>
      </c>
      <c r="B770" s="107" t="s">
        <v>329</v>
      </c>
      <c r="C770" s="90">
        <v>43521</v>
      </c>
      <c r="D770" s="107" t="s">
        <v>2807</v>
      </c>
      <c r="E770" s="107" t="s">
        <v>1709</v>
      </c>
      <c r="F770" s="126">
        <v>1852.21</v>
      </c>
      <c r="G770" s="107" t="str">
        <f t="shared" si="26"/>
        <v>SH19-01790</v>
      </c>
      <c r="H770" s="318"/>
      <c r="I770" s="126"/>
      <c r="J770" s="110">
        <f t="shared" si="27"/>
        <v>1852.21</v>
      </c>
      <c r="K770" s="108"/>
      <c r="L770" s="107"/>
      <c r="M770" s="319"/>
      <c r="N770" s="107"/>
    </row>
    <row r="771" spans="1:14" s="200" customFormat="1" ht="18" customHeight="1">
      <c r="A771" s="107">
        <v>765</v>
      </c>
      <c r="B771" s="107" t="s">
        <v>139</v>
      </c>
      <c r="C771" s="90">
        <v>43521</v>
      </c>
      <c r="D771" s="107" t="s">
        <v>2808</v>
      </c>
      <c r="E771" s="107" t="s">
        <v>1709</v>
      </c>
      <c r="F771" s="126">
        <v>1225.5</v>
      </c>
      <c r="G771" s="107" t="str">
        <f t="shared" si="26"/>
        <v>SH19-01791</v>
      </c>
      <c r="H771" s="318"/>
      <c r="I771" s="126"/>
      <c r="J771" s="110">
        <f t="shared" si="27"/>
        <v>1225.5</v>
      </c>
      <c r="K771" s="108"/>
      <c r="L771" s="107"/>
      <c r="M771" s="319"/>
      <c r="N771" s="107"/>
    </row>
    <row r="772" spans="1:14" s="200" customFormat="1" ht="18" customHeight="1">
      <c r="A772" s="107">
        <v>766</v>
      </c>
      <c r="B772" s="107" t="s">
        <v>43</v>
      </c>
      <c r="C772" s="90">
        <v>43521</v>
      </c>
      <c r="D772" s="107" t="s">
        <v>2809</v>
      </c>
      <c r="E772" s="107" t="s">
        <v>1709</v>
      </c>
      <c r="F772" s="126">
        <v>4473.8</v>
      </c>
      <c r="G772" s="107" t="str">
        <f t="shared" si="26"/>
        <v>SH19-01792</v>
      </c>
      <c r="H772" s="318"/>
      <c r="I772" s="126"/>
      <c r="J772" s="110">
        <f t="shared" si="27"/>
        <v>4473.8</v>
      </c>
      <c r="K772" s="108"/>
      <c r="L772" s="107"/>
      <c r="M772" s="319"/>
      <c r="N772" s="107"/>
    </row>
    <row r="773" spans="1:14" s="200" customFormat="1" ht="18" customHeight="1">
      <c r="A773" s="107">
        <v>767</v>
      </c>
      <c r="B773" s="107" t="s">
        <v>337</v>
      </c>
      <c r="C773" s="90">
        <v>43521</v>
      </c>
      <c r="D773" s="107" t="s">
        <v>2810</v>
      </c>
      <c r="E773" s="107" t="s">
        <v>1709</v>
      </c>
      <c r="F773" s="126">
        <v>6136</v>
      </c>
      <c r="G773" s="107" t="str">
        <f t="shared" si="26"/>
        <v>SH19-01793</v>
      </c>
      <c r="H773" s="318"/>
      <c r="I773" s="126"/>
      <c r="J773" s="110">
        <f t="shared" si="27"/>
        <v>6136</v>
      </c>
      <c r="K773" s="108"/>
      <c r="L773" s="107"/>
      <c r="M773" s="319"/>
      <c r="N773" s="107"/>
    </row>
    <row r="774" spans="1:14" s="200" customFormat="1" ht="18" customHeight="1">
      <c r="A774" s="107">
        <v>768</v>
      </c>
      <c r="B774" s="107" t="s">
        <v>197</v>
      </c>
      <c r="C774" s="90">
        <v>43521</v>
      </c>
      <c r="D774" s="107" t="s">
        <v>2811</v>
      </c>
      <c r="E774" s="107" t="s">
        <v>1709</v>
      </c>
      <c r="F774" s="126">
        <v>4393.4399999999996</v>
      </c>
      <c r="G774" s="107" t="str">
        <f t="shared" si="26"/>
        <v>SH19-01794</v>
      </c>
      <c r="H774" s="318"/>
      <c r="I774" s="126"/>
      <c r="J774" s="110">
        <f t="shared" si="27"/>
        <v>4393.4399999999996</v>
      </c>
      <c r="K774" s="108"/>
      <c r="L774" s="107"/>
      <c r="M774" s="319"/>
      <c r="N774" s="107"/>
    </row>
    <row r="775" spans="1:14" s="200" customFormat="1" ht="18" customHeight="1">
      <c r="A775" s="107">
        <v>769</v>
      </c>
      <c r="B775" s="107" t="s">
        <v>197</v>
      </c>
      <c r="C775" s="90">
        <v>43521</v>
      </c>
      <c r="D775" s="107" t="s">
        <v>2812</v>
      </c>
      <c r="E775" s="107" t="s">
        <v>1709</v>
      </c>
      <c r="F775" s="126">
        <v>5098.1000000000004</v>
      </c>
      <c r="G775" s="107" t="str">
        <f t="shared" si="26"/>
        <v>SH19-01795</v>
      </c>
      <c r="H775" s="318"/>
      <c r="I775" s="126"/>
      <c r="J775" s="110">
        <f t="shared" si="27"/>
        <v>5098.1000000000004</v>
      </c>
      <c r="K775" s="108"/>
      <c r="L775" s="107"/>
      <c r="M775" s="319"/>
      <c r="N775" s="107"/>
    </row>
    <row r="776" spans="1:14" s="200" customFormat="1" ht="18" customHeight="1">
      <c r="A776" s="107">
        <v>770</v>
      </c>
      <c r="B776" s="107" t="s">
        <v>197</v>
      </c>
      <c r="C776" s="90">
        <v>43521</v>
      </c>
      <c r="D776" s="107" t="s">
        <v>2813</v>
      </c>
      <c r="E776" s="107" t="s">
        <v>1709</v>
      </c>
      <c r="F776" s="126">
        <v>4393.4399999999996</v>
      </c>
      <c r="G776" s="107" t="str">
        <f t="shared" si="26"/>
        <v>SH19-01796</v>
      </c>
      <c r="H776" s="318"/>
      <c r="I776" s="126"/>
      <c r="J776" s="110">
        <f t="shared" si="27"/>
        <v>4393.4399999999996</v>
      </c>
      <c r="K776" s="108"/>
      <c r="L776" s="107"/>
      <c r="M776" s="319"/>
      <c r="N776" s="107"/>
    </row>
    <row r="777" spans="1:14" s="200" customFormat="1" ht="18" customHeight="1">
      <c r="A777" s="107">
        <v>771</v>
      </c>
      <c r="B777" s="107" t="s">
        <v>207</v>
      </c>
      <c r="C777" s="90">
        <v>43521</v>
      </c>
      <c r="D777" s="107" t="s">
        <v>2814</v>
      </c>
      <c r="E777" s="107" t="s">
        <v>1709</v>
      </c>
      <c r="F777" s="126">
        <v>2511.79</v>
      </c>
      <c r="G777" s="107" t="str">
        <f t="shared" si="26"/>
        <v>SH19-01797</v>
      </c>
      <c r="H777" s="318"/>
      <c r="I777" s="126"/>
      <c r="J777" s="110">
        <f t="shared" si="27"/>
        <v>2511.79</v>
      </c>
      <c r="K777" s="108"/>
      <c r="L777" s="107"/>
      <c r="M777" s="319"/>
      <c r="N777" s="107"/>
    </row>
    <row r="778" spans="1:14" s="200" customFormat="1" ht="18" customHeight="1">
      <c r="A778" s="107">
        <v>772</v>
      </c>
      <c r="B778" s="107" t="s">
        <v>42</v>
      </c>
      <c r="C778" s="90">
        <v>43521</v>
      </c>
      <c r="D778" s="107" t="s">
        <v>2815</v>
      </c>
      <c r="E778" s="107" t="s">
        <v>3033</v>
      </c>
      <c r="F778" s="126">
        <v>16.170000000000002</v>
      </c>
      <c r="G778" s="107" t="str">
        <f t="shared" si="26"/>
        <v>SH19-01798</v>
      </c>
      <c r="H778" s="318"/>
      <c r="I778" s="126"/>
      <c r="J778" s="110">
        <f t="shared" si="27"/>
        <v>16.170000000000002</v>
      </c>
      <c r="K778" s="108"/>
      <c r="L778" s="107"/>
      <c r="M778" s="319"/>
      <c r="N778" s="107"/>
    </row>
    <row r="779" spans="1:14" s="200" customFormat="1" ht="18" customHeight="1">
      <c r="A779" s="107">
        <v>773</v>
      </c>
      <c r="B779" s="107" t="s">
        <v>291</v>
      </c>
      <c r="C779" s="90">
        <v>43521</v>
      </c>
      <c r="D779" s="107" t="s">
        <v>2816</v>
      </c>
      <c r="E779" s="107" t="s">
        <v>1709</v>
      </c>
      <c r="F779" s="126">
        <v>1924.63</v>
      </c>
      <c r="G779" s="107" t="str">
        <f t="shared" si="26"/>
        <v>SH19-01799</v>
      </c>
      <c r="H779" s="318"/>
      <c r="I779" s="126"/>
      <c r="J779" s="110">
        <f t="shared" si="27"/>
        <v>1924.63</v>
      </c>
      <c r="K779" s="108"/>
      <c r="L779" s="107"/>
      <c r="M779" s="319"/>
      <c r="N779" s="107"/>
    </row>
    <row r="780" spans="1:14" s="200" customFormat="1" ht="18" customHeight="1">
      <c r="A780" s="107">
        <v>774</v>
      </c>
      <c r="B780" s="107" t="s">
        <v>1727</v>
      </c>
      <c r="C780" s="90">
        <v>43521</v>
      </c>
      <c r="D780" s="107" t="s">
        <v>2817</v>
      </c>
      <c r="E780" s="107" t="s">
        <v>1709</v>
      </c>
      <c r="F780" s="126">
        <v>706.84</v>
      </c>
      <c r="G780" s="107" t="str">
        <f t="shared" si="26"/>
        <v>SH19-01800</v>
      </c>
      <c r="H780" s="318"/>
      <c r="I780" s="126"/>
      <c r="J780" s="110">
        <f t="shared" si="27"/>
        <v>706.84</v>
      </c>
      <c r="K780" s="108"/>
      <c r="L780" s="107"/>
      <c r="M780" s="319"/>
      <c r="N780" s="107"/>
    </row>
    <row r="781" spans="1:14" s="200" customFormat="1" ht="18" customHeight="1">
      <c r="A781" s="107">
        <v>775</v>
      </c>
      <c r="B781" s="107" t="s">
        <v>42</v>
      </c>
      <c r="C781" s="90">
        <v>43521</v>
      </c>
      <c r="D781" s="107" t="s">
        <v>2818</v>
      </c>
      <c r="E781" s="107" t="s">
        <v>3033</v>
      </c>
      <c r="F781" s="126">
        <v>2.61</v>
      </c>
      <c r="G781" s="107" t="str">
        <f t="shared" si="26"/>
        <v>SH19-01801</v>
      </c>
      <c r="H781" s="318"/>
      <c r="I781" s="126"/>
      <c r="J781" s="110">
        <f t="shared" si="27"/>
        <v>2.61</v>
      </c>
      <c r="K781" s="108"/>
      <c r="L781" s="107"/>
      <c r="M781" s="319"/>
      <c r="N781" s="107"/>
    </row>
    <row r="782" spans="1:14" s="200" customFormat="1" ht="18" customHeight="1">
      <c r="A782" s="107">
        <v>776</v>
      </c>
      <c r="B782" s="107" t="s">
        <v>288</v>
      </c>
      <c r="C782" s="90">
        <v>43521</v>
      </c>
      <c r="D782" s="107" t="s">
        <v>2819</v>
      </c>
      <c r="E782" s="107" t="s">
        <v>1709</v>
      </c>
      <c r="F782" s="126">
        <v>1226.3599999999999</v>
      </c>
      <c r="G782" s="107" t="str">
        <f t="shared" si="26"/>
        <v>SH19-01802</v>
      </c>
      <c r="H782" s="318"/>
      <c r="I782" s="126"/>
      <c r="J782" s="110">
        <f t="shared" si="27"/>
        <v>1226.3599999999999</v>
      </c>
      <c r="K782" s="108"/>
      <c r="L782" s="107"/>
      <c r="M782" s="319"/>
      <c r="N782" s="107"/>
    </row>
    <row r="783" spans="1:14" s="200" customFormat="1" ht="18" customHeight="1">
      <c r="A783" s="107">
        <v>777</v>
      </c>
      <c r="B783" s="107" t="s">
        <v>1746</v>
      </c>
      <c r="C783" s="90"/>
      <c r="D783" s="353" t="s">
        <v>2820</v>
      </c>
      <c r="E783" s="107" t="s">
        <v>1709</v>
      </c>
      <c r="F783" s="126">
        <v>0</v>
      </c>
      <c r="G783" s="107" t="str">
        <f t="shared" si="26"/>
        <v>SH19-01803</v>
      </c>
      <c r="H783" s="318"/>
      <c r="I783" s="126"/>
      <c r="J783" s="110">
        <f t="shared" si="27"/>
        <v>0</v>
      </c>
      <c r="K783" s="108"/>
      <c r="L783" s="107"/>
      <c r="M783" s="319"/>
      <c r="N783" s="107"/>
    </row>
    <row r="784" spans="1:14" s="200" customFormat="1" ht="18" customHeight="1">
      <c r="A784" s="107">
        <v>778</v>
      </c>
      <c r="B784" s="107" t="s">
        <v>54</v>
      </c>
      <c r="C784" s="90">
        <v>43521</v>
      </c>
      <c r="D784" s="107" t="s">
        <v>2821</v>
      </c>
      <c r="E784" s="107" t="s">
        <v>1709</v>
      </c>
      <c r="F784" s="126">
        <f>446.4+286.5</f>
        <v>732.9</v>
      </c>
      <c r="G784" s="107" t="str">
        <f t="shared" si="26"/>
        <v>SH19-01804</v>
      </c>
      <c r="H784" s="318"/>
      <c r="I784" s="126"/>
      <c r="J784" s="110">
        <f t="shared" si="27"/>
        <v>732.9</v>
      </c>
      <c r="K784" s="108"/>
      <c r="L784" s="107"/>
      <c r="M784" s="319"/>
      <c r="N784" s="107"/>
    </row>
    <row r="785" spans="1:14" s="200" customFormat="1" ht="18" customHeight="1">
      <c r="A785" s="107">
        <v>779</v>
      </c>
      <c r="B785" s="107" t="s">
        <v>337</v>
      </c>
      <c r="C785" s="90">
        <v>43521</v>
      </c>
      <c r="D785" s="107" t="s">
        <v>2822</v>
      </c>
      <c r="E785" s="107" t="s">
        <v>1709</v>
      </c>
      <c r="F785" s="126">
        <v>260</v>
      </c>
      <c r="G785" s="107" t="str">
        <f t="shared" si="26"/>
        <v>SH19-01805</v>
      </c>
      <c r="H785" s="318"/>
      <c r="I785" s="126"/>
      <c r="J785" s="110">
        <f t="shared" si="27"/>
        <v>260</v>
      </c>
      <c r="K785" s="108"/>
      <c r="L785" s="107"/>
      <c r="M785" s="319"/>
      <c r="N785" s="107"/>
    </row>
    <row r="786" spans="1:14" s="200" customFormat="1" ht="18" customHeight="1">
      <c r="A786" s="107">
        <v>780</v>
      </c>
      <c r="B786" s="107" t="s">
        <v>42</v>
      </c>
      <c r="C786" s="90">
        <v>43521</v>
      </c>
      <c r="D786" s="107" t="s">
        <v>2823</v>
      </c>
      <c r="E786" s="107" t="s">
        <v>3033</v>
      </c>
      <c r="F786" s="126">
        <v>148.28</v>
      </c>
      <c r="G786" s="107" t="str">
        <f t="shared" si="26"/>
        <v>SH19-01806</v>
      </c>
      <c r="H786" s="318"/>
      <c r="I786" s="126"/>
      <c r="J786" s="110">
        <f t="shared" si="27"/>
        <v>148.28</v>
      </c>
      <c r="K786" s="108"/>
      <c r="L786" s="107"/>
      <c r="M786" s="319"/>
      <c r="N786" s="107"/>
    </row>
    <row r="787" spans="1:14" s="200" customFormat="1" ht="18" customHeight="1">
      <c r="A787" s="107">
        <v>781</v>
      </c>
      <c r="B787" s="107" t="s">
        <v>288</v>
      </c>
      <c r="C787" s="90">
        <v>43521</v>
      </c>
      <c r="D787" s="107" t="s">
        <v>2824</v>
      </c>
      <c r="E787" s="107" t="s">
        <v>1709</v>
      </c>
      <c r="F787" s="126">
        <v>2328.48</v>
      </c>
      <c r="G787" s="107" t="str">
        <f t="shared" si="26"/>
        <v>SH19-01807</v>
      </c>
      <c r="H787" s="318"/>
      <c r="I787" s="126"/>
      <c r="J787" s="110">
        <f t="shared" si="27"/>
        <v>2328.48</v>
      </c>
      <c r="K787" s="108"/>
      <c r="L787" s="107"/>
      <c r="M787" s="319"/>
      <c r="N787" s="107"/>
    </row>
    <row r="788" spans="1:14" s="200" customFormat="1" ht="18" customHeight="1">
      <c r="A788" s="107">
        <v>782</v>
      </c>
      <c r="B788" s="107" t="s">
        <v>288</v>
      </c>
      <c r="C788" s="90">
        <v>43521</v>
      </c>
      <c r="D788" s="107" t="s">
        <v>2825</v>
      </c>
      <c r="E788" s="107" t="s">
        <v>1709</v>
      </c>
      <c r="F788" s="126">
        <v>647.29</v>
      </c>
      <c r="G788" s="107" t="str">
        <f t="shared" si="26"/>
        <v>SH19-01808</v>
      </c>
      <c r="H788" s="318"/>
      <c r="I788" s="126"/>
      <c r="J788" s="110">
        <f t="shared" si="27"/>
        <v>647.29</v>
      </c>
      <c r="K788" s="108"/>
      <c r="L788" s="107"/>
      <c r="M788" s="319"/>
      <c r="N788" s="107"/>
    </row>
    <row r="789" spans="1:14" s="200" customFormat="1" ht="18" customHeight="1">
      <c r="A789" s="107">
        <v>783</v>
      </c>
      <c r="B789" s="107" t="s">
        <v>142</v>
      </c>
      <c r="C789" s="90">
        <v>43521</v>
      </c>
      <c r="D789" s="107" t="s">
        <v>2826</v>
      </c>
      <c r="E789" s="107" t="s">
        <v>1709</v>
      </c>
      <c r="F789" s="126">
        <v>1171.94</v>
      </c>
      <c r="G789" s="107" t="str">
        <f t="shared" si="26"/>
        <v>SH19-01809</v>
      </c>
      <c r="H789" s="318"/>
      <c r="I789" s="126"/>
      <c r="J789" s="110">
        <f t="shared" si="27"/>
        <v>1171.94</v>
      </c>
      <c r="K789" s="108"/>
      <c r="L789" s="107"/>
      <c r="M789" s="319"/>
      <c r="N789" s="107"/>
    </row>
    <row r="790" spans="1:14" s="200" customFormat="1" ht="18" customHeight="1">
      <c r="A790" s="107">
        <v>784</v>
      </c>
      <c r="B790" s="107" t="s">
        <v>142</v>
      </c>
      <c r="C790" s="90">
        <v>43521</v>
      </c>
      <c r="D790" s="107" t="s">
        <v>2827</v>
      </c>
      <c r="E790" s="107" t="s">
        <v>1709</v>
      </c>
      <c r="F790" s="126">
        <v>629.76</v>
      </c>
      <c r="G790" s="107" t="str">
        <f t="shared" si="26"/>
        <v>SH19-01810</v>
      </c>
      <c r="H790" s="318"/>
      <c r="I790" s="126"/>
      <c r="J790" s="110">
        <f t="shared" si="27"/>
        <v>629.76</v>
      </c>
      <c r="K790" s="108"/>
      <c r="L790" s="107"/>
      <c r="M790" s="319"/>
      <c r="N790" s="107"/>
    </row>
    <row r="791" spans="1:14" s="200" customFormat="1" ht="18" customHeight="1">
      <c r="A791" s="107">
        <v>785</v>
      </c>
      <c r="B791" s="107" t="s">
        <v>43</v>
      </c>
      <c r="C791" s="90">
        <v>43521</v>
      </c>
      <c r="D791" s="107" t="s">
        <v>2828</v>
      </c>
      <c r="E791" s="107" t="s">
        <v>1709</v>
      </c>
      <c r="F791" s="126">
        <v>1035.33</v>
      </c>
      <c r="G791" s="107" t="str">
        <f t="shared" si="26"/>
        <v>SH19-01811</v>
      </c>
      <c r="H791" s="318"/>
      <c r="I791" s="126"/>
      <c r="J791" s="110">
        <f t="shared" si="27"/>
        <v>1035.33</v>
      </c>
      <c r="K791" s="108"/>
      <c r="L791" s="107"/>
      <c r="M791" s="319"/>
      <c r="N791" s="107"/>
    </row>
    <row r="792" spans="1:14" s="200" customFormat="1" ht="18" customHeight="1">
      <c r="A792" s="107">
        <v>786</v>
      </c>
      <c r="B792" s="107" t="s">
        <v>42</v>
      </c>
      <c r="C792" s="90">
        <v>43521</v>
      </c>
      <c r="D792" s="107" t="s">
        <v>2829</v>
      </c>
      <c r="E792" s="107" t="s">
        <v>3033</v>
      </c>
      <c r="F792" s="126">
        <v>8.1</v>
      </c>
      <c r="G792" s="107" t="str">
        <f t="shared" si="26"/>
        <v>SH19-01812</v>
      </c>
      <c r="H792" s="318"/>
      <c r="I792" s="126"/>
      <c r="J792" s="110">
        <f t="shared" si="27"/>
        <v>8.1</v>
      </c>
      <c r="K792" s="108"/>
      <c r="L792" s="107"/>
      <c r="M792" s="319"/>
      <c r="N792" s="107"/>
    </row>
    <row r="793" spans="1:14" s="200" customFormat="1" ht="18" customHeight="1">
      <c r="A793" s="107">
        <v>787</v>
      </c>
      <c r="B793" s="107" t="s">
        <v>42</v>
      </c>
      <c r="C793" s="90">
        <v>43521</v>
      </c>
      <c r="D793" s="107" t="s">
        <v>2830</v>
      </c>
      <c r="E793" s="107" t="s">
        <v>3033</v>
      </c>
      <c r="F793" s="126">
        <v>54.25</v>
      </c>
      <c r="G793" s="107" t="str">
        <f t="shared" si="26"/>
        <v>SH19-01813</v>
      </c>
      <c r="H793" s="318"/>
      <c r="I793" s="126"/>
      <c r="J793" s="110">
        <f t="shared" si="27"/>
        <v>54.25</v>
      </c>
      <c r="K793" s="108"/>
      <c r="L793" s="107"/>
      <c r="M793" s="319"/>
      <c r="N793" s="107"/>
    </row>
    <row r="794" spans="1:14" s="200" customFormat="1" ht="18" customHeight="1">
      <c r="A794" s="107">
        <v>788</v>
      </c>
      <c r="B794" s="107" t="s">
        <v>141</v>
      </c>
      <c r="C794" s="90">
        <v>43521</v>
      </c>
      <c r="D794" s="107" t="s">
        <v>2831</v>
      </c>
      <c r="E794" s="107" t="s">
        <v>1709</v>
      </c>
      <c r="F794" s="126">
        <v>2166</v>
      </c>
      <c r="G794" s="107" t="str">
        <f t="shared" si="26"/>
        <v>SH19-01814</v>
      </c>
      <c r="H794" s="318"/>
      <c r="I794" s="126"/>
      <c r="J794" s="110">
        <f t="shared" si="27"/>
        <v>2166</v>
      </c>
      <c r="K794" s="108"/>
      <c r="L794" s="107"/>
      <c r="M794" s="319"/>
      <c r="N794" s="107"/>
    </row>
    <row r="795" spans="1:14" s="200" customFormat="1" ht="18" customHeight="1">
      <c r="A795" s="107">
        <v>789</v>
      </c>
      <c r="B795" s="107" t="s">
        <v>43</v>
      </c>
      <c r="C795" s="90">
        <v>43521</v>
      </c>
      <c r="D795" s="107" t="s">
        <v>2832</v>
      </c>
      <c r="E795" s="107" t="s">
        <v>1709</v>
      </c>
      <c r="F795" s="126">
        <v>3009.25</v>
      </c>
      <c r="G795" s="107" t="str">
        <f t="shared" si="26"/>
        <v>SH19-01815</v>
      </c>
      <c r="H795" s="318"/>
      <c r="I795" s="126"/>
      <c r="J795" s="110">
        <f t="shared" si="27"/>
        <v>3009.25</v>
      </c>
      <c r="K795" s="108"/>
      <c r="L795" s="107"/>
      <c r="M795" s="319"/>
      <c r="N795" s="107"/>
    </row>
    <row r="796" spans="1:14" s="200" customFormat="1" ht="18" customHeight="1">
      <c r="A796" s="107">
        <v>790</v>
      </c>
      <c r="B796" s="107" t="s">
        <v>42</v>
      </c>
      <c r="C796" s="90">
        <v>43522</v>
      </c>
      <c r="D796" s="107" t="s">
        <v>2833</v>
      </c>
      <c r="E796" s="107" t="s">
        <v>3022</v>
      </c>
      <c r="F796" s="126">
        <v>5241.07</v>
      </c>
      <c r="G796" s="107" t="str">
        <f t="shared" si="26"/>
        <v>SH19-01816</v>
      </c>
      <c r="H796" s="318"/>
      <c r="I796" s="126"/>
      <c r="J796" s="110">
        <f t="shared" si="27"/>
        <v>5241.07</v>
      </c>
      <c r="K796" s="108"/>
      <c r="L796" s="107"/>
      <c r="M796" s="319"/>
      <c r="N796" s="107"/>
    </row>
    <row r="797" spans="1:14" s="200" customFormat="1" ht="18" customHeight="1">
      <c r="A797" s="107">
        <v>791</v>
      </c>
      <c r="B797" s="107" t="s">
        <v>42</v>
      </c>
      <c r="C797" s="90">
        <v>43522</v>
      </c>
      <c r="D797" s="107" t="s">
        <v>2834</v>
      </c>
      <c r="E797" s="107" t="s">
        <v>3022</v>
      </c>
      <c r="F797" s="126">
        <v>2485.4</v>
      </c>
      <c r="G797" s="107" t="str">
        <f t="shared" si="26"/>
        <v>SH19-01817</v>
      </c>
      <c r="H797" s="318"/>
      <c r="I797" s="126"/>
      <c r="J797" s="110">
        <f t="shared" si="27"/>
        <v>2485.4</v>
      </c>
      <c r="K797" s="108"/>
      <c r="L797" s="107"/>
      <c r="M797" s="319"/>
      <c r="N797" s="107"/>
    </row>
    <row r="798" spans="1:14" s="200" customFormat="1" ht="18" customHeight="1">
      <c r="A798" s="107">
        <v>792</v>
      </c>
      <c r="B798" s="107" t="s">
        <v>42</v>
      </c>
      <c r="C798" s="90">
        <v>43522</v>
      </c>
      <c r="D798" s="107" t="s">
        <v>2835</v>
      </c>
      <c r="E798" s="107" t="s">
        <v>3022</v>
      </c>
      <c r="F798" s="126">
        <v>904.21</v>
      </c>
      <c r="G798" s="107" t="str">
        <f t="shared" si="26"/>
        <v>SH19-01818</v>
      </c>
      <c r="H798" s="318"/>
      <c r="I798" s="126"/>
      <c r="J798" s="110">
        <f t="shared" si="27"/>
        <v>904.21</v>
      </c>
      <c r="K798" s="108"/>
      <c r="L798" s="107"/>
      <c r="M798" s="319"/>
      <c r="N798" s="107"/>
    </row>
    <row r="799" spans="1:14" s="200" customFormat="1" ht="18" customHeight="1">
      <c r="A799" s="107">
        <v>793</v>
      </c>
      <c r="B799" s="107" t="s">
        <v>42</v>
      </c>
      <c r="C799" s="90">
        <v>43523</v>
      </c>
      <c r="D799" s="107" t="s">
        <v>2836</v>
      </c>
      <c r="E799" s="107" t="s">
        <v>3021</v>
      </c>
      <c r="F799" s="126">
        <v>3686.54</v>
      </c>
      <c r="G799" s="107" t="str">
        <f t="shared" si="26"/>
        <v>SH19-01819</v>
      </c>
      <c r="H799" s="318"/>
      <c r="I799" s="126"/>
      <c r="J799" s="110">
        <f t="shared" si="27"/>
        <v>3686.54</v>
      </c>
      <c r="K799" s="108"/>
      <c r="L799" s="107"/>
      <c r="M799" s="319"/>
      <c r="N799" s="107"/>
    </row>
    <row r="800" spans="1:14" s="200" customFormat="1" ht="18" customHeight="1">
      <c r="A800" s="107">
        <v>794</v>
      </c>
      <c r="B800" s="107" t="s">
        <v>42</v>
      </c>
      <c r="C800" s="90">
        <v>43523</v>
      </c>
      <c r="D800" s="107" t="s">
        <v>2837</v>
      </c>
      <c r="E800" s="107" t="s">
        <v>3021</v>
      </c>
      <c r="F800" s="126">
        <v>1933.09</v>
      </c>
      <c r="G800" s="107" t="str">
        <f t="shared" ref="G800:G865" si="28">D800</f>
        <v>SH19-01820</v>
      </c>
      <c r="H800" s="318"/>
      <c r="I800" s="126"/>
      <c r="J800" s="110">
        <f t="shared" ref="J800:J865" si="29">F800-I800</f>
        <v>1933.09</v>
      </c>
      <c r="K800" s="108"/>
      <c r="L800" s="107"/>
      <c r="M800" s="319"/>
      <c r="N800" s="107"/>
    </row>
    <row r="801" spans="1:14" s="200" customFormat="1" ht="18" customHeight="1">
      <c r="A801" s="107">
        <v>795</v>
      </c>
      <c r="B801" s="107" t="s">
        <v>42</v>
      </c>
      <c r="C801" s="90">
        <v>43523</v>
      </c>
      <c r="D801" s="107" t="s">
        <v>2838</v>
      </c>
      <c r="E801" s="107" t="s">
        <v>3021</v>
      </c>
      <c r="F801" s="126">
        <v>4756</v>
      </c>
      <c r="G801" s="107" t="str">
        <f t="shared" si="28"/>
        <v>SH19-01821</v>
      </c>
      <c r="H801" s="318"/>
      <c r="I801" s="126"/>
      <c r="J801" s="110">
        <f t="shared" si="29"/>
        <v>4756</v>
      </c>
      <c r="K801" s="108"/>
      <c r="L801" s="107"/>
      <c r="M801" s="319"/>
      <c r="N801" s="107"/>
    </row>
    <row r="802" spans="1:14" s="200" customFormat="1" ht="18" customHeight="1">
      <c r="A802" s="107">
        <v>796</v>
      </c>
      <c r="B802" s="107" t="s">
        <v>42</v>
      </c>
      <c r="C802" s="90">
        <v>43523</v>
      </c>
      <c r="D802" s="107" t="s">
        <v>2839</v>
      </c>
      <c r="E802" s="107" t="s">
        <v>3021</v>
      </c>
      <c r="F802" s="126">
        <v>2418.7399999999998</v>
      </c>
      <c r="G802" s="107" t="str">
        <f t="shared" si="28"/>
        <v>SH19-01822</v>
      </c>
      <c r="H802" s="318"/>
      <c r="I802" s="126"/>
      <c r="J802" s="110">
        <f t="shared" si="29"/>
        <v>2418.7399999999998</v>
      </c>
      <c r="K802" s="108"/>
      <c r="L802" s="107"/>
      <c r="M802" s="319"/>
      <c r="N802" s="107"/>
    </row>
    <row r="803" spans="1:14" s="200" customFormat="1" ht="18" customHeight="1">
      <c r="A803" s="107">
        <v>797</v>
      </c>
      <c r="B803" s="107" t="s">
        <v>42</v>
      </c>
      <c r="C803" s="90">
        <v>43523</v>
      </c>
      <c r="D803" s="107" t="s">
        <v>2840</v>
      </c>
      <c r="E803" s="107" t="s">
        <v>3021</v>
      </c>
      <c r="F803" s="126">
        <v>4684.29</v>
      </c>
      <c r="G803" s="107" t="str">
        <f t="shared" si="28"/>
        <v>SH19-01823</v>
      </c>
      <c r="H803" s="318"/>
      <c r="I803" s="126"/>
      <c r="J803" s="110">
        <f t="shared" si="29"/>
        <v>4684.29</v>
      </c>
      <c r="K803" s="108"/>
      <c r="L803" s="107"/>
      <c r="M803" s="319"/>
      <c r="N803" s="107"/>
    </row>
    <row r="804" spans="1:14" s="200" customFormat="1" ht="18" customHeight="1">
      <c r="A804" s="107">
        <v>798</v>
      </c>
      <c r="B804" s="107" t="s">
        <v>42</v>
      </c>
      <c r="C804" s="90">
        <v>43523</v>
      </c>
      <c r="D804" s="107" t="s">
        <v>2841</v>
      </c>
      <c r="E804" s="107" t="s">
        <v>3021</v>
      </c>
      <c r="F804" s="126">
        <v>2484.27</v>
      </c>
      <c r="G804" s="107" t="str">
        <f t="shared" si="28"/>
        <v>SH19-01824</v>
      </c>
      <c r="H804" s="318"/>
      <c r="I804" s="126"/>
      <c r="J804" s="110">
        <f t="shared" si="29"/>
        <v>2484.27</v>
      </c>
      <c r="K804" s="108"/>
      <c r="L804" s="107"/>
      <c r="M804" s="319"/>
      <c r="N804" s="107"/>
    </row>
    <row r="805" spans="1:14" s="200" customFormat="1" ht="18" customHeight="1">
      <c r="A805" s="107">
        <v>799</v>
      </c>
      <c r="B805" s="107" t="s">
        <v>42</v>
      </c>
      <c r="C805" s="90">
        <v>43523</v>
      </c>
      <c r="D805" s="107" t="s">
        <v>2842</v>
      </c>
      <c r="E805" s="107" t="s">
        <v>3021</v>
      </c>
      <c r="F805" s="126">
        <v>951.03</v>
      </c>
      <c r="G805" s="107" t="str">
        <f t="shared" si="28"/>
        <v>SH19-01825</v>
      </c>
      <c r="H805" s="318"/>
      <c r="I805" s="126"/>
      <c r="J805" s="110">
        <f t="shared" si="29"/>
        <v>951.03</v>
      </c>
      <c r="K805" s="108"/>
      <c r="L805" s="107"/>
      <c r="M805" s="319"/>
      <c r="N805" s="107"/>
    </row>
    <row r="806" spans="1:14" s="200" customFormat="1" ht="18" customHeight="1">
      <c r="A806" s="107">
        <v>800</v>
      </c>
      <c r="B806" s="107" t="s">
        <v>42</v>
      </c>
      <c r="C806" s="90">
        <v>43523</v>
      </c>
      <c r="D806" s="107" t="s">
        <v>2843</v>
      </c>
      <c r="E806" s="107" t="s">
        <v>3021</v>
      </c>
      <c r="F806" s="126">
        <v>10919</v>
      </c>
      <c r="G806" s="107" t="str">
        <f t="shared" si="28"/>
        <v>SH19-01826</v>
      </c>
      <c r="H806" s="318"/>
      <c r="I806" s="126"/>
      <c r="J806" s="110">
        <f t="shared" si="29"/>
        <v>10919</v>
      </c>
      <c r="K806" s="108"/>
      <c r="L806" s="107"/>
      <c r="M806" s="319"/>
      <c r="N806" s="107"/>
    </row>
    <row r="807" spans="1:14" s="200" customFormat="1" ht="18" customHeight="1">
      <c r="A807" s="107">
        <v>801</v>
      </c>
      <c r="B807" s="107" t="s">
        <v>42</v>
      </c>
      <c r="C807" s="90">
        <v>43523</v>
      </c>
      <c r="D807" s="107" t="s">
        <v>2844</v>
      </c>
      <c r="E807" s="107" t="s">
        <v>3021</v>
      </c>
      <c r="F807" s="126">
        <v>1901.18</v>
      </c>
      <c r="G807" s="107" t="str">
        <f t="shared" si="28"/>
        <v>SH19-01827</v>
      </c>
      <c r="H807" s="318"/>
      <c r="I807" s="126"/>
      <c r="J807" s="110">
        <f t="shared" si="29"/>
        <v>1901.18</v>
      </c>
      <c r="K807" s="108"/>
      <c r="L807" s="107"/>
      <c r="M807" s="319"/>
      <c r="N807" s="107"/>
    </row>
    <row r="808" spans="1:14" s="200" customFormat="1" ht="18" customHeight="1">
      <c r="A808" s="107">
        <v>802</v>
      </c>
      <c r="B808" s="107" t="s">
        <v>42</v>
      </c>
      <c r="C808" s="90">
        <v>43523</v>
      </c>
      <c r="D808" s="107" t="s">
        <v>2845</v>
      </c>
      <c r="E808" s="107" t="s">
        <v>3021</v>
      </c>
      <c r="F808" s="126">
        <v>7694.89</v>
      </c>
      <c r="G808" s="107" t="str">
        <f t="shared" si="28"/>
        <v>SH19-01828</v>
      </c>
      <c r="H808" s="318"/>
      <c r="I808" s="126"/>
      <c r="J808" s="110">
        <f t="shared" si="29"/>
        <v>7694.89</v>
      </c>
      <c r="K808" s="108"/>
      <c r="L808" s="107"/>
      <c r="M808" s="319"/>
      <c r="N808" s="107"/>
    </row>
    <row r="809" spans="1:14" s="200" customFormat="1" ht="18" customHeight="1">
      <c r="A809" s="107">
        <v>803</v>
      </c>
      <c r="B809" s="107" t="s">
        <v>42</v>
      </c>
      <c r="C809" s="90">
        <v>43523</v>
      </c>
      <c r="D809" s="107" t="s">
        <v>2846</v>
      </c>
      <c r="E809" s="107" t="s">
        <v>3021</v>
      </c>
      <c r="F809" s="126">
        <v>4351.29</v>
      </c>
      <c r="G809" s="107" t="str">
        <f t="shared" si="28"/>
        <v>SH19-01829</v>
      </c>
      <c r="H809" s="318"/>
      <c r="I809" s="126"/>
      <c r="J809" s="110">
        <f t="shared" si="29"/>
        <v>4351.29</v>
      </c>
      <c r="K809" s="108"/>
      <c r="L809" s="107"/>
      <c r="M809" s="319"/>
      <c r="N809" s="107"/>
    </row>
    <row r="810" spans="1:14" s="200" customFormat="1" ht="18" customHeight="1">
      <c r="A810" s="107">
        <v>804</v>
      </c>
      <c r="B810" s="107" t="s">
        <v>42</v>
      </c>
      <c r="C810" s="90">
        <v>43523</v>
      </c>
      <c r="D810" s="107" t="s">
        <v>2847</v>
      </c>
      <c r="E810" s="107" t="s">
        <v>3021</v>
      </c>
      <c r="F810" s="126">
        <v>7506.28</v>
      </c>
      <c r="G810" s="107" t="str">
        <f t="shared" si="28"/>
        <v>SH19-01830</v>
      </c>
      <c r="H810" s="318"/>
      <c r="I810" s="126"/>
      <c r="J810" s="110">
        <f t="shared" si="29"/>
        <v>7506.28</v>
      </c>
      <c r="K810" s="108"/>
      <c r="L810" s="107"/>
      <c r="M810" s="319"/>
      <c r="N810" s="107"/>
    </row>
    <row r="811" spans="1:14" s="200" customFormat="1" ht="18" customHeight="1">
      <c r="A811" s="107">
        <v>805</v>
      </c>
      <c r="B811" s="107" t="s">
        <v>42</v>
      </c>
      <c r="C811" s="90">
        <v>43523</v>
      </c>
      <c r="D811" s="107" t="s">
        <v>2848</v>
      </c>
      <c r="E811" s="107" t="s">
        <v>3021</v>
      </c>
      <c r="F811" s="126">
        <v>4149.3500000000004</v>
      </c>
      <c r="G811" s="107" t="str">
        <f t="shared" si="28"/>
        <v>SH19-01831</v>
      </c>
      <c r="H811" s="318"/>
      <c r="I811" s="126"/>
      <c r="J811" s="110">
        <f t="shared" si="29"/>
        <v>4149.3500000000004</v>
      </c>
      <c r="K811" s="108"/>
      <c r="L811" s="107"/>
      <c r="M811" s="319"/>
      <c r="N811" s="107"/>
    </row>
    <row r="812" spans="1:14" s="200" customFormat="1" ht="18" customHeight="1">
      <c r="A812" s="107">
        <v>806</v>
      </c>
      <c r="B812" s="107" t="s">
        <v>42</v>
      </c>
      <c r="C812" s="90">
        <v>43523</v>
      </c>
      <c r="D812" s="107" t="s">
        <v>2849</v>
      </c>
      <c r="E812" s="107" t="s">
        <v>3021</v>
      </c>
      <c r="F812" s="126">
        <v>12934.19</v>
      </c>
      <c r="G812" s="107" t="str">
        <f t="shared" si="28"/>
        <v>SH19-01832</v>
      </c>
      <c r="H812" s="318"/>
      <c r="I812" s="126"/>
      <c r="J812" s="110">
        <f t="shared" si="29"/>
        <v>12934.19</v>
      </c>
      <c r="K812" s="108"/>
      <c r="L812" s="107"/>
      <c r="M812" s="319"/>
      <c r="N812" s="107"/>
    </row>
    <row r="813" spans="1:14" s="200" customFormat="1" ht="18" customHeight="1">
      <c r="A813" s="107">
        <v>807</v>
      </c>
      <c r="B813" s="107" t="s">
        <v>42</v>
      </c>
      <c r="C813" s="90">
        <v>43523</v>
      </c>
      <c r="D813" s="107" t="s">
        <v>2850</v>
      </c>
      <c r="E813" s="107" t="s">
        <v>3021</v>
      </c>
      <c r="F813" s="126">
        <v>5238.43</v>
      </c>
      <c r="G813" s="107" t="str">
        <f t="shared" si="28"/>
        <v>SH19-01833</v>
      </c>
      <c r="H813" s="318"/>
      <c r="I813" s="126"/>
      <c r="J813" s="110">
        <f t="shared" si="29"/>
        <v>5238.43</v>
      </c>
      <c r="K813" s="108"/>
      <c r="L813" s="107"/>
      <c r="M813" s="319"/>
      <c r="N813" s="107"/>
    </row>
    <row r="814" spans="1:14" s="200" customFormat="1" ht="18" customHeight="1">
      <c r="A814" s="107">
        <v>808</v>
      </c>
      <c r="B814" s="107" t="s">
        <v>355</v>
      </c>
      <c r="C814" s="90">
        <v>43522</v>
      </c>
      <c r="D814" s="107" t="s">
        <v>2851</v>
      </c>
      <c r="E814" s="107" t="s">
        <v>1709</v>
      </c>
      <c r="F814" s="126">
        <v>3056.7</v>
      </c>
      <c r="G814" s="107" t="str">
        <f t="shared" si="28"/>
        <v>SH19-01834</v>
      </c>
      <c r="H814" s="318"/>
      <c r="I814" s="126"/>
      <c r="J814" s="110">
        <f t="shared" si="29"/>
        <v>3056.7</v>
      </c>
      <c r="K814" s="108"/>
      <c r="L814" s="107"/>
      <c r="M814" s="319"/>
      <c r="N814" s="107"/>
    </row>
    <row r="815" spans="1:14" s="200" customFormat="1" ht="18" customHeight="1">
      <c r="A815" s="107">
        <v>809</v>
      </c>
      <c r="B815" s="107" t="s">
        <v>337</v>
      </c>
      <c r="C815" s="90">
        <v>43521</v>
      </c>
      <c r="D815" s="107" t="s">
        <v>2852</v>
      </c>
      <c r="E815" s="107" t="s">
        <v>1709</v>
      </c>
      <c r="F815" s="126">
        <v>5235.95</v>
      </c>
      <c r="G815" s="107" t="str">
        <f t="shared" si="28"/>
        <v>SH19-01835</v>
      </c>
      <c r="H815" s="318"/>
      <c r="I815" s="126"/>
      <c r="J815" s="110">
        <f t="shared" si="29"/>
        <v>5235.95</v>
      </c>
      <c r="K815" s="108"/>
      <c r="L815" s="107"/>
      <c r="M815" s="319"/>
      <c r="N815" s="107"/>
    </row>
    <row r="816" spans="1:14" s="200" customFormat="1" ht="18" customHeight="1">
      <c r="A816" s="107">
        <v>810</v>
      </c>
      <c r="B816" s="107" t="s">
        <v>337</v>
      </c>
      <c r="C816" s="90">
        <v>43522</v>
      </c>
      <c r="D816" s="107" t="s">
        <v>2853</v>
      </c>
      <c r="E816" s="107" t="s">
        <v>1709</v>
      </c>
      <c r="F816" s="126">
        <v>5698.06</v>
      </c>
      <c r="G816" s="107" t="str">
        <f t="shared" si="28"/>
        <v>SH19-01836</v>
      </c>
      <c r="H816" s="318"/>
      <c r="I816" s="126"/>
      <c r="J816" s="110">
        <f t="shared" si="29"/>
        <v>5698.06</v>
      </c>
      <c r="K816" s="108"/>
      <c r="L816" s="107"/>
      <c r="M816" s="319"/>
      <c r="N816" s="107"/>
    </row>
    <row r="817" spans="1:14" s="200" customFormat="1" ht="18" customHeight="1">
      <c r="A817" s="107">
        <v>811</v>
      </c>
      <c r="B817" s="107" t="s">
        <v>197</v>
      </c>
      <c r="C817" s="90">
        <v>43522</v>
      </c>
      <c r="D817" s="107" t="s">
        <v>2854</v>
      </c>
      <c r="E817" s="107" t="s">
        <v>1709</v>
      </c>
      <c r="F817" s="126">
        <v>6012.96</v>
      </c>
      <c r="G817" s="107" t="str">
        <f t="shared" si="28"/>
        <v>SH19-01837</v>
      </c>
      <c r="H817" s="318"/>
      <c r="I817" s="126"/>
      <c r="J817" s="110">
        <f t="shared" si="29"/>
        <v>6012.96</v>
      </c>
      <c r="K817" s="108"/>
      <c r="L817" s="107"/>
      <c r="M817" s="319"/>
      <c r="N817" s="107"/>
    </row>
    <row r="818" spans="1:14" s="200" customFormat="1" ht="18" customHeight="1">
      <c r="A818" s="107">
        <v>812</v>
      </c>
      <c r="B818" s="107" t="s">
        <v>42</v>
      </c>
      <c r="C818" s="90">
        <v>43522</v>
      </c>
      <c r="D818" s="107" t="s">
        <v>2855</v>
      </c>
      <c r="E818" s="107" t="s">
        <v>3022</v>
      </c>
      <c r="F818" s="126">
        <v>16.2</v>
      </c>
      <c r="G818" s="107" t="str">
        <f t="shared" si="28"/>
        <v>SH19-01838</v>
      </c>
      <c r="H818" s="318"/>
      <c r="I818" s="126"/>
      <c r="J818" s="110">
        <f t="shared" si="29"/>
        <v>16.2</v>
      </c>
      <c r="K818" s="108"/>
      <c r="L818" s="107"/>
      <c r="M818" s="319"/>
      <c r="N818" s="107"/>
    </row>
    <row r="819" spans="1:14" s="200" customFormat="1" ht="18" customHeight="1">
      <c r="A819" s="107">
        <v>813</v>
      </c>
      <c r="B819" s="107" t="s">
        <v>55</v>
      </c>
      <c r="C819" s="90">
        <v>43521</v>
      </c>
      <c r="D819" s="107" t="s">
        <v>2856</v>
      </c>
      <c r="E819" s="107" t="s">
        <v>1709</v>
      </c>
      <c r="F819" s="126">
        <v>1644.84</v>
      </c>
      <c r="G819" s="107" t="str">
        <f t="shared" si="28"/>
        <v>SH19-01839</v>
      </c>
      <c r="H819" s="318"/>
      <c r="I819" s="126"/>
      <c r="J819" s="110">
        <f t="shared" si="29"/>
        <v>1644.84</v>
      </c>
      <c r="K819" s="108"/>
      <c r="L819" s="107"/>
      <c r="M819" s="319"/>
      <c r="N819" s="107"/>
    </row>
    <row r="820" spans="1:14" s="200" customFormat="1" ht="18" customHeight="1">
      <c r="A820" s="107">
        <v>814</v>
      </c>
      <c r="B820" s="107" t="s">
        <v>55</v>
      </c>
      <c r="C820" s="90">
        <v>43521</v>
      </c>
      <c r="D820" s="107" t="s">
        <v>2857</v>
      </c>
      <c r="E820" s="107" t="s">
        <v>1709</v>
      </c>
      <c r="F820" s="126">
        <v>1549.62</v>
      </c>
      <c r="G820" s="107" t="str">
        <f t="shared" si="28"/>
        <v>SH19-01840</v>
      </c>
      <c r="H820" s="318"/>
      <c r="I820" s="126"/>
      <c r="J820" s="110">
        <f t="shared" si="29"/>
        <v>1549.62</v>
      </c>
      <c r="K820" s="108"/>
      <c r="L820" s="107"/>
      <c r="M820" s="319"/>
      <c r="N820" s="107"/>
    </row>
    <row r="821" spans="1:14" s="200" customFormat="1" ht="18" customHeight="1">
      <c r="A821" s="107">
        <v>815</v>
      </c>
      <c r="B821" s="107" t="s">
        <v>42</v>
      </c>
      <c r="C821" s="90">
        <v>43522</v>
      </c>
      <c r="D821" s="107" t="s">
        <v>2858</v>
      </c>
      <c r="E821" s="107" t="s">
        <v>3022</v>
      </c>
      <c r="F821" s="126">
        <v>82.73</v>
      </c>
      <c r="G821" s="107" t="str">
        <f t="shared" si="28"/>
        <v>SH19-01841</v>
      </c>
      <c r="H821" s="318"/>
      <c r="I821" s="126"/>
      <c r="J821" s="110">
        <f t="shared" si="29"/>
        <v>82.73</v>
      </c>
      <c r="K821" s="108"/>
      <c r="L821" s="107"/>
      <c r="M821" s="319"/>
      <c r="N821" s="107"/>
    </row>
    <row r="822" spans="1:14" s="200" customFormat="1" ht="18" customHeight="1">
      <c r="A822" s="107">
        <v>816</v>
      </c>
      <c r="B822" s="107" t="s">
        <v>142</v>
      </c>
      <c r="C822" s="90">
        <v>43522</v>
      </c>
      <c r="D822" s="107" t="s">
        <v>2859</v>
      </c>
      <c r="E822" s="107" t="s">
        <v>1709</v>
      </c>
      <c r="F822" s="126">
        <v>1801.86</v>
      </c>
      <c r="G822" s="107" t="str">
        <f t="shared" si="28"/>
        <v>SH19-01842</v>
      </c>
      <c r="H822" s="318"/>
      <c r="I822" s="126"/>
      <c r="J822" s="110">
        <f t="shared" si="29"/>
        <v>1801.86</v>
      </c>
      <c r="K822" s="108"/>
      <c r="L822" s="107"/>
      <c r="M822" s="319"/>
      <c r="N822" s="107"/>
    </row>
    <row r="823" spans="1:14" s="200" customFormat="1" ht="18" customHeight="1">
      <c r="A823" s="107">
        <v>817</v>
      </c>
      <c r="B823" s="107" t="s">
        <v>142</v>
      </c>
      <c r="C823" s="90">
        <v>43522</v>
      </c>
      <c r="D823" s="107" t="s">
        <v>2860</v>
      </c>
      <c r="E823" s="107" t="s">
        <v>1709</v>
      </c>
      <c r="F823" s="126">
        <v>441.1</v>
      </c>
      <c r="G823" s="107" t="str">
        <f t="shared" si="28"/>
        <v>SH19-01843</v>
      </c>
      <c r="H823" s="318"/>
      <c r="I823" s="126"/>
      <c r="J823" s="110">
        <f t="shared" si="29"/>
        <v>441.1</v>
      </c>
      <c r="K823" s="108"/>
      <c r="L823" s="107"/>
      <c r="M823" s="319"/>
      <c r="N823" s="107"/>
    </row>
    <row r="824" spans="1:14" s="200" customFormat="1" ht="18" customHeight="1">
      <c r="A824" s="107">
        <v>818</v>
      </c>
      <c r="B824" s="107" t="s">
        <v>329</v>
      </c>
      <c r="C824" s="90">
        <v>43522</v>
      </c>
      <c r="D824" s="107" t="s">
        <v>2861</v>
      </c>
      <c r="E824" s="107" t="s">
        <v>1709</v>
      </c>
      <c r="F824" s="126">
        <v>1689.33</v>
      </c>
      <c r="G824" s="107" t="str">
        <f t="shared" si="28"/>
        <v>SH19-01844</v>
      </c>
      <c r="H824" s="318"/>
      <c r="I824" s="126"/>
      <c r="J824" s="110">
        <f t="shared" si="29"/>
        <v>1689.33</v>
      </c>
      <c r="K824" s="108"/>
      <c r="L824" s="107"/>
      <c r="M824" s="319"/>
      <c r="N824" s="107"/>
    </row>
    <row r="825" spans="1:14" s="200" customFormat="1" ht="18" customHeight="1">
      <c r="A825" s="107">
        <v>819</v>
      </c>
      <c r="B825" s="107"/>
      <c r="C825" s="90"/>
      <c r="D825" s="347" t="s">
        <v>2862</v>
      </c>
      <c r="E825" s="107" t="s">
        <v>1709</v>
      </c>
      <c r="F825" s="126">
        <v>0</v>
      </c>
      <c r="G825" s="107" t="str">
        <f t="shared" si="28"/>
        <v>SH19-01845</v>
      </c>
      <c r="H825" s="318"/>
      <c r="I825" s="126"/>
      <c r="J825" s="110">
        <f t="shared" si="29"/>
        <v>0</v>
      </c>
      <c r="K825" s="108"/>
      <c r="L825" s="107"/>
      <c r="M825" s="319"/>
      <c r="N825" s="107" t="s">
        <v>3035</v>
      </c>
    </row>
    <row r="826" spans="1:14" s="200" customFormat="1" ht="18" customHeight="1">
      <c r="A826" s="107">
        <v>820</v>
      </c>
      <c r="B826" s="107"/>
      <c r="C826" s="90"/>
      <c r="D826" s="347" t="s">
        <v>2863</v>
      </c>
      <c r="E826" s="107" t="s">
        <v>1709</v>
      </c>
      <c r="F826" s="126">
        <v>0</v>
      </c>
      <c r="G826" s="107" t="str">
        <f t="shared" si="28"/>
        <v>SH19-01846</v>
      </c>
      <c r="H826" s="318"/>
      <c r="I826" s="126"/>
      <c r="J826" s="110">
        <f t="shared" si="29"/>
        <v>0</v>
      </c>
      <c r="K826" s="108"/>
      <c r="L826" s="107"/>
      <c r="M826" s="319"/>
      <c r="N826" s="107" t="s">
        <v>3035</v>
      </c>
    </row>
    <row r="827" spans="1:14" s="200" customFormat="1" ht="18" customHeight="1">
      <c r="A827" s="107">
        <v>821</v>
      </c>
      <c r="B827" s="107"/>
      <c r="C827" s="90"/>
      <c r="D827" s="347" t="s">
        <v>2864</v>
      </c>
      <c r="E827" s="107" t="s">
        <v>1709</v>
      </c>
      <c r="F827" s="126">
        <v>0</v>
      </c>
      <c r="G827" s="107" t="str">
        <f t="shared" si="28"/>
        <v>SH19-01847</v>
      </c>
      <c r="H827" s="318"/>
      <c r="I827" s="126"/>
      <c r="J827" s="110">
        <f t="shared" si="29"/>
        <v>0</v>
      </c>
      <c r="K827" s="108"/>
      <c r="L827" s="107"/>
      <c r="M827" s="319"/>
      <c r="N827" s="107" t="s">
        <v>3035</v>
      </c>
    </row>
    <row r="828" spans="1:14" s="200" customFormat="1" ht="18" customHeight="1">
      <c r="A828" s="107">
        <v>822</v>
      </c>
      <c r="B828" s="107" t="s">
        <v>238</v>
      </c>
      <c r="C828" s="90">
        <v>43522</v>
      </c>
      <c r="D828" s="107" t="s">
        <v>2865</v>
      </c>
      <c r="E828" s="107" t="s">
        <v>1709</v>
      </c>
      <c r="F828" s="126">
        <v>4014.72</v>
      </c>
      <c r="G828" s="107" t="str">
        <f t="shared" si="28"/>
        <v>SH19-01848</v>
      </c>
      <c r="H828" s="318"/>
      <c r="I828" s="126"/>
      <c r="J828" s="110">
        <f t="shared" si="29"/>
        <v>4014.72</v>
      </c>
      <c r="K828" s="108"/>
      <c r="L828" s="107"/>
      <c r="M828" s="319"/>
      <c r="N828" s="107"/>
    </row>
    <row r="829" spans="1:14" s="200" customFormat="1" ht="18" customHeight="1">
      <c r="A829" s="107">
        <v>823</v>
      </c>
      <c r="B829" s="107" t="s">
        <v>291</v>
      </c>
      <c r="C829" s="90">
        <v>43522</v>
      </c>
      <c r="D829" s="107" t="s">
        <v>2866</v>
      </c>
      <c r="E829" s="107" t="s">
        <v>1709</v>
      </c>
      <c r="F829" s="126">
        <v>2738.01</v>
      </c>
      <c r="G829" s="107" t="str">
        <f t="shared" si="28"/>
        <v>SH19-01849</v>
      </c>
      <c r="H829" s="318"/>
      <c r="I829" s="126"/>
      <c r="J829" s="110">
        <f t="shared" si="29"/>
        <v>2738.01</v>
      </c>
      <c r="K829" s="108"/>
      <c r="L829" s="107"/>
      <c r="M829" s="319"/>
      <c r="N829" s="107"/>
    </row>
    <row r="830" spans="1:14" s="200" customFormat="1" ht="18" customHeight="1">
      <c r="A830" s="107">
        <v>824</v>
      </c>
      <c r="B830" s="107" t="s">
        <v>1746</v>
      </c>
      <c r="C830" s="90"/>
      <c r="D830" s="353" t="s">
        <v>2867</v>
      </c>
      <c r="E830" s="107" t="s">
        <v>1709</v>
      </c>
      <c r="F830" s="126">
        <v>0</v>
      </c>
      <c r="G830" s="107" t="str">
        <f t="shared" si="28"/>
        <v>SH19-01850</v>
      </c>
      <c r="H830" s="318"/>
      <c r="I830" s="126"/>
      <c r="J830" s="110">
        <f t="shared" si="29"/>
        <v>0</v>
      </c>
      <c r="K830" s="108"/>
      <c r="L830" s="107"/>
      <c r="M830" s="319"/>
      <c r="N830" s="107"/>
    </row>
    <row r="831" spans="1:14" s="200" customFormat="1" ht="18" customHeight="1">
      <c r="A831" s="107">
        <v>825</v>
      </c>
      <c r="B831" s="107" t="s">
        <v>42</v>
      </c>
      <c r="C831" s="90">
        <v>43522</v>
      </c>
      <c r="D831" s="107" t="s">
        <v>2867</v>
      </c>
      <c r="E831" s="107" t="s">
        <v>3022</v>
      </c>
      <c r="F831" s="126">
        <v>32.4</v>
      </c>
      <c r="G831" s="107" t="str">
        <f t="shared" si="28"/>
        <v>SH19-01850</v>
      </c>
      <c r="H831" s="318"/>
      <c r="I831" s="126"/>
      <c r="J831" s="110">
        <f t="shared" si="29"/>
        <v>32.4</v>
      </c>
      <c r="K831" s="108"/>
      <c r="L831" s="107"/>
      <c r="M831" s="319"/>
      <c r="N831" s="107"/>
    </row>
    <row r="832" spans="1:14" s="200" customFormat="1" ht="18" customHeight="1">
      <c r="A832" s="107">
        <v>826</v>
      </c>
      <c r="B832" s="107" t="s">
        <v>42</v>
      </c>
      <c r="C832" s="90">
        <v>43522</v>
      </c>
      <c r="D832" s="107" t="s">
        <v>2868</v>
      </c>
      <c r="E832" s="107" t="s">
        <v>3022</v>
      </c>
      <c r="F832" s="126">
        <v>33.6</v>
      </c>
      <c r="G832" s="107" t="str">
        <f t="shared" si="28"/>
        <v>SH19-01851</v>
      </c>
      <c r="H832" s="318"/>
      <c r="I832" s="126"/>
      <c r="J832" s="110">
        <f t="shared" si="29"/>
        <v>33.6</v>
      </c>
      <c r="K832" s="108"/>
      <c r="L832" s="107"/>
      <c r="M832" s="319"/>
      <c r="N832" s="107"/>
    </row>
    <row r="833" spans="1:14" s="200" customFormat="1" ht="18" customHeight="1">
      <c r="A833" s="107">
        <v>827</v>
      </c>
      <c r="B833" s="107" t="s">
        <v>197</v>
      </c>
      <c r="C833" s="90">
        <v>43522</v>
      </c>
      <c r="D833" s="107" t="s">
        <v>2868</v>
      </c>
      <c r="E833" s="107" t="s">
        <v>1709</v>
      </c>
      <c r="F833" s="126">
        <v>6012.96</v>
      </c>
      <c r="G833" s="107" t="str">
        <f t="shared" si="28"/>
        <v>SH19-01851</v>
      </c>
      <c r="H833" s="318"/>
      <c r="I833" s="126"/>
      <c r="J833" s="110">
        <f t="shared" si="29"/>
        <v>6012.96</v>
      </c>
      <c r="K833" s="108"/>
      <c r="L833" s="107"/>
      <c r="M833" s="319"/>
      <c r="N833" s="107"/>
    </row>
    <row r="834" spans="1:14" s="200" customFormat="1" ht="18" customHeight="1">
      <c r="A834" s="107">
        <v>828</v>
      </c>
      <c r="B834" s="107" t="s">
        <v>1746</v>
      </c>
      <c r="C834" s="90"/>
      <c r="D834" s="353" t="s">
        <v>2869</v>
      </c>
      <c r="E834" s="107" t="s">
        <v>1709</v>
      </c>
      <c r="F834" s="126">
        <v>0</v>
      </c>
      <c r="G834" s="107" t="str">
        <f t="shared" si="28"/>
        <v>SH19-01852</v>
      </c>
      <c r="H834" s="318"/>
      <c r="I834" s="126"/>
      <c r="J834" s="110">
        <f t="shared" si="29"/>
        <v>0</v>
      </c>
      <c r="K834" s="108"/>
      <c r="L834" s="107"/>
      <c r="M834" s="319"/>
      <c r="N834" s="107"/>
    </row>
    <row r="835" spans="1:14" s="200" customFormat="1" ht="18" customHeight="1">
      <c r="A835" s="107">
        <v>829</v>
      </c>
      <c r="B835" s="107" t="s">
        <v>298</v>
      </c>
      <c r="C835" s="90">
        <v>43522</v>
      </c>
      <c r="D835" s="107" t="s">
        <v>2870</v>
      </c>
      <c r="E835" s="107" t="s">
        <v>1709</v>
      </c>
      <c r="F835" s="126">
        <v>1574.9</v>
      </c>
      <c r="G835" s="107" t="str">
        <f t="shared" si="28"/>
        <v>SH19-01853</v>
      </c>
      <c r="H835" s="318"/>
      <c r="I835" s="126"/>
      <c r="J835" s="110">
        <f t="shared" si="29"/>
        <v>1574.9</v>
      </c>
      <c r="K835" s="108"/>
      <c r="L835" s="107"/>
      <c r="M835" s="319"/>
      <c r="N835" s="107"/>
    </row>
    <row r="836" spans="1:14" s="200" customFormat="1" ht="18" customHeight="1">
      <c r="A836" s="107">
        <v>830</v>
      </c>
      <c r="B836" s="107" t="s">
        <v>42</v>
      </c>
      <c r="C836" s="90">
        <v>43525</v>
      </c>
      <c r="D836" s="107" t="s">
        <v>2871</v>
      </c>
      <c r="E836" s="107" t="s">
        <v>1709</v>
      </c>
      <c r="F836" s="126">
        <v>9730.4699999999993</v>
      </c>
      <c r="G836" s="107" t="str">
        <f t="shared" si="28"/>
        <v>SH19-01854</v>
      </c>
      <c r="H836" s="318"/>
      <c r="I836" s="126"/>
      <c r="J836" s="110">
        <f t="shared" si="29"/>
        <v>9730.4699999999993</v>
      </c>
      <c r="K836" s="108"/>
      <c r="L836" s="107"/>
      <c r="M836" s="319"/>
      <c r="N836" s="107"/>
    </row>
    <row r="837" spans="1:14" s="200" customFormat="1" ht="18" customHeight="1">
      <c r="A837" s="107">
        <v>831</v>
      </c>
      <c r="B837" s="107" t="s">
        <v>42</v>
      </c>
      <c r="C837" s="90">
        <v>43525</v>
      </c>
      <c r="D837" s="107" t="s">
        <v>2872</v>
      </c>
      <c r="E837" s="107" t="s">
        <v>1709</v>
      </c>
      <c r="F837" s="126">
        <v>3981.64</v>
      </c>
      <c r="G837" s="107" t="str">
        <f t="shared" si="28"/>
        <v>SH19-01855</v>
      </c>
      <c r="H837" s="318"/>
      <c r="I837" s="126"/>
      <c r="J837" s="110">
        <f t="shared" si="29"/>
        <v>3981.64</v>
      </c>
      <c r="K837" s="108"/>
      <c r="L837" s="107"/>
      <c r="M837" s="319"/>
      <c r="N837" s="107"/>
    </row>
    <row r="838" spans="1:14" s="200" customFormat="1" ht="18" customHeight="1">
      <c r="A838" s="107">
        <v>832</v>
      </c>
      <c r="B838" s="107" t="s">
        <v>42</v>
      </c>
      <c r="C838" s="90">
        <v>43525</v>
      </c>
      <c r="D838" s="107" t="s">
        <v>2873</v>
      </c>
      <c r="E838" s="107" t="s">
        <v>1709</v>
      </c>
      <c r="F838" s="126">
        <v>758.4</v>
      </c>
      <c r="G838" s="107" t="str">
        <f t="shared" si="28"/>
        <v>SH19-01856</v>
      </c>
      <c r="H838" s="318"/>
      <c r="I838" s="126"/>
      <c r="J838" s="110">
        <f t="shared" si="29"/>
        <v>758.4</v>
      </c>
      <c r="K838" s="108"/>
      <c r="L838" s="107"/>
      <c r="M838" s="319"/>
      <c r="N838" s="107"/>
    </row>
    <row r="839" spans="1:14" s="200" customFormat="1" ht="18" customHeight="1">
      <c r="A839" s="107">
        <v>833</v>
      </c>
      <c r="B839" s="107" t="s">
        <v>197</v>
      </c>
      <c r="C839" s="90">
        <v>43522</v>
      </c>
      <c r="D839" s="107" t="s">
        <v>2874</v>
      </c>
      <c r="E839" s="107" t="s">
        <v>1709</v>
      </c>
      <c r="F839" s="126">
        <v>4850.95</v>
      </c>
      <c r="G839" s="107" t="str">
        <f t="shared" si="28"/>
        <v>SH19-01857</v>
      </c>
      <c r="H839" s="318"/>
      <c r="I839" s="126"/>
      <c r="J839" s="110">
        <f t="shared" si="29"/>
        <v>4850.95</v>
      </c>
      <c r="K839" s="108"/>
      <c r="L839" s="107"/>
      <c r="M839" s="319"/>
      <c r="N839" s="107"/>
    </row>
    <row r="840" spans="1:14" s="200" customFormat="1" ht="18" customHeight="1">
      <c r="A840" s="107">
        <v>834</v>
      </c>
      <c r="B840" s="107" t="s">
        <v>337</v>
      </c>
      <c r="C840" s="90">
        <v>43522</v>
      </c>
      <c r="D840" s="107" t="s">
        <v>2875</v>
      </c>
      <c r="E840" s="107" t="s">
        <v>1709</v>
      </c>
      <c r="F840" s="126">
        <v>4665.75</v>
      </c>
      <c r="G840" s="107" t="str">
        <f t="shared" si="28"/>
        <v>SH19-01858</v>
      </c>
      <c r="H840" s="318"/>
      <c r="I840" s="126"/>
      <c r="J840" s="110">
        <f t="shared" si="29"/>
        <v>4665.75</v>
      </c>
      <c r="K840" s="108"/>
      <c r="L840" s="107"/>
      <c r="M840" s="319"/>
      <c r="N840" s="107"/>
    </row>
    <row r="841" spans="1:14" s="200" customFormat="1" ht="18" customHeight="1">
      <c r="A841" s="107">
        <v>835</v>
      </c>
      <c r="B841" s="107" t="s">
        <v>288</v>
      </c>
      <c r="C841" s="90">
        <v>43522</v>
      </c>
      <c r="D841" s="107" t="s">
        <v>2876</v>
      </c>
      <c r="E841" s="107" t="s">
        <v>1709</v>
      </c>
      <c r="F841" s="126">
        <v>1132.1600000000001</v>
      </c>
      <c r="G841" s="107" t="str">
        <f t="shared" si="28"/>
        <v>SH19-01859</v>
      </c>
      <c r="H841" s="318"/>
      <c r="I841" s="126"/>
      <c r="J841" s="110">
        <f t="shared" si="29"/>
        <v>1132.1600000000001</v>
      </c>
      <c r="K841" s="108"/>
      <c r="L841" s="107"/>
      <c r="M841" s="319"/>
      <c r="N841" s="107"/>
    </row>
    <row r="842" spans="1:14" s="200" customFormat="1" ht="18" customHeight="1">
      <c r="A842" s="107">
        <v>836</v>
      </c>
      <c r="B842" s="107" t="s">
        <v>142</v>
      </c>
      <c r="C842" s="90">
        <v>43522</v>
      </c>
      <c r="D842" s="107" t="s">
        <v>2877</v>
      </c>
      <c r="E842" s="107" t="s">
        <v>1709</v>
      </c>
      <c r="F842" s="126">
        <v>5996.75</v>
      </c>
      <c r="G842" s="107" t="str">
        <f t="shared" si="28"/>
        <v>SH19-01860</v>
      </c>
      <c r="H842" s="318"/>
      <c r="I842" s="126"/>
      <c r="J842" s="110">
        <f t="shared" si="29"/>
        <v>5996.75</v>
      </c>
      <c r="K842" s="108"/>
      <c r="L842" s="107"/>
      <c r="M842" s="319"/>
      <c r="N842" s="107"/>
    </row>
    <row r="843" spans="1:14" s="200" customFormat="1" ht="18" customHeight="1">
      <c r="A843" s="107">
        <v>837</v>
      </c>
      <c r="B843" s="107" t="s">
        <v>1746</v>
      </c>
      <c r="C843" s="90"/>
      <c r="D843" s="353" t="s">
        <v>2878</v>
      </c>
      <c r="E843" s="107" t="s">
        <v>1709</v>
      </c>
      <c r="F843" s="126">
        <v>0</v>
      </c>
      <c r="G843" s="107" t="str">
        <f t="shared" si="28"/>
        <v>SH19-01861</v>
      </c>
      <c r="H843" s="318"/>
      <c r="I843" s="126"/>
      <c r="J843" s="110">
        <f t="shared" si="29"/>
        <v>0</v>
      </c>
      <c r="K843" s="108"/>
      <c r="L843" s="107"/>
      <c r="M843" s="319"/>
      <c r="N843" s="107"/>
    </row>
    <row r="844" spans="1:14" s="200" customFormat="1" ht="18" customHeight="1">
      <c r="A844" s="107">
        <v>838</v>
      </c>
      <c r="B844" s="107" t="s">
        <v>329</v>
      </c>
      <c r="C844" s="90">
        <v>43522</v>
      </c>
      <c r="D844" s="107" t="s">
        <v>2879</v>
      </c>
      <c r="E844" s="107" t="s">
        <v>1709</v>
      </c>
      <c r="F844" s="126">
        <v>1779.66</v>
      </c>
      <c r="G844" s="107" t="str">
        <f t="shared" si="28"/>
        <v>SH19-01862</v>
      </c>
      <c r="H844" s="318"/>
      <c r="I844" s="126"/>
      <c r="J844" s="110">
        <f t="shared" si="29"/>
        <v>1779.66</v>
      </c>
      <c r="K844" s="108"/>
      <c r="L844" s="107"/>
      <c r="M844" s="319"/>
      <c r="N844" s="107"/>
    </row>
    <row r="845" spans="1:14" s="200" customFormat="1" ht="18" customHeight="1">
      <c r="A845" s="107">
        <v>839</v>
      </c>
      <c r="B845" s="107" t="s">
        <v>142</v>
      </c>
      <c r="C845" s="90">
        <v>43522</v>
      </c>
      <c r="D845" s="107" t="s">
        <v>2880</v>
      </c>
      <c r="E845" s="107" t="s">
        <v>1709</v>
      </c>
      <c r="F845" s="126">
        <v>2800.64</v>
      </c>
      <c r="G845" s="107" t="str">
        <f t="shared" si="28"/>
        <v>SH19-01863</v>
      </c>
      <c r="H845" s="318"/>
      <c r="I845" s="126"/>
      <c r="J845" s="110">
        <f t="shared" si="29"/>
        <v>2800.64</v>
      </c>
      <c r="K845" s="108"/>
      <c r="L845" s="107"/>
      <c r="M845" s="319"/>
      <c r="N845" s="107"/>
    </row>
    <row r="846" spans="1:14" s="200" customFormat="1" ht="18" customHeight="1">
      <c r="A846" s="107">
        <v>840</v>
      </c>
      <c r="B846" s="107" t="s">
        <v>55</v>
      </c>
      <c r="C846" s="90">
        <v>43522</v>
      </c>
      <c r="D846" s="107" t="s">
        <v>2881</v>
      </c>
      <c r="E846" s="107" t="s">
        <v>1709</v>
      </c>
      <c r="F846" s="126">
        <v>1548.18</v>
      </c>
      <c r="G846" s="107" t="str">
        <f t="shared" si="28"/>
        <v>SH19-01864</v>
      </c>
      <c r="H846" s="318"/>
      <c r="I846" s="126"/>
      <c r="J846" s="110">
        <f t="shared" si="29"/>
        <v>1548.18</v>
      </c>
      <c r="K846" s="108"/>
      <c r="L846" s="107"/>
      <c r="M846" s="319"/>
      <c r="N846" s="107"/>
    </row>
    <row r="847" spans="1:14" s="200" customFormat="1" ht="18" customHeight="1">
      <c r="A847" s="107">
        <v>841</v>
      </c>
      <c r="B847" s="107" t="s">
        <v>55</v>
      </c>
      <c r="C847" s="90">
        <v>43522</v>
      </c>
      <c r="D847" s="107" t="s">
        <v>2882</v>
      </c>
      <c r="E847" s="107" t="s">
        <v>1709</v>
      </c>
      <c r="F847" s="126">
        <v>1644.84</v>
      </c>
      <c r="G847" s="107" t="str">
        <f t="shared" si="28"/>
        <v>SH19-01865</v>
      </c>
      <c r="H847" s="318"/>
      <c r="I847" s="126"/>
      <c r="J847" s="110">
        <f t="shared" si="29"/>
        <v>1644.84</v>
      </c>
      <c r="K847" s="108"/>
      <c r="L847" s="107"/>
      <c r="M847" s="319"/>
      <c r="N847" s="107"/>
    </row>
    <row r="848" spans="1:14" s="200" customFormat="1" ht="18" customHeight="1">
      <c r="A848" s="107">
        <v>842</v>
      </c>
      <c r="B848" s="107" t="s">
        <v>55</v>
      </c>
      <c r="C848" s="90">
        <v>43522</v>
      </c>
      <c r="D848" s="107" t="s">
        <v>2883</v>
      </c>
      <c r="E848" s="107" t="s">
        <v>1709</v>
      </c>
      <c r="F848" s="126">
        <v>1702.62</v>
      </c>
      <c r="G848" s="107" t="str">
        <f t="shared" si="28"/>
        <v>SH19-01866</v>
      </c>
      <c r="H848" s="318"/>
      <c r="I848" s="126"/>
      <c r="J848" s="110">
        <f t="shared" si="29"/>
        <v>1702.62</v>
      </c>
      <c r="K848" s="108"/>
      <c r="L848" s="107"/>
      <c r="M848" s="319"/>
      <c r="N848" s="107"/>
    </row>
    <row r="849" spans="1:14" s="200" customFormat="1" ht="18" customHeight="1">
      <c r="A849" s="107">
        <v>843</v>
      </c>
      <c r="B849" s="107" t="s">
        <v>337</v>
      </c>
      <c r="C849" s="90">
        <v>43522</v>
      </c>
      <c r="D849" s="107" t="s">
        <v>2884</v>
      </c>
      <c r="E849" s="107" t="s">
        <v>1709</v>
      </c>
      <c r="F849" s="126">
        <v>624</v>
      </c>
      <c r="G849" s="107" t="str">
        <f t="shared" si="28"/>
        <v>SH19-01867</v>
      </c>
      <c r="H849" s="318"/>
      <c r="I849" s="126"/>
      <c r="J849" s="110">
        <f t="shared" si="29"/>
        <v>624</v>
      </c>
      <c r="K849" s="108"/>
      <c r="L849" s="107"/>
      <c r="M849" s="319"/>
      <c r="N849" s="107"/>
    </row>
    <row r="850" spans="1:14" s="200" customFormat="1" ht="18" customHeight="1">
      <c r="A850" s="107">
        <v>844</v>
      </c>
      <c r="B850" s="107" t="s">
        <v>49</v>
      </c>
      <c r="C850" s="90">
        <v>43523</v>
      </c>
      <c r="D850" s="107" t="s">
        <v>2885</v>
      </c>
      <c r="E850" s="107" t="s">
        <v>1709</v>
      </c>
      <c r="F850" s="126">
        <v>14242.8</v>
      </c>
      <c r="G850" s="107" t="str">
        <f t="shared" si="28"/>
        <v>SH19-01868</v>
      </c>
      <c r="H850" s="318"/>
      <c r="I850" s="126"/>
      <c r="J850" s="110">
        <f t="shared" si="29"/>
        <v>14242.8</v>
      </c>
      <c r="K850" s="108"/>
      <c r="L850" s="107"/>
      <c r="M850" s="319"/>
      <c r="N850" s="107"/>
    </row>
    <row r="851" spans="1:14" s="200" customFormat="1" ht="18" customHeight="1">
      <c r="A851" s="107">
        <v>845</v>
      </c>
      <c r="B851" s="107" t="s">
        <v>139</v>
      </c>
      <c r="C851" s="90">
        <v>43522</v>
      </c>
      <c r="D851" s="107" t="s">
        <v>2886</v>
      </c>
      <c r="E851" s="107" t="s">
        <v>1709</v>
      </c>
      <c r="F851" s="126">
        <v>1225.5</v>
      </c>
      <c r="G851" s="107" t="str">
        <f t="shared" si="28"/>
        <v>SH19-01869</v>
      </c>
      <c r="H851" s="318"/>
      <c r="I851" s="126"/>
      <c r="J851" s="110">
        <f t="shared" si="29"/>
        <v>1225.5</v>
      </c>
      <c r="K851" s="108"/>
      <c r="L851" s="107"/>
      <c r="M851" s="319"/>
      <c r="N851" s="107"/>
    </row>
    <row r="852" spans="1:14" s="200" customFormat="1" ht="18" customHeight="1">
      <c r="A852" s="107">
        <v>846</v>
      </c>
      <c r="B852" s="107" t="s">
        <v>1727</v>
      </c>
      <c r="C852" s="90">
        <v>43522</v>
      </c>
      <c r="D852" s="107" t="s">
        <v>2887</v>
      </c>
      <c r="E852" s="107" t="s">
        <v>1709</v>
      </c>
      <c r="F852" s="126">
        <v>976.2</v>
      </c>
      <c r="G852" s="107" t="str">
        <f t="shared" si="28"/>
        <v>SH19-01870</v>
      </c>
      <c r="H852" s="318"/>
      <c r="I852" s="126"/>
      <c r="J852" s="110">
        <f t="shared" si="29"/>
        <v>976.2</v>
      </c>
      <c r="K852" s="108"/>
      <c r="L852" s="107"/>
      <c r="M852" s="319"/>
      <c r="N852" s="107"/>
    </row>
    <row r="853" spans="1:14" s="200" customFormat="1" ht="18" customHeight="1">
      <c r="A853" s="107">
        <v>847</v>
      </c>
      <c r="B853" s="107" t="s">
        <v>1746</v>
      </c>
      <c r="C853" s="90"/>
      <c r="D853" s="353" t="s">
        <v>2888</v>
      </c>
      <c r="E853" s="107" t="s">
        <v>1709</v>
      </c>
      <c r="F853" s="126">
        <v>0</v>
      </c>
      <c r="G853" s="107" t="str">
        <f t="shared" si="28"/>
        <v>SH19-01871</v>
      </c>
      <c r="H853" s="318"/>
      <c r="I853" s="126"/>
      <c r="J853" s="110">
        <f t="shared" si="29"/>
        <v>0</v>
      </c>
      <c r="K853" s="108"/>
      <c r="L853" s="107"/>
      <c r="M853" s="319"/>
      <c r="N853" s="107"/>
    </row>
    <row r="854" spans="1:14" s="200" customFormat="1" ht="18" customHeight="1">
      <c r="A854" s="107">
        <v>848</v>
      </c>
      <c r="B854" s="107" t="s">
        <v>142</v>
      </c>
      <c r="C854" s="90">
        <v>43522</v>
      </c>
      <c r="D854" s="107" t="s">
        <v>2889</v>
      </c>
      <c r="E854" s="107" t="s">
        <v>1709</v>
      </c>
      <c r="F854" s="126">
        <f>6746.85+259.25</f>
        <v>7006.1</v>
      </c>
      <c r="G854" s="107" t="str">
        <f t="shared" si="28"/>
        <v>SH19-01872</v>
      </c>
      <c r="H854" s="318"/>
      <c r="I854" s="126"/>
      <c r="J854" s="110">
        <f t="shared" si="29"/>
        <v>7006.1</v>
      </c>
      <c r="K854" s="108"/>
      <c r="L854" s="107"/>
      <c r="M854" s="319"/>
      <c r="N854" s="107"/>
    </row>
    <row r="855" spans="1:14" s="200" customFormat="1" ht="18" customHeight="1">
      <c r="A855" s="107">
        <v>849</v>
      </c>
      <c r="B855" s="107" t="s">
        <v>53</v>
      </c>
      <c r="C855" s="90">
        <v>43522</v>
      </c>
      <c r="D855" s="107" t="s">
        <v>2890</v>
      </c>
      <c r="E855" s="107" t="s">
        <v>1709</v>
      </c>
      <c r="F855" s="126">
        <v>2285.8000000000002</v>
      </c>
      <c r="G855" s="107" t="str">
        <f t="shared" si="28"/>
        <v>SH19-01873</v>
      </c>
      <c r="H855" s="318"/>
      <c r="I855" s="126"/>
      <c r="J855" s="110">
        <f t="shared" si="29"/>
        <v>2285.8000000000002</v>
      </c>
      <c r="K855" s="108"/>
      <c r="L855" s="107"/>
      <c r="M855" s="319"/>
      <c r="N855" s="107"/>
    </row>
    <row r="856" spans="1:14" s="200" customFormat="1" ht="18" customHeight="1">
      <c r="A856" s="107">
        <v>850</v>
      </c>
      <c r="B856" s="107" t="s">
        <v>42</v>
      </c>
      <c r="C856" s="90">
        <v>43522</v>
      </c>
      <c r="D856" s="107" t="s">
        <v>2891</v>
      </c>
      <c r="E856" s="107" t="s">
        <v>3022</v>
      </c>
      <c r="F856" s="126">
        <v>33.880000000000003</v>
      </c>
      <c r="G856" s="107" t="str">
        <f t="shared" si="28"/>
        <v>SH19-01874</v>
      </c>
      <c r="H856" s="318"/>
      <c r="I856" s="126"/>
      <c r="J856" s="110">
        <f t="shared" si="29"/>
        <v>33.880000000000003</v>
      </c>
      <c r="K856" s="108"/>
      <c r="L856" s="107"/>
      <c r="M856" s="319"/>
      <c r="N856" s="107"/>
    </row>
    <row r="857" spans="1:14" s="200" customFormat="1" ht="18" customHeight="1">
      <c r="A857" s="107">
        <v>851</v>
      </c>
      <c r="B857" s="107" t="s">
        <v>43</v>
      </c>
      <c r="C857" s="90">
        <v>43522</v>
      </c>
      <c r="D857" s="107" t="s">
        <v>2892</v>
      </c>
      <c r="E857" s="107" t="s">
        <v>1709</v>
      </c>
      <c r="F857" s="126">
        <v>1077.03</v>
      </c>
      <c r="G857" s="107" t="str">
        <f t="shared" si="28"/>
        <v>SH19-01875</v>
      </c>
      <c r="H857" s="318"/>
      <c r="I857" s="126"/>
      <c r="J857" s="110">
        <f t="shared" si="29"/>
        <v>1077.03</v>
      </c>
      <c r="K857" s="108"/>
      <c r="L857" s="107"/>
      <c r="M857" s="319"/>
      <c r="N857" s="107"/>
    </row>
    <row r="858" spans="1:14" s="200" customFormat="1" ht="18" customHeight="1">
      <c r="A858" s="107">
        <v>852</v>
      </c>
      <c r="B858" s="107"/>
      <c r="C858" s="90"/>
      <c r="D858" s="347" t="s">
        <v>2893</v>
      </c>
      <c r="E858" s="107" t="s">
        <v>1709</v>
      </c>
      <c r="F858" s="126">
        <v>0</v>
      </c>
      <c r="G858" s="107" t="str">
        <f t="shared" si="28"/>
        <v>SH19-01876</v>
      </c>
      <c r="H858" s="318"/>
      <c r="I858" s="126"/>
      <c r="J858" s="110">
        <f t="shared" si="29"/>
        <v>0</v>
      </c>
      <c r="K858" s="108"/>
      <c r="L858" s="107"/>
      <c r="M858" s="319"/>
      <c r="N858" s="107" t="s">
        <v>1942</v>
      </c>
    </row>
    <row r="859" spans="1:14" s="200" customFormat="1" ht="18" customHeight="1">
      <c r="A859" s="107">
        <v>853</v>
      </c>
      <c r="B859" s="107" t="s">
        <v>291</v>
      </c>
      <c r="C859" s="90">
        <v>43522</v>
      </c>
      <c r="D859" s="107" t="s">
        <v>2894</v>
      </c>
      <c r="E859" s="107" t="s">
        <v>1709</v>
      </c>
      <c r="F859" s="126">
        <v>1965.85</v>
      </c>
      <c r="G859" s="107" t="str">
        <f t="shared" si="28"/>
        <v>SH19-01877</v>
      </c>
      <c r="H859" s="318"/>
      <c r="I859" s="126"/>
      <c r="J859" s="110">
        <f t="shared" si="29"/>
        <v>1965.85</v>
      </c>
      <c r="K859" s="108"/>
      <c r="L859" s="107"/>
      <c r="M859" s="319"/>
      <c r="N859" s="107"/>
    </row>
    <row r="860" spans="1:14" s="200" customFormat="1" ht="18" customHeight="1">
      <c r="A860" s="107">
        <v>854</v>
      </c>
      <c r="B860" s="107" t="s">
        <v>291</v>
      </c>
      <c r="C860" s="90">
        <v>43522</v>
      </c>
      <c r="D860" s="107" t="s">
        <v>2895</v>
      </c>
      <c r="E860" s="107" t="s">
        <v>1709</v>
      </c>
      <c r="F860" s="126">
        <v>0</v>
      </c>
      <c r="G860" s="107" t="str">
        <f t="shared" si="28"/>
        <v>SH19-01878</v>
      </c>
      <c r="H860" s="318"/>
      <c r="I860" s="126"/>
      <c r="J860" s="110">
        <f t="shared" si="29"/>
        <v>0</v>
      </c>
      <c r="K860" s="108"/>
      <c r="L860" s="107"/>
      <c r="M860" s="319"/>
      <c r="N860" s="107" t="s">
        <v>1753</v>
      </c>
    </row>
    <row r="861" spans="1:14" s="200" customFormat="1" ht="18" customHeight="1">
      <c r="A861" s="107">
        <v>855</v>
      </c>
      <c r="B861" s="107" t="s">
        <v>291</v>
      </c>
      <c r="C861" s="90">
        <v>43522</v>
      </c>
      <c r="D861" s="107" t="s">
        <v>2896</v>
      </c>
      <c r="E861" s="107" t="s">
        <v>1709</v>
      </c>
      <c r="F861" s="126">
        <v>208.08</v>
      </c>
      <c r="G861" s="107" t="str">
        <f t="shared" si="28"/>
        <v>SH19-01879</v>
      </c>
      <c r="H861" s="318"/>
      <c r="I861" s="126"/>
      <c r="J861" s="110">
        <f t="shared" si="29"/>
        <v>208.08</v>
      </c>
      <c r="K861" s="108"/>
      <c r="L861" s="107"/>
      <c r="M861" s="319"/>
      <c r="N861" s="107"/>
    </row>
    <row r="862" spans="1:14" s="200" customFormat="1" ht="18" customHeight="1">
      <c r="A862" s="107">
        <v>856</v>
      </c>
      <c r="B862" s="107"/>
      <c r="C862" s="90"/>
      <c r="D862" s="347" t="s">
        <v>2897</v>
      </c>
      <c r="E862" s="107" t="s">
        <v>1709</v>
      </c>
      <c r="F862" s="126">
        <v>0</v>
      </c>
      <c r="G862" s="107" t="str">
        <f t="shared" si="28"/>
        <v>SH19-01880</v>
      </c>
      <c r="H862" s="318"/>
      <c r="I862" s="126"/>
      <c r="J862" s="110">
        <f t="shared" si="29"/>
        <v>0</v>
      </c>
      <c r="K862" s="108"/>
      <c r="L862" s="107"/>
      <c r="M862" s="319"/>
      <c r="N862" s="107" t="s">
        <v>1942</v>
      </c>
    </row>
    <row r="863" spans="1:14" s="200" customFormat="1" ht="18" customHeight="1">
      <c r="A863" s="107">
        <v>857</v>
      </c>
      <c r="B863" s="107"/>
      <c r="C863" s="90"/>
      <c r="D863" s="347" t="s">
        <v>2898</v>
      </c>
      <c r="E863" s="107" t="s">
        <v>1709</v>
      </c>
      <c r="F863" s="126">
        <v>0</v>
      </c>
      <c r="G863" s="107" t="str">
        <f t="shared" si="28"/>
        <v>SH19-01881</v>
      </c>
      <c r="H863" s="318"/>
      <c r="I863" s="126"/>
      <c r="J863" s="110">
        <f t="shared" si="29"/>
        <v>0</v>
      </c>
      <c r="K863" s="108"/>
      <c r="L863" s="107"/>
      <c r="M863" s="319"/>
      <c r="N863" s="107" t="s">
        <v>1942</v>
      </c>
    </row>
    <row r="864" spans="1:14" s="200" customFormat="1" ht="18" customHeight="1">
      <c r="A864" s="107">
        <v>858</v>
      </c>
      <c r="B864" s="107" t="s">
        <v>291</v>
      </c>
      <c r="C864" s="90">
        <v>43522</v>
      </c>
      <c r="D864" s="107" t="s">
        <v>2899</v>
      </c>
      <c r="E864" s="107" t="s">
        <v>1709</v>
      </c>
      <c r="F864" s="126">
        <v>24.7</v>
      </c>
      <c r="G864" s="107" t="str">
        <f t="shared" si="28"/>
        <v>SH19-01882</v>
      </c>
      <c r="H864" s="318"/>
      <c r="I864" s="126"/>
      <c r="J864" s="110">
        <f t="shared" si="29"/>
        <v>24.7</v>
      </c>
      <c r="K864" s="108"/>
      <c r="L864" s="107"/>
      <c r="M864" s="319"/>
      <c r="N864" s="107"/>
    </row>
    <row r="865" spans="1:14" s="200" customFormat="1" ht="18" customHeight="1">
      <c r="A865" s="107">
        <v>859</v>
      </c>
      <c r="B865" s="107" t="s">
        <v>43</v>
      </c>
      <c r="C865" s="90">
        <v>43522</v>
      </c>
      <c r="D865" s="107" t="s">
        <v>2900</v>
      </c>
      <c r="E865" s="107" t="s">
        <v>1709</v>
      </c>
      <c r="F865" s="126">
        <v>3577.5</v>
      </c>
      <c r="G865" s="107" t="str">
        <f t="shared" si="28"/>
        <v>SH19-01883</v>
      </c>
      <c r="H865" s="318"/>
      <c r="I865" s="126"/>
      <c r="J865" s="110">
        <f t="shared" si="29"/>
        <v>3577.5</v>
      </c>
      <c r="K865" s="108"/>
      <c r="L865" s="107"/>
      <c r="M865" s="319"/>
      <c r="N865" s="107"/>
    </row>
    <row r="866" spans="1:14" s="200" customFormat="1" ht="18" customHeight="1">
      <c r="A866" s="107">
        <v>860</v>
      </c>
      <c r="B866" s="107" t="s">
        <v>237</v>
      </c>
      <c r="C866" s="90">
        <v>43523</v>
      </c>
      <c r="D866" s="107" t="s">
        <v>2901</v>
      </c>
      <c r="E866" s="107" t="s">
        <v>1709</v>
      </c>
      <c r="F866" s="126">
        <v>3658.5</v>
      </c>
      <c r="G866" s="107" t="str">
        <f t="shared" ref="G866:G928" si="30">D866</f>
        <v>SH19-01884</v>
      </c>
      <c r="H866" s="318"/>
      <c r="I866" s="126"/>
      <c r="J866" s="110">
        <f t="shared" ref="J866:J928" si="31">F866-I866</f>
        <v>3658.5</v>
      </c>
      <c r="K866" s="108"/>
      <c r="L866" s="107"/>
      <c r="M866" s="319"/>
      <c r="N866" s="107"/>
    </row>
    <row r="867" spans="1:14" s="200" customFormat="1" ht="18" customHeight="1">
      <c r="A867" s="107">
        <v>861</v>
      </c>
      <c r="B867" s="107" t="s">
        <v>335</v>
      </c>
      <c r="C867" s="90">
        <v>43522</v>
      </c>
      <c r="D867" s="107" t="s">
        <v>2902</v>
      </c>
      <c r="E867" s="107" t="s">
        <v>1709</v>
      </c>
      <c r="F867" s="126">
        <v>2154.12</v>
      </c>
      <c r="G867" s="107" t="str">
        <f t="shared" si="30"/>
        <v>SH19-01885</v>
      </c>
      <c r="H867" s="318"/>
      <c r="I867" s="126"/>
      <c r="J867" s="110">
        <f t="shared" si="31"/>
        <v>2154.12</v>
      </c>
      <c r="K867" s="108"/>
      <c r="L867" s="107"/>
      <c r="M867" s="319"/>
      <c r="N867" s="107"/>
    </row>
    <row r="868" spans="1:14" s="200" customFormat="1" ht="18" customHeight="1">
      <c r="A868" s="107">
        <v>862</v>
      </c>
      <c r="B868" s="107" t="s">
        <v>237</v>
      </c>
      <c r="C868" s="90">
        <v>43522</v>
      </c>
      <c r="D868" s="107" t="s">
        <v>2903</v>
      </c>
      <c r="E868" s="107" t="s">
        <v>1709</v>
      </c>
      <c r="F868" s="126">
        <v>757.2</v>
      </c>
      <c r="G868" s="107" t="str">
        <f t="shared" si="30"/>
        <v>SH19-01886</v>
      </c>
      <c r="H868" s="318"/>
      <c r="I868" s="126"/>
      <c r="J868" s="110">
        <f t="shared" si="31"/>
        <v>757.2</v>
      </c>
      <c r="K868" s="108"/>
      <c r="L868" s="107"/>
      <c r="M868" s="319"/>
      <c r="N868" s="107"/>
    </row>
    <row r="869" spans="1:14" s="200" customFormat="1" ht="18" customHeight="1">
      <c r="A869" s="107">
        <v>863</v>
      </c>
      <c r="B869" s="107" t="s">
        <v>142</v>
      </c>
      <c r="C869" s="90">
        <v>43522</v>
      </c>
      <c r="D869" s="107" t="s">
        <v>2904</v>
      </c>
      <c r="E869" s="107" t="s">
        <v>1709</v>
      </c>
      <c r="F869" s="126">
        <f>619.85+79.93+786.38+584.63+433.2+369.24+452</f>
        <v>3325.2299999999996</v>
      </c>
      <c r="G869" s="107" t="str">
        <f t="shared" si="30"/>
        <v>SH19-01887</v>
      </c>
      <c r="H869" s="318"/>
      <c r="I869" s="126"/>
      <c r="J869" s="110">
        <f t="shared" si="31"/>
        <v>3325.2299999999996</v>
      </c>
      <c r="K869" s="108"/>
      <c r="L869" s="107"/>
      <c r="M869" s="319"/>
      <c r="N869" s="107"/>
    </row>
    <row r="870" spans="1:14" s="200" customFormat="1" ht="18" customHeight="1">
      <c r="A870" s="107">
        <v>864</v>
      </c>
      <c r="B870" s="107" t="s">
        <v>42</v>
      </c>
      <c r="C870" s="90">
        <v>43523</v>
      </c>
      <c r="D870" s="107" t="s">
        <v>2905</v>
      </c>
      <c r="E870" s="107" t="s">
        <v>3021</v>
      </c>
      <c r="F870" s="126">
        <v>1037.72</v>
      </c>
      <c r="G870" s="107" t="str">
        <f t="shared" si="30"/>
        <v>SH19-01888</v>
      </c>
      <c r="H870" s="318"/>
      <c r="I870" s="126"/>
      <c r="J870" s="110">
        <f t="shared" si="31"/>
        <v>1037.72</v>
      </c>
      <c r="K870" s="108"/>
      <c r="L870" s="107"/>
      <c r="M870" s="319"/>
      <c r="N870" s="107"/>
    </row>
    <row r="871" spans="1:14" s="200" customFormat="1" ht="18" customHeight="1">
      <c r="A871" s="107">
        <v>865</v>
      </c>
      <c r="B871" s="107" t="s">
        <v>42</v>
      </c>
      <c r="C871" s="90">
        <v>43523</v>
      </c>
      <c r="D871" s="107" t="s">
        <v>2906</v>
      </c>
      <c r="E871" s="107" t="s">
        <v>3021</v>
      </c>
      <c r="F871" s="126">
        <v>130.68</v>
      </c>
      <c r="G871" s="107" t="str">
        <f t="shared" si="30"/>
        <v>SH19-01889</v>
      </c>
      <c r="H871" s="318"/>
      <c r="I871" s="126"/>
      <c r="J871" s="110">
        <f t="shared" si="31"/>
        <v>130.68</v>
      </c>
      <c r="K871" s="108"/>
      <c r="L871" s="107"/>
      <c r="M871" s="319"/>
      <c r="N871" s="107"/>
    </row>
    <row r="872" spans="1:14" s="200" customFormat="1" ht="18" customHeight="1">
      <c r="A872" s="107">
        <v>866</v>
      </c>
      <c r="B872" s="107" t="s">
        <v>42</v>
      </c>
      <c r="C872" s="90">
        <v>43524</v>
      </c>
      <c r="D872" s="107" t="s">
        <v>2907</v>
      </c>
      <c r="E872" s="107" t="s">
        <v>3020</v>
      </c>
      <c r="F872" s="126">
        <v>11162.85</v>
      </c>
      <c r="G872" s="107" t="str">
        <f t="shared" si="30"/>
        <v>SH19-01890</v>
      </c>
      <c r="H872" s="318"/>
      <c r="I872" s="126"/>
      <c r="J872" s="110">
        <f t="shared" si="31"/>
        <v>11162.85</v>
      </c>
      <c r="K872" s="108"/>
      <c r="L872" s="107"/>
      <c r="M872" s="319"/>
      <c r="N872" s="107"/>
    </row>
    <row r="873" spans="1:14" s="200" customFormat="1" ht="18" customHeight="1">
      <c r="A873" s="107">
        <v>867</v>
      </c>
      <c r="B873" s="107" t="s">
        <v>42</v>
      </c>
      <c r="C873" s="90">
        <v>43524</v>
      </c>
      <c r="D873" s="107" t="s">
        <v>2908</v>
      </c>
      <c r="E873" s="107" t="s">
        <v>3020</v>
      </c>
      <c r="F873" s="126">
        <v>1923.06</v>
      </c>
      <c r="G873" s="107" t="str">
        <f t="shared" si="30"/>
        <v>SH19-01891</v>
      </c>
      <c r="H873" s="318"/>
      <c r="I873" s="126"/>
      <c r="J873" s="110">
        <f t="shared" si="31"/>
        <v>1923.06</v>
      </c>
      <c r="K873" s="108"/>
      <c r="L873" s="107"/>
      <c r="M873" s="319"/>
      <c r="N873" s="107"/>
    </row>
    <row r="874" spans="1:14" s="200" customFormat="1" ht="18" customHeight="1">
      <c r="A874" s="107">
        <v>868</v>
      </c>
      <c r="B874" s="107" t="s">
        <v>42</v>
      </c>
      <c r="C874" s="90">
        <v>43524</v>
      </c>
      <c r="D874" s="107" t="s">
        <v>2909</v>
      </c>
      <c r="E874" s="107" t="s">
        <v>3020</v>
      </c>
      <c r="F874" s="126">
        <v>11991.52</v>
      </c>
      <c r="G874" s="107" t="str">
        <f t="shared" si="30"/>
        <v>SH19-01892</v>
      </c>
      <c r="H874" s="318"/>
      <c r="I874" s="126"/>
      <c r="J874" s="110">
        <f t="shared" si="31"/>
        <v>11991.52</v>
      </c>
      <c r="K874" s="108"/>
      <c r="L874" s="107"/>
      <c r="M874" s="319"/>
      <c r="N874" s="107"/>
    </row>
    <row r="875" spans="1:14" s="200" customFormat="1" ht="18" customHeight="1">
      <c r="A875" s="107">
        <v>869</v>
      </c>
      <c r="B875" s="107" t="s">
        <v>42</v>
      </c>
      <c r="C875" s="90">
        <v>43524</v>
      </c>
      <c r="D875" s="107" t="s">
        <v>2910</v>
      </c>
      <c r="E875" s="107" t="s">
        <v>3020</v>
      </c>
      <c r="F875" s="126">
        <v>2472.5</v>
      </c>
      <c r="G875" s="107" t="str">
        <f t="shared" si="30"/>
        <v>SH19-01893</v>
      </c>
      <c r="H875" s="318"/>
      <c r="I875" s="126"/>
      <c r="J875" s="110">
        <f t="shared" si="31"/>
        <v>2472.5</v>
      </c>
      <c r="K875" s="108"/>
      <c r="L875" s="107"/>
      <c r="M875" s="319"/>
      <c r="N875" s="107"/>
    </row>
    <row r="876" spans="1:14" s="200" customFormat="1" ht="18" customHeight="1">
      <c r="A876" s="107">
        <v>870</v>
      </c>
      <c r="B876" s="107" t="s">
        <v>42</v>
      </c>
      <c r="C876" s="90">
        <v>43524</v>
      </c>
      <c r="D876" s="107" t="s">
        <v>2911</v>
      </c>
      <c r="E876" s="107" t="s">
        <v>3020</v>
      </c>
      <c r="F876" s="126">
        <v>7704.25</v>
      </c>
      <c r="G876" s="107" t="str">
        <f t="shared" si="30"/>
        <v>SH19-01894</v>
      </c>
      <c r="H876" s="318"/>
      <c r="I876" s="126"/>
      <c r="J876" s="110">
        <f t="shared" si="31"/>
        <v>7704.25</v>
      </c>
      <c r="K876" s="108"/>
      <c r="L876" s="107"/>
      <c r="M876" s="319"/>
      <c r="N876" s="107"/>
    </row>
    <row r="877" spans="1:14" s="200" customFormat="1" ht="18" customHeight="1">
      <c r="A877" s="107">
        <v>871</v>
      </c>
      <c r="B877" s="107" t="s">
        <v>42</v>
      </c>
      <c r="C877" s="90">
        <v>43524</v>
      </c>
      <c r="D877" s="107" t="s">
        <v>2912</v>
      </c>
      <c r="E877" s="107" t="s">
        <v>3020</v>
      </c>
      <c r="F877" s="126">
        <v>2314.6</v>
      </c>
      <c r="G877" s="107" t="str">
        <f t="shared" si="30"/>
        <v>SH19-01895</v>
      </c>
      <c r="H877" s="318"/>
      <c r="I877" s="126"/>
      <c r="J877" s="110">
        <f t="shared" si="31"/>
        <v>2314.6</v>
      </c>
      <c r="K877" s="108"/>
      <c r="L877" s="107"/>
      <c r="M877" s="319"/>
      <c r="N877" s="107"/>
    </row>
    <row r="878" spans="1:14" s="200" customFormat="1" ht="18" customHeight="1">
      <c r="A878" s="107">
        <v>872</v>
      </c>
      <c r="B878" s="107" t="s">
        <v>42</v>
      </c>
      <c r="C878" s="90">
        <v>43524</v>
      </c>
      <c r="D878" s="107" t="s">
        <v>2913</v>
      </c>
      <c r="E878" s="107" t="s">
        <v>3020</v>
      </c>
      <c r="F878" s="126">
        <v>15639.01</v>
      </c>
      <c r="G878" s="107" t="str">
        <f t="shared" si="30"/>
        <v>SH19-01896</v>
      </c>
      <c r="H878" s="318"/>
      <c r="I878" s="126"/>
      <c r="J878" s="110">
        <f t="shared" si="31"/>
        <v>15639.01</v>
      </c>
      <c r="K878" s="108"/>
      <c r="L878" s="107"/>
      <c r="M878" s="319"/>
      <c r="N878" s="107"/>
    </row>
    <row r="879" spans="1:14" s="200" customFormat="1" ht="18" customHeight="1">
      <c r="A879" s="107">
        <v>873</v>
      </c>
      <c r="B879" s="107" t="s">
        <v>42</v>
      </c>
      <c r="C879" s="90">
        <v>43524</v>
      </c>
      <c r="D879" s="107" t="s">
        <v>2914</v>
      </c>
      <c r="E879" s="107" t="s">
        <v>3020</v>
      </c>
      <c r="F879" s="126">
        <v>4660.47</v>
      </c>
      <c r="G879" s="107" t="str">
        <f t="shared" si="30"/>
        <v>SH19-01897</v>
      </c>
      <c r="H879" s="318"/>
      <c r="I879" s="126"/>
      <c r="J879" s="110">
        <f t="shared" si="31"/>
        <v>4660.47</v>
      </c>
      <c r="K879" s="108"/>
      <c r="L879" s="107"/>
      <c r="M879" s="319"/>
      <c r="N879" s="107"/>
    </row>
    <row r="880" spans="1:14" s="200" customFormat="1" ht="18" customHeight="1">
      <c r="A880" s="107">
        <v>874</v>
      </c>
      <c r="B880" s="107" t="s">
        <v>42</v>
      </c>
      <c r="C880" s="90">
        <v>43524</v>
      </c>
      <c r="D880" s="107" t="s">
        <v>2915</v>
      </c>
      <c r="E880" s="107" t="s">
        <v>3020</v>
      </c>
      <c r="F880" s="126">
        <v>11046.76</v>
      </c>
      <c r="G880" s="107" t="str">
        <f t="shared" si="30"/>
        <v>SH19-01898</v>
      </c>
      <c r="H880" s="318"/>
      <c r="I880" s="126"/>
      <c r="J880" s="110">
        <f t="shared" si="31"/>
        <v>11046.76</v>
      </c>
      <c r="K880" s="108"/>
      <c r="L880" s="107"/>
      <c r="M880" s="319"/>
      <c r="N880" s="107"/>
    </row>
    <row r="881" spans="1:14" s="200" customFormat="1" ht="18" customHeight="1">
      <c r="A881" s="107">
        <v>875</v>
      </c>
      <c r="B881" s="107" t="s">
        <v>42</v>
      </c>
      <c r="C881" s="90">
        <v>43524</v>
      </c>
      <c r="D881" s="107" t="s">
        <v>2916</v>
      </c>
      <c r="E881" s="107" t="s">
        <v>3020</v>
      </c>
      <c r="F881" s="126">
        <v>3440.3</v>
      </c>
      <c r="G881" s="107" t="str">
        <f t="shared" si="30"/>
        <v>SH19-01899</v>
      </c>
      <c r="H881" s="318"/>
      <c r="I881" s="126"/>
      <c r="J881" s="110">
        <f t="shared" si="31"/>
        <v>3440.3</v>
      </c>
      <c r="K881" s="108"/>
      <c r="L881" s="107"/>
      <c r="M881" s="319"/>
      <c r="N881" s="107"/>
    </row>
    <row r="882" spans="1:14" s="200" customFormat="1" ht="18" customHeight="1">
      <c r="A882" s="107">
        <v>876</v>
      </c>
      <c r="B882" s="107" t="s">
        <v>42</v>
      </c>
      <c r="C882" s="90">
        <v>43524</v>
      </c>
      <c r="D882" s="107" t="s">
        <v>2917</v>
      </c>
      <c r="E882" s="107" t="s">
        <v>3020</v>
      </c>
      <c r="F882" s="126">
        <v>9090.25</v>
      </c>
      <c r="G882" s="107" t="str">
        <f t="shared" si="30"/>
        <v>SH19-01900</v>
      </c>
      <c r="H882" s="318"/>
      <c r="I882" s="126"/>
      <c r="J882" s="110">
        <f t="shared" si="31"/>
        <v>9090.25</v>
      </c>
      <c r="K882" s="108"/>
      <c r="L882" s="107"/>
      <c r="M882" s="319"/>
      <c r="N882" s="107"/>
    </row>
    <row r="883" spans="1:14" s="200" customFormat="1" ht="18" customHeight="1">
      <c r="A883" s="107">
        <v>877</v>
      </c>
      <c r="B883" s="107" t="s">
        <v>42</v>
      </c>
      <c r="C883" s="90">
        <v>43524</v>
      </c>
      <c r="D883" s="107" t="s">
        <v>2918</v>
      </c>
      <c r="E883" s="107" t="s">
        <v>3020</v>
      </c>
      <c r="F883" s="126">
        <v>1603.11</v>
      </c>
      <c r="G883" s="107" t="str">
        <f t="shared" si="30"/>
        <v>SH19-01901</v>
      </c>
      <c r="H883" s="318"/>
      <c r="I883" s="126"/>
      <c r="J883" s="110">
        <f t="shared" si="31"/>
        <v>1603.11</v>
      </c>
      <c r="K883" s="108"/>
      <c r="L883" s="107"/>
      <c r="M883" s="319"/>
      <c r="N883" s="107"/>
    </row>
    <row r="884" spans="1:14" s="200" customFormat="1" ht="18" customHeight="1">
      <c r="A884" s="107">
        <v>878</v>
      </c>
      <c r="B884" s="107" t="s">
        <v>55</v>
      </c>
      <c r="C884" s="90">
        <v>43523</v>
      </c>
      <c r="D884" s="107" t="s">
        <v>2919</v>
      </c>
      <c r="E884" s="107" t="s">
        <v>1709</v>
      </c>
      <c r="F884" s="126">
        <v>1548.18</v>
      </c>
      <c r="G884" s="107" t="str">
        <f t="shared" si="30"/>
        <v>SH19-01902</v>
      </c>
      <c r="H884" s="318"/>
      <c r="I884" s="126"/>
      <c r="J884" s="110">
        <f t="shared" si="31"/>
        <v>1548.18</v>
      </c>
      <c r="K884" s="108"/>
      <c r="L884" s="107"/>
      <c r="M884" s="319"/>
      <c r="N884" s="107"/>
    </row>
    <row r="885" spans="1:14" s="200" customFormat="1" ht="18" customHeight="1">
      <c r="A885" s="107">
        <v>879</v>
      </c>
      <c r="B885" s="107" t="s">
        <v>55</v>
      </c>
      <c r="C885" s="90">
        <v>43523</v>
      </c>
      <c r="D885" s="107" t="s">
        <v>2920</v>
      </c>
      <c r="E885" s="107" t="s">
        <v>1709</v>
      </c>
      <c r="F885" s="126">
        <v>1644.84</v>
      </c>
      <c r="G885" s="107" t="str">
        <f t="shared" si="30"/>
        <v>SH19-01903</v>
      </c>
      <c r="H885" s="318"/>
      <c r="I885" s="126"/>
      <c r="J885" s="110">
        <f t="shared" si="31"/>
        <v>1644.84</v>
      </c>
      <c r="K885" s="108"/>
      <c r="L885" s="107"/>
      <c r="M885" s="319"/>
      <c r="N885" s="107"/>
    </row>
    <row r="886" spans="1:14" s="200" customFormat="1" ht="18" customHeight="1">
      <c r="A886" s="107">
        <v>880</v>
      </c>
      <c r="B886" s="107" t="s">
        <v>55</v>
      </c>
      <c r="C886" s="90">
        <v>43523</v>
      </c>
      <c r="D886" s="107" t="s">
        <v>2921</v>
      </c>
      <c r="E886" s="107" t="s">
        <v>1709</v>
      </c>
      <c r="F886" s="126">
        <v>1549.62</v>
      </c>
      <c r="G886" s="107" t="str">
        <f t="shared" si="30"/>
        <v>SH19-01904</v>
      </c>
      <c r="H886" s="318"/>
      <c r="I886" s="126"/>
      <c r="J886" s="110">
        <f t="shared" si="31"/>
        <v>1549.62</v>
      </c>
      <c r="K886" s="108"/>
      <c r="L886" s="107"/>
      <c r="M886" s="319"/>
      <c r="N886" s="107"/>
    </row>
    <row r="887" spans="1:14" s="200" customFormat="1" ht="18" customHeight="1">
      <c r="A887" s="107">
        <v>881</v>
      </c>
      <c r="B887" s="107" t="s">
        <v>142</v>
      </c>
      <c r="C887" s="90">
        <v>43523</v>
      </c>
      <c r="D887" s="107" t="s">
        <v>2922</v>
      </c>
      <c r="E887" s="107" t="s">
        <v>1709</v>
      </c>
      <c r="F887" s="126">
        <v>690.25</v>
      </c>
      <c r="G887" s="107" t="str">
        <f t="shared" si="30"/>
        <v>SH19-01905</v>
      </c>
      <c r="H887" s="318"/>
      <c r="I887" s="126"/>
      <c r="J887" s="110">
        <f t="shared" si="31"/>
        <v>690.25</v>
      </c>
      <c r="K887" s="108"/>
      <c r="L887" s="107"/>
      <c r="M887" s="319"/>
      <c r="N887" s="107"/>
    </row>
    <row r="888" spans="1:14" s="200" customFormat="1" ht="18" customHeight="1">
      <c r="A888" s="107">
        <v>882</v>
      </c>
      <c r="B888" s="107" t="s">
        <v>223</v>
      </c>
      <c r="C888" s="90">
        <v>43523</v>
      </c>
      <c r="D888" s="107" t="s">
        <v>2923</v>
      </c>
      <c r="E888" s="107" t="s">
        <v>1709</v>
      </c>
      <c r="F888" s="126">
        <v>1714.05</v>
      </c>
      <c r="G888" s="107" t="str">
        <f t="shared" si="30"/>
        <v>SH19-01906</v>
      </c>
      <c r="H888" s="318"/>
      <c r="I888" s="126"/>
      <c r="J888" s="110">
        <f t="shared" si="31"/>
        <v>1714.05</v>
      </c>
      <c r="K888" s="108"/>
      <c r="L888" s="107"/>
      <c r="M888" s="319"/>
      <c r="N888" s="107"/>
    </row>
    <row r="889" spans="1:14" s="200" customFormat="1" ht="18" customHeight="1">
      <c r="A889" s="107">
        <v>883</v>
      </c>
      <c r="B889" s="107" t="s">
        <v>42</v>
      </c>
      <c r="C889" s="90">
        <v>43523</v>
      </c>
      <c r="D889" s="107" t="s">
        <v>2924</v>
      </c>
      <c r="E889" s="107" t="s">
        <v>3021</v>
      </c>
      <c r="F889" s="126">
        <v>26.56</v>
      </c>
      <c r="G889" s="107" t="str">
        <f t="shared" si="30"/>
        <v>SH19-01907</v>
      </c>
      <c r="H889" s="318"/>
      <c r="I889" s="126"/>
      <c r="J889" s="110">
        <f t="shared" si="31"/>
        <v>26.56</v>
      </c>
      <c r="K889" s="108"/>
      <c r="L889" s="107"/>
      <c r="M889" s="319"/>
      <c r="N889" s="107"/>
    </row>
    <row r="890" spans="1:14" s="200" customFormat="1" ht="18" customHeight="1">
      <c r="A890" s="107">
        <v>884</v>
      </c>
      <c r="B890" s="107" t="s">
        <v>139</v>
      </c>
      <c r="C890" s="90">
        <v>43523</v>
      </c>
      <c r="D890" s="107" t="s">
        <v>2925</v>
      </c>
      <c r="E890" s="107" t="s">
        <v>1709</v>
      </c>
      <c r="F890" s="126">
        <v>1468.86</v>
      </c>
      <c r="G890" s="107" t="str">
        <f t="shared" si="30"/>
        <v>SH19-01908</v>
      </c>
      <c r="H890" s="318"/>
      <c r="I890" s="126"/>
      <c r="J890" s="110">
        <f t="shared" si="31"/>
        <v>1468.86</v>
      </c>
      <c r="K890" s="108"/>
      <c r="L890" s="107"/>
      <c r="M890" s="319"/>
      <c r="N890" s="107"/>
    </row>
    <row r="891" spans="1:14" s="200" customFormat="1" ht="18" customHeight="1">
      <c r="A891" s="107">
        <v>885</v>
      </c>
      <c r="B891" s="107" t="s">
        <v>337</v>
      </c>
      <c r="C891" s="90">
        <v>43523</v>
      </c>
      <c r="D891" s="107" t="s">
        <v>2926</v>
      </c>
      <c r="E891" s="107" t="s">
        <v>1709</v>
      </c>
      <c r="F891" s="126">
        <v>6136</v>
      </c>
      <c r="G891" s="107" t="str">
        <f t="shared" si="30"/>
        <v>SH19-01909</v>
      </c>
      <c r="H891" s="318"/>
      <c r="I891" s="126"/>
      <c r="J891" s="110">
        <f t="shared" si="31"/>
        <v>6136</v>
      </c>
      <c r="K891" s="108"/>
      <c r="L891" s="107"/>
      <c r="M891" s="319"/>
      <c r="N891" s="107"/>
    </row>
    <row r="892" spans="1:14" s="200" customFormat="1" ht="18" customHeight="1">
      <c r="A892" s="107">
        <v>886</v>
      </c>
      <c r="B892" s="107" t="s">
        <v>337</v>
      </c>
      <c r="C892" s="90">
        <v>43523</v>
      </c>
      <c r="D892" s="107" t="s">
        <v>2927</v>
      </c>
      <c r="E892" s="107" t="s">
        <v>1709</v>
      </c>
      <c r="F892" s="126">
        <v>9225</v>
      </c>
      <c r="G892" s="107" t="str">
        <f t="shared" si="30"/>
        <v>SH19-01910</v>
      </c>
      <c r="H892" s="318"/>
      <c r="I892" s="126"/>
      <c r="J892" s="110">
        <f t="shared" si="31"/>
        <v>9225</v>
      </c>
      <c r="K892" s="108"/>
      <c r="L892" s="107"/>
      <c r="M892" s="319"/>
      <c r="N892" s="107"/>
    </row>
    <row r="893" spans="1:14" s="200" customFormat="1" ht="18" customHeight="1">
      <c r="A893" s="107">
        <v>887</v>
      </c>
      <c r="B893" s="107" t="s">
        <v>332</v>
      </c>
      <c r="C893" s="90">
        <v>43523</v>
      </c>
      <c r="D893" s="107" t="s">
        <v>2928</v>
      </c>
      <c r="E893" s="107" t="s">
        <v>1709</v>
      </c>
      <c r="F893" s="126">
        <v>1375.2</v>
      </c>
      <c r="G893" s="107" t="str">
        <f t="shared" si="30"/>
        <v>SH19-01911</v>
      </c>
      <c r="H893" s="318"/>
      <c r="I893" s="126"/>
      <c r="J893" s="110">
        <f t="shared" si="31"/>
        <v>1375.2</v>
      </c>
      <c r="K893" s="108"/>
      <c r="L893" s="107"/>
      <c r="M893" s="319"/>
      <c r="N893" s="107"/>
    </row>
    <row r="894" spans="1:14" s="200" customFormat="1" ht="18" customHeight="1">
      <c r="A894" s="107">
        <v>888</v>
      </c>
      <c r="B894" s="107" t="s">
        <v>224</v>
      </c>
      <c r="C894" s="90">
        <v>43523</v>
      </c>
      <c r="D894" s="107" t="s">
        <v>2929</v>
      </c>
      <c r="E894" s="107" t="s">
        <v>1709</v>
      </c>
      <c r="F894" s="126">
        <v>6761.69</v>
      </c>
      <c r="G894" s="107" t="str">
        <f t="shared" si="30"/>
        <v>SH19-01912</v>
      </c>
      <c r="H894" s="318"/>
      <c r="I894" s="126"/>
      <c r="J894" s="110">
        <f t="shared" si="31"/>
        <v>6761.69</v>
      </c>
      <c r="K894" s="108"/>
      <c r="L894" s="107"/>
      <c r="M894" s="319"/>
      <c r="N894" s="107"/>
    </row>
    <row r="895" spans="1:14" s="200" customFormat="1" ht="18" customHeight="1">
      <c r="A895" s="107">
        <v>889</v>
      </c>
      <c r="B895" s="107" t="s">
        <v>139</v>
      </c>
      <c r="C895" s="90">
        <v>43523</v>
      </c>
      <c r="D895" s="107" t="s">
        <v>2930</v>
      </c>
      <c r="E895" s="107" t="s">
        <v>1709</v>
      </c>
      <c r="F895" s="126">
        <v>2000.7</v>
      </c>
      <c r="G895" s="107" t="str">
        <f t="shared" si="30"/>
        <v>SH19-01913</v>
      </c>
      <c r="H895" s="318"/>
      <c r="I895" s="126"/>
      <c r="J895" s="110">
        <f t="shared" si="31"/>
        <v>2000.7</v>
      </c>
      <c r="K895" s="108"/>
      <c r="L895" s="107"/>
      <c r="M895" s="319"/>
      <c r="N895" s="107"/>
    </row>
    <row r="896" spans="1:14" s="200" customFormat="1" ht="18" customHeight="1">
      <c r="A896" s="107">
        <v>890</v>
      </c>
      <c r="B896" s="107" t="s">
        <v>197</v>
      </c>
      <c r="C896" s="90">
        <v>43523</v>
      </c>
      <c r="D896" s="107" t="s">
        <v>2931</v>
      </c>
      <c r="E896" s="107" t="s">
        <v>1709</v>
      </c>
      <c r="F896" s="126">
        <v>4997.76</v>
      </c>
      <c r="G896" s="107" t="str">
        <f t="shared" si="30"/>
        <v>SH19-01915</v>
      </c>
      <c r="H896" s="318"/>
      <c r="I896" s="126"/>
      <c r="J896" s="110">
        <f t="shared" si="31"/>
        <v>4997.76</v>
      </c>
      <c r="K896" s="108"/>
      <c r="L896" s="107"/>
      <c r="M896" s="319"/>
      <c r="N896" s="107"/>
    </row>
    <row r="897" spans="1:14" s="200" customFormat="1" ht="18" customHeight="1">
      <c r="A897" s="107">
        <v>891</v>
      </c>
      <c r="B897" s="107" t="s">
        <v>1746</v>
      </c>
      <c r="C897" s="90"/>
      <c r="D897" s="353" t="s">
        <v>2932</v>
      </c>
      <c r="E897" s="107" t="s">
        <v>1709</v>
      </c>
      <c r="F897" s="126">
        <v>0</v>
      </c>
      <c r="G897" s="107" t="str">
        <f t="shared" si="30"/>
        <v>SH19-01916</v>
      </c>
      <c r="H897" s="318"/>
      <c r="I897" s="126"/>
      <c r="J897" s="110">
        <f t="shared" si="31"/>
        <v>0</v>
      </c>
      <c r="K897" s="108"/>
      <c r="L897" s="107"/>
      <c r="M897" s="319"/>
      <c r="N897" s="107"/>
    </row>
    <row r="898" spans="1:14" s="200" customFormat="1" ht="18" customHeight="1">
      <c r="A898" s="107">
        <v>892</v>
      </c>
      <c r="B898" s="107" t="s">
        <v>55</v>
      </c>
      <c r="C898" s="90">
        <v>43523</v>
      </c>
      <c r="D898" s="107" t="s">
        <v>2933</v>
      </c>
      <c r="E898" s="107" t="s">
        <v>1709</v>
      </c>
      <c r="F898" s="126">
        <v>129.9</v>
      </c>
      <c r="G898" s="107" t="str">
        <f t="shared" si="30"/>
        <v>SH19-01917</v>
      </c>
      <c r="H898" s="318"/>
      <c r="I898" s="126"/>
      <c r="J898" s="110">
        <f t="shared" si="31"/>
        <v>129.9</v>
      </c>
      <c r="K898" s="108"/>
      <c r="L898" s="107"/>
      <c r="M898" s="319"/>
      <c r="N898" s="107"/>
    </row>
    <row r="899" spans="1:14" s="200" customFormat="1" ht="18" customHeight="1">
      <c r="A899" s="107">
        <v>893</v>
      </c>
      <c r="B899" s="107" t="s">
        <v>55</v>
      </c>
      <c r="C899" s="90">
        <v>43523</v>
      </c>
      <c r="D899" s="107" t="s">
        <v>2934</v>
      </c>
      <c r="E899" s="107" t="s">
        <v>1709</v>
      </c>
      <c r="F899" s="126">
        <v>50.8</v>
      </c>
      <c r="G899" s="107" t="str">
        <f t="shared" si="30"/>
        <v>SH19-01918</v>
      </c>
      <c r="H899" s="318"/>
      <c r="I899" s="126"/>
      <c r="J899" s="110">
        <f t="shared" si="31"/>
        <v>50.8</v>
      </c>
      <c r="K899" s="108"/>
      <c r="L899" s="107"/>
      <c r="M899" s="319"/>
      <c r="N899" s="107"/>
    </row>
    <row r="900" spans="1:14" s="200" customFormat="1" ht="18" customHeight="1">
      <c r="A900" s="107">
        <v>894</v>
      </c>
      <c r="B900" s="107" t="s">
        <v>55</v>
      </c>
      <c r="C900" s="90">
        <v>43523</v>
      </c>
      <c r="D900" s="107" t="s">
        <v>2935</v>
      </c>
      <c r="E900" s="107" t="s">
        <v>1709</v>
      </c>
      <c r="F900" s="126">
        <v>727.65</v>
      </c>
      <c r="G900" s="107" t="str">
        <f t="shared" si="30"/>
        <v>SH19-01919</v>
      </c>
      <c r="H900" s="318"/>
      <c r="I900" s="126"/>
      <c r="J900" s="110">
        <f t="shared" si="31"/>
        <v>727.65</v>
      </c>
      <c r="K900" s="108"/>
      <c r="L900" s="107"/>
      <c r="M900" s="319"/>
      <c r="N900" s="107"/>
    </row>
    <row r="901" spans="1:14" s="200" customFormat="1" ht="18" customHeight="1">
      <c r="A901" s="107">
        <v>895</v>
      </c>
      <c r="B901" s="107" t="s">
        <v>329</v>
      </c>
      <c r="C901" s="90">
        <v>43523</v>
      </c>
      <c r="D901" s="107" t="s">
        <v>2936</v>
      </c>
      <c r="E901" s="107" t="s">
        <v>1709</v>
      </c>
      <c r="F901" s="126">
        <v>5005.3900000000003</v>
      </c>
      <c r="G901" s="107" t="str">
        <f t="shared" si="30"/>
        <v>SH19-01920</v>
      </c>
      <c r="H901" s="318"/>
      <c r="I901" s="126"/>
      <c r="J901" s="110">
        <f t="shared" si="31"/>
        <v>5005.3900000000003</v>
      </c>
      <c r="K901" s="108"/>
      <c r="L901" s="107"/>
      <c r="M901" s="319"/>
      <c r="N901" s="107"/>
    </row>
    <row r="902" spans="1:14" s="200" customFormat="1" ht="18" customHeight="1">
      <c r="A902" s="107">
        <v>896</v>
      </c>
      <c r="B902" s="107" t="s">
        <v>142</v>
      </c>
      <c r="C902" s="90">
        <v>43523</v>
      </c>
      <c r="D902" s="107" t="s">
        <v>2937</v>
      </c>
      <c r="E902" s="107" t="s">
        <v>1709</v>
      </c>
      <c r="F902" s="126">
        <f>186+59.89+639.24+1087.07+180.81+533.63+587.25+1211.83</f>
        <v>4485.7199999999993</v>
      </c>
      <c r="G902" s="107" t="str">
        <f t="shared" si="30"/>
        <v>SH19-01921</v>
      </c>
      <c r="H902" s="318"/>
      <c r="I902" s="126"/>
      <c r="J902" s="110">
        <f t="shared" si="31"/>
        <v>4485.7199999999993</v>
      </c>
      <c r="K902" s="108"/>
      <c r="L902" s="107"/>
      <c r="M902" s="319"/>
      <c r="N902" s="107"/>
    </row>
    <row r="903" spans="1:14" s="200" customFormat="1" ht="18" customHeight="1">
      <c r="A903" s="107">
        <v>897</v>
      </c>
      <c r="B903" s="107" t="s">
        <v>197</v>
      </c>
      <c r="C903" s="90">
        <v>43523</v>
      </c>
      <c r="D903" s="107" t="s">
        <v>2938</v>
      </c>
      <c r="E903" s="107" t="s">
        <v>1709</v>
      </c>
      <c r="F903" s="126">
        <v>6012.96</v>
      </c>
      <c r="G903" s="107" t="str">
        <f t="shared" si="30"/>
        <v>SH19-01922</v>
      </c>
      <c r="H903" s="318"/>
      <c r="I903" s="126"/>
      <c r="J903" s="110">
        <f t="shared" si="31"/>
        <v>6012.96</v>
      </c>
      <c r="K903" s="108"/>
      <c r="L903" s="107"/>
      <c r="M903" s="319"/>
      <c r="N903" s="107"/>
    </row>
    <row r="904" spans="1:14" s="200" customFormat="1" ht="18" customHeight="1">
      <c r="A904" s="107">
        <v>898</v>
      </c>
      <c r="B904" s="107" t="s">
        <v>142</v>
      </c>
      <c r="C904" s="90">
        <v>43523</v>
      </c>
      <c r="D904" s="107" t="s">
        <v>2939</v>
      </c>
      <c r="E904" s="107" t="s">
        <v>1709</v>
      </c>
      <c r="F904" s="126">
        <v>2555.9899999999998</v>
      </c>
      <c r="G904" s="107" t="str">
        <f t="shared" si="30"/>
        <v>SH19-01923</v>
      </c>
      <c r="H904" s="318"/>
      <c r="I904" s="126"/>
      <c r="J904" s="110">
        <f t="shared" si="31"/>
        <v>2555.9899999999998</v>
      </c>
      <c r="K904" s="108"/>
      <c r="L904" s="107"/>
      <c r="M904" s="319"/>
      <c r="N904" s="107"/>
    </row>
    <row r="905" spans="1:14" s="200" customFormat="1" ht="18" customHeight="1">
      <c r="A905" s="107">
        <v>899</v>
      </c>
      <c r="B905" s="107" t="s">
        <v>49</v>
      </c>
      <c r="C905" s="90">
        <v>43523</v>
      </c>
      <c r="D905" s="107" t="s">
        <v>2940</v>
      </c>
      <c r="E905" s="107" t="s">
        <v>1709</v>
      </c>
      <c r="F905" s="126">
        <v>14242.8</v>
      </c>
      <c r="G905" s="107" t="str">
        <f t="shared" si="30"/>
        <v>SH19-01924</v>
      </c>
      <c r="H905" s="318"/>
      <c r="I905" s="126"/>
      <c r="J905" s="110">
        <f t="shared" si="31"/>
        <v>14242.8</v>
      </c>
      <c r="K905" s="108"/>
      <c r="L905" s="107"/>
      <c r="M905" s="319"/>
      <c r="N905" s="107"/>
    </row>
    <row r="906" spans="1:14" s="200" customFormat="1" ht="18" customHeight="1">
      <c r="A906" s="107">
        <v>900</v>
      </c>
      <c r="B906" s="107" t="s">
        <v>142</v>
      </c>
      <c r="C906" s="90">
        <v>43523</v>
      </c>
      <c r="D906" s="107" t="s">
        <v>2941</v>
      </c>
      <c r="E906" s="107" t="s">
        <v>1709</v>
      </c>
      <c r="F906" s="126">
        <v>258.75</v>
      </c>
      <c r="G906" s="107" t="str">
        <f t="shared" si="30"/>
        <v>SH19-01925</v>
      </c>
      <c r="H906" s="318"/>
      <c r="I906" s="126"/>
      <c r="J906" s="110">
        <f t="shared" si="31"/>
        <v>258.75</v>
      </c>
      <c r="K906" s="108"/>
      <c r="L906" s="107"/>
      <c r="M906" s="319"/>
      <c r="N906" s="107"/>
    </row>
    <row r="907" spans="1:14" s="200" customFormat="1" ht="18" customHeight="1">
      <c r="A907" s="107">
        <v>901</v>
      </c>
      <c r="B907" s="107" t="s">
        <v>237</v>
      </c>
      <c r="C907" s="90">
        <v>43523</v>
      </c>
      <c r="D907" s="107" t="s">
        <v>2942</v>
      </c>
      <c r="E907" s="107" t="s">
        <v>1709</v>
      </c>
      <c r="F907" s="126">
        <v>1734.54</v>
      </c>
      <c r="G907" s="107" t="str">
        <f t="shared" si="30"/>
        <v>SH19-01926</v>
      </c>
      <c r="H907" s="318"/>
      <c r="I907" s="126"/>
      <c r="J907" s="110">
        <f t="shared" si="31"/>
        <v>1734.54</v>
      </c>
      <c r="K907" s="108"/>
      <c r="L907" s="107"/>
      <c r="M907" s="319"/>
      <c r="N907" s="107"/>
    </row>
    <row r="908" spans="1:14" s="200" customFormat="1" ht="18" customHeight="1">
      <c r="A908" s="107">
        <v>902</v>
      </c>
      <c r="B908" s="107" t="s">
        <v>237</v>
      </c>
      <c r="C908" s="90">
        <v>43523</v>
      </c>
      <c r="D908" s="107" t="s">
        <v>2943</v>
      </c>
      <c r="E908" s="107" t="s">
        <v>1709</v>
      </c>
      <c r="F908" s="126">
        <v>0</v>
      </c>
      <c r="G908" s="107" t="str">
        <f t="shared" si="30"/>
        <v>SH19-01927</v>
      </c>
      <c r="H908" s="318"/>
      <c r="I908" s="126"/>
      <c r="J908" s="110">
        <f t="shared" si="31"/>
        <v>0</v>
      </c>
      <c r="K908" s="108"/>
      <c r="L908" s="107"/>
      <c r="M908" s="319"/>
      <c r="N908" s="107" t="s">
        <v>3018</v>
      </c>
    </row>
    <row r="909" spans="1:14" s="200" customFormat="1" ht="18" customHeight="1">
      <c r="A909" s="107">
        <v>903</v>
      </c>
      <c r="B909" s="107" t="s">
        <v>42</v>
      </c>
      <c r="C909" s="90">
        <v>43524</v>
      </c>
      <c r="D909" s="107" t="s">
        <v>2944</v>
      </c>
      <c r="E909" s="107" t="s">
        <v>3020</v>
      </c>
      <c r="F909" s="126">
        <v>6702.91</v>
      </c>
      <c r="G909" s="107" t="str">
        <f t="shared" si="30"/>
        <v>SH19-01928</v>
      </c>
      <c r="H909" s="318"/>
      <c r="I909" s="126"/>
      <c r="J909" s="110">
        <f t="shared" si="31"/>
        <v>6702.91</v>
      </c>
      <c r="K909" s="108"/>
      <c r="L909" s="107"/>
      <c r="M909" s="319"/>
      <c r="N909" s="107"/>
    </row>
    <row r="910" spans="1:14" s="200" customFormat="1" ht="18" customHeight="1">
      <c r="A910" s="107">
        <v>904</v>
      </c>
      <c r="B910" s="107" t="s">
        <v>42</v>
      </c>
      <c r="C910" s="90">
        <v>43524</v>
      </c>
      <c r="D910" s="107" t="s">
        <v>2945</v>
      </c>
      <c r="E910" s="107" t="s">
        <v>3020</v>
      </c>
      <c r="F910" s="126">
        <v>2342.86</v>
      </c>
      <c r="G910" s="107" t="str">
        <f t="shared" si="30"/>
        <v>SH19-01929</v>
      </c>
      <c r="H910" s="318"/>
      <c r="I910" s="126"/>
      <c r="J910" s="110">
        <f t="shared" si="31"/>
        <v>2342.86</v>
      </c>
      <c r="K910" s="108"/>
      <c r="L910" s="107"/>
      <c r="M910" s="319"/>
      <c r="N910" s="107"/>
    </row>
    <row r="911" spans="1:14" s="200" customFormat="1" ht="18" customHeight="1">
      <c r="A911" s="107">
        <v>905</v>
      </c>
      <c r="B911" s="107" t="s">
        <v>291</v>
      </c>
      <c r="C911" s="90">
        <v>43523</v>
      </c>
      <c r="D911" s="107" t="s">
        <v>2946</v>
      </c>
      <c r="E911" s="107" t="s">
        <v>1709</v>
      </c>
      <c r="F911" s="126">
        <v>2701.23</v>
      </c>
      <c r="G911" s="107" t="str">
        <f t="shared" si="30"/>
        <v>SH19-01930</v>
      </c>
      <c r="H911" s="318"/>
      <c r="I911" s="126"/>
      <c r="J911" s="110">
        <f t="shared" si="31"/>
        <v>2701.23</v>
      </c>
      <c r="K911" s="108"/>
      <c r="L911" s="107"/>
      <c r="M911" s="319"/>
      <c r="N911" s="107"/>
    </row>
    <row r="912" spans="1:14" s="200" customFormat="1" ht="18" customHeight="1">
      <c r="A912" s="107">
        <v>906</v>
      </c>
      <c r="B912" s="107" t="s">
        <v>42</v>
      </c>
      <c r="C912" s="90">
        <v>43525</v>
      </c>
      <c r="D912" s="328" t="s">
        <v>2947</v>
      </c>
      <c r="E912" s="107" t="s">
        <v>3031</v>
      </c>
      <c r="F912" s="126">
        <v>5711.36</v>
      </c>
      <c r="G912" s="107" t="str">
        <f t="shared" si="30"/>
        <v>SH19-01931</v>
      </c>
      <c r="H912" s="318"/>
      <c r="I912" s="126"/>
      <c r="J912" s="110">
        <f t="shared" si="31"/>
        <v>5711.36</v>
      </c>
      <c r="K912" s="108"/>
      <c r="L912" s="107"/>
      <c r="M912" s="319"/>
      <c r="N912" s="107"/>
    </row>
    <row r="913" spans="1:14" s="200" customFormat="1" ht="18" customHeight="1">
      <c r="A913" s="107">
        <v>907</v>
      </c>
      <c r="B913" s="107" t="s">
        <v>42</v>
      </c>
      <c r="C913" s="90">
        <v>43525</v>
      </c>
      <c r="D913" s="328" t="s">
        <v>2948</v>
      </c>
      <c r="E913" s="107" t="s">
        <v>3031</v>
      </c>
      <c r="F913" s="126">
        <v>1820.66</v>
      </c>
      <c r="G913" s="107" t="str">
        <f t="shared" si="30"/>
        <v>SH19-01932</v>
      </c>
      <c r="H913" s="318"/>
      <c r="I913" s="126"/>
      <c r="J913" s="110">
        <f t="shared" si="31"/>
        <v>1820.66</v>
      </c>
      <c r="K913" s="108"/>
      <c r="L913" s="107"/>
      <c r="M913" s="319"/>
      <c r="N913" s="107"/>
    </row>
    <row r="914" spans="1:14" s="200" customFormat="1" ht="18" customHeight="1">
      <c r="A914" s="107">
        <v>908</v>
      </c>
      <c r="B914" s="107" t="s">
        <v>42</v>
      </c>
      <c r="C914" s="90">
        <v>43525</v>
      </c>
      <c r="D914" s="328" t="s">
        <v>2949</v>
      </c>
      <c r="E914" s="107" t="s">
        <v>3031</v>
      </c>
      <c r="F914" s="126">
        <v>5854.42</v>
      </c>
      <c r="G914" s="107" t="str">
        <f t="shared" si="30"/>
        <v>SH19-01933</v>
      </c>
      <c r="H914" s="318"/>
      <c r="I914" s="126"/>
      <c r="J914" s="110">
        <f t="shared" si="31"/>
        <v>5854.42</v>
      </c>
      <c r="K914" s="108"/>
      <c r="L914" s="107"/>
      <c r="M914" s="319"/>
      <c r="N914" s="107"/>
    </row>
    <row r="915" spans="1:14" s="200" customFormat="1" ht="18" customHeight="1">
      <c r="A915" s="107">
        <v>909</v>
      </c>
      <c r="B915" s="107" t="s">
        <v>42</v>
      </c>
      <c r="C915" s="90">
        <v>43525</v>
      </c>
      <c r="D915" s="328" t="s">
        <v>2950</v>
      </c>
      <c r="E915" s="107" t="s">
        <v>3031</v>
      </c>
      <c r="F915" s="126">
        <v>2335.8000000000002</v>
      </c>
      <c r="G915" s="107" t="str">
        <f t="shared" si="30"/>
        <v>SH19-01934</v>
      </c>
      <c r="H915" s="318"/>
      <c r="I915" s="126"/>
      <c r="J915" s="110">
        <f t="shared" si="31"/>
        <v>2335.8000000000002</v>
      </c>
      <c r="K915" s="108"/>
      <c r="L915" s="107"/>
      <c r="M915" s="319"/>
      <c r="N915" s="107"/>
    </row>
    <row r="916" spans="1:14" s="200" customFormat="1" ht="18" customHeight="1">
      <c r="A916" s="107">
        <v>910</v>
      </c>
      <c r="B916" s="107" t="s">
        <v>42</v>
      </c>
      <c r="C916" s="90">
        <v>43525</v>
      </c>
      <c r="D916" s="328" t="s">
        <v>2951</v>
      </c>
      <c r="E916" s="107" t="s">
        <v>3031</v>
      </c>
      <c r="F916" s="126">
        <v>2181.27</v>
      </c>
      <c r="G916" s="107" t="str">
        <f t="shared" si="30"/>
        <v>SH19-01935</v>
      </c>
      <c r="H916" s="318"/>
      <c r="I916" s="126"/>
      <c r="J916" s="110">
        <f t="shared" si="31"/>
        <v>2181.27</v>
      </c>
      <c r="K916" s="108"/>
      <c r="L916" s="107"/>
      <c r="M916" s="319"/>
      <c r="N916" s="107"/>
    </row>
    <row r="917" spans="1:14" s="200" customFormat="1" ht="18" customHeight="1">
      <c r="A917" s="107">
        <v>911</v>
      </c>
      <c r="B917" s="107" t="s">
        <v>42</v>
      </c>
      <c r="C917" s="90">
        <v>43525</v>
      </c>
      <c r="D917" s="328" t="s">
        <v>2952</v>
      </c>
      <c r="E917" s="107" t="s">
        <v>3031</v>
      </c>
      <c r="F917" s="126">
        <v>1943.76</v>
      </c>
      <c r="G917" s="107" t="str">
        <f t="shared" si="30"/>
        <v>SH19-01936</v>
      </c>
      <c r="H917" s="318"/>
      <c r="I917" s="126"/>
      <c r="J917" s="110">
        <f t="shared" si="31"/>
        <v>1943.76</v>
      </c>
      <c r="K917" s="108"/>
      <c r="L917" s="107"/>
      <c r="M917" s="319"/>
      <c r="N917" s="107"/>
    </row>
    <row r="918" spans="1:14" s="200" customFormat="1" ht="18" customHeight="1">
      <c r="A918" s="107">
        <v>912</v>
      </c>
      <c r="B918" s="107" t="s">
        <v>42</v>
      </c>
      <c r="C918" s="90">
        <v>43525</v>
      </c>
      <c r="D918" s="328" t="s">
        <v>2953</v>
      </c>
      <c r="E918" s="107" t="s">
        <v>3031</v>
      </c>
      <c r="F918" s="126">
        <v>4702.8500000000004</v>
      </c>
      <c r="G918" s="107" t="str">
        <f t="shared" si="30"/>
        <v>SH19-01937</v>
      </c>
      <c r="H918" s="318"/>
      <c r="I918" s="126"/>
      <c r="J918" s="110">
        <f t="shared" si="31"/>
        <v>4702.8500000000004</v>
      </c>
      <c r="K918" s="108"/>
      <c r="L918" s="107"/>
      <c r="M918" s="319"/>
      <c r="N918" s="107"/>
    </row>
    <row r="919" spans="1:14" s="200" customFormat="1" ht="18" customHeight="1">
      <c r="A919" s="107">
        <v>913</v>
      </c>
      <c r="B919" s="107" t="s">
        <v>42</v>
      </c>
      <c r="C919" s="90">
        <v>43525</v>
      </c>
      <c r="D919" s="328" t="s">
        <v>2954</v>
      </c>
      <c r="E919" s="107" t="s">
        <v>3031</v>
      </c>
      <c r="F919" s="126">
        <v>344.98</v>
      </c>
      <c r="G919" s="107" t="str">
        <f t="shared" si="30"/>
        <v>SH19-01938</v>
      </c>
      <c r="H919" s="318"/>
      <c r="I919" s="126"/>
      <c r="J919" s="110">
        <f t="shared" si="31"/>
        <v>344.98</v>
      </c>
      <c r="K919" s="108"/>
      <c r="L919" s="107"/>
      <c r="M919" s="319"/>
      <c r="N919" s="107"/>
    </row>
    <row r="920" spans="1:14" s="200" customFormat="1" ht="18" customHeight="1">
      <c r="A920" s="107">
        <v>914</v>
      </c>
      <c r="B920" s="107" t="s">
        <v>42</v>
      </c>
      <c r="C920" s="90">
        <v>43525</v>
      </c>
      <c r="D920" s="328" t="s">
        <v>2955</v>
      </c>
      <c r="E920" s="107" t="s">
        <v>3031</v>
      </c>
      <c r="F920" s="126">
        <v>5764.19</v>
      </c>
      <c r="G920" s="107" t="str">
        <f t="shared" si="30"/>
        <v>SH19-01939</v>
      </c>
      <c r="H920" s="318"/>
      <c r="I920" s="126"/>
      <c r="J920" s="110">
        <f t="shared" si="31"/>
        <v>5764.19</v>
      </c>
      <c r="K920" s="108"/>
      <c r="L920" s="107"/>
      <c r="M920" s="319"/>
      <c r="N920" s="107"/>
    </row>
    <row r="921" spans="1:14" s="200" customFormat="1" ht="18" customHeight="1">
      <c r="A921" s="107">
        <v>915</v>
      </c>
      <c r="B921" s="107" t="s">
        <v>42</v>
      </c>
      <c r="C921" s="90">
        <v>43524</v>
      </c>
      <c r="D921" s="107" t="s">
        <v>2956</v>
      </c>
      <c r="E921" s="107" t="s">
        <v>3020</v>
      </c>
      <c r="F921" s="126">
        <v>56.45</v>
      </c>
      <c r="G921" s="107" t="str">
        <f t="shared" si="30"/>
        <v>SH19-01940</v>
      </c>
      <c r="H921" s="318"/>
      <c r="I921" s="126"/>
      <c r="J921" s="110">
        <f t="shared" si="31"/>
        <v>56.45</v>
      </c>
      <c r="K921" s="108"/>
      <c r="L921" s="107"/>
      <c r="M921" s="319"/>
      <c r="N921" s="107"/>
    </row>
    <row r="922" spans="1:14" s="200" customFormat="1" ht="18" customHeight="1">
      <c r="A922" s="107">
        <v>916</v>
      </c>
      <c r="B922" s="107" t="s">
        <v>42</v>
      </c>
      <c r="C922" s="90">
        <v>43525</v>
      </c>
      <c r="D922" s="328" t="s">
        <v>2957</v>
      </c>
      <c r="E922" s="107" t="s">
        <v>3031</v>
      </c>
      <c r="F922" s="126">
        <v>4415.17</v>
      </c>
      <c r="G922" s="107" t="str">
        <f t="shared" si="30"/>
        <v>SH19-01941</v>
      </c>
      <c r="H922" s="318"/>
      <c r="I922" s="126"/>
      <c r="J922" s="110">
        <f t="shared" si="31"/>
        <v>4415.17</v>
      </c>
      <c r="K922" s="108"/>
      <c r="L922" s="107"/>
      <c r="M922" s="319"/>
      <c r="N922" s="107"/>
    </row>
    <row r="923" spans="1:14" s="200" customFormat="1" ht="18" customHeight="1">
      <c r="A923" s="107">
        <v>917</v>
      </c>
      <c r="B923" s="107" t="s">
        <v>42</v>
      </c>
      <c r="C923" s="90">
        <v>43525</v>
      </c>
      <c r="D923" s="328" t="s">
        <v>2958</v>
      </c>
      <c r="E923" s="107" t="s">
        <v>3031</v>
      </c>
      <c r="F923" s="126">
        <v>1414.19</v>
      </c>
      <c r="G923" s="107" t="str">
        <f t="shared" si="30"/>
        <v>SH19-01942</v>
      </c>
      <c r="H923" s="318"/>
      <c r="I923" s="126"/>
      <c r="J923" s="110">
        <f t="shared" si="31"/>
        <v>1414.19</v>
      </c>
      <c r="K923" s="108"/>
      <c r="L923" s="107"/>
      <c r="M923" s="319"/>
      <c r="N923" s="107"/>
    </row>
    <row r="924" spans="1:14" s="200" customFormat="1" ht="18" customHeight="1">
      <c r="A924" s="107">
        <v>918</v>
      </c>
      <c r="B924" s="107" t="s">
        <v>42</v>
      </c>
      <c r="C924" s="90">
        <v>43525</v>
      </c>
      <c r="D924" s="328" t="s">
        <v>2959</v>
      </c>
      <c r="E924" s="107" t="s">
        <v>3031</v>
      </c>
      <c r="F924" s="126">
        <v>7697.93</v>
      </c>
      <c r="G924" s="107" t="str">
        <f t="shared" si="30"/>
        <v>SH19-01943</v>
      </c>
      <c r="H924" s="318"/>
      <c r="I924" s="126"/>
      <c r="J924" s="110">
        <f t="shared" si="31"/>
        <v>7697.93</v>
      </c>
      <c r="K924" s="108"/>
      <c r="L924" s="107"/>
      <c r="M924" s="319"/>
      <c r="N924" s="107"/>
    </row>
    <row r="925" spans="1:14" s="200" customFormat="1" ht="18" customHeight="1">
      <c r="A925" s="107">
        <v>919</v>
      </c>
      <c r="B925" s="107" t="s">
        <v>42</v>
      </c>
      <c r="C925" s="90">
        <v>43525</v>
      </c>
      <c r="D925" s="328" t="s">
        <v>2960</v>
      </c>
      <c r="E925" s="107" t="s">
        <v>3031</v>
      </c>
      <c r="F925" s="126">
        <v>602.55999999999995</v>
      </c>
      <c r="G925" s="107" t="str">
        <f t="shared" si="30"/>
        <v>SH19-01944</v>
      </c>
      <c r="H925" s="318"/>
      <c r="I925" s="126"/>
      <c r="J925" s="110">
        <f t="shared" si="31"/>
        <v>602.55999999999995</v>
      </c>
      <c r="K925" s="108"/>
      <c r="L925" s="107"/>
      <c r="M925" s="319"/>
      <c r="N925" s="107"/>
    </row>
    <row r="926" spans="1:14" s="200" customFormat="1" ht="18" customHeight="1">
      <c r="A926" s="107">
        <v>920</v>
      </c>
      <c r="B926" s="107" t="s">
        <v>1727</v>
      </c>
      <c r="C926" s="90">
        <v>43523</v>
      </c>
      <c r="D926" s="107" t="s">
        <v>2961</v>
      </c>
      <c r="E926" s="107" t="s">
        <v>1709</v>
      </c>
      <c r="F926" s="126">
        <v>1642.8</v>
      </c>
      <c r="G926" s="107" t="str">
        <f t="shared" si="30"/>
        <v>SH19-01945</v>
      </c>
      <c r="H926" s="318"/>
      <c r="I926" s="126"/>
      <c r="J926" s="110">
        <f t="shared" si="31"/>
        <v>1642.8</v>
      </c>
      <c r="K926" s="108"/>
      <c r="L926" s="107"/>
      <c r="M926" s="319"/>
      <c r="N926" s="107"/>
    </row>
    <row r="927" spans="1:14" s="200" customFormat="1" ht="18" customHeight="1">
      <c r="A927" s="107">
        <v>921</v>
      </c>
      <c r="B927" s="107" t="s">
        <v>197</v>
      </c>
      <c r="C927" s="90">
        <v>43523</v>
      </c>
      <c r="D927" s="107" t="s">
        <v>2962</v>
      </c>
      <c r="E927" s="107" t="s">
        <v>1709</v>
      </c>
      <c r="F927" s="126">
        <v>6357.36</v>
      </c>
      <c r="G927" s="107" t="str">
        <f t="shared" si="30"/>
        <v>SH19-01946</v>
      </c>
      <c r="H927" s="318"/>
      <c r="I927" s="126"/>
      <c r="J927" s="110">
        <f t="shared" si="31"/>
        <v>6357.36</v>
      </c>
      <c r="K927" s="108"/>
      <c r="L927" s="107"/>
      <c r="M927" s="319"/>
      <c r="N927" s="107"/>
    </row>
    <row r="928" spans="1:14" s="200" customFormat="1" ht="18" customHeight="1">
      <c r="A928" s="107">
        <v>922</v>
      </c>
      <c r="B928" s="107" t="s">
        <v>42</v>
      </c>
      <c r="C928" s="90">
        <v>43523</v>
      </c>
      <c r="D928" s="107" t="s">
        <v>2963</v>
      </c>
      <c r="E928" s="107" t="s">
        <v>3021</v>
      </c>
      <c r="F928" s="126">
        <v>20.420000000000002</v>
      </c>
      <c r="G928" s="107" t="str">
        <f t="shared" si="30"/>
        <v>SH19-01947</v>
      </c>
      <c r="H928" s="318"/>
      <c r="I928" s="126"/>
      <c r="J928" s="110">
        <f t="shared" si="31"/>
        <v>20.420000000000002</v>
      </c>
      <c r="K928" s="108"/>
      <c r="L928" s="107"/>
      <c r="M928" s="319"/>
      <c r="N928" s="107"/>
    </row>
    <row r="929" spans="1:14" s="200" customFormat="1" ht="18" customHeight="1">
      <c r="A929" s="107">
        <v>923</v>
      </c>
      <c r="B929" s="107" t="s">
        <v>141</v>
      </c>
      <c r="C929" s="90">
        <v>43523</v>
      </c>
      <c r="D929" s="107" t="s">
        <v>2964</v>
      </c>
      <c r="E929" s="107" t="s">
        <v>1709</v>
      </c>
      <c r="F929" s="126">
        <v>4761.8100000000004</v>
      </c>
      <c r="G929" s="107" t="str">
        <f t="shared" ref="G929:G982" si="32">D929</f>
        <v>SH19-01948</v>
      </c>
      <c r="H929" s="318"/>
      <c r="I929" s="126"/>
      <c r="J929" s="110">
        <f t="shared" ref="J929:J982" si="33">F929-I929</f>
        <v>4761.8100000000004</v>
      </c>
      <c r="K929" s="108"/>
      <c r="L929" s="107"/>
      <c r="M929" s="319"/>
      <c r="N929" s="107"/>
    </row>
    <row r="930" spans="1:14" s="200" customFormat="1" ht="18" customHeight="1">
      <c r="A930" s="107">
        <v>924</v>
      </c>
      <c r="B930" s="107" t="s">
        <v>43</v>
      </c>
      <c r="C930" s="90">
        <v>43523</v>
      </c>
      <c r="D930" s="107" t="s">
        <v>2965</v>
      </c>
      <c r="E930" s="107" t="s">
        <v>1709</v>
      </c>
      <c r="F930" s="126">
        <v>4220</v>
      </c>
      <c r="G930" s="107" t="str">
        <f t="shared" si="32"/>
        <v>SH19-01949</v>
      </c>
      <c r="H930" s="318"/>
      <c r="I930" s="126"/>
      <c r="J930" s="110">
        <f t="shared" si="33"/>
        <v>4220</v>
      </c>
      <c r="K930" s="108"/>
      <c r="L930" s="107"/>
      <c r="M930" s="319"/>
      <c r="N930" s="107"/>
    </row>
    <row r="931" spans="1:14" s="200" customFormat="1" ht="18" customHeight="1">
      <c r="A931" s="107">
        <v>925</v>
      </c>
      <c r="B931" s="107" t="s">
        <v>42</v>
      </c>
      <c r="C931" s="90">
        <v>43523</v>
      </c>
      <c r="D931" s="107" t="s">
        <v>2966</v>
      </c>
      <c r="E931" s="107" t="s">
        <v>3021</v>
      </c>
      <c r="F931" s="126">
        <v>87.14</v>
      </c>
      <c r="G931" s="107" t="str">
        <f t="shared" si="32"/>
        <v>SH19-01950</v>
      </c>
      <c r="H931" s="318"/>
      <c r="I931" s="126"/>
      <c r="J931" s="110">
        <f t="shared" si="33"/>
        <v>87.14</v>
      </c>
      <c r="K931" s="108"/>
      <c r="L931" s="107"/>
      <c r="M931" s="319"/>
      <c r="N931" s="107"/>
    </row>
    <row r="932" spans="1:14" s="200" customFormat="1" ht="18" customHeight="1">
      <c r="A932" s="107">
        <v>926</v>
      </c>
      <c r="B932" s="107" t="s">
        <v>237</v>
      </c>
      <c r="C932" s="90">
        <v>43523</v>
      </c>
      <c r="D932" s="107" t="s">
        <v>2967</v>
      </c>
      <c r="E932" s="107" t="s">
        <v>1709</v>
      </c>
      <c r="F932" s="126">
        <v>5553.39</v>
      </c>
      <c r="G932" s="107" t="str">
        <f t="shared" si="32"/>
        <v>SH19-01951</v>
      </c>
      <c r="H932" s="318"/>
      <c r="I932" s="126"/>
      <c r="J932" s="110">
        <f t="shared" si="33"/>
        <v>5553.39</v>
      </c>
      <c r="K932" s="108"/>
      <c r="L932" s="107"/>
      <c r="M932" s="319"/>
      <c r="N932" s="107"/>
    </row>
    <row r="933" spans="1:14" s="200" customFormat="1" ht="18" customHeight="1">
      <c r="A933" s="107">
        <v>927</v>
      </c>
      <c r="B933" s="107" t="s">
        <v>43</v>
      </c>
      <c r="C933" s="90">
        <v>43524</v>
      </c>
      <c r="D933" s="107" t="s">
        <v>2968</v>
      </c>
      <c r="E933" s="107" t="s">
        <v>1709</v>
      </c>
      <c r="F933" s="126">
        <v>4028.5</v>
      </c>
      <c r="G933" s="107" t="str">
        <f t="shared" si="32"/>
        <v>SH19-01952</v>
      </c>
      <c r="H933" s="318"/>
      <c r="I933" s="126"/>
      <c r="J933" s="110">
        <f t="shared" si="33"/>
        <v>4028.5</v>
      </c>
      <c r="K933" s="108"/>
      <c r="L933" s="107"/>
      <c r="M933" s="319"/>
      <c r="N933" s="107"/>
    </row>
    <row r="934" spans="1:14" s="200" customFormat="1" ht="18" customHeight="1">
      <c r="A934" s="107">
        <v>928</v>
      </c>
      <c r="B934" s="107" t="s">
        <v>53</v>
      </c>
      <c r="C934" s="90">
        <v>43523</v>
      </c>
      <c r="D934" s="107" t="s">
        <v>2969</v>
      </c>
      <c r="E934" s="107" t="s">
        <v>1709</v>
      </c>
      <c r="F934" s="126">
        <v>2454.33</v>
      </c>
      <c r="G934" s="107" t="str">
        <f t="shared" si="32"/>
        <v>SH19-01953</v>
      </c>
      <c r="H934" s="318"/>
      <c r="I934" s="126"/>
      <c r="J934" s="110">
        <f t="shared" si="33"/>
        <v>2454.33</v>
      </c>
      <c r="K934" s="108"/>
      <c r="L934" s="107"/>
      <c r="M934" s="319"/>
      <c r="N934" s="107"/>
    </row>
    <row r="935" spans="1:14" s="200" customFormat="1" ht="18" customHeight="1">
      <c r="A935" s="107">
        <v>929</v>
      </c>
      <c r="B935" s="107" t="s">
        <v>197</v>
      </c>
      <c r="C935" s="90">
        <v>43523</v>
      </c>
      <c r="D935" s="107" t="s">
        <v>2970</v>
      </c>
      <c r="E935" s="107" t="s">
        <v>1709</v>
      </c>
      <c r="F935" s="126">
        <v>4269</v>
      </c>
      <c r="G935" s="107" t="str">
        <f t="shared" si="32"/>
        <v>SH19-01955</v>
      </c>
      <c r="H935" s="318"/>
      <c r="I935" s="126"/>
      <c r="J935" s="110">
        <f t="shared" si="33"/>
        <v>4269</v>
      </c>
      <c r="K935" s="108"/>
      <c r="L935" s="107"/>
      <c r="M935" s="319"/>
      <c r="N935" s="107"/>
    </row>
    <row r="936" spans="1:14" s="200" customFormat="1" ht="18" customHeight="1">
      <c r="A936" s="107">
        <v>930</v>
      </c>
      <c r="B936" s="107" t="s">
        <v>291</v>
      </c>
      <c r="C936" s="90">
        <v>43524</v>
      </c>
      <c r="D936" s="107" t="s">
        <v>2971</v>
      </c>
      <c r="E936" s="107" t="s">
        <v>1709</v>
      </c>
      <c r="F936" s="126">
        <v>4762.2</v>
      </c>
      <c r="G936" s="107" t="str">
        <f t="shared" si="32"/>
        <v>SH19-01956</v>
      </c>
      <c r="H936" s="318"/>
      <c r="I936" s="126"/>
      <c r="J936" s="110">
        <f t="shared" si="33"/>
        <v>4762.2</v>
      </c>
      <c r="K936" s="108"/>
      <c r="L936" s="107"/>
      <c r="M936" s="319"/>
      <c r="N936" s="107"/>
    </row>
    <row r="937" spans="1:14" s="200" customFormat="1" ht="18" customHeight="1">
      <c r="A937" s="107">
        <v>931</v>
      </c>
      <c r="B937" s="107" t="s">
        <v>291</v>
      </c>
      <c r="C937" s="90">
        <v>43524</v>
      </c>
      <c r="D937" s="107" t="s">
        <v>2972</v>
      </c>
      <c r="E937" s="107" t="s">
        <v>1709</v>
      </c>
      <c r="F937" s="126">
        <v>1991.28</v>
      </c>
      <c r="G937" s="107" t="str">
        <f t="shared" si="32"/>
        <v>SH19-01957</v>
      </c>
      <c r="H937" s="318"/>
      <c r="I937" s="126"/>
      <c r="J937" s="110">
        <f t="shared" si="33"/>
        <v>1991.28</v>
      </c>
      <c r="K937" s="108"/>
      <c r="L937" s="107"/>
      <c r="M937" s="319"/>
      <c r="N937" s="107"/>
    </row>
    <row r="938" spans="1:14" s="200" customFormat="1" ht="18" customHeight="1">
      <c r="A938" s="107">
        <v>932</v>
      </c>
      <c r="B938" s="107" t="s">
        <v>43</v>
      </c>
      <c r="C938" s="90">
        <v>43524</v>
      </c>
      <c r="D938" s="107" t="s">
        <v>2973</v>
      </c>
      <c r="E938" s="107" t="s">
        <v>1709</v>
      </c>
      <c r="F938" s="126">
        <v>1436.1</v>
      </c>
      <c r="G938" s="107" t="str">
        <f t="shared" si="32"/>
        <v>SH19-01958</v>
      </c>
      <c r="H938" s="318"/>
      <c r="I938" s="126"/>
      <c r="J938" s="110">
        <f t="shared" si="33"/>
        <v>1436.1</v>
      </c>
      <c r="K938" s="108"/>
      <c r="L938" s="107"/>
      <c r="M938" s="319"/>
      <c r="N938" s="107"/>
    </row>
    <row r="939" spans="1:14" s="200" customFormat="1" ht="18" customHeight="1">
      <c r="A939" s="107">
        <v>933</v>
      </c>
      <c r="B939" s="107" t="s">
        <v>142</v>
      </c>
      <c r="C939" s="90">
        <v>43524</v>
      </c>
      <c r="D939" s="107" t="s">
        <v>2974</v>
      </c>
      <c r="E939" s="107" t="s">
        <v>1709</v>
      </c>
      <c r="F939" s="126">
        <v>817</v>
      </c>
      <c r="G939" s="107" t="str">
        <f t="shared" si="32"/>
        <v>SH19-01959</v>
      </c>
      <c r="H939" s="318"/>
      <c r="I939" s="126"/>
      <c r="J939" s="110">
        <f t="shared" si="33"/>
        <v>817</v>
      </c>
      <c r="K939" s="108"/>
      <c r="L939" s="107"/>
      <c r="M939" s="319"/>
      <c r="N939" s="107"/>
    </row>
    <row r="940" spans="1:14" s="200" customFormat="1" ht="18" customHeight="1">
      <c r="A940" s="107">
        <v>934</v>
      </c>
      <c r="B940" s="107" t="s">
        <v>142</v>
      </c>
      <c r="C940" s="90">
        <v>43524</v>
      </c>
      <c r="D940" s="107" t="s">
        <v>2975</v>
      </c>
      <c r="E940" s="107" t="s">
        <v>1709</v>
      </c>
      <c r="F940" s="126">
        <v>197</v>
      </c>
      <c r="G940" s="107" t="str">
        <f t="shared" si="32"/>
        <v>SH19-01960</v>
      </c>
      <c r="H940" s="318"/>
      <c r="I940" s="126"/>
      <c r="J940" s="110">
        <f t="shared" si="33"/>
        <v>197</v>
      </c>
      <c r="K940" s="108"/>
      <c r="L940" s="107"/>
      <c r="M940" s="319"/>
      <c r="N940" s="107"/>
    </row>
    <row r="941" spans="1:14" s="200" customFormat="1" ht="18" customHeight="1">
      <c r="A941" s="107">
        <v>935</v>
      </c>
      <c r="B941" s="107" t="s">
        <v>329</v>
      </c>
      <c r="C941" s="90">
        <v>43524</v>
      </c>
      <c r="D941" s="107" t="s">
        <v>2976</v>
      </c>
      <c r="E941" s="107" t="s">
        <v>1709</v>
      </c>
      <c r="F941" s="126">
        <v>1876.66</v>
      </c>
      <c r="G941" s="107" t="str">
        <f t="shared" si="32"/>
        <v>SH19-01961</v>
      </c>
      <c r="H941" s="318"/>
      <c r="I941" s="126"/>
      <c r="J941" s="110">
        <f t="shared" si="33"/>
        <v>1876.66</v>
      </c>
      <c r="K941" s="108"/>
      <c r="L941" s="107"/>
      <c r="M941" s="319"/>
      <c r="N941" s="107"/>
    </row>
    <row r="942" spans="1:14" s="200" customFormat="1" ht="18" customHeight="1">
      <c r="A942" s="107">
        <v>936</v>
      </c>
      <c r="B942" s="107" t="s">
        <v>55</v>
      </c>
      <c r="C942" s="90">
        <v>43524</v>
      </c>
      <c r="D942" s="107" t="s">
        <v>2977</v>
      </c>
      <c r="E942" s="107" t="s">
        <v>1709</v>
      </c>
      <c r="F942" s="126">
        <v>1548.18</v>
      </c>
      <c r="G942" s="107" t="str">
        <f t="shared" si="32"/>
        <v>SH19-01962</v>
      </c>
      <c r="H942" s="318"/>
      <c r="I942" s="126"/>
      <c r="J942" s="110">
        <f t="shared" si="33"/>
        <v>1548.18</v>
      </c>
      <c r="K942" s="108"/>
      <c r="L942" s="107"/>
      <c r="M942" s="319"/>
      <c r="N942" s="107"/>
    </row>
    <row r="943" spans="1:14" s="200" customFormat="1" ht="18" customHeight="1">
      <c r="A943" s="107">
        <v>937</v>
      </c>
      <c r="B943" s="107" t="s">
        <v>55</v>
      </c>
      <c r="C943" s="90">
        <v>43524</v>
      </c>
      <c r="D943" s="107" t="s">
        <v>2978</v>
      </c>
      <c r="E943" s="107" t="s">
        <v>1709</v>
      </c>
      <c r="F943" s="126">
        <v>1644.84</v>
      </c>
      <c r="G943" s="107" t="str">
        <f t="shared" si="32"/>
        <v>SH19-01963</v>
      </c>
      <c r="H943" s="318"/>
      <c r="I943" s="126"/>
      <c r="J943" s="110">
        <f t="shared" si="33"/>
        <v>1644.84</v>
      </c>
      <c r="K943" s="108"/>
      <c r="L943" s="107"/>
      <c r="M943" s="319"/>
      <c r="N943" s="107"/>
    </row>
    <row r="944" spans="1:14" s="200" customFormat="1" ht="18" customHeight="1">
      <c r="A944" s="107">
        <v>938</v>
      </c>
      <c r="B944" s="107" t="s">
        <v>55</v>
      </c>
      <c r="C944" s="90">
        <v>43524</v>
      </c>
      <c r="D944" s="107" t="s">
        <v>2979</v>
      </c>
      <c r="E944" s="107" t="s">
        <v>1709</v>
      </c>
      <c r="F944" s="126">
        <v>1549.62</v>
      </c>
      <c r="G944" s="107" t="str">
        <f t="shared" si="32"/>
        <v>SH19-01964</v>
      </c>
      <c r="H944" s="318"/>
      <c r="I944" s="126"/>
      <c r="J944" s="110">
        <f t="shared" si="33"/>
        <v>1549.62</v>
      </c>
      <c r="K944" s="108"/>
      <c r="L944" s="107"/>
      <c r="M944" s="319"/>
      <c r="N944" s="107"/>
    </row>
    <row r="945" spans="1:14" s="200" customFormat="1" ht="18" customHeight="1">
      <c r="A945" s="107">
        <v>939</v>
      </c>
      <c r="B945" s="107" t="s">
        <v>1746</v>
      </c>
      <c r="C945" s="90"/>
      <c r="D945" s="353" t="s">
        <v>2980</v>
      </c>
      <c r="E945" s="107" t="s">
        <v>1709</v>
      </c>
      <c r="F945" s="126">
        <v>0</v>
      </c>
      <c r="G945" s="107" t="str">
        <f t="shared" si="32"/>
        <v>SH19-01965</v>
      </c>
      <c r="H945" s="318"/>
      <c r="I945" s="126"/>
      <c r="J945" s="110">
        <f t="shared" si="33"/>
        <v>0</v>
      </c>
      <c r="K945" s="108"/>
      <c r="L945" s="107"/>
      <c r="M945" s="319"/>
      <c r="N945" s="107"/>
    </row>
    <row r="946" spans="1:14" s="200" customFormat="1" ht="18" customHeight="1">
      <c r="A946" s="107">
        <v>940</v>
      </c>
      <c r="B946" s="107" t="s">
        <v>142</v>
      </c>
      <c r="C946" s="90">
        <v>43524</v>
      </c>
      <c r="D946" s="107" t="s">
        <v>2981</v>
      </c>
      <c r="E946" s="107" t="s">
        <v>1709</v>
      </c>
      <c r="F946" s="126">
        <v>254</v>
      </c>
      <c r="G946" s="107" t="str">
        <f t="shared" si="32"/>
        <v>SH19-01966</v>
      </c>
      <c r="H946" s="318"/>
      <c r="I946" s="126"/>
      <c r="J946" s="110">
        <f t="shared" si="33"/>
        <v>254</v>
      </c>
      <c r="K946" s="108"/>
      <c r="L946" s="107"/>
      <c r="M946" s="319"/>
      <c r="N946" s="107"/>
    </row>
    <row r="947" spans="1:14" s="200" customFormat="1" ht="18" customHeight="1">
      <c r="A947" s="107">
        <v>941</v>
      </c>
      <c r="B947" s="107" t="s">
        <v>42</v>
      </c>
      <c r="C947" s="90">
        <v>43524</v>
      </c>
      <c r="D947" s="107" t="s">
        <v>2982</v>
      </c>
      <c r="E947" s="107" t="s">
        <v>3020</v>
      </c>
      <c r="F947" s="126">
        <v>15.87</v>
      </c>
      <c r="G947" s="107" t="str">
        <f t="shared" si="32"/>
        <v>SH19-01967</v>
      </c>
      <c r="H947" s="318"/>
      <c r="I947" s="126"/>
      <c r="J947" s="110">
        <f t="shared" si="33"/>
        <v>15.87</v>
      </c>
      <c r="K947" s="108"/>
      <c r="L947" s="107"/>
      <c r="M947" s="319"/>
      <c r="N947" s="107"/>
    </row>
    <row r="948" spans="1:14" s="200" customFormat="1" ht="18" customHeight="1">
      <c r="A948" s="107">
        <v>942</v>
      </c>
      <c r="B948" s="107" t="s">
        <v>42</v>
      </c>
      <c r="C948" s="90">
        <v>43525</v>
      </c>
      <c r="D948" s="107" t="s">
        <v>2983</v>
      </c>
      <c r="E948" s="107" t="s">
        <v>1709</v>
      </c>
      <c r="F948" s="126">
        <v>17574.18</v>
      </c>
      <c r="G948" s="107" t="str">
        <f t="shared" si="32"/>
        <v>SH19-01968</v>
      </c>
      <c r="H948" s="318"/>
      <c r="I948" s="126"/>
      <c r="J948" s="110">
        <f t="shared" si="33"/>
        <v>17574.18</v>
      </c>
      <c r="K948" s="108"/>
      <c r="L948" s="107"/>
      <c r="M948" s="319"/>
      <c r="N948" s="107"/>
    </row>
    <row r="949" spans="1:14" s="200" customFormat="1" ht="18" customHeight="1">
      <c r="A949" s="107">
        <v>943</v>
      </c>
      <c r="B949" s="107" t="s">
        <v>197</v>
      </c>
      <c r="C949" s="90">
        <v>43524</v>
      </c>
      <c r="D949" s="107" t="s">
        <v>2984</v>
      </c>
      <c r="E949" s="107" t="s">
        <v>1709</v>
      </c>
      <c r="F949" s="126">
        <v>7414.98</v>
      </c>
      <c r="G949" s="107" t="str">
        <f t="shared" si="32"/>
        <v>SH19-01969</v>
      </c>
      <c r="H949" s="318"/>
      <c r="I949" s="126"/>
      <c r="J949" s="110">
        <f t="shared" si="33"/>
        <v>7414.98</v>
      </c>
      <c r="K949" s="108"/>
      <c r="L949" s="107"/>
      <c r="M949" s="319"/>
      <c r="N949" s="107"/>
    </row>
    <row r="950" spans="1:14" s="200" customFormat="1" ht="18" customHeight="1">
      <c r="A950" s="107">
        <v>944</v>
      </c>
      <c r="B950" s="107" t="s">
        <v>288</v>
      </c>
      <c r="C950" s="90">
        <v>43524</v>
      </c>
      <c r="D950" s="107" t="s">
        <v>2985</v>
      </c>
      <c r="E950" s="107" t="s">
        <v>1709</v>
      </c>
      <c r="F950" s="126">
        <v>3312.67</v>
      </c>
      <c r="G950" s="107" t="str">
        <f t="shared" si="32"/>
        <v>SH19-01970</v>
      </c>
      <c r="H950" s="318"/>
      <c r="I950" s="126"/>
      <c r="J950" s="110">
        <f t="shared" si="33"/>
        <v>3312.67</v>
      </c>
      <c r="K950" s="108"/>
      <c r="L950" s="107"/>
      <c r="M950" s="319"/>
      <c r="N950" s="107"/>
    </row>
    <row r="951" spans="1:14" s="200" customFormat="1" ht="18" customHeight="1">
      <c r="A951" s="107">
        <v>945</v>
      </c>
      <c r="B951" s="107" t="s">
        <v>291</v>
      </c>
      <c r="C951" s="90">
        <v>43524</v>
      </c>
      <c r="D951" s="107" t="s">
        <v>2986</v>
      </c>
      <c r="E951" s="107" t="s">
        <v>1709</v>
      </c>
      <c r="F951" s="126">
        <v>2752.85</v>
      </c>
      <c r="G951" s="107" t="str">
        <f t="shared" si="32"/>
        <v>SH19-01971</v>
      </c>
      <c r="H951" s="318"/>
      <c r="I951" s="126"/>
      <c r="J951" s="110">
        <f t="shared" si="33"/>
        <v>2752.85</v>
      </c>
      <c r="K951" s="108"/>
      <c r="L951" s="107"/>
      <c r="M951" s="319"/>
      <c r="N951" s="107"/>
    </row>
    <row r="952" spans="1:14" s="200" customFormat="1" ht="18" customHeight="1">
      <c r="A952" s="107">
        <v>946</v>
      </c>
      <c r="B952" s="107" t="s">
        <v>42</v>
      </c>
      <c r="C952" s="90">
        <v>43525</v>
      </c>
      <c r="D952" s="107" t="s">
        <v>2987</v>
      </c>
      <c r="E952" s="107" t="s">
        <v>1709</v>
      </c>
      <c r="F952" s="126">
        <v>3945.26</v>
      </c>
      <c r="G952" s="107" t="str">
        <f t="shared" si="32"/>
        <v>SH19-01972</v>
      </c>
      <c r="H952" s="318"/>
      <c r="I952" s="126"/>
      <c r="J952" s="110">
        <f t="shared" si="33"/>
        <v>3945.26</v>
      </c>
      <c r="K952" s="108"/>
      <c r="L952" s="107"/>
      <c r="M952" s="319"/>
      <c r="N952" s="107"/>
    </row>
    <row r="953" spans="1:14" s="200" customFormat="1" ht="18" customHeight="1">
      <c r="A953" s="107">
        <v>947</v>
      </c>
      <c r="B953" s="107" t="s">
        <v>42</v>
      </c>
      <c r="C953" s="90">
        <v>43525</v>
      </c>
      <c r="D953" s="107" t="s">
        <v>2988</v>
      </c>
      <c r="E953" s="107" t="s">
        <v>1709</v>
      </c>
      <c r="F953" s="126">
        <v>5363.06</v>
      </c>
      <c r="G953" s="107" t="str">
        <f t="shared" si="32"/>
        <v>SH19-01973</v>
      </c>
      <c r="H953" s="318"/>
      <c r="I953" s="126"/>
      <c r="J953" s="110">
        <f t="shared" si="33"/>
        <v>5363.06</v>
      </c>
      <c r="K953" s="108"/>
      <c r="L953" s="107"/>
      <c r="M953" s="319"/>
      <c r="N953" s="107"/>
    </row>
    <row r="954" spans="1:14" s="200" customFormat="1" ht="18" customHeight="1">
      <c r="A954" s="107">
        <v>948</v>
      </c>
      <c r="B954" s="107" t="s">
        <v>298</v>
      </c>
      <c r="C954" s="90">
        <v>43524</v>
      </c>
      <c r="D954" s="107" t="s">
        <v>2989</v>
      </c>
      <c r="E954" s="107" t="s">
        <v>1709</v>
      </c>
      <c r="F954" s="126">
        <v>559.79999999999995</v>
      </c>
      <c r="G954" s="107" t="str">
        <f t="shared" si="32"/>
        <v>SH19-01974</v>
      </c>
      <c r="H954" s="318"/>
      <c r="I954" s="126"/>
      <c r="J954" s="110">
        <f t="shared" si="33"/>
        <v>559.79999999999995</v>
      </c>
      <c r="K954" s="108"/>
      <c r="L954" s="107"/>
      <c r="M954" s="319"/>
      <c r="N954" s="107"/>
    </row>
    <row r="955" spans="1:14" s="200" customFormat="1" ht="18" customHeight="1">
      <c r="A955" s="107">
        <v>949</v>
      </c>
      <c r="B955" s="107" t="s">
        <v>337</v>
      </c>
      <c r="C955" s="90">
        <v>43524</v>
      </c>
      <c r="D955" s="107" t="s">
        <v>2990</v>
      </c>
      <c r="E955" s="107" t="s">
        <v>1709</v>
      </c>
      <c r="F955" s="126">
        <v>559.28</v>
      </c>
      <c r="G955" s="107" t="str">
        <f t="shared" si="32"/>
        <v>SH19-01975</v>
      </c>
      <c r="H955" s="318"/>
      <c r="I955" s="126"/>
      <c r="J955" s="110">
        <f t="shared" si="33"/>
        <v>559.28</v>
      </c>
      <c r="K955" s="108"/>
      <c r="L955" s="107"/>
      <c r="M955" s="319"/>
      <c r="N955" s="107"/>
    </row>
    <row r="956" spans="1:14" s="200" customFormat="1" ht="18" customHeight="1">
      <c r="A956" s="107">
        <v>950</v>
      </c>
      <c r="B956" s="107" t="s">
        <v>139</v>
      </c>
      <c r="C956" s="90">
        <v>43524</v>
      </c>
      <c r="D956" s="107" t="s">
        <v>2991</v>
      </c>
      <c r="E956" s="107" t="s">
        <v>1709</v>
      </c>
      <c r="F956" s="126">
        <v>1797.18</v>
      </c>
      <c r="G956" s="107" t="str">
        <f t="shared" si="32"/>
        <v>SH19-01976</v>
      </c>
      <c r="H956" s="318"/>
      <c r="I956" s="126"/>
      <c r="J956" s="110">
        <f t="shared" si="33"/>
        <v>1797.18</v>
      </c>
      <c r="K956" s="108"/>
      <c r="L956" s="107"/>
      <c r="M956" s="319"/>
      <c r="N956" s="107"/>
    </row>
    <row r="957" spans="1:14" s="200" customFormat="1" ht="18" customHeight="1">
      <c r="A957" s="107">
        <v>951</v>
      </c>
      <c r="B957" s="107" t="s">
        <v>1727</v>
      </c>
      <c r="C957" s="90">
        <v>43524</v>
      </c>
      <c r="D957" s="107" t="s">
        <v>2992</v>
      </c>
      <c r="E957" s="107" t="s">
        <v>1709</v>
      </c>
      <c r="F957" s="126">
        <v>1729.2</v>
      </c>
      <c r="G957" s="107" t="str">
        <f t="shared" si="32"/>
        <v>SH19-01977</v>
      </c>
      <c r="H957" s="318"/>
      <c r="I957" s="126"/>
      <c r="J957" s="110">
        <f t="shared" si="33"/>
        <v>1729.2</v>
      </c>
      <c r="K957" s="108"/>
      <c r="L957" s="107"/>
      <c r="M957" s="319"/>
      <c r="N957" s="107"/>
    </row>
    <row r="958" spans="1:14" s="200" customFormat="1" ht="18" customHeight="1">
      <c r="A958" s="107">
        <v>952</v>
      </c>
      <c r="B958" s="107" t="s">
        <v>197</v>
      </c>
      <c r="C958" s="90">
        <v>43524</v>
      </c>
      <c r="D958" s="107" t="s">
        <v>2993</v>
      </c>
      <c r="E958" s="107" t="s">
        <v>1709</v>
      </c>
      <c r="F958" s="126">
        <v>4494.66</v>
      </c>
      <c r="G958" s="107" t="str">
        <f t="shared" si="32"/>
        <v>SH19-01978</v>
      </c>
      <c r="H958" s="318"/>
      <c r="I958" s="126"/>
      <c r="J958" s="110">
        <f t="shared" si="33"/>
        <v>4494.66</v>
      </c>
      <c r="K958" s="108"/>
      <c r="L958" s="107"/>
      <c r="M958" s="319"/>
      <c r="N958" s="107"/>
    </row>
    <row r="959" spans="1:14" s="200" customFormat="1" ht="18" customHeight="1">
      <c r="A959" s="107">
        <v>953</v>
      </c>
      <c r="B959" s="107" t="s">
        <v>129</v>
      </c>
      <c r="C959" s="90">
        <v>43524</v>
      </c>
      <c r="D959" s="107" t="s">
        <v>2994</v>
      </c>
      <c r="E959" s="107" t="s">
        <v>1709</v>
      </c>
      <c r="F959" s="126">
        <v>3839.85</v>
      </c>
      <c r="G959" s="107" t="str">
        <f t="shared" si="32"/>
        <v>SH19-01979</v>
      </c>
      <c r="H959" s="318"/>
      <c r="I959" s="126"/>
      <c r="J959" s="110">
        <f t="shared" si="33"/>
        <v>3839.85</v>
      </c>
      <c r="K959" s="108"/>
      <c r="L959" s="107"/>
      <c r="M959" s="319"/>
      <c r="N959" s="107"/>
    </row>
    <row r="960" spans="1:14" s="200" customFormat="1" ht="18" customHeight="1">
      <c r="A960" s="107">
        <v>954</v>
      </c>
      <c r="B960" s="107" t="s">
        <v>142</v>
      </c>
      <c r="C960" s="90">
        <v>43524</v>
      </c>
      <c r="D960" s="107" t="s">
        <v>2995</v>
      </c>
      <c r="E960" s="107" t="s">
        <v>1709</v>
      </c>
      <c r="F960" s="126">
        <v>1455.06</v>
      </c>
      <c r="G960" s="107" t="str">
        <f t="shared" si="32"/>
        <v>SH19-01980</v>
      </c>
      <c r="H960" s="318"/>
      <c r="I960" s="126"/>
      <c r="J960" s="110">
        <f t="shared" si="33"/>
        <v>1455.06</v>
      </c>
      <c r="K960" s="108"/>
      <c r="L960" s="107"/>
      <c r="M960" s="319"/>
      <c r="N960" s="107"/>
    </row>
    <row r="961" spans="1:14" s="200" customFormat="1" ht="18" customHeight="1">
      <c r="A961" s="107">
        <v>955</v>
      </c>
      <c r="B961" s="107" t="s">
        <v>142</v>
      </c>
      <c r="C961" s="90">
        <v>43524</v>
      </c>
      <c r="D961" s="107" t="s">
        <v>2996</v>
      </c>
      <c r="E961" s="107" t="s">
        <v>1709</v>
      </c>
      <c r="F961" s="126">
        <v>109.13</v>
      </c>
      <c r="G961" s="107" t="str">
        <f t="shared" si="32"/>
        <v>SH19-01981</v>
      </c>
      <c r="H961" s="318"/>
      <c r="I961" s="126"/>
      <c r="J961" s="110">
        <f t="shared" si="33"/>
        <v>109.13</v>
      </c>
      <c r="K961" s="108"/>
      <c r="L961" s="107"/>
      <c r="M961" s="319"/>
      <c r="N961" s="107"/>
    </row>
    <row r="962" spans="1:14" s="200" customFormat="1" ht="18" customHeight="1">
      <c r="A962" s="107">
        <v>956</v>
      </c>
      <c r="B962" s="107" t="s">
        <v>329</v>
      </c>
      <c r="C962" s="90">
        <v>43524</v>
      </c>
      <c r="D962" s="107" t="s">
        <v>2997</v>
      </c>
      <c r="E962" s="107" t="s">
        <v>1709</v>
      </c>
      <c r="F962" s="126">
        <v>2534.09</v>
      </c>
      <c r="G962" s="107" t="str">
        <f t="shared" si="32"/>
        <v>SH19-01982</v>
      </c>
      <c r="H962" s="318"/>
      <c r="I962" s="126"/>
      <c r="J962" s="110">
        <f t="shared" si="33"/>
        <v>2534.09</v>
      </c>
      <c r="K962" s="108"/>
      <c r="L962" s="107"/>
      <c r="M962" s="319"/>
      <c r="N962" s="107"/>
    </row>
    <row r="963" spans="1:14" s="200" customFormat="1" ht="18" customHeight="1">
      <c r="A963" s="107">
        <v>957</v>
      </c>
      <c r="B963" s="107" t="s">
        <v>337</v>
      </c>
      <c r="C963" s="90">
        <v>43524</v>
      </c>
      <c r="D963" s="107" t="s">
        <v>2998</v>
      </c>
      <c r="E963" s="107" t="s">
        <v>1709</v>
      </c>
      <c r="F963" s="126">
        <v>923.24</v>
      </c>
      <c r="G963" s="107" t="str">
        <f t="shared" si="32"/>
        <v>SH19-01983</v>
      </c>
      <c r="H963" s="318"/>
      <c r="I963" s="126"/>
      <c r="J963" s="110">
        <f t="shared" si="33"/>
        <v>923.24</v>
      </c>
      <c r="K963" s="108"/>
      <c r="L963" s="107"/>
      <c r="M963" s="319"/>
      <c r="N963" s="107"/>
    </row>
    <row r="964" spans="1:14" s="200" customFormat="1" ht="18" customHeight="1">
      <c r="A964" s="107">
        <v>958</v>
      </c>
      <c r="B964" s="107" t="s">
        <v>237</v>
      </c>
      <c r="C964" s="90">
        <v>43524</v>
      </c>
      <c r="D964" s="107" t="s">
        <v>2999</v>
      </c>
      <c r="E964" s="107" t="s">
        <v>1709</v>
      </c>
      <c r="F964" s="126">
        <v>1427.16</v>
      </c>
      <c r="G964" s="107" t="str">
        <f t="shared" si="32"/>
        <v>SH19-01984</v>
      </c>
      <c r="H964" s="318"/>
      <c r="I964" s="126"/>
      <c r="J964" s="110">
        <f t="shared" si="33"/>
        <v>1427.16</v>
      </c>
      <c r="K964" s="108"/>
      <c r="L964" s="107"/>
      <c r="M964" s="319"/>
      <c r="N964" s="107"/>
    </row>
    <row r="965" spans="1:14" s="200" customFormat="1" ht="18" customHeight="1">
      <c r="A965" s="107">
        <v>959</v>
      </c>
      <c r="B965" s="107" t="s">
        <v>42</v>
      </c>
      <c r="C965" s="90">
        <v>43524</v>
      </c>
      <c r="D965" s="107" t="s">
        <v>3000</v>
      </c>
      <c r="E965" s="107" t="s">
        <v>3020</v>
      </c>
      <c r="F965" s="126">
        <v>22.99</v>
      </c>
      <c r="G965" s="107" t="str">
        <f t="shared" si="32"/>
        <v>SH19-01985</v>
      </c>
      <c r="H965" s="318"/>
      <c r="I965" s="126"/>
      <c r="J965" s="110">
        <f t="shared" si="33"/>
        <v>22.99</v>
      </c>
      <c r="K965" s="108"/>
      <c r="L965" s="107"/>
      <c r="M965" s="319"/>
      <c r="N965" s="107"/>
    </row>
    <row r="966" spans="1:14" s="200" customFormat="1" ht="18" customHeight="1">
      <c r="A966" s="107">
        <v>960</v>
      </c>
      <c r="B966" s="107" t="s">
        <v>1727</v>
      </c>
      <c r="C966" s="90">
        <v>43524</v>
      </c>
      <c r="D966" s="107" t="s">
        <v>3001</v>
      </c>
      <c r="E966" s="107" t="s">
        <v>1709</v>
      </c>
      <c r="F966" s="126">
        <v>1008.6</v>
      </c>
      <c r="G966" s="107" t="str">
        <f t="shared" si="32"/>
        <v>SH19-01986</v>
      </c>
      <c r="H966" s="318"/>
      <c r="I966" s="126"/>
      <c r="J966" s="110">
        <f t="shared" si="33"/>
        <v>1008.6</v>
      </c>
      <c r="K966" s="108"/>
      <c r="L966" s="107"/>
      <c r="M966" s="319"/>
      <c r="N966" s="107"/>
    </row>
    <row r="967" spans="1:14" s="200" customFormat="1" ht="18" customHeight="1">
      <c r="A967" s="107">
        <v>961</v>
      </c>
      <c r="B967" s="107" t="s">
        <v>237</v>
      </c>
      <c r="C967" s="90">
        <v>43524</v>
      </c>
      <c r="D967" s="107" t="s">
        <v>3002</v>
      </c>
      <c r="E967" s="107" t="s">
        <v>1709</v>
      </c>
      <c r="F967" s="126">
        <v>2140.7399999999998</v>
      </c>
      <c r="G967" s="107" t="str">
        <f t="shared" si="32"/>
        <v>SH19-01987</v>
      </c>
      <c r="H967" s="318"/>
      <c r="I967" s="126"/>
      <c r="J967" s="110">
        <f t="shared" si="33"/>
        <v>2140.7399999999998</v>
      </c>
      <c r="K967" s="108"/>
      <c r="L967" s="107"/>
      <c r="M967" s="319"/>
      <c r="N967" s="107"/>
    </row>
    <row r="968" spans="1:14" s="200" customFormat="1" ht="18" customHeight="1">
      <c r="A968" s="107">
        <v>962</v>
      </c>
      <c r="B968" s="107" t="s">
        <v>43</v>
      </c>
      <c r="C968" s="90">
        <v>43524</v>
      </c>
      <c r="D968" s="107" t="s">
        <v>3003</v>
      </c>
      <c r="E968" s="107" t="s">
        <v>1709</v>
      </c>
      <c r="F968" s="126">
        <v>4975.8599999999997</v>
      </c>
      <c r="G968" s="107" t="str">
        <f t="shared" si="32"/>
        <v>SH19-01988</v>
      </c>
      <c r="H968" s="318"/>
      <c r="I968" s="126"/>
      <c r="J968" s="110">
        <f t="shared" si="33"/>
        <v>4975.8599999999997</v>
      </c>
      <c r="K968" s="108"/>
      <c r="L968" s="107"/>
      <c r="M968" s="319"/>
      <c r="N968" s="107"/>
    </row>
    <row r="969" spans="1:14" s="200" customFormat="1" ht="18" customHeight="1">
      <c r="A969" s="107">
        <v>963</v>
      </c>
      <c r="B969" s="107" t="s">
        <v>42</v>
      </c>
      <c r="C969" s="90">
        <v>43525</v>
      </c>
      <c r="D969" s="328" t="s">
        <v>3004</v>
      </c>
      <c r="E969" s="107" t="s">
        <v>3031</v>
      </c>
      <c r="F969" s="126">
        <v>6.3</v>
      </c>
      <c r="G969" s="107" t="str">
        <f t="shared" si="32"/>
        <v>SH19-01989</v>
      </c>
      <c r="H969" s="318"/>
      <c r="I969" s="126"/>
      <c r="J969" s="110">
        <f t="shared" si="33"/>
        <v>6.3</v>
      </c>
      <c r="K969" s="108"/>
      <c r="L969" s="107"/>
      <c r="M969" s="319"/>
      <c r="N969" s="107"/>
    </row>
    <row r="970" spans="1:14" s="200" customFormat="1" ht="18" customHeight="1">
      <c r="A970" s="107">
        <v>964</v>
      </c>
      <c r="B970" s="107" t="s">
        <v>42</v>
      </c>
      <c r="C970" s="90">
        <v>43528</v>
      </c>
      <c r="D970" s="328" t="s">
        <v>3005</v>
      </c>
      <c r="E970" s="107" t="s">
        <v>3032</v>
      </c>
      <c r="F970" s="126">
        <v>9274.3700000000008</v>
      </c>
      <c r="G970" s="107" t="str">
        <f t="shared" si="32"/>
        <v>SH19-01990</v>
      </c>
      <c r="H970" s="318"/>
      <c r="I970" s="126"/>
      <c r="J970" s="110">
        <f t="shared" si="33"/>
        <v>9274.3700000000008</v>
      </c>
      <c r="K970" s="108"/>
      <c r="L970" s="107"/>
      <c r="M970" s="319"/>
      <c r="N970" s="107"/>
    </row>
    <row r="971" spans="1:14" s="200" customFormat="1" ht="18" customHeight="1">
      <c r="A971" s="107">
        <v>965</v>
      </c>
      <c r="B971" s="107" t="s">
        <v>42</v>
      </c>
      <c r="C971" s="90">
        <v>43528</v>
      </c>
      <c r="D971" s="328" t="s">
        <v>3006</v>
      </c>
      <c r="E971" s="107" t="s">
        <v>3032</v>
      </c>
      <c r="F971" s="126">
        <v>729.35</v>
      </c>
      <c r="G971" s="107" t="str">
        <f t="shared" si="32"/>
        <v>SH19-01991</v>
      </c>
      <c r="H971" s="318"/>
      <c r="I971" s="126"/>
      <c r="J971" s="110">
        <f t="shared" si="33"/>
        <v>729.35</v>
      </c>
      <c r="K971" s="108"/>
      <c r="L971" s="107"/>
      <c r="M971" s="319"/>
      <c r="N971" s="107"/>
    </row>
    <row r="972" spans="1:14" s="200" customFormat="1" ht="18" customHeight="1">
      <c r="A972" s="107">
        <v>966</v>
      </c>
      <c r="B972" s="107" t="s">
        <v>42</v>
      </c>
      <c r="C972" s="90">
        <v>43528</v>
      </c>
      <c r="D972" s="328" t="s">
        <v>3007</v>
      </c>
      <c r="E972" s="107" t="s">
        <v>3032</v>
      </c>
      <c r="F972" s="126">
        <v>11937.79</v>
      </c>
      <c r="G972" s="107" t="str">
        <f t="shared" si="32"/>
        <v>SH19-01992</v>
      </c>
      <c r="H972" s="318"/>
      <c r="I972" s="126"/>
      <c r="J972" s="110">
        <f t="shared" si="33"/>
        <v>11937.79</v>
      </c>
      <c r="K972" s="108"/>
      <c r="L972" s="107"/>
      <c r="M972" s="319"/>
      <c r="N972" s="107"/>
    </row>
    <row r="973" spans="1:14" s="200" customFormat="1" ht="18" customHeight="1">
      <c r="A973" s="107">
        <v>967</v>
      </c>
      <c r="B973" s="107" t="s">
        <v>42</v>
      </c>
      <c r="C973" s="90">
        <v>43528</v>
      </c>
      <c r="D973" s="328" t="s">
        <v>3008</v>
      </c>
      <c r="E973" s="107" t="s">
        <v>3032</v>
      </c>
      <c r="F973" s="126">
        <v>1025.3399999999999</v>
      </c>
      <c r="G973" s="107" t="str">
        <f t="shared" si="32"/>
        <v>SH19-01993</v>
      </c>
      <c r="H973" s="318"/>
      <c r="I973" s="126"/>
      <c r="J973" s="110">
        <f t="shared" si="33"/>
        <v>1025.3399999999999</v>
      </c>
      <c r="K973" s="108"/>
      <c r="L973" s="107"/>
      <c r="M973" s="319"/>
      <c r="N973" s="107"/>
    </row>
    <row r="974" spans="1:14" s="200" customFormat="1" ht="18" customHeight="1">
      <c r="A974" s="107">
        <v>968</v>
      </c>
      <c r="B974" s="107" t="s">
        <v>42</v>
      </c>
      <c r="C974" s="90">
        <v>43528</v>
      </c>
      <c r="D974" s="328" t="s">
        <v>3009</v>
      </c>
      <c r="E974" s="107" t="s">
        <v>3032</v>
      </c>
      <c r="F974" s="126">
        <v>6909.45</v>
      </c>
      <c r="G974" s="107" t="str">
        <f t="shared" si="32"/>
        <v>SH19-01994</v>
      </c>
      <c r="H974" s="318"/>
      <c r="I974" s="126"/>
      <c r="J974" s="110">
        <f t="shared" si="33"/>
        <v>6909.45</v>
      </c>
      <c r="K974" s="108"/>
      <c r="L974" s="107"/>
      <c r="M974" s="319"/>
      <c r="N974" s="107"/>
    </row>
    <row r="975" spans="1:14" s="200" customFormat="1" ht="18" customHeight="1">
      <c r="A975" s="107">
        <v>969</v>
      </c>
      <c r="B975" s="107" t="s">
        <v>42</v>
      </c>
      <c r="C975" s="90">
        <v>43528</v>
      </c>
      <c r="D975" s="328" t="s">
        <v>3010</v>
      </c>
      <c r="E975" s="107" t="s">
        <v>3032</v>
      </c>
      <c r="F975" s="126">
        <v>2287.65</v>
      </c>
      <c r="G975" s="107" t="str">
        <f t="shared" si="32"/>
        <v>SH19-01995</v>
      </c>
      <c r="H975" s="318"/>
      <c r="I975" s="126"/>
      <c r="J975" s="110">
        <f t="shared" si="33"/>
        <v>2287.65</v>
      </c>
      <c r="K975" s="108"/>
      <c r="L975" s="107"/>
      <c r="M975" s="319"/>
      <c r="N975" s="107"/>
    </row>
    <row r="976" spans="1:14" s="200" customFormat="1" ht="18" customHeight="1">
      <c r="A976" s="107">
        <v>970</v>
      </c>
      <c r="B976" s="107" t="s">
        <v>42</v>
      </c>
      <c r="C976" s="90">
        <v>43528</v>
      </c>
      <c r="D976" s="328" t="s">
        <v>3011</v>
      </c>
      <c r="E976" s="107" t="s">
        <v>3032</v>
      </c>
      <c r="F976" s="126">
        <v>8174.51</v>
      </c>
      <c r="G976" s="107" t="str">
        <f t="shared" si="32"/>
        <v>SH19-01996</v>
      </c>
      <c r="H976" s="318"/>
      <c r="I976" s="126"/>
      <c r="J976" s="110">
        <f t="shared" si="33"/>
        <v>8174.51</v>
      </c>
      <c r="K976" s="108"/>
      <c r="L976" s="107"/>
      <c r="M976" s="319"/>
      <c r="N976" s="107"/>
    </row>
    <row r="977" spans="1:15" s="200" customFormat="1" ht="18" customHeight="1">
      <c r="A977" s="107">
        <v>971</v>
      </c>
      <c r="B977" s="107" t="s">
        <v>42</v>
      </c>
      <c r="C977" s="90">
        <v>43528</v>
      </c>
      <c r="D977" s="328" t="s">
        <v>3012</v>
      </c>
      <c r="E977" s="107" t="s">
        <v>3032</v>
      </c>
      <c r="F977" s="126">
        <v>2317.19</v>
      </c>
      <c r="G977" s="107" t="str">
        <f t="shared" si="32"/>
        <v>SH19-01997</v>
      </c>
      <c r="H977" s="318"/>
      <c r="I977" s="126"/>
      <c r="J977" s="110">
        <f t="shared" si="33"/>
        <v>2317.19</v>
      </c>
      <c r="K977" s="108"/>
      <c r="L977" s="107"/>
      <c r="M977" s="319"/>
      <c r="N977" s="107"/>
    </row>
    <row r="978" spans="1:15" s="200" customFormat="1" ht="18" customHeight="1">
      <c r="A978" s="107">
        <v>972</v>
      </c>
      <c r="B978" s="107" t="s">
        <v>42</v>
      </c>
      <c r="C978" s="90">
        <v>43528</v>
      </c>
      <c r="D978" s="328" t="s">
        <v>3013</v>
      </c>
      <c r="E978" s="107" t="s">
        <v>3032</v>
      </c>
      <c r="F978" s="126">
        <v>8515.6299999999992</v>
      </c>
      <c r="G978" s="107" t="str">
        <f t="shared" si="32"/>
        <v>SH19-01998</v>
      </c>
      <c r="H978" s="318"/>
      <c r="I978" s="126"/>
      <c r="J978" s="110">
        <f t="shared" si="33"/>
        <v>8515.6299999999992</v>
      </c>
      <c r="K978" s="108"/>
      <c r="L978" s="107"/>
      <c r="M978" s="319"/>
      <c r="N978" s="107"/>
    </row>
    <row r="979" spans="1:15" s="200" customFormat="1" ht="18" customHeight="1">
      <c r="A979" s="107">
        <v>973</v>
      </c>
      <c r="B979" s="107" t="s">
        <v>42</v>
      </c>
      <c r="C979" s="90">
        <v>43528</v>
      </c>
      <c r="D979" s="328" t="s">
        <v>3014</v>
      </c>
      <c r="E979" s="107" t="s">
        <v>3032</v>
      </c>
      <c r="F979" s="126">
        <v>2019.07</v>
      </c>
      <c r="G979" s="107" t="str">
        <f t="shared" si="32"/>
        <v>SH19-01999</v>
      </c>
      <c r="H979" s="318"/>
      <c r="I979" s="126"/>
      <c r="J979" s="110">
        <f t="shared" si="33"/>
        <v>2019.07</v>
      </c>
      <c r="K979" s="108"/>
      <c r="L979" s="107"/>
      <c r="M979" s="319"/>
      <c r="N979" s="107"/>
    </row>
    <row r="980" spans="1:15" s="200" customFormat="1" ht="18" customHeight="1">
      <c r="A980" s="107">
        <v>974</v>
      </c>
      <c r="B980" s="107" t="s">
        <v>42</v>
      </c>
      <c r="C980" s="90">
        <v>43528</v>
      </c>
      <c r="D980" s="328" t="s">
        <v>3015</v>
      </c>
      <c r="E980" s="107" t="s">
        <v>3032</v>
      </c>
      <c r="F980" s="126">
        <v>71.94</v>
      </c>
      <c r="G980" s="107" t="str">
        <f t="shared" si="32"/>
        <v>SH19-02001</v>
      </c>
      <c r="H980" s="318"/>
      <c r="I980" s="126"/>
      <c r="J980" s="110">
        <f t="shared" si="33"/>
        <v>71.94</v>
      </c>
      <c r="K980" s="108"/>
      <c r="L980" s="107"/>
      <c r="M980" s="319"/>
      <c r="N980" s="107"/>
    </row>
    <row r="981" spans="1:15" s="200" customFormat="1" ht="18" customHeight="1">
      <c r="A981" s="107">
        <v>975</v>
      </c>
      <c r="B981" s="107" t="s">
        <v>42</v>
      </c>
      <c r="C981" s="90">
        <v>43528</v>
      </c>
      <c r="D981" s="328" t="s">
        <v>3016</v>
      </c>
      <c r="E981" s="107" t="s">
        <v>3032</v>
      </c>
      <c r="F981" s="126">
        <v>7165.51</v>
      </c>
      <c r="G981" s="107" t="str">
        <f t="shared" si="32"/>
        <v>SH19-02002</v>
      </c>
      <c r="H981" s="318"/>
      <c r="I981" s="126"/>
      <c r="J981" s="110">
        <f t="shared" si="33"/>
        <v>7165.51</v>
      </c>
      <c r="K981" s="108"/>
      <c r="L981" s="107"/>
      <c r="M981" s="319"/>
      <c r="N981" s="107"/>
    </row>
    <row r="982" spans="1:15" s="200" customFormat="1" ht="18" customHeight="1" thickBot="1">
      <c r="A982" s="107">
        <v>976</v>
      </c>
      <c r="B982" s="107" t="s">
        <v>42</v>
      </c>
      <c r="C982" s="90">
        <v>43528</v>
      </c>
      <c r="D982" s="328" t="s">
        <v>3017</v>
      </c>
      <c r="E982" s="107" t="s">
        <v>3032</v>
      </c>
      <c r="F982" s="126">
        <v>5017.43</v>
      </c>
      <c r="G982" s="107" t="str">
        <f t="shared" si="32"/>
        <v>SH19-02003</v>
      </c>
      <c r="H982" s="318"/>
      <c r="I982" s="126"/>
      <c r="J982" s="110">
        <f t="shared" si="33"/>
        <v>5017.43</v>
      </c>
      <c r="K982" s="108"/>
      <c r="L982" s="107"/>
      <c r="M982" s="319"/>
      <c r="N982" s="107"/>
    </row>
    <row r="983" spans="1:15" s="117" customFormat="1" ht="20.25" customHeight="1" thickTop="1">
      <c r="A983" s="496" t="s">
        <v>16</v>
      </c>
      <c r="B983" s="497"/>
      <c r="C983" s="497"/>
      <c r="D983" s="498"/>
      <c r="E983" s="127"/>
      <c r="F983" s="128">
        <f>SUM(F7:F982)</f>
        <v>3095683.9530000002</v>
      </c>
      <c r="G983" s="128"/>
      <c r="H983" s="112"/>
      <c r="I983" s="128" t="e">
        <f>SUM(#REF!)</f>
        <v>#REF!</v>
      </c>
      <c r="J983" s="128">
        <f>SUM(J7:J982)</f>
        <v>3095683.9530000002</v>
      </c>
      <c r="K983" s="114"/>
      <c r="L983" s="115"/>
      <c r="M983" s="116"/>
      <c r="N983" s="113"/>
    </row>
    <row r="984" spans="1:15" ht="18" customHeight="1">
      <c r="C984" s="118"/>
      <c r="D984" s="119"/>
      <c r="F984" s="129">
        <f>+F983+owsh02!E73+vboard02!E62+'SG02'!E56</f>
        <v>3746559.1140526319</v>
      </c>
      <c r="J984" s="213">
        <f>F984-I984</f>
        <v>3746559.1140526319</v>
      </c>
    </row>
    <row r="985" spans="1:15" ht="18" customHeight="1">
      <c r="H985" s="90"/>
    </row>
    <row r="986" spans="1:15" ht="18" customHeight="1">
      <c r="H986" s="90"/>
    </row>
    <row r="987" spans="1:15" ht="18" customHeight="1">
      <c r="H987" s="90"/>
    </row>
    <row r="988" spans="1:15" ht="18" customHeight="1">
      <c r="H988" s="90"/>
    </row>
    <row r="990" spans="1:15" ht="18" customHeight="1">
      <c r="O990" s="350"/>
    </row>
  </sheetData>
  <autoFilter ref="A6:N985" xr:uid="{00000000-0009-0000-0000-000029000000}"/>
  <mergeCells count="3">
    <mergeCell ref="A5:G5"/>
    <mergeCell ref="H5:M5"/>
    <mergeCell ref="A983:D983"/>
  </mergeCells>
  <pageMargins left="0.55118110236220497" right="0.35433070866141703" top="0.39370078740157499" bottom="0.39370078740157499" header="0.511811023622047" footer="0.511811023622047"/>
  <pageSetup scale="1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77"/>
  <sheetViews>
    <sheetView showGridLines="0" zoomScaleNormal="100" workbookViewId="0">
      <pane xSplit="2" ySplit="6" topLeftCell="C51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195" t="s">
        <v>488</v>
      </c>
      <c r="E1" s="197"/>
      <c r="F1" s="195"/>
    </row>
    <row r="3" spans="1:10" ht="23.25" customHeight="1">
      <c r="A3" s="134" t="s">
        <v>2748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s="215" customFormat="1" ht="18" customHeight="1">
      <c r="A7" s="169">
        <v>1</v>
      </c>
      <c r="B7" s="215" t="s">
        <v>142</v>
      </c>
      <c r="C7" s="348">
        <v>43497</v>
      </c>
      <c r="D7" s="169" t="s">
        <v>2699</v>
      </c>
      <c r="E7" s="209">
        <v>756</v>
      </c>
      <c r="F7" s="209" t="str">
        <f t="shared" ref="F7:F70" si="0">D7</f>
        <v>OWSH19-0079</v>
      </c>
      <c r="G7" s="349"/>
      <c r="H7" s="209"/>
      <c r="I7" s="220"/>
      <c r="J7" s="249"/>
    </row>
    <row r="8" spans="1:10" s="215" customFormat="1" ht="18" customHeight="1">
      <c r="A8" s="169">
        <v>2</v>
      </c>
      <c r="B8" s="215" t="s">
        <v>141</v>
      </c>
      <c r="C8" s="348">
        <v>43497</v>
      </c>
      <c r="D8" s="169" t="s">
        <v>2700</v>
      </c>
      <c r="E8" s="209">
        <v>8191.7</v>
      </c>
      <c r="F8" s="209" t="str">
        <f t="shared" si="0"/>
        <v>OWSH19-0080</v>
      </c>
      <c r="G8" s="349"/>
      <c r="H8" s="209"/>
      <c r="I8" s="220"/>
      <c r="J8" s="249"/>
    </row>
    <row r="9" spans="1:10" s="215" customFormat="1" ht="18" customHeight="1">
      <c r="A9" s="169">
        <v>3</v>
      </c>
      <c r="B9" s="215" t="s">
        <v>298</v>
      </c>
      <c r="C9" s="348">
        <v>43497</v>
      </c>
      <c r="D9" s="169" t="s">
        <v>2701</v>
      </c>
      <c r="E9" s="209">
        <v>6350.4</v>
      </c>
      <c r="F9" s="209" t="str">
        <f t="shared" si="0"/>
        <v>OWSH19-0081</v>
      </c>
      <c r="G9" s="349"/>
      <c r="H9" s="209"/>
      <c r="I9" s="220"/>
      <c r="J9" s="249"/>
    </row>
    <row r="10" spans="1:10" s="215" customFormat="1" ht="18" customHeight="1">
      <c r="A10" s="169">
        <v>4</v>
      </c>
      <c r="B10" s="215" t="s">
        <v>142</v>
      </c>
      <c r="C10" s="348">
        <v>43497</v>
      </c>
      <c r="D10" s="169" t="s">
        <v>2702</v>
      </c>
      <c r="E10" s="209">
        <v>3708.48</v>
      </c>
      <c r="F10" s="209" t="str">
        <f t="shared" si="0"/>
        <v>OWSH19-0082</v>
      </c>
      <c r="G10" s="349"/>
      <c r="H10" s="209"/>
      <c r="I10" s="220"/>
      <c r="J10" s="249"/>
    </row>
    <row r="11" spans="1:10" s="215" customFormat="1" ht="18" customHeight="1">
      <c r="A11" s="169">
        <v>5</v>
      </c>
      <c r="B11" s="215" t="s">
        <v>142</v>
      </c>
      <c r="C11" s="348">
        <v>43498</v>
      </c>
      <c r="D11" s="169" t="s">
        <v>2703</v>
      </c>
      <c r="E11" s="209">
        <v>4271.08</v>
      </c>
      <c r="F11" s="209" t="str">
        <f t="shared" si="0"/>
        <v>OWSH19-0083</v>
      </c>
      <c r="G11" s="349"/>
      <c r="H11" s="209"/>
      <c r="I11" s="220"/>
      <c r="J11" s="249"/>
    </row>
    <row r="12" spans="1:10" s="215" customFormat="1" ht="18" customHeight="1">
      <c r="A12" s="169">
        <v>6</v>
      </c>
      <c r="B12" s="215" t="s">
        <v>142</v>
      </c>
      <c r="C12" s="348">
        <v>43501</v>
      </c>
      <c r="D12" s="169" t="s">
        <v>2704</v>
      </c>
      <c r="E12" s="209">
        <v>1281.5999999999999</v>
      </c>
      <c r="F12" s="209" t="str">
        <f t="shared" si="0"/>
        <v>OWSH19-0084</v>
      </c>
      <c r="G12" s="349"/>
      <c r="H12" s="209"/>
      <c r="I12" s="220"/>
      <c r="J12" s="249"/>
    </row>
    <row r="13" spans="1:10" s="215" customFormat="1" ht="18" customHeight="1">
      <c r="A13" s="169">
        <v>7</v>
      </c>
      <c r="B13" s="215" t="s">
        <v>298</v>
      </c>
      <c r="C13" s="348">
        <v>43501</v>
      </c>
      <c r="D13" s="169" t="s">
        <v>2705</v>
      </c>
      <c r="E13" s="209">
        <v>606.42999999999995</v>
      </c>
      <c r="F13" s="209" t="str">
        <f t="shared" si="0"/>
        <v>OWSH19-0085</v>
      </c>
      <c r="G13" s="349"/>
      <c r="H13" s="209"/>
      <c r="I13" s="220"/>
      <c r="J13" s="249"/>
    </row>
    <row r="14" spans="1:10" s="215" customFormat="1" ht="18" customHeight="1">
      <c r="A14" s="169">
        <v>8</v>
      </c>
      <c r="B14" s="215" t="s">
        <v>142</v>
      </c>
      <c r="C14" s="348">
        <v>43501</v>
      </c>
      <c r="D14" s="169" t="s">
        <v>2706</v>
      </c>
      <c r="E14" s="209">
        <v>3221.15</v>
      </c>
      <c r="F14" s="209" t="str">
        <f t="shared" si="0"/>
        <v>OWSH19-0086</v>
      </c>
      <c r="G14" s="349"/>
      <c r="H14" s="209"/>
      <c r="I14" s="220"/>
      <c r="J14" s="249"/>
    </row>
    <row r="15" spans="1:10" s="215" customFormat="1" ht="18" customHeight="1">
      <c r="A15" s="169">
        <v>9</v>
      </c>
      <c r="B15" s="215" t="s">
        <v>142</v>
      </c>
      <c r="C15" s="348">
        <v>43502</v>
      </c>
      <c r="D15" s="169" t="s">
        <v>2707</v>
      </c>
      <c r="E15" s="209">
        <v>525.6</v>
      </c>
      <c r="F15" s="209" t="str">
        <f t="shared" si="0"/>
        <v>OWSH19-0087</v>
      </c>
      <c r="G15" s="349"/>
      <c r="H15" s="209"/>
      <c r="I15" s="220"/>
      <c r="J15" s="249"/>
    </row>
    <row r="16" spans="1:10" s="215" customFormat="1" ht="18" customHeight="1">
      <c r="A16" s="169">
        <v>10</v>
      </c>
      <c r="B16" s="215" t="s">
        <v>142</v>
      </c>
      <c r="C16" s="348">
        <v>43502</v>
      </c>
      <c r="D16" s="169" t="s">
        <v>2708</v>
      </c>
      <c r="E16" s="209">
        <v>2828.08</v>
      </c>
      <c r="F16" s="209" t="str">
        <f t="shared" si="0"/>
        <v>OWSH19-0088</v>
      </c>
      <c r="G16" s="349"/>
      <c r="H16" s="209"/>
      <c r="I16" s="220"/>
      <c r="J16" s="249"/>
    </row>
    <row r="17" spans="1:10" s="215" customFormat="1" ht="18" customHeight="1">
      <c r="A17" s="169">
        <v>11</v>
      </c>
      <c r="B17" s="215" t="s">
        <v>142</v>
      </c>
      <c r="C17" s="348">
        <v>43502</v>
      </c>
      <c r="D17" s="169" t="s">
        <v>2709</v>
      </c>
      <c r="E17" s="209">
        <v>5368.93</v>
      </c>
      <c r="F17" s="209" t="str">
        <f t="shared" si="0"/>
        <v>OWSH19-0089</v>
      </c>
      <c r="G17" s="349"/>
      <c r="H17" s="209"/>
      <c r="I17" s="220"/>
      <c r="J17" s="249"/>
    </row>
    <row r="18" spans="1:10" s="215" customFormat="1" ht="18" customHeight="1">
      <c r="A18" s="169">
        <v>12</v>
      </c>
      <c r="B18" s="215" t="s">
        <v>142</v>
      </c>
      <c r="C18" s="348">
        <v>43503</v>
      </c>
      <c r="D18" s="169" t="s">
        <v>2710</v>
      </c>
      <c r="E18" s="209">
        <v>2632.96</v>
      </c>
      <c r="F18" s="209" t="str">
        <f t="shared" si="0"/>
        <v>OWSH19-0090</v>
      </c>
      <c r="G18" s="349"/>
      <c r="H18" s="209"/>
      <c r="I18" s="220"/>
      <c r="J18" s="249"/>
    </row>
    <row r="19" spans="1:10" s="215" customFormat="1" ht="18" customHeight="1">
      <c r="A19" s="169">
        <v>13</v>
      </c>
      <c r="B19" s="215" t="s">
        <v>141</v>
      </c>
      <c r="C19" s="348">
        <v>43503</v>
      </c>
      <c r="D19" s="169" t="s">
        <v>2711</v>
      </c>
      <c r="E19" s="209">
        <v>5209</v>
      </c>
      <c r="F19" s="209" t="str">
        <f t="shared" si="0"/>
        <v>OWSH19-0091</v>
      </c>
      <c r="G19" s="349"/>
      <c r="H19" s="209"/>
      <c r="I19" s="220"/>
      <c r="J19" s="249"/>
    </row>
    <row r="20" spans="1:10" s="215" customFormat="1" ht="18" customHeight="1">
      <c r="A20" s="169">
        <v>14</v>
      </c>
      <c r="B20" s="215" t="s">
        <v>346</v>
      </c>
      <c r="C20" s="348">
        <v>43503</v>
      </c>
      <c r="D20" s="169" t="s">
        <v>2712</v>
      </c>
      <c r="E20" s="209">
        <v>5211.6000000000004</v>
      </c>
      <c r="F20" s="209" t="str">
        <f t="shared" si="0"/>
        <v>OWSH19-0092</v>
      </c>
      <c r="G20" s="349"/>
      <c r="H20" s="209"/>
      <c r="I20" s="220"/>
      <c r="J20" s="249"/>
    </row>
    <row r="21" spans="1:10" s="215" customFormat="1" ht="18" customHeight="1">
      <c r="A21" s="169">
        <v>15</v>
      </c>
      <c r="B21" s="215" t="s">
        <v>142</v>
      </c>
      <c r="C21" s="348">
        <v>43503</v>
      </c>
      <c r="D21" s="169" t="s">
        <v>2713</v>
      </c>
      <c r="E21" s="209">
        <v>3202.97</v>
      </c>
      <c r="F21" s="209" t="str">
        <f t="shared" si="0"/>
        <v>OWSH19-0093</v>
      </c>
      <c r="G21" s="349"/>
      <c r="H21" s="209"/>
      <c r="I21" s="220"/>
      <c r="J21" s="249"/>
    </row>
    <row r="22" spans="1:10" s="215" customFormat="1" ht="18" customHeight="1">
      <c r="A22" s="169">
        <v>16</v>
      </c>
      <c r="B22" s="215" t="s">
        <v>142</v>
      </c>
      <c r="C22" s="348">
        <v>43504</v>
      </c>
      <c r="D22" s="169" t="s">
        <v>2714</v>
      </c>
      <c r="E22" s="209">
        <v>529.98</v>
      </c>
      <c r="F22" s="209" t="str">
        <f t="shared" si="0"/>
        <v>OWSH19-0094</v>
      </c>
      <c r="G22" s="349"/>
      <c r="H22" s="209"/>
      <c r="I22" s="220"/>
      <c r="J22" s="249"/>
    </row>
    <row r="23" spans="1:10" s="215" customFormat="1" ht="18" customHeight="1">
      <c r="A23" s="169">
        <v>17</v>
      </c>
      <c r="B23" s="215" t="s">
        <v>142</v>
      </c>
      <c r="C23" s="348">
        <v>43504</v>
      </c>
      <c r="D23" s="169" t="s">
        <v>2715</v>
      </c>
      <c r="E23" s="209">
        <v>1644.7</v>
      </c>
      <c r="F23" s="209" t="str">
        <f t="shared" si="0"/>
        <v>OWSH19-0095</v>
      </c>
      <c r="G23" s="349"/>
      <c r="H23" s="209"/>
      <c r="I23" s="220"/>
      <c r="J23" s="249"/>
    </row>
    <row r="24" spans="1:10" s="215" customFormat="1" ht="18" customHeight="1">
      <c r="A24" s="169">
        <v>18</v>
      </c>
      <c r="B24" s="215" t="s">
        <v>298</v>
      </c>
      <c r="C24" s="348">
        <v>43504</v>
      </c>
      <c r="D24" s="169" t="s">
        <v>2716</v>
      </c>
      <c r="E24" s="209">
        <v>404.04</v>
      </c>
      <c r="F24" s="209" t="str">
        <f t="shared" si="0"/>
        <v>OWSH19-0096</v>
      </c>
      <c r="G24" s="349"/>
      <c r="H24" s="209"/>
      <c r="I24" s="220"/>
      <c r="J24" s="249"/>
    </row>
    <row r="25" spans="1:10" s="215" customFormat="1" ht="18" customHeight="1">
      <c r="A25" s="169">
        <v>19</v>
      </c>
      <c r="B25" s="215" t="s">
        <v>142</v>
      </c>
      <c r="C25" s="348">
        <v>43504</v>
      </c>
      <c r="D25" s="169" t="s">
        <v>2717</v>
      </c>
      <c r="E25" s="209">
        <v>11000.55</v>
      </c>
      <c r="F25" s="209" t="str">
        <f t="shared" si="0"/>
        <v>OWSH19-0097</v>
      </c>
      <c r="G25" s="349"/>
      <c r="H25" s="209"/>
      <c r="I25" s="220"/>
      <c r="J25" s="249"/>
    </row>
    <row r="26" spans="1:10" s="215" customFormat="1" ht="18" customHeight="1">
      <c r="A26" s="169">
        <v>20</v>
      </c>
      <c r="B26" s="215" t="s">
        <v>142</v>
      </c>
      <c r="C26" s="348">
        <v>43507</v>
      </c>
      <c r="D26" s="169" t="s">
        <v>2718</v>
      </c>
      <c r="E26" s="209">
        <v>2618.16</v>
      </c>
      <c r="F26" s="209" t="str">
        <f t="shared" si="0"/>
        <v>OWSH19-0098</v>
      </c>
      <c r="G26" s="349"/>
      <c r="H26" s="209"/>
      <c r="I26" s="220"/>
      <c r="J26" s="249"/>
    </row>
    <row r="27" spans="1:10" s="215" customFormat="1" ht="18" customHeight="1">
      <c r="A27" s="169">
        <v>21</v>
      </c>
      <c r="B27" s="215" t="s">
        <v>142</v>
      </c>
      <c r="C27" s="348">
        <v>43508</v>
      </c>
      <c r="D27" s="169" t="s">
        <v>2719</v>
      </c>
      <c r="E27" s="209">
        <v>3594.8</v>
      </c>
      <c r="F27" s="209" t="str">
        <f t="shared" si="0"/>
        <v>OWSH19-0099</v>
      </c>
      <c r="G27" s="349"/>
      <c r="H27" s="209"/>
      <c r="I27" s="220"/>
      <c r="J27" s="249"/>
    </row>
    <row r="28" spans="1:10" s="215" customFormat="1" ht="18" customHeight="1">
      <c r="A28" s="169">
        <v>22</v>
      </c>
      <c r="B28" s="215" t="s">
        <v>142</v>
      </c>
      <c r="C28" s="348">
        <v>43508</v>
      </c>
      <c r="D28" s="169" t="s">
        <v>2720</v>
      </c>
      <c r="E28" s="209">
        <v>4182.93</v>
      </c>
      <c r="F28" s="209" t="str">
        <f t="shared" si="0"/>
        <v>OWSH19-0100</v>
      </c>
      <c r="G28" s="349"/>
      <c r="H28" s="209"/>
      <c r="I28" s="220"/>
      <c r="J28" s="249"/>
    </row>
    <row r="29" spans="1:10" s="215" customFormat="1" ht="18" customHeight="1">
      <c r="A29" s="169">
        <v>23</v>
      </c>
      <c r="B29" s="215" t="s">
        <v>141</v>
      </c>
      <c r="C29" s="348">
        <v>43508</v>
      </c>
      <c r="D29" s="169" t="s">
        <v>2721</v>
      </c>
      <c r="E29" s="209">
        <v>6929.06</v>
      </c>
      <c r="F29" s="209" t="str">
        <f t="shared" si="0"/>
        <v>OWSH19-0101</v>
      </c>
      <c r="G29" s="349"/>
      <c r="H29" s="209"/>
      <c r="I29" s="220"/>
      <c r="J29" s="249"/>
    </row>
    <row r="30" spans="1:10" s="215" customFormat="1" ht="18" customHeight="1">
      <c r="A30" s="169">
        <v>24</v>
      </c>
      <c r="B30" s="215" t="s">
        <v>142</v>
      </c>
      <c r="C30" s="348">
        <v>43509</v>
      </c>
      <c r="D30" s="169" t="s">
        <v>2722</v>
      </c>
      <c r="E30" s="209">
        <v>525.6</v>
      </c>
      <c r="F30" s="209" t="str">
        <f t="shared" si="0"/>
        <v>OWSH19-0102</v>
      </c>
      <c r="G30" s="349"/>
      <c r="H30" s="209"/>
      <c r="I30" s="220"/>
      <c r="J30" s="249"/>
    </row>
    <row r="31" spans="1:10" s="215" customFormat="1" ht="18" customHeight="1">
      <c r="A31" s="169">
        <v>25</v>
      </c>
      <c r="B31" s="215" t="s">
        <v>298</v>
      </c>
      <c r="C31" s="348">
        <v>43509</v>
      </c>
      <c r="D31" s="169" t="s">
        <v>2723</v>
      </c>
      <c r="E31" s="209">
        <v>5450.01</v>
      </c>
      <c r="F31" s="209" t="str">
        <f t="shared" si="0"/>
        <v>OWSH19-0103</v>
      </c>
      <c r="G31" s="349"/>
      <c r="H31" s="209"/>
      <c r="I31" s="220"/>
      <c r="J31" s="249"/>
    </row>
    <row r="32" spans="1:10" s="215" customFormat="1" ht="18" customHeight="1">
      <c r="A32" s="169">
        <v>26</v>
      </c>
      <c r="B32" s="215" t="s">
        <v>142</v>
      </c>
      <c r="C32" s="348">
        <v>43509</v>
      </c>
      <c r="D32" s="169" t="s">
        <v>2724</v>
      </c>
      <c r="E32" s="209">
        <v>7016.62</v>
      </c>
      <c r="F32" s="209" t="str">
        <f t="shared" si="0"/>
        <v>OWSH19-0104</v>
      </c>
      <c r="G32" s="349"/>
      <c r="H32" s="209"/>
      <c r="I32" s="220"/>
      <c r="J32" s="249"/>
    </row>
    <row r="33" spans="1:10" s="215" customFormat="1" ht="18" customHeight="1">
      <c r="A33" s="169">
        <v>27</v>
      </c>
      <c r="B33" s="215" t="s">
        <v>142</v>
      </c>
      <c r="C33" s="348">
        <v>43510</v>
      </c>
      <c r="D33" s="169" t="s">
        <v>2725</v>
      </c>
      <c r="E33" s="209">
        <v>1433.6</v>
      </c>
      <c r="F33" s="209" t="str">
        <f t="shared" si="0"/>
        <v>OWSH19-0105</v>
      </c>
      <c r="G33" s="349"/>
      <c r="H33" s="209"/>
      <c r="I33" s="220"/>
      <c r="J33" s="249"/>
    </row>
    <row r="34" spans="1:10" s="215" customFormat="1" ht="18" customHeight="1">
      <c r="A34" s="169">
        <v>28</v>
      </c>
      <c r="B34" s="215" t="s">
        <v>141</v>
      </c>
      <c r="C34" s="348">
        <v>43510</v>
      </c>
      <c r="D34" s="169" t="s">
        <v>2726</v>
      </c>
      <c r="E34" s="209">
        <v>3696</v>
      </c>
      <c r="F34" s="209" t="str">
        <f t="shared" si="0"/>
        <v>OWSH19-0106</v>
      </c>
      <c r="G34" s="349"/>
      <c r="H34" s="209"/>
      <c r="I34" s="220"/>
      <c r="J34" s="249"/>
    </row>
    <row r="35" spans="1:10" s="215" customFormat="1" ht="18" customHeight="1">
      <c r="A35" s="169">
        <v>29</v>
      </c>
      <c r="B35" s="215" t="s">
        <v>346</v>
      </c>
      <c r="C35" s="348">
        <v>43511</v>
      </c>
      <c r="D35" s="169" t="s">
        <v>2727</v>
      </c>
      <c r="E35" s="209">
        <v>4791.6000000000004</v>
      </c>
      <c r="F35" s="209" t="str">
        <f t="shared" si="0"/>
        <v>OWSH19-0107</v>
      </c>
      <c r="G35" s="349"/>
      <c r="H35" s="209"/>
      <c r="I35" s="220"/>
      <c r="J35" s="249"/>
    </row>
    <row r="36" spans="1:10" s="215" customFormat="1" ht="18" customHeight="1">
      <c r="A36" s="169">
        <v>30</v>
      </c>
      <c r="B36" s="215" t="s">
        <v>142</v>
      </c>
      <c r="C36" s="348">
        <v>43511</v>
      </c>
      <c r="D36" s="169" t="s">
        <v>2728</v>
      </c>
      <c r="E36" s="209">
        <v>1254.08</v>
      </c>
      <c r="F36" s="209" t="str">
        <f t="shared" si="0"/>
        <v>OWSH19-0108</v>
      </c>
      <c r="G36" s="349"/>
      <c r="H36" s="209"/>
      <c r="I36" s="220"/>
      <c r="J36" s="249"/>
    </row>
    <row r="37" spans="1:10" s="215" customFormat="1" ht="18" customHeight="1">
      <c r="A37" s="169">
        <v>31</v>
      </c>
      <c r="B37" s="215" t="s">
        <v>142</v>
      </c>
      <c r="C37" s="348">
        <v>43510</v>
      </c>
      <c r="D37" s="169" t="s">
        <v>2729</v>
      </c>
      <c r="E37" s="209">
        <v>2482.69</v>
      </c>
      <c r="F37" s="209" t="str">
        <f t="shared" si="0"/>
        <v>OWSH19-0109</v>
      </c>
      <c r="G37" s="349"/>
      <c r="H37" s="209"/>
      <c r="I37" s="220"/>
      <c r="J37" s="249"/>
    </row>
    <row r="38" spans="1:10" s="215" customFormat="1" ht="18" customHeight="1">
      <c r="A38" s="169">
        <v>32</v>
      </c>
      <c r="B38" s="215" t="s">
        <v>298</v>
      </c>
      <c r="C38" s="348">
        <v>43511</v>
      </c>
      <c r="D38" s="169" t="s">
        <v>2730</v>
      </c>
      <c r="E38" s="209">
        <v>3174.48</v>
      </c>
      <c r="F38" s="209" t="str">
        <f t="shared" si="0"/>
        <v>OWSH19-0110</v>
      </c>
      <c r="G38" s="349"/>
      <c r="H38" s="209"/>
      <c r="I38" s="220"/>
      <c r="J38" s="249"/>
    </row>
    <row r="39" spans="1:10" s="215" customFormat="1" ht="18" customHeight="1">
      <c r="A39" s="169">
        <v>33</v>
      </c>
      <c r="B39" s="215" t="s">
        <v>141</v>
      </c>
      <c r="C39" s="348">
        <v>43511</v>
      </c>
      <c r="D39" s="169" t="s">
        <v>2731</v>
      </c>
      <c r="E39" s="209">
        <v>5174.3999999999996</v>
      </c>
      <c r="F39" s="209" t="str">
        <f t="shared" si="0"/>
        <v>OWSH19-0111</v>
      </c>
      <c r="G39" s="349"/>
      <c r="H39" s="209"/>
      <c r="I39" s="220"/>
      <c r="J39" s="249"/>
    </row>
    <row r="40" spans="1:10" s="215" customFormat="1" ht="18" customHeight="1">
      <c r="A40" s="169">
        <v>34</v>
      </c>
      <c r="B40" s="215" t="s">
        <v>142</v>
      </c>
      <c r="C40" s="348">
        <v>43511</v>
      </c>
      <c r="D40" s="169" t="s">
        <v>2732</v>
      </c>
      <c r="E40" s="209">
        <v>3699.08</v>
      </c>
      <c r="F40" s="209" t="str">
        <f t="shared" si="0"/>
        <v>OWSH19-0112</v>
      </c>
      <c r="G40" s="349"/>
      <c r="H40" s="209"/>
      <c r="I40" s="220"/>
      <c r="J40" s="249"/>
    </row>
    <row r="41" spans="1:10" s="215" customFormat="1" ht="18" customHeight="1">
      <c r="A41" s="169">
        <v>35</v>
      </c>
      <c r="B41" s="215" t="s">
        <v>142</v>
      </c>
      <c r="C41" s="348">
        <v>43512</v>
      </c>
      <c r="D41" s="169" t="s">
        <v>2733</v>
      </c>
      <c r="E41" s="209">
        <v>4604.28</v>
      </c>
      <c r="F41" s="209" t="str">
        <f t="shared" si="0"/>
        <v>OWSH19-0113</v>
      </c>
      <c r="G41" s="349"/>
      <c r="H41" s="209"/>
      <c r="I41" s="220"/>
      <c r="J41" s="249"/>
    </row>
    <row r="42" spans="1:10" s="215" customFormat="1" ht="18" customHeight="1">
      <c r="A42" s="169">
        <v>36</v>
      </c>
      <c r="B42" s="215" t="s">
        <v>142</v>
      </c>
      <c r="C42" s="348">
        <v>43514</v>
      </c>
      <c r="D42" s="169" t="s">
        <v>2734</v>
      </c>
      <c r="E42" s="209">
        <v>6986.67</v>
      </c>
      <c r="F42" s="209" t="str">
        <f t="shared" si="0"/>
        <v>OWSH19-0114</v>
      </c>
      <c r="G42" s="349"/>
      <c r="H42" s="209"/>
      <c r="I42" s="220"/>
      <c r="J42" s="249"/>
    </row>
    <row r="43" spans="1:10" s="215" customFormat="1" ht="18" customHeight="1">
      <c r="A43" s="169">
        <v>37</v>
      </c>
      <c r="B43" s="215" t="s">
        <v>326</v>
      </c>
      <c r="C43" s="348">
        <v>43514</v>
      </c>
      <c r="D43" s="169" t="s">
        <v>2735</v>
      </c>
      <c r="E43" s="209">
        <v>516.25</v>
      </c>
      <c r="F43" s="209" t="str">
        <f t="shared" si="0"/>
        <v>OWSH19-0115</v>
      </c>
      <c r="G43" s="349"/>
      <c r="H43" s="209"/>
      <c r="I43" s="220"/>
      <c r="J43" s="249"/>
    </row>
    <row r="44" spans="1:10" s="215" customFormat="1" ht="18" customHeight="1">
      <c r="A44" s="169">
        <v>38</v>
      </c>
      <c r="B44" s="215" t="s">
        <v>43</v>
      </c>
      <c r="C44" s="348">
        <v>43514</v>
      </c>
      <c r="D44" s="169" t="s">
        <v>2736</v>
      </c>
      <c r="E44" s="209">
        <v>797.2</v>
      </c>
      <c r="F44" s="209" t="str">
        <f t="shared" si="0"/>
        <v>OWSH19-0116</v>
      </c>
      <c r="G44" s="349"/>
      <c r="H44" s="209"/>
      <c r="I44" s="220"/>
      <c r="J44" s="249"/>
    </row>
    <row r="45" spans="1:10" s="215" customFormat="1" ht="18" customHeight="1">
      <c r="A45" s="169">
        <v>39</v>
      </c>
      <c r="B45" s="215" t="s">
        <v>142</v>
      </c>
      <c r="C45" s="348">
        <v>43515</v>
      </c>
      <c r="D45" s="169" t="s">
        <v>2737</v>
      </c>
      <c r="E45" s="209">
        <v>2610.5500000000002</v>
      </c>
      <c r="F45" s="209" t="str">
        <f t="shared" si="0"/>
        <v>OWSH19-0117</v>
      </c>
      <c r="G45" s="349"/>
      <c r="H45" s="209"/>
      <c r="I45" s="220"/>
      <c r="J45" s="249"/>
    </row>
    <row r="46" spans="1:10" s="215" customFormat="1" ht="18" customHeight="1">
      <c r="A46" s="169">
        <v>40</v>
      </c>
      <c r="B46" s="215" t="s">
        <v>142</v>
      </c>
      <c r="C46" s="348">
        <v>43515</v>
      </c>
      <c r="D46" s="169" t="s">
        <v>2738</v>
      </c>
      <c r="E46" s="209">
        <v>2174.6</v>
      </c>
      <c r="F46" s="209" t="str">
        <f t="shared" si="0"/>
        <v>OWSH19-0118</v>
      </c>
      <c r="G46" s="349"/>
      <c r="H46" s="209"/>
      <c r="I46" s="220"/>
      <c r="J46" s="249"/>
    </row>
    <row r="47" spans="1:10" s="215" customFormat="1" ht="18" customHeight="1">
      <c r="A47" s="169">
        <v>41</v>
      </c>
      <c r="B47" s="215" t="s">
        <v>142</v>
      </c>
      <c r="C47" s="348">
        <v>43515</v>
      </c>
      <c r="D47" s="169" t="s">
        <v>2739</v>
      </c>
      <c r="E47" s="209">
        <v>3255.6</v>
      </c>
      <c r="F47" s="209" t="str">
        <f t="shared" si="0"/>
        <v>OWSH19-0119</v>
      </c>
      <c r="G47" s="349"/>
      <c r="H47" s="209"/>
      <c r="I47" s="220"/>
      <c r="J47" s="249"/>
    </row>
    <row r="48" spans="1:10" s="215" customFormat="1" ht="18" customHeight="1">
      <c r="A48" s="169">
        <v>42</v>
      </c>
      <c r="B48" s="215" t="s">
        <v>141</v>
      </c>
      <c r="C48" s="348">
        <v>43515</v>
      </c>
      <c r="D48" s="169" t="s">
        <v>2740</v>
      </c>
      <c r="E48" s="209">
        <v>4435.2</v>
      </c>
      <c r="F48" s="209" t="str">
        <f t="shared" si="0"/>
        <v>OWSH19-0120</v>
      </c>
      <c r="G48" s="349"/>
      <c r="H48" s="209"/>
      <c r="I48" s="220"/>
      <c r="J48" s="249"/>
    </row>
    <row r="49" spans="1:10" s="215" customFormat="1" ht="18" customHeight="1">
      <c r="A49" s="169">
        <v>43</v>
      </c>
      <c r="B49" s="215" t="s">
        <v>142</v>
      </c>
      <c r="C49" s="348">
        <v>43516</v>
      </c>
      <c r="D49" s="169" t="s">
        <v>2741</v>
      </c>
      <c r="E49" s="209">
        <v>2661.68</v>
      </c>
      <c r="F49" s="209" t="str">
        <f t="shared" si="0"/>
        <v>OWSH19-0121</v>
      </c>
      <c r="G49" s="349"/>
      <c r="H49" s="209"/>
      <c r="I49" s="220"/>
      <c r="J49" s="249"/>
    </row>
    <row r="50" spans="1:10" s="215" customFormat="1" ht="18" customHeight="1">
      <c r="A50" s="169">
        <v>44</v>
      </c>
      <c r="B50" s="215" t="s">
        <v>346</v>
      </c>
      <c r="C50" s="348">
        <v>43516</v>
      </c>
      <c r="D50" s="169" t="s">
        <v>2742</v>
      </c>
      <c r="E50" s="209">
        <v>923.4</v>
      </c>
      <c r="F50" s="209" t="str">
        <f t="shared" si="0"/>
        <v>OWSH19-0122</v>
      </c>
      <c r="G50" s="349"/>
      <c r="H50" s="209"/>
      <c r="I50" s="220"/>
      <c r="J50" s="249"/>
    </row>
    <row r="51" spans="1:10" s="215" customFormat="1" ht="18" customHeight="1">
      <c r="A51" s="169">
        <v>45</v>
      </c>
      <c r="B51" s="215" t="s">
        <v>298</v>
      </c>
      <c r="C51" s="348">
        <v>43516</v>
      </c>
      <c r="D51" s="169" t="s">
        <v>2743</v>
      </c>
      <c r="E51" s="209">
        <v>4158</v>
      </c>
      <c r="F51" s="209" t="str">
        <f t="shared" si="0"/>
        <v>OWSH19-0123</v>
      </c>
      <c r="G51" s="349"/>
      <c r="H51" s="209"/>
      <c r="I51" s="220"/>
      <c r="J51" s="249"/>
    </row>
    <row r="52" spans="1:10" s="215" customFormat="1" ht="18" customHeight="1">
      <c r="A52" s="169">
        <v>46</v>
      </c>
      <c r="B52" s="215" t="s">
        <v>142</v>
      </c>
      <c r="C52" s="348">
        <v>43516</v>
      </c>
      <c r="D52" s="169" t="s">
        <v>2744</v>
      </c>
      <c r="E52" s="209">
        <v>4121.1099999999997</v>
      </c>
      <c r="F52" s="209" t="str">
        <f t="shared" si="0"/>
        <v>OWSH19-0124</v>
      </c>
      <c r="G52" s="349"/>
      <c r="H52" s="209"/>
      <c r="I52" s="220"/>
      <c r="J52" s="249"/>
    </row>
    <row r="53" spans="1:10" s="215" customFormat="1" ht="18" customHeight="1">
      <c r="A53" s="169">
        <v>47</v>
      </c>
      <c r="B53" s="215" t="s">
        <v>142</v>
      </c>
      <c r="C53" s="348">
        <v>43517</v>
      </c>
      <c r="D53" s="169" t="s">
        <v>2745</v>
      </c>
      <c r="E53" s="209">
        <v>890.4</v>
      </c>
      <c r="F53" s="209" t="str">
        <f t="shared" si="0"/>
        <v>OWSH19-0125</v>
      </c>
      <c r="G53" s="349"/>
      <c r="H53" s="209"/>
      <c r="I53" s="220"/>
      <c r="J53" s="249"/>
    </row>
    <row r="54" spans="1:10" s="215" customFormat="1" ht="18" customHeight="1">
      <c r="A54" s="169">
        <v>48</v>
      </c>
      <c r="B54" s="215" t="s">
        <v>142</v>
      </c>
      <c r="C54" s="348">
        <v>43517</v>
      </c>
      <c r="D54" s="169" t="s">
        <v>2746</v>
      </c>
      <c r="E54" s="209">
        <v>5088.34</v>
      </c>
      <c r="F54" s="209" t="str">
        <f t="shared" si="0"/>
        <v>OWSH19-0126</v>
      </c>
      <c r="G54" s="349"/>
      <c r="H54" s="209"/>
      <c r="I54" s="220"/>
      <c r="J54" s="249"/>
    </row>
    <row r="55" spans="1:10" s="215" customFormat="1" ht="18" customHeight="1">
      <c r="A55" s="169">
        <v>48</v>
      </c>
      <c r="B55" s="215" t="s">
        <v>142</v>
      </c>
      <c r="C55" s="348">
        <v>43518</v>
      </c>
      <c r="D55" s="169" t="s">
        <v>2747</v>
      </c>
      <c r="E55" s="209">
        <v>525.6</v>
      </c>
      <c r="F55" s="209" t="str">
        <f t="shared" si="0"/>
        <v>OWSH19-0127</v>
      </c>
      <c r="G55" s="349"/>
      <c r="H55" s="209"/>
      <c r="I55" s="220"/>
      <c r="J55" s="249"/>
    </row>
    <row r="56" spans="1:10" s="215" customFormat="1" ht="18" customHeight="1">
      <c r="A56" s="169">
        <v>48</v>
      </c>
      <c r="B56" s="215" t="s">
        <v>142</v>
      </c>
      <c r="C56" s="348">
        <v>43518</v>
      </c>
      <c r="D56" s="169" t="s">
        <v>2759</v>
      </c>
      <c r="E56" s="209">
        <v>5107.26</v>
      </c>
      <c r="F56" s="209" t="str">
        <f t="shared" si="0"/>
        <v>OWSH19-0128</v>
      </c>
      <c r="G56" s="349"/>
      <c r="H56" s="209"/>
      <c r="I56" s="220"/>
      <c r="J56" s="249"/>
    </row>
    <row r="57" spans="1:10" s="215" customFormat="1" ht="18" customHeight="1">
      <c r="A57" s="169">
        <v>48</v>
      </c>
      <c r="B57" s="215" t="s">
        <v>142</v>
      </c>
      <c r="C57" s="348">
        <v>43519</v>
      </c>
      <c r="D57" s="169" t="s">
        <v>2760</v>
      </c>
      <c r="E57" s="209">
        <v>4362.2</v>
      </c>
      <c r="F57" s="209" t="str">
        <f t="shared" si="0"/>
        <v>OWSH19-0129</v>
      </c>
      <c r="G57" s="349"/>
      <c r="H57" s="209"/>
      <c r="I57" s="220"/>
      <c r="J57" s="249"/>
    </row>
    <row r="58" spans="1:10" s="215" customFormat="1" ht="18" customHeight="1">
      <c r="A58" s="169">
        <v>48</v>
      </c>
      <c r="B58" s="215" t="s">
        <v>142</v>
      </c>
      <c r="C58" s="348">
        <v>43521</v>
      </c>
      <c r="D58" s="169" t="s">
        <v>2761</v>
      </c>
      <c r="E58" s="209">
        <v>2407.89</v>
      </c>
      <c r="F58" s="209" t="str">
        <f t="shared" si="0"/>
        <v>OWSH19-0130</v>
      </c>
      <c r="G58" s="349"/>
      <c r="H58" s="209"/>
      <c r="I58" s="220"/>
      <c r="J58" s="249"/>
    </row>
    <row r="59" spans="1:10" s="215" customFormat="1" ht="18" customHeight="1">
      <c r="A59" s="169">
        <v>48</v>
      </c>
      <c r="B59" s="215" t="s">
        <v>141</v>
      </c>
      <c r="C59" s="348">
        <v>43521</v>
      </c>
      <c r="D59" s="169" t="s">
        <v>2762</v>
      </c>
      <c r="E59" s="209">
        <v>4664</v>
      </c>
      <c r="F59" s="209" t="str">
        <f t="shared" si="0"/>
        <v>OWSH19-0131</v>
      </c>
      <c r="G59" s="349"/>
      <c r="H59" s="209"/>
      <c r="I59" s="220"/>
      <c r="J59" s="249"/>
    </row>
    <row r="60" spans="1:10" s="215" customFormat="1" ht="18" customHeight="1">
      <c r="A60" s="169">
        <v>48</v>
      </c>
      <c r="B60" s="215" t="s">
        <v>142</v>
      </c>
      <c r="C60" s="348">
        <v>43522</v>
      </c>
      <c r="D60" s="169" t="s">
        <v>2763</v>
      </c>
      <c r="E60" s="209">
        <v>1878.88</v>
      </c>
      <c r="F60" s="209" t="str">
        <f t="shared" si="0"/>
        <v>OWSH19-0132</v>
      </c>
      <c r="G60" s="349"/>
      <c r="H60" s="209"/>
      <c r="I60" s="220"/>
      <c r="J60" s="249"/>
    </row>
    <row r="61" spans="1:10" s="215" customFormat="1" ht="18" customHeight="1">
      <c r="A61" s="169">
        <v>48</v>
      </c>
      <c r="B61" s="215" t="s">
        <v>346</v>
      </c>
      <c r="C61" s="348">
        <v>43522</v>
      </c>
      <c r="D61" s="169" t="s">
        <v>2764</v>
      </c>
      <c r="E61" s="209">
        <v>2324</v>
      </c>
      <c r="F61" s="209" t="str">
        <f t="shared" si="0"/>
        <v>OWSH19-0133</v>
      </c>
      <c r="G61" s="349"/>
      <c r="H61" s="209"/>
      <c r="I61" s="220"/>
      <c r="J61" s="249"/>
    </row>
    <row r="62" spans="1:10" s="215" customFormat="1" ht="18" customHeight="1">
      <c r="A62" s="169">
        <v>48</v>
      </c>
      <c r="B62" s="215" t="s">
        <v>142</v>
      </c>
      <c r="C62" s="348">
        <v>43522</v>
      </c>
      <c r="D62" s="169" t="s">
        <v>2765</v>
      </c>
      <c r="E62" s="209">
        <f>5214.24+614.46+1763.2+661.1+597+2410+1512+266.49+224.8+2628+634.8</f>
        <v>16526.09</v>
      </c>
      <c r="F62" s="209" t="str">
        <f t="shared" si="0"/>
        <v>OWSH19-0134</v>
      </c>
      <c r="G62" s="349"/>
      <c r="H62" s="209"/>
      <c r="I62" s="220"/>
      <c r="J62" s="249"/>
    </row>
    <row r="63" spans="1:10" s="215" customFormat="1" ht="18" customHeight="1">
      <c r="A63" s="169">
        <v>48</v>
      </c>
      <c r="B63" s="215" t="s">
        <v>142</v>
      </c>
      <c r="C63" s="348">
        <v>43522</v>
      </c>
      <c r="D63" s="169" t="s">
        <v>2766</v>
      </c>
      <c r="E63" s="209">
        <v>986.56</v>
      </c>
      <c r="F63" s="209" t="str">
        <f t="shared" si="0"/>
        <v>OWSH19-0135</v>
      </c>
      <c r="G63" s="349"/>
      <c r="H63" s="209"/>
      <c r="I63" s="220"/>
      <c r="J63" s="249"/>
    </row>
    <row r="64" spans="1:10" s="215" customFormat="1" ht="18" customHeight="1">
      <c r="A64" s="169">
        <v>48</v>
      </c>
      <c r="B64" s="215" t="s">
        <v>142</v>
      </c>
      <c r="C64" s="348">
        <v>43523</v>
      </c>
      <c r="D64" s="169" t="s">
        <v>2767</v>
      </c>
      <c r="E64" s="209">
        <v>1644.7</v>
      </c>
      <c r="F64" s="209" t="str">
        <f t="shared" si="0"/>
        <v>OWSH19-0136</v>
      </c>
      <c r="G64" s="349"/>
      <c r="H64" s="209"/>
      <c r="I64" s="220"/>
      <c r="J64" s="249"/>
    </row>
    <row r="65" spans="1:10" s="215" customFormat="1" ht="18" customHeight="1">
      <c r="A65" s="169">
        <v>48</v>
      </c>
      <c r="B65" s="215" t="s">
        <v>224</v>
      </c>
      <c r="C65" s="348">
        <v>43523</v>
      </c>
      <c r="D65" s="169" t="s">
        <v>2768</v>
      </c>
      <c r="E65" s="209">
        <v>486</v>
      </c>
      <c r="F65" s="209" t="str">
        <f t="shared" si="0"/>
        <v>OWSH19-0137</v>
      </c>
      <c r="G65" s="349"/>
      <c r="H65" s="209"/>
      <c r="I65" s="220"/>
      <c r="J65" s="249"/>
    </row>
    <row r="66" spans="1:10" s="215" customFormat="1" ht="18" customHeight="1">
      <c r="A66" s="169">
        <v>48</v>
      </c>
      <c r="B66" s="215" t="s">
        <v>142</v>
      </c>
      <c r="C66" s="348">
        <v>43523</v>
      </c>
      <c r="D66" s="169" t="s">
        <v>2769</v>
      </c>
      <c r="E66" s="209">
        <v>4994.24</v>
      </c>
      <c r="F66" s="209" t="str">
        <f t="shared" si="0"/>
        <v>OWSH19-0138</v>
      </c>
      <c r="G66" s="349"/>
      <c r="H66" s="209"/>
      <c r="I66" s="220"/>
      <c r="J66" s="249"/>
    </row>
    <row r="67" spans="1:10" s="215" customFormat="1" ht="18" customHeight="1">
      <c r="A67" s="169">
        <v>48</v>
      </c>
      <c r="B67" s="215" t="s">
        <v>141</v>
      </c>
      <c r="C67" s="348">
        <v>43523</v>
      </c>
      <c r="D67" s="169" t="s">
        <v>2770</v>
      </c>
      <c r="E67" s="209">
        <v>4435.2</v>
      </c>
      <c r="F67" s="209" t="str">
        <f t="shared" si="0"/>
        <v>OWSH19-0139</v>
      </c>
      <c r="G67" s="349"/>
      <c r="H67" s="209"/>
      <c r="I67" s="220"/>
      <c r="J67" s="249"/>
    </row>
    <row r="68" spans="1:10" s="215" customFormat="1" ht="18" customHeight="1">
      <c r="A68" s="169">
        <v>48</v>
      </c>
      <c r="B68" s="215" t="s">
        <v>142</v>
      </c>
      <c r="C68" s="348">
        <v>43524</v>
      </c>
      <c r="D68" s="169" t="s">
        <v>2771</v>
      </c>
      <c r="E68" s="209">
        <v>1072.8</v>
      </c>
      <c r="F68" s="209" t="str">
        <f t="shared" si="0"/>
        <v>OWSH19-0140</v>
      </c>
      <c r="G68" s="349"/>
      <c r="H68" s="209"/>
      <c r="I68" s="220"/>
      <c r="J68" s="249"/>
    </row>
    <row r="69" spans="1:10" s="215" customFormat="1" ht="18" customHeight="1">
      <c r="A69" s="169">
        <v>48</v>
      </c>
      <c r="B69" s="215" t="s">
        <v>142</v>
      </c>
      <c r="C69" s="348">
        <v>43524</v>
      </c>
      <c r="D69" s="169" t="s">
        <v>2772</v>
      </c>
      <c r="E69" s="209">
        <v>1644.7</v>
      </c>
      <c r="F69" s="209" t="str">
        <f t="shared" si="0"/>
        <v>OWSH19-0141</v>
      </c>
      <c r="G69" s="349"/>
      <c r="H69" s="209"/>
      <c r="I69" s="220"/>
      <c r="J69" s="249"/>
    </row>
    <row r="70" spans="1:10" s="215" customFormat="1" ht="18" customHeight="1">
      <c r="A70" s="169">
        <v>48</v>
      </c>
      <c r="B70" s="215" t="s">
        <v>298</v>
      </c>
      <c r="C70" s="348">
        <v>43524</v>
      </c>
      <c r="D70" s="169" t="s">
        <v>2773</v>
      </c>
      <c r="E70" s="209">
        <v>4966.92</v>
      </c>
      <c r="F70" s="209" t="str">
        <f t="shared" si="0"/>
        <v>OWSH19-0142</v>
      </c>
      <c r="G70" s="349"/>
      <c r="H70" s="209"/>
      <c r="I70" s="220"/>
      <c r="J70" s="249"/>
    </row>
    <row r="71" spans="1:10" s="215" customFormat="1" ht="18" customHeight="1" thickBot="1">
      <c r="A71" s="169">
        <v>48</v>
      </c>
      <c r="B71" s="215" t="s">
        <v>142</v>
      </c>
      <c r="C71" s="348">
        <v>43524</v>
      </c>
      <c r="D71" s="169" t="s">
        <v>2774</v>
      </c>
      <c r="E71" s="209">
        <v>4402.82</v>
      </c>
      <c r="F71" s="209" t="str">
        <f>D71</f>
        <v>OWSH19-0143</v>
      </c>
      <c r="G71" s="349"/>
      <c r="H71" s="209"/>
      <c r="I71" s="220"/>
      <c r="J71" s="249"/>
    </row>
    <row r="72" spans="1:10" s="150" customFormat="1" ht="20.25" customHeight="1" thickTop="1">
      <c r="A72" s="489"/>
      <c r="B72" s="490"/>
      <c r="C72" s="490"/>
      <c r="D72" s="492"/>
      <c r="E72" s="148">
        <f>SUM(E7:E71)</f>
        <v>228621.50000000009</v>
      </c>
      <c r="F72" s="148"/>
      <c r="G72" s="194"/>
      <c r="H72" s="148">
        <f>SUM(H7:H71)</f>
        <v>0</v>
      </c>
      <c r="I72" s="148">
        <f>SUM(I7:I71)</f>
        <v>0</v>
      </c>
      <c r="J72" s="149"/>
    </row>
    <row r="73" spans="1:10" ht="18" customHeight="1">
      <c r="C73" s="151"/>
      <c r="D73" s="152"/>
      <c r="E73" s="133">
        <f>+E72+'osh02'!E34</f>
        <v>268833.8000000001</v>
      </c>
      <c r="G73" s="151"/>
    </row>
    <row r="77" spans="1:10" ht="18" customHeight="1">
      <c r="G77" s="132"/>
      <c r="H77" s="196"/>
    </row>
  </sheetData>
  <autoFilter ref="A6:J73" xr:uid="{00000000-0009-0000-0000-00002A000000}"/>
  <mergeCells count="3">
    <mergeCell ref="A5:F5"/>
    <mergeCell ref="G5:I5"/>
    <mergeCell ref="A72:D72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O24"/>
  <sheetViews>
    <sheetView showGridLines="0" zoomScale="90" zoomScaleNormal="90" workbookViewId="0">
      <pane xSplit="1" topLeftCell="B1" activePane="topRight" state="frozen"/>
      <selection activeCell="K13" sqref="K13"/>
      <selection pane="topRight" activeCell="M5" sqref="M5:M17"/>
    </sheetView>
  </sheetViews>
  <sheetFormatPr baseColWidth="10" defaultColWidth="9.140625" defaultRowHeight="18" customHeight="1"/>
  <cols>
    <col min="1" max="1" width="25.42578125" style="72" customWidth="1"/>
    <col min="2" max="13" width="13.85546875" style="73" customWidth="1"/>
    <col min="14" max="14" width="14.85546875" style="73" bestFit="1" customWidth="1"/>
    <col min="15" max="15" width="11.28515625" style="72" bestFit="1" customWidth="1"/>
    <col min="16" max="16384" width="9.140625" style="72"/>
  </cols>
  <sheetData>
    <row r="1" spans="1:15" ht="18" customHeight="1">
      <c r="C1" s="74" t="s">
        <v>374</v>
      </c>
      <c r="I1" s="75"/>
      <c r="K1" s="74"/>
      <c r="L1" s="74"/>
      <c r="M1" s="74"/>
    </row>
    <row r="2" spans="1:15" ht="8.25" customHeight="1"/>
    <row r="3" spans="1:15" ht="19.5" customHeight="1">
      <c r="A3" s="76" t="s">
        <v>0</v>
      </c>
      <c r="N3" s="77">
        <f ca="1">NOW()</f>
        <v>43908.406174421296</v>
      </c>
    </row>
    <row r="4" spans="1:15" ht="23.25" customHeight="1">
      <c r="A4" s="78" t="s">
        <v>81</v>
      </c>
      <c r="B4" s="221" t="s">
        <v>4</v>
      </c>
      <c r="C4" s="221" t="s">
        <v>5</v>
      </c>
      <c r="D4" s="79" t="s">
        <v>6</v>
      </c>
      <c r="E4" s="221" t="s">
        <v>7</v>
      </c>
      <c r="F4" s="79" t="s">
        <v>8</v>
      </c>
      <c r="G4" s="79" t="s">
        <v>9</v>
      </c>
      <c r="H4" s="79" t="s">
        <v>10</v>
      </c>
      <c r="I4" s="221" t="s">
        <v>11</v>
      </c>
      <c r="J4" s="221" t="s">
        <v>12</v>
      </c>
      <c r="K4" s="221" t="s">
        <v>13</v>
      </c>
      <c r="L4" s="221" t="s">
        <v>14</v>
      </c>
      <c r="M4" s="79" t="s">
        <v>15</v>
      </c>
      <c r="N4" s="80" t="s">
        <v>16</v>
      </c>
    </row>
    <row r="5" spans="1:15" ht="20.25" customHeight="1">
      <c r="A5" s="81" t="s">
        <v>31</v>
      </c>
      <c r="B5" s="83">
        <f ca="1">SUMIF('total sales(usa&amp;mx)'!D:D,A5,'total sales(usa&amp;mx)'!E:E)</f>
        <v>2867807.2599999979</v>
      </c>
      <c r="C5" s="83">
        <f ca="1">SUMIF('total sales(usa&amp;mx)'!D:D,A5,'total sales(usa&amp;mx)'!F:F)</f>
        <v>2029796.6499999987</v>
      </c>
      <c r="D5" s="83">
        <f ca="1">SUMIF('total sales(usa&amp;mx)'!D:D,A5,'total sales(usa&amp;mx)'!G:G)</f>
        <v>2485820.1329999999</v>
      </c>
      <c r="E5" s="83">
        <f ca="1">SUMIF('total sales(usa&amp;mx)'!D:D,A5,'total sales(usa&amp;mx)'!H:H)</f>
        <v>2850093.902999999</v>
      </c>
      <c r="F5" s="83">
        <f>SUMIF('total sales(usa&amp;mx)'!D:D,A5,'total sales(usa&amp;mx)'!I:I)</f>
        <v>2798029.2259999984</v>
      </c>
      <c r="G5" s="83">
        <f>SUMIF('total sales(usa&amp;mx)'!D:D,A5,'total sales(usa&amp;mx)'!J:J)</f>
        <v>3478556.1179999998</v>
      </c>
      <c r="H5" s="83">
        <f>SUMIF('total sales(usa&amp;mx)'!D:D,A5,'total sales(usa&amp;mx)'!K:K)</f>
        <v>3174766.0930000013</v>
      </c>
      <c r="I5" s="83">
        <f>SUMIF('total sales(usa&amp;mx)'!D:D,A5,'total sales(usa&amp;mx)'!L:L)</f>
        <v>5518692.8129999973</v>
      </c>
      <c r="J5" s="83">
        <f>SUMIF('total sales(usa&amp;mx)'!D:D,A5,'total sales(usa&amp;mx)'!M:M)</f>
        <v>4530319.2599999988</v>
      </c>
      <c r="K5" s="83">
        <f ca="1">SUMIF('total sales(usa&amp;mx)'!D:D,A5,'total sales(usa&amp;mx)'!N:N)</f>
        <v>5553893.8100000005</v>
      </c>
      <c r="L5" s="83">
        <f ca="1">SUMIF('total sales(usa&amp;mx)'!D:D,A5,'total sales(usa&amp;mx)'!O:O)</f>
        <v>4145971.7199999993</v>
      </c>
      <c r="M5" s="83">
        <f ca="1">SUMIF('total sales(usa&amp;mx)'!D:D,A5,'total sales(usa&amp;mx)'!P:P)</f>
        <v>2382686.7400000012</v>
      </c>
      <c r="N5" s="276">
        <f t="shared" ref="N5:N16" ca="1" si="0">SUM(B5:M5)</f>
        <v>41816433.725999989</v>
      </c>
    </row>
    <row r="6" spans="1:15" ht="20.25" customHeight="1">
      <c r="A6" s="82" t="s">
        <v>68</v>
      </c>
      <c r="B6" s="83">
        <f ca="1">SUMIF('total sales(usa&amp;mx)'!D:D,A6,'total sales(usa&amp;mx)'!E:E)</f>
        <v>765453.22999999986</v>
      </c>
      <c r="C6" s="83">
        <f ca="1">SUMIF('total sales(usa&amp;mx)'!D:D,A6,'total sales(usa&amp;mx)'!F:F)</f>
        <v>808208.62299999991</v>
      </c>
      <c r="D6" s="83">
        <f ca="1">SUMIF('total sales(usa&amp;mx)'!D:D,A6,'total sales(usa&amp;mx)'!G:G)</f>
        <v>796368.17000000016</v>
      </c>
      <c r="E6" s="83">
        <f ca="1">SUMIF('total sales(usa&amp;mx)'!D:D,A6,'total sales(usa&amp;mx)'!H:H)</f>
        <v>751649.27999999991</v>
      </c>
      <c r="F6" s="83">
        <f>SUMIF('total sales(usa&amp;mx)'!D:D,A6,'total sales(usa&amp;mx)'!I:I)</f>
        <v>783318</v>
      </c>
      <c r="G6" s="83">
        <f>SUMIF('total sales(usa&amp;mx)'!D:D,A6,'total sales(usa&amp;mx)'!J:J)</f>
        <v>815140.0830000001</v>
      </c>
      <c r="H6" s="83">
        <f>SUMIF('total sales(usa&amp;mx)'!D:D,A6,'total sales(usa&amp;mx)'!K:K)</f>
        <v>738223.48999999987</v>
      </c>
      <c r="I6" s="83">
        <f>SUMIF('total sales(usa&amp;mx)'!D:D,A6,'total sales(usa&amp;mx)'!L:L)</f>
        <v>752810.2</v>
      </c>
      <c r="J6" s="83">
        <f>SUMIF('total sales(usa&amp;mx)'!D:D,A6,'total sales(usa&amp;mx)'!M:M)</f>
        <v>709556.97</v>
      </c>
      <c r="K6" s="83">
        <f ca="1">SUMIF('total sales(usa&amp;mx)'!D:D,A6,'total sales(usa&amp;mx)'!N:N)</f>
        <v>702709.55</v>
      </c>
      <c r="L6" s="83">
        <f ca="1">SUMIF('total sales(usa&amp;mx)'!D:D,A6,'total sales(usa&amp;mx)'!O:O)</f>
        <v>696747.71000000008</v>
      </c>
      <c r="M6" s="83">
        <f ca="1">SUMIF('total sales(usa&amp;mx)'!D:D,A6,'total sales(usa&amp;mx)'!P:P)</f>
        <v>757914.58</v>
      </c>
      <c r="N6" s="276">
        <f t="shared" ca="1" si="0"/>
        <v>9078099.8859999999</v>
      </c>
    </row>
    <row r="7" spans="1:15" ht="20.25" customHeight="1">
      <c r="A7" s="84" t="s">
        <v>19</v>
      </c>
      <c r="B7" s="83">
        <f ca="1">SUMIF('total sales(usa&amp;mx)'!D:D,A7,'total sales(usa&amp;mx)'!E:E)</f>
        <v>136321.32999999999</v>
      </c>
      <c r="C7" s="83">
        <f ca="1">SUMIF('total sales(usa&amp;mx)'!D:D,A7,'total sales(usa&amp;mx)'!F:F)</f>
        <v>105095.81000000001</v>
      </c>
      <c r="D7" s="83">
        <f ca="1">SUMIF('total sales(usa&amp;mx)'!D:D,A7,'total sales(usa&amp;mx)'!G:G)</f>
        <v>154905.20000000001</v>
      </c>
      <c r="E7" s="83">
        <f ca="1">SUMIF('total sales(usa&amp;mx)'!D:D,A7,'total sales(usa&amp;mx)'!H:H)</f>
        <v>137697.34999999998</v>
      </c>
      <c r="F7" s="83">
        <f>SUMIF('total sales(usa&amp;mx)'!D:D,A7,'total sales(usa&amp;mx)'!I:I)</f>
        <v>152918.21</v>
      </c>
      <c r="G7" s="83">
        <f>SUMIF('total sales(usa&amp;mx)'!D:D,A7,'total sales(usa&amp;mx)'!J:J)</f>
        <v>146626.36000000002</v>
      </c>
      <c r="H7" s="83">
        <f>SUMIF('total sales(usa&amp;mx)'!D:D,A7,'total sales(usa&amp;mx)'!K:K)</f>
        <v>140480.11000000002</v>
      </c>
      <c r="I7" s="83">
        <f>SUMIF('total sales(usa&amp;mx)'!D:D,A7,'total sales(usa&amp;mx)'!L:L)</f>
        <v>127253.37</v>
      </c>
      <c r="J7" s="83">
        <f>SUMIF('total sales(usa&amp;mx)'!D:D,A7,'total sales(usa&amp;mx)'!M:M)</f>
        <v>137019.56</v>
      </c>
      <c r="K7" s="83">
        <f ca="1">SUMIF('total sales(usa&amp;mx)'!D:D,A7,'total sales(usa&amp;mx)'!N:N)</f>
        <v>139025.41999999998</v>
      </c>
      <c r="L7" s="83">
        <f ca="1">SUMIF('total sales(usa&amp;mx)'!D:D,A7,'total sales(usa&amp;mx)'!O:O)</f>
        <v>99119.489999999991</v>
      </c>
      <c r="M7" s="83">
        <f ca="1">SUMIF('total sales(usa&amp;mx)'!D:D,A7,'total sales(usa&amp;mx)'!P:P)</f>
        <v>73045.040000000008</v>
      </c>
      <c r="N7" s="276">
        <f t="shared" ca="1" si="0"/>
        <v>1549507.2499999998</v>
      </c>
    </row>
    <row r="8" spans="1:15" ht="20.25" customHeight="1">
      <c r="A8" s="84" t="s">
        <v>21</v>
      </c>
      <c r="B8" s="83">
        <f ca="1">SUMIF('total sales(usa&amp;mx)'!D:D,A8,'total sales(usa&amp;mx)'!E:E)</f>
        <v>140719.01999999999</v>
      </c>
      <c r="C8" s="83">
        <f ca="1">SUMIF('total sales(usa&amp;mx)'!D:D,A8,'total sales(usa&amp;mx)'!F:F)</f>
        <v>96919.579999999987</v>
      </c>
      <c r="D8" s="83">
        <f ca="1">SUMIF('total sales(usa&amp;mx)'!D:D,A8,'total sales(usa&amp;mx)'!G:G)</f>
        <v>248069.31999999998</v>
      </c>
      <c r="E8" s="83">
        <f>SUMIF('total sales(usa&amp;mx)'!D:D,A8,'total sales(usa&amp;mx)'!H:H)</f>
        <v>138901.76999999999</v>
      </c>
      <c r="F8" s="83">
        <f>SUMIF('total sales(usa&amp;mx)'!D:D,A8,'total sales(usa&amp;mx)'!I:I)</f>
        <v>145461.92000000001</v>
      </c>
      <c r="G8" s="83">
        <f>SUMIF('total sales(usa&amp;mx)'!D:D,A8,'total sales(usa&amp;mx)'!J:J)</f>
        <v>162046.65</v>
      </c>
      <c r="H8" s="83">
        <f>SUMIF('total sales(usa&amp;mx)'!D:D,A8,'total sales(usa&amp;mx)'!K:K)</f>
        <v>166724.75</v>
      </c>
      <c r="I8" s="83">
        <f>SUMIF('total sales(usa&amp;mx)'!D:D,A8,'total sales(usa&amp;mx)'!L:L)</f>
        <v>176554.55999999997</v>
      </c>
      <c r="J8" s="83">
        <f>SUMIF('total sales(usa&amp;mx)'!D:D,A8,'total sales(usa&amp;mx)'!M:M)</f>
        <v>140608.94</v>
      </c>
      <c r="K8" s="83">
        <f ca="1">SUMIF('total sales(usa&amp;mx)'!D:D,A8,'total sales(usa&amp;mx)'!N:N)</f>
        <v>188428.06</v>
      </c>
      <c r="L8" s="83">
        <f ca="1">SUMIF('total sales(usa&amp;mx)'!D:D,A8,'total sales(usa&amp;mx)'!O:O)</f>
        <v>159980.90000000002</v>
      </c>
      <c r="M8" s="83">
        <f ca="1">SUMIF('total sales(usa&amp;mx)'!D:D,A8,'total sales(usa&amp;mx)'!P:P)</f>
        <v>135599.90000000002</v>
      </c>
      <c r="N8" s="276">
        <f t="shared" ca="1" si="0"/>
        <v>1900015.37</v>
      </c>
      <c r="O8" s="85"/>
    </row>
    <row r="9" spans="1:15" ht="20.25" customHeight="1">
      <c r="A9" s="84" t="s">
        <v>26</v>
      </c>
      <c r="B9" s="83">
        <f>SUMIF('total sales(usa&amp;mx)'!D:D,A9,'total sales(usa&amp;mx)'!E:E)</f>
        <v>100573.22999999998</v>
      </c>
      <c r="C9" s="83">
        <f>SUMIF('total sales(usa&amp;mx)'!D:D,A9,'total sales(usa&amp;mx)'!F:F)</f>
        <v>171322.29999999996</v>
      </c>
      <c r="D9" s="83">
        <f>SUMIF('total sales(usa&amp;mx)'!D:D,A9,'total sales(usa&amp;mx)'!G:G)</f>
        <v>87396.920000000013</v>
      </c>
      <c r="E9" s="83">
        <f>SUMIF('total sales(usa&amp;mx)'!D:D,A9,'total sales(usa&amp;mx)'!H:H)</f>
        <v>106806.77000000002</v>
      </c>
      <c r="F9" s="83">
        <f>SUMIF('total sales(usa&amp;mx)'!D:D,A9,'total sales(usa&amp;mx)'!I:I)</f>
        <v>138325.62999999998</v>
      </c>
      <c r="G9" s="83">
        <f>SUMIF('total sales(usa&amp;mx)'!D:D,A9,'total sales(usa&amp;mx)'!J:J)</f>
        <v>75545.899999999994</v>
      </c>
      <c r="H9" s="83">
        <f>SUMIF('total sales(usa&amp;mx)'!D:D,A9,'total sales(usa&amp;mx)'!K:K)</f>
        <v>89318.440000000017</v>
      </c>
      <c r="I9" s="83">
        <f>SUMIF('total sales(usa&amp;mx)'!D:D,A9,'total sales(usa&amp;mx)'!L:L)</f>
        <v>153339.01</v>
      </c>
      <c r="J9" s="83">
        <f>SUMIF('total sales(usa&amp;mx)'!D:D,A9,'total sales(usa&amp;mx)'!M:M)</f>
        <v>23692.800000000003</v>
      </c>
      <c r="K9" s="83">
        <f ca="1">SUMIF('total sales(usa&amp;mx)'!D:D,A9,'total sales(usa&amp;mx)'!N:N)</f>
        <v>20851.280000000002</v>
      </c>
      <c r="L9" s="83">
        <f ca="1">SUMIF('total sales(usa&amp;mx)'!D:D,A9,'total sales(usa&amp;mx)'!O:O)</f>
        <v>65879.709999999992</v>
      </c>
      <c r="M9" s="83">
        <f ca="1">SUMIF('total sales(usa&amp;mx)'!D:D,A9,'total sales(usa&amp;mx)'!P:P)</f>
        <v>70251.520000000004</v>
      </c>
      <c r="N9" s="276">
        <f t="shared" ca="1" si="0"/>
        <v>1103303.51</v>
      </c>
    </row>
    <row r="10" spans="1:15" ht="20.25" customHeight="1">
      <c r="A10" s="84" t="s">
        <v>35</v>
      </c>
      <c r="B10" s="83">
        <f>SUMIF('total sales(usa&amp;mx)'!D:D,A10,'total sales(usa&amp;mx)'!E:E)</f>
        <v>66267.217766714079</v>
      </c>
      <c r="C10" s="83">
        <f>SUMIF('total sales(usa&amp;mx)'!D:D,A10,'total sales(usa&amp;mx)'!F:F)</f>
        <v>97567.219473684207</v>
      </c>
      <c r="D10" s="83">
        <f>SUMIF('total sales(usa&amp;mx)'!D:D,A10,'total sales(usa&amp;mx)'!G:G)</f>
        <v>280533.549374111</v>
      </c>
      <c r="E10" s="83">
        <f>SUMIF('total sales(usa&amp;mx)'!D:D,A10,'total sales(usa&amp;mx)'!H:H)</f>
        <v>262217.80421052629</v>
      </c>
      <c r="F10" s="83">
        <f>SUMIF('total sales(usa&amp;mx)'!D:D,A10,'total sales(usa&amp;mx)'!I:I)</f>
        <v>321099.2321052631</v>
      </c>
      <c r="G10" s="83">
        <f>SUMIF('total sales(usa&amp;mx)'!D:D,A10,'total sales(usa&amp;mx)'!J:J)</f>
        <v>237083.12736842106</v>
      </c>
      <c r="H10" s="83">
        <f>SUMIF('total sales(usa&amp;mx)'!D:D,A10,'total sales(usa&amp;mx)'!K:K)</f>
        <v>247675.39968960869</v>
      </c>
      <c r="I10" s="83">
        <f>SUMIF('total sales(usa&amp;mx)'!D:D,A10,'total sales(usa&amp;mx)'!L:L)</f>
        <v>71329.38076923076</v>
      </c>
      <c r="J10" s="83">
        <f>SUMIF('total sales(usa&amp;mx)'!D:D,A10,'total sales(usa&amp;mx)'!M:M)</f>
        <v>84180.624736842088</v>
      </c>
      <c r="K10" s="83">
        <f>SUMIF('total sales(usa&amp;mx)'!D:D,A10,'total sales(usa&amp;mx)'!N:N)</f>
        <v>92153.187368421044</v>
      </c>
      <c r="L10" s="83">
        <f>SUMIF('total sales(usa&amp;mx)'!D:D,A10,'total sales(usa&amp;mx)'!O:O)</f>
        <v>74799.508421052626</v>
      </c>
      <c r="M10" s="83">
        <f>SUMIF('total sales(usa&amp;mx)'!D:D,A10,'total sales(usa&amp;mx)'!P:P)</f>
        <v>30511.146486486487</v>
      </c>
      <c r="N10" s="276">
        <f t="shared" si="0"/>
        <v>1865417.3977703615</v>
      </c>
    </row>
    <row r="11" spans="1:15" ht="20.25" customHeight="1">
      <c r="A11" s="86" t="s">
        <v>69</v>
      </c>
      <c r="B11" s="83">
        <f ca="1">SUMIF('total sales(usa&amp;mx)'!D:D,A11,'total sales(usa&amp;mx)'!E:E)</f>
        <v>77119.28</v>
      </c>
      <c r="C11" s="83">
        <f ca="1">SUMIF('total sales(usa&amp;mx)'!D:D,A11,'total sales(usa&amp;mx)'!F:F)</f>
        <v>72364.190000000031</v>
      </c>
      <c r="D11" s="83">
        <f ca="1">SUMIF('total sales(usa&amp;mx)'!D:D,A11,'total sales(usa&amp;mx)'!G:G)</f>
        <v>38003.880000000005</v>
      </c>
      <c r="E11" s="83">
        <f ca="1">SUMIF('total sales(usa&amp;mx)'!D:D,A11,'total sales(usa&amp;mx)'!H:H)</f>
        <v>65249.599999999999</v>
      </c>
      <c r="F11" s="83">
        <f>SUMIF('total sales(usa&amp;mx)'!D:D,A11,'total sales(usa&amp;mx)'!I:I)</f>
        <v>82651.92</v>
      </c>
      <c r="G11" s="83">
        <f ca="1">SUMIF('total sales(usa&amp;mx)'!D:D,A11,'total sales(usa&amp;mx)'!J:J)</f>
        <v>94874.32</v>
      </c>
      <c r="H11" s="83">
        <f ca="1">SUMIF('total sales(usa&amp;mx)'!D:D,A11,'total sales(usa&amp;mx)'!K:K)</f>
        <v>122487.81</v>
      </c>
      <c r="I11" s="83">
        <f>SUMIF('total sales(usa&amp;mx)'!D:D,A11,'total sales(usa&amp;mx)'!L:L)</f>
        <v>95666.470000000016</v>
      </c>
      <c r="J11" s="83">
        <f>SUMIF('total sales(usa&amp;mx)'!D:D,A11,'total sales(usa&amp;mx)'!M:M)</f>
        <v>88831.27</v>
      </c>
      <c r="K11" s="83">
        <f>SUMIF('total sales(usa&amp;mx)'!D:D,A11,'total sales(usa&amp;mx)'!N:N)</f>
        <v>85052.07</v>
      </c>
      <c r="L11" s="83">
        <f>SUMIF('total sales(usa&amp;mx)'!D:D,A11,'total sales(usa&amp;mx)'!O:O)</f>
        <v>75045.750000000015</v>
      </c>
      <c r="M11" s="83">
        <f>SUMIF('total sales(usa&amp;mx)'!D:D,A11,'total sales(usa&amp;mx)'!P:P)</f>
        <v>100664.9</v>
      </c>
      <c r="N11" s="276">
        <f t="shared" ca="1" si="0"/>
        <v>998011.46000000008</v>
      </c>
    </row>
    <row r="12" spans="1:15" ht="20.25" customHeight="1">
      <c r="A12" s="84" t="s">
        <v>24</v>
      </c>
      <c r="B12" s="83">
        <f>SUMIF('total sales(usa&amp;mx)'!D:D,A12,'total sales(usa&amp;mx)'!E:E)</f>
        <v>11541.4</v>
      </c>
      <c r="C12" s="83">
        <f>SUMIF('total sales(usa&amp;mx)'!D:D,A12,'total sales(usa&amp;mx)'!F:F)</f>
        <v>15638.4</v>
      </c>
      <c r="D12" s="83">
        <f>SUMIF('total sales(usa&amp;mx)'!D:D,A12,'total sales(usa&amp;mx)'!G:G)</f>
        <v>30401.58</v>
      </c>
      <c r="E12" s="83">
        <f>SUMIF('total sales(usa&amp;mx)'!D:D,A12,'total sales(usa&amp;mx)'!H:H)</f>
        <v>38328.449999999997</v>
      </c>
      <c r="F12" s="83">
        <f>SUMIF('total sales(usa&amp;mx)'!D:D,A12,'total sales(usa&amp;mx)'!I:I)</f>
        <v>70155.510000000009</v>
      </c>
      <c r="G12" s="83">
        <f>SUMIF('total sales(usa&amp;mx)'!D:D,A12,'total sales(usa&amp;mx)'!J:J)</f>
        <v>30257.9</v>
      </c>
      <c r="H12" s="83">
        <f>SUMIF('total sales(usa&amp;mx)'!D:D,A12,'total sales(usa&amp;mx)'!K:K)</f>
        <v>17379.34</v>
      </c>
      <c r="I12" s="83">
        <f>SUMIF('total sales(usa&amp;mx)'!D:D,A12,'total sales(usa&amp;mx)'!L:L)</f>
        <v>11293.880000000001</v>
      </c>
      <c r="J12" s="83">
        <f>SUMIF('total sales(usa&amp;mx)'!D:D,A12,'total sales(usa&amp;mx)'!M:M)</f>
        <v>0</v>
      </c>
      <c r="K12" s="83">
        <f>SUMIF('total sales(usa&amp;mx)'!D:D,A12,'total sales(usa&amp;mx)'!N:N)</f>
        <v>0</v>
      </c>
      <c r="L12" s="83">
        <f>SUMIF('total sales(usa&amp;mx)'!D:D,A12,'total sales(usa&amp;mx)'!O:O)</f>
        <v>0</v>
      </c>
      <c r="M12" s="83">
        <f>SUMIF('total sales(usa&amp;mx)'!D:D,A12,'total sales(usa&amp;mx)'!P:P)</f>
        <v>38322.51</v>
      </c>
      <c r="N12" s="276">
        <f t="shared" si="0"/>
        <v>263318.97000000003</v>
      </c>
    </row>
    <row r="13" spans="1:15" ht="20.25" customHeight="1">
      <c r="A13" s="84" t="s">
        <v>112</v>
      </c>
      <c r="B13" s="83">
        <f ca="1">SUMIF('total sales(usa&amp;mx)'!D:D,A13,'total sales(usa&amp;mx)'!E:E)</f>
        <v>293675.96999999986</v>
      </c>
      <c r="C13" s="83">
        <f ca="1">SUMIF('total sales(usa&amp;mx)'!D:D,A13,'total sales(usa&amp;mx)'!F:F)</f>
        <v>301165.44999999984</v>
      </c>
      <c r="D13" s="83">
        <f ca="1">SUMIF('total sales(usa&amp;mx)'!D:D,A13,'total sales(usa&amp;mx)'!G:G)</f>
        <v>284393.52999999997</v>
      </c>
      <c r="E13" s="83">
        <f ca="1">SUMIF('total sales(usa&amp;mx)'!D:D,A13,'total sales(usa&amp;mx)'!H:H)</f>
        <v>342728.08</v>
      </c>
      <c r="F13" s="83">
        <f>SUMIF('total sales(usa&amp;mx)'!D:D,A13,'total sales(usa&amp;mx)'!I:I)</f>
        <v>381768.45000000007</v>
      </c>
      <c r="G13" s="83">
        <f>SUMIF('total sales(usa&amp;mx)'!D:D,A13,'total sales(usa&amp;mx)'!J:J)</f>
        <v>325702.21000000002</v>
      </c>
      <c r="H13" s="83">
        <f>SUMIF('total sales(usa&amp;mx)'!D:D,A13,'total sales(usa&amp;mx)'!K:K)</f>
        <v>326424.62</v>
      </c>
      <c r="I13" s="83">
        <f>SUMIF('total sales(usa&amp;mx)'!D:D,A13,'total sales(usa&amp;mx)'!L:L)</f>
        <v>307234.11000000004</v>
      </c>
      <c r="J13" s="83">
        <f>SUMIF('total sales(usa&amp;mx)'!D:D,A13,'total sales(usa&amp;mx)'!M:M)</f>
        <v>296629.92000000004</v>
      </c>
      <c r="K13" s="83">
        <f ca="1">SUMIF('total sales(usa&amp;mx)'!D:D,A13,'total sales(usa&amp;mx)'!N:N)</f>
        <v>387911.0400000001</v>
      </c>
      <c r="L13" s="83">
        <f ca="1">SUMIF('total sales(usa&amp;mx)'!D:D,A13,'total sales(usa&amp;mx)'!O:O)</f>
        <v>355090.58</v>
      </c>
      <c r="M13" s="83">
        <f ca="1">SUMIF('total sales(usa&amp;mx)'!D:D,A13,'total sales(usa&amp;mx)'!P:P)</f>
        <v>252720.2</v>
      </c>
      <c r="N13" s="276">
        <f t="shared" ca="1" si="0"/>
        <v>3855444.16</v>
      </c>
    </row>
    <row r="14" spans="1:15" ht="20.25" customHeight="1">
      <c r="A14" s="84" t="s">
        <v>302</v>
      </c>
      <c r="B14" s="83">
        <f ca="1">SUMIF('total sales(usa&amp;mx)'!D:D,A14,'total sales(usa&amp;mx)'!E:E)</f>
        <v>35511.120000000003</v>
      </c>
      <c r="C14" s="83">
        <f ca="1">SUMIF('total sales(usa&amp;mx)'!D:D,A14,'total sales(usa&amp;mx)'!F:F)</f>
        <v>48057.81</v>
      </c>
      <c r="D14" s="83">
        <f ca="1">SUMIF('total sales(usa&amp;mx)'!D:D,A14,'total sales(usa&amp;mx)'!G:G)</f>
        <v>52605.130000000005</v>
      </c>
      <c r="E14" s="83">
        <f>SUMIF('total sales(usa&amp;mx)'!D:D,A14,'total sales(usa&amp;mx)'!H:H)</f>
        <v>85617.59</v>
      </c>
      <c r="F14" s="83">
        <f>SUMIF('total sales(usa&amp;mx)'!D:D,A14,'total sales(usa&amp;mx)'!I:I)</f>
        <v>43504.21</v>
      </c>
      <c r="G14" s="83">
        <f>SUMIF('total sales(usa&amp;mx)'!D:D,A14,'total sales(usa&amp;mx)'!J:J)</f>
        <v>73174.440000000017</v>
      </c>
      <c r="H14" s="83">
        <f>SUMIF('total sales(usa&amp;mx)'!D:D,A14,'total sales(usa&amp;mx)'!K:K)</f>
        <v>42120.42</v>
      </c>
      <c r="I14" s="83">
        <f>SUMIF('total sales(usa&amp;mx)'!D:D,A14,'total sales(usa&amp;mx)'!L:L)</f>
        <v>17794.189999999999</v>
      </c>
      <c r="J14" s="83">
        <f>SUMIF('total sales(usa&amp;mx)'!D:D,A14,'total sales(usa&amp;mx)'!M:M)</f>
        <v>27159.100000000002</v>
      </c>
      <c r="K14" s="83">
        <f ca="1">SUMIF('total sales(usa&amp;mx)'!D:D,A14,'total sales(usa&amp;mx)'!N:N)</f>
        <v>32213.019999999997</v>
      </c>
      <c r="L14" s="83">
        <f ca="1">SUMIF('total sales(usa&amp;mx)'!D:D,A14,'total sales(usa&amp;mx)'!O:O)</f>
        <v>59079.07</v>
      </c>
      <c r="M14" s="83">
        <f ca="1">SUMIF('total sales(usa&amp;mx)'!D:D,A14,'total sales(usa&amp;mx)'!P:P)</f>
        <v>21882.120000000003</v>
      </c>
      <c r="N14" s="276">
        <f t="shared" ca="1" si="0"/>
        <v>538718.22</v>
      </c>
    </row>
    <row r="15" spans="1:15" ht="20.25" customHeight="1">
      <c r="A15" s="84" t="s">
        <v>303</v>
      </c>
      <c r="B15" s="83">
        <f>SUMIF('total sales(usa&amp;mx)'!D:D,A15,'total sales(usa&amp;mx)'!E:E)</f>
        <v>0</v>
      </c>
      <c r="C15" s="83">
        <f>SUMIF('total sales(usa&amp;mx)'!D:D,A15,'total sales(usa&amp;mx)'!F:F)</f>
        <v>423.08157894736843</v>
      </c>
      <c r="D15" s="83">
        <f>SUMIF('total sales(usa&amp;mx)'!D:D,A15,'total sales(usa&amp;mx)'!G:G)</f>
        <v>0</v>
      </c>
      <c r="E15" s="83">
        <f>SUMIF('total sales(usa&amp;mx)'!D:D,A15,'total sales(usa&amp;mx)'!H:H)</f>
        <v>12539.592105263158</v>
      </c>
      <c r="F15" s="83">
        <f>SUMIF('total sales(usa&amp;mx)'!D:D,A15,'total sales(usa&amp;mx)'!I:I)</f>
        <v>0</v>
      </c>
      <c r="G15" s="83">
        <f>SUMIF('total sales(usa&amp;mx)'!D:D,A15,'total sales(usa&amp;mx)'!J:J)</f>
        <v>422.23421052631579</v>
      </c>
      <c r="H15" s="83">
        <f>SUMIF('total sales(usa&amp;mx)'!D:D,A15,'total sales(usa&amp;mx)'!K:K)</f>
        <v>0</v>
      </c>
      <c r="I15" s="83">
        <f>SUMIF('total sales(usa&amp;mx)'!D:D,A15,'total sales(usa&amp;mx)'!L:L)</f>
        <v>0</v>
      </c>
      <c r="J15" s="83">
        <f>SUMIF('total sales(usa&amp;mx)'!D:D,A15,'total sales(usa&amp;mx)'!M:M)</f>
        <v>9077.0021052631582</v>
      </c>
      <c r="K15" s="83">
        <f>SUMIF('total sales(usa&amp;mx)'!D:D,A15,'total sales(usa&amp;mx)'!N:N)</f>
        <v>2543.2726315789473</v>
      </c>
      <c r="L15" s="83">
        <f>SUMIF('total sales(usa&amp;mx)'!D:D,A15,'total sales(usa&amp;mx)'!O:O)</f>
        <v>0</v>
      </c>
      <c r="M15" s="83">
        <f>SUMIF('total sales(usa&amp;mx)'!D:D,A15,'total sales(usa&amp;mx)'!P:P)</f>
        <v>0</v>
      </c>
      <c r="N15" s="276">
        <f t="shared" si="0"/>
        <v>25005.182631578951</v>
      </c>
    </row>
    <row r="16" spans="1:15" ht="20.25" customHeight="1">
      <c r="A16" s="84" t="s">
        <v>343</v>
      </c>
      <c r="B16" s="83">
        <f>SUMIF('total sales(usa&amp;mx)'!D:D,A16,'total sales(usa&amp;mx)'!E:E)</f>
        <v>2466.9700000000003</v>
      </c>
      <c r="C16" s="83">
        <f>SUMIF('total sales(usa&amp;mx)'!D:D,A16,'total sales(usa&amp;mx)'!F:F)</f>
        <v>0</v>
      </c>
      <c r="D16" s="83">
        <f>SUMIF('total sales(usa&amp;mx)'!D:D,A16,'total sales(usa&amp;mx)'!G:G)</f>
        <v>0</v>
      </c>
      <c r="E16" s="83">
        <f>SUMIF('total sales(usa&amp;mx)'!D:D,A16,'total sales(usa&amp;mx)'!H:H)</f>
        <v>0</v>
      </c>
      <c r="F16" s="83">
        <f>SUMIF('total sales(usa&amp;mx)'!D:D,A16,'total sales(usa&amp;mx)'!I:I)</f>
        <v>0</v>
      </c>
      <c r="G16" s="83">
        <f>SUMIF('total sales(usa&amp;mx)'!D:D,A16,'total sales(usa&amp;mx)'!J:J)</f>
        <v>0</v>
      </c>
      <c r="H16" s="83">
        <f>SUMIF('total sales(usa&amp;mx)'!D:D,A16,'total sales(usa&amp;mx)'!K:K)</f>
        <v>0</v>
      </c>
      <c r="I16" s="83">
        <f>SUMIF('total sales(usa&amp;mx)'!D:D,A16,'total sales(usa&amp;mx)'!L:L)</f>
        <v>0</v>
      </c>
      <c r="J16" s="83">
        <f>SUMIF('total sales(usa&amp;mx)'!D:D,A16,'total sales(usa&amp;mx)'!M:M)</f>
        <v>0</v>
      </c>
      <c r="K16" s="83">
        <f>SUMIF('total sales(usa&amp;mx)'!D:D,A16,'total sales(usa&amp;mx)'!N:N)</f>
        <v>0</v>
      </c>
      <c r="L16" s="83">
        <f>SUMIF('total sales(usa&amp;mx)'!D:D,A16,'total sales(usa&amp;mx)'!O:O)</f>
        <v>0</v>
      </c>
      <c r="M16" s="83">
        <f>SUMIF('total sales(usa&amp;mx)'!D:D,A16,'total sales(usa&amp;mx)'!P:P)</f>
        <v>0</v>
      </c>
      <c r="N16" s="276">
        <f t="shared" si="0"/>
        <v>2466.9700000000003</v>
      </c>
    </row>
    <row r="17" spans="1:14" ht="20.25" customHeight="1" thickBot="1">
      <c r="A17" s="84"/>
      <c r="B17" s="83">
        <f>SUMIF('total sales(usa&amp;mx)'!D:D,A17,'total sales(usa&amp;mx)'!E:E)</f>
        <v>0</v>
      </c>
      <c r="C17" s="83">
        <f>SUMIF('total sales(usa&amp;mx)'!D:D,A17,'total sales(usa&amp;mx)'!F:F)</f>
        <v>0</v>
      </c>
      <c r="D17" s="83">
        <f>SUMIF('total sales(usa&amp;mx)'!D:D,A17,'total sales(usa&amp;mx)'!G:G)</f>
        <v>0</v>
      </c>
      <c r="E17" s="83">
        <f>SUMIF('total sales(usa&amp;mx)'!D:D,A17,'total sales(usa&amp;mx)'!H:H)</f>
        <v>0</v>
      </c>
      <c r="F17" s="83">
        <f>SUMIF('total sales(usa&amp;mx)'!D:D,A17,'total sales(usa&amp;mx)'!I:I)</f>
        <v>0</v>
      </c>
      <c r="G17" s="83">
        <f>SUMIF('total sales(usa&amp;mx)'!D:D,A17,'total sales(usa&amp;mx)'!J:J)</f>
        <v>0</v>
      </c>
      <c r="H17" s="83">
        <f>SUMIF('total sales(usa&amp;mx)'!D:D,A17,'total sales(usa&amp;mx)'!K:K)</f>
        <v>0</v>
      </c>
      <c r="I17" s="83">
        <f>SUMIF('total sales(usa&amp;mx)'!$D$5:$D$220,A17,'total sales(usa&amp;mx)'!$L$5:$L$220)</f>
        <v>0</v>
      </c>
      <c r="J17" s="83"/>
      <c r="K17" s="83">
        <f>SUMIF('total sales(usa&amp;mx)'!D:D,A17,'total sales(usa&amp;mx)'!N:N)</f>
        <v>0</v>
      </c>
      <c r="L17" s="83">
        <f>SUMIF('total sales(usa&amp;mx)'!D:D,A17,'total sales(usa&amp;mx)'!O:O)</f>
        <v>0</v>
      </c>
      <c r="M17" s="83">
        <f>SUMIF('total sales(usa&amp;mx)'!D:D,A17,'total sales(usa&amp;mx)'!P:P)</f>
        <v>0</v>
      </c>
      <c r="N17" s="222">
        <f>SUM(B17:M17)</f>
        <v>0</v>
      </c>
    </row>
    <row r="18" spans="1:14" ht="23.25" customHeight="1" thickTop="1">
      <c r="A18" s="87" t="s">
        <v>16</v>
      </c>
      <c r="B18" s="88">
        <f ca="1">SUM(B5:B17)</f>
        <v>4497456.027766712</v>
      </c>
      <c r="C18" s="88">
        <f t="shared" ref="C18:N18" ca="1" si="1">SUM(C5:C17)</f>
        <v>3746559.1140526296</v>
      </c>
      <c r="D18" s="88">
        <f t="shared" ca="1" si="1"/>
        <v>4458497.4123741109</v>
      </c>
      <c r="E18" s="88">
        <f t="shared" ca="1" si="1"/>
        <v>4791830.1893157875</v>
      </c>
      <c r="F18" s="88">
        <f>SUM(F5:F17)</f>
        <v>4917232.3081052611</v>
      </c>
      <c r="G18" s="88">
        <f t="shared" ca="1" si="1"/>
        <v>5439429.3425789494</v>
      </c>
      <c r="H18" s="88">
        <f t="shared" ca="1" si="1"/>
        <v>5065600.472689609</v>
      </c>
      <c r="I18" s="88">
        <f>SUM(I5:I17)</f>
        <v>7231967.9837692278</v>
      </c>
      <c r="J18" s="88">
        <f t="shared" si="1"/>
        <v>6047075.4468421023</v>
      </c>
      <c r="K18" s="88">
        <f t="shared" ca="1" si="1"/>
        <v>7204780.71</v>
      </c>
      <c r="L18" s="88">
        <f t="shared" ca="1" si="1"/>
        <v>5731714.4384210529</v>
      </c>
      <c r="M18" s="88">
        <f ca="1">SUM(M5:M17)</f>
        <v>3863598.6564864875</v>
      </c>
      <c r="N18" s="88">
        <f t="shared" ca="1" si="1"/>
        <v>62995742.102401927</v>
      </c>
    </row>
    <row r="24" spans="1:14" ht="18" customHeight="1">
      <c r="D24" s="73" t="s">
        <v>70</v>
      </c>
    </row>
  </sheetData>
  <autoFilter ref="A4:N18" xr:uid="{00000000-0009-0000-0000-000005000000}"/>
  <pageMargins left="0.75" right="0.75" top="1" bottom="1" header="0.5" footer="0.5"/>
  <pageSetup scale="5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39"/>
  <sheetViews>
    <sheetView showGridLines="0" zoomScale="90" zoomScaleNormal="90" workbookViewId="0">
      <pane xSplit="2" ySplit="6" topLeftCell="C9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19.5703125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91"/>
    </row>
    <row r="3" spans="1:10" ht="23.25" customHeight="1">
      <c r="A3" s="94" t="s">
        <v>2698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325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324">
        <v>1</v>
      </c>
      <c r="B7" s="200" t="s">
        <v>142</v>
      </c>
      <c r="C7" s="90">
        <v>43497</v>
      </c>
      <c r="D7" s="125" t="s">
        <v>2671</v>
      </c>
      <c r="E7" s="109">
        <v>525.6</v>
      </c>
      <c r="F7" s="107" t="str">
        <f t="shared" ref="F7:F33" si="0">D7</f>
        <v>OSH19-0029</v>
      </c>
      <c r="G7" s="318"/>
      <c r="H7" s="109"/>
      <c r="I7" s="110"/>
      <c r="J7" s="107"/>
    </row>
    <row r="8" spans="1:10" ht="18" customHeight="1">
      <c r="A8" s="324">
        <v>2</v>
      </c>
      <c r="B8" s="200" t="s">
        <v>142</v>
      </c>
      <c r="C8" s="90">
        <v>43497</v>
      </c>
      <c r="D8" s="125" t="s">
        <v>2672</v>
      </c>
      <c r="E8" s="109">
        <v>474</v>
      </c>
      <c r="F8" s="107" t="str">
        <f t="shared" si="0"/>
        <v>OSH19-0030</v>
      </c>
      <c r="G8" s="318"/>
      <c r="H8" s="109"/>
      <c r="I8" s="110"/>
      <c r="J8" s="107"/>
    </row>
    <row r="9" spans="1:10" ht="18" customHeight="1">
      <c r="A9" s="324">
        <v>3</v>
      </c>
      <c r="B9" s="200" t="s">
        <v>298</v>
      </c>
      <c r="C9" s="90">
        <v>43497</v>
      </c>
      <c r="D9" s="125" t="s">
        <v>2673</v>
      </c>
      <c r="E9" s="109">
        <v>496.48</v>
      </c>
      <c r="F9" s="107" t="str">
        <f t="shared" si="0"/>
        <v>OSH19-0031</v>
      </c>
      <c r="G9" s="318"/>
      <c r="H9" s="109"/>
      <c r="I9" s="110"/>
      <c r="J9" s="107"/>
    </row>
    <row r="10" spans="1:10" ht="18" customHeight="1">
      <c r="A10" s="324">
        <v>4</v>
      </c>
      <c r="B10" s="200" t="s">
        <v>355</v>
      </c>
      <c r="C10" s="90">
        <v>43497</v>
      </c>
      <c r="D10" s="125" t="s">
        <v>2674</v>
      </c>
      <c r="E10" s="109">
        <v>9356</v>
      </c>
      <c r="F10" s="107" t="str">
        <f t="shared" si="0"/>
        <v>OSH19-0032</v>
      </c>
      <c r="G10" s="318"/>
      <c r="H10" s="109"/>
      <c r="I10" s="110"/>
      <c r="J10" s="107"/>
    </row>
    <row r="11" spans="1:10" ht="18" customHeight="1">
      <c r="A11" s="324">
        <v>5</v>
      </c>
      <c r="B11" s="200" t="s">
        <v>298</v>
      </c>
      <c r="C11" s="90">
        <v>43501</v>
      </c>
      <c r="D11" s="125" t="s">
        <v>2675</v>
      </c>
      <c r="E11" s="109">
        <v>2694.37</v>
      </c>
      <c r="F11" s="107" t="str">
        <f t="shared" si="0"/>
        <v>OSH19-0033</v>
      </c>
      <c r="G11" s="318"/>
      <c r="H11" s="109"/>
      <c r="I11" s="110"/>
      <c r="J11" s="107"/>
    </row>
    <row r="12" spans="1:10" ht="18" customHeight="1">
      <c r="A12" s="324">
        <v>6</v>
      </c>
      <c r="B12" s="200" t="s">
        <v>142</v>
      </c>
      <c r="C12" s="90">
        <v>43502</v>
      </c>
      <c r="D12" s="125" t="s">
        <v>2676</v>
      </c>
      <c r="E12" s="109">
        <v>1063.68</v>
      </c>
      <c r="F12" s="107" t="str">
        <f t="shared" si="0"/>
        <v>OSH19-0034</v>
      </c>
      <c r="G12" s="318"/>
      <c r="H12" s="109"/>
      <c r="I12" s="110"/>
      <c r="J12" s="107"/>
    </row>
    <row r="13" spans="1:10" ht="18" customHeight="1">
      <c r="A13" s="324">
        <v>7</v>
      </c>
      <c r="B13" s="200" t="s">
        <v>298</v>
      </c>
      <c r="C13" s="90">
        <v>43504</v>
      </c>
      <c r="D13" s="125" t="s">
        <v>2677</v>
      </c>
      <c r="E13" s="109">
        <v>1719.03</v>
      </c>
      <c r="F13" s="107" t="str">
        <f t="shared" si="0"/>
        <v>OSH19-0036</v>
      </c>
      <c r="G13" s="318"/>
      <c r="H13" s="109"/>
      <c r="I13" s="110"/>
      <c r="J13" s="107"/>
    </row>
    <row r="14" spans="1:10" ht="18" customHeight="1">
      <c r="A14" s="324">
        <v>8</v>
      </c>
      <c r="B14" s="200" t="s">
        <v>142</v>
      </c>
      <c r="C14" s="90">
        <v>43504</v>
      </c>
      <c r="D14" s="125" t="s">
        <v>2678</v>
      </c>
      <c r="E14" s="109">
        <v>1051.2</v>
      </c>
      <c r="F14" s="107" t="str">
        <f t="shared" si="0"/>
        <v>OSH19-0037</v>
      </c>
      <c r="G14" s="318"/>
      <c r="H14" s="109"/>
      <c r="I14" s="110"/>
      <c r="J14" s="107"/>
    </row>
    <row r="15" spans="1:10" ht="18" customHeight="1">
      <c r="A15" s="324">
        <v>9</v>
      </c>
      <c r="B15" s="200" t="s">
        <v>142</v>
      </c>
      <c r="C15" s="90">
        <v>43507</v>
      </c>
      <c r="D15" s="125" t="s">
        <v>2679</v>
      </c>
      <c r="E15" s="109">
        <v>459.6</v>
      </c>
      <c r="F15" s="107" t="str">
        <f t="shared" si="0"/>
        <v>OSH19-0038</v>
      </c>
      <c r="G15" s="318"/>
      <c r="H15" s="109"/>
      <c r="I15" s="110"/>
      <c r="J15" s="107"/>
    </row>
    <row r="16" spans="1:10" ht="18" customHeight="1">
      <c r="A16" s="324">
        <v>10</v>
      </c>
      <c r="B16" s="200" t="s">
        <v>232</v>
      </c>
      <c r="C16" s="90">
        <v>43508</v>
      </c>
      <c r="D16" s="125" t="s">
        <v>2680</v>
      </c>
      <c r="E16" s="109">
        <v>0</v>
      </c>
      <c r="F16" s="107" t="str">
        <f t="shared" si="0"/>
        <v>OSH19-0039</v>
      </c>
      <c r="G16" s="318"/>
      <c r="H16" s="109"/>
      <c r="I16" s="110"/>
      <c r="J16" s="107" t="s">
        <v>1753</v>
      </c>
    </row>
    <row r="17" spans="1:10" ht="18" customHeight="1">
      <c r="A17" s="324">
        <v>11</v>
      </c>
      <c r="B17" s="200" t="s">
        <v>142</v>
      </c>
      <c r="C17" s="90">
        <v>43508</v>
      </c>
      <c r="D17" s="125" t="s">
        <v>2681</v>
      </c>
      <c r="E17" s="109">
        <v>2459.12</v>
      </c>
      <c r="F17" s="107" t="str">
        <f t="shared" si="0"/>
        <v>OSH19-0040</v>
      </c>
      <c r="G17" s="318"/>
      <c r="H17" s="109"/>
      <c r="I17" s="110"/>
      <c r="J17" s="107"/>
    </row>
    <row r="18" spans="1:10" ht="18" customHeight="1">
      <c r="A18" s="324">
        <v>12</v>
      </c>
      <c r="B18" s="200" t="s">
        <v>142</v>
      </c>
      <c r="C18" s="90">
        <v>43509</v>
      </c>
      <c r="D18" s="125" t="s">
        <v>2682</v>
      </c>
      <c r="E18" s="109">
        <v>368.4</v>
      </c>
      <c r="F18" s="107" t="str">
        <f t="shared" si="0"/>
        <v>OSH19-0041</v>
      </c>
      <c r="G18" s="318"/>
      <c r="H18" s="109"/>
      <c r="I18" s="110"/>
      <c r="J18" s="107"/>
    </row>
    <row r="19" spans="1:10" ht="18" customHeight="1">
      <c r="A19" s="324">
        <v>13</v>
      </c>
      <c r="B19" s="200" t="s">
        <v>142</v>
      </c>
      <c r="C19" s="90">
        <v>43511</v>
      </c>
      <c r="D19" s="125" t="s">
        <v>2683</v>
      </c>
      <c r="E19" s="109">
        <v>1424.15</v>
      </c>
      <c r="F19" s="107" t="str">
        <f t="shared" si="0"/>
        <v>OSH19-0042</v>
      </c>
      <c r="G19" s="318"/>
      <c r="H19" s="109"/>
      <c r="I19" s="110"/>
      <c r="J19" s="107"/>
    </row>
    <row r="20" spans="1:10" ht="18" customHeight="1">
      <c r="A20" s="324">
        <v>14</v>
      </c>
      <c r="B20" s="200" t="s">
        <v>142</v>
      </c>
      <c r="C20" s="90">
        <v>43512</v>
      </c>
      <c r="D20" s="125" t="s">
        <v>2684</v>
      </c>
      <c r="E20" s="109">
        <v>1051.2</v>
      </c>
      <c r="F20" s="107" t="str">
        <f t="shared" si="0"/>
        <v>OSH19-0043</v>
      </c>
      <c r="G20" s="318"/>
      <c r="H20" s="109"/>
      <c r="I20" s="110"/>
      <c r="J20" s="107"/>
    </row>
    <row r="21" spans="1:10" ht="18" customHeight="1">
      <c r="A21" s="324">
        <v>15</v>
      </c>
      <c r="B21" s="200" t="s">
        <v>326</v>
      </c>
      <c r="C21" s="90">
        <v>43514</v>
      </c>
      <c r="D21" s="125" t="s">
        <v>2685</v>
      </c>
      <c r="E21" s="109">
        <v>196.35</v>
      </c>
      <c r="F21" s="107" t="str">
        <f t="shared" si="0"/>
        <v>OSH19-0044</v>
      </c>
      <c r="G21" s="318"/>
      <c r="H21" s="109"/>
      <c r="I21" s="110"/>
      <c r="J21" s="107"/>
    </row>
    <row r="22" spans="1:10" ht="18" customHeight="1">
      <c r="A22" s="324">
        <v>16</v>
      </c>
      <c r="B22" s="200" t="s">
        <v>346</v>
      </c>
      <c r="C22" s="90">
        <v>43516</v>
      </c>
      <c r="D22" s="125" t="s">
        <v>2686</v>
      </c>
      <c r="E22" s="109">
        <v>3548.1</v>
      </c>
      <c r="F22" s="107" t="str">
        <f t="shared" si="0"/>
        <v>OSH19-0045</v>
      </c>
      <c r="G22" s="318"/>
      <c r="H22" s="109"/>
      <c r="I22" s="110"/>
      <c r="J22" s="107"/>
    </row>
    <row r="23" spans="1:10" ht="18" customHeight="1">
      <c r="A23" s="324">
        <v>17</v>
      </c>
      <c r="B23" s="200" t="s">
        <v>298</v>
      </c>
      <c r="C23" s="90">
        <v>43516</v>
      </c>
      <c r="D23" s="125" t="s">
        <v>2687</v>
      </c>
      <c r="E23" s="109">
        <v>404.77</v>
      </c>
      <c r="F23" s="107" t="str">
        <f t="shared" si="0"/>
        <v>OSH19-0046</v>
      </c>
      <c r="G23" s="318"/>
      <c r="H23" s="109"/>
      <c r="I23" s="110"/>
      <c r="J23" s="107"/>
    </row>
    <row r="24" spans="1:10" ht="18" customHeight="1">
      <c r="A24" s="324">
        <v>18</v>
      </c>
      <c r="B24" s="200" t="s">
        <v>142</v>
      </c>
      <c r="C24" s="90">
        <v>43517</v>
      </c>
      <c r="D24" s="125" t="s">
        <v>2688</v>
      </c>
      <c r="E24" s="109">
        <v>854.4</v>
      </c>
      <c r="F24" s="107" t="str">
        <f t="shared" si="0"/>
        <v>OSH19-0047</v>
      </c>
      <c r="G24" s="318"/>
      <c r="H24" s="109"/>
      <c r="I24" s="110"/>
      <c r="J24" s="107"/>
    </row>
    <row r="25" spans="1:10" ht="18" customHeight="1">
      <c r="A25" s="324">
        <v>19</v>
      </c>
      <c r="B25" s="200" t="s">
        <v>142</v>
      </c>
      <c r="C25" s="90">
        <v>43519</v>
      </c>
      <c r="D25" s="125" t="s">
        <v>2689</v>
      </c>
      <c r="E25" s="109">
        <v>548</v>
      </c>
      <c r="F25" s="107" t="str">
        <f t="shared" si="0"/>
        <v>OSH19-0048</v>
      </c>
      <c r="G25" s="318"/>
      <c r="H25" s="109"/>
      <c r="I25" s="110"/>
      <c r="J25" s="107"/>
    </row>
    <row r="26" spans="1:10" ht="18" customHeight="1">
      <c r="A26" s="324">
        <v>20</v>
      </c>
      <c r="B26" s="200" t="s">
        <v>326</v>
      </c>
      <c r="C26" s="90">
        <v>43521</v>
      </c>
      <c r="D26" s="125" t="s">
        <v>2690</v>
      </c>
      <c r="E26" s="109">
        <v>1102.5</v>
      </c>
      <c r="F26" s="107" t="str">
        <f t="shared" si="0"/>
        <v>OSH19-0049</v>
      </c>
      <c r="G26" s="318"/>
      <c r="H26" s="109"/>
      <c r="I26" s="110"/>
      <c r="J26" s="107"/>
    </row>
    <row r="27" spans="1:10" ht="18" customHeight="1">
      <c r="A27" s="324">
        <v>21</v>
      </c>
      <c r="B27" s="200" t="s">
        <v>142</v>
      </c>
      <c r="C27" s="90">
        <v>43521</v>
      </c>
      <c r="D27" s="125" t="s">
        <v>2691</v>
      </c>
      <c r="E27" s="109">
        <v>1008</v>
      </c>
      <c r="F27" s="107" t="str">
        <f t="shared" si="0"/>
        <v>OSH19-0050</v>
      </c>
      <c r="G27" s="318"/>
      <c r="H27" s="109"/>
      <c r="I27" s="110"/>
      <c r="J27" s="107"/>
    </row>
    <row r="28" spans="1:10" ht="18" customHeight="1">
      <c r="A28" s="324">
        <v>22</v>
      </c>
      <c r="B28" s="200" t="s">
        <v>358</v>
      </c>
      <c r="C28" s="90">
        <v>43521</v>
      </c>
      <c r="D28" s="125" t="s">
        <v>2692</v>
      </c>
      <c r="E28" s="109">
        <v>322.5</v>
      </c>
      <c r="F28" s="107" t="str">
        <f t="shared" si="0"/>
        <v>OSH19-0051</v>
      </c>
      <c r="G28" s="318"/>
      <c r="H28" s="109"/>
      <c r="I28" s="110"/>
      <c r="J28" s="107"/>
    </row>
    <row r="29" spans="1:10" ht="18" customHeight="1">
      <c r="A29" s="324">
        <v>23</v>
      </c>
      <c r="B29" s="200" t="s">
        <v>355</v>
      </c>
      <c r="C29" s="90">
        <v>43521</v>
      </c>
      <c r="D29" s="125" t="s">
        <v>2693</v>
      </c>
      <c r="E29" s="109">
        <v>3265</v>
      </c>
      <c r="F29" s="107" t="str">
        <f t="shared" si="0"/>
        <v>OSH19-0052</v>
      </c>
      <c r="G29" s="318"/>
      <c r="H29" s="109"/>
      <c r="I29" s="110"/>
      <c r="J29" s="107"/>
    </row>
    <row r="30" spans="1:10" ht="18" customHeight="1">
      <c r="A30" s="324">
        <v>24</v>
      </c>
      <c r="B30" s="200" t="s">
        <v>142</v>
      </c>
      <c r="C30" s="90">
        <v>43522</v>
      </c>
      <c r="D30" s="125" t="s">
        <v>2694</v>
      </c>
      <c r="E30" s="109">
        <v>1369.6</v>
      </c>
      <c r="F30" s="107" t="str">
        <f t="shared" si="0"/>
        <v>OSH19-0053</v>
      </c>
      <c r="G30" s="318"/>
      <c r="H30" s="109"/>
      <c r="I30" s="110"/>
      <c r="J30" s="107"/>
    </row>
    <row r="31" spans="1:10" ht="18" customHeight="1">
      <c r="A31" s="324">
        <v>25</v>
      </c>
      <c r="B31" s="200" t="s">
        <v>142</v>
      </c>
      <c r="C31" s="90">
        <v>43522</v>
      </c>
      <c r="D31" s="125" t="s">
        <v>2695</v>
      </c>
      <c r="E31" s="109">
        <v>2554.25</v>
      </c>
      <c r="F31" s="107" t="str">
        <f t="shared" si="0"/>
        <v>OSH19-0054</v>
      </c>
      <c r="G31" s="318"/>
      <c r="H31" s="109"/>
      <c r="I31" s="110"/>
      <c r="J31" s="107"/>
    </row>
    <row r="32" spans="1:10" ht="18" customHeight="1">
      <c r="A32" s="324">
        <v>26</v>
      </c>
      <c r="B32" s="200" t="s">
        <v>346</v>
      </c>
      <c r="C32" s="90">
        <v>43523</v>
      </c>
      <c r="D32" s="125" t="s">
        <v>2696</v>
      </c>
      <c r="E32" s="109">
        <v>684</v>
      </c>
      <c r="F32" s="107" t="str">
        <f t="shared" si="0"/>
        <v>OSH19-0055</v>
      </c>
      <c r="G32" s="318"/>
      <c r="H32" s="109"/>
      <c r="I32" s="110"/>
      <c r="J32" s="107"/>
    </row>
    <row r="33" spans="1:10" ht="18" customHeight="1" thickBot="1">
      <c r="A33" s="324">
        <v>27</v>
      </c>
      <c r="B33" s="200" t="s">
        <v>142</v>
      </c>
      <c r="C33" s="90">
        <v>43523</v>
      </c>
      <c r="D33" s="125" t="s">
        <v>2697</v>
      </c>
      <c r="E33" s="109">
        <v>1212</v>
      </c>
      <c r="F33" s="107" t="str">
        <f t="shared" si="0"/>
        <v>OSH19-0056</v>
      </c>
      <c r="G33" s="318"/>
      <c r="H33" s="109"/>
      <c r="I33" s="110"/>
      <c r="J33" s="107"/>
    </row>
    <row r="34" spans="1:10" s="117" customFormat="1" ht="20.25" customHeight="1" thickTop="1">
      <c r="A34" s="111"/>
      <c r="B34" s="111"/>
      <c r="C34" s="111"/>
      <c r="D34" s="111"/>
      <c r="E34" s="111">
        <f>SUM(E7:E33)</f>
        <v>40212.299999999996</v>
      </c>
      <c r="F34" s="111"/>
      <c r="G34" s="112"/>
      <c r="H34" s="111">
        <f>SUM(H7:H33)</f>
        <v>0</v>
      </c>
      <c r="I34" s="111">
        <f>SUM(I7:I33)</f>
        <v>0</v>
      </c>
      <c r="J34" s="113"/>
    </row>
    <row r="35" spans="1:10" ht="18" customHeight="1">
      <c r="C35" s="118"/>
      <c r="D35" s="119"/>
      <c r="G35" s="108"/>
    </row>
    <row r="39" spans="1:10" ht="18" customHeight="1">
      <c r="G39" s="90"/>
    </row>
  </sheetData>
  <autoFilter ref="A6:J35" xr:uid="{00000000-0009-0000-0000-00002B000000}"/>
  <mergeCells count="3">
    <mergeCell ref="C1:E1"/>
    <mergeCell ref="A5:F5"/>
    <mergeCell ref="G5:I5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67"/>
  <sheetViews>
    <sheetView showGridLines="0" zoomScale="90" zoomScaleNormal="90" workbookViewId="0">
      <pane xSplit="2" ySplit="6" topLeftCell="C46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195"/>
    </row>
    <row r="3" spans="1:10" ht="23.25" customHeight="1">
      <c r="A3" s="134" t="s">
        <v>2670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131" t="s">
        <v>288</v>
      </c>
      <c r="C7" s="132">
        <v>43497</v>
      </c>
      <c r="D7" s="54" t="s">
        <v>2617</v>
      </c>
      <c r="E7" s="146">
        <v>4860</v>
      </c>
      <c r="F7" s="54" t="str">
        <f t="shared" ref="F7:F60" si="0">D7</f>
        <v>SHV19-0054</v>
      </c>
      <c r="G7" s="145">
        <f t="shared" ref="G7:G60" si="1">C7+60</f>
        <v>43557</v>
      </c>
      <c r="H7" s="146"/>
      <c r="I7" s="147"/>
      <c r="J7" s="54"/>
    </row>
    <row r="8" spans="1:10" ht="18" customHeight="1">
      <c r="A8" s="54">
        <v>2</v>
      </c>
      <c r="B8" s="131" t="s">
        <v>42</v>
      </c>
      <c r="C8" s="132">
        <v>43497</v>
      </c>
      <c r="D8" s="54" t="s">
        <v>2618</v>
      </c>
      <c r="E8" s="146">
        <v>1352.74</v>
      </c>
      <c r="F8" s="54" t="str">
        <f t="shared" si="0"/>
        <v>SHV19-0055</v>
      </c>
      <c r="G8" s="145">
        <f t="shared" si="1"/>
        <v>43557</v>
      </c>
      <c r="H8" s="146"/>
      <c r="I8" s="147"/>
      <c r="J8" s="54"/>
    </row>
    <row r="9" spans="1:10" ht="18" customHeight="1">
      <c r="A9" s="54">
        <v>3</v>
      </c>
      <c r="B9" s="131" t="s">
        <v>42</v>
      </c>
      <c r="C9" s="132">
        <v>43497</v>
      </c>
      <c r="D9" s="54" t="s">
        <v>2619</v>
      </c>
      <c r="E9" s="146">
        <v>653.19000000000005</v>
      </c>
      <c r="F9" s="54" t="str">
        <f t="shared" si="0"/>
        <v>SHV19-0056</v>
      </c>
      <c r="G9" s="145">
        <f t="shared" si="1"/>
        <v>43557</v>
      </c>
      <c r="H9" s="146"/>
      <c r="I9" s="147"/>
      <c r="J9" s="54"/>
    </row>
    <row r="10" spans="1:10" ht="18" customHeight="1">
      <c r="A10" s="54">
        <v>4</v>
      </c>
      <c r="B10" s="131" t="s">
        <v>42</v>
      </c>
      <c r="C10" s="132">
        <v>43500</v>
      </c>
      <c r="D10" s="54" t="s">
        <v>2620</v>
      </c>
      <c r="E10" s="146">
        <v>2659.11</v>
      </c>
      <c r="F10" s="54" t="str">
        <f t="shared" si="0"/>
        <v>SHV19-0057</v>
      </c>
      <c r="G10" s="145">
        <f t="shared" si="1"/>
        <v>43560</v>
      </c>
      <c r="H10" s="146"/>
      <c r="I10" s="147"/>
      <c r="J10" s="54"/>
    </row>
    <row r="11" spans="1:10" ht="18" customHeight="1">
      <c r="A11" s="54">
        <v>5</v>
      </c>
      <c r="B11" s="131" t="s">
        <v>42</v>
      </c>
      <c r="C11" s="132">
        <v>43500</v>
      </c>
      <c r="D11" s="54" t="s">
        <v>2621</v>
      </c>
      <c r="E11" s="146">
        <v>1828.51</v>
      </c>
      <c r="F11" s="54" t="str">
        <f t="shared" si="0"/>
        <v>SHV19-0058</v>
      </c>
      <c r="G11" s="145">
        <f t="shared" si="1"/>
        <v>43560</v>
      </c>
      <c r="H11" s="146"/>
      <c r="I11" s="147"/>
      <c r="J11" s="54"/>
    </row>
    <row r="12" spans="1:10" ht="18" customHeight="1">
      <c r="A12" s="54">
        <v>6</v>
      </c>
      <c r="B12" s="131" t="s">
        <v>288</v>
      </c>
      <c r="C12" s="132">
        <v>43501</v>
      </c>
      <c r="D12" s="54" t="s">
        <v>2622</v>
      </c>
      <c r="E12" s="146">
        <v>4370</v>
      </c>
      <c r="F12" s="54" t="str">
        <f t="shared" si="0"/>
        <v>SHV19-0059</v>
      </c>
      <c r="G12" s="145">
        <f t="shared" si="1"/>
        <v>43561</v>
      </c>
      <c r="H12" s="146"/>
      <c r="I12" s="147"/>
      <c r="J12" s="54"/>
    </row>
    <row r="13" spans="1:10" ht="18" customHeight="1">
      <c r="A13" s="54">
        <v>7</v>
      </c>
      <c r="B13" s="131" t="s">
        <v>42</v>
      </c>
      <c r="C13" s="132">
        <v>43502</v>
      </c>
      <c r="D13" s="54" t="s">
        <v>2623</v>
      </c>
      <c r="E13" s="146">
        <v>498.96</v>
      </c>
      <c r="F13" s="54" t="str">
        <f t="shared" si="0"/>
        <v>SHV19-0060</v>
      </c>
      <c r="G13" s="145">
        <f t="shared" si="1"/>
        <v>43562</v>
      </c>
      <c r="H13" s="146"/>
      <c r="I13" s="147"/>
      <c r="J13" s="54"/>
    </row>
    <row r="14" spans="1:10" ht="18" customHeight="1">
      <c r="A14" s="54">
        <v>8</v>
      </c>
      <c r="B14" s="131" t="s">
        <v>42</v>
      </c>
      <c r="C14" s="132">
        <v>43502</v>
      </c>
      <c r="D14" s="54" t="s">
        <v>2624</v>
      </c>
      <c r="E14" s="146">
        <v>2327.4699999999998</v>
      </c>
      <c r="F14" s="54" t="str">
        <f t="shared" si="0"/>
        <v>SHV19-0061</v>
      </c>
      <c r="G14" s="145">
        <f t="shared" si="1"/>
        <v>43562</v>
      </c>
      <c r="H14" s="146"/>
      <c r="I14" s="147"/>
      <c r="J14" s="54"/>
    </row>
    <row r="15" spans="1:10" ht="18" customHeight="1">
      <c r="A15" s="54">
        <v>9</v>
      </c>
      <c r="B15" s="131" t="s">
        <v>42</v>
      </c>
      <c r="C15" s="132">
        <v>43503</v>
      </c>
      <c r="D15" s="54" t="s">
        <v>2625</v>
      </c>
      <c r="E15" s="146">
        <v>1828.51</v>
      </c>
      <c r="F15" s="54" t="str">
        <f t="shared" si="0"/>
        <v>SHV19-0062</v>
      </c>
      <c r="G15" s="145">
        <f t="shared" si="1"/>
        <v>43563</v>
      </c>
      <c r="H15" s="146"/>
      <c r="I15" s="147"/>
      <c r="J15" s="54"/>
    </row>
    <row r="16" spans="1:10" ht="18" customHeight="1">
      <c r="A16" s="54">
        <v>10</v>
      </c>
      <c r="B16" s="131" t="s">
        <v>42</v>
      </c>
      <c r="C16" s="132">
        <v>43503</v>
      </c>
      <c r="D16" s="54" t="s">
        <v>2626</v>
      </c>
      <c r="E16" s="146">
        <v>997.92</v>
      </c>
      <c r="F16" s="54" t="str">
        <f t="shared" si="0"/>
        <v>SHV19-0063</v>
      </c>
      <c r="G16" s="145">
        <f t="shared" si="1"/>
        <v>43563</v>
      </c>
      <c r="H16" s="146"/>
      <c r="I16" s="147"/>
      <c r="J16" s="54"/>
    </row>
    <row r="17" spans="1:10" ht="18" customHeight="1">
      <c r="A17" s="54">
        <v>11</v>
      </c>
      <c r="B17" s="131" t="s">
        <v>42</v>
      </c>
      <c r="C17" s="132">
        <v>43504</v>
      </c>
      <c r="D17" s="54" t="s">
        <v>2627</v>
      </c>
      <c r="E17" s="146">
        <v>1152.1400000000001</v>
      </c>
      <c r="F17" s="54" t="str">
        <f t="shared" si="0"/>
        <v>SHV19-0064</v>
      </c>
      <c r="G17" s="145">
        <f t="shared" si="1"/>
        <v>43564</v>
      </c>
      <c r="H17" s="146"/>
      <c r="I17" s="147"/>
      <c r="J17" s="54"/>
    </row>
    <row r="18" spans="1:10" ht="18" customHeight="1">
      <c r="A18" s="54">
        <v>12</v>
      </c>
      <c r="B18" s="131" t="s">
        <v>42</v>
      </c>
      <c r="C18" s="132">
        <v>43504</v>
      </c>
      <c r="D18" s="54" t="s">
        <v>2628</v>
      </c>
      <c r="E18" s="146">
        <v>498.96</v>
      </c>
      <c r="F18" s="54" t="str">
        <f t="shared" si="0"/>
        <v>SHV19-0065</v>
      </c>
      <c r="G18" s="145">
        <f t="shared" si="1"/>
        <v>43564</v>
      </c>
      <c r="H18" s="146"/>
      <c r="I18" s="147"/>
      <c r="J18" s="54"/>
    </row>
    <row r="19" spans="1:10" ht="18" customHeight="1">
      <c r="A19" s="54">
        <v>13</v>
      </c>
      <c r="B19" s="131" t="s">
        <v>194</v>
      </c>
      <c r="C19" s="132">
        <v>43504</v>
      </c>
      <c r="D19" s="54" t="s">
        <v>2629</v>
      </c>
      <c r="E19" s="146">
        <v>2529</v>
      </c>
      <c r="F19" s="54" t="str">
        <f t="shared" si="0"/>
        <v>SHV19-0066</v>
      </c>
      <c r="G19" s="145">
        <f t="shared" si="1"/>
        <v>43564</v>
      </c>
      <c r="H19" s="146"/>
      <c r="I19" s="147"/>
      <c r="J19" s="54"/>
    </row>
    <row r="20" spans="1:10" ht="18" customHeight="1">
      <c r="A20" s="54">
        <v>14</v>
      </c>
      <c r="B20" s="131" t="s">
        <v>352</v>
      </c>
      <c r="C20" s="132">
        <v>43504</v>
      </c>
      <c r="D20" s="54" t="s">
        <v>2630</v>
      </c>
      <c r="E20" s="146">
        <v>316.25</v>
      </c>
      <c r="F20" s="54" t="str">
        <f t="shared" si="0"/>
        <v>SHV19-0067</v>
      </c>
      <c r="G20" s="145">
        <f t="shared" si="1"/>
        <v>43564</v>
      </c>
      <c r="H20" s="146"/>
      <c r="I20" s="147"/>
      <c r="J20" s="54"/>
    </row>
    <row r="21" spans="1:10" ht="18" customHeight="1">
      <c r="A21" s="54">
        <v>15</v>
      </c>
      <c r="B21" s="131" t="s">
        <v>42</v>
      </c>
      <c r="C21" s="132">
        <v>43507</v>
      </c>
      <c r="D21" s="54" t="s">
        <v>2631</v>
      </c>
      <c r="E21" s="146">
        <v>3158.06</v>
      </c>
      <c r="F21" s="54" t="str">
        <f t="shared" si="0"/>
        <v>SHV19-0068</v>
      </c>
      <c r="G21" s="145">
        <f t="shared" si="1"/>
        <v>43567</v>
      </c>
      <c r="H21" s="146"/>
      <c r="I21" s="147"/>
      <c r="J21" s="54"/>
    </row>
    <row r="22" spans="1:10" ht="18" customHeight="1">
      <c r="A22" s="54">
        <v>16</v>
      </c>
      <c r="B22" s="131" t="s">
        <v>42</v>
      </c>
      <c r="C22" s="132">
        <v>43508</v>
      </c>
      <c r="D22" s="54" t="s">
        <v>2632</v>
      </c>
      <c r="E22" s="146">
        <v>2659.11</v>
      </c>
      <c r="F22" s="54" t="str">
        <f t="shared" si="0"/>
        <v>SHV19-0069</v>
      </c>
      <c r="G22" s="145">
        <f t="shared" si="1"/>
        <v>43568</v>
      </c>
      <c r="H22" s="146"/>
      <c r="I22" s="147"/>
      <c r="J22" s="54"/>
    </row>
    <row r="23" spans="1:10" ht="18" customHeight="1">
      <c r="A23" s="54">
        <v>17</v>
      </c>
      <c r="B23" s="131" t="s">
        <v>199</v>
      </c>
      <c r="C23" s="132">
        <v>43508</v>
      </c>
      <c r="D23" s="54" t="s">
        <v>2633</v>
      </c>
      <c r="E23" s="146">
        <v>3183.84</v>
      </c>
      <c r="F23" s="54" t="str">
        <f t="shared" si="0"/>
        <v>SHV19-0070</v>
      </c>
      <c r="G23" s="145">
        <f t="shared" si="1"/>
        <v>43568</v>
      </c>
      <c r="H23" s="146"/>
      <c r="I23" s="147"/>
      <c r="J23" s="54"/>
    </row>
    <row r="24" spans="1:10" ht="18" customHeight="1">
      <c r="A24" s="54">
        <v>18</v>
      </c>
      <c r="B24" s="131" t="s">
        <v>352</v>
      </c>
      <c r="C24" s="132">
        <v>43509</v>
      </c>
      <c r="D24" s="54" t="s">
        <v>2634</v>
      </c>
      <c r="E24" s="146">
        <v>133.65</v>
      </c>
      <c r="F24" s="54" t="str">
        <f t="shared" si="0"/>
        <v>SHV19-0071</v>
      </c>
      <c r="G24" s="145">
        <f t="shared" si="1"/>
        <v>43569</v>
      </c>
      <c r="H24" s="146"/>
      <c r="I24" s="147"/>
      <c r="J24" s="54"/>
    </row>
    <row r="25" spans="1:10" ht="18" customHeight="1">
      <c r="A25" s="54">
        <v>19</v>
      </c>
      <c r="B25" s="131" t="s">
        <v>42</v>
      </c>
      <c r="C25" s="132">
        <v>43509</v>
      </c>
      <c r="D25" s="54" t="s">
        <v>2635</v>
      </c>
      <c r="E25" s="146">
        <v>676.36</v>
      </c>
      <c r="F25" s="54" t="str">
        <f t="shared" si="0"/>
        <v>SHV19-0072</v>
      </c>
      <c r="G25" s="145">
        <f t="shared" si="1"/>
        <v>43569</v>
      </c>
      <c r="H25" s="146"/>
      <c r="I25" s="147"/>
      <c r="J25" s="54"/>
    </row>
    <row r="26" spans="1:10" ht="18" customHeight="1">
      <c r="A26" s="54">
        <v>20</v>
      </c>
      <c r="B26" s="131" t="s">
        <v>42</v>
      </c>
      <c r="C26" s="132">
        <v>43509</v>
      </c>
      <c r="D26" s="54" t="s">
        <v>2636</v>
      </c>
      <c r="E26" s="146">
        <v>676.37</v>
      </c>
      <c r="F26" s="54" t="str">
        <f t="shared" si="0"/>
        <v>SHV19-0073</v>
      </c>
      <c r="G26" s="145">
        <f t="shared" si="1"/>
        <v>43569</v>
      </c>
      <c r="H26" s="146"/>
      <c r="I26" s="147"/>
      <c r="J26" s="54"/>
    </row>
    <row r="27" spans="1:10" ht="18" customHeight="1">
      <c r="A27" s="54">
        <v>21</v>
      </c>
      <c r="B27" s="131" t="s">
        <v>330</v>
      </c>
      <c r="C27" s="132">
        <v>43510</v>
      </c>
      <c r="D27" s="54" t="s">
        <v>2637</v>
      </c>
      <c r="E27" s="146">
        <v>6792</v>
      </c>
      <c r="F27" s="54" t="str">
        <f t="shared" si="0"/>
        <v>SHV19-0074</v>
      </c>
      <c r="G27" s="145">
        <f t="shared" si="1"/>
        <v>43570</v>
      </c>
      <c r="H27" s="146"/>
      <c r="I27" s="147"/>
      <c r="J27" s="54"/>
    </row>
    <row r="28" spans="1:10" ht="18" customHeight="1">
      <c r="A28" s="54">
        <v>22</v>
      </c>
      <c r="B28" s="131" t="s">
        <v>42</v>
      </c>
      <c r="C28" s="132">
        <v>43510</v>
      </c>
      <c r="D28" s="54" t="s">
        <v>2638</v>
      </c>
      <c r="E28" s="146">
        <v>878.3</v>
      </c>
      <c r="F28" s="54" t="str">
        <f t="shared" si="0"/>
        <v>SHV19-0075</v>
      </c>
      <c r="G28" s="145">
        <f t="shared" si="1"/>
        <v>43570</v>
      </c>
      <c r="H28" s="146"/>
      <c r="I28" s="147"/>
      <c r="J28" s="54"/>
    </row>
    <row r="29" spans="1:10" ht="18" customHeight="1">
      <c r="A29" s="54">
        <v>23</v>
      </c>
      <c r="B29" s="131" t="s">
        <v>42</v>
      </c>
      <c r="C29" s="132">
        <v>43510</v>
      </c>
      <c r="D29" s="54" t="s">
        <v>2639</v>
      </c>
      <c r="E29" s="146">
        <v>653.17999999999995</v>
      </c>
      <c r="F29" s="54" t="str">
        <f t="shared" si="0"/>
        <v>SHV19-0076</v>
      </c>
      <c r="G29" s="145">
        <f t="shared" si="1"/>
        <v>43570</v>
      </c>
      <c r="H29" s="146"/>
      <c r="I29" s="147"/>
      <c r="J29" s="54"/>
    </row>
    <row r="30" spans="1:10" ht="18" customHeight="1">
      <c r="A30" s="54">
        <v>24</v>
      </c>
      <c r="B30" s="131" t="s">
        <v>42</v>
      </c>
      <c r="C30" s="132">
        <v>43510</v>
      </c>
      <c r="D30" s="54" t="s">
        <v>2640</v>
      </c>
      <c r="E30" s="146">
        <v>1317.46</v>
      </c>
      <c r="F30" s="54" t="str">
        <f t="shared" si="0"/>
        <v>SHV19-0077</v>
      </c>
      <c r="G30" s="145">
        <f t="shared" si="1"/>
        <v>43570</v>
      </c>
      <c r="H30" s="146"/>
      <c r="I30" s="147"/>
      <c r="J30" s="54"/>
    </row>
    <row r="31" spans="1:10" ht="18" customHeight="1">
      <c r="A31" s="54">
        <v>25</v>
      </c>
      <c r="B31" s="131" t="s">
        <v>42</v>
      </c>
      <c r="C31" s="132">
        <v>43510</v>
      </c>
      <c r="D31" s="54" t="s">
        <v>2641</v>
      </c>
      <c r="E31" s="146">
        <v>192.65</v>
      </c>
      <c r="F31" s="54" t="str">
        <f t="shared" si="0"/>
        <v>SHV19-0078</v>
      </c>
      <c r="G31" s="145">
        <f t="shared" si="1"/>
        <v>43570</v>
      </c>
      <c r="H31" s="146"/>
      <c r="I31" s="147"/>
      <c r="J31" s="54"/>
    </row>
    <row r="32" spans="1:10" ht="18" customHeight="1">
      <c r="A32" s="54">
        <v>26</v>
      </c>
      <c r="B32" s="131" t="s">
        <v>42</v>
      </c>
      <c r="C32" s="132">
        <v>43511</v>
      </c>
      <c r="D32" s="54" t="s">
        <v>2642</v>
      </c>
      <c r="E32" s="146">
        <v>2005.92</v>
      </c>
      <c r="F32" s="54" t="str">
        <f t="shared" si="0"/>
        <v>SHV19-0079</v>
      </c>
      <c r="G32" s="145">
        <f t="shared" si="1"/>
        <v>43571</v>
      </c>
      <c r="H32" s="146"/>
      <c r="I32" s="147"/>
      <c r="J32" s="54"/>
    </row>
    <row r="33" spans="1:10" ht="18" customHeight="1">
      <c r="A33" s="54">
        <v>27</v>
      </c>
      <c r="B33" s="131" t="s">
        <v>42</v>
      </c>
      <c r="C33" s="132">
        <v>43511</v>
      </c>
      <c r="D33" s="54" t="s">
        <v>2643</v>
      </c>
      <c r="E33" s="146">
        <v>653.17999999999995</v>
      </c>
      <c r="F33" s="54" t="str">
        <f t="shared" si="0"/>
        <v>SHV19-0080</v>
      </c>
      <c r="G33" s="145">
        <f t="shared" si="1"/>
        <v>43571</v>
      </c>
      <c r="H33" s="146"/>
      <c r="I33" s="147"/>
      <c r="J33" s="54"/>
    </row>
    <row r="34" spans="1:10" ht="18" customHeight="1">
      <c r="A34" s="54">
        <v>28</v>
      </c>
      <c r="B34" s="131" t="s">
        <v>288</v>
      </c>
      <c r="C34" s="132">
        <v>43514</v>
      </c>
      <c r="D34" s="54" t="s">
        <v>2644</v>
      </c>
      <c r="E34" s="146">
        <v>996</v>
      </c>
      <c r="F34" s="54" t="str">
        <f t="shared" si="0"/>
        <v>SHV19-0081</v>
      </c>
      <c r="G34" s="145">
        <f t="shared" si="1"/>
        <v>43574</v>
      </c>
      <c r="H34" s="146"/>
      <c r="I34" s="147"/>
      <c r="J34" s="54"/>
    </row>
    <row r="35" spans="1:10" ht="18" customHeight="1">
      <c r="A35" s="54">
        <v>29</v>
      </c>
      <c r="B35" s="131" t="s">
        <v>42</v>
      </c>
      <c r="C35" s="132">
        <v>43514</v>
      </c>
      <c r="D35" s="54" t="s">
        <v>2645</v>
      </c>
      <c r="E35" s="146">
        <v>2659.11</v>
      </c>
      <c r="F35" s="54" t="str">
        <f t="shared" si="0"/>
        <v>SHV19-0082</v>
      </c>
      <c r="G35" s="145">
        <f t="shared" si="1"/>
        <v>43574</v>
      </c>
      <c r="H35" s="146"/>
      <c r="I35" s="147"/>
      <c r="J35" s="54"/>
    </row>
    <row r="36" spans="1:10" ht="18" customHeight="1">
      <c r="A36" s="54">
        <v>30</v>
      </c>
      <c r="B36" s="131" t="s">
        <v>42</v>
      </c>
      <c r="C36" s="132">
        <v>43514</v>
      </c>
      <c r="D36" s="54" t="s">
        <v>2646</v>
      </c>
      <c r="E36" s="146">
        <v>997.92</v>
      </c>
      <c r="F36" s="54" t="str">
        <f t="shared" si="0"/>
        <v>SHV19-0083</v>
      </c>
      <c r="G36" s="145">
        <f t="shared" si="1"/>
        <v>43574</v>
      </c>
      <c r="H36" s="146"/>
      <c r="I36" s="147"/>
      <c r="J36" s="54"/>
    </row>
    <row r="37" spans="1:10" ht="18" customHeight="1">
      <c r="A37" s="54">
        <v>31</v>
      </c>
      <c r="B37" s="131" t="s">
        <v>352</v>
      </c>
      <c r="C37" s="132">
        <v>43514</v>
      </c>
      <c r="D37" s="54" t="s">
        <v>2647</v>
      </c>
      <c r="E37" s="146">
        <v>340.34</v>
      </c>
      <c r="F37" s="54" t="str">
        <f t="shared" si="0"/>
        <v>SHV19-0084</v>
      </c>
      <c r="G37" s="145">
        <f t="shared" si="1"/>
        <v>43574</v>
      </c>
      <c r="H37" s="146"/>
      <c r="I37" s="147"/>
      <c r="J37" s="54"/>
    </row>
    <row r="38" spans="1:10" ht="18" customHeight="1">
      <c r="A38" s="54">
        <v>32</v>
      </c>
      <c r="B38" s="131" t="s">
        <v>288</v>
      </c>
      <c r="C38" s="132">
        <v>43515</v>
      </c>
      <c r="D38" s="54" t="s">
        <v>2648</v>
      </c>
      <c r="E38" s="146">
        <v>1971</v>
      </c>
      <c r="F38" s="54" t="str">
        <f t="shared" si="0"/>
        <v>SHV19-0085</v>
      </c>
      <c r="G38" s="145">
        <f t="shared" si="1"/>
        <v>43575</v>
      </c>
      <c r="H38" s="146"/>
      <c r="I38" s="147"/>
      <c r="J38" s="54"/>
    </row>
    <row r="39" spans="1:10" ht="18" customHeight="1">
      <c r="A39" s="54">
        <v>33</v>
      </c>
      <c r="B39" s="131" t="s">
        <v>288</v>
      </c>
      <c r="C39" s="132">
        <v>43516</v>
      </c>
      <c r="D39" s="54" t="s">
        <v>2649</v>
      </c>
      <c r="E39" s="146">
        <v>3762</v>
      </c>
      <c r="F39" s="54" t="str">
        <f t="shared" si="0"/>
        <v>SHV19-0086</v>
      </c>
      <c r="G39" s="145">
        <f t="shared" si="1"/>
        <v>43576</v>
      </c>
      <c r="H39" s="146"/>
      <c r="I39" s="147"/>
      <c r="J39" s="54"/>
    </row>
    <row r="40" spans="1:10" ht="18" customHeight="1">
      <c r="A40" s="54">
        <v>34</v>
      </c>
      <c r="B40" s="131" t="s">
        <v>42</v>
      </c>
      <c r="C40" s="132">
        <v>43516</v>
      </c>
      <c r="D40" s="54" t="s">
        <v>2650</v>
      </c>
      <c r="E40" s="146">
        <v>2659.1</v>
      </c>
      <c r="F40" s="54" t="str">
        <f t="shared" si="0"/>
        <v>SHV19-0087</v>
      </c>
      <c r="G40" s="145">
        <f t="shared" si="1"/>
        <v>43576</v>
      </c>
      <c r="H40" s="146"/>
      <c r="I40" s="147"/>
      <c r="J40" s="54"/>
    </row>
    <row r="41" spans="1:10" ht="18" customHeight="1">
      <c r="A41" s="54">
        <v>35</v>
      </c>
      <c r="B41" s="131" t="s">
        <v>42</v>
      </c>
      <c r="C41" s="132">
        <v>43517</v>
      </c>
      <c r="D41" s="54" t="s">
        <v>2651</v>
      </c>
      <c r="E41" s="146">
        <v>2612.7399999999998</v>
      </c>
      <c r="F41" s="54" t="str">
        <f t="shared" si="0"/>
        <v>SHV19-0088</v>
      </c>
      <c r="G41" s="145">
        <f t="shared" si="1"/>
        <v>43577</v>
      </c>
      <c r="H41" s="146"/>
      <c r="I41" s="147"/>
      <c r="J41" s="54"/>
    </row>
    <row r="42" spans="1:10" ht="18" customHeight="1">
      <c r="A42" s="54">
        <v>36</v>
      </c>
      <c r="B42" s="131" t="s">
        <v>288</v>
      </c>
      <c r="C42" s="132">
        <v>43518</v>
      </c>
      <c r="D42" s="54" t="s">
        <v>2652</v>
      </c>
      <c r="E42" s="146">
        <v>4595.5</v>
      </c>
      <c r="F42" s="54" t="str">
        <f t="shared" si="0"/>
        <v>SHV19-0089</v>
      </c>
      <c r="G42" s="145">
        <f t="shared" si="1"/>
        <v>43578</v>
      </c>
      <c r="H42" s="146"/>
      <c r="I42" s="147"/>
      <c r="J42" s="54"/>
    </row>
    <row r="43" spans="1:10" ht="18" customHeight="1">
      <c r="A43" s="54">
        <v>37</v>
      </c>
      <c r="B43" s="131" t="s">
        <v>42</v>
      </c>
      <c r="C43" s="132">
        <v>43518</v>
      </c>
      <c r="D43" s="54" t="s">
        <v>2653</v>
      </c>
      <c r="E43" s="146">
        <v>215.24</v>
      </c>
      <c r="F43" s="54" t="str">
        <f t="shared" si="0"/>
        <v>SHV19-0090</v>
      </c>
      <c r="G43" s="145">
        <f t="shared" si="1"/>
        <v>43578</v>
      </c>
      <c r="H43" s="146"/>
      <c r="I43" s="147"/>
      <c r="J43" s="54"/>
    </row>
    <row r="44" spans="1:10" ht="18" customHeight="1">
      <c r="A44" s="54">
        <v>38</v>
      </c>
      <c r="B44" s="131" t="s">
        <v>330</v>
      </c>
      <c r="C44" s="132">
        <v>43521</v>
      </c>
      <c r="D44" s="54" t="s">
        <v>2654</v>
      </c>
      <c r="E44" s="146">
        <v>5616</v>
      </c>
      <c r="F44" s="54" t="str">
        <f t="shared" si="0"/>
        <v>SHV19-0091</v>
      </c>
      <c r="G44" s="145">
        <f t="shared" si="1"/>
        <v>43581</v>
      </c>
      <c r="H44" s="146"/>
      <c r="I44" s="147"/>
      <c r="J44" s="54"/>
    </row>
    <row r="45" spans="1:10" ht="18" customHeight="1">
      <c r="A45" s="54">
        <v>39</v>
      </c>
      <c r="B45" s="131" t="s">
        <v>42</v>
      </c>
      <c r="C45" s="132">
        <v>43521</v>
      </c>
      <c r="D45" s="54" t="s">
        <v>2655</v>
      </c>
      <c r="E45" s="146">
        <v>1876.23</v>
      </c>
      <c r="F45" s="54" t="str">
        <f t="shared" si="0"/>
        <v>SHV19-0092</v>
      </c>
      <c r="G45" s="145">
        <f t="shared" si="1"/>
        <v>43581</v>
      </c>
      <c r="H45" s="146"/>
      <c r="I45" s="147"/>
      <c r="J45" s="54"/>
    </row>
    <row r="46" spans="1:10" ht="18" customHeight="1">
      <c r="A46" s="54">
        <v>40</v>
      </c>
      <c r="B46" s="131" t="s">
        <v>42</v>
      </c>
      <c r="C46" s="132">
        <v>43521</v>
      </c>
      <c r="D46" s="54" t="s">
        <v>2656</v>
      </c>
      <c r="E46" s="146">
        <v>4057.42</v>
      </c>
      <c r="F46" s="54" t="str">
        <f t="shared" si="0"/>
        <v>SHV19-0093</v>
      </c>
      <c r="G46" s="145">
        <f t="shared" si="1"/>
        <v>43581</v>
      </c>
      <c r="H46" s="146"/>
      <c r="I46" s="147"/>
      <c r="J46" s="54"/>
    </row>
    <row r="47" spans="1:10" ht="18" customHeight="1">
      <c r="A47" s="54">
        <v>41</v>
      </c>
      <c r="B47" s="131" t="s">
        <v>42</v>
      </c>
      <c r="C47" s="132">
        <v>43521</v>
      </c>
      <c r="D47" s="54" t="s">
        <v>2657</v>
      </c>
      <c r="E47" s="146">
        <v>899.34</v>
      </c>
      <c r="F47" s="54" t="str">
        <f t="shared" si="0"/>
        <v>SHV19-0094</v>
      </c>
      <c r="G47" s="145">
        <f t="shared" si="1"/>
        <v>43581</v>
      </c>
      <c r="H47" s="146"/>
      <c r="I47" s="147"/>
      <c r="J47" s="54"/>
    </row>
    <row r="48" spans="1:10" ht="18" customHeight="1">
      <c r="A48" s="54">
        <v>42</v>
      </c>
      <c r="B48" s="131" t="s">
        <v>42</v>
      </c>
      <c r="C48" s="132">
        <v>43521</v>
      </c>
      <c r="D48" s="54" t="s">
        <v>2658</v>
      </c>
      <c r="E48" s="146">
        <v>1317.46</v>
      </c>
      <c r="F48" s="54" t="str">
        <f t="shared" si="0"/>
        <v>SHV19-0095</v>
      </c>
      <c r="G48" s="145">
        <f t="shared" si="1"/>
        <v>43581</v>
      </c>
      <c r="H48" s="146"/>
      <c r="I48" s="147"/>
      <c r="J48" s="54"/>
    </row>
    <row r="49" spans="1:10" ht="18" customHeight="1">
      <c r="A49" s="54">
        <v>43</v>
      </c>
      <c r="B49" s="131" t="s">
        <v>288</v>
      </c>
      <c r="C49" s="132">
        <v>43521</v>
      </c>
      <c r="D49" s="54" t="s">
        <v>2659</v>
      </c>
      <c r="E49" s="146">
        <v>4760</v>
      </c>
      <c r="F49" s="54" t="str">
        <f t="shared" si="0"/>
        <v>SHV19-0096</v>
      </c>
      <c r="G49" s="145">
        <f t="shared" si="1"/>
        <v>43581</v>
      </c>
      <c r="H49" s="146"/>
      <c r="I49" s="147"/>
      <c r="J49" s="54"/>
    </row>
    <row r="50" spans="1:10" ht="18" customHeight="1">
      <c r="A50" s="54">
        <v>44</v>
      </c>
      <c r="B50" s="131" t="s">
        <v>42</v>
      </c>
      <c r="C50" s="132">
        <v>43522</v>
      </c>
      <c r="D50" s="54" t="s">
        <v>2660</v>
      </c>
      <c r="E50" s="146">
        <v>2432.81</v>
      </c>
      <c r="F50" s="54" t="str">
        <f t="shared" si="0"/>
        <v>SHV19-0097</v>
      </c>
      <c r="G50" s="145">
        <f t="shared" si="1"/>
        <v>43582</v>
      </c>
      <c r="H50" s="146"/>
      <c r="I50" s="147"/>
      <c r="J50" s="54"/>
    </row>
    <row r="51" spans="1:10" ht="18" customHeight="1">
      <c r="A51" s="54">
        <v>45</v>
      </c>
      <c r="B51" s="131" t="s">
        <v>42</v>
      </c>
      <c r="C51" s="132">
        <v>43522</v>
      </c>
      <c r="D51" s="54" t="s">
        <v>2661</v>
      </c>
      <c r="E51" s="146">
        <v>498.96</v>
      </c>
      <c r="F51" s="54" t="str">
        <f t="shared" si="0"/>
        <v>SHV19-0098</v>
      </c>
      <c r="G51" s="145">
        <f t="shared" si="1"/>
        <v>43582</v>
      </c>
      <c r="H51" s="146"/>
      <c r="I51" s="147"/>
      <c r="J51" s="54"/>
    </row>
    <row r="52" spans="1:10" ht="18" customHeight="1">
      <c r="A52" s="54">
        <v>46</v>
      </c>
      <c r="B52" s="131" t="s">
        <v>288</v>
      </c>
      <c r="C52" s="132">
        <v>43522</v>
      </c>
      <c r="D52" s="54" t="s">
        <v>2662</v>
      </c>
      <c r="E52" s="146">
        <v>2775</v>
      </c>
      <c r="F52" s="54" t="str">
        <f t="shared" si="0"/>
        <v>SHV19-0099</v>
      </c>
      <c r="G52" s="145">
        <f t="shared" si="1"/>
        <v>43582</v>
      </c>
      <c r="H52" s="146"/>
      <c r="I52" s="147"/>
      <c r="J52" s="54"/>
    </row>
    <row r="53" spans="1:10" ht="18" customHeight="1">
      <c r="A53" s="54">
        <v>47</v>
      </c>
      <c r="D53" s="346" t="s">
        <v>2663</v>
      </c>
      <c r="E53" s="146">
        <v>0</v>
      </c>
      <c r="F53" s="54" t="str">
        <f t="shared" si="0"/>
        <v>SHV19-0100</v>
      </c>
      <c r="G53" s="145">
        <f t="shared" si="1"/>
        <v>60</v>
      </c>
      <c r="H53" s="146"/>
      <c r="I53" s="147"/>
      <c r="J53" s="54" t="s">
        <v>1942</v>
      </c>
    </row>
    <row r="54" spans="1:10" ht="18" customHeight="1">
      <c r="A54" s="54">
        <v>48</v>
      </c>
      <c r="B54" s="131" t="s">
        <v>42</v>
      </c>
      <c r="C54" s="132">
        <v>43523</v>
      </c>
      <c r="D54" s="54" t="s">
        <v>2664</v>
      </c>
      <c r="E54" s="146">
        <v>676.37</v>
      </c>
      <c r="F54" s="54" t="str">
        <f t="shared" si="0"/>
        <v>SHV19-0101</v>
      </c>
      <c r="G54" s="145">
        <f t="shared" si="1"/>
        <v>43583</v>
      </c>
      <c r="H54" s="146"/>
      <c r="I54" s="147"/>
      <c r="J54" s="54"/>
    </row>
    <row r="55" spans="1:10" ht="18" customHeight="1">
      <c r="A55" s="54">
        <v>49</v>
      </c>
      <c r="B55" s="131" t="s">
        <v>42</v>
      </c>
      <c r="C55" s="132">
        <v>43523</v>
      </c>
      <c r="D55" s="54" t="s">
        <v>2665</v>
      </c>
      <c r="E55" s="146">
        <v>498.96</v>
      </c>
      <c r="F55" s="54" t="str">
        <f t="shared" si="0"/>
        <v>SHV19-0102</v>
      </c>
      <c r="G55" s="145">
        <f t="shared" si="1"/>
        <v>43583</v>
      </c>
      <c r="H55" s="146"/>
      <c r="I55" s="147"/>
      <c r="J55" s="54"/>
    </row>
    <row r="56" spans="1:10" ht="18" customHeight="1">
      <c r="A56" s="54">
        <v>50</v>
      </c>
      <c r="B56" s="131" t="s">
        <v>288</v>
      </c>
      <c r="C56" s="132">
        <v>43523</v>
      </c>
      <c r="D56" s="54" t="s">
        <v>2666</v>
      </c>
      <c r="E56" s="146">
        <v>1820.5</v>
      </c>
      <c r="F56" s="54" t="str">
        <f t="shared" si="0"/>
        <v>SHV19-0103</v>
      </c>
      <c r="G56" s="145">
        <f t="shared" si="1"/>
        <v>43583</v>
      </c>
      <c r="H56" s="146"/>
      <c r="I56" s="147"/>
      <c r="J56" s="54"/>
    </row>
    <row r="57" spans="1:10" ht="18" customHeight="1">
      <c r="A57" s="54">
        <v>51</v>
      </c>
      <c r="B57" s="131" t="s">
        <v>194</v>
      </c>
      <c r="C57" s="132">
        <v>43523</v>
      </c>
      <c r="D57" s="54" t="s">
        <v>2667</v>
      </c>
      <c r="E57" s="146">
        <v>3169</v>
      </c>
      <c r="F57" s="54" t="str">
        <f t="shared" si="0"/>
        <v>SHV19-0104</v>
      </c>
      <c r="G57" s="145">
        <f t="shared" si="1"/>
        <v>43583</v>
      </c>
      <c r="H57" s="146"/>
      <c r="I57" s="147"/>
      <c r="J57" s="54"/>
    </row>
    <row r="58" spans="1:10" ht="18" customHeight="1">
      <c r="A58" s="54">
        <v>52</v>
      </c>
      <c r="B58" s="131" t="s">
        <v>42</v>
      </c>
      <c r="C58" s="132">
        <v>43524</v>
      </c>
      <c r="D58" s="54" t="s">
        <v>2668</v>
      </c>
      <c r="E58" s="146">
        <v>3312.3</v>
      </c>
      <c r="F58" s="54" t="str">
        <f t="shared" si="0"/>
        <v>SHV19-0105</v>
      </c>
      <c r="G58" s="145">
        <f t="shared" si="1"/>
        <v>43584</v>
      </c>
      <c r="H58" s="146"/>
      <c r="I58" s="147"/>
      <c r="J58" s="54"/>
    </row>
    <row r="59" spans="1:10" ht="18" customHeight="1">
      <c r="A59" s="54">
        <v>52</v>
      </c>
      <c r="B59" s="131" t="s">
        <v>42</v>
      </c>
      <c r="C59" s="132">
        <v>43524</v>
      </c>
      <c r="D59" s="54" t="s">
        <v>2669</v>
      </c>
      <c r="E59" s="146">
        <v>498.96</v>
      </c>
      <c r="F59" s="54" t="str">
        <f t="shared" si="0"/>
        <v>SHV19-0106</v>
      </c>
      <c r="G59" s="145">
        <f t="shared" si="1"/>
        <v>43584</v>
      </c>
      <c r="H59" s="146"/>
      <c r="I59" s="147"/>
      <c r="J59" s="54"/>
    </row>
    <row r="60" spans="1:10" ht="18" customHeight="1">
      <c r="A60" s="54">
        <v>52</v>
      </c>
      <c r="B60" s="131" t="s">
        <v>42</v>
      </c>
      <c r="C60" s="132">
        <v>43524</v>
      </c>
      <c r="D60" s="54" t="s">
        <v>3019</v>
      </c>
      <c r="E60" s="146">
        <v>645.4</v>
      </c>
      <c r="F60" s="54" t="str">
        <f t="shared" si="0"/>
        <v>SHV19-0107</v>
      </c>
      <c r="G60" s="145">
        <f t="shared" si="1"/>
        <v>43584</v>
      </c>
      <c r="H60" s="146"/>
      <c r="I60" s="147"/>
      <c r="J60" s="54"/>
    </row>
    <row r="61" spans="1:10" ht="18" customHeight="1" thickBot="1">
      <c r="A61" s="54">
        <v>52</v>
      </c>
      <c r="B61" s="131" t="s">
        <v>42</v>
      </c>
      <c r="C61" s="132">
        <v>43525</v>
      </c>
      <c r="D61" s="54" t="s">
        <v>3034</v>
      </c>
      <c r="E61" s="146">
        <v>3312.29</v>
      </c>
      <c r="F61" s="54" t="str">
        <f>D61</f>
        <v>SHV19-0108</v>
      </c>
      <c r="G61" s="145">
        <f>C61+60</f>
        <v>43585</v>
      </c>
      <c r="H61" s="146"/>
      <c r="I61" s="147"/>
      <c r="J61" s="54"/>
    </row>
    <row r="62" spans="1:10" s="150" customFormat="1" ht="20.25" customHeight="1" thickTop="1">
      <c r="A62" s="489"/>
      <c r="B62" s="490"/>
      <c r="C62" s="490"/>
      <c r="D62" s="492"/>
      <c r="E62" s="148">
        <f>SUM(E7:E61)</f>
        <v>107828.79</v>
      </c>
      <c r="F62" s="148"/>
      <c r="G62" s="194"/>
      <c r="H62" s="148">
        <f>SUM(H7:H61)</f>
        <v>0</v>
      </c>
      <c r="I62" s="148">
        <f>SUM(I7:I61)</f>
        <v>0</v>
      </c>
      <c r="J62" s="149"/>
    </row>
    <row r="63" spans="1:10" ht="18" customHeight="1">
      <c r="C63" s="151"/>
      <c r="D63" s="152"/>
    </row>
    <row r="67" spans="7:7" ht="18" customHeight="1">
      <c r="G67" s="132"/>
    </row>
  </sheetData>
  <autoFilter ref="A6:J62" xr:uid="{00000000-0009-0000-0000-00002C000000}"/>
  <mergeCells count="4">
    <mergeCell ref="C1:E1"/>
    <mergeCell ref="A5:F5"/>
    <mergeCell ref="G5:I5"/>
    <mergeCell ref="A62:D62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filterMode="1">
    <tabColor rgb="FF00B050"/>
  </sheetPr>
  <dimension ref="A1:XFB68"/>
  <sheetViews>
    <sheetView showGridLines="0" zoomScale="80" zoomScaleNormal="80" workbookViewId="0">
      <pane ySplit="6" topLeftCell="A7" activePane="bottomLeft" state="frozen"/>
      <selection activeCell="I28" sqref="I28"/>
      <selection pane="bottomLeft" activeCell="I28" sqref="I28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4 16378:16382" ht="18" customHeight="1">
      <c r="B1" s="132"/>
      <c r="C1" s="484" t="s">
        <v>1756</v>
      </c>
      <c r="D1" s="484"/>
      <c r="E1" s="484"/>
      <c r="F1" s="195"/>
    </row>
    <row r="3" spans="1:14 16378:16382" ht="23.25" customHeight="1">
      <c r="A3" s="134" t="s">
        <v>1757</v>
      </c>
      <c r="B3" s="134"/>
      <c r="C3" s="331"/>
      <c r="D3" s="136"/>
      <c r="N3" s="137"/>
    </row>
    <row r="4" spans="1:14 16378:16382" ht="7.5" customHeight="1"/>
    <row r="5" spans="1:14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329" t="s">
        <v>1758</v>
      </c>
      <c r="N5" s="138" t="s">
        <v>17</v>
      </c>
    </row>
    <row r="6" spans="1:14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4 16378:16382" ht="18" hidden="1" customHeight="1">
      <c r="A7" s="54">
        <v>1</v>
      </c>
      <c r="B7" s="131" t="s">
        <v>22</v>
      </c>
      <c r="C7" s="145">
        <v>43483</v>
      </c>
      <c r="D7" s="54" t="s">
        <v>1759</v>
      </c>
      <c r="E7" s="146">
        <v>6160.95</v>
      </c>
      <c r="F7" s="310"/>
      <c r="G7" s="54"/>
      <c r="H7" s="131"/>
      <c r="J7" s="131"/>
      <c r="L7" s="131"/>
      <c r="M7" s="131" t="s">
        <v>1760</v>
      </c>
      <c r="N7" s="335" t="s">
        <v>1761</v>
      </c>
    </row>
    <row r="8" spans="1:14 16378:16382" ht="18" hidden="1" customHeight="1">
      <c r="A8" s="54">
        <v>2</v>
      </c>
      <c r="B8" s="131" t="s">
        <v>37</v>
      </c>
      <c r="C8" s="145">
        <v>43483</v>
      </c>
      <c r="D8" s="54" t="s">
        <v>1762</v>
      </c>
      <c r="E8" s="146">
        <v>3009</v>
      </c>
      <c r="F8" s="131"/>
      <c r="H8" s="131"/>
      <c r="J8" s="131"/>
      <c r="L8" s="131"/>
      <c r="M8" s="131" t="s">
        <v>1763</v>
      </c>
      <c r="N8" s="54" t="s">
        <v>1764</v>
      </c>
      <c r="XEX8" s="54"/>
      <c r="XEZ8" s="145"/>
      <c r="XFA8" s="54"/>
      <c r="XFB8" s="146"/>
    </row>
    <row r="9" spans="1:14 16378:16382" ht="18" hidden="1" customHeight="1">
      <c r="A9" s="54">
        <v>3</v>
      </c>
      <c r="B9" s="131" t="s">
        <v>37</v>
      </c>
      <c r="C9" s="145">
        <v>43483</v>
      </c>
      <c r="D9" s="54" t="s">
        <v>1765</v>
      </c>
      <c r="E9" s="146">
        <v>1579.73</v>
      </c>
      <c r="F9" s="54"/>
      <c r="G9" s="336"/>
      <c r="H9" s="146"/>
      <c r="I9" s="147"/>
      <c r="J9" s="145"/>
      <c r="K9" s="54"/>
      <c r="L9" s="310"/>
      <c r="M9" s="54" t="s">
        <v>1763</v>
      </c>
      <c r="N9" s="54" t="s">
        <v>1766</v>
      </c>
      <c r="XEX9" s="54"/>
      <c r="XEZ9" s="145"/>
      <c r="XFA9" s="54"/>
      <c r="XFB9" s="146"/>
    </row>
    <row r="10" spans="1:14 16378:16382" ht="18" hidden="1" customHeight="1">
      <c r="A10" s="337">
        <v>4</v>
      </c>
      <c r="B10" s="338" t="s">
        <v>1767</v>
      </c>
      <c r="C10" s="339"/>
      <c r="D10" s="337" t="s">
        <v>1768</v>
      </c>
      <c r="E10" s="340"/>
      <c r="F10" s="54"/>
      <c r="G10" s="336"/>
      <c r="H10" s="146"/>
      <c r="I10" s="147"/>
      <c r="J10" s="145"/>
      <c r="K10" s="54"/>
      <c r="L10" s="310"/>
      <c r="M10" s="337"/>
      <c r="N10" s="337" t="s">
        <v>1767</v>
      </c>
    </row>
    <row r="11" spans="1:14 16378:16382" ht="18" hidden="1" customHeight="1">
      <c r="A11" s="54">
        <v>5</v>
      </c>
      <c r="B11" s="131" t="s">
        <v>36</v>
      </c>
      <c r="C11" s="145">
        <v>43483</v>
      </c>
      <c r="D11" s="54" t="s">
        <v>1769</v>
      </c>
      <c r="E11" s="146">
        <f>76633.2/18.5</f>
        <v>4142.3351351351348</v>
      </c>
      <c r="F11" s="54"/>
      <c r="G11" s="336"/>
      <c r="H11" s="146"/>
      <c r="I11" s="147"/>
      <c r="J11" s="145"/>
      <c r="K11" s="54"/>
      <c r="L11" s="310"/>
      <c r="M11" s="54" t="s">
        <v>1770</v>
      </c>
      <c r="N11" s="54" t="s">
        <v>1771</v>
      </c>
    </row>
    <row r="12" spans="1:14 16378:16382" ht="18" hidden="1" customHeight="1">
      <c r="A12" s="54">
        <v>6</v>
      </c>
      <c r="B12" s="131" t="s">
        <v>39</v>
      </c>
      <c r="C12" s="145">
        <v>43486</v>
      </c>
      <c r="D12" s="54" t="s">
        <v>1772</v>
      </c>
      <c r="E12" s="146">
        <v>7565.4</v>
      </c>
      <c r="F12" s="54"/>
      <c r="G12" s="336"/>
      <c r="H12" s="146"/>
      <c r="I12" s="147"/>
      <c r="J12" s="145"/>
      <c r="K12" s="54"/>
      <c r="L12" s="310"/>
      <c r="M12" s="54" t="s">
        <v>1773</v>
      </c>
      <c r="N12" s="54" t="s">
        <v>1774</v>
      </c>
    </row>
    <row r="13" spans="1:14 16378:16382" ht="18" hidden="1" customHeight="1">
      <c r="A13" s="54">
        <v>7</v>
      </c>
      <c r="B13" s="131" t="s">
        <v>23</v>
      </c>
      <c r="C13" s="145">
        <v>43486</v>
      </c>
      <c r="D13" s="54" t="s">
        <v>1775</v>
      </c>
      <c r="E13" s="146">
        <v>4322.68</v>
      </c>
      <c r="F13" s="54"/>
      <c r="G13" s="336"/>
      <c r="H13" s="146"/>
      <c r="I13" s="147"/>
      <c r="J13" s="145"/>
      <c r="K13" s="54"/>
      <c r="L13" s="310"/>
      <c r="M13" s="54" t="s">
        <v>1776</v>
      </c>
      <c r="N13" s="54" t="s">
        <v>1777</v>
      </c>
    </row>
    <row r="14" spans="1:14 16378:16382" ht="18" hidden="1" customHeight="1">
      <c r="A14" s="54">
        <v>8</v>
      </c>
      <c r="B14" s="131" t="s">
        <v>23</v>
      </c>
      <c r="C14" s="145">
        <v>43486</v>
      </c>
      <c r="D14" s="54" t="s">
        <v>1778</v>
      </c>
      <c r="E14" s="146">
        <v>2937.9</v>
      </c>
      <c r="F14" s="54"/>
      <c r="G14" s="336"/>
      <c r="H14" s="146"/>
      <c r="I14" s="147"/>
      <c r="J14" s="145"/>
      <c r="K14" s="54"/>
      <c r="L14" s="310"/>
      <c r="M14" s="54" t="s">
        <v>1779</v>
      </c>
      <c r="N14" s="54" t="s">
        <v>1780</v>
      </c>
    </row>
    <row r="15" spans="1:14 16378:16382" ht="18" hidden="1" customHeight="1">
      <c r="A15" s="54">
        <v>9</v>
      </c>
      <c r="B15" s="131" t="s">
        <v>36</v>
      </c>
      <c r="C15" s="145">
        <v>43486</v>
      </c>
      <c r="D15" s="54" t="s">
        <v>1781</v>
      </c>
      <c r="E15" s="146">
        <f>187665.46/19</f>
        <v>9877.1294736842101</v>
      </c>
      <c r="F15" s="54"/>
      <c r="G15" s="336"/>
      <c r="H15" s="146"/>
      <c r="I15" s="147"/>
      <c r="J15" s="145"/>
      <c r="K15" s="54"/>
      <c r="L15" s="310"/>
      <c r="M15" s="54" t="s">
        <v>1782</v>
      </c>
      <c r="N15" s="54" t="s">
        <v>1783</v>
      </c>
    </row>
    <row r="16" spans="1:14 16378:16382" ht="18" hidden="1" customHeight="1">
      <c r="A16" s="54">
        <v>10</v>
      </c>
      <c r="B16" s="131" t="s">
        <v>22</v>
      </c>
      <c r="C16" s="145">
        <v>43486</v>
      </c>
      <c r="D16" s="54" t="s">
        <v>1784</v>
      </c>
      <c r="E16" s="146">
        <v>7374.59</v>
      </c>
      <c r="F16" s="54"/>
      <c r="G16" s="336"/>
      <c r="H16" s="146"/>
      <c r="I16" s="147"/>
      <c r="J16" s="145"/>
      <c r="K16" s="54"/>
      <c r="L16" s="310"/>
      <c r="M16" s="54" t="s">
        <v>1785</v>
      </c>
      <c r="N16" s="54" t="s">
        <v>1786</v>
      </c>
    </row>
    <row r="17" spans="1:14" ht="18" hidden="1" customHeight="1">
      <c r="A17" s="54">
        <v>11</v>
      </c>
      <c r="B17" s="131" t="s">
        <v>37</v>
      </c>
      <c r="C17" s="145">
        <v>43486</v>
      </c>
      <c r="D17" s="54" t="s">
        <v>1787</v>
      </c>
      <c r="E17" s="146">
        <v>9628.7999999999993</v>
      </c>
      <c r="F17" s="54"/>
      <c r="G17" s="336"/>
      <c r="H17" s="146"/>
      <c r="I17" s="147"/>
      <c r="J17" s="145"/>
      <c r="K17" s="54"/>
      <c r="L17" s="310"/>
      <c r="M17" s="54" t="s">
        <v>1788</v>
      </c>
      <c r="N17" s="54" t="s">
        <v>1789</v>
      </c>
    </row>
    <row r="18" spans="1:14" ht="18" hidden="1" customHeight="1">
      <c r="A18" s="54">
        <v>12</v>
      </c>
      <c r="B18" s="131" t="s">
        <v>30</v>
      </c>
      <c r="C18" s="145">
        <v>43486</v>
      </c>
      <c r="D18" s="54" t="s">
        <v>1790</v>
      </c>
      <c r="E18" s="146">
        <v>1832.43</v>
      </c>
      <c r="F18" s="54"/>
      <c r="G18" s="336"/>
      <c r="H18" s="146"/>
      <c r="I18" s="147"/>
      <c r="J18" s="145"/>
      <c r="K18" s="54"/>
      <c r="L18" s="310"/>
      <c r="M18" s="54" t="s">
        <v>1791</v>
      </c>
      <c r="N18" s="54" t="s">
        <v>1792</v>
      </c>
    </row>
    <row r="19" spans="1:14" ht="18" hidden="1" customHeight="1">
      <c r="A19" s="54">
        <v>13</v>
      </c>
      <c r="B19" s="131" t="s">
        <v>37</v>
      </c>
      <c r="C19" s="145">
        <v>43486</v>
      </c>
      <c r="D19" s="54" t="s">
        <v>1793</v>
      </c>
      <c r="E19" s="146">
        <v>5422.08</v>
      </c>
      <c r="F19" s="54"/>
      <c r="G19" s="336"/>
      <c r="H19" s="146"/>
      <c r="I19" s="147"/>
      <c r="J19" s="145"/>
      <c r="K19" s="54"/>
      <c r="L19" s="310"/>
      <c r="M19" s="54" t="s">
        <v>1794</v>
      </c>
      <c r="N19" s="54" t="s">
        <v>1795</v>
      </c>
    </row>
    <row r="20" spans="1:14" ht="18" hidden="1" customHeight="1">
      <c r="A20" s="54">
        <v>14</v>
      </c>
      <c r="B20" s="131" t="s">
        <v>37</v>
      </c>
      <c r="C20" s="145">
        <v>43486</v>
      </c>
      <c r="D20" s="54" t="s">
        <v>1796</v>
      </c>
      <c r="E20" s="146">
        <v>5873.92</v>
      </c>
      <c r="F20" s="54"/>
      <c r="G20" s="336"/>
      <c r="H20" s="146"/>
      <c r="I20" s="147"/>
      <c r="J20" s="145"/>
      <c r="K20" s="54"/>
      <c r="L20" s="310"/>
      <c r="M20" s="54" t="s">
        <v>1797</v>
      </c>
      <c r="N20" s="54" t="s">
        <v>1798</v>
      </c>
    </row>
    <row r="21" spans="1:14" ht="18" hidden="1" customHeight="1">
      <c r="A21" s="54">
        <v>15</v>
      </c>
      <c r="B21" s="131" t="s">
        <v>39</v>
      </c>
      <c r="C21" s="145">
        <v>43486</v>
      </c>
      <c r="D21" s="54" t="s">
        <v>1799</v>
      </c>
      <c r="E21" s="146">
        <v>912</v>
      </c>
      <c r="F21" s="54"/>
      <c r="G21" s="336"/>
      <c r="H21" s="146"/>
      <c r="I21" s="147"/>
      <c r="J21" s="145"/>
      <c r="K21" s="54"/>
      <c r="L21" s="310"/>
      <c r="M21" s="54" t="s">
        <v>585</v>
      </c>
      <c r="N21" s="54" t="s">
        <v>1800</v>
      </c>
    </row>
    <row r="22" spans="1:14" ht="18" hidden="1" customHeight="1">
      <c r="A22" s="54">
        <v>16</v>
      </c>
      <c r="B22" s="131" t="s">
        <v>148</v>
      </c>
      <c r="C22" s="145">
        <v>43486</v>
      </c>
      <c r="D22" s="54" t="s">
        <v>1801</v>
      </c>
      <c r="E22" s="146">
        <v>5561.4</v>
      </c>
      <c r="F22" s="54"/>
      <c r="G22" s="336"/>
      <c r="H22" s="146"/>
      <c r="I22" s="147"/>
      <c r="J22" s="145"/>
      <c r="K22" s="54"/>
      <c r="L22" s="310"/>
      <c r="M22" s="54" t="s">
        <v>1802</v>
      </c>
      <c r="N22" s="54" t="s">
        <v>1803</v>
      </c>
    </row>
    <row r="23" spans="1:14" ht="18" hidden="1" customHeight="1">
      <c r="A23" s="54">
        <v>17</v>
      </c>
      <c r="B23" s="131" t="s">
        <v>311</v>
      </c>
      <c r="C23" s="145">
        <v>43486</v>
      </c>
      <c r="D23" s="54" t="s">
        <v>1804</v>
      </c>
      <c r="E23" s="146">
        <v>3575.47</v>
      </c>
      <c r="F23" s="54"/>
      <c r="G23" s="336"/>
      <c r="H23" s="146"/>
      <c r="I23" s="147"/>
      <c r="J23" s="145"/>
      <c r="K23" s="54"/>
      <c r="L23" s="310"/>
      <c r="M23" s="54" t="s">
        <v>1805</v>
      </c>
      <c r="N23" s="54" t="s">
        <v>1806</v>
      </c>
    </row>
    <row r="24" spans="1:14" ht="18" hidden="1" customHeight="1">
      <c r="A24" s="54">
        <v>18</v>
      </c>
      <c r="B24" s="131" t="s">
        <v>311</v>
      </c>
      <c r="C24" s="145">
        <v>43486</v>
      </c>
      <c r="D24" s="54" t="s">
        <v>1807</v>
      </c>
      <c r="E24" s="146">
        <v>4740.1000000000004</v>
      </c>
      <c r="F24" s="54"/>
      <c r="G24" s="336"/>
      <c r="H24" s="146"/>
      <c r="I24" s="147"/>
      <c r="J24" s="145"/>
      <c r="K24" s="54"/>
      <c r="L24" s="310"/>
      <c r="M24" s="54" t="s">
        <v>1808</v>
      </c>
      <c r="N24" s="54" t="s">
        <v>1809</v>
      </c>
    </row>
    <row r="25" spans="1:14" ht="18" hidden="1" customHeight="1">
      <c r="A25" s="54">
        <v>19</v>
      </c>
      <c r="B25" s="131" t="s">
        <v>37</v>
      </c>
      <c r="C25" s="145">
        <v>43486</v>
      </c>
      <c r="D25" s="54" t="s">
        <v>1810</v>
      </c>
      <c r="E25" s="146">
        <v>4371.2</v>
      </c>
      <c r="F25" s="54"/>
      <c r="G25" s="336"/>
      <c r="H25" s="146"/>
      <c r="I25" s="147"/>
      <c r="J25" s="145"/>
      <c r="K25" s="54"/>
      <c r="L25" s="310"/>
      <c r="M25" s="54" t="s">
        <v>1811</v>
      </c>
      <c r="N25" s="54" t="s">
        <v>1812</v>
      </c>
    </row>
    <row r="26" spans="1:14" ht="18" hidden="1" customHeight="1">
      <c r="A26" s="54">
        <v>20</v>
      </c>
      <c r="B26" s="131" t="s">
        <v>354</v>
      </c>
      <c r="C26" s="145">
        <v>43486</v>
      </c>
      <c r="D26" s="54" t="s">
        <v>1813</v>
      </c>
      <c r="E26" s="146">
        <v>2002.5</v>
      </c>
      <c r="F26" s="54"/>
      <c r="G26" s="336"/>
      <c r="H26" s="146"/>
      <c r="I26" s="147"/>
      <c r="J26" s="145"/>
      <c r="K26" s="54"/>
      <c r="L26" s="310"/>
      <c r="M26" s="54" t="s">
        <v>1814</v>
      </c>
      <c r="N26" s="54" t="s">
        <v>1815</v>
      </c>
    </row>
    <row r="27" spans="1:14" ht="18" hidden="1" customHeight="1">
      <c r="A27" s="54">
        <v>21</v>
      </c>
      <c r="B27" s="131" t="s">
        <v>22</v>
      </c>
      <c r="C27" s="145">
        <v>43486</v>
      </c>
      <c r="D27" s="54" t="s">
        <v>1816</v>
      </c>
      <c r="E27" s="146">
        <v>7313.73</v>
      </c>
      <c r="F27" s="54"/>
      <c r="G27" s="336"/>
      <c r="H27" s="146"/>
      <c r="I27" s="147"/>
      <c r="J27" s="145"/>
      <c r="K27" s="54"/>
      <c r="L27" s="310"/>
      <c r="M27" s="54" t="s">
        <v>1817</v>
      </c>
      <c r="N27" s="54" t="s">
        <v>1818</v>
      </c>
    </row>
    <row r="28" spans="1:14" ht="18" hidden="1" customHeight="1">
      <c r="A28" s="54">
        <v>22</v>
      </c>
      <c r="B28" s="131" t="s">
        <v>39</v>
      </c>
      <c r="C28" s="145">
        <v>43486</v>
      </c>
      <c r="D28" s="54" t="s">
        <v>1819</v>
      </c>
      <c r="E28" s="146">
        <v>7776</v>
      </c>
      <c r="F28" s="54"/>
      <c r="G28" s="336"/>
      <c r="H28" s="146"/>
      <c r="I28" s="147"/>
      <c r="J28" s="145"/>
      <c r="K28" s="54"/>
      <c r="L28" s="310"/>
      <c r="M28" s="54" t="s">
        <v>1820</v>
      </c>
      <c r="N28" s="54" t="s">
        <v>1821</v>
      </c>
    </row>
    <row r="29" spans="1:14" ht="18" hidden="1" customHeight="1">
      <c r="A29" s="54">
        <v>23</v>
      </c>
      <c r="B29" s="131" t="s">
        <v>307</v>
      </c>
      <c r="C29" s="145">
        <v>43487</v>
      </c>
      <c r="D29" s="54" t="s">
        <v>1822</v>
      </c>
      <c r="E29" s="146">
        <v>480</v>
      </c>
      <c r="F29" s="54"/>
      <c r="G29" s="336"/>
      <c r="H29" s="146"/>
      <c r="I29" s="147"/>
      <c r="J29" s="145"/>
      <c r="K29" s="54"/>
      <c r="L29" s="310"/>
      <c r="M29" s="54" t="s">
        <v>1823</v>
      </c>
      <c r="N29" s="54" t="s">
        <v>1824</v>
      </c>
    </row>
    <row r="30" spans="1:14" ht="18" hidden="1" customHeight="1">
      <c r="A30" s="54">
        <v>24</v>
      </c>
      <c r="B30" s="131" t="s">
        <v>22</v>
      </c>
      <c r="C30" s="145">
        <v>43486</v>
      </c>
      <c r="D30" s="54" t="s">
        <v>1825</v>
      </c>
      <c r="E30" s="146">
        <v>9179.4</v>
      </c>
      <c r="F30" s="54"/>
      <c r="G30" s="336"/>
      <c r="H30" s="146"/>
      <c r="I30" s="147"/>
      <c r="J30" s="145"/>
      <c r="K30" s="54"/>
      <c r="L30" s="310"/>
      <c r="M30" s="54" t="s">
        <v>1826</v>
      </c>
      <c r="N30" s="54" t="s">
        <v>1827</v>
      </c>
    </row>
    <row r="31" spans="1:14" ht="18" hidden="1" customHeight="1">
      <c r="A31" s="54">
        <v>25</v>
      </c>
      <c r="B31" s="131" t="s">
        <v>309</v>
      </c>
      <c r="C31" s="145">
        <v>43486</v>
      </c>
      <c r="D31" s="54" t="s">
        <v>1828</v>
      </c>
      <c r="E31" s="146">
        <v>690</v>
      </c>
      <c r="F31" s="54"/>
      <c r="G31" s="336"/>
      <c r="H31" s="146"/>
      <c r="I31" s="147"/>
      <c r="J31" s="145"/>
      <c r="K31" s="54"/>
      <c r="L31" s="310"/>
      <c r="M31" s="54" t="s">
        <v>1829</v>
      </c>
      <c r="N31" s="54" t="s">
        <v>1830</v>
      </c>
    </row>
    <row r="32" spans="1:14" ht="18" hidden="1" customHeight="1">
      <c r="A32" s="54">
        <v>26</v>
      </c>
      <c r="B32" s="131" t="s">
        <v>39</v>
      </c>
      <c r="C32" s="145">
        <v>43486</v>
      </c>
      <c r="D32" s="54" t="s">
        <v>1831</v>
      </c>
      <c r="E32" s="146">
        <v>4823.1000000000004</v>
      </c>
      <c r="F32" s="54"/>
      <c r="G32" s="336"/>
      <c r="H32" s="146"/>
      <c r="I32" s="147"/>
      <c r="J32" s="145"/>
      <c r="K32" s="54"/>
      <c r="L32" s="310"/>
      <c r="M32" s="54" t="s">
        <v>1832</v>
      </c>
      <c r="N32" s="54" t="s">
        <v>1833</v>
      </c>
    </row>
    <row r="33" spans="1:14" ht="18" hidden="1" customHeight="1">
      <c r="A33" s="54">
        <v>27</v>
      </c>
      <c r="B33" s="131" t="s">
        <v>37</v>
      </c>
      <c r="C33" s="145">
        <v>43486</v>
      </c>
      <c r="D33" s="54" t="s">
        <v>1834</v>
      </c>
      <c r="E33" s="146">
        <v>6338.24</v>
      </c>
      <c r="F33" s="54"/>
      <c r="G33" s="336"/>
      <c r="H33" s="146"/>
      <c r="I33" s="147"/>
      <c r="J33" s="145"/>
      <c r="K33" s="54"/>
      <c r="L33" s="310"/>
      <c r="M33" s="54" t="s">
        <v>1835</v>
      </c>
      <c r="N33" s="54" t="s">
        <v>1836</v>
      </c>
    </row>
    <row r="34" spans="1:14" ht="18" hidden="1" customHeight="1">
      <c r="A34" s="54">
        <v>28</v>
      </c>
      <c r="B34" s="131" t="s">
        <v>36</v>
      </c>
      <c r="C34" s="145">
        <v>43494</v>
      </c>
      <c r="D34" s="54" t="s">
        <v>1837</v>
      </c>
      <c r="E34" s="146">
        <f>81512.33/19</f>
        <v>4290.1226315789472</v>
      </c>
      <c r="F34" s="54"/>
      <c r="G34" s="336"/>
      <c r="H34" s="146"/>
      <c r="I34" s="147"/>
      <c r="J34" s="145"/>
      <c r="K34" s="54"/>
      <c r="L34" s="310"/>
      <c r="M34" s="54" t="s">
        <v>1838</v>
      </c>
      <c r="N34" s="54" t="s">
        <v>1839</v>
      </c>
    </row>
    <row r="35" spans="1:14" ht="18" hidden="1" customHeight="1">
      <c r="A35" s="54">
        <v>29</v>
      </c>
      <c r="B35" s="131" t="s">
        <v>28</v>
      </c>
      <c r="C35" s="145">
        <v>43494</v>
      </c>
      <c r="D35" s="54" t="s">
        <v>1840</v>
      </c>
      <c r="E35" s="146">
        <v>1472.8</v>
      </c>
      <c r="F35" s="54"/>
      <c r="G35" s="336"/>
      <c r="H35" s="146"/>
      <c r="I35" s="147"/>
      <c r="J35" s="145"/>
      <c r="K35" s="54"/>
      <c r="L35" s="310"/>
      <c r="M35" s="54" t="s">
        <v>1841</v>
      </c>
      <c r="N35" s="54" t="s">
        <v>1842</v>
      </c>
    </row>
    <row r="36" spans="1:14" ht="18" hidden="1" customHeight="1">
      <c r="A36" s="54">
        <v>30</v>
      </c>
      <c r="B36" s="131" t="s">
        <v>37</v>
      </c>
      <c r="C36" s="145">
        <v>43494</v>
      </c>
      <c r="D36" s="54" t="s">
        <v>1843</v>
      </c>
      <c r="E36" s="146">
        <v>9552.86</v>
      </c>
      <c r="F36" s="54"/>
      <c r="G36" s="336"/>
      <c r="H36" s="146"/>
      <c r="I36" s="147"/>
      <c r="J36" s="145"/>
      <c r="K36" s="54"/>
      <c r="L36" s="310"/>
      <c r="M36" s="54" t="s">
        <v>1844</v>
      </c>
      <c r="N36" s="54" t="s">
        <v>1845</v>
      </c>
    </row>
    <row r="37" spans="1:14" ht="18" hidden="1" customHeight="1">
      <c r="A37" s="54">
        <v>31</v>
      </c>
      <c r="B37" s="131" t="s">
        <v>191</v>
      </c>
      <c r="C37" s="145">
        <v>43486</v>
      </c>
      <c r="D37" s="54" t="s">
        <v>1846</v>
      </c>
      <c r="E37" s="146">
        <v>418.24</v>
      </c>
      <c r="F37" s="54"/>
      <c r="G37" s="336"/>
      <c r="H37" s="146"/>
      <c r="I37" s="147"/>
      <c r="J37" s="145"/>
      <c r="K37" s="54"/>
      <c r="L37" s="310"/>
      <c r="M37" s="54" t="s">
        <v>1847</v>
      </c>
      <c r="N37" s="54" t="s">
        <v>1848</v>
      </c>
    </row>
    <row r="38" spans="1:14" ht="18" hidden="1" customHeight="1">
      <c r="A38" s="54">
        <v>32</v>
      </c>
      <c r="B38" s="131" t="s">
        <v>36</v>
      </c>
      <c r="C38" s="145">
        <v>43494</v>
      </c>
      <c r="D38" s="54" t="s">
        <v>1849</v>
      </c>
      <c r="E38" s="146">
        <f>168075.84/19</f>
        <v>8846.0968421052621</v>
      </c>
      <c r="F38" s="54"/>
      <c r="G38" s="336"/>
      <c r="H38" s="146"/>
      <c r="I38" s="147"/>
      <c r="J38" s="145"/>
      <c r="K38" s="54"/>
      <c r="L38" s="310"/>
      <c r="M38" s="54" t="s">
        <v>1850</v>
      </c>
      <c r="N38" s="54" t="s">
        <v>1851</v>
      </c>
    </row>
    <row r="39" spans="1:14" ht="18" hidden="1" customHeight="1">
      <c r="A39" s="54">
        <v>33</v>
      </c>
      <c r="B39" s="131" t="s">
        <v>22</v>
      </c>
      <c r="C39" s="145">
        <v>43486</v>
      </c>
      <c r="D39" s="54" t="s">
        <v>1852</v>
      </c>
      <c r="E39" s="146">
        <v>7508.61</v>
      </c>
      <c r="F39" s="54"/>
      <c r="G39" s="336"/>
      <c r="H39" s="146"/>
      <c r="I39" s="147"/>
      <c r="J39" s="145"/>
      <c r="K39" s="54"/>
      <c r="L39" s="310"/>
      <c r="M39" s="54" t="s">
        <v>1853</v>
      </c>
      <c r="N39" s="54" t="s">
        <v>1854</v>
      </c>
    </row>
    <row r="40" spans="1:14" ht="18" hidden="1" customHeight="1">
      <c r="A40" s="54">
        <v>34</v>
      </c>
      <c r="B40" s="131" t="s">
        <v>37</v>
      </c>
      <c r="C40" s="145">
        <v>43488</v>
      </c>
      <c r="D40" s="54" t="s">
        <v>1855</v>
      </c>
      <c r="E40" s="146">
        <v>8995.2000000000007</v>
      </c>
      <c r="F40" s="54"/>
      <c r="G40" s="336"/>
      <c r="H40" s="146"/>
      <c r="I40" s="147"/>
      <c r="J40" s="145"/>
      <c r="K40" s="54"/>
      <c r="L40" s="310"/>
      <c r="M40" s="54" t="s">
        <v>1856</v>
      </c>
      <c r="N40" s="54" t="s">
        <v>1857</v>
      </c>
    </row>
    <row r="41" spans="1:14" ht="18" hidden="1" customHeight="1">
      <c r="A41" s="54">
        <v>35</v>
      </c>
      <c r="B41" s="131" t="s">
        <v>1858</v>
      </c>
      <c r="C41" s="145">
        <v>43503</v>
      </c>
      <c r="D41" s="54" t="s">
        <v>1859</v>
      </c>
      <c r="E41" s="146">
        <v>3908.7</v>
      </c>
      <c r="F41" s="54"/>
      <c r="G41" s="336"/>
      <c r="H41" s="146"/>
      <c r="I41" s="147"/>
      <c r="J41" s="145"/>
      <c r="K41" s="54"/>
      <c r="L41" s="310"/>
      <c r="M41" s="54" t="s">
        <v>1860</v>
      </c>
      <c r="N41" s="54" t="s">
        <v>1861</v>
      </c>
    </row>
    <row r="42" spans="1:14" ht="18" hidden="1" customHeight="1">
      <c r="A42" s="54">
        <v>36</v>
      </c>
      <c r="B42" s="131" t="s">
        <v>1858</v>
      </c>
      <c r="C42" s="145">
        <v>43503</v>
      </c>
      <c r="D42" s="54" t="s">
        <v>1862</v>
      </c>
      <c r="E42" s="146">
        <v>2665</v>
      </c>
      <c r="F42" s="54"/>
      <c r="G42" s="336"/>
      <c r="H42" s="146"/>
      <c r="I42" s="147"/>
      <c r="J42" s="145"/>
      <c r="K42" s="54"/>
      <c r="L42" s="310"/>
      <c r="M42" s="54" t="s">
        <v>1863</v>
      </c>
      <c r="N42" s="54" t="s">
        <v>1864</v>
      </c>
    </row>
    <row r="43" spans="1:14" ht="18" hidden="1" customHeight="1">
      <c r="A43" s="54">
        <v>37</v>
      </c>
      <c r="B43" s="131" t="s">
        <v>37</v>
      </c>
      <c r="C43" s="145">
        <v>43494</v>
      </c>
      <c r="D43" s="54" t="s">
        <v>1865</v>
      </c>
      <c r="E43" s="146">
        <v>4371.2</v>
      </c>
      <c r="F43" s="54"/>
      <c r="G43" s="336"/>
      <c r="H43" s="146"/>
      <c r="I43" s="147"/>
      <c r="J43" s="145"/>
      <c r="K43" s="54"/>
      <c r="L43" s="310"/>
      <c r="M43" s="54" t="s">
        <v>1866</v>
      </c>
      <c r="N43" s="54" t="s">
        <v>1867</v>
      </c>
    </row>
    <row r="44" spans="1:14" ht="18" hidden="1" customHeight="1">
      <c r="A44" s="54">
        <v>38</v>
      </c>
      <c r="B44" s="131" t="s">
        <v>22</v>
      </c>
      <c r="C44" s="145">
        <v>43503</v>
      </c>
      <c r="D44" s="54" t="s">
        <v>1868</v>
      </c>
      <c r="E44" s="146">
        <v>8901.36</v>
      </c>
      <c r="F44" s="54"/>
      <c r="G44" s="336"/>
      <c r="H44" s="146"/>
      <c r="I44" s="147"/>
      <c r="J44" s="145"/>
      <c r="K44" s="54"/>
      <c r="L44" s="310"/>
      <c r="M44" s="54" t="s">
        <v>1869</v>
      </c>
      <c r="N44" s="54" t="s">
        <v>1870</v>
      </c>
    </row>
    <row r="45" spans="1:14" ht="18" hidden="1" customHeight="1">
      <c r="A45" s="54">
        <v>39</v>
      </c>
      <c r="B45" s="131" t="s">
        <v>37</v>
      </c>
      <c r="C45" s="145">
        <v>43494</v>
      </c>
      <c r="D45" s="54" t="s">
        <v>1871</v>
      </c>
      <c r="E45" s="146">
        <v>3674.54</v>
      </c>
      <c r="F45" s="54"/>
      <c r="G45" s="336"/>
      <c r="H45" s="146"/>
      <c r="I45" s="147"/>
      <c r="J45" s="145"/>
      <c r="K45" s="54"/>
      <c r="L45" s="310"/>
      <c r="M45" s="54" t="s">
        <v>1872</v>
      </c>
      <c r="N45" s="54" t="s">
        <v>1873</v>
      </c>
    </row>
    <row r="46" spans="1:14" ht="18" hidden="1" customHeight="1">
      <c r="A46" s="54">
        <v>40</v>
      </c>
      <c r="B46" s="131" t="s">
        <v>20</v>
      </c>
      <c r="C46" s="145">
        <v>43494</v>
      </c>
      <c r="D46" s="54" t="s">
        <v>1874</v>
      </c>
      <c r="E46" s="146">
        <v>7232.4</v>
      </c>
      <c r="F46" s="54"/>
      <c r="G46" s="336"/>
      <c r="H46" s="146"/>
      <c r="I46" s="147"/>
      <c r="J46" s="145"/>
      <c r="K46" s="54"/>
      <c r="L46" s="310"/>
      <c r="M46" s="54" t="s">
        <v>1875</v>
      </c>
      <c r="N46" s="54" t="s">
        <v>1876</v>
      </c>
    </row>
    <row r="47" spans="1:14" ht="18" hidden="1" customHeight="1">
      <c r="A47" s="54">
        <v>41</v>
      </c>
      <c r="B47" s="131" t="s">
        <v>22</v>
      </c>
      <c r="C47" s="145">
        <v>43503</v>
      </c>
      <c r="D47" s="54" t="s">
        <v>1877</v>
      </c>
      <c r="E47" s="146">
        <v>8745.2999999999993</v>
      </c>
      <c r="F47" s="54"/>
      <c r="G47" s="336"/>
      <c r="H47" s="146"/>
      <c r="I47" s="147"/>
      <c r="J47" s="145"/>
      <c r="K47" s="54"/>
      <c r="L47" s="310"/>
      <c r="M47" s="54" t="s">
        <v>1878</v>
      </c>
      <c r="N47" s="54" t="s">
        <v>1879</v>
      </c>
    </row>
    <row r="48" spans="1:14" ht="18" hidden="1" customHeight="1">
      <c r="A48" s="54">
        <v>42</v>
      </c>
      <c r="B48" s="131" t="s">
        <v>39</v>
      </c>
      <c r="C48" s="145">
        <v>43494</v>
      </c>
      <c r="D48" s="54" t="s">
        <v>1880</v>
      </c>
      <c r="E48" s="146">
        <v>1821</v>
      </c>
      <c r="F48" s="54"/>
      <c r="G48" s="336"/>
      <c r="H48" s="146"/>
      <c r="I48" s="147"/>
      <c r="J48" s="145"/>
      <c r="K48" s="54"/>
      <c r="L48" s="310"/>
      <c r="M48" s="54" t="s">
        <v>1881</v>
      </c>
      <c r="N48" s="54" t="s">
        <v>1882</v>
      </c>
    </row>
    <row r="49" spans="1:14" ht="18" hidden="1" customHeight="1">
      <c r="A49" s="54">
        <v>43</v>
      </c>
      <c r="B49" s="131" t="s">
        <v>39</v>
      </c>
      <c r="C49" s="145">
        <v>43494</v>
      </c>
      <c r="D49" s="54" t="s">
        <v>1883</v>
      </c>
      <c r="E49" s="146">
        <v>5947.56</v>
      </c>
      <c r="F49" s="54"/>
      <c r="G49" s="336"/>
      <c r="H49" s="146"/>
      <c r="I49" s="147"/>
      <c r="J49" s="145"/>
      <c r="K49" s="54"/>
      <c r="L49" s="310"/>
      <c r="M49" s="54" t="s">
        <v>1884</v>
      </c>
      <c r="N49" s="54" t="s">
        <v>1885</v>
      </c>
    </row>
    <row r="50" spans="1:14" ht="18" hidden="1" customHeight="1">
      <c r="A50" s="54">
        <v>44</v>
      </c>
      <c r="B50" s="131" t="s">
        <v>37</v>
      </c>
      <c r="C50" s="145">
        <v>43494</v>
      </c>
      <c r="D50" s="54" t="s">
        <v>1886</v>
      </c>
      <c r="E50" s="146">
        <v>10077.14</v>
      </c>
      <c r="F50" s="54"/>
      <c r="G50" s="336"/>
      <c r="H50" s="146"/>
      <c r="I50" s="147"/>
      <c r="J50" s="145"/>
      <c r="K50" s="54"/>
      <c r="L50" s="310"/>
      <c r="M50" s="54" t="s">
        <v>1887</v>
      </c>
      <c r="N50" s="54" t="s">
        <v>1888</v>
      </c>
    </row>
    <row r="51" spans="1:14" ht="18" hidden="1" customHeight="1">
      <c r="A51" s="54">
        <v>45</v>
      </c>
      <c r="B51" s="131" t="s">
        <v>37</v>
      </c>
      <c r="C51" s="145">
        <v>43494</v>
      </c>
      <c r="D51" s="341" t="s">
        <v>1889</v>
      </c>
      <c r="E51" s="146">
        <v>8995.2000000000007</v>
      </c>
      <c r="F51" s="54"/>
      <c r="G51" s="336"/>
      <c r="H51" s="146"/>
      <c r="I51" s="147"/>
      <c r="J51" s="145"/>
      <c r="K51" s="54"/>
      <c r="L51" s="310"/>
      <c r="M51" s="54" t="s">
        <v>1890</v>
      </c>
      <c r="N51" s="54" t="s">
        <v>1891</v>
      </c>
    </row>
    <row r="52" spans="1:14" ht="18" hidden="1" customHeight="1">
      <c r="A52" s="54">
        <v>46</v>
      </c>
      <c r="B52" s="131" t="s">
        <v>148</v>
      </c>
      <c r="C52" s="145">
        <v>43494</v>
      </c>
      <c r="D52" s="341" t="s">
        <v>1892</v>
      </c>
      <c r="E52" s="146">
        <v>5980</v>
      </c>
      <c r="F52" s="54"/>
      <c r="G52" s="336"/>
      <c r="H52" s="146"/>
      <c r="I52" s="147"/>
      <c r="J52" s="145"/>
      <c r="K52" s="54"/>
      <c r="L52" s="310"/>
      <c r="M52" s="54" t="s">
        <v>1893</v>
      </c>
      <c r="N52" s="54" t="s">
        <v>1894</v>
      </c>
    </row>
    <row r="53" spans="1:14" ht="18" hidden="1" customHeight="1">
      <c r="A53" s="54">
        <v>47</v>
      </c>
      <c r="B53" s="131" t="s">
        <v>192</v>
      </c>
      <c r="C53" s="145">
        <v>43494</v>
      </c>
      <c r="D53" s="341" t="s">
        <v>1895</v>
      </c>
      <c r="E53" s="146">
        <v>1695.75</v>
      </c>
      <c r="F53" s="54"/>
      <c r="G53" s="336"/>
      <c r="H53" s="146"/>
      <c r="I53" s="147"/>
      <c r="J53" s="145"/>
      <c r="K53" s="54"/>
      <c r="L53" s="310"/>
      <c r="M53" s="54" t="s">
        <v>1896</v>
      </c>
      <c r="N53" s="54" t="s">
        <v>1897</v>
      </c>
    </row>
    <row r="54" spans="1:14" ht="18" hidden="1" customHeight="1">
      <c r="A54" s="54">
        <v>48</v>
      </c>
      <c r="B54" s="131" t="s">
        <v>1898</v>
      </c>
      <c r="C54" s="145">
        <v>43495</v>
      </c>
      <c r="D54" s="341" t="s">
        <v>1899</v>
      </c>
      <c r="E54" s="146">
        <v>4368</v>
      </c>
      <c r="F54" s="54"/>
      <c r="G54" s="336"/>
      <c r="H54" s="146"/>
      <c r="I54" s="147"/>
      <c r="J54" s="145"/>
      <c r="K54" s="54"/>
      <c r="L54" s="310"/>
      <c r="M54" s="54" t="s">
        <v>1900</v>
      </c>
      <c r="N54" s="54" t="s">
        <v>1901</v>
      </c>
    </row>
    <row r="55" spans="1:14" ht="18" hidden="1" customHeight="1">
      <c r="A55" s="54">
        <v>49</v>
      </c>
      <c r="B55" s="131" t="s">
        <v>37</v>
      </c>
      <c r="C55" s="145">
        <v>43494</v>
      </c>
      <c r="D55" s="341" t="s">
        <v>1902</v>
      </c>
      <c r="E55" s="146">
        <v>5579.84</v>
      </c>
      <c r="F55" s="54"/>
      <c r="G55" s="336"/>
      <c r="H55" s="146"/>
      <c r="I55" s="147"/>
      <c r="J55" s="145"/>
      <c r="K55" s="54"/>
      <c r="L55" s="310"/>
      <c r="M55" s="54" t="s">
        <v>1903</v>
      </c>
      <c r="N55" s="54" t="s">
        <v>1904</v>
      </c>
    </row>
    <row r="56" spans="1:14" ht="18" hidden="1" customHeight="1">
      <c r="A56" s="54">
        <v>50</v>
      </c>
      <c r="B56" s="131" t="s">
        <v>354</v>
      </c>
      <c r="C56" s="145">
        <v>43494</v>
      </c>
      <c r="D56" s="341" t="s">
        <v>1905</v>
      </c>
      <c r="E56" s="146">
        <v>2723.4</v>
      </c>
      <c r="F56" s="54"/>
      <c r="G56" s="336"/>
      <c r="H56" s="146"/>
      <c r="I56" s="147"/>
      <c r="J56" s="145"/>
      <c r="K56" s="54"/>
      <c r="L56" s="310"/>
      <c r="M56" s="54" t="s">
        <v>1906</v>
      </c>
      <c r="N56" s="54" t="s">
        <v>1907</v>
      </c>
    </row>
    <row r="57" spans="1:14" ht="18" hidden="1" customHeight="1">
      <c r="A57" s="54">
        <v>51</v>
      </c>
      <c r="B57" s="131" t="s">
        <v>30</v>
      </c>
      <c r="C57" s="145">
        <v>43494</v>
      </c>
      <c r="D57" s="341" t="s">
        <v>1908</v>
      </c>
      <c r="E57" s="146">
        <v>6008</v>
      </c>
      <c r="F57" s="54"/>
      <c r="G57" s="336"/>
      <c r="H57" s="146"/>
      <c r="I57" s="147"/>
      <c r="J57" s="145"/>
      <c r="K57" s="54"/>
      <c r="L57" s="310"/>
      <c r="M57" s="54" t="s">
        <v>1909</v>
      </c>
      <c r="N57" s="54" t="s">
        <v>1910</v>
      </c>
    </row>
    <row r="58" spans="1:14" ht="18" hidden="1" customHeight="1">
      <c r="A58" s="54">
        <v>52</v>
      </c>
      <c r="B58" s="131" t="s">
        <v>33</v>
      </c>
      <c r="C58" s="145">
        <v>43503</v>
      </c>
      <c r="D58" s="341" t="s">
        <v>1911</v>
      </c>
      <c r="E58" s="146">
        <v>2301.3000000000002</v>
      </c>
      <c r="F58" s="54"/>
      <c r="G58" s="336"/>
      <c r="H58" s="146"/>
      <c r="I58" s="147"/>
      <c r="J58" s="145"/>
      <c r="K58" s="54"/>
      <c r="L58" s="310"/>
      <c r="M58" s="54" t="s">
        <v>1912</v>
      </c>
      <c r="N58" s="54" t="s">
        <v>1913</v>
      </c>
    </row>
    <row r="59" spans="1:14" ht="18" hidden="1" customHeight="1">
      <c r="A59" s="54">
        <v>53</v>
      </c>
      <c r="B59" s="131" t="s">
        <v>37</v>
      </c>
      <c r="C59" s="145">
        <v>43503</v>
      </c>
      <c r="D59" s="341" t="s">
        <v>1914</v>
      </c>
      <c r="E59" s="146">
        <v>3191.12</v>
      </c>
      <c r="F59" s="54"/>
      <c r="G59" s="336"/>
      <c r="H59" s="146"/>
      <c r="I59" s="147"/>
      <c r="J59" s="145"/>
      <c r="K59" s="54"/>
      <c r="L59" s="310"/>
      <c r="M59" s="54" t="s">
        <v>1915</v>
      </c>
      <c r="N59" s="54" t="s">
        <v>1916</v>
      </c>
    </row>
    <row r="60" spans="1:14" ht="18" hidden="1" customHeight="1">
      <c r="A60" s="54">
        <v>54</v>
      </c>
      <c r="B60" s="131" t="s">
        <v>309</v>
      </c>
      <c r="C60" s="145">
        <v>43503</v>
      </c>
      <c r="D60" s="341" t="s">
        <v>1917</v>
      </c>
      <c r="E60" s="146">
        <v>690</v>
      </c>
      <c r="F60" s="54"/>
      <c r="G60" s="336"/>
      <c r="H60" s="146"/>
      <c r="I60" s="147"/>
      <c r="J60" s="145"/>
      <c r="K60" s="54"/>
      <c r="L60" s="310"/>
      <c r="M60" s="54" t="s">
        <v>1918</v>
      </c>
      <c r="N60" s="54" t="s">
        <v>1919</v>
      </c>
    </row>
    <row r="61" spans="1:14" ht="18" hidden="1" customHeight="1">
      <c r="A61" s="54">
        <v>55</v>
      </c>
      <c r="B61" s="131" t="s">
        <v>36</v>
      </c>
      <c r="C61" s="145">
        <v>43503</v>
      </c>
      <c r="D61" s="341" t="s">
        <v>1920</v>
      </c>
      <c r="E61" s="146">
        <f>161283.47/19</f>
        <v>8488.6036842105259</v>
      </c>
      <c r="F61" s="54"/>
      <c r="G61" s="336"/>
      <c r="H61" s="146"/>
      <c r="I61" s="147"/>
      <c r="J61" s="145"/>
      <c r="K61" s="54"/>
      <c r="L61" s="310"/>
      <c r="M61" s="54" t="s">
        <v>1921</v>
      </c>
      <c r="N61" s="54" t="s">
        <v>1922</v>
      </c>
    </row>
    <row r="62" spans="1:14" ht="18" hidden="1" customHeight="1">
      <c r="A62" s="54">
        <v>56</v>
      </c>
      <c r="B62" s="131" t="s">
        <v>1858</v>
      </c>
      <c r="C62" s="145">
        <v>43503</v>
      </c>
      <c r="D62" s="341" t="s">
        <v>1923</v>
      </c>
      <c r="E62" s="146">
        <v>387</v>
      </c>
      <c r="F62" s="54"/>
      <c r="G62" s="336"/>
      <c r="H62" s="146"/>
      <c r="I62" s="147"/>
      <c r="J62" s="145"/>
      <c r="K62" s="54"/>
      <c r="L62" s="310"/>
      <c r="M62" s="54" t="s">
        <v>1924</v>
      </c>
      <c r="N62" s="54" t="s">
        <v>1925</v>
      </c>
    </row>
    <row r="63" spans="1:14" ht="18" hidden="1" customHeight="1">
      <c r="A63" s="54">
        <v>57</v>
      </c>
      <c r="B63" s="131" t="s">
        <v>22</v>
      </c>
      <c r="C63" s="145">
        <v>43503</v>
      </c>
      <c r="D63" s="341" t="s">
        <v>1926</v>
      </c>
      <c r="E63" s="146">
        <v>5140.26</v>
      </c>
      <c r="F63" s="54"/>
      <c r="G63" s="336"/>
      <c r="H63" s="146"/>
      <c r="I63" s="147"/>
      <c r="J63" s="145"/>
      <c r="K63" s="54"/>
      <c r="L63" s="310"/>
      <c r="M63" s="54" t="s">
        <v>1927</v>
      </c>
      <c r="N63" s="54" t="s">
        <v>1928</v>
      </c>
    </row>
    <row r="64" spans="1:14" ht="18" hidden="1" customHeight="1">
      <c r="A64" s="54">
        <v>58</v>
      </c>
      <c r="B64" s="131" t="s">
        <v>1858</v>
      </c>
      <c r="C64" s="145">
        <v>43503</v>
      </c>
      <c r="D64" s="341" t="s">
        <v>1929</v>
      </c>
      <c r="E64" s="146">
        <v>3792.6</v>
      </c>
      <c r="F64" s="54"/>
      <c r="G64" s="336"/>
      <c r="H64" s="146"/>
      <c r="I64" s="147"/>
      <c r="J64" s="145"/>
      <c r="K64" s="54"/>
      <c r="L64" s="310"/>
      <c r="M64" s="54" t="s">
        <v>1930</v>
      </c>
      <c r="N64" s="54" t="s">
        <v>1931</v>
      </c>
    </row>
    <row r="65" spans="1:14" ht="18" hidden="1" customHeight="1">
      <c r="A65" s="54">
        <v>59</v>
      </c>
      <c r="B65" s="131" t="s">
        <v>37</v>
      </c>
      <c r="C65" s="145">
        <v>43503</v>
      </c>
      <c r="D65" s="341" t="s">
        <v>1932</v>
      </c>
      <c r="E65" s="146">
        <v>4589.76</v>
      </c>
      <c r="F65" s="54"/>
      <c r="G65" s="336"/>
      <c r="H65" s="146"/>
      <c r="I65" s="147"/>
      <c r="J65" s="145"/>
      <c r="K65" s="54"/>
      <c r="L65" s="310"/>
      <c r="M65" s="54" t="s">
        <v>1933</v>
      </c>
      <c r="N65" s="54" t="s">
        <v>1934</v>
      </c>
    </row>
    <row r="66" spans="1:14" ht="18" hidden="1" customHeight="1">
      <c r="A66" s="54">
        <v>60</v>
      </c>
      <c r="B66" s="131" t="s">
        <v>39</v>
      </c>
      <c r="C66" s="145">
        <v>43503</v>
      </c>
      <c r="D66" s="341" t="s">
        <v>1935</v>
      </c>
      <c r="E66" s="146">
        <v>7776</v>
      </c>
      <c r="F66" s="54"/>
      <c r="G66" s="336"/>
      <c r="H66" s="146"/>
      <c r="I66" s="147"/>
      <c r="J66" s="145"/>
      <c r="K66" s="54"/>
      <c r="L66" s="310"/>
      <c r="M66" s="54" t="s">
        <v>1936</v>
      </c>
      <c r="N66" s="54" t="s">
        <v>1937</v>
      </c>
    </row>
    <row r="67" spans="1:14" ht="18" hidden="1" customHeight="1" thickBot="1">
      <c r="A67" s="54">
        <v>61</v>
      </c>
      <c r="B67" s="131" t="s">
        <v>37</v>
      </c>
      <c r="C67" s="342">
        <v>43503</v>
      </c>
      <c r="D67" s="341" t="s">
        <v>1938</v>
      </c>
      <c r="E67" s="146">
        <v>3278.4</v>
      </c>
      <c r="F67" s="54"/>
      <c r="G67" s="336"/>
      <c r="H67" s="146"/>
      <c r="I67" s="147"/>
      <c r="J67" s="145"/>
      <c r="K67" s="54"/>
      <c r="L67" s="310"/>
      <c r="M67" s="54" t="s">
        <v>1939</v>
      </c>
      <c r="N67" s="54" t="s">
        <v>1940</v>
      </c>
    </row>
    <row r="68" spans="1:14" ht="18" customHeight="1" thickTop="1">
      <c r="A68" s="489"/>
      <c r="B68" s="490"/>
      <c r="C68" s="491"/>
      <c r="D68" s="492"/>
      <c r="E68" s="148">
        <f>SUM(E7:L67)</f>
        <v>300903.44776671409</v>
      </c>
      <c r="F68" s="148"/>
      <c r="G68" s="194"/>
      <c r="H68" s="148">
        <f>SUM(H9:H52)</f>
        <v>0</v>
      </c>
      <c r="I68" s="148">
        <f>SUM(I9:I52)</f>
        <v>0</v>
      </c>
      <c r="J68" s="343"/>
      <c r="K68" s="344"/>
      <c r="L68" s="345"/>
      <c r="M68" s="345"/>
      <c r="N68" s="149"/>
    </row>
  </sheetData>
  <autoFilter ref="A6:N68" xr:uid="{00000000-0009-0000-0000-00002D000000}">
    <filterColumn colId="13">
      <filters blank="1"/>
    </filterColumn>
  </autoFilter>
  <mergeCells count="4">
    <mergeCell ref="C1:E1"/>
    <mergeCell ref="A5:F5"/>
    <mergeCell ref="G5:L5"/>
    <mergeCell ref="A68:D68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6">
    <pageSetUpPr fitToPage="1"/>
  </sheetPr>
  <dimension ref="A1:N1031"/>
  <sheetViews>
    <sheetView showGridLines="0" zoomScale="90" zoomScaleNormal="90" workbookViewId="0">
      <pane ySplit="6" topLeftCell="A7" activePane="bottomLeft" state="frozen"/>
      <selection activeCell="I28" sqref="I28"/>
      <selection pane="bottomLeft" activeCell="I28" sqref="I28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6.5703125" style="12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20.85546875" style="89" customWidth="1"/>
    <col min="15" max="16384" width="9.140625" style="89"/>
  </cols>
  <sheetData>
    <row r="1" spans="1:14" ht="18" customHeight="1">
      <c r="F1" s="120"/>
      <c r="G1" s="91" t="s">
        <v>488</v>
      </c>
    </row>
    <row r="3" spans="1:14" ht="18" customHeight="1">
      <c r="A3" s="94" t="s">
        <v>111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s="200" customFormat="1" ht="18" customHeight="1">
      <c r="A7" s="125">
        <v>1</v>
      </c>
      <c r="B7" s="107" t="s">
        <v>42</v>
      </c>
      <c r="C7" s="321">
        <v>43469</v>
      </c>
      <c r="D7" s="107" t="s">
        <v>628</v>
      </c>
      <c r="E7" s="107" t="s">
        <v>1728</v>
      </c>
      <c r="F7" s="126">
        <v>1043.97</v>
      </c>
      <c r="G7" s="107" t="str">
        <f>D7</f>
        <v>SH19-00001</v>
      </c>
      <c r="H7" s="108"/>
      <c r="I7" s="126"/>
      <c r="J7" s="110">
        <f>F7-I7</f>
        <v>1043.97</v>
      </c>
      <c r="K7" s="108"/>
      <c r="L7" s="107"/>
      <c r="M7" s="319">
        <f>K7-H7</f>
        <v>0</v>
      </c>
      <c r="N7" s="107"/>
    </row>
    <row r="8" spans="1:14" s="200" customFormat="1" ht="18" customHeight="1">
      <c r="A8" s="125">
        <v>2</v>
      </c>
      <c r="B8" s="107" t="s">
        <v>42</v>
      </c>
      <c r="C8" s="321">
        <v>43469</v>
      </c>
      <c r="D8" s="107" t="s">
        <v>629</v>
      </c>
      <c r="E8" s="107" t="s">
        <v>1728</v>
      </c>
      <c r="F8" s="126">
        <v>6286.47</v>
      </c>
      <c r="G8" s="107" t="str">
        <f t="shared" ref="G8:G74" si="0">D8</f>
        <v>SH19-00002</v>
      </c>
      <c r="H8" s="108"/>
      <c r="I8" s="126"/>
      <c r="J8" s="110">
        <f t="shared" ref="J8:J74" si="1">F8-I8</f>
        <v>6286.47</v>
      </c>
      <c r="K8" s="108"/>
      <c r="L8" s="107"/>
      <c r="M8" s="319">
        <f t="shared" ref="M8:M74" si="2">K8-H8</f>
        <v>0</v>
      </c>
      <c r="N8" s="107"/>
    </row>
    <row r="9" spans="1:14" s="200" customFormat="1" ht="18" customHeight="1">
      <c r="A9" s="125">
        <v>3</v>
      </c>
      <c r="B9" s="107" t="s">
        <v>42</v>
      </c>
      <c r="C9" s="321">
        <v>43469</v>
      </c>
      <c r="D9" s="107" t="s">
        <v>630</v>
      </c>
      <c r="E9" s="107" t="s">
        <v>1728</v>
      </c>
      <c r="F9" s="126">
        <v>3412.19</v>
      </c>
      <c r="G9" s="107" t="str">
        <f t="shared" si="0"/>
        <v>SH19-00003</v>
      </c>
      <c r="H9" s="108"/>
      <c r="I9" s="126"/>
      <c r="J9" s="110">
        <f t="shared" si="1"/>
        <v>3412.19</v>
      </c>
      <c r="K9" s="108"/>
      <c r="L9" s="107"/>
      <c r="M9" s="319">
        <f t="shared" si="2"/>
        <v>0</v>
      </c>
      <c r="N9" s="107"/>
    </row>
    <row r="10" spans="1:14" s="200" customFormat="1" ht="18" customHeight="1">
      <c r="A10" s="125">
        <v>4</v>
      </c>
      <c r="B10" s="107"/>
      <c r="C10" s="321"/>
      <c r="D10" s="347" t="s">
        <v>631</v>
      </c>
      <c r="E10" s="107" t="s">
        <v>1709</v>
      </c>
      <c r="F10" s="126">
        <v>0</v>
      </c>
      <c r="G10" s="107" t="str">
        <f t="shared" si="0"/>
        <v>SH19-00004</v>
      </c>
      <c r="H10" s="108"/>
      <c r="I10" s="126"/>
      <c r="J10" s="110">
        <f t="shared" si="1"/>
        <v>0</v>
      </c>
      <c r="K10" s="108"/>
      <c r="L10" s="107"/>
      <c r="M10" s="319">
        <f t="shared" si="2"/>
        <v>0</v>
      </c>
      <c r="N10" s="107" t="s">
        <v>1942</v>
      </c>
    </row>
    <row r="11" spans="1:14" s="200" customFormat="1" ht="18" customHeight="1">
      <c r="A11" s="125">
        <v>5</v>
      </c>
      <c r="B11" s="107" t="s">
        <v>42</v>
      </c>
      <c r="C11" s="321">
        <v>43472</v>
      </c>
      <c r="D11" s="107" t="s">
        <v>632</v>
      </c>
      <c r="E11" s="107" t="s">
        <v>1729</v>
      </c>
      <c r="F11" s="126">
        <v>7484.42</v>
      </c>
      <c r="G11" s="107" t="str">
        <f t="shared" si="0"/>
        <v>SH19-00005</v>
      </c>
      <c r="H11" s="108"/>
      <c r="I11" s="126"/>
      <c r="J11" s="110">
        <f t="shared" si="1"/>
        <v>7484.42</v>
      </c>
      <c r="K11" s="108"/>
      <c r="L11" s="107"/>
      <c r="M11" s="319">
        <f t="shared" si="2"/>
        <v>0</v>
      </c>
      <c r="N11" s="107"/>
    </row>
    <row r="12" spans="1:14" s="200" customFormat="1" ht="18" customHeight="1">
      <c r="A12" s="125">
        <v>6</v>
      </c>
      <c r="B12" s="107" t="s">
        <v>42</v>
      </c>
      <c r="C12" s="321">
        <v>43472</v>
      </c>
      <c r="D12" s="107" t="s">
        <v>633</v>
      </c>
      <c r="E12" s="107" t="s">
        <v>1729</v>
      </c>
      <c r="F12" s="126">
        <v>3520.62</v>
      </c>
      <c r="G12" s="107" t="str">
        <f t="shared" si="0"/>
        <v>SH19-00006</v>
      </c>
      <c r="H12" s="108"/>
      <c r="I12" s="126"/>
      <c r="J12" s="110">
        <f t="shared" si="1"/>
        <v>3520.62</v>
      </c>
      <c r="K12" s="108"/>
      <c r="L12" s="107"/>
      <c r="M12" s="319">
        <f t="shared" si="2"/>
        <v>0</v>
      </c>
      <c r="N12" s="107"/>
    </row>
    <row r="13" spans="1:14" s="200" customFormat="1" ht="18" customHeight="1">
      <c r="A13" s="125">
        <v>7</v>
      </c>
      <c r="B13" s="107" t="s">
        <v>42</v>
      </c>
      <c r="C13" s="321">
        <v>43472</v>
      </c>
      <c r="D13" s="107" t="s">
        <v>634</v>
      </c>
      <c r="E13" s="107" t="s">
        <v>1729</v>
      </c>
      <c r="F13" s="126">
        <v>3731.13</v>
      </c>
      <c r="G13" s="107" t="str">
        <f t="shared" si="0"/>
        <v>SH19-00007</v>
      </c>
      <c r="H13" s="108"/>
      <c r="I13" s="126"/>
      <c r="J13" s="110">
        <f t="shared" si="1"/>
        <v>3731.13</v>
      </c>
      <c r="K13" s="108"/>
      <c r="L13" s="107"/>
      <c r="M13" s="319">
        <f t="shared" si="2"/>
        <v>0</v>
      </c>
      <c r="N13" s="107"/>
    </row>
    <row r="14" spans="1:14" s="200" customFormat="1" ht="18" customHeight="1">
      <c r="A14" s="125">
        <v>8</v>
      </c>
      <c r="B14" s="107" t="s">
        <v>42</v>
      </c>
      <c r="C14" s="321">
        <v>43472</v>
      </c>
      <c r="D14" s="107" t="s">
        <v>635</v>
      </c>
      <c r="E14" s="107" t="s">
        <v>1729</v>
      </c>
      <c r="F14" s="126">
        <v>7056.87</v>
      </c>
      <c r="G14" s="107" t="str">
        <f t="shared" si="0"/>
        <v>SH19-00008</v>
      </c>
      <c r="H14" s="108"/>
      <c r="I14" s="126"/>
      <c r="J14" s="110">
        <f t="shared" si="1"/>
        <v>7056.87</v>
      </c>
      <c r="K14" s="108"/>
      <c r="L14" s="107"/>
      <c r="M14" s="319">
        <f t="shared" si="2"/>
        <v>0</v>
      </c>
      <c r="N14" s="107"/>
    </row>
    <row r="15" spans="1:14" s="200" customFormat="1" ht="18" customHeight="1">
      <c r="A15" s="125">
        <v>9</v>
      </c>
      <c r="B15" s="107" t="s">
        <v>42</v>
      </c>
      <c r="C15" s="321">
        <v>43472</v>
      </c>
      <c r="D15" s="107" t="s">
        <v>636</v>
      </c>
      <c r="E15" s="107" t="s">
        <v>1729</v>
      </c>
      <c r="F15" s="126">
        <v>2821.24</v>
      </c>
      <c r="G15" s="107" t="str">
        <f t="shared" si="0"/>
        <v>SH19-00009</v>
      </c>
      <c r="H15" s="108"/>
      <c r="I15" s="126"/>
      <c r="J15" s="110">
        <f t="shared" si="1"/>
        <v>2821.24</v>
      </c>
      <c r="K15" s="108"/>
      <c r="L15" s="107"/>
      <c r="M15" s="319">
        <f t="shared" si="2"/>
        <v>0</v>
      </c>
      <c r="N15" s="107"/>
    </row>
    <row r="16" spans="1:14" s="200" customFormat="1" ht="18" customHeight="1">
      <c r="A16" s="125">
        <v>10</v>
      </c>
      <c r="B16" s="107" t="s">
        <v>42</v>
      </c>
      <c r="C16" s="321">
        <v>43472</v>
      </c>
      <c r="D16" s="107" t="s">
        <v>637</v>
      </c>
      <c r="E16" s="107" t="s">
        <v>1729</v>
      </c>
      <c r="F16" s="126">
        <v>3842.2</v>
      </c>
      <c r="G16" s="107" t="str">
        <f t="shared" si="0"/>
        <v>SH19-00010</v>
      </c>
      <c r="H16" s="108"/>
      <c r="I16" s="126"/>
      <c r="J16" s="110">
        <f t="shared" si="1"/>
        <v>3842.2</v>
      </c>
      <c r="K16" s="108"/>
      <c r="L16" s="107"/>
      <c r="M16" s="319">
        <f t="shared" si="2"/>
        <v>0</v>
      </c>
      <c r="N16" s="107"/>
    </row>
    <row r="17" spans="1:14" s="200" customFormat="1" ht="18" customHeight="1">
      <c r="A17" s="125">
        <v>11</v>
      </c>
      <c r="B17" s="107" t="s">
        <v>42</v>
      </c>
      <c r="C17" s="321">
        <v>43472</v>
      </c>
      <c r="D17" s="107" t="s">
        <v>638</v>
      </c>
      <c r="E17" s="107" t="s">
        <v>1729</v>
      </c>
      <c r="F17" s="126">
        <v>5425.52</v>
      </c>
      <c r="G17" s="107" t="str">
        <f t="shared" si="0"/>
        <v>SH19-00011</v>
      </c>
      <c r="H17" s="108"/>
      <c r="I17" s="126"/>
      <c r="J17" s="110">
        <f t="shared" si="1"/>
        <v>5425.52</v>
      </c>
      <c r="K17" s="108"/>
      <c r="L17" s="107"/>
      <c r="M17" s="319">
        <f t="shared" si="2"/>
        <v>0</v>
      </c>
      <c r="N17" s="107"/>
    </row>
    <row r="18" spans="1:14" s="200" customFormat="1" ht="18" customHeight="1">
      <c r="A18" s="125">
        <v>12</v>
      </c>
      <c r="B18" s="107" t="s">
        <v>42</v>
      </c>
      <c r="C18" s="321">
        <v>43472</v>
      </c>
      <c r="D18" s="107" t="s">
        <v>639</v>
      </c>
      <c r="E18" s="107" t="s">
        <v>1729</v>
      </c>
      <c r="F18" s="126">
        <v>3391.75</v>
      </c>
      <c r="G18" s="107" t="str">
        <f t="shared" si="0"/>
        <v>SH19-00012</v>
      </c>
      <c r="H18" s="108"/>
      <c r="I18" s="126"/>
      <c r="J18" s="110">
        <f t="shared" si="1"/>
        <v>3391.75</v>
      </c>
      <c r="K18" s="108"/>
      <c r="L18" s="107"/>
      <c r="M18" s="319">
        <f t="shared" si="2"/>
        <v>0</v>
      </c>
      <c r="N18" s="107"/>
    </row>
    <row r="19" spans="1:14" s="200" customFormat="1" ht="18" customHeight="1">
      <c r="A19" s="125">
        <v>13</v>
      </c>
      <c r="B19" s="107" t="s">
        <v>42</v>
      </c>
      <c r="C19" s="321">
        <v>43472</v>
      </c>
      <c r="D19" s="107" t="s">
        <v>640</v>
      </c>
      <c r="E19" s="107" t="s">
        <v>1729</v>
      </c>
      <c r="F19" s="126">
        <v>6707.6</v>
      </c>
      <c r="G19" s="107" t="str">
        <f t="shared" si="0"/>
        <v>SH19-00013</v>
      </c>
      <c r="H19" s="108"/>
      <c r="I19" s="126"/>
      <c r="J19" s="110">
        <f t="shared" si="1"/>
        <v>6707.6</v>
      </c>
      <c r="K19" s="108"/>
      <c r="L19" s="107"/>
      <c r="M19" s="319">
        <f t="shared" si="2"/>
        <v>0</v>
      </c>
      <c r="N19" s="107"/>
    </row>
    <row r="20" spans="1:14" s="200" customFormat="1" ht="18" customHeight="1">
      <c r="A20" s="125">
        <v>14</v>
      </c>
      <c r="B20" s="107" t="s">
        <v>42</v>
      </c>
      <c r="C20" s="321">
        <v>43472</v>
      </c>
      <c r="D20" s="107" t="s">
        <v>641</v>
      </c>
      <c r="E20" s="107" t="s">
        <v>1729</v>
      </c>
      <c r="F20" s="126">
        <v>8724.26</v>
      </c>
      <c r="G20" s="107" t="str">
        <f t="shared" si="0"/>
        <v>SH19-00014</v>
      </c>
      <c r="H20" s="108"/>
      <c r="I20" s="126"/>
      <c r="J20" s="110">
        <f t="shared" si="1"/>
        <v>8724.26</v>
      </c>
      <c r="K20" s="108"/>
      <c r="L20" s="107"/>
      <c r="M20" s="319">
        <f t="shared" si="2"/>
        <v>0</v>
      </c>
      <c r="N20" s="107"/>
    </row>
    <row r="21" spans="1:14" s="200" customFormat="1" ht="18" customHeight="1">
      <c r="A21" s="125">
        <v>15</v>
      </c>
      <c r="B21" s="107" t="s">
        <v>42</v>
      </c>
      <c r="C21" s="321">
        <v>43472</v>
      </c>
      <c r="D21" s="107" t="s">
        <v>642</v>
      </c>
      <c r="E21" s="107" t="s">
        <v>1729</v>
      </c>
      <c r="F21" s="126">
        <v>7090.4</v>
      </c>
      <c r="G21" s="107" t="str">
        <f t="shared" si="0"/>
        <v>SH19-00015</v>
      </c>
      <c r="H21" s="108"/>
      <c r="I21" s="126"/>
      <c r="J21" s="110">
        <f t="shared" si="1"/>
        <v>7090.4</v>
      </c>
      <c r="K21" s="108"/>
      <c r="L21" s="107"/>
      <c r="M21" s="319">
        <f t="shared" si="2"/>
        <v>0</v>
      </c>
      <c r="N21" s="107"/>
    </row>
    <row r="22" spans="1:14" s="200" customFormat="1" ht="18" customHeight="1">
      <c r="A22" s="125">
        <v>16</v>
      </c>
      <c r="B22" s="107" t="s">
        <v>42</v>
      </c>
      <c r="C22" s="321">
        <v>43472</v>
      </c>
      <c r="D22" s="107" t="s">
        <v>643</v>
      </c>
      <c r="E22" s="107" t="s">
        <v>1729</v>
      </c>
      <c r="F22" s="126">
        <v>8147.6</v>
      </c>
      <c r="G22" s="107" t="str">
        <f t="shared" si="0"/>
        <v>SH19-00016</v>
      </c>
      <c r="H22" s="108"/>
      <c r="I22" s="126"/>
      <c r="J22" s="110">
        <f t="shared" si="1"/>
        <v>8147.6</v>
      </c>
      <c r="K22" s="108"/>
      <c r="L22" s="107"/>
      <c r="M22" s="319">
        <f t="shared" si="2"/>
        <v>0</v>
      </c>
      <c r="N22" s="107"/>
    </row>
    <row r="23" spans="1:14" s="200" customFormat="1" ht="18" customHeight="1">
      <c r="A23" s="125">
        <v>17</v>
      </c>
      <c r="B23" s="107" t="s">
        <v>42</v>
      </c>
      <c r="C23" s="321">
        <v>43472</v>
      </c>
      <c r="D23" s="107" t="s">
        <v>644</v>
      </c>
      <c r="E23" s="107" t="s">
        <v>1729</v>
      </c>
      <c r="F23" s="126">
        <v>3313.29</v>
      </c>
      <c r="G23" s="107" t="str">
        <f t="shared" si="0"/>
        <v>SH19-00017</v>
      </c>
      <c r="H23" s="108"/>
      <c r="I23" s="126"/>
      <c r="J23" s="110">
        <f t="shared" si="1"/>
        <v>3313.29</v>
      </c>
      <c r="K23" s="108"/>
      <c r="L23" s="107"/>
      <c r="M23" s="319">
        <f t="shared" si="2"/>
        <v>0</v>
      </c>
      <c r="N23" s="107"/>
    </row>
    <row r="24" spans="1:14" s="200" customFormat="1" ht="18" customHeight="1">
      <c r="A24" s="125">
        <v>18</v>
      </c>
      <c r="B24" s="107" t="s">
        <v>42</v>
      </c>
      <c r="C24" s="321">
        <v>43472</v>
      </c>
      <c r="D24" s="107" t="s">
        <v>645</v>
      </c>
      <c r="E24" s="107" t="s">
        <v>1729</v>
      </c>
      <c r="F24" s="126">
        <v>6198.2</v>
      </c>
      <c r="G24" s="107" t="str">
        <f t="shared" si="0"/>
        <v>SH19-00018</v>
      </c>
      <c r="H24" s="108"/>
      <c r="I24" s="126"/>
      <c r="J24" s="110">
        <f t="shared" si="1"/>
        <v>6198.2</v>
      </c>
      <c r="K24" s="108"/>
      <c r="L24" s="107"/>
      <c r="M24" s="319">
        <f t="shared" si="2"/>
        <v>0</v>
      </c>
      <c r="N24" s="322"/>
    </row>
    <row r="25" spans="1:14" s="200" customFormat="1" ht="18" customHeight="1">
      <c r="A25" s="125">
        <v>19</v>
      </c>
      <c r="B25" s="107" t="s">
        <v>42</v>
      </c>
      <c r="C25" s="321">
        <v>43472</v>
      </c>
      <c r="D25" s="107" t="s">
        <v>646</v>
      </c>
      <c r="E25" s="107" t="s">
        <v>1729</v>
      </c>
      <c r="F25" s="126">
        <v>6961.81</v>
      </c>
      <c r="G25" s="107" t="str">
        <f t="shared" si="0"/>
        <v>SH19-00019</v>
      </c>
      <c r="H25" s="108"/>
      <c r="I25" s="126"/>
      <c r="J25" s="110">
        <f t="shared" si="1"/>
        <v>6961.81</v>
      </c>
      <c r="K25" s="108"/>
      <c r="L25" s="107"/>
      <c r="M25" s="319">
        <f t="shared" si="2"/>
        <v>0</v>
      </c>
      <c r="N25" s="107"/>
    </row>
    <row r="26" spans="1:14" s="200" customFormat="1" ht="18" customHeight="1">
      <c r="A26" s="125">
        <v>20</v>
      </c>
      <c r="B26" s="107" t="s">
        <v>42</v>
      </c>
      <c r="C26" s="321">
        <v>43472</v>
      </c>
      <c r="D26" s="107" t="s">
        <v>647</v>
      </c>
      <c r="E26" s="107" t="s">
        <v>1729</v>
      </c>
      <c r="F26" s="126">
        <v>11898.08</v>
      </c>
      <c r="G26" s="107" t="str">
        <f t="shared" si="0"/>
        <v>SH19-00020</v>
      </c>
      <c r="H26" s="108"/>
      <c r="I26" s="126"/>
      <c r="J26" s="110">
        <f t="shared" si="1"/>
        <v>11898.08</v>
      </c>
      <c r="K26" s="108"/>
      <c r="L26" s="107"/>
      <c r="M26" s="319">
        <f t="shared" si="2"/>
        <v>0</v>
      </c>
      <c r="N26" s="107"/>
    </row>
    <row r="27" spans="1:14" s="200" customFormat="1" ht="18" customHeight="1">
      <c r="A27" s="125">
        <v>21</v>
      </c>
      <c r="B27" s="107" t="s">
        <v>42</v>
      </c>
      <c r="C27" s="321">
        <v>43472</v>
      </c>
      <c r="D27" s="107" t="s">
        <v>648</v>
      </c>
      <c r="E27" s="107" t="s">
        <v>1729</v>
      </c>
      <c r="F27" s="126">
        <v>11318.6</v>
      </c>
      <c r="G27" s="107" t="str">
        <f t="shared" si="0"/>
        <v>SH19-00021</v>
      </c>
      <c r="H27" s="108"/>
      <c r="I27" s="126"/>
      <c r="J27" s="110">
        <f t="shared" si="1"/>
        <v>11318.6</v>
      </c>
      <c r="K27" s="108"/>
      <c r="L27" s="107"/>
      <c r="M27" s="319">
        <f t="shared" si="2"/>
        <v>0</v>
      </c>
      <c r="N27" s="107"/>
    </row>
    <row r="28" spans="1:14" s="200" customFormat="1" ht="18" customHeight="1">
      <c r="A28" s="125">
        <v>22</v>
      </c>
      <c r="B28" s="107" t="s">
        <v>42</v>
      </c>
      <c r="C28" s="321">
        <v>43472</v>
      </c>
      <c r="D28" s="107" t="s">
        <v>649</v>
      </c>
      <c r="E28" s="107" t="s">
        <v>1729</v>
      </c>
      <c r="F28" s="126">
        <v>2296.19</v>
      </c>
      <c r="G28" s="107" t="str">
        <f t="shared" si="0"/>
        <v>SH19-00022</v>
      </c>
      <c r="H28" s="108"/>
      <c r="I28" s="126"/>
      <c r="J28" s="110">
        <f t="shared" si="1"/>
        <v>2296.19</v>
      </c>
      <c r="K28" s="108"/>
      <c r="L28" s="107"/>
      <c r="M28" s="319">
        <f t="shared" si="2"/>
        <v>0</v>
      </c>
      <c r="N28" s="107"/>
    </row>
    <row r="29" spans="1:14" s="200" customFormat="1" ht="18" customHeight="1">
      <c r="A29" s="125">
        <v>23</v>
      </c>
      <c r="B29" s="107" t="s">
        <v>42</v>
      </c>
      <c r="C29" s="321">
        <v>43473</v>
      </c>
      <c r="D29" s="107" t="s">
        <v>650</v>
      </c>
      <c r="E29" s="107" t="s">
        <v>1730</v>
      </c>
      <c r="F29" s="126">
        <v>9781</v>
      </c>
      <c r="G29" s="107" t="str">
        <f t="shared" si="0"/>
        <v>SH19-00023</v>
      </c>
      <c r="H29" s="108"/>
      <c r="I29" s="126"/>
      <c r="J29" s="110">
        <f t="shared" si="1"/>
        <v>9781</v>
      </c>
      <c r="K29" s="108"/>
      <c r="L29" s="107"/>
      <c r="M29" s="319">
        <f t="shared" si="2"/>
        <v>0</v>
      </c>
      <c r="N29" s="107"/>
    </row>
    <row r="30" spans="1:14" s="200" customFormat="1" ht="18" customHeight="1">
      <c r="A30" s="125">
        <v>24</v>
      </c>
      <c r="B30" s="107" t="s">
        <v>42</v>
      </c>
      <c r="C30" s="321">
        <v>43473</v>
      </c>
      <c r="D30" s="107" t="s">
        <v>651</v>
      </c>
      <c r="E30" s="107" t="s">
        <v>1730</v>
      </c>
      <c r="F30" s="126">
        <v>10271.459999999999</v>
      </c>
      <c r="G30" s="107" t="str">
        <f t="shared" si="0"/>
        <v>SH19-00024</v>
      </c>
      <c r="H30" s="108"/>
      <c r="I30" s="126"/>
      <c r="J30" s="110">
        <f t="shared" si="1"/>
        <v>10271.459999999999</v>
      </c>
      <c r="K30" s="108"/>
      <c r="L30" s="107"/>
      <c r="M30" s="319">
        <f t="shared" si="2"/>
        <v>0</v>
      </c>
      <c r="N30" s="107"/>
    </row>
    <row r="31" spans="1:14" s="200" customFormat="1" ht="18" customHeight="1">
      <c r="A31" s="125">
        <v>25</v>
      </c>
      <c r="B31" s="107" t="s">
        <v>42</v>
      </c>
      <c r="C31" s="321">
        <v>43473</v>
      </c>
      <c r="D31" s="107" t="s">
        <v>652</v>
      </c>
      <c r="E31" s="107" t="s">
        <v>1730</v>
      </c>
      <c r="F31" s="126">
        <v>3653.89</v>
      </c>
      <c r="G31" s="107" t="str">
        <f t="shared" si="0"/>
        <v>SH19-00025</v>
      </c>
      <c r="H31" s="108"/>
      <c r="I31" s="126"/>
      <c r="J31" s="110">
        <f t="shared" si="1"/>
        <v>3653.89</v>
      </c>
      <c r="K31" s="108"/>
      <c r="L31" s="107"/>
      <c r="M31" s="319">
        <f t="shared" si="2"/>
        <v>0</v>
      </c>
      <c r="N31" s="107"/>
    </row>
    <row r="32" spans="1:14" s="200" customFormat="1" ht="18" customHeight="1">
      <c r="A32" s="125">
        <v>26</v>
      </c>
      <c r="B32" s="107" t="s">
        <v>42</v>
      </c>
      <c r="C32" s="321">
        <v>43473</v>
      </c>
      <c r="D32" s="107" t="s">
        <v>653</v>
      </c>
      <c r="E32" s="107" t="s">
        <v>1730</v>
      </c>
      <c r="F32" s="126">
        <v>12588.85</v>
      </c>
      <c r="G32" s="107" t="str">
        <f t="shared" si="0"/>
        <v>SH19-00026</v>
      </c>
      <c r="H32" s="108"/>
      <c r="I32" s="126"/>
      <c r="J32" s="110">
        <f t="shared" si="1"/>
        <v>12588.85</v>
      </c>
      <c r="K32" s="108"/>
      <c r="L32" s="107"/>
      <c r="M32" s="319">
        <f t="shared" si="2"/>
        <v>0</v>
      </c>
      <c r="N32" s="107"/>
    </row>
    <row r="33" spans="1:14" s="200" customFormat="1" ht="18" customHeight="1">
      <c r="A33" s="125">
        <v>27</v>
      </c>
      <c r="B33" s="107" t="s">
        <v>42</v>
      </c>
      <c r="C33" s="321">
        <v>43473</v>
      </c>
      <c r="D33" s="107" t="s">
        <v>654</v>
      </c>
      <c r="E33" s="107" t="s">
        <v>1730</v>
      </c>
      <c r="F33" s="126">
        <v>12789.36</v>
      </c>
      <c r="G33" s="107" t="str">
        <f t="shared" si="0"/>
        <v>SH19-00027</v>
      </c>
      <c r="H33" s="108"/>
      <c r="I33" s="126"/>
      <c r="J33" s="110">
        <f t="shared" si="1"/>
        <v>12789.36</v>
      </c>
      <c r="K33" s="108"/>
      <c r="L33" s="107"/>
      <c r="M33" s="319">
        <f t="shared" si="2"/>
        <v>0</v>
      </c>
      <c r="N33" s="107"/>
    </row>
    <row r="34" spans="1:14" s="200" customFormat="1" ht="18" customHeight="1">
      <c r="A34" s="125">
        <v>28</v>
      </c>
      <c r="B34" s="107" t="s">
        <v>42</v>
      </c>
      <c r="C34" s="321">
        <v>43473</v>
      </c>
      <c r="D34" s="107" t="s">
        <v>655</v>
      </c>
      <c r="E34" s="107" t="s">
        <v>1730</v>
      </c>
      <c r="F34" s="126">
        <v>10416.66</v>
      </c>
      <c r="G34" s="107" t="str">
        <f t="shared" si="0"/>
        <v>SH19-00028</v>
      </c>
      <c r="H34" s="108"/>
      <c r="I34" s="126"/>
      <c r="J34" s="110">
        <f t="shared" si="1"/>
        <v>10416.66</v>
      </c>
      <c r="K34" s="108"/>
      <c r="L34" s="107"/>
      <c r="M34" s="319">
        <f t="shared" si="2"/>
        <v>0</v>
      </c>
      <c r="N34" s="107"/>
    </row>
    <row r="35" spans="1:14" s="200" customFormat="1" ht="18" customHeight="1">
      <c r="A35" s="125">
        <v>29</v>
      </c>
      <c r="B35" s="107" t="s">
        <v>42</v>
      </c>
      <c r="C35" s="321">
        <v>43473</v>
      </c>
      <c r="D35" s="107" t="s">
        <v>656</v>
      </c>
      <c r="E35" s="107" t="s">
        <v>1730</v>
      </c>
      <c r="F35" s="126">
        <v>9480.42</v>
      </c>
      <c r="G35" s="107" t="str">
        <f t="shared" si="0"/>
        <v>SH19-00029</v>
      </c>
      <c r="H35" s="108"/>
      <c r="I35" s="126"/>
      <c r="J35" s="110">
        <f t="shared" si="1"/>
        <v>9480.42</v>
      </c>
      <c r="K35" s="108"/>
      <c r="L35" s="107"/>
      <c r="M35" s="319">
        <f t="shared" si="2"/>
        <v>0</v>
      </c>
      <c r="N35" s="107"/>
    </row>
    <row r="36" spans="1:14" s="200" customFormat="1" ht="18" customHeight="1">
      <c r="A36" s="125">
        <v>30</v>
      </c>
      <c r="B36" s="107" t="s">
        <v>42</v>
      </c>
      <c r="C36" s="321">
        <v>43473</v>
      </c>
      <c r="D36" s="107" t="s">
        <v>657</v>
      </c>
      <c r="E36" s="107" t="s">
        <v>1730</v>
      </c>
      <c r="F36" s="126">
        <v>714.47</v>
      </c>
      <c r="G36" s="107" t="str">
        <f t="shared" si="0"/>
        <v>SH19-00030</v>
      </c>
      <c r="H36" s="108"/>
      <c r="I36" s="126"/>
      <c r="J36" s="110">
        <f t="shared" si="1"/>
        <v>714.47</v>
      </c>
      <c r="K36" s="108"/>
      <c r="L36" s="107"/>
      <c r="M36" s="319">
        <f t="shared" si="2"/>
        <v>0</v>
      </c>
      <c r="N36" s="107"/>
    </row>
    <row r="37" spans="1:14" s="200" customFormat="1" ht="18" customHeight="1">
      <c r="A37" s="125">
        <v>31</v>
      </c>
      <c r="B37" s="107" t="s">
        <v>42</v>
      </c>
      <c r="C37" s="321">
        <v>43473</v>
      </c>
      <c r="D37" s="107" t="s">
        <v>658</v>
      </c>
      <c r="E37" s="107" t="s">
        <v>1730</v>
      </c>
      <c r="F37" s="126">
        <v>12722.46</v>
      </c>
      <c r="G37" s="107" t="str">
        <f t="shared" si="0"/>
        <v>SH19-00031</v>
      </c>
      <c r="H37" s="108"/>
      <c r="I37" s="126"/>
      <c r="J37" s="110">
        <f t="shared" si="1"/>
        <v>12722.46</v>
      </c>
      <c r="K37" s="108"/>
      <c r="L37" s="107"/>
      <c r="M37" s="319">
        <f t="shared" si="2"/>
        <v>0</v>
      </c>
      <c r="N37" s="107"/>
    </row>
    <row r="38" spans="1:14" s="200" customFormat="1" ht="18" customHeight="1">
      <c r="A38" s="125">
        <v>32</v>
      </c>
      <c r="B38" s="107" t="s">
        <v>42</v>
      </c>
      <c r="C38" s="321">
        <v>43473</v>
      </c>
      <c r="D38" s="107" t="s">
        <v>659</v>
      </c>
      <c r="E38" s="107" t="s">
        <v>1730</v>
      </c>
      <c r="F38" s="126">
        <v>14363.88</v>
      </c>
      <c r="G38" s="107" t="str">
        <f t="shared" si="0"/>
        <v>SH19-00032</v>
      </c>
      <c r="H38" s="108"/>
      <c r="I38" s="126"/>
      <c r="J38" s="110">
        <f t="shared" si="1"/>
        <v>14363.88</v>
      </c>
      <c r="K38" s="108"/>
      <c r="L38" s="323"/>
      <c r="M38" s="319">
        <f>K38-H38</f>
        <v>0</v>
      </c>
      <c r="N38" s="107"/>
    </row>
    <row r="39" spans="1:14" s="200" customFormat="1" ht="18" customHeight="1">
      <c r="A39" s="125">
        <v>33</v>
      </c>
      <c r="B39" s="107" t="s">
        <v>42</v>
      </c>
      <c r="C39" s="321">
        <v>43473</v>
      </c>
      <c r="D39" s="107" t="s">
        <v>660</v>
      </c>
      <c r="E39" s="107" t="s">
        <v>1730</v>
      </c>
      <c r="F39" s="126">
        <v>11470.13</v>
      </c>
      <c r="G39" s="107" t="str">
        <f t="shared" si="0"/>
        <v>SH19-00033</v>
      </c>
      <c r="H39" s="108"/>
      <c r="I39" s="126"/>
      <c r="J39" s="110">
        <f t="shared" si="1"/>
        <v>11470.13</v>
      </c>
      <c r="K39" s="108"/>
      <c r="L39" s="107"/>
      <c r="M39" s="319">
        <f t="shared" si="2"/>
        <v>0</v>
      </c>
      <c r="N39" s="107"/>
    </row>
    <row r="40" spans="1:14" s="200" customFormat="1" ht="18" customHeight="1">
      <c r="A40" s="125">
        <v>34</v>
      </c>
      <c r="B40" s="107" t="s">
        <v>42</v>
      </c>
      <c r="C40" s="321">
        <v>43473</v>
      </c>
      <c r="D40" s="107" t="s">
        <v>661</v>
      </c>
      <c r="E40" s="107" t="s">
        <v>1730</v>
      </c>
      <c r="F40" s="126">
        <v>14321.07</v>
      </c>
      <c r="G40" s="107" t="str">
        <f t="shared" si="0"/>
        <v>SH19-00034</v>
      </c>
      <c r="H40" s="108"/>
      <c r="I40" s="126"/>
      <c r="J40" s="110">
        <f t="shared" si="1"/>
        <v>14321.07</v>
      </c>
      <c r="K40" s="108"/>
      <c r="L40" s="107"/>
      <c r="M40" s="319">
        <f t="shared" si="2"/>
        <v>0</v>
      </c>
      <c r="N40" s="322"/>
    </row>
    <row r="41" spans="1:14" s="200" customFormat="1" ht="18" customHeight="1">
      <c r="A41" s="125">
        <v>35</v>
      </c>
      <c r="B41" s="107" t="s">
        <v>42</v>
      </c>
      <c r="C41" s="321">
        <v>43473</v>
      </c>
      <c r="D41" s="107" t="s">
        <v>662</v>
      </c>
      <c r="E41" s="107" t="s">
        <v>1730</v>
      </c>
      <c r="F41" s="126">
        <v>805.81</v>
      </c>
      <c r="G41" s="107" t="str">
        <f t="shared" si="0"/>
        <v>SH19-00035</v>
      </c>
      <c r="H41" s="108"/>
      <c r="I41" s="126"/>
      <c r="J41" s="110">
        <f t="shared" si="1"/>
        <v>805.81</v>
      </c>
      <c r="K41" s="108"/>
      <c r="L41" s="107"/>
      <c r="M41" s="319">
        <f t="shared" si="2"/>
        <v>0</v>
      </c>
      <c r="N41" s="107"/>
    </row>
    <row r="42" spans="1:14" s="200" customFormat="1" ht="18" customHeight="1">
      <c r="A42" s="125">
        <v>36</v>
      </c>
      <c r="B42" s="107" t="s">
        <v>42</v>
      </c>
      <c r="C42" s="321">
        <v>43473</v>
      </c>
      <c r="D42" s="107" t="s">
        <v>663</v>
      </c>
      <c r="E42" s="107" t="s">
        <v>1730</v>
      </c>
      <c r="F42" s="126">
        <v>8014.06</v>
      </c>
      <c r="G42" s="107" t="str">
        <f t="shared" si="0"/>
        <v>SH19-00036</v>
      </c>
      <c r="H42" s="108"/>
      <c r="I42" s="126"/>
      <c r="J42" s="110">
        <f t="shared" si="1"/>
        <v>8014.06</v>
      </c>
      <c r="K42" s="108"/>
      <c r="L42" s="107"/>
      <c r="M42" s="319">
        <f t="shared" si="2"/>
        <v>0</v>
      </c>
      <c r="N42" s="107"/>
    </row>
    <row r="43" spans="1:14" s="200" customFormat="1" ht="18" customHeight="1">
      <c r="A43" s="125">
        <v>37</v>
      </c>
      <c r="B43" s="107" t="s">
        <v>42</v>
      </c>
      <c r="C43" s="321">
        <v>43473</v>
      </c>
      <c r="D43" s="107" t="s">
        <v>664</v>
      </c>
      <c r="E43" s="107" t="s">
        <v>1730</v>
      </c>
      <c r="F43" s="126">
        <v>10363.51</v>
      </c>
      <c r="G43" s="107" t="str">
        <f t="shared" si="0"/>
        <v>SH19-00037</v>
      </c>
      <c r="H43" s="108"/>
      <c r="I43" s="126"/>
      <c r="J43" s="110">
        <f t="shared" si="1"/>
        <v>10363.51</v>
      </c>
      <c r="K43" s="108"/>
      <c r="L43" s="107"/>
      <c r="M43" s="319"/>
      <c r="N43" s="107"/>
    </row>
    <row r="44" spans="1:14" s="200" customFormat="1" ht="18" customHeight="1">
      <c r="A44" s="125">
        <v>38</v>
      </c>
      <c r="B44" s="107" t="s">
        <v>42</v>
      </c>
      <c r="C44" s="321">
        <v>43473</v>
      </c>
      <c r="D44" s="107" t="s">
        <v>665</v>
      </c>
      <c r="E44" s="107" t="s">
        <v>1730</v>
      </c>
      <c r="F44" s="126">
        <v>536.54999999999995</v>
      </c>
      <c r="G44" s="107" t="str">
        <f t="shared" si="0"/>
        <v>SH19-00038</v>
      </c>
      <c r="H44" s="108"/>
      <c r="I44" s="126"/>
      <c r="J44" s="110">
        <f t="shared" si="1"/>
        <v>536.54999999999995</v>
      </c>
      <c r="K44" s="108"/>
      <c r="L44" s="107"/>
      <c r="M44" s="319">
        <f t="shared" si="2"/>
        <v>0</v>
      </c>
      <c r="N44" s="107"/>
    </row>
    <row r="45" spans="1:14" s="200" customFormat="1" ht="18" customHeight="1">
      <c r="A45" s="125">
        <v>39</v>
      </c>
      <c r="B45" s="107" t="s">
        <v>43</v>
      </c>
      <c r="C45" s="108">
        <v>43467</v>
      </c>
      <c r="D45" s="107" t="s">
        <v>666</v>
      </c>
      <c r="E45" s="107" t="s">
        <v>1709</v>
      </c>
      <c r="F45" s="126">
        <v>4232.93</v>
      </c>
      <c r="G45" s="107" t="str">
        <f t="shared" si="0"/>
        <v>SH19-00039</v>
      </c>
      <c r="H45" s="108"/>
      <c r="I45" s="126"/>
      <c r="J45" s="110">
        <f t="shared" si="1"/>
        <v>4232.93</v>
      </c>
      <c r="K45" s="108"/>
      <c r="L45" s="107"/>
      <c r="M45" s="319">
        <f t="shared" si="2"/>
        <v>0</v>
      </c>
      <c r="N45" s="107"/>
    </row>
    <row r="46" spans="1:14" s="200" customFormat="1" ht="18" customHeight="1">
      <c r="A46" s="125">
        <v>40</v>
      </c>
      <c r="B46" s="107" t="s">
        <v>43</v>
      </c>
      <c r="C46" s="108">
        <v>43467</v>
      </c>
      <c r="D46" s="107" t="s">
        <v>667</v>
      </c>
      <c r="E46" s="107" t="s">
        <v>1709</v>
      </c>
      <c r="F46" s="126">
        <v>4663.08</v>
      </c>
      <c r="G46" s="107" t="str">
        <f t="shared" si="0"/>
        <v>SH19-00040</v>
      </c>
      <c r="H46" s="108"/>
      <c r="I46" s="126"/>
      <c r="J46" s="110">
        <f t="shared" si="1"/>
        <v>4663.08</v>
      </c>
      <c r="K46" s="108"/>
      <c r="L46" s="107"/>
      <c r="M46" s="319">
        <f t="shared" si="2"/>
        <v>0</v>
      </c>
      <c r="N46" s="107"/>
    </row>
    <row r="47" spans="1:14" s="200" customFormat="1" ht="18" customHeight="1">
      <c r="A47" s="125">
        <v>41</v>
      </c>
      <c r="B47" s="107" t="s">
        <v>288</v>
      </c>
      <c r="C47" s="321">
        <v>43467</v>
      </c>
      <c r="D47" s="107" t="s">
        <v>668</v>
      </c>
      <c r="E47" s="107" t="s">
        <v>1709</v>
      </c>
      <c r="F47" s="126">
        <v>1621.8</v>
      </c>
      <c r="G47" s="107" t="str">
        <f t="shared" si="0"/>
        <v>SH19-00041</v>
      </c>
      <c r="H47" s="108"/>
      <c r="I47" s="126"/>
      <c r="J47" s="110">
        <f t="shared" si="1"/>
        <v>1621.8</v>
      </c>
      <c r="K47" s="108"/>
      <c r="L47" s="107"/>
      <c r="M47" s="319">
        <f t="shared" si="2"/>
        <v>0</v>
      </c>
      <c r="N47" s="107"/>
    </row>
    <row r="48" spans="1:14" s="200" customFormat="1" ht="18" customHeight="1">
      <c r="A48" s="125">
        <v>42</v>
      </c>
      <c r="B48" s="107" t="s">
        <v>55</v>
      </c>
      <c r="C48" s="108">
        <v>43467</v>
      </c>
      <c r="D48" s="107" t="s">
        <v>669</v>
      </c>
      <c r="E48" s="107" t="s">
        <v>1709</v>
      </c>
      <c r="F48" s="126">
        <v>1548.18</v>
      </c>
      <c r="G48" s="107" t="str">
        <f t="shared" si="0"/>
        <v>SH19-00042</v>
      </c>
      <c r="H48" s="108"/>
      <c r="I48" s="126"/>
      <c r="J48" s="110">
        <f t="shared" si="1"/>
        <v>1548.18</v>
      </c>
      <c r="K48" s="108"/>
      <c r="L48" s="107"/>
      <c r="M48" s="319">
        <f t="shared" si="2"/>
        <v>0</v>
      </c>
      <c r="N48" s="107"/>
    </row>
    <row r="49" spans="1:14" s="200" customFormat="1" ht="18" customHeight="1">
      <c r="A49" s="125">
        <v>43</v>
      </c>
      <c r="B49" s="107" t="s">
        <v>55</v>
      </c>
      <c r="C49" s="321">
        <v>43467</v>
      </c>
      <c r="D49" s="107" t="s">
        <v>670</v>
      </c>
      <c r="E49" s="107" t="s">
        <v>1709</v>
      </c>
      <c r="F49" s="126">
        <v>1644.84</v>
      </c>
      <c r="G49" s="107" t="str">
        <f t="shared" si="0"/>
        <v>SH19-00043</v>
      </c>
      <c r="H49" s="108"/>
      <c r="I49" s="126"/>
      <c r="J49" s="110">
        <f t="shared" si="1"/>
        <v>1644.84</v>
      </c>
      <c r="K49" s="108"/>
      <c r="L49" s="107"/>
      <c r="M49" s="319">
        <f t="shared" si="2"/>
        <v>0</v>
      </c>
      <c r="N49" s="107"/>
    </row>
    <row r="50" spans="1:14" s="200" customFormat="1" ht="18" customHeight="1">
      <c r="A50" s="125">
        <v>44</v>
      </c>
      <c r="B50" s="107" t="s">
        <v>55</v>
      </c>
      <c r="C50" s="108">
        <v>43467</v>
      </c>
      <c r="D50" s="107" t="s">
        <v>671</v>
      </c>
      <c r="E50" s="107" t="s">
        <v>1709</v>
      </c>
      <c r="F50" s="126">
        <v>1447.74</v>
      </c>
      <c r="G50" s="107" t="str">
        <f t="shared" si="0"/>
        <v>SH19-00044</v>
      </c>
      <c r="H50" s="108"/>
      <c r="I50" s="126"/>
      <c r="J50" s="110">
        <f t="shared" si="1"/>
        <v>1447.74</v>
      </c>
      <c r="K50" s="108"/>
      <c r="L50" s="107"/>
      <c r="M50" s="319">
        <f t="shared" si="2"/>
        <v>0</v>
      </c>
      <c r="N50" s="107"/>
    </row>
    <row r="51" spans="1:14" s="200" customFormat="1" ht="18" customHeight="1">
      <c r="A51" s="125">
        <v>45</v>
      </c>
      <c r="B51" s="107" t="s">
        <v>58</v>
      </c>
      <c r="C51" s="108">
        <v>43467</v>
      </c>
      <c r="D51" s="107" t="s">
        <v>672</v>
      </c>
      <c r="E51" s="107" t="s">
        <v>1709</v>
      </c>
      <c r="F51" s="126">
        <v>2904</v>
      </c>
      <c r="G51" s="107" t="str">
        <f t="shared" si="0"/>
        <v>SH19-00045</v>
      </c>
      <c r="H51" s="108"/>
      <c r="I51" s="126"/>
      <c r="J51" s="110">
        <f t="shared" si="1"/>
        <v>2904</v>
      </c>
      <c r="K51" s="108"/>
      <c r="L51" s="107"/>
      <c r="M51" s="319">
        <f t="shared" si="2"/>
        <v>0</v>
      </c>
      <c r="N51" s="107"/>
    </row>
    <row r="52" spans="1:14" s="200" customFormat="1" ht="18" customHeight="1">
      <c r="A52" s="125">
        <v>46</v>
      </c>
      <c r="B52" s="107" t="s">
        <v>142</v>
      </c>
      <c r="C52" s="108">
        <v>43467</v>
      </c>
      <c r="D52" s="107" t="s">
        <v>673</v>
      </c>
      <c r="E52" s="107" t="s">
        <v>1709</v>
      </c>
      <c r="F52" s="126">
        <v>1132.5899999999999</v>
      </c>
      <c r="G52" s="107" t="str">
        <f t="shared" si="0"/>
        <v>SH19-00046</v>
      </c>
      <c r="H52" s="108"/>
      <c r="I52" s="126"/>
      <c r="J52" s="110">
        <f t="shared" si="1"/>
        <v>1132.5899999999999</v>
      </c>
      <c r="K52" s="108"/>
      <c r="L52" s="107"/>
      <c r="M52" s="319">
        <f>K52-H52</f>
        <v>0</v>
      </c>
      <c r="N52" s="322"/>
    </row>
    <row r="53" spans="1:14" s="200" customFormat="1" ht="18" customHeight="1">
      <c r="A53" s="125">
        <v>47</v>
      </c>
      <c r="B53" s="107" t="s">
        <v>142</v>
      </c>
      <c r="C53" s="321">
        <v>43467</v>
      </c>
      <c r="D53" s="107" t="s">
        <v>674</v>
      </c>
      <c r="E53" s="107" t="s">
        <v>1709</v>
      </c>
      <c r="F53" s="126">
        <v>469.04</v>
      </c>
      <c r="G53" s="107" t="str">
        <f t="shared" si="0"/>
        <v>SH19-00047</v>
      </c>
      <c r="H53" s="108"/>
      <c r="I53" s="126"/>
      <c r="J53" s="110">
        <f t="shared" si="1"/>
        <v>469.04</v>
      </c>
      <c r="K53" s="108"/>
      <c r="L53" s="107"/>
      <c r="M53" s="319">
        <f t="shared" si="2"/>
        <v>0</v>
      </c>
      <c r="N53" s="322"/>
    </row>
    <row r="54" spans="1:14" s="200" customFormat="1" ht="18" customHeight="1">
      <c r="A54" s="125">
        <v>48</v>
      </c>
      <c r="B54" s="107" t="s">
        <v>1746</v>
      </c>
      <c r="C54" s="321"/>
      <c r="D54" s="327" t="s">
        <v>675</v>
      </c>
      <c r="E54" s="107" t="s">
        <v>1709</v>
      </c>
      <c r="F54" s="126">
        <v>0</v>
      </c>
      <c r="G54" s="107" t="str">
        <f t="shared" si="0"/>
        <v>SH19-00048</v>
      </c>
      <c r="H54" s="108"/>
      <c r="I54" s="126"/>
      <c r="J54" s="110">
        <f t="shared" si="1"/>
        <v>0</v>
      </c>
      <c r="K54" s="108"/>
      <c r="L54" s="107"/>
      <c r="M54" s="319">
        <f t="shared" si="2"/>
        <v>0</v>
      </c>
      <c r="N54" s="107"/>
    </row>
    <row r="55" spans="1:14" s="200" customFormat="1" ht="18" customHeight="1">
      <c r="A55" s="125">
        <v>49</v>
      </c>
      <c r="B55" s="107" t="s">
        <v>1746</v>
      </c>
      <c r="C55" s="108"/>
      <c r="D55" s="327" t="s">
        <v>676</v>
      </c>
      <c r="E55" s="107" t="s">
        <v>1709</v>
      </c>
      <c r="F55" s="126">
        <v>0</v>
      </c>
      <c r="G55" s="107" t="str">
        <f t="shared" si="0"/>
        <v>SH19-00049</v>
      </c>
      <c r="H55" s="108"/>
      <c r="I55" s="126"/>
      <c r="J55" s="110">
        <f t="shared" si="1"/>
        <v>0</v>
      </c>
      <c r="K55" s="108"/>
      <c r="L55" s="107"/>
      <c r="M55" s="319">
        <f t="shared" si="2"/>
        <v>0</v>
      </c>
      <c r="N55" s="107"/>
    </row>
    <row r="56" spans="1:14" s="200" customFormat="1" ht="18" customHeight="1">
      <c r="A56" s="125">
        <v>50</v>
      </c>
      <c r="B56" s="107" t="s">
        <v>29</v>
      </c>
      <c r="C56" s="108">
        <v>43467</v>
      </c>
      <c r="D56" s="107" t="s">
        <v>677</v>
      </c>
      <c r="E56" s="107" t="s">
        <v>1709</v>
      </c>
      <c r="F56" s="126">
        <v>8942.4</v>
      </c>
      <c r="G56" s="107" t="str">
        <f t="shared" si="0"/>
        <v>SH19-00050</v>
      </c>
      <c r="H56" s="108"/>
      <c r="I56" s="126"/>
      <c r="J56" s="110">
        <f t="shared" si="1"/>
        <v>8942.4</v>
      </c>
      <c r="K56" s="108"/>
      <c r="L56" s="107"/>
      <c r="M56" s="319">
        <f t="shared" si="2"/>
        <v>0</v>
      </c>
      <c r="N56" s="107"/>
    </row>
    <row r="57" spans="1:14" s="200" customFormat="1" ht="18" customHeight="1">
      <c r="A57" s="125">
        <v>51</v>
      </c>
      <c r="B57" s="107" t="s">
        <v>43</v>
      </c>
      <c r="C57" s="108">
        <v>43467</v>
      </c>
      <c r="D57" s="107" t="s">
        <v>678</v>
      </c>
      <c r="E57" s="107" t="s">
        <v>1709</v>
      </c>
      <c r="F57" s="126">
        <v>4278.5</v>
      </c>
      <c r="G57" s="107" t="str">
        <f t="shared" si="0"/>
        <v>SH19-00051</v>
      </c>
      <c r="H57" s="108"/>
      <c r="I57" s="126"/>
      <c r="J57" s="110">
        <f t="shared" si="1"/>
        <v>4278.5</v>
      </c>
      <c r="K57" s="108"/>
      <c r="L57" s="107"/>
      <c r="M57" s="319">
        <f t="shared" si="2"/>
        <v>0</v>
      </c>
      <c r="N57" s="107"/>
    </row>
    <row r="58" spans="1:14" s="200" customFormat="1" ht="18" customHeight="1">
      <c r="A58" s="125">
        <v>52</v>
      </c>
      <c r="B58" s="107" t="s">
        <v>142</v>
      </c>
      <c r="C58" s="108">
        <v>43468</v>
      </c>
      <c r="D58" s="107" t="s">
        <v>679</v>
      </c>
      <c r="E58" s="107" t="s">
        <v>1709</v>
      </c>
      <c r="F58" s="126">
        <v>832.83</v>
      </c>
      <c r="G58" s="107" t="str">
        <f t="shared" si="0"/>
        <v>SH19-00052</v>
      </c>
      <c r="H58" s="108"/>
      <c r="I58" s="126"/>
      <c r="J58" s="110">
        <f t="shared" si="1"/>
        <v>832.83</v>
      </c>
      <c r="K58" s="108"/>
      <c r="L58" s="107"/>
      <c r="M58" s="319"/>
      <c r="N58" s="107"/>
    </row>
    <row r="59" spans="1:14" s="200" customFormat="1" ht="18" customHeight="1">
      <c r="A59" s="125">
        <v>53</v>
      </c>
      <c r="B59" s="107" t="s">
        <v>142</v>
      </c>
      <c r="C59" s="108">
        <v>43468</v>
      </c>
      <c r="D59" s="107" t="s">
        <v>680</v>
      </c>
      <c r="E59" s="107" t="s">
        <v>1709</v>
      </c>
      <c r="F59" s="126">
        <v>427.73</v>
      </c>
      <c r="G59" s="107" t="str">
        <f t="shared" si="0"/>
        <v>SH19-00053</v>
      </c>
      <c r="H59" s="108"/>
      <c r="I59" s="126"/>
      <c r="J59" s="110">
        <f t="shared" si="1"/>
        <v>427.73</v>
      </c>
      <c r="K59" s="108"/>
      <c r="L59" s="107"/>
      <c r="M59" s="319">
        <f t="shared" si="2"/>
        <v>0</v>
      </c>
      <c r="N59" s="107"/>
    </row>
    <row r="60" spans="1:14" s="200" customFormat="1" ht="18" customHeight="1">
      <c r="A60" s="125">
        <v>54</v>
      </c>
      <c r="B60" s="107" t="s">
        <v>291</v>
      </c>
      <c r="C60" s="108">
        <v>43468</v>
      </c>
      <c r="D60" s="107" t="s">
        <v>681</v>
      </c>
      <c r="E60" s="107" t="s">
        <v>1709</v>
      </c>
      <c r="F60" s="126">
        <v>6564.15</v>
      </c>
      <c r="G60" s="107" t="str">
        <f t="shared" si="0"/>
        <v>SH19-00054</v>
      </c>
      <c r="H60" s="108"/>
      <c r="I60" s="126"/>
      <c r="J60" s="110">
        <f t="shared" si="1"/>
        <v>6564.15</v>
      </c>
      <c r="K60" s="108"/>
      <c r="L60" s="107"/>
      <c r="M60" s="319">
        <f t="shared" si="2"/>
        <v>0</v>
      </c>
      <c r="N60" s="107"/>
    </row>
    <row r="61" spans="1:14" s="200" customFormat="1" ht="18" customHeight="1">
      <c r="A61" s="125">
        <v>55</v>
      </c>
      <c r="B61" s="107" t="s">
        <v>43</v>
      </c>
      <c r="C61" s="108">
        <v>43468</v>
      </c>
      <c r="D61" s="107" t="s">
        <v>682</v>
      </c>
      <c r="E61" s="107" t="s">
        <v>1709</v>
      </c>
      <c r="F61" s="126">
        <v>3954.65</v>
      </c>
      <c r="G61" s="107" t="str">
        <f t="shared" si="0"/>
        <v>SH19-00055</v>
      </c>
      <c r="H61" s="108"/>
      <c r="I61" s="126"/>
      <c r="J61" s="110">
        <f t="shared" si="1"/>
        <v>3954.65</v>
      </c>
      <c r="K61" s="108"/>
      <c r="L61" s="107"/>
      <c r="M61" s="319">
        <f t="shared" si="2"/>
        <v>0</v>
      </c>
      <c r="N61" s="107"/>
    </row>
    <row r="62" spans="1:14" s="200" customFormat="1" ht="18" customHeight="1">
      <c r="A62" s="125">
        <v>56</v>
      </c>
      <c r="B62" s="107" t="s">
        <v>1727</v>
      </c>
      <c r="C62" s="108">
        <v>43468</v>
      </c>
      <c r="D62" s="107" t="s">
        <v>683</v>
      </c>
      <c r="E62" s="107" t="s">
        <v>1709</v>
      </c>
      <c r="F62" s="126">
        <v>403.6</v>
      </c>
      <c r="G62" s="107" t="str">
        <f t="shared" si="0"/>
        <v>SH19-00056</v>
      </c>
      <c r="H62" s="108"/>
      <c r="I62" s="126"/>
      <c r="J62" s="110">
        <f t="shared" si="1"/>
        <v>403.6</v>
      </c>
      <c r="K62" s="108"/>
      <c r="L62" s="107"/>
      <c r="M62" s="319">
        <f t="shared" si="2"/>
        <v>0</v>
      </c>
      <c r="N62" s="107"/>
    </row>
    <row r="63" spans="1:14" s="200" customFormat="1" ht="18" customHeight="1">
      <c r="A63" s="125">
        <v>57</v>
      </c>
      <c r="B63" s="107"/>
      <c r="C63" s="321"/>
      <c r="D63" s="347" t="s">
        <v>684</v>
      </c>
      <c r="E63" s="107" t="s">
        <v>1709</v>
      </c>
      <c r="F63" s="126">
        <v>0</v>
      </c>
      <c r="G63" s="107" t="str">
        <f t="shared" si="0"/>
        <v>SH19-00057</v>
      </c>
      <c r="H63" s="108"/>
      <c r="I63" s="126"/>
      <c r="J63" s="110">
        <f t="shared" si="1"/>
        <v>0</v>
      </c>
      <c r="K63" s="108"/>
      <c r="L63" s="107"/>
      <c r="M63" s="319">
        <f t="shared" si="2"/>
        <v>0</v>
      </c>
      <c r="N63" s="107" t="s">
        <v>1942</v>
      </c>
    </row>
    <row r="64" spans="1:14" s="200" customFormat="1" ht="18" customHeight="1">
      <c r="A64" s="125">
        <v>58</v>
      </c>
      <c r="B64" s="107" t="s">
        <v>55</v>
      </c>
      <c r="C64" s="108">
        <v>43468</v>
      </c>
      <c r="D64" s="107" t="s">
        <v>685</v>
      </c>
      <c r="E64" s="107" t="s">
        <v>1709</v>
      </c>
      <c r="F64" s="126">
        <v>2277.27</v>
      </c>
      <c r="G64" s="107" t="str">
        <f t="shared" si="0"/>
        <v>SH19-00058</v>
      </c>
      <c r="H64" s="108"/>
      <c r="I64" s="126"/>
      <c r="J64" s="110">
        <f t="shared" si="1"/>
        <v>2277.27</v>
      </c>
      <c r="K64" s="108"/>
      <c r="L64" s="107"/>
      <c r="M64" s="319">
        <f t="shared" si="2"/>
        <v>0</v>
      </c>
      <c r="N64" s="107"/>
    </row>
    <row r="65" spans="1:14" s="200" customFormat="1" ht="18" customHeight="1">
      <c r="A65" s="125">
        <v>59</v>
      </c>
      <c r="B65" s="107" t="s">
        <v>29</v>
      </c>
      <c r="C65" s="108">
        <v>43468</v>
      </c>
      <c r="D65" s="107" t="s">
        <v>686</v>
      </c>
      <c r="E65" s="107" t="s">
        <v>1709</v>
      </c>
      <c r="F65" s="126">
        <v>6988.8</v>
      </c>
      <c r="G65" s="107" t="str">
        <f t="shared" si="0"/>
        <v>SH19-00059</v>
      </c>
      <c r="H65" s="108"/>
      <c r="I65" s="126"/>
      <c r="J65" s="110">
        <f t="shared" si="1"/>
        <v>6988.8</v>
      </c>
      <c r="K65" s="108"/>
      <c r="L65" s="107"/>
      <c r="M65" s="319">
        <f t="shared" si="2"/>
        <v>0</v>
      </c>
      <c r="N65" s="107"/>
    </row>
    <row r="66" spans="1:14" s="200" customFormat="1" ht="18" customHeight="1">
      <c r="A66" s="125">
        <v>60</v>
      </c>
      <c r="B66" s="107" t="s">
        <v>54</v>
      </c>
      <c r="C66" s="108">
        <v>43468</v>
      </c>
      <c r="D66" s="107" t="s">
        <v>687</v>
      </c>
      <c r="E66" s="107" t="s">
        <v>1709</v>
      </c>
      <c r="F66" s="126">
        <v>286.5</v>
      </c>
      <c r="G66" s="107" t="str">
        <f t="shared" si="0"/>
        <v>SH19-00060</v>
      </c>
      <c r="H66" s="108"/>
      <c r="I66" s="126"/>
      <c r="J66" s="110">
        <f t="shared" si="1"/>
        <v>286.5</v>
      </c>
      <c r="K66" s="108"/>
      <c r="L66" s="107"/>
      <c r="M66" s="319">
        <f t="shared" si="2"/>
        <v>0</v>
      </c>
      <c r="N66" s="107"/>
    </row>
    <row r="67" spans="1:14" s="200" customFormat="1" ht="18" customHeight="1">
      <c r="A67" s="125">
        <v>61</v>
      </c>
      <c r="B67" s="107" t="s">
        <v>142</v>
      </c>
      <c r="C67" s="321">
        <v>43468</v>
      </c>
      <c r="D67" s="107" t="s">
        <v>688</v>
      </c>
      <c r="E67" s="107" t="s">
        <v>1709</v>
      </c>
      <c r="F67" s="126">
        <v>2018.42</v>
      </c>
      <c r="G67" s="107" t="str">
        <f t="shared" si="0"/>
        <v>SH19-00061</v>
      </c>
      <c r="H67" s="108"/>
      <c r="I67" s="126"/>
      <c r="J67" s="110">
        <f t="shared" si="1"/>
        <v>2018.42</v>
      </c>
      <c r="K67" s="108"/>
      <c r="L67" s="107"/>
      <c r="M67" s="319">
        <f t="shared" si="2"/>
        <v>0</v>
      </c>
      <c r="N67" s="107"/>
    </row>
    <row r="68" spans="1:14" s="200" customFormat="1" ht="18" customHeight="1">
      <c r="A68" s="125">
        <v>62</v>
      </c>
      <c r="B68" s="107" t="s">
        <v>142</v>
      </c>
      <c r="C68" s="321">
        <v>43468</v>
      </c>
      <c r="D68" s="107" t="s">
        <v>689</v>
      </c>
      <c r="E68" s="107" t="s">
        <v>1709</v>
      </c>
      <c r="F68" s="126">
        <v>1053.57</v>
      </c>
      <c r="G68" s="107" t="str">
        <f t="shared" si="0"/>
        <v>SH19-00062</v>
      </c>
      <c r="H68" s="108"/>
      <c r="I68" s="126"/>
      <c r="J68" s="110">
        <f t="shared" si="1"/>
        <v>1053.57</v>
      </c>
      <c r="K68" s="108"/>
      <c r="L68" s="107"/>
      <c r="M68" s="319">
        <f t="shared" si="2"/>
        <v>0</v>
      </c>
      <c r="N68" s="107"/>
    </row>
    <row r="69" spans="1:14" s="200" customFormat="1" ht="18" customHeight="1">
      <c r="A69" s="125">
        <v>63</v>
      </c>
      <c r="B69" s="107" t="s">
        <v>1746</v>
      </c>
      <c r="C69" s="321"/>
      <c r="D69" s="327" t="s">
        <v>690</v>
      </c>
      <c r="E69" s="107" t="s">
        <v>1709</v>
      </c>
      <c r="F69" s="126">
        <v>0</v>
      </c>
      <c r="G69" s="107" t="str">
        <f t="shared" si="0"/>
        <v>SH19-00063</v>
      </c>
      <c r="H69" s="108"/>
      <c r="I69" s="126"/>
      <c r="J69" s="110">
        <f t="shared" si="1"/>
        <v>0</v>
      </c>
      <c r="K69" s="108"/>
      <c r="L69" s="107"/>
      <c r="M69" s="319">
        <f t="shared" si="2"/>
        <v>0</v>
      </c>
      <c r="N69" s="107"/>
    </row>
    <row r="70" spans="1:14" s="200" customFormat="1" ht="18" customHeight="1">
      <c r="A70" s="125">
        <v>64</v>
      </c>
      <c r="B70" s="107" t="s">
        <v>225</v>
      </c>
      <c r="C70" s="321">
        <v>43468</v>
      </c>
      <c r="D70" s="107" t="s">
        <v>691</v>
      </c>
      <c r="E70" s="107" t="s">
        <v>1709</v>
      </c>
      <c r="F70" s="126">
        <v>2734.92</v>
      </c>
      <c r="G70" s="107" t="str">
        <f t="shared" si="0"/>
        <v>SH19-00064</v>
      </c>
      <c r="H70" s="108"/>
      <c r="I70" s="126"/>
      <c r="J70" s="110">
        <f t="shared" si="1"/>
        <v>2734.92</v>
      </c>
      <c r="K70" s="108"/>
      <c r="L70" s="107"/>
      <c r="M70" s="319">
        <f t="shared" si="2"/>
        <v>0</v>
      </c>
      <c r="N70" s="107"/>
    </row>
    <row r="71" spans="1:14" s="200" customFormat="1" ht="18" customHeight="1">
      <c r="A71" s="125">
        <v>65</v>
      </c>
      <c r="B71" s="107" t="s">
        <v>43</v>
      </c>
      <c r="C71" s="321">
        <v>43468</v>
      </c>
      <c r="D71" s="107" t="s">
        <v>692</v>
      </c>
      <c r="E71" s="107" t="s">
        <v>1709</v>
      </c>
      <c r="F71" s="126">
        <v>1323</v>
      </c>
      <c r="G71" s="107" t="str">
        <f t="shared" si="0"/>
        <v>SH19-00065</v>
      </c>
      <c r="H71" s="108"/>
      <c r="I71" s="126"/>
      <c r="J71" s="110">
        <f t="shared" si="1"/>
        <v>1323</v>
      </c>
      <c r="K71" s="108"/>
      <c r="L71" s="107"/>
      <c r="M71" s="319">
        <f t="shared" si="2"/>
        <v>0</v>
      </c>
      <c r="N71" s="107"/>
    </row>
    <row r="72" spans="1:14" s="200" customFormat="1" ht="18" customHeight="1">
      <c r="A72" s="125">
        <v>66</v>
      </c>
      <c r="B72" s="107" t="s">
        <v>43</v>
      </c>
      <c r="C72" s="321">
        <v>43468</v>
      </c>
      <c r="D72" s="107" t="s">
        <v>693</v>
      </c>
      <c r="E72" s="107" t="s">
        <v>1709</v>
      </c>
      <c r="F72" s="126">
        <v>4644.3500000000004</v>
      </c>
      <c r="G72" s="107" t="str">
        <f t="shared" si="0"/>
        <v>SH19-00066</v>
      </c>
      <c r="H72" s="108"/>
      <c r="I72" s="126"/>
      <c r="J72" s="110">
        <f t="shared" si="1"/>
        <v>4644.3500000000004</v>
      </c>
      <c r="K72" s="108"/>
      <c r="L72" s="107"/>
      <c r="M72" s="319">
        <f t="shared" si="2"/>
        <v>0</v>
      </c>
      <c r="N72" s="107"/>
    </row>
    <row r="73" spans="1:14" s="200" customFormat="1" ht="18" customHeight="1">
      <c r="A73" s="125">
        <v>67</v>
      </c>
      <c r="B73" s="107" t="s">
        <v>55</v>
      </c>
      <c r="C73" s="321">
        <v>43469</v>
      </c>
      <c r="D73" s="107" t="s">
        <v>694</v>
      </c>
      <c r="E73" s="107" t="s">
        <v>1709</v>
      </c>
      <c r="F73" s="126">
        <v>1548.18</v>
      </c>
      <c r="G73" s="107" t="str">
        <f t="shared" si="0"/>
        <v>SH19-00067</v>
      </c>
      <c r="H73" s="108"/>
      <c r="I73" s="126"/>
      <c r="J73" s="110">
        <f t="shared" si="1"/>
        <v>1548.18</v>
      </c>
      <c r="K73" s="108"/>
      <c r="L73" s="107"/>
      <c r="M73" s="319">
        <f t="shared" si="2"/>
        <v>0</v>
      </c>
      <c r="N73" s="107"/>
    </row>
    <row r="74" spans="1:14" s="200" customFormat="1" ht="18" customHeight="1">
      <c r="A74" s="125">
        <v>68</v>
      </c>
      <c r="B74" s="107" t="s">
        <v>55</v>
      </c>
      <c r="C74" s="321">
        <v>43469</v>
      </c>
      <c r="D74" s="107" t="s">
        <v>695</v>
      </c>
      <c r="E74" s="107" t="s">
        <v>1709</v>
      </c>
      <c r="F74" s="126">
        <v>1644.84</v>
      </c>
      <c r="G74" s="107" t="str">
        <f t="shared" si="0"/>
        <v>SH19-00068</v>
      </c>
      <c r="H74" s="108"/>
      <c r="I74" s="126"/>
      <c r="J74" s="110">
        <f t="shared" si="1"/>
        <v>1644.84</v>
      </c>
      <c r="K74" s="108"/>
      <c r="L74" s="107"/>
      <c r="M74" s="319">
        <f t="shared" si="2"/>
        <v>0</v>
      </c>
      <c r="N74" s="107"/>
    </row>
    <row r="75" spans="1:14" s="200" customFormat="1" ht="18" customHeight="1">
      <c r="A75" s="125">
        <v>69</v>
      </c>
      <c r="B75" s="107" t="s">
        <v>55</v>
      </c>
      <c r="C75" s="321">
        <v>43469</v>
      </c>
      <c r="D75" s="107" t="s">
        <v>696</v>
      </c>
      <c r="E75" s="107" t="s">
        <v>1709</v>
      </c>
      <c r="F75" s="126">
        <v>708.84</v>
      </c>
      <c r="G75" s="107" t="str">
        <f t="shared" ref="G75:G106" si="3">D75</f>
        <v>SH19-00069</v>
      </c>
      <c r="H75" s="108"/>
      <c r="I75" s="126"/>
      <c r="J75" s="110">
        <f t="shared" ref="J75:J138" si="4">F75-I75</f>
        <v>708.84</v>
      </c>
      <c r="K75" s="108"/>
      <c r="L75" s="107"/>
      <c r="M75" s="319">
        <f t="shared" ref="M75:M140" si="5">K75-H75</f>
        <v>0</v>
      </c>
      <c r="N75" s="107"/>
    </row>
    <row r="76" spans="1:14" s="200" customFormat="1" ht="18" customHeight="1">
      <c r="A76" s="125">
        <v>70</v>
      </c>
      <c r="B76" s="107" t="s">
        <v>1746</v>
      </c>
      <c r="C76" s="321"/>
      <c r="D76" s="327" t="s">
        <v>697</v>
      </c>
      <c r="E76" s="107" t="s">
        <v>1709</v>
      </c>
      <c r="F76" s="126">
        <v>0</v>
      </c>
      <c r="G76" s="107" t="str">
        <f t="shared" si="3"/>
        <v>SH19-00070</v>
      </c>
      <c r="H76" s="108"/>
      <c r="I76" s="126"/>
      <c r="J76" s="110">
        <f t="shared" si="4"/>
        <v>0</v>
      </c>
      <c r="K76" s="108"/>
      <c r="L76" s="107"/>
      <c r="M76" s="319">
        <f t="shared" si="5"/>
        <v>0</v>
      </c>
      <c r="N76" s="107"/>
    </row>
    <row r="77" spans="1:14" s="200" customFormat="1" ht="18" customHeight="1">
      <c r="A77" s="125">
        <v>71</v>
      </c>
      <c r="B77" s="107" t="s">
        <v>238</v>
      </c>
      <c r="C77" s="321">
        <v>43469</v>
      </c>
      <c r="D77" s="107" t="s">
        <v>698</v>
      </c>
      <c r="E77" s="107" t="s">
        <v>1709</v>
      </c>
      <c r="F77" s="126">
        <v>7557.12</v>
      </c>
      <c r="G77" s="107" t="str">
        <f t="shared" si="3"/>
        <v>SH19-00071</v>
      </c>
      <c r="H77" s="108"/>
      <c r="I77" s="126"/>
      <c r="J77" s="110">
        <f t="shared" si="4"/>
        <v>7557.12</v>
      </c>
      <c r="K77" s="108"/>
      <c r="L77" s="107"/>
      <c r="M77" s="319">
        <f t="shared" si="5"/>
        <v>0</v>
      </c>
      <c r="N77" s="107"/>
    </row>
    <row r="78" spans="1:14" s="200" customFormat="1" ht="18" customHeight="1">
      <c r="A78" s="125">
        <v>72</v>
      </c>
      <c r="B78" s="107" t="s">
        <v>43</v>
      </c>
      <c r="C78" s="321">
        <v>43469</v>
      </c>
      <c r="D78" s="107" t="s">
        <v>699</v>
      </c>
      <c r="E78" s="107" t="s">
        <v>1709</v>
      </c>
      <c r="F78" s="126">
        <v>5080</v>
      </c>
      <c r="G78" s="107" t="str">
        <f t="shared" si="3"/>
        <v>SH19-00072</v>
      </c>
      <c r="H78" s="108"/>
      <c r="I78" s="126"/>
      <c r="J78" s="110">
        <f t="shared" si="4"/>
        <v>5080</v>
      </c>
      <c r="K78" s="108"/>
      <c r="L78" s="107"/>
      <c r="M78" s="319">
        <f t="shared" si="5"/>
        <v>0</v>
      </c>
      <c r="N78" s="107"/>
    </row>
    <row r="79" spans="1:14" s="200" customFormat="1" ht="18" customHeight="1">
      <c r="A79" s="125">
        <v>73</v>
      </c>
      <c r="B79" s="107" t="s">
        <v>142</v>
      </c>
      <c r="C79" s="321">
        <v>43469</v>
      </c>
      <c r="D79" s="107" t="s">
        <v>700</v>
      </c>
      <c r="E79" s="107" t="s">
        <v>1709</v>
      </c>
      <c r="F79" s="126">
        <v>537.38</v>
      </c>
      <c r="G79" s="107" t="str">
        <f t="shared" si="3"/>
        <v>SH19-00073</v>
      </c>
      <c r="H79" s="108"/>
      <c r="I79" s="126"/>
      <c r="J79" s="110">
        <f t="shared" si="4"/>
        <v>537.38</v>
      </c>
      <c r="K79" s="108"/>
      <c r="L79" s="107"/>
      <c r="M79" s="319">
        <f t="shared" si="5"/>
        <v>0</v>
      </c>
      <c r="N79" s="107"/>
    </row>
    <row r="80" spans="1:14" s="200" customFormat="1" ht="15.75" customHeight="1">
      <c r="A80" s="125">
        <v>74</v>
      </c>
      <c r="B80" s="107" t="s">
        <v>197</v>
      </c>
      <c r="C80" s="321">
        <v>43469</v>
      </c>
      <c r="D80" s="107" t="s">
        <v>701</v>
      </c>
      <c r="E80" s="107" t="s">
        <v>1709</v>
      </c>
      <c r="F80" s="126">
        <v>4069.95</v>
      </c>
      <c r="G80" s="107" t="str">
        <f t="shared" si="3"/>
        <v>SH19-00074</v>
      </c>
      <c r="H80" s="108"/>
      <c r="I80" s="126"/>
      <c r="J80" s="110">
        <f t="shared" si="4"/>
        <v>4069.95</v>
      </c>
      <c r="K80" s="108"/>
      <c r="L80" s="107"/>
      <c r="M80" s="319">
        <f t="shared" si="5"/>
        <v>0</v>
      </c>
      <c r="N80" s="107"/>
    </row>
    <row r="81" spans="1:14" s="200" customFormat="1" ht="18" customHeight="1">
      <c r="A81" s="125">
        <v>75</v>
      </c>
      <c r="B81" s="107" t="s">
        <v>225</v>
      </c>
      <c r="C81" s="108">
        <v>43469</v>
      </c>
      <c r="D81" s="107" t="s">
        <v>702</v>
      </c>
      <c r="E81" s="107" t="s">
        <v>1709</v>
      </c>
      <c r="F81" s="126">
        <v>2981.7</v>
      </c>
      <c r="G81" s="107" t="str">
        <f t="shared" si="3"/>
        <v>SH19-00075</v>
      </c>
      <c r="H81" s="108"/>
      <c r="I81" s="126"/>
      <c r="J81" s="110">
        <f t="shared" si="4"/>
        <v>2981.7</v>
      </c>
      <c r="K81" s="108"/>
      <c r="L81" s="107"/>
      <c r="M81" s="319">
        <f t="shared" si="5"/>
        <v>0</v>
      </c>
      <c r="N81" s="107"/>
    </row>
    <row r="82" spans="1:14" s="200" customFormat="1" ht="18" customHeight="1">
      <c r="A82" s="125">
        <v>76</v>
      </c>
      <c r="B82" s="107" t="s">
        <v>54</v>
      </c>
      <c r="C82" s="321">
        <v>43469</v>
      </c>
      <c r="D82" s="107" t="s">
        <v>703</v>
      </c>
      <c r="E82" s="107" t="s">
        <v>1709</v>
      </c>
      <c r="F82" s="126">
        <v>892.8</v>
      </c>
      <c r="G82" s="107" t="str">
        <f t="shared" si="3"/>
        <v>SH19-00076</v>
      </c>
      <c r="H82" s="108"/>
      <c r="I82" s="126"/>
      <c r="J82" s="110">
        <f t="shared" si="4"/>
        <v>892.8</v>
      </c>
      <c r="K82" s="108"/>
      <c r="L82" s="107"/>
      <c r="M82" s="319">
        <f t="shared" si="5"/>
        <v>0</v>
      </c>
      <c r="N82" s="107"/>
    </row>
    <row r="83" spans="1:14" s="200" customFormat="1" ht="18" customHeight="1">
      <c r="A83" s="125">
        <v>77</v>
      </c>
      <c r="B83" s="107" t="s">
        <v>55</v>
      </c>
      <c r="C83" s="321">
        <v>43469</v>
      </c>
      <c r="D83" s="107" t="s">
        <v>704</v>
      </c>
      <c r="E83" s="107" t="s">
        <v>1709</v>
      </c>
      <c r="F83" s="126">
        <v>62.6</v>
      </c>
      <c r="G83" s="107" t="str">
        <f t="shared" si="3"/>
        <v>SH19-00077</v>
      </c>
      <c r="H83" s="108"/>
      <c r="I83" s="126"/>
      <c r="J83" s="110">
        <f t="shared" si="4"/>
        <v>62.6</v>
      </c>
      <c r="K83" s="108"/>
      <c r="L83" s="107"/>
      <c r="M83" s="319">
        <f t="shared" si="5"/>
        <v>0</v>
      </c>
      <c r="N83" s="107"/>
    </row>
    <row r="84" spans="1:14" s="200" customFormat="1" ht="18" customHeight="1">
      <c r="A84" s="125">
        <v>78</v>
      </c>
      <c r="B84" s="107" t="s">
        <v>55</v>
      </c>
      <c r="C84" s="321">
        <v>43469</v>
      </c>
      <c r="D84" s="107" t="s">
        <v>705</v>
      </c>
      <c r="E84" s="107" t="s">
        <v>1709</v>
      </c>
      <c r="F84" s="126">
        <v>1549.62</v>
      </c>
      <c r="G84" s="107" t="str">
        <f t="shared" si="3"/>
        <v>SH19-00078</v>
      </c>
      <c r="H84" s="108"/>
      <c r="I84" s="126"/>
      <c r="J84" s="110">
        <f t="shared" si="4"/>
        <v>1549.62</v>
      </c>
      <c r="K84" s="108"/>
      <c r="L84" s="107"/>
      <c r="M84" s="319">
        <f t="shared" si="5"/>
        <v>0</v>
      </c>
      <c r="N84" s="107"/>
    </row>
    <row r="85" spans="1:14" s="200" customFormat="1" ht="18" customHeight="1">
      <c r="A85" s="125">
        <v>79</v>
      </c>
      <c r="B85" s="107" t="s">
        <v>53</v>
      </c>
      <c r="C85" s="321">
        <v>43469</v>
      </c>
      <c r="D85" s="107" t="s">
        <v>706</v>
      </c>
      <c r="E85" s="107" t="s">
        <v>1709</v>
      </c>
      <c r="F85" s="126">
        <v>2332</v>
      </c>
      <c r="G85" s="107" t="str">
        <f t="shared" si="3"/>
        <v>SH19-00079</v>
      </c>
      <c r="H85" s="108"/>
      <c r="I85" s="126"/>
      <c r="J85" s="110">
        <f t="shared" si="4"/>
        <v>2332</v>
      </c>
      <c r="K85" s="108"/>
      <c r="L85" s="107"/>
      <c r="M85" s="319">
        <f t="shared" si="5"/>
        <v>0</v>
      </c>
      <c r="N85" s="107"/>
    </row>
    <row r="86" spans="1:14" s="200" customFormat="1" ht="18" customHeight="1">
      <c r="A86" s="125">
        <v>80</v>
      </c>
      <c r="B86" s="107" t="s">
        <v>141</v>
      </c>
      <c r="C86" s="321">
        <v>43469</v>
      </c>
      <c r="D86" s="107" t="s">
        <v>707</v>
      </c>
      <c r="E86" s="107" t="s">
        <v>1709</v>
      </c>
      <c r="F86" s="126">
        <v>3695</v>
      </c>
      <c r="G86" s="107" t="str">
        <f t="shared" si="3"/>
        <v>SH19-00080</v>
      </c>
      <c r="H86" s="108"/>
      <c r="I86" s="126"/>
      <c r="J86" s="110">
        <f t="shared" si="4"/>
        <v>3695</v>
      </c>
      <c r="K86" s="108"/>
      <c r="L86" s="107"/>
      <c r="M86" s="319">
        <f t="shared" si="5"/>
        <v>0</v>
      </c>
      <c r="N86" s="107"/>
    </row>
    <row r="87" spans="1:14" s="200" customFormat="1" ht="18" customHeight="1">
      <c r="A87" s="125">
        <v>81</v>
      </c>
      <c r="B87" s="107" t="s">
        <v>142</v>
      </c>
      <c r="C87" s="321">
        <v>43469</v>
      </c>
      <c r="D87" s="107" t="s">
        <v>708</v>
      </c>
      <c r="E87" s="107" t="s">
        <v>1709</v>
      </c>
      <c r="F87" s="126">
        <v>1462.76</v>
      </c>
      <c r="G87" s="107" t="str">
        <f t="shared" si="3"/>
        <v>SH19-00081</v>
      </c>
      <c r="H87" s="108"/>
      <c r="I87" s="126"/>
      <c r="J87" s="110">
        <f t="shared" si="4"/>
        <v>1462.76</v>
      </c>
      <c r="K87" s="108"/>
      <c r="L87" s="107"/>
      <c r="M87" s="319">
        <f t="shared" si="5"/>
        <v>0</v>
      </c>
      <c r="N87" s="107"/>
    </row>
    <row r="88" spans="1:14" s="200" customFormat="1" ht="18" customHeight="1">
      <c r="A88" s="125">
        <v>82</v>
      </c>
      <c r="B88" s="107" t="s">
        <v>142</v>
      </c>
      <c r="C88" s="321">
        <v>43469</v>
      </c>
      <c r="D88" s="107" t="s">
        <v>709</v>
      </c>
      <c r="E88" s="107" t="s">
        <v>1709</v>
      </c>
      <c r="F88" s="126">
        <v>357.53</v>
      </c>
      <c r="G88" s="107" t="str">
        <f t="shared" si="3"/>
        <v>SH19-00082</v>
      </c>
      <c r="H88" s="108"/>
      <c r="I88" s="126"/>
      <c r="J88" s="110">
        <f t="shared" si="4"/>
        <v>357.53</v>
      </c>
      <c r="K88" s="108"/>
      <c r="L88" s="107"/>
      <c r="M88" s="319">
        <f t="shared" si="5"/>
        <v>0</v>
      </c>
      <c r="N88" s="107"/>
    </row>
    <row r="89" spans="1:14" s="200" customFormat="1" ht="18" customHeight="1">
      <c r="A89" s="125">
        <v>83</v>
      </c>
      <c r="B89" s="107" t="s">
        <v>223</v>
      </c>
      <c r="C89" s="321">
        <v>43469</v>
      </c>
      <c r="D89" s="107" t="s">
        <v>710</v>
      </c>
      <c r="E89" s="107" t="s">
        <v>1709</v>
      </c>
      <c r="F89" s="126">
        <v>2012.3</v>
      </c>
      <c r="G89" s="107" t="str">
        <f t="shared" si="3"/>
        <v>SH19-00083</v>
      </c>
      <c r="H89" s="108"/>
      <c r="I89" s="126"/>
      <c r="J89" s="110">
        <f t="shared" si="4"/>
        <v>2012.3</v>
      </c>
      <c r="K89" s="108"/>
      <c r="L89" s="107"/>
      <c r="M89" s="319">
        <f t="shared" si="5"/>
        <v>0</v>
      </c>
      <c r="N89" s="107"/>
    </row>
    <row r="90" spans="1:14" s="200" customFormat="1" ht="18" customHeight="1">
      <c r="A90" s="125">
        <v>84</v>
      </c>
      <c r="B90" s="107" t="s">
        <v>141</v>
      </c>
      <c r="C90" s="321">
        <v>43469</v>
      </c>
      <c r="D90" s="107" t="s">
        <v>711</v>
      </c>
      <c r="E90" s="107" t="s">
        <v>1709</v>
      </c>
      <c r="F90" s="126">
        <v>4786.3100000000004</v>
      </c>
      <c r="G90" s="107" t="str">
        <f t="shared" si="3"/>
        <v>SH19-00084</v>
      </c>
      <c r="H90" s="108"/>
      <c r="I90" s="126"/>
      <c r="J90" s="110">
        <f t="shared" si="4"/>
        <v>4786.3100000000004</v>
      </c>
      <c r="K90" s="108"/>
      <c r="L90" s="107"/>
      <c r="M90" s="319">
        <f t="shared" si="5"/>
        <v>0</v>
      </c>
      <c r="N90" s="107"/>
    </row>
    <row r="91" spans="1:14" s="200" customFormat="1" ht="18" customHeight="1">
      <c r="A91" s="125">
        <v>85</v>
      </c>
      <c r="B91" s="107" t="s">
        <v>43</v>
      </c>
      <c r="C91" s="321">
        <v>43469</v>
      </c>
      <c r="D91" s="107" t="s">
        <v>712</v>
      </c>
      <c r="E91" s="107" t="s">
        <v>1709</v>
      </c>
      <c r="F91" s="126">
        <v>4751.0200000000004</v>
      </c>
      <c r="G91" s="107" t="str">
        <f t="shared" si="3"/>
        <v>SH19-00085</v>
      </c>
      <c r="H91" s="108"/>
      <c r="I91" s="126"/>
      <c r="J91" s="110">
        <f t="shared" si="4"/>
        <v>4751.0200000000004</v>
      </c>
      <c r="K91" s="108"/>
      <c r="L91" s="107"/>
      <c r="M91" s="319">
        <f t="shared" si="5"/>
        <v>0</v>
      </c>
      <c r="N91" s="107"/>
    </row>
    <row r="92" spans="1:14" s="200" customFormat="1" ht="18" customHeight="1">
      <c r="A92" s="125">
        <v>86</v>
      </c>
      <c r="B92" s="107" t="s">
        <v>43</v>
      </c>
      <c r="C92" s="321">
        <v>43469</v>
      </c>
      <c r="D92" s="107" t="s">
        <v>713</v>
      </c>
      <c r="E92" s="107" t="s">
        <v>1709</v>
      </c>
      <c r="F92" s="126">
        <v>900</v>
      </c>
      <c r="G92" s="107" t="str">
        <f t="shared" si="3"/>
        <v>SH19-00086</v>
      </c>
      <c r="H92" s="108"/>
      <c r="I92" s="126"/>
      <c r="J92" s="110">
        <f t="shared" si="4"/>
        <v>900</v>
      </c>
      <c r="K92" s="108"/>
      <c r="L92" s="107"/>
      <c r="M92" s="319">
        <f t="shared" si="5"/>
        <v>0</v>
      </c>
      <c r="N92" s="107"/>
    </row>
    <row r="93" spans="1:14" s="200" customFormat="1" ht="18" customHeight="1">
      <c r="A93" s="125">
        <v>87</v>
      </c>
      <c r="B93" s="107" t="s">
        <v>43</v>
      </c>
      <c r="C93" s="321">
        <v>43469</v>
      </c>
      <c r="D93" s="107" t="s">
        <v>714</v>
      </c>
      <c r="E93" s="107" t="s">
        <v>1709</v>
      </c>
      <c r="F93" s="126">
        <v>1411.65</v>
      </c>
      <c r="G93" s="107" t="str">
        <f t="shared" si="3"/>
        <v>SH19-00087</v>
      </c>
      <c r="H93" s="108"/>
      <c r="I93" s="126"/>
      <c r="J93" s="110">
        <f t="shared" si="4"/>
        <v>1411.65</v>
      </c>
      <c r="K93" s="108"/>
      <c r="L93" s="107"/>
      <c r="M93" s="319">
        <f t="shared" si="5"/>
        <v>0</v>
      </c>
      <c r="N93" s="107"/>
    </row>
    <row r="94" spans="1:14" s="200" customFormat="1" ht="18" customHeight="1">
      <c r="A94" s="125">
        <v>88</v>
      </c>
      <c r="B94" s="107" t="s">
        <v>43</v>
      </c>
      <c r="C94" s="321">
        <v>43470</v>
      </c>
      <c r="D94" s="107" t="s">
        <v>715</v>
      </c>
      <c r="E94" s="107" t="s">
        <v>1709</v>
      </c>
      <c r="F94" s="126">
        <v>2268</v>
      </c>
      <c r="G94" s="107" t="str">
        <f t="shared" si="3"/>
        <v>SH19-00088</v>
      </c>
      <c r="H94" s="108"/>
      <c r="I94" s="126"/>
      <c r="J94" s="110">
        <f t="shared" si="4"/>
        <v>2268</v>
      </c>
      <c r="K94" s="108"/>
      <c r="L94" s="107"/>
      <c r="M94" s="319">
        <f t="shared" si="5"/>
        <v>0</v>
      </c>
      <c r="N94" s="107"/>
    </row>
    <row r="95" spans="1:14" s="200" customFormat="1" ht="18" customHeight="1">
      <c r="A95" s="125">
        <v>89</v>
      </c>
      <c r="B95" s="107" t="s">
        <v>1746</v>
      </c>
      <c r="C95" s="321"/>
      <c r="D95" s="327" t="s">
        <v>716</v>
      </c>
      <c r="E95" s="107" t="s">
        <v>1709</v>
      </c>
      <c r="F95" s="126">
        <v>0</v>
      </c>
      <c r="G95" s="107" t="str">
        <f t="shared" si="3"/>
        <v>SH19-00089</v>
      </c>
      <c r="H95" s="108"/>
      <c r="I95" s="126"/>
      <c r="J95" s="110">
        <f t="shared" si="4"/>
        <v>0</v>
      </c>
      <c r="K95" s="108"/>
      <c r="L95" s="107"/>
      <c r="M95" s="319">
        <f t="shared" si="5"/>
        <v>0</v>
      </c>
      <c r="N95" s="107"/>
    </row>
    <row r="96" spans="1:14" s="200" customFormat="1" ht="18" customHeight="1">
      <c r="A96" s="125">
        <v>90</v>
      </c>
      <c r="B96" s="107" t="s">
        <v>1746</v>
      </c>
      <c r="C96" s="321"/>
      <c r="D96" s="327" t="s">
        <v>717</v>
      </c>
      <c r="E96" s="107" t="s">
        <v>1709</v>
      </c>
      <c r="F96" s="126">
        <v>0</v>
      </c>
      <c r="G96" s="107" t="str">
        <f t="shared" si="3"/>
        <v>SH19-00090</v>
      </c>
      <c r="H96" s="108"/>
      <c r="I96" s="126"/>
      <c r="J96" s="110">
        <f t="shared" si="4"/>
        <v>0</v>
      </c>
      <c r="K96" s="108"/>
      <c r="L96" s="107"/>
      <c r="M96" s="319">
        <f t="shared" si="5"/>
        <v>0</v>
      </c>
      <c r="N96" s="107"/>
    </row>
    <row r="97" spans="1:14" s="200" customFormat="1" ht="18" customHeight="1">
      <c r="A97" s="125">
        <v>91</v>
      </c>
      <c r="B97" s="107" t="s">
        <v>142</v>
      </c>
      <c r="C97" s="321">
        <v>43470</v>
      </c>
      <c r="D97" s="107" t="s">
        <v>718</v>
      </c>
      <c r="E97" s="107" t="s">
        <v>1709</v>
      </c>
      <c r="F97" s="126">
        <v>1565.01</v>
      </c>
      <c r="G97" s="107" t="str">
        <f t="shared" si="3"/>
        <v>SH19-00091</v>
      </c>
      <c r="H97" s="108"/>
      <c r="I97" s="126"/>
      <c r="J97" s="110">
        <f t="shared" si="4"/>
        <v>1565.01</v>
      </c>
      <c r="K97" s="108"/>
      <c r="L97" s="107"/>
      <c r="M97" s="319">
        <f t="shared" si="5"/>
        <v>0</v>
      </c>
      <c r="N97" s="107"/>
    </row>
    <row r="98" spans="1:14" s="200" customFormat="1" ht="18" customHeight="1">
      <c r="A98" s="125">
        <v>92</v>
      </c>
      <c r="B98" s="107" t="s">
        <v>142</v>
      </c>
      <c r="C98" s="321">
        <v>43470</v>
      </c>
      <c r="D98" s="107" t="s">
        <v>719</v>
      </c>
      <c r="E98" s="107" t="s">
        <v>1709</v>
      </c>
      <c r="F98" s="126">
        <v>307</v>
      </c>
      <c r="G98" s="107" t="str">
        <f t="shared" si="3"/>
        <v>SH19-00092</v>
      </c>
      <c r="H98" s="108"/>
      <c r="I98" s="126"/>
      <c r="J98" s="110">
        <f t="shared" si="4"/>
        <v>307</v>
      </c>
      <c r="K98" s="108"/>
      <c r="L98" s="107"/>
      <c r="M98" s="319">
        <f t="shared" si="5"/>
        <v>0</v>
      </c>
      <c r="N98" s="107"/>
    </row>
    <row r="99" spans="1:14" s="200" customFormat="1" ht="18" customHeight="1">
      <c r="A99" s="125">
        <v>93</v>
      </c>
      <c r="B99" s="107" t="s">
        <v>29</v>
      </c>
      <c r="C99" s="321">
        <v>43470</v>
      </c>
      <c r="D99" s="107" t="s">
        <v>720</v>
      </c>
      <c r="E99" s="107" t="s">
        <v>1709</v>
      </c>
      <c r="F99" s="126">
        <v>9984</v>
      </c>
      <c r="G99" s="107" t="str">
        <f t="shared" si="3"/>
        <v>SH19-00093</v>
      </c>
      <c r="H99" s="108"/>
      <c r="I99" s="126"/>
      <c r="J99" s="110">
        <f t="shared" si="4"/>
        <v>9984</v>
      </c>
      <c r="K99" s="108"/>
      <c r="L99" s="107"/>
      <c r="M99" s="319"/>
      <c r="N99" s="107"/>
    </row>
    <row r="100" spans="1:14" s="200" customFormat="1" ht="18" customHeight="1">
      <c r="A100" s="125">
        <v>94</v>
      </c>
      <c r="B100" s="107"/>
      <c r="C100" s="108"/>
      <c r="D100" s="347" t="s">
        <v>721</v>
      </c>
      <c r="E100" s="107" t="s">
        <v>1709</v>
      </c>
      <c r="F100" s="126">
        <v>0</v>
      </c>
      <c r="G100" s="107" t="str">
        <f t="shared" si="3"/>
        <v>SH19-00094</v>
      </c>
      <c r="H100" s="108"/>
      <c r="I100" s="126"/>
      <c r="J100" s="110">
        <f t="shared" si="4"/>
        <v>0</v>
      </c>
      <c r="K100" s="108"/>
      <c r="L100" s="107"/>
      <c r="M100" s="319">
        <f t="shared" si="5"/>
        <v>0</v>
      </c>
      <c r="N100" s="107" t="s">
        <v>1942</v>
      </c>
    </row>
    <row r="101" spans="1:14" s="200" customFormat="1" ht="18" customHeight="1">
      <c r="A101" s="125">
        <v>95</v>
      </c>
      <c r="B101" s="107" t="s">
        <v>49</v>
      </c>
      <c r="C101" s="321">
        <v>43470</v>
      </c>
      <c r="D101" s="107" t="s">
        <v>722</v>
      </c>
      <c r="E101" s="107" t="s">
        <v>1709</v>
      </c>
      <c r="F101" s="126">
        <v>14242.8</v>
      </c>
      <c r="G101" s="107" t="str">
        <f t="shared" si="3"/>
        <v>SH19-00095</v>
      </c>
      <c r="H101" s="108"/>
      <c r="I101" s="126"/>
      <c r="J101" s="110">
        <f t="shared" si="4"/>
        <v>14242.8</v>
      </c>
      <c r="K101" s="108"/>
      <c r="L101" s="107"/>
      <c r="M101" s="319">
        <f t="shared" si="5"/>
        <v>0</v>
      </c>
      <c r="N101" s="107"/>
    </row>
    <row r="102" spans="1:14" s="200" customFormat="1" ht="18" customHeight="1">
      <c r="A102" s="125">
        <v>96</v>
      </c>
      <c r="B102" s="107" t="s">
        <v>55</v>
      </c>
      <c r="C102" s="321">
        <v>43472</v>
      </c>
      <c r="D102" s="107" t="s">
        <v>723</v>
      </c>
      <c r="E102" s="107" t="s">
        <v>1709</v>
      </c>
      <c r="F102" s="126">
        <v>1526.4</v>
      </c>
      <c r="G102" s="107" t="str">
        <f t="shared" si="3"/>
        <v>SH19-00096</v>
      </c>
      <c r="H102" s="108"/>
      <c r="I102" s="126"/>
      <c r="J102" s="110">
        <f t="shared" si="4"/>
        <v>1526.4</v>
      </c>
      <c r="K102" s="108"/>
      <c r="L102" s="107"/>
      <c r="M102" s="319">
        <f t="shared" si="5"/>
        <v>0</v>
      </c>
      <c r="N102" s="107"/>
    </row>
    <row r="103" spans="1:14" s="200" customFormat="1" ht="18" customHeight="1">
      <c r="A103" s="125">
        <v>97</v>
      </c>
      <c r="B103" s="107" t="s">
        <v>55</v>
      </c>
      <c r="C103" s="321">
        <v>43472</v>
      </c>
      <c r="D103" s="107" t="s">
        <v>724</v>
      </c>
      <c r="E103" s="107" t="s">
        <v>1709</v>
      </c>
      <c r="F103" s="126">
        <v>1644.84</v>
      </c>
      <c r="G103" s="107" t="str">
        <f t="shared" si="3"/>
        <v>SH19-00097</v>
      </c>
      <c r="H103" s="108"/>
      <c r="I103" s="126"/>
      <c r="J103" s="110">
        <f t="shared" si="4"/>
        <v>1644.84</v>
      </c>
      <c r="K103" s="108"/>
      <c r="L103" s="107"/>
      <c r="M103" s="319">
        <f t="shared" si="5"/>
        <v>0</v>
      </c>
      <c r="N103" s="107"/>
    </row>
    <row r="104" spans="1:14" s="200" customFormat="1" ht="18" customHeight="1">
      <c r="A104" s="125">
        <v>98</v>
      </c>
      <c r="B104" s="107" t="s">
        <v>346</v>
      </c>
      <c r="C104" s="321">
        <v>43472</v>
      </c>
      <c r="D104" s="107" t="s">
        <v>725</v>
      </c>
      <c r="E104" s="107" t="s">
        <v>1709</v>
      </c>
      <c r="F104" s="126">
        <v>1875.6</v>
      </c>
      <c r="G104" s="107" t="str">
        <f t="shared" si="3"/>
        <v>SH19-00098</v>
      </c>
      <c r="H104" s="108"/>
      <c r="I104" s="126"/>
      <c r="J104" s="110">
        <f t="shared" si="4"/>
        <v>1875.6</v>
      </c>
      <c r="K104" s="108"/>
      <c r="L104" s="107"/>
      <c r="M104" s="319">
        <f t="shared" si="5"/>
        <v>0</v>
      </c>
      <c r="N104" s="107"/>
    </row>
    <row r="105" spans="1:14" s="200" customFormat="1" ht="18" customHeight="1">
      <c r="A105" s="125">
        <v>99</v>
      </c>
      <c r="B105" s="107" t="s">
        <v>142</v>
      </c>
      <c r="C105" s="321">
        <v>43472</v>
      </c>
      <c r="D105" s="107" t="s">
        <v>726</v>
      </c>
      <c r="E105" s="107" t="s">
        <v>1709</v>
      </c>
      <c r="F105" s="126">
        <v>627</v>
      </c>
      <c r="G105" s="107" t="str">
        <f t="shared" si="3"/>
        <v>SH19-00099</v>
      </c>
      <c r="H105" s="108"/>
      <c r="I105" s="126"/>
      <c r="J105" s="110">
        <f t="shared" si="4"/>
        <v>627</v>
      </c>
      <c r="K105" s="108"/>
      <c r="L105" s="107"/>
      <c r="M105" s="319">
        <f t="shared" si="5"/>
        <v>0</v>
      </c>
      <c r="N105" s="107"/>
    </row>
    <row r="106" spans="1:14" s="200" customFormat="1" ht="18" customHeight="1">
      <c r="A106" s="125">
        <v>100</v>
      </c>
      <c r="B106" s="107" t="s">
        <v>1746</v>
      </c>
      <c r="C106" s="321"/>
      <c r="D106" s="327" t="s">
        <v>727</v>
      </c>
      <c r="E106" s="107" t="s">
        <v>1709</v>
      </c>
      <c r="F106" s="126">
        <v>0</v>
      </c>
      <c r="G106" s="107" t="str">
        <f t="shared" si="3"/>
        <v>SH19-00100</v>
      </c>
      <c r="H106" s="108"/>
      <c r="I106" s="126"/>
      <c r="J106" s="110">
        <f t="shared" si="4"/>
        <v>0</v>
      </c>
      <c r="K106" s="108"/>
      <c r="L106" s="107"/>
      <c r="M106" s="319">
        <f t="shared" si="5"/>
        <v>0</v>
      </c>
      <c r="N106" s="107"/>
    </row>
    <row r="107" spans="1:14" s="200" customFormat="1" ht="18" customHeight="1">
      <c r="A107" s="125">
        <v>101</v>
      </c>
      <c r="B107" s="107" t="s">
        <v>1746</v>
      </c>
      <c r="C107" s="321"/>
      <c r="D107" s="327" t="s">
        <v>728</v>
      </c>
      <c r="E107" s="107" t="s">
        <v>1709</v>
      </c>
      <c r="F107" s="126">
        <v>0</v>
      </c>
      <c r="G107" s="107" t="str">
        <f>D107</f>
        <v>SH19-00101</v>
      </c>
      <c r="H107" s="108"/>
      <c r="I107" s="126"/>
      <c r="J107" s="110">
        <f t="shared" si="4"/>
        <v>0</v>
      </c>
      <c r="K107" s="108"/>
      <c r="L107" s="107"/>
      <c r="M107" s="319">
        <f t="shared" si="5"/>
        <v>0</v>
      </c>
      <c r="N107" s="107"/>
    </row>
    <row r="108" spans="1:14" s="200" customFormat="1" ht="18" customHeight="1">
      <c r="A108" s="125">
        <v>102</v>
      </c>
      <c r="B108" s="107" t="s">
        <v>223</v>
      </c>
      <c r="C108" s="321">
        <v>43472</v>
      </c>
      <c r="D108" s="107" t="s">
        <v>729</v>
      </c>
      <c r="E108" s="107" t="s">
        <v>1709</v>
      </c>
      <c r="F108" s="126">
        <v>1682.8</v>
      </c>
      <c r="G108" s="107" t="str">
        <f t="shared" ref="G108:G173" si="6">D108</f>
        <v>SH19-00102</v>
      </c>
      <c r="H108" s="108"/>
      <c r="I108" s="126"/>
      <c r="J108" s="110">
        <f t="shared" si="4"/>
        <v>1682.8</v>
      </c>
      <c r="K108" s="108"/>
      <c r="L108" s="107"/>
      <c r="M108" s="319">
        <f t="shared" si="5"/>
        <v>0</v>
      </c>
      <c r="N108" s="107"/>
    </row>
    <row r="109" spans="1:14" s="200" customFormat="1" ht="18" customHeight="1">
      <c r="A109" s="125">
        <v>103</v>
      </c>
      <c r="B109" s="107" t="s">
        <v>287</v>
      </c>
      <c r="C109" s="321">
        <v>43472</v>
      </c>
      <c r="D109" s="107" t="s">
        <v>730</v>
      </c>
      <c r="E109" s="107" t="s">
        <v>1709</v>
      </c>
      <c r="F109" s="126">
        <v>1823.4</v>
      </c>
      <c r="G109" s="107" t="str">
        <f t="shared" si="6"/>
        <v>SH19-00103</v>
      </c>
      <c r="H109" s="108"/>
      <c r="I109" s="126"/>
      <c r="J109" s="110">
        <f t="shared" si="4"/>
        <v>1823.4</v>
      </c>
      <c r="K109" s="108"/>
      <c r="L109" s="107"/>
      <c r="M109" s="319">
        <f t="shared" si="5"/>
        <v>0</v>
      </c>
      <c r="N109" s="107"/>
    </row>
    <row r="110" spans="1:14" s="200" customFormat="1" ht="15" customHeight="1">
      <c r="A110" s="125">
        <v>104</v>
      </c>
      <c r="B110" s="107" t="s">
        <v>47</v>
      </c>
      <c r="C110" s="321">
        <v>43472</v>
      </c>
      <c r="D110" s="107" t="s">
        <v>731</v>
      </c>
      <c r="E110" s="107" t="s">
        <v>1709</v>
      </c>
      <c r="F110" s="126">
        <v>2008.08</v>
      </c>
      <c r="G110" s="107" t="str">
        <f t="shared" si="6"/>
        <v>SH19-00104</v>
      </c>
      <c r="H110" s="108"/>
      <c r="I110" s="110"/>
      <c r="J110" s="110">
        <f t="shared" si="4"/>
        <v>2008.08</v>
      </c>
      <c r="K110" s="108"/>
      <c r="L110" s="322"/>
      <c r="M110" s="319">
        <f t="shared" si="5"/>
        <v>0</v>
      </c>
      <c r="N110" s="107"/>
    </row>
    <row r="111" spans="1:14" s="200" customFormat="1" ht="18" customHeight="1">
      <c r="A111" s="125">
        <v>105</v>
      </c>
      <c r="B111" s="107" t="s">
        <v>291</v>
      </c>
      <c r="C111" s="321">
        <v>43472</v>
      </c>
      <c r="D111" s="107" t="s">
        <v>732</v>
      </c>
      <c r="E111" s="107" t="s">
        <v>1709</v>
      </c>
      <c r="F111" s="126">
        <v>6755.46</v>
      </c>
      <c r="G111" s="107" t="str">
        <f t="shared" si="6"/>
        <v>SH19-00105</v>
      </c>
      <c r="H111" s="108"/>
      <c r="I111" s="126"/>
      <c r="J111" s="110">
        <f t="shared" si="4"/>
        <v>6755.46</v>
      </c>
      <c r="K111" s="108"/>
      <c r="L111" s="107"/>
      <c r="M111" s="319">
        <f t="shared" si="5"/>
        <v>0</v>
      </c>
      <c r="N111" s="107"/>
    </row>
    <row r="112" spans="1:14" s="200" customFormat="1" ht="18" customHeight="1">
      <c r="A112" s="125">
        <v>106</v>
      </c>
      <c r="B112" s="107" t="s">
        <v>53</v>
      </c>
      <c r="C112" s="321">
        <v>43472</v>
      </c>
      <c r="D112" s="107" t="s">
        <v>733</v>
      </c>
      <c r="E112" s="107" t="s">
        <v>1709</v>
      </c>
      <c r="F112" s="126">
        <v>2051.2600000000002</v>
      </c>
      <c r="G112" s="107" t="str">
        <f t="shared" si="6"/>
        <v>SH19-00106</v>
      </c>
      <c r="H112" s="108"/>
      <c r="I112" s="126"/>
      <c r="J112" s="110">
        <f t="shared" si="4"/>
        <v>2051.2600000000002</v>
      </c>
      <c r="K112" s="108"/>
      <c r="L112" s="107"/>
      <c r="M112" s="319">
        <f t="shared" si="5"/>
        <v>0</v>
      </c>
      <c r="N112" s="107"/>
    </row>
    <row r="113" spans="1:14" s="200" customFormat="1" ht="18" customHeight="1">
      <c r="A113" s="125">
        <v>107</v>
      </c>
      <c r="B113" s="107" t="s">
        <v>142</v>
      </c>
      <c r="C113" s="321">
        <v>43472</v>
      </c>
      <c r="D113" s="107" t="s">
        <v>734</v>
      </c>
      <c r="E113" s="107" t="s">
        <v>1709</v>
      </c>
      <c r="F113" s="126">
        <v>3175.4</v>
      </c>
      <c r="G113" s="107" t="str">
        <f t="shared" si="6"/>
        <v>SH19-00107</v>
      </c>
      <c r="H113" s="108"/>
      <c r="I113" s="126"/>
      <c r="J113" s="110">
        <f t="shared" si="4"/>
        <v>3175.4</v>
      </c>
      <c r="K113" s="108"/>
      <c r="L113" s="107"/>
      <c r="M113" s="319">
        <f t="shared" si="5"/>
        <v>0</v>
      </c>
      <c r="N113" s="107"/>
    </row>
    <row r="114" spans="1:14" s="200" customFormat="1" ht="18" customHeight="1">
      <c r="A114" s="125">
        <v>108</v>
      </c>
      <c r="B114" s="107" t="s">
        <v>142</v>
      </c>
      <c r="C114" s="321">
        <v>43472</v>
      </c>
      <c r="D114" s="107" t="s">
        <v>735</v>
      </c>
      <c r="E114" s="107" t="s">
        <v>1709</v>
      </c>
      <c r="F114" s="126">
        <v>966.11</v>
      </c>
      <c r="G114" s="107" t="str">
        <f t="shared" si="6"/>
        <v>SH19-00108</v>
      </c>
      <c r="H114" s="108"/>
      <c r="I114" s="126"/>
      <c r="J114" s="110">
        <f t="shared" si="4"/>
        <v>966.11</v>
      </c>
      <c r="K114" s="108"/>
      <c r="L114" s="107"/>
      <c r="M114" s="319">
        <f t="shared" si="5"/>
        <v>0</v>
      </c>
      <c r="N114" s="107"/>
    </row>
    <row r="115" spans="1:14" s="200" customFormat="1" ht="18" customHeight="1">
      <c r="A115" s="125">
        <v>109</v>
      </c>
      <c r="B115" s="107" t="s">
        <v>42</v>
      </c>
      <c r="C115" s="321">
        <v>43473</v>
      </c>
      <c r="D115" s="107" t="s">
        <v>736</v>
      </c>
      <c r="E115" s="107" t="s">
        <v>1730</v>
      </c>
      <c r="F115" s="126">
        <v>10363.620000000001</v>
      </c>
      <c r="G115" s="107" t="str">
        <f t="shared" si="6"/>
        <v>SH19-00109</v>
      </c>
      <c r="H115" s="108"/>
      <c r="I115" s="126"/>
      <c r="J115" s="110">
        <f t="shared" si="4"/>
        <v>10363.620000000001</v>
      </c>
      <c r="K115" s="108"/>
      <c r="L115" s="107"/>
      <c r="M115" s="319">
        <f t="shared" si="5"/>
        <v>0</v>
      </c>
      <c r="N115" s="107"/>
    </row>
    <row r="116" spans="1:14" s="200" customFormat="1" ht="18" customHeight="1">
      <c r="A116" s="125">
        <v>110</v>
      </c>
      <c r="B116" s="107" t="s">
        <v>42</v>
      </c>
      <c r="C116" s="321">
        <v>43473</v>
      </c>
      <c r="D116" s="107" t="s">
        <v>737</v>
      </c>
      <c r="E116" s="107" t="s">
        <v>1730</v>
      </c>
      <c r="F116" s="126">
        <v>10159.790000000001</v>
      </c>
      <c r="G116" s="107" t="str">
        <f t="shared" si="6"/>
        <v>SH19-00110</v>
      </c>
      <c r="H116" s="108"/>
      <c r="I116" s="126"/>
      <c r="J116" s="110">
        <f t="shared" si="4"/>
        <v>10159.790000000001</v>
      </c>
      <c r="K116" s="108"/>
      <c r="L116" s="107"/>
      <c r="M116" s="319">
        <f t="shared" si="5"/>
        <v>0</v>
      </c>
      <c r="N116" s="107"/>
    </row>
    <row r="117" spans="1:14" s="200" customFormat="1" ht="18" customHeight="1">
      <c r="A117" s="125">
        <v>111</v>
      </c>
      <c r="B117" s="107" t="s">
        <v>42</v>
      </c>
      <c r="C117" s="321">
        <v>43473</v>
      </c>
      <c r="D117" s="107" t="s">
        <v>738</v>
      </c>
      <c r="E117" s="107" t="s">
        <v>1730</v>
      </c>
      <c r="F117" s="126">
        <v>540.26</v>
      </c>
      <c r="G117" s="107" t="str">
        <f t="shared" si="6"/>
        <v>SH19-00111</v>
      </c>
      <c r="H117" s="108"/>
      <c r="I117" s="126"/>
      <c r="J117" s="110">
        <f t="shared" si="4"/>
        <v>540.26</v>
      </c>
      <c r="K117" s="108"/>
      <c r="L117" s="107"/>
      <c r="M117" s="319">
        <f t="shared" si="5"/>
        <v>0</v>
      </c>
      <c r="N117" s="107"/>
    </row>
    <row r="118" spans="1:14" s="200" customFormat="1" ht="18" customHeight="1">
      <c r="A118" s="125">
        <v>112</v>
      </c>
      <c r="B118" s="107" t="s">
        <v>43</v>
      </c>
      <c r="C118" s="321">
        <v>43472</v>
      </c>
      <c r="D118" s="107" t="s">
        <v>739</v>
      </c>
      <c r="E118" s="107" t="s">
        <v>1709</v>
      </c>
      <c r="F118" s="109">
        <v>809.4</v>
      </c>
      <c r="G118" s="107" t="str">
        <f t="shared" si="6"/>
        <v>SH19-00112</v>
      </c>
      <c r="H118" s="108"/>
      <c r="I118" s="126"/>
      <c r="J118" s="110">
        <f t="shared" si="4"/>
        <v>809.4</v>
      </c>
      <c r="K118" s="108"/>
      <c r="L118" s="107"/>
      <c r="M118" s="319">
        <f t="shared" si="5"/>
        <v>0</v>
      </c>
      <c r="N118" s="107"/>
    </row>
    <row r="119" spans="1:14" s="200" customFormat="1" ht="18" customHeight="1">
      <c r="A119" s="125">
        <v>113</v>
      </c>
      <c r="B119" s="107" t="s">
        <v>207</v>
      </c>
      <c r="C119" s="321">
        <v>43472</v>
      </c>
      <c r="D119" s="107" t="s">
        <v>740</v>
      </c>
      <c r="E119" s="107" t="s">
        <v>1709</v>
      </c>
      <c r="F119" s="126">
        <v>3398.25</v>
      </c>
      <c r="G119" s="107" t="str">
        <f t="shared" si="6"/>
        <v>SH19-00113</v>
      </c>
      <c r="H119" s="108"/>
      <c r="I119" s="126"/>
      <c r="J119" s="110">
        <f t="shared" si="4"/>
        <v>3398.25</v>
      </c>
      <c r="K119" s="108"/>
      <c r="L119" s="107"/>
      <c r="M119" s="319">
        <f t="shared" si="5"/>
        <v>0</v>
      </c>
      <c r="N119" s="107"/>
    </row>
    <row r="120" spans="1:14" s="200" customFormat="1" ht="18" customHeight="1">
      <c r="A120" s="125">
        <v>114</v>
      </c>
      <c r="B120" s="107" t="s">
        <v>1727</v>
      </c>
      <c r="C120" s="321">
        <v>43472</v>
      </c>
      <c r="D120" s="107" t="s">
        <v>741</v>
      </c>
      <c r="E120" s="107" t="s">
        <v>1709</v>
      </c>
      <c r="F120" s="126">
        <v>322.5</v>
      </c>
      <c r="G120" s="107" t="str">
        <f>D120</f>
        <v>SH19-00114</v>
      </c>
      <c r="H120" s="108"/>
      <c r="I120" s="126"/>
      <c r="J120" s="110">
        <f t="shared" si="4"/>
        <v>322.5</v>
      </c>
      <c r="K120" s="108"/>
      <c r="L120" s="107"/>
      <c r="M120" s="319"/>
      <c r="N120" s="107"/>
    </row>
    <row r="121" spans="1:14" s="200" customFormat="1" ht="18" customHeight="1">
      <c r="A121" s="125">
        <v>115</v>
      </c>
      <c r="B121" s="107" t="s">
        <v>291</v>
      </c>
      <c r="C121" s="321">
        <v>43472</v>
      </c>
      <c r="D121" s="107" t="s">
        <v>742</v>
      </c>
      <c r="E121" s="107" t="s">
        <v>1709</v>
      </c>
      <c r="F121" s="126">
        <v>3283.07</v>
      </c>
      <c r="G121" s="107" t="str">
        <f t="shared" si="6"/>
        <v>SH19-00115</v>
      </c>
      <c r="H121" s="108"/>
      <c r="I121" s="126"/>
      <c r="J121" s="110">
        <f t="shared" si="4"/>
        <v>3283.07</v>
      </c>
      <c r="K121" s="108"/>
      <c r="L121" s="107"/>
      <c r="M121" s="319">
        <f t="shared" si="5"/>
        <v>0</v>
      </c>
      <c r="N121" s="107"/>
    </row>
    <row r="122" spans="1:14" s="200" customFormat="1" ht="18" customHeight="1">
      <c r="A122" s="125">
        <v>116</v>
      </c>
      <c r="B122" s="107" t="s">
        <v>291</v>
      </c>
      <c r="C122" s="321">
        <v>43472</v>
      </c>
      <c r="D122" s="107" t="s">
        <v>743</v>
      </c>
      <c r="E122" s="107" t="s">
        <v>1709</v>
      </c>
      <c r="F122" s="126">
        <v>183.45</v>
      </c>
      <c r="G122" s="107" t="str">
        <f t="shared" si="6"/>
        <v>SH19-00116</v>
      </c>
      <c r="H122" s="108"/>
      <c r="I122" s="126"/>
      <c r="J122" s="110">
        <f t="shared" si="4"/>
        <v>183.45</v>
      </c>
      <c r="K122" s="108"/>
      <c r="L122" s="107"/>
      <c r="M122" s="319">
        <f t="shared" si="5"/>
        <v>0</v>
      </c>
      <c r="N122" s="107"/>
    </row>
    <row r="123" spans="1:14" s="200" customFormat="1" ht="18" customHeight="1">
      <c r="A123" s="125">
        <v>117</v>
      </c>
      <c r="B123" s="107" t="s">
        <v>237</v>
      </c>
      <c r="C123" s="321">
        <v>43472</v>
      </c>
      <c r="D123" s="107" t="s">
        <v>744</v>
      </c>
      <c r="E123" s="107" t="s">
        <v>1709</v>
      </c>
      <c r="F123" s="121">
        <v>3430</v>
      </c>
      <c r="G123" s="107" t="str">
        <f t="shared" si="6"/>
        <v>SH19-00117</v>
      </c>
      <c r="H123" s="108"/>
      <c r="I123" s="121"/>
      <c r="J123" s="110">
        <f t="shared" si="4"/>
        <v>3430</v>
      </c>
      <c r="K123" s="108"/>
      <c r="L123" s="107"/>
      <c r="M123" s="319">
        <f t="shared" si="5"/>
        <v>0</v>
      </c>
      <c r="N123" s="107"/>
    </row>
    <row r="124" spans="1:14" s="200" customFormat="1" ht="18" customHeight="1">
      <c r="A124" s="125">
        <v>118</v>
      </c>
      <c r="B124" s="107" t="s">
        <v>43</v>
      </c>
      <c r="C124" s="321">
        <v>43472</v>
      </c>
      <c r="D124" s="107" t="s">
        <v>745</v>
      </c>
      <c r="E124" s="107" t="s">
        <v>1709</v>
      </c>
      <c r="F124" s="126">
        <v>6117.7</v>
      </c>
      <c r="G124" s="107" t="str">
        <f t="shared" si="6"/>
        <v>SH19-00118</v>
      </c>
      <c r="H124" s="108"/>
      <c r="I124" s="121"/>
      <c r="J124" s="110">
        <f t="shared" si="4"/>
        <v>6117.7</v>
      </c>
      <c r="K124" s="108"/>
      <c r="L124" s="107"/>
      <c r="M124" s="319">
        <f t="shared" si="5"/>
        <v>0</v>
      </c>
      <c r="N124" s="107"/>
    </row>
    <row r="125" spans="1:14" s="200" customFormat="1" ht="18" customHeight="1">
      <c r="A125" s="125">
        <v>119</v>
      </c>
      <c r="B125" s="107" t="s">
        <v>42</v>
      </c>
      <c r="C125" s="321">
        <v>43474</v>
      </c>
      <c r="D125" s="107" t="s">
        <v>746</v>
      </c>
      <c r="E125" s="107" t="s">
        <v>1731</v>
      </c>
      <c r="F125" s="126">
        <v>8709.0400000000009</v>
      </c>
      <c r="G125" s="107" t="str">
        <f t="shared" si="6"/>
        <v>SH19-00119</v>
      </c>
      <c r="H125" s="108"/>
      <c r="I125" s="126"/>
      <c r="J125" s="110">
        <f t="shared" si="4"/>
        <v>8709.0400000000009</v>
      </c>
      <c r="K125" s="108"/>
      <c r="L125" s="107"/>
      <c r="M125" s="319">
        <f t="shared" si="5"/>
        <v>0</v>
      </c>
      <c r="N125" s="107"/>
    </row>
    <row r="126" spans="1:14" s="200" customFormat="1" ht="18" customHeight="1">
      <c r="A126" s="125">
        <v>120</v>
      </c>
      <c r="B126" s="107" t="s">
        <v>42</v>
      </c>
      <c r="C126" s="321">
        <v>43474</v>
      </c>
      <c r="D126" s="107" t="s">
        <v>747</v>
      </c>
      <c r="E126" s="107" t="s">
        <v>1731</v>
      </c>
      <c r="F126" s="126">
        <v>3546.01</v>
      </c>
      <c r="G126" s="107" t="str">
        <f t="shared" si="6"/>
        <v>SH19-00120</v>
      </c>
      <c r="H126" s="108"/>
      <c r="I126" s="126"/>
      <c r="J126" s="110">
        <f t="shared" si="4"/>
        <v>3546.01</v>
      </c>
      <c r="K126" s="108"/>
      <c r="L126" s="107"/>
      <c r="M126" s="319">
        <f t="shared" si="5"/>
        <v>0</v>
      </c>
      <c r="N126" s="107"/>
    </row>
    <row r="127" spans="1:14" s="200" customFormat="1" ht="18" customHeight="1">
      <c r="A127" s="125">
        <v>121</v>
      </c>
      <c r="B127" s="107" t="s">
        <v>42</v>
      </c>
      <c r="C127" s="321">
        <v>43474</v>
      </c>
      <c r="D127" s="107" t="s">
        <v>748</v>
      </c>
      <c r="E127" s="107" t="s">
        <v>1731</v>
      </c>
      <c r="F127" s="126">
        <v>9527.85</v>
      </c>
      <c r="G127" s="107" t="str">
        <f t="shared" si="6"/>
        <v>SH19-00121</v>
      </c>
      <c r="H127" s="108"/>
      <c r="I127" s="126"/>
      <c r="J127" s="110">
        <f t="shared" si="4"/>
        <v>9527.85</v>
      </c>
      <c r="K127" s="108"/>
      <c r="L127" s="107"/>
      <c r="M127" s="319">
        <f t="shared" si="5"/>
        <v>0</v>
      </c>
      <c r="N127" s="107"/>
    </row>
    <row r="128" spans="1:14" s="200" customFormat="1" ht="18" customHeight="1">
      <c r="A128" s="125">
        <v>122</v>
      </c>
      <c r="B128" s="107" t="s">
        <v>42</v>
      </c>
      <c r="C128" s="321">
        <v>43474</v>
      </c>
      <c r="D128" s="107" t="s">
        <v>749</v>
      </c>
      <c r="E128" s="107" t="s">
        <v>1731</v>
      </c>
      <c r="F128" s="126">
        <v>6090.18</v>
      </c>
      <c r="G128" s="107" t="str">
        <f t="shared" si="6"/>
        <v>SH19-00122</v>
      </c>
      <c r="H128" s="108"/>
      <c r="I128" s="126"/>
      <c r="J128" s="110">
        <f t="shared" si="4"/>
        <v>6090.18</v>
      </c>
      <c r="K128" s="108"/>
      <c r="L128" s="107"/>
      <c r="M128" s="319">
        <f t="shared" si="5"/>
        <v>0</v>
      </c>
      <c r="N128" s="107"/>
    </row>
    <row r="129" spans="1:14" s="200" customFormat="1" ht="18" customHeight="1">
      <c r="A129" s="125">
        <v>123</v>
      </c>
      <c r="B129" s="107" t="s">
        <v>42</v>
      </c>
      <c r="C129" s="321">
        <v>43474</v>
      </c>
      <c r="D129" s="107" t="s">
        <v>750</v>
      </c>
      <c r="E129" s="107" t="s">
        <v>1731</v>
      </c>
      <c r="F129" s="126">
        <v>10038.94</v>
      </c>
      <c r="G129" s="107" t="str">
        <f t="shared" si="6"/>
        <v>SH19-00123</v>
      </c>
      <c r="H129" s="108"/>
      <c r="I129" s="126"/>
      <c r="J129" s="110">
        <f t="shared" si="4"/>
        <v>10038.94</v>
      </c>
      <c r="K129" s="108"/>
      <c r="L129" s="107"/>
      <c r="M129" s="319">
        <f t="shared" si="5"/>
        <v>0</v>
      </c>
      <c r="N129" s="107"/>
    </row>
    <row r="130" spans="1:14" s="200" customFormat="1" ht="18" customHeight="1">
      <c r="A130" s="125">
        <v>124</v>
      </c>
      <c r="B130" s="107" t="s">
        <v>42</v>
      </c>
      <c r="C130" s="321">
        <v>43474</v>
      </c>
      <c r="D130" s="107" t="s">
        <v>751</v>
      </c>
      <c r="E130" s="107" t="s">
        <v>1731</v>
      </c>
      <c r="F130" s="126">
        <v>6079.68</v>
      </c>
      <c r="G130" s="107" t="str">
        <f t="shared" si="6"/>
        <v>SH19-00124</v>
      </c>
      <c r="H130" s="108"/>
      <c r="I130" s="126"/>
      <c r="J130" s="110">
        <f t="shared" si="4"/>
        <v>6079.68</v>
      </c>
      <c r="K130" s="108"/>
      <c r="L130" s="107"/>
      <c r="M130" s="319">
        <f t="shared" si="5"/>
        <v>0</v>
      </c>
      <c r="N130" s="107"/>
    </row>
    <row r="131" spans="1:14" s="200" customFormat="1" ht="18" customHeight="1">
      <c r="A131" s="125">
        <v>125</v>
      </c>
      <c r="B131" s="107" t="s">
        <v>42</v>
      </c>
      <c r="C131" s="321">
        <v>43474</v>
      </c>
      <c r="D131" s="107" t="s">
        <v>752</v>
      </c>
      <c r="E131" s="107" t="s">
        <v>1731</v>
      </c>
      <c r="F131" s="126">
        <v>9026.08</v>
      </c>
      <c r="G131" s="107" t="str">
        <f t="shared" si="6"/>
        <v>SH19-00125</v>
      </c>
      <c r="H131" s="108"/>
      <c r="I131" s="126"/>
      <c r="J131" s="110">
        <f t="shared" si="4"/>
        <v>9026.08</v>
      </c>
      <c r="K131" s="108"/>
      <c r="L131" s="107"/>
      <c r="M131" s="319">
        <f t="shared" si="5"/>
        <v>0</v>
      </c>
      <c r="N131" s="107"/>
    </row>
    <row r="132" spans="1:14" s="200" customFormat="1" ht="18" customHeight="1">
      <c r="A132" s="125">
        <v>126</v>
      </c>
      <c r="B132" s="107" t="s">
        <v>42</v>
      </c>
      <c r="C132" s="321">
        <v>43474</v>
      </c>
      <c r="D132" s="107" t="s">
        <v>753</v>
      </c>
      <c r="E132" s="107" t="s">
        <v>1731</v>
      </c>
      <c r="F132" s="126">
        <v>2317.8000000000002</v>
      </c>
      <c r="G132" s="107" t="str">
        <f t="shared" si="6"/>
        <v>SH19-00126</v>
      </c>
      <c r="H132" s="108"/>
      <c r="I132" s="126"/>
      <c r="J132" s="110">
        <f t="shared" si="4"/>
        <v>2317.8000000000002</v>
      </c>
      <c r="K132" s="108"/>
      <c r="L132" s="107"/>
      <c r="M132" s="319">
        <f t="shared" si="5"/>
        <v>0</v>
      </c>
      <c r="N132" s="107"/>
    </row>
    <row r="133" spans="1:14" s="200" customFormat="1" ht="18" customHeight="1">
      <c r="A133" s="125">
        <v>127</v>
      </c>
      <c r="B133" s="107" t="s">
        <v>42</v>
      </c>
      <c r="C133" s="321">
        <v>43474</v>
      </c>
      <c r="D133" s="107" t="s">
        <v>754</v>
      </c>
      <c r="E133" s="107" t="s">
        <v>1731</v>
      </c>
      <c r="F133" s="126">
        <v>10226.41</v>
      </c>
      <c r="G133" s="107" t="str">
        <f t="shared" si="6"/>
        <v>SH19-00127</v>
      </c>
      <c r="H133" s="108"/>
      <c r="I133" s="126"/>
      <c r="J133" s="110">
        <f t="shared" si="4"/>
        <v>10226.41</v>
      </c>
      <c r="K133" s="108"/>
      <c r="L133" s="107"/>
      <c r="M133" s="319"/>
      <c r="N133" s="107"/>
    </row>
    <row r="134" spans="1:14" s="200" customFormat="1" ht="18" customHeight="1">
      <c r="A134" s="125">
        <v>128</v>
      </c>
      <c r="B134" s="107" t="s">
        <v>42</v>
      </c>
      <c r="C134" s="321">
        <v>43474</v>
      </c>
      <c r="D134" s="107" t="s">
        <v>755</v>
      </c>
      <c r="E134" s="107" t="s">
        <v>1731</v>
      </c>
      <c r="F134" s="126">
        <v>3024.2</v>
      </c>
      <c r="G134" s="107" t="str">
        <f t="shared" si="6"/>
        <v>SH19-00128</v>
      </c>
      <c r="H134" s="108"/>
      <c r="I134" s="126"/>
      <c r="J134" s="110">
        <f t="shared" si="4"/>
        <v>3024.2</v>
      </c>
      <c r="K134" s="108"/>
      <c r="L134" s="107"/>
      <c r="M134" s="319">
        <f t="shared" si="5"/>
        <v>0</v>
      </c>
      <c r="N134" s="107"/>
    </row>
    <row r="135" spans="1:14" s="200" customFormat="1" ht="18" customHeight="1">
      <c r="A135" s="125">
        <v>129</v>
      </c>
      <c r="B135" s="107" t="s">
        <v>42</v>
      </c>
      <c r="C135" s="321">
        <v>43474</v>
      </c>
      <c r="D135" s="107" t="s">
        <v>756</v>
      </c>
      <c r="E135" s="107" t="s">
        <v>1731</v>
      </c>
      <c r="F135" s="126">
        <v>9250.81</v>
      </c>
      <c r="G135" s="107" t="str">
        <f t="shared" si="6"/>
        <v>SH19-00129</v>
      </c>
      <c r="H135" s="108"/>
      <c r="I135" s="126"/>
      <c r="J135" s="110">
        <f t="shared" si="4"/>
        <v>9250.81</v>
      </c>
      <c r="K135" s="108"/>
      <c r="L135" s="107"/>
      <c r="M135" s="319">
        <f t="shared" si="5"/>
        <v>0</v>
      </c>
      <c r="N135" s="107"/>
    </row>
    <row r="136" spans="1:14" s="200" customFormat="1" ht="18" customHeight="1">
      <c r="A136" s="125">
        <v>130</v>
      </c>
      <c r="B136" s="107" t="s">
        <v>42</v>
      </c>
      <c r="C136" s="321">
        <v>43474</v>
      </c>
      <c r="D136" s="107" t="s">
        <v>757</v>
      </c>
      <c r="E136" s="107" t="s">
        <v>1731</v>
      </c>
      <c r="F136" s="126">
        <v>2157.29</v>
      </c>
      <c r="G136" s="107" t="str">
        <f t="shared" si="6"/>
        <v>SH19-00130</v>
      </c>
      <c r="H136" s="108"/>
      <c r="I136" s="126"/>
      <c r="J136" s="110">
        <f t="shared" si="4"/>
        <v>2157.29</v>
      </c>
      <c r="K136" s="108"/>
      <c r="L136" s="107"/>
      <c r="M136" s="319">
        <f t="shared" si="5"/>
        <v>0</v>
      </c>
      <c r="N136" s="107"/>
    </row>
    <row r="137" spans="1:14" s="200" customFormat="1" ht="18" customHeight="1">
      <c r="A137" s="125">
        <v>131</v>
      </c>
      <c r="B137" s="107" t="s">
        <v>42</v>
      </c>
      <c r="C137" s="321">
        <v>43474</v>
      </c>
      <c r="D137" s="107" t="s">
        <v>758</v>
      </c>
      <c r="E137" s="107" t="s">
        <v>1731</v>
      </c>
      <c r="F137" s="126">
        <v>3361.7</v>
      </c>
      <c r="G137" s="107" t="str">
        <f t="shared" si="6"/>
        <v>SH19-00131</v>
      </c>
      <c r="H137" s="108"/>
      <c r="I137" s="126"/>
      <c r="J137" s="110">
        <f t="shared" si="4"/>
        <v>3361.7</v>
      </c>
      <c r="K137" s="108"/>
      <c r="L137" s="107"/>
      <c r="M137" s="319">
        <f t="shared" si="5"/>
        <v>0</v>
      </c>
      <c r="N137" s="107"/>
    </row>
    <row r="138" spans="1:14" s="200" customFormat="1" ht="18" customHeight="1">
      <c r="A138" s="125">
        <v>132</v>
      </c>
      <c r="B138" s="107" t="s">
        <v>349</v>
      </c>
      <c r="C138" s="321">
        <v>43472</v>
      </c>
      <c r="D138" s="107" t="s">
        <v>759</v>
      </c>
      <c r="E138" s="107" t="s">
        <v>1709</v>
      </c>
      <c r="F138" s="126">
        <v>279.31</v>
      </c>
      <c r="G138" s="107" t="str">
        <f t="shared" si="6"/>
        <v>SH19-00132</v>
      </c>
      <c r="H138" s="108"/>
      <c r="I138" s="126"/>
      <c r="J138" s="110">
        <f t="shared" si="4"/>
        <v>279.31</v>
      </c>
      <c r="K138" s="108"/>
      <c r="L138" s="107"/>
      <c r="M138" s="319">
        <f t="shared" si="5"/>
        <v>0</v>
      </c>
      <c r="N138" s="107"/>
    </row>
    <row r="139" spans="1:14" s="200" customFormat="1" ht="18" customHeight="1">
      <c r="A139" s="125">
        <v>133</v>
      </c>
      <c r="B139" s="107" t="s">
        <v>42</v>
      </c>
      <c r="C139" s="321">
        <v>43474</v>
      </c>
      <c r="D139" s="107" t="s">
        <v>760</v>
      </c>
      <c r="E139" s="107" t="s">
        <v>1731</v>
      </c>
      <c r="F139" s="126">
        <v>5221.5200000000004</v>
      </c>
      <c r="G139" s="107" t="str">
        <f t="shared" si="6"/>
        <v>SH19-00133</v>
      </c>
      <c r="H139" s="108"/>
      <c r="I139" s="126"/>
      <c r="J139" s="110">
        <f t="shared" ref="J139:J201" si="7">F139-I139</f>
        <v>5221.5200000000004</v>
      </c>
      <c r="K139" s="108"/>
      <c r="L139" s="107"/>
      <c r="M139" s="319">
        <f t="shared" si="5"/>
        <v>0</v>
      </c>
      <c r="N139" s="107"/>
    </row>
    <row r="140" spans="1:14" s="200" customFormat="1" ht="18" customHeight="1">
      <c r="A140" s="125">
        <v>134</v>
      </c>
      <c r="B140" s="107" t="s">
        <v>55</v>
      </c>
      <c r="C140" s="321">
        <v>43472</v>
      </c>
      <c r="D140" s="107" t="s">
        <v>761</v>
      </c>
      <c r="E140" s="107" t="s">
        <v>1709</v>
      </c>
      <c r="F140" s="126">
        <v>1548.18</v>
      </c>
      <c r="G140" s="107" t="str">
        <f t="shared" si="6"/>
        <v>SH19-00134</v>
      </c>
      <c r="H140" s="108"/>
      <c r="I140" s="126"/>
      <c r="J140" s="110">
        <f t="shared" si="7"/>
        <v>1548.18</v>
      </c>
      <c r="K140" s="108"/>
      <c r="L140" s="107"/>
      <c r="M140" s="319">
        <f t="shared" si="5"/>
        <v>0</v>
      </c>
      <c r="N140" s="107"/>
    </row>
    <row r="141" spans="1:14" s="200" customFormat="1" ht="18" customHeight="1">
      <c r="A141" s="125">
        <v>135</v>
      </c>
      <c r="B141" s="107" t="s">
        <v>55</v>
      </c>
      <c r="C141" s="321">
        <v>43472</v>
      </c>
      <c r="D141" s="107" t="s">
        <v>762</v>
      </c>
      <c r="E141" s="107" t="s">
        <v>1709</v>
      </c>
      <c r="F141" s="126">
        <v>1644.84</v>
      </c>
      <c r="G141" s="107" t="str">
        <f t="shared" si="6"/>
        <v>SH19-00135</v>
      </c>
      <c r="H141" s="108"/>
      <c r="I141" s="126"/>
      <c r="J141" s="110">
        <f t="shared" si="7"/>
        <v>1644.84</v>
      </c>
      <c r="K141" s="108"/>
      <c r="L141" s="107"/>
      <c r="M141" s="319">
        <f t="shared" ref="M141:M166" si="8">K141-H141</f>
        <v>0</v>
      </c>
      <c r="N141" s="107"/>
    </row>
    <row r="142" spans="1:14" s="200" customFormat="1" ht="18" customHeight="1">
      <c r="A142" s="125">
        <v>136</v>
      </c>
      <c r="B142" s="107" t="s">
        <v>142</v>
      </c>
      <c r="C142" s="321">
        <v>43473</v>
      </c>
      <c r="D142" s="107" t="s">
        <v>763</v>
      </c>
      <c r="E142" s="107" t="s">
        <v>1709</v>
      </c>
      <c r="F142" s="126">
        <v>1313.61</v>
      </c>
      <c r="G142" s="107" t="str">
        <f t="shared" si="6"/>
        <v>SH19-00136</v>
      </c>
      <c r="H142" s="108"/>
      <c r="I142" s="126"/>
      <c r="J142" s="110">
        <f t="shared" si="7"/>
        <v>1313.61</v>
      </c>
      <c r="K142" s="108"/>
      <c r="L142" s="107"/>
      <c r="M142" s="319">
        <f t="shared" si="8"/>
        <v>0</v>
      </c>
      <c r="N142" s="107"/>
    </row>
    <row r="143" spans="1:14" s="200" customFormat="1" ht="18" customHeight="1">
      <c r="A143" s="125">
        <v>137</v>
      </c>
      <c r="B143" s="107" t="s">
        <v>142</v>
      </c>
      <c r="C143" s="321">
        <v>43473</v>
      </c>
      <c r="D143" s="107" t="s">
        <v>764</v>
      </c>
      <c r="E143" s="107" t="s">
        <v>1709</v>
      </c>
      <c r="F143" s="126">
        <v>407.55</v>
      </c>
      <c r="G143" s="107" t="str">
        <f t="shared" si="6"/>
        <v>SH19-00137</v>
      </c>
      <c r="H143" s="108"/>
      <c r="I143" s="126"/>
      <c r="J143" s="110">
        <f t="shared" si="7"/>
        <v>407.55</v>
      </c>
      <c r="K143" s="108"/>
      <c r="L143" s="107"/>
      <c r="M143" s="319">
        <f t="shared" si="8"/>
        <v>0</v>
      </c>
      <c r="N143" s="107"/>
    </row>
    <row r="144" spans="1:14" s="200" customFormat="1" ht="18" customHeight="1">
      <c r="A144" s="125">
        <v>138</v>
      </c>
      <c r="B144" s="107" t="s">
        <v>238</v>
      </c>
      <c r="C144" s="321">
        <v>43473</v>
      </c>
      <c r="D144" s="107" t="s">
        <v>765</v>
      </c>
      <c r="E144" s="107" t="s">
        <v>1709</v>
      </c>
      <c r="F144" s="126">
        <v>7557.12</v>
      </c>
      <c r="G144" s="107" t="str">
        <f t="shared" si="6"/>
        <v>SH19-00138</v>
      </c>
      <c r="H144" s="108"/>
      <c r="I144" s="126"/>
      <c r="J144" s="110">
        <f t="shared" si="7"/>
        <v>7557.12</v>
      </c>
      <c r="K144" s="108"/>
      <c r="L144" s="107"/>
      <c r="M144" s="319">
        <f t="shared" si="8"/>
        <v>0</v>
      </c>
      <c r="N144" s="107"/>
    </row>
    <row r="145" spans="1:14" s="200" customFormat="1" ht="18" customHeight="1">
      <c r="A145" s="125">
        <v>139</v>
      </c>
      <c r="B145" s="107" t="s">
        <v>291</v>
      </c>
      <c r="C145" s="321">
        <v>43473</v>
      </c>
      <c r="D145" s="107" t="s">
        <v>766</v>
      </c>
      <c r="E145" s="107" t="s">
        <v>1709</v>
      </c>
      <c r="F145" s="126">
        <v>2986.92</v>
      </c>
      <c r="G145" s="107" t="str">
        <f t="shared" si="6"/>
        <v>SH19-00139</v>
      </c>
      <c r="H145" s="108"/>
      <c r="I145" s="126"/>
      <c r="J145" s="110">
        <f t="shared" si="7"/>
        <v>2986.92</v>
      </c>
      <c r="K145" s="108"/>
      <c r="L145" s="107"/>
      <c r="M145" s="319">
        <f t="shared" si="8"/>
        <v>0</v>
      </c>
      <c r="N145" s="107"/>
    </row>
    <row r="146" spans="1:14" s="200" customFormat="1" ht="18" customHeight="1">
      <c r="A146" s="125">
        <v>140</v>
      </c>
      <c r="B146" s="107" t="s">
        <v>1746</v>
      </c>
      <c r="C146" s="321"/>
      <c r="D146" s="327" t="s">
        <v>767</v>
      </c>
      <c r="E146" s="107" t="s">
        <v>1709</v>
      </c>
      <c r="F146" s="126">
        <v>0</v>
      </c>
      <c r="G146" s="107" t="str">
        <f t="shared" si="6"/>
        <v>SH19-00140</v>
      </c>
      <c r="H146" s="108"/>
      <c r="I146" s="126"/>
      <c r="J146" s="110">
        <f t="shared" si="7"/>
        <v>0</v>
      </c>
      <c r="K146" s="108"/>
      <c r="L146" s="107"/>
      <c r="M146" s="319">
        <f t="shared" si="8"/>
        <v>0</v>
      </c>
      <c r="N146" s="107"/>
    </row>
    <row r="147" spans="1:14" s="200" customFormat="1" ht="18" customHeight="1">
      <c r="A147" s="125">
        <v>141</v>
      </c>
      <c r="B147" s="107" t="s">
        <v>197</v>
      </c>
      <c r="C147" s="321">
        <v>43473</v>
      </c>
      <c r="D147" s="107" t="s">
        <v>768</v>
      </c>
      <c r="E147" s="107" t="s">
        <v>1709</v>
      </c>
      <c r="F147" s="126">
        <v>3705.1</v>
      </c>
      <c r="G147" s="107" t="str">
        <f t="shared" si="6"/>
        <v>SH19-00141</v>
      </c>
      <c r="H147" s="108"/>
      <c r="I147" s="126"/>
      <c r="J147" s="110">
        <f t="shared" si="7"/>
        <v>3705.1</v>
      </c>
      <c r="K147" s="108"/>
      <c r="L147" s="107"/>
      <c r="M147" s="319">
        <f t="shared" si="8"/>
        <v>0</v>
      </c>
      <c r="N147" s="107"/>
    </row>
    <row r="148" spans="1:14" s="200" customFormat="1" ht="18" customHeight="1">
      <c r="A148" s="125">
        <v>142</v>
      </c>
      <c r="B148" s="107" t="s">
        <v>291</v>
      </c>
      <c r="C148" s="321">
        <v>43473</v>
      </c>
      <c r="D148" s="107" t="s">
        <v>769</v>
      </c>
      <c r="E148" s="107" t="s">
        <v>1709</v>
      </c>
      <c r="F148" s="126">
        <v>1248.72</v>
      </c>
      <c r="G148" s="107" t="str">
        <f t="shared" si="6"/>
        <v>SH19-00142</v>
      </c>
      <c r="H148" s="108"/>
      <c r="I148" s="126"/>
      <c r="J148" s="110">
        <f t="shared" si="7"/>
        <v>1248.72</v>
      </c>
      <c r="K148" s="108"/>
      <c r="L148" s="107"/>
      <c r="M148" s="319">
        <f t="shared" si="8"/>
        <v>0</v>
      </c>
      <c r="N148" s="107"/>
    </row>
    <row r="149" spans="1:14" s="200" customFormat="1" ht="18" customHeight="1">
      <c r="A149" s="125">
        <v>143</v>
      </c>
      <c r="B149" s="107" t="s">
        <v>42</v>
      </c>
      <c r="C149" s="321">
        <v>43474</v>
      </c>
      <c r="D149" s="107" t="s">
        <v>770</v>
      </c>
      <c r="E149" s="107" t="s">
        <v>1731</v>
      </c>
      <c r="F149" s="126">
        <v>1539.66</v>
      </c>
      <c r="G149" s="107" t="str">
        <f t="shared" si="6"/>
        <v>SH19-00143</v>
      </c>
      <c r="H149" s="108"/>
      <c r="I149" s="126"/>
      <c r="J149" s="110">
        <f t="shared" si="7"/>
        <v>1539.66</v>
      </c>
      <c r="K149" s="108"/>
      <c r="L149" s="107"/>
      <c r="M149" s="319">
        <f t="shared" si="8"/>
        <v>0</v>
      </c>
      <c r="N149" s="107"/>
    </row>
    <row r="150" spans="1:14" s="200" customFormat="1" ht="18" customHeight="1">
      <c r="A150" s="125">
        <v>144</v>
      </c>
      <c r="B150" s="107" t="s">
        <v>1746</v>
      </c>
      <c r="C150" s="321"/>
      <c r="D150" s="327" t="s">
        <v>771</v>
      </c>
      <c r="E150" s="107" t="s">
        <v>1709</v>
      </c>
      <c r="F150" s="126">
        <v>0</v>
      </c>
      <c r="G150" s="107" t="str">
        <f t="shared" si="6"/>
        <v>SH19-00144</v>
      </c>
      <c r="H150" s="108"/>
      <c r="I150" s="126"/>
      <c r="J150" s="110">
        <f t="shared" si="7"/>
        <v>0</v>
      </c>
      <c r="K150" s="108"/>
      <c r="L150" s="107"/>
      <c r="M150" s="319">
        <f t="shared" si="8"/>
        <v>0</v>
      </c>
      <c r="N150" s="107"/>
    </row>
    <row r="151" spans="1:14" s="200" customFormat="1" ht="18" customHeight="1">
      <c r="A151" s="125">
        <v>145</v>
      </c>
      <c r="B151" s="107"/>
      <c r="C151" s="321"/>
      <c r="D151" s="347" t="s">
        <v>772</v>
      </c>
      <c r="E151" s="107" t="s">
        <v>1709</v>
      </c>
      <c r="F151" s="126">
        <v>0</v>
      </c>
      <c r="G151" s="107" t="str">
        <f t="shared" si="6"/>
        <v>SH19-00145</v>
      </c>
      <c r="H151" s="108"/>
      <c r="I151" s="126"/>
      <c r="J151" s="110">
        <f t="shared" si="7"/>
        <v>0</v>
      </c>
      <c r="K151" s="108"/>
      <c r="L151" s="107"/>
      <c r="M151" s="319">
        <f t="shared" si="8"/>
        <v>0</v>
      </c>
      <c r="N151" s="107" t="s">
        <v>1942</v>
      </c>
    </row>
    <row r="152" spans="1:14" s="200" customFormat="1" ht="18" customHeight="1">
      <c r="A152" s="125">
        <v>146</v>
      </c>
      <c r="B152" s="107"/>
      <c r="C152" s="321"/>
      <c r="D152" s="347" t="s">
        <v>773</v>
      </c>
      <c r="E152" s="107" t="s">
        <v>1709</v>
      </c>
      <c r="F152" s="126">
        <v>0</v>
      </c>
      <c r="G152" s="107" t="str">
        <f t="shared" si="6"/>
        <v>SH19-00146</v>
      </c>
      <c r="H152" s="108"/>
      <c r="I152" s="126"/>
      <c r="J152" s="110">
        <f t="shared" si="7"/>
        <v>0</v>
      </c>
      <c r="K152" s="108"/>
      <c r="L152" s="107"/>
      <c r="M152" s="319">
        <f t="shared" si="8"/>
        <v>0</v>
      </c>
      <c r="N152" s="107" t="s">
        <v>1942</v>
      </c>
    </row>
    <row r="153" spans="1:14" s="200" customFormat="1" ht="18" customHeight="1">
      <c r="A153" s="125">
        <v>147</v>
      </c>
      <c r="B153" s="107" t="s">
        <v>42</v>
      </c>
      <c r="C153" s="321">
        <v>43473</v>
      </c>
      <c r="D153" s="107" t="s">
        <v>774</v>
      </c>
      <c r="E153" s="107" t="s">
        <v>1730</v>
      </c>
      <c r="F153" s="126">
        <v>26.72</v>
      </c>
      <c r="G153" s="107" t="str">
        <f t="shared" si="6"/>
        <v>SH19-00147</v>
      </c>
      <c r="H153" s="108"/>
      <c r="I153" s="126"/>
      <c r="J153" s="110">
        <f t="shared" si="7"/>
        <v>26.72</v>
      </c>
      <c r="K153" s="108"/>
      <c r="L153" s="107"/>
      <c r="M153" s="319">
        <f t="shared" si="8"/>
        <v>0</v>
      </c>
      <c r="N153" s="107"/>
    </row>
    <row r="154" spans="1:14" s="200" customFormat="1" ht="18" customHeight="1">
      <c r="A154" s="125">
        <v>148</v>
      </c>
      <c r="B154" s="107" t="s">
        <v>329</v>
      </c>
      <c r="C154" s="321">
        <v>43473</v>
      </c>
      <c r="D154" s="107" t="s">
        <v>775</v>
      </c>
      <c r="E154" s="107" t="s">
        <v>1709</v>
      </c>
      <c r="F154" s="126">
        <v>1810.26</v>
      </c>
      <c r="G154" s="107" t="str">
        <f t="shared" si="6"/>
        <v>SH19-00148</v>
      </c>
      <c r="H154" s="108"/>
      <c r="I154" s="126"/>
      <c r="J154" s="110">
        <f t="shared" si="7"/>
        <v>1810.26</v>
      </c>
      <c r="K154" s="108"/>
      <c r="L154" s="107"/>
      <c r="M154" s="319">
        <f t="shared" si="8"/>
        <v>0</v>
      </c>
      <c r="N154" s="107"/>
    </row>
    <row r="155" spans="1:14" s="200" customFormat="1" ht="18" customHeight="1">
      <c r="A155" s="125">
        <v>149</v>
      </c>
      <c r="B155" s="107" t="s">
        <v>50</v>
      </c>
      <c r="C155" s="321">
        <v>43473</v>
      </c>
      <c r="D155" s="107" t="s">
        <v>776</v>
      </c>
      <c r="E155" s="107" t="s">
        <v>1709</v>
      </c>
      <c r="F155" s="126">
        <v>7551.04</v>
      </c>
      <c r="G155" s="107" t="str">
        <f t="shared" si="6"/>
        <v>SH19-00149</v>
      </c>
      <c r="H155" s="108"/>
      <c r="I155" s="126"/>
      <c r="J155" s="110">
        <f t="shared" si="7"/>
        <v>7551.04</v>
      </c>
      <c r="K155" s="108"/>
      <c r="L155" s="107"/>
      <c r="M155" s="319">
        <f t="shared" si="8"/>
        <v>0</v>
      </c>
      <c r="N155" s="107"/>
    </row>
    <row r="156" spans="1:14" s="200" customFormat="1" ht="18" customHeight="1">
      <c r="A156" s="125">
        <v>150</v>
      </c>
      <c r="B156" s="107" t="s">
        <v>329</v>
      </c>
      <c r="C156" s="321">
        <v>43473</v>
      </c>
      <c r="D156" s="107" t="s">
        <v>777</v>
      </c>
      <c r="E156" s="107" t="s">
        <v>1709</v>
      </c>
      <c r="F156" s="126">
        <v>3076.64</v>
      </c>
      <c r="G156" s="107" t="str">
        <f t="shared" si="6"/>
        <v>SH19-00150</v>
      </c>
      <c r="H156" s="108"/>
      <c r="I156" s="126"/>
      <c r="J156" s="110">
        <f t="shared" si="7"/>
        <v>3076.64</v>
      </c>
      <c r="K156" s="108"/>
      <c r="L156" s="107"/>
      <c r="M156" s="319">
        <f t="shared" si="8"/>
        <v>0</v>
      </c>
      <c r="N156" s="107"/>
    </row>
    <row r="157" spans="1:14" s="200" customFormat="1" ht="18" customHeight="1">
      <c r="A157" s="125">
        <v>151</v>
      </c>
      <c r="B157" s="107" t="s">
        <v>142</v>
      </c>
      <c r="C157" s="321">
        <v>43473</v>
      </c>
      <c r="D157" s="107" t="s">
        <v>778</v>
      </c>
      <c r="E157" s="107" t="s">
        <v>1709</v>
      </c>
      <c r="F157" s="126">
        <v>2366.48</v>
      </c>
      <c r="G157" s="107" t="str">
        <f t="shared" si="6"/>
        <v>SH19-00151</v>
      </c>
      <c r="H157" s="108"/>
      <c r="I157" s="126"/>
      <c r="J157" s="110">
        <f t="shared" si="7"/>
        <v>2366.48</v>
      </c>
      <c r="K157" s="108"/>
      <c r="L157" s="107"/>
      <c r="M157" s="319">
        <f t="shared" si="8"/>
        <v>0</v>
      </c>
      <c r="N157" s="107"/>
    </row>
    <row r="158" spans="1:14" s="200" customFormat="1" ht="18" customHeight="1">
      <c r="A158" s="125">
        <v>152</v>
      </c>
      <c r="B158" s="107" t="s">
        <v>142</v>
      </c>
      <c r="C158" s="321">
        <v>43473</v>
      </c>
      <c r="D158" s="107" t="s">
        <v>779</v>
      </c>
      <c r="E158" s="107" t="s">
        <v>1709</v>
      </c>
      <c r="F158" s="126">
        <v>291.98</v>
      </c>
      <c r="G158" s="107" t="str">
        <f t="shared" si="6"/>
        <v>SH19-00152</v>
      </c>
      <c r="H158" s="108"/>
      <c r="I158" s="126"/>
      <c r="J158" s="110">
        <f t="shared" si="7"/>
        <v>291.98</v>
      </c>
      <c r="K158" s="108"/>
      <c r="L158" s="107"/>
      <c r="M158" s="319">
        <f t="shared" si="8"/>
        <v>0</v>
      </c>
      <c r="N158" s="107"/>
    </row>
    <row r="159" spans="1:14" s="200" customFormat="1" ht="18" customHeight="1">
      <c r="A159" s="125">
        <v>153</v>
      </c>
      <c r="B159" s="107" t="s">
        <v>1746</v>
      </c>
      <c r="C159" s="321"/>
      <c r="D159" s="327" t="s">
        <v>780</v>
      </c>
      <c r="E159" s="107" t="s">
        <v>1709</v>
      </c>
      <c r="F159" s="126">
        <v>0</v>
      </c>
      <c r="G159" s="107" t="str">
        <f t="shared" si="6"/>
        <v>SH19-00153</v>
      </c>
      <c r="H159" s="108"/>
      <c r="I159" s="126"/>
      <c r="J159" s="110">
        <f t="shared" si="7"/>
        <v>0</v>
      </c>
      <c r="K159" s="108"/>
      <c r="L159" s="107"/>
      <c r="M159" s="319">
        <f t="shared" si="8"/>
        <v>0</v>
      </c>
      <c r="N159" s="107"/>
    </row>
    <row r="160" spans="1:14" s="200" customFormat="1" ht="18" customHeight="1">
      <c r="A160" s="125">
        <v>154</v>
      </c>
      <c r="B160" s="107" t="s">
        <v>42</v>
      </c>
      <c r="C160" s="321">
        <v>43474</v>
      </c>
      <c r="D160" s="107" t="s">
        <v>781</v>
      </c>
      <c r="E160" s="107" t="s">
        <v>1731</v>
      </c>
      <c r="F160" s="126">
        <v>11318.9</v>
      </c>
      <c r="G160" s="107" t="str">
        <f t="shared" si="6"/>
        <v>SH19-00154</v>
      </c>
      <c r="H160" s="108"/>
      <c r="I160" s="126"/>
      <c r="J160" s="110">
        <f t="shared" si="7"/>
        <v>11318.9</v>
      </c>
      <c r="K160" s="108"/>
      <c r="L160" s="107"/>
      <c r="M160" s="319">
        <f t="shared" si="8"/>
        <v>0</v>
      </c>
      <c r="N160" s="107"/>
    </row>
    <row r="161" spans="1:14" s="200" customFormat="1" ht="18" customHeight="1">
      <c r="A161" s="125">
        <v>155</v>
      </c>
      <c r="B161" s="107" t="s">
        <v>42</v>
      </c>
      <c r="C161" s="321">
        <v>43474</v>
      </c>
      <c r="D161" s="107" t="s">
        <v>782</v>
      </c>
      <c r="E161" s="107" t="s">
        <v>1731</v>
      </c>
      <c r="F161" s="126">
        <v>5701.8</v>
      </c>
      <c r="G161" s="107" t="str">
        <f t="shared" si="6"/>
        <v>SH19-00155</v>
      </c>
      <c r="H161" s="108"/>
      <c r="I161" s="126"/>
      <c r="J161" s="110">
        <f t="shared" si="7"/>
        <v>5701.8</v>
      </c>
      <c r="K161" s="108"/>
      <c r="L161" s="107"/>
      <c r="M161" s="319">
        <f t="shared" si="8"/>
        <v>0</v>
      </c>
      <c r="N161" s="107"/>
    </row>
    <row r="162" spans="1:14" s="200" customFormat="1" ht="18" customHeight="1">
      <c r="A162" s="125">
        <v>156</v>
      </c>
      <c r="B162" s="107" t="s">
        <v>42</v>
      </c>
      <c r="C162" s="321">
        <v>43474</v>
      </c>
      <c r="D162" s="107" t="s">
        <v>783</v>
      </c>
      <c r="E162" s="107" t="s">
        <v>1731</v>
      </c>
      <c r="F162" s="126">
        <v>1979.57</v>
      </c>
      <c r="G162" s="107" t="str">
        <f t="shared" si="6"/>
        <v>SH19-00156</v>
      </c>
      <c r="H162" s="108"/>
      <c r="I162" s="126"/>
      <c r="J162" s="110">
        <f t="shared" si="7"/>
        <v>1979.57</v>
      </c>
      <c r="K162" s="108"/>
      <c r="L162" s="107"/>
      <c r="M162" s="319">
        <f t="shared" si="8"/>
        <v>0</v>
      </c>
      <c r="N162" s="107"/>
    </row>
    <row r="163" spans="1:14" s="200" customFormat="1" ht="18" customHeight="1">
      <c r="A163" s="125">
        <v>157</v>
      </c>
      <c r="B163" s="107" t="s">
        <v>42</v>
      </c>
      <c r="C163" s="321">
        <v>43474</v>
      </c>
      <c r="D163" s="107" t="s">
        <v>784</v>
      </c>
      <c r="E163" s="107" t="s">
        <v>1731</v>
      </c>
      <c r="F163" s="126">
        <v>1602.08</v>
      </c>
      <c r="G163" s="107" t="str">
        <f t="shared" si="6"/>
        <v>SH19-00157</v>
      </c>
      <c r="H163" s="108"/>
      <c r="I163" s="126"/>
      <c r="J163" s="110">
        <f t="shared" si="7"/>
        <v>1602.08</v>
      </c>
      <c r="K163" s="108"/>
      <c r="L163" s="107"/>
      <c r="M163" s="319">
        <f t="shared" si="8"/>
        <v>0</v>
      </c>
      <c r="N163" s="107"/>
    </row>
    <row r="164" spans="1:14" s="200" customFormat="1" ht="18" customHeight="1">
      <c r="A164" s="125">
        <v>158</v>
      </c>
      <c r="B164" s="107" t="s">
        <v>42</v>
      </c>
      <c r="C164" s="321">
        <v>43473</v>
      </c>
      <c r="D164" s="107" t="s">
        <v>785</v>
      </c>
      <c r="E164" s="107" t="s">
        <v>1730</v>
      </c>
      <c r="F164" s="126">
        <v>1412.14</v>
      </c>
      <c r="G164" s="107" t="str">
        <f t="shared" si="6"/>
        <v>SH19-00158</v>
      </c>
      <c r="H164" s="108"/>
      <c r="I164" s="126"/>
      <c r="J164" s="110">
        <f t="shared" si="7"/>
        <v>1412.14</v>
      </c>
      <c r="K164" s="108"/>
      <c r="L164" s="107"/>
      <c r="M164" s="319">
        <f t="shared" si="8"/>
        <v>0</v>
      </c>
      <c r="N164" s="107"/>
    </row>
    <row r="165" spans="1:14" s="200" customFormat="1" ht="18" customHeight="1">
      <c r="A165" s="125">
        <v>159</v>
      </c>
      <c r="B165" s="107" t="s">
        <v>42</v>
      </c>
      <c r="C165" s="321">
        <v>43473</v>
      </c>
      <c r="D165" s="107" t="s">
        <v>786</v>
      </c>
      <c r="E165" s="107" t="s">
        <v>1730</v>
      </c>
      <c r="F165" s="126">
        <v>26.43</v>
      </c>
      <c r="G165" s="107" t="str">
        <f t="shared" si="6"/>
        <v>SH19-00159</v>
      </c>
      <c r="H165" s="108"/>
      <c r="I165" s="126"/>
      <c r="J165" s="110">
        <f t="shared" si="7"/>
        <v>26.43</v>
      </c>
      <c r="K165" s="108"/>
      <c r="L165" s="107"/>
      <c r="M165" s="319">
        <f t="shared" si="8"/>
        <v>0</v>
      </c>
      <c r="N165" s="107"/>
    </row>
    <row r="166" spans="1:14" s="200" customFormat="1" ht="18" customHeight="1">
      <c r="A166" s="125">
        <v>160</v>
      </c>
      <c r="B166" s="107" t="s">
        <v>43</v>
      </c>
      <c r="C166" s="321">
        <v>43473</v>
      </c>
      <c r="D166" s="107" t="s">
        <v>787</v>
      </c>
      <c r="E166" s="107" t="s">
        <v>1709</v>
      </c>
      <c r="F166" s="126">
        <v>1159.75</v>
      </c>
      <c r="G166" s="107" t="str">
        <f t="shared" si="6"/>
        <v>SH19-00160</v>
      </c>
      <c r="H166" s="108"/>
      <c r="I166" s="126"/>
      <c r="J166" s="110">
        <f t="shared" si="7"/>
        <v>1159.75</v>
      </c>
      <c r="K166" s="108"/>
      <c r="L166" s="107"/>
      <c r="M166" s="319">
        <f t="shared" si="8"/>
        <v>0</v>
      </c>
      <c r="N166" s="107"/>
    </row>
    <row r="167" spans="1:14" s="200" customFormat="1" ht="18" customHeight="1">
      <c r="A167" s="125">
        <v>161</v>
      </c>
      <c r="B167" s="107" t="s">
        <v>197</v>
      </c>
      <c r="C167" s="321">
        <v>43473</v>
      </c>
      <c r="D167" s="107" t="s">
        <v>788</v>
      </c>
      <c r="E167" s="107" t="s">
        <v>1709</v>
      </c>
      <c r="F167" s="126">
        <v>5069</v>
      </c>
      <c r="G167" s="107" t="str">
        <f t="shared" si="6"/>
        <v>SH19-00161</v>
      </c>
      <c r="H167" s="108"/>
      <c r="I167" s="126"/>
      <c r="J167" s="110">
        <f t="shared" si="7"/>
        <v>5069</v>
      </c>
      <c r="K167" s="108"/>
      <c r="L167" s="107"/>
      <c r="M167" s="319">
        <f>K167-H167</f>
        <v>0</v>
      </c>
      <c r="N167" s="107"/>
    </row>
    <row r="168" spans="1:14" s="200" customFormat="1" ht="18" customHeight="1">
      <c r="A168" s="125">
        <v>162</v>
      </c>
      <c r="B168" s="107" t="s">
        <v>1746</v>
      </c>
      <c r="C168" s="321"/>
      <c r="D168" s="327" t="s">
        <v>789</v>
      </c>
      <c r="E168" s="107" t="s">
        <v>1709</v>
      </c>
      <c r="F168" s="126">
        <v>0</v>
      </c>
      <c r="G168" s="107" t="str">
        <f t="shared" si="6"/>
        <v>SH19-00162</v>
      </c>
      <c r="H168" s="108"/>
      <c r="I168" s="126"/>
      <c r="J168" s="110">
        <f t="shared" si="7"/>
        <v>0</v>
      </c>
      <c r="K168" s="108"/>
      <c r="L168" s="107"/>
      <c r="M168" s="319">
        <f>K168-H168</f>
        <v>0</v>
      </c>
      <c r="N168" s="107"/>
    </row>
    <row r="169" spans="1:14" s="200" customFormat="1" ht="18" customHeight="1">
      <c r="A169" s="125">
        <v>163</v>
      </c>
      <c r="B169" s="107" t="s">
        <v>43</v>
      </c>
      <c r="C169" s="321">
        <v>43473</v>
      </c>
      <c r="D169" s="107" t="s">
        <v>790</v>
      </c>
      <c r="E169" s="107" t="s">
        <v>1709</v>
      </c>
      <c r="F169" s="126">
        <v>3321.27</v>
      </c>
      <c r="G169" s="107" t="str">
        <f t="shared" si="6"/>
        <v>SH19-00163</v>
      </c>
      <c r="H169" s="108"/>
      <c r="I169" s="126"/>
      <c r="J169" s="110">
        <f t="shared" si="7"/>
        <v>3321.27</v>
      </c>
      <c r="K169" s="108"/>
      <c r="L169" s="107"/>
      <c r="M169" s="319">
        <f>K169-H169</f>
        <v>0</v>
      </c>
      <c r="N169" s="107"/>
    </row>
    <row r="170" spans="1:14" s="200" customFormat="1" ht="18" customHeight="1">
      <c r="A170" s="125">
        <v>164</v>
      </c>
      <c r="B170" s="107" t="s">
        <v>42</v>
      </c>
      <c r="C170" s="321">
        <v>43475</v>
      </c>
      <c r="D170" s="107" t="s">
        <v>791</v>
      </c>
      <c r="E170" s="107" t="s">
        <v>1732</v>
      </c>
      <c r="F170" s="126">
        <v>10953.35</v>
      </c>
      <c r="G170" s="107" t="str">
        <f t="shared" si="6"/>
        <v>SH19-00164</v>
      </c>
      <c r="H170" s="108"/>
      <c r="I170" s="126"/>
      <c r="J170" s="110">
        <f t="shared" si="7"/>
        <v>10953.35</v>
      </c>
      <c r="K170" s="108"/>
      <c r="L170" s="107"/>
      <c r="M170" s="319">
        <f t="shared" ref="M170:M220" si="9">K170-H170</f>
        <v>0</v>
      </c>
      <c r="N170" s="107"/>
    </row>
    <row r="171" spans="1:14" s="200" customFormat="1" ht="18" customHeight="1">
      <c r="A171" s="125">
        <v>165</v>
      </c>
      <c r="B171" s="107" t="s">
        <v>42</v>
      </c>
      <c r="C171" s="321">
        <v>43475</v>
      </c>
      <c r="D171" s="107" t="s">
        <v>792</v>
      </c>
      <c r="E171" s="107" t="s">
        <v>1732</v>
      </c>
      <c r="F171" s="126">
        <v>3609.68</v>
      </c>
      <c r="G171" s="107" t="str">
        <f t="shared" si="6"/>
        <v>SH19-00165</v>
      </c>
      <c r="H171" s="108"/>
      <c r="I171" s="126"/>
      <c r="J171" s="110">
        <f t="shared" si="7"/>
        <v>3609.68</v>
      </c>
      <c r="K171" s="108"/>
      <c r="L171" s="107"/>
      <c r="M171" s="319">
        <f t="shared" si="9"/>
        <v>0</v>
      </c>
      <c r="N171" s="107"/>
    </row>
    <row r="172" spans="1:14" s="200" customFormat="1" ht="18" customHeight="1">
      <c r="A172" s="125">
        <v>166</v>
      </c>
      <c r="B172" s="107" t="s">
        <v>42</v>
      </c>
      <c r="C172" s="321">
        <v>43475</v>
      </c>
      <c r="D172" s="107" t="s">
        <v>793</v>
      </c>
      <c r="E172" s="107" t="s">
        <v>1732</v>
      </c>
      <c r="F172" s="126">
        <v>1281.6600000000001</v>
      </c>
      <c r="G172" s="107" t="str">
        <f t="shared" si="6"/>
        <v>SH19-00166</v>
      </c>
      <c r="H172" s="108"/>
      <c r="I172" s="126"/>
      <c r="J172" s="110">
        <f t="shared" si="7"/>
        <v>1281.6600000000001</v>
      </c>
      <c r="K172" s="108"/>
      <c r="L172" s="107"/>
      <c r="M172" s="319">
        <f t="shared" si="9"/>
        <v>0</v>
      </c>
      <c r="N172" s="107"/>
    </row>
    <row r="173" spans="1:14" s="200" customFormat="1" ht="18" customHeight="1">
      <c r="A173" s="125">
        <v>167</v>
      </c>
      <c r="B173" s="107" t="s">
        <v>42</v>
      </c>
      <c r="C173" s="321">
        <v>43475</v>
      </c>
      <c r="D173" s="107" t="s">
        <v>794</v>
      </c>
      <c r="E173" s="107" t="s">
        <v>1732</v>
      </c>
      <c r="F173" s="126">
        <v>12627.09</v>
      </c>
      <c r="G173" s="107" t="str">
        <f t="shared" si="6"/>
        <v>SH19-00167</v>
      </c>
      <c r="H173" s="108"/>
      <c r="I173" s="126"/>
      <c r="J173" s="110">
        <f t="shared" si="7"/>
        <v>12627.09</v>
      </c>
      <c r="K173" s="108"/>
      <c r="L173" s="107"/>
      <c r="M173" s="319">
        <f t="shared" si="9"/>
        <v>0</v>
      </c>
      <c r="N173" s="107"/>
    </row>
    <row r="174" spans="1:14" s="200" customFormat="1" ht="18" customHeight="1">
      <c r="A174" s="125">
        <v>168</v>
      </c>
      <c r="B174" s="107" t="s">
        <v>42</v>
      </c>
      <c r="C174" s="321">
        <v>43475</v>
      </c>
      <c r="D174" s="107" t="s">
        <v>795</v>
      </c>
      <c r="E174" s="107" t="s">
        <v>1732</v>
      </c>
      <c r="F174" s="126">
        <v>2736</v>
      </c>
      <c r="G174" s="107" t="str">
        <f t="shared" ref="G174:G232" si="10">D174</f>
        <v>SH19-00168</v>
      </c>
      <c r="H174" s="108"/>
      <c r="I174" s="126"/>
      <c r="J174" s="110">
        <f t="shared" si="7"/>
        <v>2736</v>
      </c>
      <c r="K174" s="108"/>
      <c r="L174" s="107"/>
      <c r="M174" s="319">
        <f t="shared" si="9"/>
        <v>0</v>
      </c>
      <c r="N174" s="107"/>
    </row>
    <row r="175" spans="1:14" s="200" customFormat="1" ht="18" customHeight="1">
      <c r="A175" s="125">
        <v>169</v>
      </c>
      <c r="B175" s="107" t="s">
        <v>42</v>
      </c>
      <c r="C175" s="321">
        <v>43475</v>
      </c>
      <c r="D175" s="107" t="s">
        <v>796</v>
      </c>
      <c r="E175" s="107" t="s">
        <v>1732</v>
      </c>
      <c r="F175" s="126">
        <v>6062.95</v>
      </c>
      <c r="G175" s="107" t="str">
        <f t="shared" si="10"/>
        <v>SH19-00169</v>
      </c>
      <c r="H175" s="108"/>
      <c r="I175" s="126"/>
      <c r="J175" s="110">
        <f t="shared" si="7"/>
        <v>6062.95</v>
      </c>
      <c r="K175" s="108"/>
      <c r="L175" s="107"/>
      <c r="M175" s="319">
        <f t="shared" si="9"/>
        <v>0</v>
      </c>
      <c r="N175" s="107"/>
    </row>
    <row r="176" spans="1:14" s="200" customFormat="1" ht="18" customHeight="1">
      <c r="A176" s="125">
        <v>170</v>
      </c>
      <c r="B176" s="107" t="s">
        <v>42</v>
      </c>
      <c r="C176" s="321">
        <v>43475</v>
      </c>
      <c r="D176" s="107" t="s">
        <v>797</v>
      </c>
      <c r="E176" s="107" t="s">
        <v>1732</v>
      </c>
      <c r="F176" s="126">
        <v>11646.4</v>
      </c>
      <c r="G176" s="107" t="str">
        <f t="shared" si="10"/>
        <v>SH19-00170</v>
      </c>
      <c r="H176" s="108"/>
      <c r="I176" s="126"/>
      <c r="J176" s="110">
        <f t="shared" si="7"/>
        <v>11646.4</v>
      </c>
      <c r="K176" s="108"/>
      <c r="L176" s="107"/>
      <c r="M176" s="319">
        <f t="shared" si="9"/>
        <v>0</v>
      </c>
      <c r="N176" s="107"/>
    </row>
    <row r="177" spans="1:14" s="200" customFormat="1" ht="18" customHeight="1">
      <c r="A177" s="125">
        <v>171</v>
      </c>
      <c r="B177" s="107" t="s">
        <v>42</v>
      </c>
      <c r="C177" s="321">
        <v>43475</v>
      </c>
      <c r="D177" s="107" t="s">
        <v>798</v>
      </c>
      <c r="E177" s="107" t="s">
        <v>1732</v>
      </c>
      <c r="F177" s="126">
        <v>1368</v>
      </c>
      <c r="G177" s="107" t="str">
        <f t="shared" si="10"/>
        <v>SH19-00171</v>
      </c>
      <c r="H177" s="108"/>
      <c r="I177" s="126"/>
      <c r="J177" s="110">
        <f t="shared" si="7"/>
        <v>1368</v>
      </c>
      <c r="K177" s="108"/>
      <c r="L177" s="107"/>
      <c r="M177" s="319">
        <f t="shared" si="9"/>
        <v>0</v>
      </c>
      <c r="N177" s="107"/>
    </row>
    <row r="178" spans="1:14" s="200" customFormat="1" ht="18" customHeight="1">
      <c r="A178" s="125">
        <v>172</v>
      </c>
      <c r="B178" s="107" t="s">
        <v>42</v>
      </c>
      <c r="C178" s="321">
        <v>43475</v>
      </c>
      <c r="D178" s="107" t="s">
        <v>799</v>
      </c>
      <c r="E178" s="107" t="s">
        <v>1732</v>
      </c>
      <c r="F178" s="126">
        <v>12478.57</v>
      </c>
      <c r="G178" s="107" t="str">
        <f t="shared" si="10"/>
        <v>SH19-00172</v>
      </c>
      <c r="H178" s="108"/>
      <c r="I178" s="126"/>
      <c r="J178" s="110">
        <f t="shared" si="7"/>
        <v>12478.57</v>
      </c>
      <c r="K178" s="108"/>
      <c r="L178" s="107"/>
      <c r="M178" s="319">
        <f t="shared" si="9"/>
        <v>0</v>
      </c>
      <c r="N178" s="107"/>
    </row>
    <row r="179" spans="1:14" s="200" customFormat="1" ht="18" customHeight="1">
      <c r="A179" s="125">
        <v>173</v>
      </c>
      <c r="B179" s="107" t="s">
        <v>42</v>
      </c>
      <c r="C179" s="321">
        <v>43475</v>
      </c>
      <c r="D179" s="107" t="s">
        <v>800</v>
      </c>
      <c r="E179" s="107" t="s">
        <v>1732</v>
      </c>
      <c r="F179" s="126">
        <v>2052</v>
      </c>
      <c r="G179" s="107" t="str">
        <f t="shared" si="10"/>
        <v>SH19-00173</v>
      </c>
      <c r="H179" s="108"/>
      <c r="I179" s="126"/>
      <c r="J179" s="110">
        <f t="shared" si="7"/>
        <v>2052</v>
      </c>
      <c r="K179" s="108"/>
      <c r="L179" s="107"/>
      <c r="M179" s="319">
        <f t="shared" si="9"/>
        <v>0</v>
      </c>
      <c r="N179" s="107"/>
    </row>
    <row r="180" spans="1:14" s="200" customFormat="1" ht="18" customHeight="1">
      <c r="A180" s="125">
        <v>174</v>
      </c>
      <c r="B180" s="107" t="s">
        <v>42</v>
      </c>
      <c r="C180" s="321">
        <v>43475</v>
      </c>
      <c r="D180" s="107" t="s">
        <v>801</v>
      </c>
      <c r="E180" s="107" t="s">
        <v>1732</v>
      </c>
      <c r="F180" s="126">
        <v>1602.08</v>
      </c>
      <c r="G180" s="107" t="str">
        <f t="shared" si="10"/>
        <v>SH19-00174</v>
      </c>
      <c r="H180" s="108"/>
      <c r="I180" s="126"/>
      <c r="J180" s="110">
        <f t="shared" si="7"/>
        <v>1602.08</v>
      </c>
      <c r="K180" s="108"/>
      <c r="L180" s="107"/>
      <c r="M180" s="319">
        <f t="shared" si="9"/>
        <v>0</v>
      </c>
      <c r="N180" s="107"/>
    </row>
    <row r="181" spans="1:14" s="200" customFormat="1" ht="18" customHeight="1">
      <c r="A181" s="125">
        <v>175</v>
      </c>
      <c r="B181" s="107" t="s">
        <v>42</v>
      </c>
      <c r="C181" s="321">
        <v>43475</v>
      </c>
      <c r="D181" s="107" t="s">
        <v>802</v>
      </c>
      <c r="E181" s="107" t="s">
        <v>1732</v>
      </c>
      <c r="F181" s="126">
        <v>10417.16</v>
      </c>
      <c r="G181" s="107" t="str">
        <f t="shared" si="10"/>
        <v>SH19-00175</v>
      </c>
      <c r="H181" s="108"/>
      <c r="I181" s="126"/>
      <c r="J181" s="110">
        <f t="shared" si="7"/>
        <v>10417.16</v>
      </c>
      <c r="K181" s="108"/>
      <c r="L181" s="107"/>
      <c r="M181" s="319">
        <f>K181-H181</f>
        <v>0</v>
      </c>
      <c r="N181" s="107"/>
    </row>
    <row r="182" spans="1:14" s="200" customFormat="1" ht="18" customHeight="1">
      <c r="A182" s="125">
        <v>176</v>
      </c>
      <c r="B182" s="107" t="s">
        <v>42</v>
      </c>
      <c r="C182" s="321">
        <v>43475</v>
      </c>
      <c r="D182" s="107" t="s">
        <v>803</v>
      </c>
      <c r="E182" s="107" t="s">
        <v>1732</v>
      </c>
      <c r="F182" s="126">
        <v>2736</v>
      </c>
      <c r="G182" s="107" t="str">
        <f t="shared" si="10"/>
        <v>SH19-00176</v>
      </c>
      <c r="H182" s="108"/>
      <c r="I182" s="126"/>
      <c r="J182" s="110">
        <f t="shared" si="7"/>
        <v>2736</v>
      </c>
      <c r="K182" s="108"/>
      <c r="L182" s="107"/>
      <c r="M182" s="319">
        <f t="shared" si="9"/>
        <v>0</v>
      </c>
      <c r="N182" s="107"/>
    </row>
    <row r="183" spans="1:14" s="200" customFormat="1" ht="18" customHeight="1">
      <c r="A183" s="125">
        <v>177</v>
      </c>
      <c r="B183" s="107" t="s">
        <v>42</v>
      </c>
      <c r="C183" s="321">
        <v>43475</v>
      </c>
      <c r="D183" s="107" t="s">
        <v>804</v>
      </c>
      <c r="E183" s="107" t="s">
        <v>1732</v>
      </c>
      <c r="F183" s="126">
        <v>7006.26</v>
      </c>
      <c r="G183" s="107" t="str">
        <f t="shared" si="10"/>
        <v>SH19-00177</v>
      </c>
      <c r="H183" s="108"/>
      <c r="I183" s="126"/>
      <c r="J183" s="110">
        <f t="shared" si="7"/>
        <v>7006.26</v>
      </c>
      <c r="K183" s="108"/>
      <c r="L183" s="107"/>
      <c r="M183" s="319">
        <f t="shared" si="9"/>
        <v>0</v>
      </c>
      <c r="N183" s="107"/>
    </row>
    <row r="184" spans="1:14" s="200" customFormat="1" ht="18" customHeight="1">
      <c r="A184" s="125">
        <v>178</v>
      </c>
      <c r="B184" s="107" t="s">
        <v>42</v>
      </c>
      <c r="C184" s="321">
        <v>43475</v>
      </c>
      <c r="D184" s="107" t="s">
        <v>805</v>
      </c>
      <c r="E184" s="107" t="s">
        <v>1732</v>
      </c>
      <c r="F184" s="126">
        <v>1790.97</v>
      </c>
      <c r="G184" s="107" t="str">
        <f t="shared" si="10"/>
        <v>SH19-00178</v>
      </c>
      <c r="H184" s="108"/>
      <c r="I184" s="126"/>
      <c r="J184" s="110">
        <f t="shared" si="7"/>
        <v>1790.97</v>
      </c>
      <c r="K184" s="108"/>
      <c r="L184" s="107"/>
      <c r="M184" s="319">
        <f t="shared" si="9"/>
        <v>0</v>
      </c>
      <c r="N184" s="107"/>
    </row>
    <row r="185" spans="1:14" s="200" customFormat="1" ht="18" customHeight="1">
      <c r="A185" s="125">
        <v>179</v>
      </c>
      <c r="B185" s="107" t="s">
        <v>55</v>
      </c>
      <c r="C185" s="321">
        <v>43473</v>
      </c>
      <c r="D185" s="107" t="s">
        <v>806</v>
      </c>
      <c r="E185" s="107" t="s">
        <v>1709</v>
      </c>
      <c r="F185" s="126">
        <v>1548.18</v>
      </c>
      <c r="G185" s="107" t="str">
        <f t="shared" si="10"/>
        <v>SH19-00179</v>
      </c>
      <c r="H185" s="108"/>
      <c r="I185" s="126"/>
      <c r="J185" s="110">
        <f t="shared" si="7"/>
        <v>1548.18</v>
      </c>
      <c r="K185" s="108"/>
      <c r="L185" s="107"/>
      <c r="M185" s="319">
        <f t="shared" si="9"/>
        <v>0</v>
      </c>
      <c r="N185" s="107"/>
    </row>
    <row r="186" spans="1:14" s="200" customFormat="1" ht="18" customHeight="1">
      <c r="A186" s="125">
        <v>180</v>
      </c>
      <c r="B186" s="107" t="s">
        <v>55</v>
      </c>
      <c r="C186" s="321">
        <v>43473</v>
      </c>
      <c r="D186" s="107" t="s">
        <v>807</v>
      </c>
      <c r="E186" s="107" t="s">
        <v>1709</v>
      </c>
      <c r="F186" s="126">
        <v>1644.84</v>
      </c>
      <c r="G186" s="107" t="str">
        <f t="shared" si="10"/>
        <v>SH19-00180</v>
      </c>
      <c r="H186" s="108"/>
      <c r="I186" s="126"/>
      <c r="J186" s="110">
        <f t="shared" si="7"/>
        <v>1644.84</v>
      </c>
      <c r="K186" s="108"/>
      <c r="L186" s="107"/>
      <c r="M186" s="319">
        <f t="shared" si="9"/>
        <v>0</v>
      </c>
      <c r="N186" s="107"/>
    </row>
    <row r="187" spans="1:14" s="200" customFormat="1" ht="18" customHeight="1">
      <c r="A187" s="125">
        <v>181</v>
      </c>
      <c r="B187" s="107" t="s">
        <v>55</v>
      </c>
      <c r="C187" s="321">
        <v>43473</v>
      </c>
      <c r="D187" s="107" t="s">
        <v>808</v>
      </c>
      <c r="E187" s="107" t="s">
        <v>1709</v>
      </c>
      <c r="F187" s="126">
        <v>738.9</v>
      </c>
      <c r="G187" s="107" t="str">
        <f t="shared" si="10"/>
        <v>SH19-00181</v>
      </c>
      <c r="H187" s="108"/>
      <c r="I187" s="126"/>
      <c r="J187" s="110">
        <f t="shared" si="7"/>
        <v>738.9</v>
      </c>
      <c r="K187" s="108"/>
      <c r="L187" s="107"/>
      <c r="M187" s="319">
        <f t="shared" si="9"/>
        <v>0</v>
      </c>
      <c r="N187" s="107"/>
    </row>
    <row r="188" spans="1:14" s="200" customFormat="1" ht="18" customHeight="1">
      <c r="A188" s="125">
        <v>182</v>
      </c>
      <c r="B188" s="107" t="s">
        <v>55</v>
      </c>
      <c r="C188" s="321">
        <v>43473</v>
      </c>
      <c r="D188" s="107" t="s">
        <v>809</v>
      </c>
      <c r="E188" s="107" t="s">
        <v>1709</v>
      </c>
      <c r="F188" s="109">
        <v>1549.62</v>
      </c>
      <c r="G188" s="107" t="str">
        <f t="shared" si="10"/>
        <v>SH19-00182</v>
      </c>
      <c r="H188" s="108"/>
      <c r="I188" s="126"/>
      <c r="J188" s="110">
        <f t="shared" si="7"/>
        <v>1549.62</v>
      </c>
      <c r="K188" s="108"/>
      <c r="L188" s="107"/>
      <c r="M188" s="319">
        <f t="shared" si="9"/>
        <v>0</v>
      </c>
      <c r="N188" s="107"/>
    </row>
    <row r="189" spans="1:14" s="200" customFormat="1" ht="18" customHeight="1">
      <c r="A189" s="125">
        <v>183</v>
      </c>
      <c r="B189" s="107" t="s">
        <v>42</v>
      </c>
      <c r="C189" s="321">
        <v>43473</v>
      </c>
      <c r="D189" s="107" t="s">
        <v>810</v>
      </c>
      <c r="E189" s="107" t="s">
        <v>1730</v>
      </c>
      <c r="F189" s="126">
        <v>47.48</v>
      </c>
      <c r="G189" s="107" t="str">
        <f t="shared" si="10"/>
        <v>SH19-00183</v>
      </c>
      <c r="H189" s="108"/>
      <c r="I189" s="126"/>
      <c r="J189" s="110">
        <f t="shared" si="7"/>
        <v>47.48</v>
      </c>
      <c r="K189" s="108"/>
      <c r="L189" s="107"/>
      <c r="M189" s="319">
        <f t="shared" si="9"/>
        <v>0</v>
      </c>
      <c r="N189" s="107"/>
    </row>
    <row r="190" spans="1:14" s="200" customFormat="1" ht="18" customHeight="1">
      <c r="A190" s="125">
        <v>184</v>
      </c>
      <c r="B190" s="107" t="s">
        <v>42</v>
      </c>
      <c r="C190" s="321">
        <v>43475</v>
      </c>
      <c r="D190" s="107" t="s">
        <v>811</v>
      </c>
      <c r="E190" s="107" t="s">
        <v>1732</v>
      </c>
      <c r="F190" s="126">
        <v>2934.53</v>
      </c>
      <c r="G190" s="107" t="str">
        <f t="shared" si="10"/>
        <v>SH19-00184</v>
      </c>
      <c r="H190" s="108"/>
      <c r="I190" s="126"/>
      <c r="J190" s="110">
        <f t="shared" si="7"/>
        <v>2934.53</v>
      </c>
      <c r="K190" s="108"/>
      <c r="L190" s="107"/>
      <c r="M190" s="319">
        <f t="shared" si="9"/>
        <v>0</v>
      </c>
      <c r="N190" s="107"/>
    </row>
    <row r="191" spans="1:14" s="200" customFormat="1" ht="18" customHeight="1">
      <c r="A191" s="125">
        <v>185</v>
      </c>
      <c r="B191" s="107" t="s">
        <v>42</v>
      </c>
      <c r="C191" s="321">
        <v>43475</v>
      </c>
      <c r="D191" s="107" t="s">
        <v>812</v>
      </c>
      <c r="E191" s="107" t="s">
        <v>1732</v>
      </c>
      <c r="F191" s="126">
        <v>5893.09</v>
      </c>
      <c r="G191" s="107" t="str">
        <f t="shared" si="10"/>
        <v>SH19-00185</v>
      </c>
      <c r="H191" s="108"/>
      <c r="I191" s="126"/>
      <c r="J191" s="110">
        <f t="shared" si="7"/>
        <v>5893.09</v>
      </c>
      <c r="K191" s="108"/>
      <c r="L191" s="107"/>
      <c r="M191" s="319">
        <f t="shared" si="9"/>
        <v>0</v>
      </c>
      <c r="N191" s="107"/>
    </row>
    <row r="192" spans="1:14" s="200" customFormat="1" ht="18" customHeight="1">
      <c r="A192" s="125">
        <v>186</v>
      </c>
      <c r="B192" s="107" t="s">
        <v>329</v>
      </c>
      <c r="C192" s="321">
        <v>43474</v>
      </c>
      <c r="D192" s="107" t="s">
        <v>813</v>
      </c>
      <c r="E192" s="107" t="s">
        <v>1709</v>
      </c>
      <c r="F192" s="126">
        <v>1994.48</v>
      </c>
      <c r="G192" s="107" t="str">
        <f t="shared" si="10"/>
        <v>SH19-00186</v>
      </c>
      <c r="H192" s="108"/>
      <c r="I192" s="126"/>
      <c r="J192" s="110">
        <f t="shared" si="7"/>
        <v>1994.48</v>
      </c>
      <c r="K192" s="108"/>
      <c r="L192" s="107"/>
      <c r="M192" s="319">
        <f t="shared" si="9"/>
        <v>0</v>
      </c>
      <c r="N192" s="107"/>
    </row>
    <row r="193" spans="1:14" s="200" customFormat="1" ht="18" customHeight="1">
      <c r="A193" s="125">
        <v>187</v>
      </c>
      <c r="B193" s="107" t="s">
        <v>139</v>
      </c>
      <c r="C193" s="321">
        <v>43474</v>
      </c>
      <c r="D193" s="107" t="s">
        <v>814</v>
      </c>
      <c r="E193" s="107" t="s">
        <v>1709</v>
      </c>
      <c r="F193" s="126">
        <v>1236</v>
      </c>
      <c r="G193" s="107" t="str">
        <f t="shared" si="10"/>
        <v>SH19-00187</v>
      </c>
      <c r="H193" s="108"/>
      <c r="I193" s="126"/>
      <c r="J193" s="110">
        <f t="shared" si="7"/>
        <v>1236</v>
      </c>
      <c r="K193" s="108"/>
      <c r="L193" s="107"/>
      <c r="M193" s="319">
        <f t="shared" si="9"/>
        <v>0</v>
      </c>
      <c r="N193" s="107"/>
    </row>
    <row r="194" spans="1:14" s="200" customFormat="1" ht="18" customHeight="1">
      <c r="A194" s="125">
        <v>188</v>
      </c>
      <c r="B194" s="107" t="s">
        <v>223</v>
      </c>
      <c r="C194" s="321">
        <v>43474</v>
      </c>
      <c r="D194" s="107" t="s">
        <v>815</v>
      </c>
      <c r="E194" s="107" t="s">
        <v>1709</v>
      </c>
      <c r="F194" s="126">
        <v>2180.58</v>
      </c>
      <c r="G194" s="107" t="str">
        <f t="shared" si="10"/>
        <v>SH19-00188</v>
      </c>
      <c r="H194" s="108"/>
      <c r="I194" s="126"/>
      <c r="J194" s="110">
        <f t="shared" si="7"/>
        <v>2180.58</v>
      </c>
      <c r="K194" s="108"/>
      <c r="L194" s="107"/>
      <c r="M194" s="319">
        <f t="shared" si="9"/>
        <v>0</v>
      </c>
      <c r="N194" s="107"/>
    </row>
    <row r="195" spans="1:14" s="200" customFormat="1" ht="18" customHeight="1">
      <c r="A195" s="125">
        <v>189</v>
      </c>
      <c r="B195" s="107" t="s">
        <v>43</v>
      </c>
      <c r="C195" s="321">
        <v>43474</v>
      </c>
      <c r="D195" s="107" t="s">
        <v>816</v>
      </c>
      <c r="E195" s="107" t="s">
        <v>1709</v>
      </c>
      <c r="F195" s="126">
        <v>3699.03</v>
      </c>
      <c r="G195" s="107" t="str">
        <f t="shared" si="10"/>
        <v>SH19-00189</v>
      </c>
      <c r="H195" s="108"/>
      <c r="I195" s="126"/>
      <c r="J195" s="110">
        <f t="shared" si="7"/>
        <v>3699.03</v>
      </c>
      <c r="K195" s="108"/>
      <c r="L195" s="107"/>
      <c r="M195" s="319">
        <f t="shared" si="9"/>
        <v>0</v>
      </c>
      <c r="N195" s="107"/>
    </row>
    <row r="196" spans="1:14" s="200" customFormat="1" ht="18" customHeight="1">
      <c r="A196" s="125">
        <v>190</v>
      </c>
      <c r="B196" s="107" t="s">
        <v>142</v>
      </c>
      <c r="C196" s="321">
        <v>43474</v>
      </c>
      <c r="D196" s="107" t="s">
        <v>817</v>
      </c>
      <c r="E196" s="107" t="s">
        <v>1709</v>
      </c>
      <c r="F196" s="126">
        <v>742.25</v>
      </c>
      <c r="G196" s="107" t="str">
        <f t="shared" si="10"/>
        <v>SH19-00190</v>
      </c>
      <c r="H196" s="108"/>
      <c r="I196" s="126"/>
      <c r="J196" s="110">
        <f t="shared" si="7"/>
        <v>742.25</v>
      </c>
      <c r="K196" s="108"/>
      <c r="L196" s="107"/>
      <c r="M196" s="319">
        <f t="shared" si="9"/>
        <v>0</v>
      </c>
      <c r="N196" s="107"/>
    </row>
    <row r="197" spans="1:14" s="200" customFormat="1" ht="18" customHeight="1">
      <c r="A197" s="125">
        <v>191</v>
      </c>
      <c r="B197" s="107" t="s">
        <v>142</v>
      </c>
      <c r="C197" s="321">
        <v>43474</v>
      </c>
      <c r="D197" s="107" t="s">
        <v>818</v>
      </c>
      <c r="E197" s="107" t="s">
        <v>1709</v>
      </c>
      <c r="F197" s="126">
        <v>312.01</v>
      </c>
      <c r="G197" s="107" t="str">
        <f t="shared" si="10"/>
        <v>SH19-00191</v>
      </c>
      <c r="H197" s="108"/>
      <c r="I197" s="126"/>
      <c r="J197" s="110">
        <f t="shared" si="7"/>
        <v>312.01</v>
      </c>
      <c r="K197" s="108"/>
      <c r="L197" s="107"/>
      <c r="M197" s="319">
        <f t="shared" si="9"/>
        <v>0</v>
      </c>
      <c r="N197" s="107"/>
    </row>
    <row r="198" spans="1:14" s="200" customFormat="1" ht="18" customHeight="1">
      <c r="A198" s="125">
        <v>192</v>
      </c>
      <c r="B198" s="107" t="s">
        <v>330</v>
      </c>
      <c r="C198" s="321">
        <v>43473</v>
      </c>
      <c r="D198" s="107" t="s">
        <v>819</v>
      </c>
      <c r="E198" s="107" t="s">
        <v>1709</v>
      </c>
      <c r="F198" s="126">
        <v>12266.26</v>
      </c>
      <c r="G198" s="107" t="str">
        <f t="shared" si="10"/>
        <v>SH19-00192</v>
      </c>
      <c r="H198" s="108"/>
      <c r="I198" s="126"/>
      <c r="J198" s="110">
        <f t="shared" si="7"/>
        <v>12266.26</v>
      </c>
      <c r="K198" s="108"/>
      <c r="L198" s="107"/>
      <c r="M198" s="319">
        <f t="shared" si="9"/>
        <v>0</v>
      </c>
      <c r="N198" s="107"/>
    </row>
    <row r="199" spans="1:14" s="200" customFormat="1" ht="18" customHeight="1">
      <c r="A199" s="125">
        <v>193</v>
      </c>
      <c r="B199" s="107" t="s">
        <v>43</v>
      </c>
      <c r="C199" s="321">
        <v>43474</v>
      </c>
      <c r="D199" s="107" t="s">
        <v>820</v>
      </c>
      <c r="E199" s="107" t="s">
        <v>1709</v>
      </c>
      <c r="F199" s="126">
        <v>1270</v>
      </c>
      <c r="G199" s="107" t="str">
        <f t="shared" si="10"/>
        <v>SH19-00193</v>
      </c>
      <c r="H199" s="108"/>
      <c r="I199" s="126"/>
      <c r="J199" s="110">
        <f t="shared" si="7"/>
        <v>1270</v>
      </c>
      <c r="K199" s="108"/>
      <c r="L199" s="107"/>
      <c r="M199" s="319">
        <f t="shared" si="9"/>
        <v>0</v>
      </c>
      <c r="N199" s="107"/>
    </row>
    <row r="200" spans="1:14" s="200" customFormat="1" ht="18" customHeight="1">
      <c r="A200" s="125">
        <v>195</v>
      </c>
      <c r="B200" s="107" t="s">
        <v>139</v>
      </c>
      <c r="C200" s="321">
        <v>43474</v>
      </c>
      <c r="D200" s="107" t="s">
        <v>821</v>
      </c>
      <c r="E200" s="107" t="s">
        <v>1709</v>
      </c>
      <c r="F200" s="126">
        <v>1541.85</v>
      </c>
      <c r="G200" s="107" t="str">
        <f t="shared" si="10"/>
        <v>SH19-00195</v>
      </c>
      <c r="H200" s="108"/>
      <c r="I200" s="126"/>
      <c r="J200" s="110">
        <f t="shared" si="7"/>
        <v>1541.85</v>
      </c>
      <c r="K200" s="108"/>
      <c r="L200" s="107"/>
      <c r="M200" s="319">
        <f t="shared" si="9"/>
        <v>0</v>
      </c>
      <c r="N200" s="107"/>
    </row>
    <row r="201" spans="1:14" s="200" customFormat="1" ht="18" customHeight="1">
      <c r="A201" s="125">
        <v>196</v>
      </c>
      <c r="B201" s="107" t="s">
        <v>42</v>
      </c>
      <c r="C201" s="321">
        <v>43475</v>
      </c>
      <c r="D201" s="107" t="s">
        <v>822</v>
      </c>
      <c r="E201" s="107" t="s">
        <v>1732</v>
      </c>
      <c r="F201" s="126">
        <v>1595.54</v>
      </c>
      <c r="G201" s="107" t="str">
        <f t="shared" si="10"/>
        <v>SH19-00196</v>
      </c>
      <c r="H201" s="108"/>
      <c r="I201" s="126"/>
      <c r="J201" s="110">
        <f t="shared" si="7"/>
        <v>1595.54</v>
      </c>
      <c r="K201" s="108"/>
      <c r="L201" s="107"/>
      <c r="M201" s="319">
        <f t="shared" si="9"/>
        <v>0</v>
      </c>
      <c r="N201" s="107"/>
    </row>
    <row r="202" spans="1:14" s="200" customFormat="1" ht="18" customHeight="1">
      <c r="A202" s="125">
        <v>197</v>
      </c>
      <c r="B202" s="107" t="s">
        <v>291</v>
      </c>
      <c r="C202" s="321">
        <v>43474</v>
      </c>
      <c r="D202" s="107" t="s">
        <v>823</v>
      </c>
      <c r="E202" s="107" t="s">
        <v>1709</v>
      </c>
      <c r="F202" s="126">
        <v>4314.3</v>
      </c>
      <c r="G202" s="107" t="str">
        <f t="shared" si="10"/>
        <v>SH19-00197</v>
      </c>
      <c r="H202" s="108"/>
      <c r="I202" s="126"/>
      <c r="J202" s="110">
        <f t="shared" ref="J202:J263" si="11">F202-I202</f>
        <v>4314.3</v>
      </c>
      <c r="K202" s="108"/>
      <c r="L202" s="107"/>
      <c r="M202" s="319">
        <f t="shared" si="9"/>
        <v>0</v>
      </c>
      <c r="N202" s="107"/>
    </row>
    <row r="203" spans="1:14" s="200" customFormat="1" ht="18" customHeight="1">
      <c r="A203" s="125">
        <v>198</v>
      </c>
      <c r="B203" s="107" t="s">
        <v>287</v>
      </c>
      <c r="C203" s="321">
        <v>43474</v>
      </c>
      <c r="D203" s="107" t="s">
        <v>824</v>
      </c>
      <c r="E203" s="107" t="s">
        <v>1709</v>
      </c>
      <c r="F203" s="126">
        <v>643.57000000000005</v>
      </c>
      <c r="G203" s="107" t="str">
        <f t="shared" si="10"/>
        <v>SH19-00198</v>
      </c>
      <c r="H203" s="108"/>
      <c r="I203" s="126"/>
      <c r="J203" s="110">
        <f t="shared" si="11"/>
        <v>643.57000000000005</v>
      </c>
      <c r="K203" s="108"/>
      <c r="L203" s="107"/>
      <c r="M203" s="319">
        <f t="shared" si="9"/>
        <v>0</v>
      </c>
      <c r="N203" s="107"/>
    </row>
    <row r="204" spans="1:14" s="200" customFormat="1" ht="18" customHeight="1">
      <c r="A204" s="125">
        <v>199</v>
      </c>
      <c r="B204" s="107" t="s">
        <v>142</v>
      </c>
      <c r="C204" s="108">
        <v>43474</v>
      </c>
      <c r="D204" s="107" t="s">
        <v>825</v>
      </c>
      <c r="E204" s="107" t="s">
        <v>1709</v>
      </c>
      <c r="F204" s="126">
        <v>627</v>
      </c>
      <c r="G204" s="107" t="str">
        <f t="shared" si="10"/>
        <v>SH19-00199</v>
      </c>
      <c r="H204" s="108"/>
      <c r="I204" s="126"/>
      <c r="J204" s="110">
        <f t="shared" si="11"/>
        <v>627</v>
      </c>
      <c r="K204" s="108"/>
      <c r="L204" s="107"/>
      <c r="M204" s="319">
        <f t="shared" si="9"/>
        <v>0</v>
      </c>
      <c r="N204" s="107"/>
    </row>
    <row r="205" spans="1:14" s="200" customFormat="1" ht="18" customHeight="1">
      <c r="A205" s="125">
        <v>200</v>
      </c>
      <c r="B205" s="107" t="s">
        <v>288</v>
      </c>
      <c r="C205" s="321">
        <v>43474</v>
      </c>
      <c r="D205" s="107" t="s">
        <v>826</v>
      </c>
      <c r="E205" s="107" t="s">
        <v>1709</v>
      </c>
      <c r="F205" s="126">
        <v>960.87</v>
      </c>
      <c r="G205" s="107" t="str">
        <f t="shared" si="10"/>
        <v>SH19-00200</v>
      </c>
      <c r="H205" s="108"/>
      <c r="I205" s="126"/>
      <c r="J205" s="110">
        <f t="shared" si="11"/>
        <v>960.87</v>
      </c>
      <c r="K205" s="108"/>
      <c r="L205" s="107"/>
      <c r="M205" s="319">
        <f t="shared" si="9"/>
        <v>0</v>
      </c>
      <c r="N205" s="107"/>
    </row>
    <row r="206" spans="1:14" s="200" customFormat="1" ht="18" customHeight="1">
      <c r="A206" s="125">
        <v>201</v>
      </c>
      <c r="B206" s="107" t="s">
        <v>55</v>
      </c>
      <c r="C206" s="321">
        <v>43474</v>
      </c>
      <c r="D206" s="107" t="s">
        <v>827</v>
      </c>
      <c r="E206" s="107" t="s">
        <v>1709</v>
      </c>
      <c r="F206" s="126">
        <v>1332.75</v>
      </c>
      <c r="G206" s="107" t="str">
        <f t="shared" si="10"/>
        <v>SH19-00201</v>
      </c>
      <c r="H206" s="108"/>
      <c r="I206" s="126"/>
      <c r="J206" s="110">
        <f t="shared" si="11"/>
        <v>1332.75</v>
      </c>
      <c r="K206" s="108"/>
      <c r="L206" s="107"/>
      <c r="M206" s="319">
        <f t="shared" si="9"/>
        <v>0</v>
      </c>
      <c r="N206" s="107"/>
    </row>
    <row r="207" spans="1:14" s="200" customFormat="1" ht="18" customHeight="1">
      <c r="A207" s="125">
        <v>202</v>
      </c>
      <c r="B207" s="107" t="s">
        <v>337</v>
      </c>
      <c r="C207" s="321">
        <v>43474</v>
      </c>
      <c r="D207" s="107" t="s">
        <v>828</v>
      </c>
      <c r="E207" s="107" t="s">
        <v>1709</v>
      </c>
      <c r="F207" s="126">
        <v>2902.5</v>
      </c>
      <c r="G207" s="107" t="str">
        <f t="shared" si="10"/>
        <v>SH19-00202</v>
      </c>
      <c r="H207" s="108"/>
      <c r="I207" s="126"/>
      <c r="J207" s="110">
        <f t="shared" si="11"/>
        <v>2902.5</v>
      </c>
      <c r="K207" s="108"/>
      <c r="L207" s="107"/>
      <c r="M207" s="319">
        <f t="shared" si="9"/>
        <v>0</v>
      </c>
      <c r="N207" s="107"/>
    </row>
    <row r="208" spans="1:14" s="200" customFormat="1" ht="18" customHeight="1">
      <c r="A208" s="125">
        <v>203</v>
      </c>
      <c r="B208" s="107" t="s">
        <v>49</v>
      </c>
      <c r="C208" s="321">
        <v>43474</v>
      </c>
      <c r="D208" s="107" t="s">
        <v>829</v>
      </c>
      <c r="E208" s="107" t="s">
        <v>1709</v>
      </c>
      <c r="F208" s="126">
        <v>14242.8</v>
      </c>
      <c r="G208" s="107" t="str">
        <f t="shared" si="10"/>
        <v>SH19-00203</v>
      </c>
      <c r="H208" s="108"/>
      <c r="I208" s="126"/>
      <c r="J208" s="110">
        <f t="shared" si="11"/>
        <v>14242.8</v>
      </c>
      <c r="K208" s="108"/>
      <c r="L208" s="107"/>
      <c r="M208" s="319">
        <f t="shared" si="9"/>
        <v>0</v>
      </c>
      <c r="N208" s="107"/>
    </row>
    <row r="209" spans="1:14" s="200" customFormat="1" ht="18" customHeight="1">
      <c r="A209" s="125">
        <v>204</v>
      </c>
      <c r="B209" s="107" t="s">
        <v>42</v>
      </c>
      <c r="C209" s="321">
        <v>43474</v>
      </c>
      <c r="D209" s="107" t="s">
        <v>830</v>
      </c>
      <c r="E209" s="107" t="s">
        <v>1731</v>
      </c>
      <c r="F209" s="126">
        <v>13.5</v>
      </c>
      <c r="G209" s="107" t="str">
        <f t="shared" si="10"/>
        <v>SH19-00204</v>
      </c>
      <c r="H209" s="108"/>
      <c r="I209" s="126"/>
      <c r="J209" s="110">
        <f t="shared" si="11"/>
        <v>13.5</v>
      </c>
      <c r="K209" s="108"/>
      <c r="L209" s="107"/>
      <c r="M209" s="319">
        <f t="shared" si="9"/>
        <v>0</v>
      </c>
      <c r="N209" s="107"/>
    </row>
    <row r="210" spans="1:14" s="200" customFormat="1" ht="18" customHeight="1">
      <c r="A210" s="125">
        <v>205</v>
      </c>
      <c r="B210" s="107" t="s">
        <v>141</v>
      </c>
      <c r="C210" s="321">
        <v>43474</v>
      </c>
      <c r="D210" s="107" t="s">
        <v>831</v>
      </c>
      <c r="E210" s="107" t="s">
        <v>1709</v>
      </c>
      <c r="F210" s="126">
        <v>3609.14</v>
      </c>
      <c r="G210" s="107" t="str">
        <f t="shared" si="10"/>
        <v>SH19-00205</v>
      </c>
      <c r="H210" s="108"/>
      <c r="I210" s="126"/>
      <c r="J210" s="110">
        <f t="shared" si="11"/>
        <v>3609.14</v>
      </c>
      <c r="K210" s="108"/>
      <c r="L210" s="107"/>
      <c r="M210" s="319">
        <f t="shared" si="9"/>
        <v>0</v>
      </c>
      <c r="N210" s="107"/>
    </row>
    <row r="211" spans="1:14" s="200" customFormat="1" ht="18" customHeight="1">
      <c r="A211" s="125">
        <v>206</v>
      </c>
      <c r="B211" s="107" t="s">
        <v>54</v>
      </c>
      <c r="C211" s="321">
        <v>43474</v>
      </c>
      <c r="D211" s="107" t="s">
        <v>832</v>
      </c>
      <c r="E211" s="107" t="s">
        <v>1709</v>
      </c>
      <c r="F211" s="126">
        <f>446.4+859.5</f>
        <v>1305.9000000000001</v>
      </c>
      <c r="G211" s="107" t="str">
        <f t="shared" si="10"/>
        <v>SH19-00206</v>
      </c>
      <c r="H211" s="108"/>
      <c r="I211" s="126"/>
      <c r="J211" s="110">
        <f t="shared" si="11"/>
        <v>1305.9000000000001</v>
      </c>
      <c r="K211" s="108"/>
      <c r="L211" s="107"/>
      <c r="M211" s="319">
        <f t="shared" si="9"/>
        <v>0</v>
      </c>
      <c r="N211" s="107"/>
    </row>
    <row r="212" spans="1:14" s="200" customFormat="1" ht="18" customHeight="1">
      <c r="A212" s="125">
        <v>207</v>
      </c>
      <c r="B212" s="107" t="s">
        <v>142</v>
      </c>
      <c r="C212" s="321">
        <v>43474</v>
      </c>
      <c r="D212" s="107" t="s">
        <v>833</v>
      </c>
      <c r="E212" s="107" t="s">
        <v>1709</v>
      </c>
      <c r="F212" s="126">
        <v>2478.8200000000002</v>
      </c>
      <c r="G212" s="107" t="str">
        <f t="shared" si="10"/>
        <v>SH19-00207</v>
      </c>
      <c r="H212" s="108"/>
      <c r="I212" s="126"/>
      <c r="J212" s="110">
        <f t="shared" si="11"/>
        <v>2478.8200000000002</v>
      </c>
      <c r="K212" s="108"/>
      <c r="L212" s="107"/>
      <c r="M212" s="319">
        <f t="shared" si="9"/>
        <v>0</v>
      </c>
      <c r="N212" s="107"/>
    </row>
    <row r="213" spans="1:14" s="200" customFormat="1" ht="18" customHeight="1">
      <c r="A213" s="125">
        <v>208</v>
      </c>
      <c r="B213" s="107" t="s">
        <v>142</v>
      </c>
      <c r="C213" s="321">
        <v>43474</v>
      </c>
      <c r="D213" s="107" t="s">
        <v>834</v>
      </c>
      <c r="E213" s="107" t="s">
        <v>1709</v>
      </c>
      <c r="F213" s="109">
        <v>252.12</v>
      </c>
      <c r="G213" s="107" t="str">
        <f t="shared" si="10"/>
        <v>SH19-00208</v>
      </c>
      <c r="H213" s="108"/>
      <c r="I213" s="126"/>
      <c r="J213" s="110">
        <f t="shared" si="11"/>
        <v>252.12</v>
      </c>
      <c r="K213" s="108"/>
      <c r="L213" s="107"/>
      <c r="M213" s="319">
        <f t="shared" si="9"/>
        <v>0</v>
      </c>
      <c r="N213" s="107"/>
    </row>
    <row r="214" spans="1:14" s="200" customFormat="1" ht="18" customHeight="1">
      <c r="A214" s="125">
        <v>209</v>
      </c>
      <c r="B214" s="107" t="s">
        <v>329</v>
      </c>
      <c r="C214" s="321">
        <v>43474</v>
      </c>
      <c r="D214" s="107" t="s">
        <v>835</v>
      </c>
      <c r="E214" s="107" t="s">
        <v>1709</v>
      </c>
      <c r="F214" s="126">
        <v>4034.36</v>
      </c>
      <c r="G214" s="107" t="str">
        <f t="shared" si="10"/>
        <v>SH19-00209</v>
      </c>
      <c r="H214" s="108"/>
      <c r="I214" s="126"/>
      <c r="J214" s="110">
        <f t="shared" si="11"/>
        <v>4034.36</v>
      </c>
      <c r="K214" s="108"/>
      <c r="L214" s="107"/>
      <c r="M214" s="319">
        <f t="shared" si="9"/>
        <v>0</v>
      </c>
      <c r="N214" s="107"/>
    </row>
    <row r="215" spans="1:14" s="200" customFormat="1" ht="18" customHeight="1">
      <c r="A215" s="125">
        <v>210</v>
      </c>
      <c r="B215" s="107" t="s">
        <v>223</v>
      </c>
      <c r="C215" s="321">
        <v>43474</v>
      </c>
      <c r="D215" s="107" t="s">
        <v>836</v>
      </c>
      <c r="E215" s="107" t="s">
        <v>1709</v>
      </c>
      <c r="F215" s="109">
        <v>1177.96</v>
      </c>
      <c r="G215" s="107" t="str">
        <f t="shared" si="10"/>
        <v>SH19-00210</v>
      </c>
      <c r="H215" s="108"/>
      <c r="I215" s="126"/>
      <c r="J215" s="110">
        <f t="shared" si="11"/>
        <v>1177.96</v>
      </c>
      <c r="K215" s="108"/>
      <c r="L215" s="107"/>
      <c r="M215" s="319">
        <f t="shared" si="9"/>
        <v>0</v>
      </c>
      <c r="N215" s="107"/>
    </row>
    <row r="216" spans="1:14" s="200" customFormat="1" ht="18" customHeight="1">
      <c r="A216" s="125">
        <v>211</v>
      </c>
      <c r="B216" s="107" t="s">
        <v>42</v>
      </c>
      <c r="C216" s="321">
        <v>43475</v>
      </c>
      <c r="D216" s="107" t="s">
        <v>837</v>
      </c>
      <c r="E216" s="107" t="s">
        <v>1732</v>
      </c>
      <c r="F216" s="109">
        <v>8419.82</v>
      </c>
      <c r="G216" s="107" t="str">
        <f t="shared" si="10"/>
        <v>SH19-00211</v>
      </c>
      <c r="H216" s="108"/>
      <c r="I216" s="126"/>
      <c r="J216" s="110">
        <f t="shared" si="11"/>
        <v>8419.82</v>
      </c>
      <c r="K216" s="108"/>
      <c r="L216" s="107"/>
      <c r="M216" s="319">
        <f t="shared" si="9"/>
        <v>0</v>
      </c>
      <c r="N216" s="107"/>
    </row>
    <row r="217" spans="1:14" s="200" customFormat="1" ht="18" customHeight="1">
      <c r="A217" s="125">
        <v>212</v>
      </c>
      <c r="B217" s="107" t="s">
        <v>42</v>
      </c>
      <c r="C217" s="321">
        <v>43475</v>
      </c>
      <c r="D217" s="107" t="s">
        <v>838</v>
      </c>
      <c r="E217" s="107" t="s">
        <v>1732</v>
      </c>
      <c r="F217" s="109">
        <v>6595.01</v>
      </c>
      <c r="G217" s="107" t="str">
        <f t="shared" si="10"/>
        <v>SH19-00212</v>
      </c>
      <c r="H217" s="108"/>
      <c r="I217" s="126"/>
      <c r="J217" s="110">
        <f t="shared" si="11"/>
        <v>6595.01</v>
      </c>
      <c r="K217" s="108"/>
      <c r="L217" s="107"/>
      <c r="M217" s="319">
        <f t="shared" si="9"/>
        <v>0</v>
      </c>
      <c r="N217" s="107"/>
    </row>
    <row r="218" spans="1:14" s="200" customFormat="1" ht="18" customHeight="1">
      <c r="A218" s="125">
        <v>213</v>
      </c>
      <c r="B218" s="107" t="s">
        <v>42</v>
      </c>
      <c r="C218" s="321">
        <v>43475</v>
      </c>
      <c r="D218" s="107" t="s">
        <v>839</v>
      </c>
      <c r="E218" s="107" t="s">
        <v>1732</v>
      </c>
      <c r="F218" s="109">
        <v>122.33</v>
      </c>
      <c r="G218" s="107" t="str">
        <f t="shared" si="10"/>
        <v>SH19-00213</v>
      </c>
      <c r="H218" s="108"/>
      <c r="I218" s="126"/>
      <c r="J218" s="110">
        <f t="shared" si="11"/>
        <v>122.33</v>
      </c>
      <c r="K218" s="108"/>
      <c r="L218" s="107"/>
      <c r="M218" s="319">
        <f t="shared" si="9"/>
        <v>0</v>
      </c>
      <c r="N218" s="107"/>
    </row>
    <row r="219" spans="1:14" s="200" customFormat="1" ht="18" customHeight="1">
      <c r="A219" s="125">
        <v>214</v>
      </c>
      <c r="B219" s="107" t="s">
        <v>42</v>
      </c>
      <c r="C219" s="321">
        <v>43475</v>
      </c>
      <c r="D219" s="107" t="s">
        <v>840</v>
      </c>
      <c r="E219" s="107" t="s">
        <v>1732</v>
      </c>
      <c r="F219" s="126">
        <v>489.16</v>
      </c>
      <c r="G219" s="107" t="str">
        <f t="shared" si="10"/>
        <v>SH19-00214</v>
      </c>
      <c r="H219" s="108"/>
      <c r="I219" s="126"/>
      <c r="J219" s="110">
        <f t="shared" si="11"/>
        <v>489.16</v>
      </c>
      <c r="K219" s="108"/>
      <c r="L219" s="107"/>
      <c r="M219" s="319">
        <f t="shared" si="9"/>
        <v>0</v>
      </c>
      <c r="N219" s="107"/>
    </row>
    <row r="220" spans="1:14" s="200" customFormat="1" ht="18" customHeight="1">
      <c r="A220" s="125">
        <v>215</v>
      </c>
      <c r="B220" s="107" t="s">
        <v>49</v>
      </c>
      <c r="C220" s="321">
        <v>43474</v>
      </c>
      <c r="D220" s="107" t="s">
        <v>841</v>
      </c>
      <c r="E220" s="107" t="s">
        <v>1709</v>
      </c>
      <c r="F220" s="126">
        <v>14242.8</v>
      </c>
      <c r="G220" s="107" t="str">
        <f t="shared" si="10"/>
        <v>SH19-00215</v>
      </c>
      <c r="H220" s="108"/>
      <c r="I220" s="126"/>
      <c r="J220" s="110">
        <f t="shared" si="11"/>
        <v>14242.8</v>
      </c>
      <c r="K220" s="108"/>
      <c r="L220" s="107"/>
      <c r="M220" s="319">
        <f t="shared" si="9"/>
        <v>0</v>
      </c>
      <c r="N220" s="107"/>
    </row>
    <row r="221" spans="1:14" s="200" customFormat="1" ht="18" customHeight="1">
      <c r="A221" s="125">
        <v>218</v>
      </c>
      <c r="B221" s="107" t="s">
        <v>291</v>
      </c>
      <c r="C221" s="321">
        <v>43475</v>
      </c>
      <c r="D221" s="107" t="s">
        <v>842</v>
      </c>
      <c r="E221" s="107" t="s">
        <v>1709</v>
      </c>
      <c r="F221" s="126">
        <v>3733.65</v>
      </c>
      <c r="G221" s="107" t="str">
        <f t="shared" si="10"/>
        <v>SH19-00218</v>
      </c>
      <c r="H221" s="108"/>
      <c r="I221" s="126"/>
      <c r="J221" s="110">
        <f t="shared" si="11"/>
        <v>3733.65</v>
      </c>
      <c r="K221" s="108"/>
      <c r="L221" s="107"/>
      <c r="M221" s="319">
        <f>K221-H221</f>
        <v>0</v>
      </c>
      <c r="N221" s="107"/>
    </row>
    <row r="222" spans="1:14" s="200" customFormat="1" ht="18" customHeight="1">
      <c r="A222" s="125">
        <v>219</v>
      </c>
      <c r="B222" s="107" t="s">
        <v>42</v>
      </c>
      <c r="C222" s="321">
        <v>43476</v>
      </c>
      <c r="D222" s="107" t="s">
        <v>843</v>
      </c>
      <c r="E222" s="107" t="s">
        <v>1733</v>
      </c>
      <c r="F222" s="126">
        <v>5389.86</v>
      </c>
      <c r="G222" s="107" t="str">
        <f t="shared" si="10"/>
        <v>SH19-00219</v>
      </c>
      <c r="H222" s="108"/>
      <c r="I222" s="126"/>
      <c r="J222" s="110">
        <f t="shared" si="11"/>
        <v>5389.86</v>
      </c>
      <c r="K222" s="108"/>
      <c r="L222" s="107"/>
      <c r="M222" s="319">
        <f t="shared" ref="M222:M290" si="12">K222-H222</f>
        <v>0</v>
      </c>
      <c r="N222" s="107"/>
    </row>
    <row r="223" spans="1:14" s="200" customFormat="1" ht="18" customHeight="1">
      <c r="A223" s="125">
        <v>220</v>
      </c>
      <c r="B223" s="107" t="s">
        <v>42</v>
      </c>
      <c r="C223" s="321">
        <v>43476</v>
      </c>
      <c r="D223" s="107" t="s">
        <v>844</v>
      </c>
      <c r="E223" s="107" t="s">
        <v>1733</v>
      </c>
      <c r="F223" s="126">
        <v>4946.26</v>
      </c>
      <c r="G223" s="107" t="str">
        <f t="shared" si="10"/>
        <v>SH19-00220</v>
      </c>
      <c r="H223" s="108"/>
      <c r="I223" s="126"/>
      <c r="J223" s="110">
        <f t="shared" si="11"/>
        <v>4946.26</v>
      </c>
      <c r="K223" s="108"/>
      <c r="L223" s="107"/>
      <c r="M223" s="319">
        <f t="shared" si="12"/>
        <v>0</v>
      </c>
      <c r="N223" s="107"/>
    </row>
    <row r="224" spans="1:14" s="200" customFormat="1" ht="18" customHeight="1">
      <c r="A224" s="125">
        <v>221</v>
      </c>
      <c r="B224" s="107" t="s">
        <v>42</v>
      </c>
      <c r="C224" s="321">
        <v>43476</v>
      </c>
      <c r="D224" s="107" t="s">
        <v>845</v>
      </c>
      <c r="E224" s="107" t="s">
        <v>1733</v>
      </c>
      <c r="F224" s="126">
        <v>785.11</v>
      </c>
      <c r="G224" s="107" t="str">
        <f t="shared" si="10"/>
        <v>SH19-00221</v>
      </c>
      <c r="H224" s="108"/>
      <c r="I224" s="126"/>
      <c r="J224" s="110">
        <f t="shared" si="11"/>
        <v>785.11</v>
      </c>
      <c r="K224" s="108"/>
      <c r="L224" s="107"/>
      <c r="M224" s="319">
        <f t="shared" si="12"/>
        <v>0</v>
      </c>
      <c r="N224" s="107"/>
    </row>
    <row r="225" spans="1:14" s="200" customFormat="1" ht="18" customHeight="1">
      <c r="A225" s="125">
        <v>222</v>
      </c>
      <c r="B225" s="107" t="s">
        <v>42</v>
      </c>
      <c r="C225" s="321">
        <v>43476</v>
      </c>
      <c r="D225" s="107" t="s">
        <v>846</v>
      </c>
      <c r="E225" s="107" t="s">
        <v>1733</v>
      </c>
      <c r="F225" s="126">
        <v>1545.08</v>
      </c>
      <c r="G225" s="107" t="str">
        <f t="shared" si="10"/>
        <v>SH19-00222</v>
      </c>
      <c r="H225" s="108"/>
      <c r="I225" s="126"/>
      <c r="J225" s="110">
        <f t="shared" si="11"/>
        <v>1545.08</v>
      </c>
      <c r="K225" s="108"/>
      <c r="L225" s="107"/>
      <c r="M225" s="319">
        <f t="shared" si="12"/>
        <v>0</v>
      </c>
      <c r="N225" s="107"/>
    </row>
    <row r="226" spans="1:14" s="200" customFormat="1" ht="18" customHeight="1">
      <c r="A226" s="125">
        <v>223</v>
      </c>
      <c r="B226" s="107" t="s">
        <v>42</v>
      </c>
      <c r="C226" s="321">
        <v>43476</v>
      </c>
      <c r="D226" s="107" t="s">
        <v>847</v>
      </c>
      <c r="E226" s="107" t="s">
        <v>1733</v>
      </c>
      <c r="F226" s="126">
        <v>4946.26</v>
      </c>
      <c r="G226" s="107" t="str">
        <f t="shared" si="10"/>
        <v>SH19-00223</v>
      </c>
      <c r="H226" s="108"/>
      <c r="I226" s="126"/>
      <c r="J226" s="110">
        <f t="shared" si="11"/>
        <v>4946.26</v>
      </c>
      <c r="K226" s="108"/>
      <c r="L226" s="107"/>
      <c r="M226" s="319">
        <f t="shared" si="12"/>
        <v>0</v>
      </c>
      <c r="N226" s="107"/>
    </row>
    <row r="227" spans="1:14" s="200" customFormat="1" ht="18" customHeight="1">
      <c r="A227" s="125">
        <v>224</v>
      </c>
      <c r="B227" s="107" t="s">
        <v>42</v>
      </c>
      <c r="C227" s="321">
        <v>43476</v>
      </c>
      <c r="D227" s="107" t="s">
        <v>848</v>
      </c>
      <c r="E227" s="107" t="s">
        <v>1733</v>
      </c>
      <c r="F227" s="126">
        <v>6235.7</v>
      </c>
      <c r="G227" s="107" t="str">
        <f t="shared" si="10"/>
        <v>SH19-00224</v>
      </c>
      <c r="H227" s="108"/>
      <c r="I227" s="126"/>
      <c r="J227" s="110">
        <f t="shared" si="11"/>
        <v>6235.7</v>
      </c>
      <c r="K227" s="108"/>
      <c r="L227" s="107"/>
      <c r="M227" s="319">
        <f t="shared" si="12"/>
        <v>0</v>
      </c>
      <c r="N227" s="107"/>
    </row>
    <row r="228" spans="1:14" s="200" customFormat="1" ht="18" customHeight="1">
      <c r="A228" s="125">
        <v>225</v>
      </c>
      <c r="B228" s="107" t="s">
        <v>42</v>
      </c>
      <c r="C228" s="321">
        <v>43476</v>
      </c>
      <c r="D228" s="107" t="s">
        <v>849</v>
      </c>
      <c r="E228" s="107" t="s">
        <v>1733</v>
      </c>
      <c r="F228" s="126">
        <v>4946.26</v>
      </c>
      <c r="G228" s="107" t="str">
        <f t="shared" si="10"/>
        <v>SH19-00225</v>
      </c>
      <c r="H228" s="108"/>
      <c r="I228" s="126"/>
      <c r="J228" s="110">
        <f t="shared" si="11"/>
        <v>4946.26</v>
      </c>
      <c r="K228" s="108"/>
      <c r="L228" s="107"/>
      <c r="M228" s="319">
        <f t="shared" si="12"/>
        <v>0</v>
      </c>
      <c r="N228" s="107"/>
    </row>
    <row r="229" spans="1:14" s="200" customFormat="1" ht="18" customHeight="1">
      <c r="A229" s="125">
        <v>226</v>
      </c>
      <c r="B229" s="107" t="s">
        <v>42</v>
      </c>
      <c r="C229" s="321">
        <v>43476</v>
      </c>
      <c r="D229" s="107" t="s">
        <v>850</v>
      </c>
      <c r="E229" s="107" t="s">
        <v>1733</v>
      </c>
      <c r="F229" s="126">
        <v>788.39</v>
      </c>
      <c r="G229" s="107" t="str">
        <f t="shared" si="10"/>
        <v>SH19-00226</v>
      </c>
      <c r="H229" s="108"/>
      <c r="I229" s="126"/>
      <c r="J229" s="110">
        <f t="shared" si="11"/>
        <v>788.39</v>
      </c>
      <c r="K229" s="108"/>
      <c r="L229" s="107"/>
      <c r="M229" s="319">
        <f t="shared" si="12"/>
        <v>0</v>
      </c>
      <c r="N229" s="107"/>
    </row>
    <row r="230" spans="1:14" s="200" customFormat="1" ht="18" customHeight="1">
      <c r="A230" s="125">
        <v>227</v>
      </c>
      <c r="B230" s="107" t="s">
        <v>42</v>
      </c>
      <c r="C230" s="321">
        <v>43476</v>
      </c>
      <c r="D230" s="107" t="s">
        <v>851</v>
      </c>
      <c r="E230" s="107" t="s">
        <v>1733</v>
      </c>
      <c r="F230" s="126">
        <v>11684.73</v>
      </c>
      <c r="G230" s="107" t="str">
        <f t="shared" si="10"/>
        <v>SH19-00227</v>
      </c>
      <c r="H230" s="108"/>
      <c r="I230" s="126"/>
      <c r="J230" s="110">
        <f t="shared" si="11"/>
        <v>11684.73</v>
      </c>
      <c r="K230" s="108"/>
      <c r="L230" s="107"/>
      <c r="M230" s="319">
        <f t="shared" si="12"/>
        <v>0</v>
      </c>
      <c r="N230" s="107"/>
    </row>
    <row r="231" spans="1:14" s="200" customFormat="1" ht="18" customHeight="1">
      <c r="A231" s="125">
        <v>228</v>
      </c>
      <c r="B231" s="107" t="s">
        <v>42</v>
      </c>
      <c r="C231" s="321">
        <v>43476</v>
      </c>
      <c r="D231" s="107" t="s">
        <v>852</v>
      </c>
      <c r="E231" s="107" t="s">
        <v>1733</v>
      </c>
      <c r="F231" s="126">
        <v>4946.26</v>
      </c>
      <c r="G231" s="107" t="str">
        <f t="shared" si="10"/>
        <v>SH19-00228</v>
      </c>
      <c r="H231" s="108"/>
      <c r="I231" s="126"/>
      <c r="J231" s="110">
        <f t="shared" si="11"/>
        <v>4946.26</v>
      </c>
      <c r="K231" s="108"/>
      <c r="L231" s="107"/>
      <c r="M231" s="319">
        <f t="shared" si="12"/>
        <v>0</v>
      </c>
      <c r="N231" s="107"/>
    </row>
    <row r="232" spans="1:14" s="200" customFormat="1" ht="18" customHeight="1">
      <c r="A232" s="125">
        <v>229</v>
      </c>
      <c r="B232" s="107" t="s">
        <v>42</v>
      </c>
      <c r="C232" s="321">
        <v>43476</v>
      </c>
      <c r="D232" s="107" t="s">
        <v>853</v>
      </c>
      <c r="E232" s="107" t="s">
        <v>1733</v>
      </c>
      <c r="F232" s="126">
        <v>12099.87</v>
      </c>
      <c r="G232" s="107" t="str">
        <f t="shared" si="10"/>
        <v>SH19-00229</v>
      </c>
      <c r="H232" s="108"/>
      <c r="I232" s="126"/>
      <c r="J232" s="110">
        <f t="shared" si="11"/>
        <v>12099.87</v>
      </c>
      <c r="K232" s="108"/>
      <c r="L232" s="322"/>
      <c r="M232" s="319">
        <f t="shared" si="12"/>
        <v>0</v>
      </c>
      <c r="N232" s="107"/>
    </row>
    <row r="233" spans="1:14" s="200" customFormat="1" ht="18" customHeight="1">
      <c r="A233" s="125">
        <v>230</v>
      </c>
      <c r="B233" s="107" t="s">
        <v>42</v>
      </c>
      <c r="C233" s="321">
        <v>43476</v>
      </c>
      <c r="D233" s="107" t="s">
        <v>854</v>
      </c>
      <c r="E233" s="107" t="s">
        <v>1733</v>
      </c>
      <c r="F233" s="126">
        <v>3216.32</v>
      </c>
      <c r="G233" s="107" t="str">
        <f t="shared" ref="G233:G259" si="13">D233</f>
        <v>SH19-00230</v>
      </c>
      <c r="H233" s="108"/>
      <c r="I233" s="126"/>
      <c r="J233" s="110">
        <f t="shared" si="11"/>
        <v>3216.32</v>
      </c>
      <c r="K233" s="108"/>
      <c r="L233" s="107"/>
      <c r="M233" s="319">
        <f t="shared" si="12"/>
        <v>0</v>
      </c>
      <c r="N233" s="107"/>
    </row>
    <row r="234" spans="1:14" s="200" customFormat="1" ht="18" customHeight="1">
      <c r="A234" s="125">
        <v>231</v>
      </c>
      <c r="B234" s="107" t="s">
        <v>42</v>
      </c>
      <c r="C234" s="321">
        <v>43476</v>
      </c>
      <c r="D234" s="107" t="s">
        <v>855</v>
      </c>
      <c r="E234" s="107" t="s">
        <v>1733</v>
      </c>
      <c r="F234" s="126">
        <v>2389.7399999999998</v>
      </c>
      <c r="G234" s="107" t="str">
        <f t="shared" si="13"/>
        <v>SH19-00231</v>
      </c>
      <c r="H234" s="108"/>
      <c r="I234" s="126"/>
      <c r="J234" s="110">
        <f t="shared" si="11"/>
        <v>2389.7399999999998</v>
      </c>
      <c r="K234" s="108"/>
      <c r="L234" s="107"/>
      <c r="M234" s="319">
        <f t="shared" si="12"/>
        <v>0</v>
      </c>
      <c r="N234" s="107"/>
    </row>
    <row r="235" spans="1:14" s="200" customFormat="1" ht="18" customHeight="1">
      <c r="A235" s="125">
        <v>232</v>
      </c>
      <c r="B235" s="107" t="s">
        <v>42</v>
      </c>
      <c r="C235" s="321">
        <v>43476</v>
      </c>
      <c r="D235" s="107" t="s">
        <v>856</v>
      </c>
      <c r="E235" s="107" t="s">
        <v>1733</v>
      </c>
      <c r="F235" s="126">
        <v>9968.8799999999992</v>
      </c>
      <c r="G235" s="107" t="str">
        <f t="shared" si="13"/>
        <v>SH19-00232</v>
      </c>
      <c r="H235" s="108"/>
      <c r="I235" s="126"/>
      <c r="J235" s="110">
        <f t="shared" si="11"/>
        <v>9968.8799999999992</v>
      </c>
      <c r="K235" s="108"/>
      <c r="L235" s="107"/>
      <c r="M235" s="319">
        <f t="shared" si="12"/>
        <v>0</v>
      </c>
      <c r="N235" s="107"/>
    </row>
    <row r="236" spans="1:14" s="200" customFormat="1" ht="18" customHeight="1">
      <c r="A236" s="125">
        <v>233</v>
      </c>
      <c r="B236" s="107" t="s">
        <v>42</v>
      </c>
      <c r="C236" s="321">
        <v>43476</v>
      </c>
      <c r="D236" s="107" t="s">
        <v>857</v>
      </c>
      <c r="E236" s="107" t="s">
        <v>1733</v>
      </c>
      <c r="F236" s="126">
        <v>1540.14</v>
      </c>
      <c r="G236" s="107" t="str">
        <f t="shared" si="13"/>
        <v>SH19-00233</v>
      </c>
      <c r="H236" s="108"/>
      <c r="I236" s="121"/>
      <c r="J236" s="110">
        <f t="shared" si="11"/>
        <v>1540.14</v>
      </c>
      <c r="K236" s="108"/>
      <c r="L236" s="107"/>
      <c r="M236" s="319">
        <f t="shared" si="12"/>
        <v>0</v>
      </c>
      <c r="N236" s="107"/>
    </row>
    <row r="237" spans="1:14" s="200" customFormat="1" ht="18" customHeight="1">
      <c r="A237" s="125">
        <v>234</v>
      </c>
      <c r="B237" s="107" t="s">
        <v>55</v>
      </c>
      <c r="C237" s="321">
        <v>43474</v>
      </c>
      <c r="D237" s="107" t="s">
        <v>858</v>
      </c>
      <c r="E237" s="107" t="s">
        <v>1709</v>
      </c>
      <c r="F237" s="126">
        <v>1702.62</v>
      </c>
      <c r="G237" s="107" t="str">
        <f t="shared" si="13"/>
        <v>SH19-00234</v>
      </c>
      <c r="H237" s="108"/>
      <c r="I237" s="126"/>
      <c r="J237" s="110">
        <f t="shared" si="11"/>
        <v>1702.62</v>
      </c>
      <c r="K237" s="108"/>
      <c r="L237" s="107"/>
      <c r="M237" s="319">
        <f t="shared" si="12"/>
        <v>0</v>
      </c>
      <c r="N237" s="107"/>
    </row>
    <row r="238" spans="1:14" s="200" customFormat="1" ht="18" customHeight="1">
      <c r="A238" s="125">
        <v>235</v>
      </c>
      <c r="B238" s="107" t="s">
        <v>55</v>
      </c>
      <c r="C238" s="321">
        <v>43474</v>
      </c>
      <c r="D238" s="107" t="s">
        <v>859</v>
      </c>
      <c r="E238" s="107" t="s">
        <v>1709</v>
      </c>
      <c r="F238" s="121">
        <v>708.84</v>
      </c>
      <c r="G238" s="107" t="str">
        <f t="shared" si="13"/>
        <v>SH19-00235</v>
      </c>
      <c r="H238" s="108"/>
      <c r="I238" s="126"/>
      <c r="J238" s="110">
        <f t="shared" si="11"/>
        <v>708.84</v>
      </c>
      <c r="K238" s="108"/>
      <c r="L238" s="107"/>
      <c r="M238" s="319">
        <f t="shared" si="12"/>
        <v>0</v>
      </c>
      <c r="N238" s="107"/>
    </row>
    <row r="239" spans="1:14" s="200" customFormat="1" ht="18" customHeight="1">
      <c r="A239" s="125">
        <v>236</v>
      </c>
      <c r="B239" s="107" t="s">
        <v>42</v>
      </c>
      <c r="C239" s="321">
        <v>43474</v>
      </c>
      <c r="D239" s="107" t="s">
        <v>860</v>
      </c>
      <c r="E239" s="107" t="s">
        <v>1731</v>
      </c>
      <c r="F239" s="121">
        <v>116.55</v>
      </c>
      <c r="G239" s="107" t="str">
        <f t="shared" si="13"/>
        <v>SH19-00236</v>
      </c>
      <c r="H239" s="108"/>
      <c r="I239" s="126"/>
      <c r="J239" s="110">
        <f t="shared" si="11"/>
        <v>116.55</v>
      </c>
      <c r="K239" s="108"/>
      <c r="L239" s="107"/>
      <c r="M239" s="319">
        <f t="shared" si="12"/>
        <v>0</v>
      </c>
      <c r="N239" s="107"/>
    </row>
    <row r="240" spans="1:14" s="200" customFormat="1" ht="18" customHeight="1">
      <c r="A240" s="125">
        <v>237</v>
      </c>
      <c r="B240" s="107" t="s">
        <v>139</v>
      </c>
      <c r="C240" s="321">
        <v>43475</v>
      </c>
      <c r="D240" s="107" t="s">
        <v>861</v>
      </c>
      <c r="E240" s="107" t="s">
        <v>1709</v>
      </c>
      <c r="F240" s="126">
        <v>1236</v>
      </c>
      <c r="G240" s="107" t="str">
        <f t="shared" si="13"/>
        <v>SH19-00237</v>
      </c>
      <c r="H240" s="108"/>
      <c r="I240" s="121"/>
      <c r="J240" s="110">
        <f t="shared" si="11"/>
        <v>1236</v>
      </c>
      <c r="K240" s="108"/>
      <c r="L240" s="107"/>
      <c r="M240" s="319">
        <f t="shared" si="12"/>
        <v>0</v>
      </c>
      <c r="N240" s="107"/>
    </row>
    <row r="241" spans="1:14" s="200" customFormat="1" ht="18" customHeight="1">
      <c r="A241" s="125">
        <v>238</v>
      </c>
      <c r="B241" s="107" t="s">
        <v>329</v>
      </c>
      <c r="C241" s="321">
        <v>43475</v>
      </c>
      <c r="D241" s="107" t="s">
        <v>862</v>
      </c>
      <c r="E241" s="107" t="s">
        <v>1709</v>
      </c>
      <c r="F241" s="126">
        <v>2758.06</v>
      </c>
      <c r="G241" s="107" t="str">
        <f t="shared" si="13"/>
        <v>SH19-00238</v>
      </c>
      <c r="H241" s="108"/>
      <c r="I241" s="126"/>
      <c r="J241" s="110">
        <f t="shared" si="11"/>
        <v>2758.06</v>
      </c>
      <c r="K241" s="108"/>
      <c r="L241" s="107"/>
      <c r="M241" s="319">
        <f t="shared" si="12"/>
        <v>0</v>
      </c>
      <c r="N241" s="107"/>
    </row>
    <row r="242" spans="1:14" s="200" customFormat="1" ht="18" customHeight="1">
      <c r="A242" s="125">
        <v>239</v>
      </c>
      <c r="B242" s="107" t="s">
        <v>43</v>
      </c>
      <c r="C242" s="321">
        <v>43475</v>
      </c>
      <c r="D242" s="107" t="s">
        <v>863</v>
      </c>
      <c r="E242" s="107" t="s">
        <v>1709</v>
      </c>
      <c r="F242" s="126">
        <v>3792.88</v>
      </c>
      <c r="G242" s="107" t="str">
        <f t="shared" si="13"/>
        <v>SH19-00239</v>
      </c>
      <c r="H242" s="108"/>
      <c r="I242" s="126"/>
      <c r="J242" s="110">
        <f t="shared" si="11"/>
        <v>3792.88</v>
      </c>
      <c r="K242" s="108"/>
      <c r="L242" s="107"/>
      <c r="M242" s="319">
        <f t="shared" si="12"/>
        <v>0</v>
      </c>
      <c r="N242" s="107"/>
    </row>
    <row r="243" spans="1:14" s="200" customFormat="1" ht="18" customHeight="1">
      <c r="A243" s="125">
        <v>240</v>
      </c>
      <c r="B243" s="107" t="s">
        <v>142</v>
      </c>
      <c r="C243" s="108">
        <v>43475</v>
      </c>
      <c r="D243" s="107" t="s">
        <v>864</v>
      </c>
      <c r="E243" s="107" t="s">
        <v>1709</v>
      </c>
      <c r="F243" s="126">
        <v>519.88</v>
      </c>
      <c r="G243" s="107" t="str">
        <f t="shared" si="13"/>
        <v>SH19-00240</v>
      </c>
      <c r="H243" s="108"/>
      <c r="I243" s="126"/>
      <c r="J243" s="110">
        <f t="shared" si="11"/>
        <v>519.88</v>
      </c>
      <c r="K243" s="108"/>
      <c r="L243" s="107"/>
      <c r="M243" s="319">
        <f t="shared" si="12"/>
        <v>0</v>
      </c>
      <c r="N243" s="107"/>
    </row>
    <row r="244" spans="1:14" s="200" customFormat="1" ht="18" customHeight="1">
      <c r="A244" s="125">
        <v>241</v>
      </c>
      <c r="B244" s="107" t="s">
        <v>142</v>
      </c>
      <c r="C244" s="321">
        <v>43475</v>
      </c>
      <c r="D244" s="107" t="s">
        <v>865</v>
      </c>
      <c r="E244" s="107" t="s">
        <v>1709</v>
      </c>
      <c r="F244" s="126">
        <v>109.13</v>
      </c>
      <c r="G244" s="107" t="str">
        <f t="shared" si="13"/>
        <v>SH19-00241</v>
      </c>
      <c r="H244" s="108"/>
      <c r="I244" s="126"/>
      <c r="J244" s="110">
        <f t="shared" si="11"/>
        <v>109.13</v>
      </c>
      <c r="K244" s="108"/>
      <c r="L244" s="107"/>
      <c r="M244" s="319">
        <f t="shared" si="12"/>
        <v>0</v>
      </c>
      <c r="N244" s="107"/>
    </row>
    <row r="245" spans="1:14" s="200" customFormat="1" ht="18" customHeight="1">
      <c r="A245" s="125">
        <v>242</v>
      </c>
      <c r="B245" s="107" t="s">
        <v>55</v>
      </c>
      <c r="C245" s="321">
        <v>43475</v>
      </c>
      <c r="D245" s="107" t="s">
        <v>866</v>
      </c>
      <c r="E245" s="107" t="s">
        <v>1709</v>
      </c>
      <c r="F245" s="126">
        <v>1548.18</v>
      </c>
      <c r="G245" s="107" t="str">
        <f t="shared" si="13"/>
        <v>SH19-00242</v>
      </c>
      <c r="H245" s="108"/>
      <c r="I245" s="126"/>
      <c r="J245" s="110">
        <f t="shared" si="11"/>
        <v>1548.18</v>
      </c>
      <c r="K245" s="108"/>
      <c r="L245" s="107"/>
      <c r="M245" s="319">
        <f t="shared" si="12"/>
        <v>0</v>
      </c>
      <c r="N245" s="107"/>
    </row>
    <row r="246" spans="1:14" s="200" customFormat="1" ht="18" customHeight="1">
      <c r="A246" s="125">
        <v>243</v>
      </c>
      <c r="B246" s="107" t="s">
        <v>55</v>
      </c>
      <c r="C246" s="321">
        <v>43475</v>
      </c>
      <c r="D246" s="107" t="s">
        <v>867</v>
      </c>
      <c r="E246" s="107" t="s">
        <v>1709</v>
      </c>
      <c r="F246" s="126">
        <v>1644.84</v>
      </c>
      <c r="G246" s="107" t="str">
        <f t="shared" si="13"/>
        <v>SH19-00243</v>
      </c>
      <c r="H246" s="108"/>
      <c r="I246" s="126"/>
      <c r="J246" s="110">
        <f t="shared" si="11"/>
        <v>1644.84</v>
      </c>
      <c r="K246" s="108"/>
      <c r="L246" s="107"/>
      <c r="M246" s="319">
        <f t="shared" si="12"/>
        <v>0</v>
      </c>
      <c r="N246" s="107"/>
    </row>
    <row r="247" spans="1:14" s="200" customFormat="1" ht="18" customHeight="1">
      <c r="A247" s="125">
        <v>244</v>
      </c>
      <c r="B247" s="107" t="s">
        <v>55</v>
      </c>
      <c r="C247" s="321">
        <v>43475</v>
      </c>
      <c r="D247" s="107" t="s">
        <v>868</v>
      </c>
      <c r="E247" s="107" t="s">
        <v>1709</v>
      </c>
      <c r="F247" s="126">
        <v>1549.62</v>
      </c>
      <c r="G247" s="107" t="str">
        <f t="shared" si="13"/>
        <v>SH19-00244</v>
      </c>
      <c r="H247" s="108"/>
      <c r="I247" s="126"/>
      <c r="J247" s="110">
        <f t="shared" si="11"/>
        <v>1549.62</v>
      </c>
      <c r="K247" s="108"/>
      <c r="L247" s="107"/>
      <c r="M247" s="319">
        <f t="shared" si="12"/>
        <v>0</v>
      </c>
      <c r="N247" s="107"/>
    </row>
    <row r="248" spans="1:14" s="200" customFormat="1" ht="18" customHeight="1">
      <c r="A248" s="125">
        <v>245</v>
      </c>
      <c r="B248" s="107" t="s">
        <v>346</v>
      </c>
      <c r="C248" s="321">
        <v>43475</v>
      </c>
      <c r="D248" s="107" t="s">
        <v>869</v>
      </c>
      <c r="E248" s="107" t="s">
        <v>1709</v>
      </c>
      <c r="F248" s="126">
        <v>1542</v>
      </c>
      <c r="G248" s="107" t="str">
        <f t="shared" si="13"/>
        <v>SH19-00245</v>
      </c>
      <c r="H248" s="108"/>
      <c r="I248" s="126"/>
      <c r="J248" s="110">
        <f t="shared" si="11"/>
        <v>1542</v>
      </c>
      <c r="K248" s="108"/>
      <c r="L248" s="107"/>
      <c r="M248" s="319">
        <f t="shared" si="12"/>
        <v>0</v>
      </c>
      <c r="N248" s="107"/>
    </row>
    <row r="249" spans="1:14" s="200" customFormat="1" ht="18" customHeight="1">
      <c r="A249" s="125">
        <v>246</v>
      </c>
      <c r="B249" s="107" t="s">
        <v>1746</v>
      </c>
      <c r="C249" s="321"/>
      <c r="D249" s="327" t="s">
        <v>870</v>
      </c>
      <c r="E249" s="107" t="s">
        <v>1709</v>
      </c>
      <c r="F249" s="126">
        <v>0</v>
      </c>
      <c r="G249" s="107" t="str">
        <f t="shared" si="13"/>
        <v>SH19-00246</v>
      </c>
      <c r="H249" s="108"/>
      <c r="I249" s="126"/>
      <c r="J249" s="110">
        <f t="shared" si="11"/>
        <v>0</v>
      </c>
      <c r="K249" s="108"/>
      <c r="L249" s="107"/>
      <c r="M249" s="319">
        <f t="shared" si="12"/>
        <v>0</v>
      </c>
      <c r="N249" s="107"/>
    </row>
    <row r="250" spans="1:14" s="200" customFormat="1" ht="18" customHeight="1">
      <c r="A250" s="125">
        <v>247</v>
      </c>
      <c r="B250" s="107" t="s">
        <v>197</v>
      </c>
      <c r="C250" s="321">
        <v>43475</v>
      </c>
      <c r="D250" s="107" t="s">
        <v>871</v>
      </c>
      <c r="E250" s="107" t="s">
        <v>1709</v>
      </c>
      <c r="F250" s="126">
        <v>8816.76</v>
      </c>
      <c r="G250" s="107" t="str">
        <f t="shared" si="13"/>
        <v>SH19-00247</v>
      </c>
      <c r="H250" s="108"/>
      <c r="I250" s="126"/>
      <c r="J250" s="110">
        <f t="shared" si="11"/>
        <v>8816.76</v>
      </c>
      <c r="K250" s="108"/>
      <c r="L250" s="107"/>
      <c r="M250" s="319">
        <f t="shared" si="12"/>
        <v>0</v>
      </c>
      <c r="N250" s="107"/>
    </row>
    <row r="251" spans="1:14" s="200" customFormat="1" ht="18" customHeight="1">
      <c r="A251" s="125">
        <v>248</v>
      </c>
      <c r="B251" s="107" t="s">
        <v>49</v>
      </c>
      <c r="C251" s="321">
        <v>43475</v>
      </c>
      <c r="D251" s="107" t="s">
        <v>872</v>
      </c>
      <c r="E251" s="107" t="s">
        <v>1709</v>
      </c>
      <c r="F251" s="126">
        <v>14242.8</v>
      </c>
      <c r="G251" s="107" t="str">
        <f t="shared" si="13"/>
        <v>SH19-00248</v>
      </c>
      <c r="H251" s="108"/>
      <c r="I251" s="126"/>
      <c r="J251" s="110">
        <f t="shared" si="11"/>
        <v>14242.8</v>
      </c>
      <c r="K251" s="108"/>
      <c r="L251" s="107"/>
      <c r="M251" s="319">
        <f t="shared" si="12"/>
        <v>0</v>
      </c>
      <c r="N251" s="107"/>
    </row>
    <row r="252" spans="1:14" s="200" customFormat="1" ht="18" customHeight="1">
      <c r="A252" s="125">
        <v>249</v>
      </c>
      <c r="B252" s="107"/>
      <c r="C252" s="321"/>
      <c r="D252" s="347" t="s">
        <v>873</v>
      </c>
      <c r="E252" s="107" t="s">
        <v>1709</v>
      </c>
      <c r="F252" s="109">
        <v>0</v>
      </c>
      <c r="G252" s="107" t="str">
        <f t="shared" si="13"/>
        <v>SH19-00249</v>
      </c>
      <c r="H252" s="108"/>
      <c r="I252" s="126"/>
      <c r="J252" s="110">
        <f t="shared" si="11"/>
        <v>0</v>
      </c>
      <c r="K252" s="108"/>
      <c r="L252" s="107"/>
      <c r="M252" s="319">
        <f t="shared" si="12"/>
        <v>0</v>
      </c>
      <c r="N252" s="107" t="s">
        <v>1942</v>
      </c>
    </row>
    <row r="253" spans="1:14" s="200" customFormat="1" ht="18" customHeight="1">
      <c r="A253" s="125">
        <v>250</v>
      </c>
      <c r="B253" s="107" t="s">
        <v>291</v>
      </c>
      <c r="C253" s="321">
        <v>43475</v>
      </c>
      <c r="D253" s="107" t="s">
        <v>874</v>
      </c>
      <c r="E253" s="107" t="s">
        <v>1709</v>
      </c>
      <c r="F253" s="126">
        <v>1101.3599999999999</v>
      </c>
      <c r="G253" s="107" t="str">
        <f t="shared" si="13"/>
        <v>SH19-00250</v>
      </c>
      <c r="H253" s="108"/>
      <c r="I253" s="126"/>
      <c r="J253" s="110">
        <f t="shared" si="11"/>
        <v>1101.3599999999999</v>
      </c>
      <c r="K253" s="108"/>
      <c r="L253" s="107"/>
      <c r="M253" s="319">
        <f t="shared" si="12"/>
        <v>0</v>
      </c>
      <c r="N253" s="107"/>
    </row>
    <row r="254" spans="1:14" s="200" customFormat="1" ht="18" customHeight="1">
      <c r="A254" s="125">
        <v>251</v>
      </c>
      <c r="B254" s="107" t="s">
        <v>1746</v>
      </c>
      <c r="C254" s="321"/>
      <c r="D254" s="327" t="s">
        <v>875</v>
      </c>
      <c r="E254" s="107" t="s">
        <v>1709</v>
      </c>
      <c r="F254" s="126">
        <v>0</v>
      </c>
      <c r="G254" s="107" t="str">
        <f t="shared" si="13"/>
        <v>SH19-00251</v>
      </c>
      <c r="H254" s="108"/>
      <c r="I254" s="126"/>
      <c r="J254" s="110">
        <f t="shared" si="11"/>
        <v>0</v>
      </c>
      <c r="K254" s="108"/>
      <c r="L254" s="107"/>
      <c r="M254" s="319">
        <f t="shared" si="12"/>
        <v>0</v>
      </c>
      <c r="N254" s="107"/>
    </row>
    <row r="255" spans="1:14" s="200" customFormat="1" ht="18" customHeight="1">
      <c r="A255" s="125">
        <v>252</v>
      </c>
      <c r="B255" s="107" t="s">
        <v>1746</v>
      </c>
      <c r="C255" s="321"/>
      <c r="D255" s="327" t="s">
        <v>876</v>
      </c>
      <c r="E255" s="107" t="s">
        <v>1709</v>
      </c>
      <c r="F255" s="126">
        <v>0</v>
      </c>
      <c r="G255" s="107" t="str">
        <f t="shared" si="13"/>
        <v>SH19-00252</v>
      </c>
      <c r="H255" s="108"/>
      <c r="I255" s="126"/>
      <c r="J255" s="110">
        <f t="shared" si="11"/>
        <v>0</v>
      </c>
      <c r="K255" s="108"/>
      <c r="L255" s="107"/>
      <c r="M255" s="319">
        <f t="shared" si="12"/>
        <v>0</v>
      </c>
      <c r="N255" s="107"/>
    </row>
    <row r="256" spans="1:14" s="200" customFormat="1" ht="18" customHeight="1">
      <c r="A256" s="125">
        <v>253</v>
      </c>
      <c r="B256" s="107" t="s">
        <v>53</v>
      </c>
      <c r="C256" s="321">
        <v>43475</v>
      </c>
      <c r="D256" s="107" t="s">
        <v>877</v>
      </c>
      <c r="E256" s="107" t="s">
        <v>1709</v>
      </c>
      <c r="F256" s="126">
        <v>2150.27</v>
      </c>
      <c r="G256" s="107" t="str">
        <f t="shared" si="13"/>
        <v>SH19-00253</v>
      </c>
      <c r="H256" s="108"/>
      <c r="I256" s="126"/>
      <c r="J256" s="110">
        <f t="shared" si="11"/>
        <v>2150.27</v>
      </c>
      <c r="K256" s="108"/>
      <c r="L256" s="107"/>
      <c r="M256" s="319">
        <f t="shared" si="12"/>
        <v>0</v>
      </c>
      <c r="N256" s="107"/>
    </row>
    <row r="257" spans="1:14" s="200" customFormat="1" ht="18" customHeight="1">
      <c r="A257" s="125">
        <v>254</v>
      </c>
      <c r="B257" s="107" t="s">
        <v>42</v>
      </c>
      <c r="C257" s="321">
        <v>43475</v>
      </c>
      <c r="D257" s="107" t="s">
        <v>878</v>
      </c>
      <c r="E257" s="107" t="s">
        <v>1732</v>
      </c>
      <c r="F257" s="126">
        <v>11.48</v>
      </c>
      <c r="G257" s="107" t="str">
        <f t="shared" si="13"/>
        <v>SH19-00254</v>
      </c>
      <c r="H257" s="108"/>
      <c r="I257" s="126"/>
      <c r="J257" s="110">
        <f t="shared" si="11"/>
        <v>11.48</v>
      </c>
      <c r="K257" s="108"/>
      <c r="L257" s="107"/>
      <c r="M257" s="319">
        <f t="shared" si="12"/>
        <v>0</v>
      </c>
      <c r="N257" s="107"/>
    </row>
    <row r="258" spans="1:14" s="200" customFormat="1" ht="18" customHeight="1">
      <c r="A258" s="125">
        <v>255</v>
      </c>
      <c r="B258" s="107" t="s">
        <v>142</v>
      </c>
      <c r="C258" s="321">
        <v>43475</v>
      </c>
      <c r="D258" s="107" t="s">
        <v>879</v>
      </c>
      <c r="E258" s="107" t="s">
        <v>1709</v>
      </c>
      <c r="F258" s="126">
        <v>1754.8</v>
      </c>
      <c r="G258" s="107" t="str">
        <f t="shared" si="13"/>
        <v>SH19-00255</v>
      </c>
      <c r="H258" s="108"/>
      <c r="I258" s="126"/>
      <c r="J258" s="110">
        <f t="shared" si="11"/>
        <v>1754.8</v>
      </c>
      <c r="K258" s="108"/>
      <c r="L258" s="107"/>
      <c r="M258" s="319">
        <f t="shared" si="12"/>
        <v>0</v>
      </c>
      <c r="N258" s="107"/>
    </row>
    <row r="259" spans="1:14" s="200" customFormat="1" ht="18" customHeight="1">
      <c r="A259" s="125">
        <v>256</v>
      </c>
      <c r="B259" s="107" t="s">
        <v>142</v>
      </c>
      <c r="C259" s="321">
        <v>43475</v>
      </c>
      <c r="D259" s="107" t="s">
        <v>880</v>
      </c>
      <c r="E259" s="107" t="s">
        <v>1709</v>
      </c>
      <c r="F259" s="126">
        <v>1012.59</v>
      </c>
      <c r="G259" s="107" t="str">
        <f t="shared" si="13"/>
        <v>SH19-00256</v>
      </c>
      <c r="H259" s="108"/>
      <c r="I259" s="126"/>
      <c r="J259" s="110">
        <f t="shared" si="11"/>
        <v>1012.59</v>
      </c>
      <c r="K259" s="108"/>
      <c r="L259" s="107"/>
      <c r="M259" s="319">
        <f t="shared" si="12"/>
        <v>0</v>
      </c>
      <c r="N259" s="107"/>
    </row>
    <row r="260" spans="1:14" s="200" customFormat="1" ht="18" customHeight="1">
      <c r="A260" s="125">
        <v>257</v>
      </c>
      <c r="B260" s="107" t="s">
        <v>1746</v>
      </c>
      <c r="C260" s="321"/>
      <c r="D260" s="327" t="s">
        <v>881</v>
      </c>
      <c r="E260" s="107" t="s">
        <v>1709</v>
      </c>
      <c r="F260" s="126">
        <v>0</v>
      </c>
      <c r="G260" s="107" t="str">
        <f>D260</f>
        <v>SH19-00257</v>
      </c>
      <c r="H260" s="108"/>
      <c r="I260" s="126"/>
      <c r="J260" s="110">
        <f t="shared" si="11"/>
        <v>0</v>
      </c>
      <c r="K260" s="108"/>
      <c r="L260" s="107"/>
      <c r="M260" s="319">
        <f>K260-H260</f>
        <v>0</v>
      </c>
      <c r="N260" s="107"/>
    </row>
    <row r="261" spans="1:14" s="200" customFormat="1" ht="18" customHeight="1">
      <c r="A261" s="125">
        <v>258</v>
      </c>
      <c r="B261" s="107" t="s">
        <v>43</v>
      </c>
      <c r="C261" s="321">
        <v>43475</v>
      </c>
      <c r="D261" s="107" t="s">
        <v>882</v>
      </c>
      <c r="E261" s="107" t="s">
        <v>1709</v>
      </c>
      <c r="F261" s="126">
        <v>3259.05</v>
      </c>
      <c r="G261" s="107" t="str">
        <f t="shared" ref="G261:G308" si="14">D261</f>
        <v>SH19-00258</v>
      </c>
      <c r="H261" s="108"/>
      <c r="I261" s="126"/>
      <c r="J261" s="110">
        <f t="shared" si="11"/>
        <v>3259.05</v>
      </c>
      <c r="K261" s="108"/>
      <c r="L261" s="107"/>
      <c r="M261" s="319">
        <f t="shared" si="12"/>
        <v>0</v>
      </c>
      <c r="N261" s="107"/>
    </row>
    <row r="262" spans="1:14" s="200" customFormat="1" ht="18" customHeight="1">
      <c r="A262" s="125">
        <v>259</v>
      </c>
      <c r="B262" s="107" t="s">
        <v>43</v>
      </c>
      <c r="C262" s="321">
        <v>43475</v>
      </c>
      <c r="D262" s="107" t="s">
        <v>883</v>
      </c>
      <c r="E262" s="107" t="s">
        <v>1709</v>
      </c>
      <c r="F262" s="126">
        <v>933.59</v>
      </c>
      <c r="G262" s="107" t="str">
        <f t="shared" si="14"/>
        <v>SH19-00259</v>
      </c>
      <c r="H262" s="108"/>
      <c r="I262" s="126"/>
      <c r="J262" s="110">
        <f t="shared" si="11"/>
        <v>933.59</v>
      </c>
      <c r="K262" s="108"/>
      <c r="L262" s="107"/>
      <c r="M262" s="319">
        <f t="shared" si="12"/>
        <v>0</v>
      </c>
      <c r="N262" s="107"/>
    </row>
    <row r="263" spans="1:14" s="200" customFormat="1" ht="18" customHeight="1">
      <c r="A263" s="125">
        <v>260</v>
      </c>
      <c r="B263" s="107" t="s">
        <v>141</v>
      </c>
      <c r="C263" s="321">
        <v>43475</v>
      </c>
      <c r="D263" s="107" t="s">
        <v>884</v>
      </c>
      <c r="E263" s="107" t="s">
        <v>1709</v>
      </c>
      <c r="F263" s="126">
        <v>2166</v>
      </c>
      <c r="G263" s="107" t="str">
        <f>D263</f>
        <v>SH19-00260</v>
      </c>
      <c r="H263" s="108"/>
      <c r="I263" s="126"/>
      <c r="J263" s="110">
        <f t="shared" si="11"/>
        <v>2166</v>
      </c>
      <c r="K263" s="108"/>
      <c r="L263" s="107"/>
      <c r="M263" s="319">
        <f>K263-H263</f>
        <v>0</v>
      </c>
      <c r="N263" s="107"/>
    </row>
    <row r="264" spans="1:14" s="200" customFormat="1" ht="18" customHeight="1">
      <c r="A264" s="125">
        <v>261</v>
      </c>
      <c r="B264" s="107" t="s">
        <v>291</v>
      </c>
      <c r="C264" s="321">
        <v>43475</v>
      </c>
      <c r="D264" s="107" t="s">
        <v>885</v>
      </c>
      <c r="E264" s="107" t="s">
        <v>1709</v>
      </c>
      <c r="F264" s="126">
        <v>3733.65</v>
      </c>
      <c r="G264" s="107" t="str">
        <f t="shared" si="14"/>
        <v>SH19-00261</v>
      </c>
      <c r="H264" s="108"/>
      <c r="I264" s="126"/>
      <c r="J264" s="110">
        <f t="shared" ref="J264:J325" si="15">F264-I264</f>
        <v>3733.65</v>
      </c>
      <c r="K264" s="108"/>
      <c r="L264" s="107"/>
      <c r="M264" s="319">
        <f t="shared" si="12"/>
        <v>0</v>
      </c>
      <c r="N264" s="107"/>
    </row>
    <row r="265" spans="1:14" s="200" customFormat="1" ht="18" customHeight="1">
      <c r="A265" s="125">
        <v>262</v>
      </c>
      <c r="B265" s="107" t="s">
        <v>291</v>
      </c>
      <c r="C265" s="321">
        <v>43475</v>
      </c>
      <c r="D265" s="107" t="s">
        <v>886</v>
      </c>
      <c r="E265" s="107" t="s">
        <v>1709</v>
      </c>
      <c r="F265" s="126">
        <v>3235.83</v>
      </c>
      <c r="G265" s="107" t="str">
        <f t="shared" si="14"/>
        <v>SH19-00262</v>
      </c>
      <c r="H265" s="108"/>
      <c r="I265" s="126"/>
      <c r="J265" s="110">
        <f t="shared" si="15"/>
        <v>3235.83</v>
      </c>
      <c r="K265" s="108"/>
      <c r="L265" s="107"/>
      <c r="M265" s="319">
        <f t="shared" si="12"/>
        <v>0</v>
      </c>
      <c r="N265" s="107"/>
    </row>
    <row r="266" spans="1:14" s="200" customFormat="1" ht="18" customHeight="1">
      <c r="A266" s="125">
        <v>263</v>
      </c>
      <c r="B266" s="107" t="s">
        <v>42</v>
      </c>
      <c r="C266" s="321">
        <v>43476</v>
      </c>
      <c r="D266" s="107" t="s">
        <v>887</v>
      </c>
      <c r="E266" s="107" t="s">
        <v>1733</v>
      </c>
      <c r="F266" s="126">
        <v>12408.82</v>
      </c>
      <c r="G266" s="107" t="str">
        <f t="shared" si="14"/>
        <v>SH19-00263</v>
      </c>
      <c r="H266" s="108"/>
      <c r="I266" s="126"/>
      <c r="J266" s="110">
        <f t="shared" si="15"/>
        <v>12408.82</v>
      </c>
      <c r="K266" s="108"/>
      <c r="L266" s="107"/>
      <c r="M266" s="319">
        <f t="shared" si="12"/>
        <v>0</v>
      </c>
      <c r="N266" s="107"/>
    </row>
    <row r="267" spans="1:14" s="200" customFormat="1" ht="18" customHeight="1">
      <c r="A267" s="125">
        <v>264</v>
      </c>
      <c r="B267" s="107" t="s">
        <v>42</v>
      </c>
      <c r="C267" s="321">
        <v>43476</v>
      </c>
      <c r="D267" s="107" t="s">
        <v>888</v>
      </c>
      <c r="E267" s="107" t="s">
        <v>1733</v>
      </c>
      <c r="F267" s="126">
        <v>3043.68</v>
      </c>
      <c r="G267" s="107" t="str">
        <f t="shared" si="14"/>
        <v>SH19-00264</v>
      </c>
      <c r="H267" s="108"/>
      <c r="I267" s="126"/>
      <c r="J267" s="110">
        <f t="shared" si="15"/>
        <v>3043.68</v>
      </c>
      <c r="K267" s="108"/>
      <c r="L267" s="107"/>
      <c r="M267" s="319">
        <f t="shared" si="12"/>
        <v>0</v>
      </c>
      <c r="N267" s="107"/>
    </row>
    <row r="268" spans="1:14" s="200" customFormat="1" ht="18" customHeight="1">
      <c r="A268" s="125">
        <v>265</v>
      </c>
      <c r="B268" s="107" t="s">
        <v>42</v>
      </c>
      <c r="C268" s="321">
        <v>43476</v>
      </c>
      <c r="D268" s="107" t="s">
        <v>889</v>
      </c>
      <c r="E268" s="107" t="s">
        <v>1733</v>
      </c>
      <c r="F268" s="126">
        <v>2087.94</v>
      </c>
      <c r="G268" s="107" t="str">
        <f t="shared" si="14"/>
        <v>SH19-00265</v>
      </c>
      <c r="H268" s="108"/>
      <c r="I268" s="126"/>
      <c r="J268" s="110">
        <f t="shared" si="15"/>
        <v>2087.94</v>
      </c>
      <c r="K268" s="108"/>
      <c r="L268" s="107"/>
      <c r="M268" s="319">
        <f t="shared" si="12"/>
        <v>0</v>
      </c>
      <c r="N268" s="107"/>
    </row>
    <row r="269" spans="1:14" s="200" customFormat="1" ht="18" customHeight="1">
      <c r="A269" s="125">
        <v>266</v>
      </c>
      <c r="B269" s="107" t="s">
        <v>42</v>
      </c>
      <c r="C269" s="321">
        <v>43476</v>
      </c>
      <c r="D269" s="107" t="s">
        <v>890</v>
      </c>
      <c r="E269" s="107" t="s">
        <v>1733</v>
      </c>
      <c r="F269" s="126">
        <v>3800.89</v>
      </c>
      <c r="G269" s="107" t="str">
        <f t="shared" si="14"/>
        <v>SH19-00266</v>
      </c>
      <c r="H269" s="108"/>
      <c r="I269" s="126"/>
      <c r="J269" s="110">
        <f t="shared" si="15"/>
        <v>3800.89</v>
      </c>
      <c r="K269" s="108"/>
      <c r="L269" s="107"/>
      <c r="M269" s="319">
        <f t="shared" si="12"/>
        <v>0</v>
      </c>
      <c r="N269" s="107"/>
    </row>
    <row r="270" spans="1:14" s="200" customFormat="1" ht="18" customHeight="1">
      <c r="A270" s="125">
        <v>267</v>
      </c>
      <c r="B270" s="107" t="s">
        <v>42</v>
      </c>
      <c r="C270" s="321">
        <v>43476</v>
      </c>
      <c r="D270" s="107" t="s">
        <v>891</v>
      </c>
      <c r="E270" s="107" t="s">
        <v>1733</v>
      </c>
      <c r="F270" s="126">
        <v>3.06</v>
      </c>
      <c r="G270" s="107" t="str">
        <f t="shared" si="14"/>
        <v>SH19-00267</v>
      </c>
      <c r="H270" s="108"/>
      <c r="I270" s="126"/>
      <c r="J270" s="110">
        <f t="shared" si="15"/>
        <v>3.06</v>
      </c>
      <c r="K270" s="108"/>
      <c r="L270" s="107"/>
      <c r="M270" s="319">
        <f t="shared" si="12"/>
        <v>0</v>
      </c>
      <c r="N270" s="107"/>
    </row>
    <row r="271" spans="1:14" s="200" customFormat="1" ht="18" customHeight="1">
      <c r="A271" s="125">
        <v>268</v>
      </c>
      <c r="B271" s="107" t="s">
        <v>42</v>
      </c>
      <c r="C271" s="321">
        <v>43479</v>
      </c>
      <c r="D271" s="107" t="s">
        <v>892</v>
      </c>
      <c r="E271" s="107" t="s">
        <v>1734</v>
      </c>
      <c r="F271" s="126">
        <v>14492.85</v>
      </c>
      <c r="G271" s="107" t="str">
        <f t="shared" si="14"/>
        <v>SH19-00268</v>
      </c>
      <c r="H271" s="108"/>
      <c r="I271" s="126"/>
      <c r="J271" s="110">
        <f t="shared" si="15"/>
        <v>14492.85</v>
      </c>
      <c r="K271" s="108"/>
      <c r="L271" s="107"/>
      <c r="M271" s="319">
        <f t="shared" si="12"/>
        <v>0</v>
      </c>
      <c r="N271" s="107"/>
    </row>
    <row r="272" spans="1:14" s="200" customFormat="1" ht="18" customHeight="1">
      <c r="A272" s="125">
        <v>269</v>
      </c>
      <c r="B272" s="107" t="s">
        <v>42</v>
      </c>
      <c r="C272" s="321">
        <v>43479</v>
      </c>
      <c r="D272" s="107" t="s">
        <v>893</v>
      </c>
      <c r="E272" s="107" t="s">
        <v>1734</v>
      </c>
      <c r="F272" s="126">
        <v>3385.49</v>
      </c>
      <c r="G272" s="107" t="str">
        <f t="shared" si="14"/>
        <v>SH19-00269</v>
      </c>
      <c r="H272" s="108"/>
      <c r="I272" s="126"/>
      <c r="J272" s="110">
        <f t="shared" si="15"/>
        <v>3385.49</v>
      </c>
      <c r="K272" s="108"/>
      <c r="L272" s="107"/>
      <c r="M272" s="319">
        <f t="shared" si="12"/>
        <v>0</v>
      </c>
      <c r="N272" s="107"/>
    </row>
    <row r="273" spans="1:14" s="200" customFormat="1" ht="18" customHeight="1">
      <c r="A273" s="125">
        <v>270</v>
      </c>
      <c r="B273" s="107" t="s">
        <v>42</v>
      </c>
      <c r="C273" s="321">
        <v>43479</v>
      </c>
      <c r="D273" s="107" t="s">
        <v>894</v>
      </c>
      <c r="E273" s="107" t="s">
        <v>1734</v>
      </c>
      <c r="F273" s="126">
        <v>4174.99</v>
      </c>
      <c r="G273" s="107" t="str">
        <f t="shared" si="14"/>
        <v>SH19-00270</v>
      </c>
      <c r="H273" s="108"/>
      <c r="I273" s="126"/>
      <c r="J273" s="110">
        <f t="shared" si="15"/>
        <v>4174.99</v>
      </c>
      <c r="K273" s="108"/>
      <c r="L273" s="107"/>
      <c r="M273" s="319">
        <f t="shared" si="12"/>
        <v>0</v>
      </c>
      <c r="N273" s="107"/>
    </row>
    <row r="274" spans="1:14" s="200" customFormat="1" ht="18" customHeight="1">
      <c r="A274" s="125">
        <v>271</v>
      </c>
      <c r="B274" s="107" t="s">
        <v>42</v>
      </c>
      <c r="C274" s="321">
        <v>43479</v>
      </c>
      <c r="D274" s="107" t="s">
        <v>895</v>
      </c>
      <c r="E274" s="107" t="s">
        <v>1734</v>
      </c>
      <c r="F274" s="126">
        <v>13902.49</v>
      </c>
      <c r="G274" s="107" t="str">
        <f t="shared" si="14"/>
        <v>SH19-00271</v>
      </c>
      <c r="H274" s="108"/>
      <c r="I274" s="126"/>
      <c r="J274" s="110">
        <f t="shared" si="15"/>
        <v>13902.49</v>
      </c>
      <c r="K274" s="108"/>
      <c r="L274" s="107"/>
      <c r="M274" s="319">
        <f t="shared" si="12"/>
        <v>0</v>
      </c>
      <c r="N274" s="107"/>
    </row>
    <row r="275" spans="1:14" s="200" customFormat="1" ht="18" customHeight="1">
      <c r="A275" s="125">
        <v>272</v>
      </c>
      <c r="B275" s="107" t="s">
        <v>42</v>
      </c>
      <c r="C275" s="321">
        <v>43479</v>
      </c>
      <c r="D275" s="107" t="s">
        <v>896</v>
      </c>
      <c r="E275" s="107" t="s">
        <v>1734</v>
      </c>
      <c r="F275" s="126">
        <v>3385.49</v>
      </c>
      <c r="G275" s="107" t="str">
        <f t="shared" si="14"/>
        <v>SH19-00272</v>
      </c>
      <c r="H275" s="108"/>
      <c r="I275" s="126"/>
      <c r="J275" s="110">
        <f t="shared" si="15"/>
        <v>3385.49</v>
      </c>
      <c r="K275" s="108"/>
      <c r="L275" s="107"/>
      <c r="M275" s="319">
        <f t="shared" si="12"/>
        <v>0</v>
      </c>
      <c r="N275" s="107"/>
    </row>
    <row r="276" spans="1:14" s="200" customFormat="1" ht="18" customHeight="1">
      <c r="A276" s="125">
        <v>273</v>
      </c>
      <c r="B276" s="107" t="s">
        <v>42</v>
      </c>
      <c r="C276" s="321">
        <v>43479</v>
      </c>
      <c r="D276" s="107" t="s">
        <v>897</v>
      </c>
      <c r="E276" s="107" t="s">
        <v>1734</v>
      </c>
      <c r="F276" s="126">
        <v>8664.48</v>
      </c>
      <c r="G276" s="107" t="str">
        <f>D276</f>
        <v>SH19-00273</v>
      </c>
      <c r="H276" s="108"/>
      <c r="I276" s="126"/>
      <c r="J276" s="110">
        <f t="shared" si="15"/>
        <v>8664.48</v>
      </c>
      <c r="K276" s="108"/>
      <c r="L276" s="107"/>
      <c r="M276" s="319">
        <f>K276-H276</f>
        <v>0</v>
      </c>
      <c r="N276" s="107"/>
    </row>
    <row r="277" spans="1:14" s="200" customFormat="1" ht="18" customHeight="1">
      <c r="A277" s="125">
        <v>274</v>
      </c>
      <c r="B277" s="107" t="s">
        <v>42</v>
      </c>
      <c r="C277" s="321">
        <v>43479</v>
      </c>
      <c r="D277" s="107" t="s">
        <v>898</v>
      </c>
      <c r="E277" s="107" t="s">
        <v>1734</v>
      </c>
      <c r="F277" s="126">
        <v>3385.49</v>
      </c>
      <c r="G277" s="107" t="str">
        <f>D277</f>
        <v>SH19-00274</v>
      </c>
      <c r="H277" s="108"/>
      <c r="I277" s="126"/>
      <c r="J277" s="110">
        <f t="shared" si="15"/>
        <v>3385.49</v>
      </c>
      <c r="K277" s="108"/>
      <c r="L277" s="107"/>
      <c r="M277" s="319">
        <f>K277-H277</f>
        <v>0</v>
      </c>
      <c r="N277" s="107"/>
    </row>
    <row r="278" spans="1:14" s="200" customFormat="1" ht="18" customHeight="1">
      <c r="A278" s="125">
        <v>275</v>
      </c>
      <c r="B278" s="107" t="s">
        <v>42</v>
      </c>
      <c r="C278" s="321">
        <v>43479</v>
      </c>
      <c r="D278" s="107" t="s">
        <v>899</v>
      </c>
      <c r="E278" s="107" t="s">
        <v>1734</v>
      </c>
      <c r="F278" s="126">
        <v>3466.94</v>
      </c>
      <c r="G278" s="107" t="str">
        <f t="shared" si="14"/>
        <v>SH19-00275</v>
      </c>
      <c r="H278" s="108"/>
      <c r="I278" s="126"/>
      <c r="J278" s="110">
        <f t="shared" si="15"/>
        <v>3466.94</v>
      </c>
      <c r="K278" s="108"/>
      <c r="L278" s="107"/>
      <c r="M278" s="319">
        <f t="shared" si="12"/>
        <v>0</v>
      </c>
      <c r="N278" s="107"/>
    </row>
    <row r="279" spans="1:14" s="200" customFormat="1" ht="18" customHeight="1">
      <c r="A279" s="125">
        <v>276</v>
      </c>
      <c r="B279" s="107" t="s">
        <v>42</v>
      </c>
      <c r="C279" s="321">
        <v>43479</v>
      </c>
      <c r="D279" s="107" t="s">
        <v>900</v>
      </c>
      <c r="E279" s="107" t="s">
        <v>1734</v>
      </c>
      <c r="F279" s="126">
        <v>13902.53</v>
      </c>
      <c r="G279" s="107" t="str">
        <f t="shared" si="14"/>
        <v>SH19-00276</v>
      </c>
      <c r="H279" s="108"/>
      <c r="I279" s="126"/>
      <c r="J279" s="110">
        <f t="shared" si="15"/>
        <v>13902.53</v>
      </c>
      <c r="K279" s="108"/>
      <c r="L279" s="107"/>
      <c r="M279" s="319">
        <f t="shared" si="12"/>
        <v>0</v>
      </c>
      <c r="N279" s="107"/>
    </row>
    <row r="280" spans="1:14" s="200" customFormat="1" ht="18" customHeight="1">
      <c r="A280" s="125">
        <v>277</v>
      </c>
      <c r="B280" s="107" t="s">
        <v>42</v>
      </c>
      <c r="C280" s="321">
        <v>43479</v>
      </c>
      <c r="D280" s="107" t="s">
        <v>901</v>
      </c>
      <c r="E280" s="107" t="s">
        <v>1734</v>
      </c>
      <c r="F280" s="126">
        <v>4098.04</v>
      </c>
      <c r="G280" s="107" t="str">
        <f t="shared" si="14"/>
        <v>SH19-00277</v>
      </c>
      <c r="H280" s="108"/>
      <c r="I280" s="126"/>
      <c r="J280" s="110">
        <f t="shared" si="15"/>
        <v>4098.04</v>
      </c>
      <c r="K280" s="108"/>
      <c r="L280" s="107"/>
      <c r="M280" s="319">
        <f t="shared" si="12"/>
        <v>0</v>
      </c>
      <c r="N280" s="107"/>
    </row>
    <row r="281" spans="1:14" s="200" customFormat="1" ht="18" customHeight="1">
      <c r="A281" s="125">
        <v>278</v>
      </c>
      <c r="B281" s="107" t="s">
        <v>139</v>
      </c>
      <c r="C281" s="321">
        <v>43476</v>
      </c>
      <c r="D281" s="107" t="s">
        <v>902</v>
      </c>
      <c r="E281" s="107" t="s">
        <v>1709</v>
      </c>
      <c r="F281" s="126">
        <v>1236</v>
      </c>
      <c r="G281" s="107" t="str">
        <f t="shared" si="14"/>
        <v>SH19-00278</v>
      </c>
      <c r="H281" s="108"/>
      <c r="I281" s="126"/>
      <c r="J281" s="110">
        <f t="shared" si="15"/>
        <v>1236</v>
      </c>
      <c r="K281" s="108"/>
      <c r="L281" s="107"/>
      <c r="M281" s="319">
        <f t="shared" si="12"/>
        <v>0</v>
      </c>
      <c r="N281" s="107"/>
    </row>
    <row r="282" spans="1:14" s="200" customFormat="1" ht="18" customHeight="1">
      <c r="A282" s="125">
        <v>279</v>
      </c>
      <c r="B282" s="107" t="s">
        <v>43</v>
      </c>
      <c r="C282" s="321">
        <v>43476</v>
      </c>
      <c r="D282" s="107" t="s">
        <v>903</v>
      </c>
      <c r="E282" s="107" t="s">
        <v>1709</v>
      </c>
      <c r="F282" s="126">
        <v>4793.5</v>
      </c>
      <c r="G282" s="107" t="str">
        <f t="shared" si="14"/>
        <v>SH19-00279</v>
      </c>
      <c r="H282" s="108"/>
      <c r="I282" s="126"/>
      <c r="J282" s="110">
        <f t="shared" si="15"/>
        <v>4793.5</v>
      </c>
      <c r="K282" s="108"/>
      <c r="L282" s="107"/>
      <c r="M282" s="319">
        <f t="shared" si="12"/>
        <v>0</v>
      </c>
      <c r="N282" s="107"/>
    </row>
    <row r="283" spans="1:14" s="200" customFormat="1" ht="18" customHeight="1">
      <c r="A283" s="125">
        <v>280</v>
      </c>
      <c r="B283" s="107" t="s">
        <v>142</v>
      </c>
      <c r="C283" s="321">
        <v>43476</v>
      </c>
      <c r="D283" s="107" t="s">
        <v>904</v>
      </c>
      <c r="E283" s="107" t="s">
        <v>1709</v>
      </c>
      <c r="F283" s="126">
        <v>746.96</v>
      </c>
      <c r="G283" s="107" t="str">
        <f t="shared" si="14"/>
        <v>SH19-00280</v>
      </c>
      <c r="H283" s="108"/>
      <c r="I283" s="126"/>
      <c r="J283" s="110">
        <f t="shared" si="15"/>
        <v>746.96</v>
      </c>
      <c r="K283" s="108"/>
      <c r="L283" s="107"/>
      <c r="M283" s="319">
        <f t="shared" si="12"/>
        <v>0</v>
      </c>
      <c r="N283" s="107"/>
    </row>
    <row r="284" spans="1:14" s="200" customFormat="1" ht="18" customHeight="1">
      <c r="A284" s="125">
        <v>281</v>
      </c>
      <c r="B284" s="107" t="s">
        <v>55</v>
      </c>
      <c r="C284" s="321">
        <v>43476</v>
      </c>
      <c r="D284" s="107" t="s">
        <v>905</v>
      </c>
      <c r="E284" s="107" t="s">
        <v>1709</v>
      </c>
      <c r="F284" s="126">
        <v>1644.84</v>
      </c>
      <c r="G284" s="107" t="str">
        <f t="shared" si="14"/>
        <v>SH19-00281</v>
      </c>
      <c r="H284" s="108"/>
      <c r="I284" s="126"/>
      <c r="J284" s="110">
        <f t="shared" si="15"/>
        <v>1644.84</v>
      </c>
      <c r="K284" s="108"/>
      <c r="L284" s="107"/>
      <c r="M284" s="319">
        <f t="shared" si="12"/>
        <v>0</v>
      </c>
      <c r="N284" s="107"/>
    </row>
    <row r="285" spans="1:14" s="200" customFormat="1" ht="18" customHeight="1">
      <c r="A285" s="125">
        <v>282</v>
      </c>
      <c r="B285" s="107" t="s">
        <v>55</v>
      </c>
      <c r="C285" s="321">
        <v>43476</v>
      </c>
      <c r="D285" s="107" t="s">
        <v>906</v>
      </c>
      <c r="E285" s="107" t="s">
        <v>1709</v>
      </c>
      <c r="F285" s="126">
        <v>1549.62</v>
      </c>
      <c r="G285" s="107" t="str">
        <f t="shared" si="14"/>
        <v>SH19-00282</v>
      </c>
      <c r="H285" s="108"/>
      <c r="I285" s="126"/>
      <c r="J285" s="110">
        <f t="shared" si="15"/>
        <v>1549.62</v>
      </c>
      <c r="K285" s="108"/>
      <c r="L285" s="107"/>
      <c r="M285" s="319">
        <f t="shared" si="12"/>
        <v>0</v>
      </c>
      <c r="N285" s="107"/>
    </row>
    <row r="286" spans="1:14" s="200" customFormat="1" ht="18" customHeight="1">
      <c r="A286" s="125">
        <v>283</v>
      </c>
      <c r="B286" s="107" t="s">
        <v>55</v>
      </c>
      <c r="C286" s="321">
        <v>43476</v>
      </c>
      <c r="D286" s="107" t="s">
        <v>907</v>
      </c>
      <c r="E286" s="107" t="s">
        <v>1709</v>
      </c>
      <c r="F286" s="126">
        <v>1548.18</v>
      </c>
      <c r="G286" s="107" t="str">
        <f t="shared" si="14"/>
        <v>SH19-00283</v>
      </c>
      <c r="H286" s="108"/>
      <c r="I286" s="126"/>
      <c r="J286" s="110">
        <f t="shared" si="15"/>
        <v>1548.18</v>
      </c>
      <c r="K286" s="108"/>
      <c r="L286" s="107"/>
      <c r="M286" s="319">
        <f t="shared" si="12"/>
        <v>0</v>
      </c>
      <c r="N286" s="107"/>
    </row>
    <row r="287" spans="1:14" s="200" customFormat="1" ht="18" customHeight="1">
      <c r="A287" s="125">
        <v>284</v>
      </c>
      <c r="B287" s="107" t="s">
        <v>142</v>
      </c>
      <c r="C287" s="321">
        <v>43476</v>
      </c>
      <c r="D287" s="107" t="s">
        <v>908</v>
      </c>
      <c r="E287" s="107" t="s">
        <v>1709</v>
      </c>
      <c r="F287" s="126">
        <v>1599.4</v>
      </c>
      <c r="G287" s="107" t="str">
        <f t="shared" si="14"/>
        <v>SH19-00284</v>
      </c>
      <c r="H287" s="108"/>
      <c r="I287" s="126"/>
      <c r="J287" s="110">
        <f t="shared" si="15"/>
        <v>1599.4</v>
      </c>
      <c r="K287" s="108"/>
      <c r="L287" s="107"/>
      <c r="M287" s="319">
        <f t="shared" si="12"/>
        <v>0</v>
      </c>
      <c r="N287" s="107"/>
    </row>
    <row r="288" spans="1:14" s="200" customFormat="1" ht="18" customHeight="1">
      <c r="A288" s="125">
        <v>285</v>
      </c>
      <c r="B288" s="107" t="s">
        <v>1746</v>
      </c>
      <c r="C288" s="321"/>
      <c r="D288" s="327" t="s">
        <v>909</v>
      </c>
      <c r="E288" s="107" t="s">
        <v>1709</v>
      </c>
      <c r="F288" s="126">
        <v>0</v>
      </c>
      <c r="G288" s="107" t="str">
        <f t="shared" si="14"/>
        <v>SH19-00285</v>
      </c>
      <c r="H288" s="108"/>
      <c r="I288" s="126"/>
      <c r="J288" s="110">
        <f t="shared" si="15"/>
        <v>0</v>
      </c>
      <c r="K288" s="108"/>
      <c r="L288" s="107"/>
      <c r="M288" s="319">
        <f t="shared" si="12"/>
        <v>0</v>
      </c>
      <c r="N288" s="107"/>
    </row>
    <row r="289" spans="1:14" s="200" customFormat="1" ht="18" customHeight="1">
      <c r="A289" s="125">
        <v>286</v>
      </c>
      <c r="B289" s="107" t="s">
        <v>1746</v>
      </c>
      <c r="C289" s="321"/>
      <c r="D289" s="327" t="s">
        <v>910</v>
      </c>
      <c r="E289" s="107" t="s">
        <v>1709</v>
      </c>
      <c r="F289" s="126">
        <v>0</v>
      </c>
      <c r="G289" s="107" t="str">
        <f t="shared" si="14"/>
        <v>SH19-00286</v>
      </c>
      <c r="H289" s="108"/>
      <c r="I289" s="126"/>
      <c r="J289" s="110">
        <f t="shared" si="15"/>
        <v>0</v>
      </c>
      <c r="K289" s="108"/>
      <c r="L289" s="107"/>
      <c r="M289" s="319">
        <f t="shared" si="12"/>
        <v>0</v>
      </c>
      <c r="N289" s="107"/>
    </row>
    <row r="290" spans="1:14" s="200" customFormat="1" ht="18" customHeight="1">
      <c r="A290" s="125">
        <v>287</v>
      </c>
      <c r="B290" s="107" t="s">
        <v>42</v>
      </c>
      <c r="C290" s="321">
        <v>43479</v>
      </c>
      <c r="D290" s="107" t="s">
        <v>911</v>
      </c>
      <c r="E290" s="107" t="s">
        <v>1734</v>
      </c>
      <c r="F290" s="126">
        <v>12949.71</v>
      </c>
      <c r="G290" s="107" t="str">
        <f t="shared" si="14"/>
        <v>SH19-00287</v>
      </c>
      <c r="H290" s="108"/>
      <c r="I290" s="126"/>
      <c r="J290" s="110">
        <f t="shared" si="15"/>
        <v>12949.71</v>
      </c>
      <c r="K290" s="108"/>
      <c r="L290" s="107"/>
      <c r="M290" s="319">
        <f t="shared" si="12"/>
        <v>0</v>
      </c>
      <c r="N290" s="107"/>
    </row>
    <row r="291" spans="1:14" s="200" customFormat="1" ht="18" customHeight="1">
      <c r="A291" s="125">
        <v>288</v>
      </c>
      <c r="B291" s="107" t="s">
        <v>42</v>
      </c>
      <c r="C291" s="321">
        <v>43479</v>
      </c>
      <c r="D291" s="107" t="s">
        <v>912</v>
      </c>
      <c r="E291" s="107" t="s">
        <v>1734</v>
      </c>
      <c r="F291" s="126">
        <v>5300.69</v>
      </c>
      <c r="G291" s="107" t="str">
        <f t="shared" si="14"/>
        <v>SH19-00288</v>
      </c>
      <c r="H291" s="108"/>
      <c r="I291" s="126"/>
      <c r="J291" s="110">
        <f t="shared" si="15"/>
        <v>5300.69</v>
      </c>
      <c r="K291" s="108"/>
      <c r="L291" s="107"/>
      <c r="M291" s="319">
        <f t="shared" ref="M291:M356" si="16">K291-H291</f>
        <v>0</v>
      </c>
      <c r="N291" s="107"/>
    </row>
    <row r="292" spans="1:14" s="200" customFormat="1" ht="18" customHeight="1">
      <c r="A292" s="125">
        <v>289</v>
      </c>
      <c r="B292" s="107" t="s">
        <v>42</v>
      </c>
      <c r="C292" s="321">
        <v>43479</v>
      </c>
      <c r="D292" s="107" t="s">
        <v>913</v>
      </c>
      <c r="E292" s="107" t="s">
        <v>1734</v>
      </c>
      <c r="F292" s="126">
        <v>3559.28</v>
      </c>
      <c r="G292" s="107" t="str">
        <f t="shared" si="14"/>
        <v>SH19-00289</v>
      </c>
      <c r="H292" s="108"/>
      <c r="I292" s="126"/>
      <c r="J292" s="110">
        <f t="shared" si="15"/>
        <v>3559.28</v>
      </c>
      <c r="K292" s="108"/>
      <c r="L292" s="107"/>
      <c r="M292" s="319">
        <f t="shared" si="16"/>
        <v>0</v>
      </c>
      <c r="N292" s="107"/>
    </row>
    <row r="293" spans="1:14" s="200" customFormat="1" ht="18" customHeight="1">
      <c r="A293" s="125">
        <v>290</v>
      </c>
      <c r="B293" s="107" t="s">
        <v>42</v>
      </c>
      <c r="C293" s="321">
        <v>43488</v>
      </c>
      <c r="D293" s="107" t="s">
        <v>914</v>
      </c>
      <c r="E293" s="107" t="s">
        <v>1741</v>
      </c>
      <c r="F293" s="126">
        <v>67.75</v>
      </c>
      <c r="G293" s="107" t="str">
        <f t="shared" si="14"/>
        <v>SH19-00290</v>
      </c>
      <c r="H293" s="108"/>
      <c r="I293" s="126"/>
      <c r="J293" s="110">
        <f t="shared" si="15"/>
        <v>67.75</v>
      </c>
      <c r="K293" s="108"/>
      <c r="L293" s="107"/>
      <c r="M293" s="319">
        <f t="shared" si="16"/>
        <v>0</v>
      </c>
      <c r="N293" s="107"/>
    </row>
    <row r="294" spans="1:14" s="200" customFormat="1" ht="18" customHeight="1">
      <c r="A294" s="125">
        <v>291</v>
      </c>
      <c r="B294" s="107" t="s">
        <v>42</v>
      </c>
      <c r="C294" s="321">
        <v>43479</v>
      </c>
      <c r="D294" s="107" t="s">
        <v>915</v>
      </c>
      <c r="E294" s="107" t="s">
        <v>1734</v>
      </c>
      <c r="F294" s="126">
        <v>8703.07</v>
      </c>
      <c r="G294" s="107" t="str">
        <f t="shared" si="14"/>
        <v>SH19-00291</v>
      </c>
      <c r="H294" s="108"/>
      <c r="I294" s="126"/>
      <c r="J294" s="110">
        <f t="shared" si="15"/>
        <v>8703.07</v>
      </c>
      <c r="K294" s="108"/>
      <c r="L294" s="107"/>
      <c r="M294" s="319">
        <f t="shared" si="16"/>
        <v>0</v>
      </c>
      <c r="N294" s="107"/>
    </row>
    <row r="295" spans="1:14" s="200" customFormat="1" ht="18" customHeight="1">
      <c r="A295" s="125">
        <v>292</v>
      </c>
      <c r="B295" s="107" t="s">
        <v>42</v>
      </c>
      <c r="C295" s="321">
        <v>43479</v>
      </c>
      <c r="D295" s="107" t="s">
        <v>916</v>
      </c>
      <c r="E295" s="107" t="s">
        <v>1734</v>
      </c>
      <c r="F295" s="126">
        <v>4018.96</v>
      </c>
      <c r="G295" s="107" t="str">
        <f t="shared" si="14"/>
        <v>SH19-00292</v>
      </c>
      <c r="H295" s="108"/>
      <c r="I295" s="126"/>
      <c r="J295" s="110">
        <f t="shared" si="15"/>
        <v>4018.96</v>
      </c>
      <c r="K295" s="108"/>
      <c r="L295" s="107"/>
      <c r="M295" s="319">
        <f t="shared" si="16"/>
        <v>0</v>
      </c>
      <c r="N295" s="107"/>
    </row>
    <row r="296" spans="1:14" s="200" customFormat="1" ht="18" customHeight="1">
      <c r="A296" s="125">
        <v>293</v>
      </c>
      <c r="B296" s="107" t="s">
        <v>238</v>
      </c>
      <c r="C296" s="321">
        <v>43476</v>
      </c>
      <c r="D296" s="107" t="s">
        <v>917</v>
      </c>
      <c r="E296" s="107" t="s">
        <v>1709</v>
      </c>
      <c r="F296" s="126">
        <v>7557.12</v>
      </c>
      <c r="G296" s="107" t="str">
        <f t="shared" si="14"/>
        <v>SH19-00293</v>
      </c>
      <c r="H296" s="108"/>
      <c r="I296" s="126"/>
      <c r="J296" s="110">
        <f t="shared" si="15"/>
        <v>7557.12</v>
      </c>
      <c r="K296" s="108"/>
      <c r="L296" s="107"/>
      <c r="M296" s="319">
        <f t="shared" si="16"/>
        <v>0</v>
      </c>
      <c r="N296" s="107"/>
    </row>
    <row r="297" spans="1:14" s="200" customFormat="1" ht="18" customHeight="1">
      <c r="A297" s="125">
        <v>294</v>
      </c>
      <c r="B297" s="107" t="s">
        <v>53</v>
      </c>
      <c r="C297" s="321">
        <v>43476</v>
      </c>
      <c r="D297" s="107" t="s">
        <v>918</v>
      </c>
      <c r="E297" s="107" t="s">
        <v>1709</v>
      </c>
      <c r="F297" s="126">
        <v>2033.66</v>
      </c>
      <c r="G297" s="107" t="str">
        <f t="shared" si="14"/>
        <v>SH19-00294</v>
      </c>
      <c r="H297" s="108"/>
      <c r="I297" s="126"/>
      <c r="J297" s="110">
        <f t="shared" si="15"/>
        <v>2033.66</v>
      </c>
      <c r="K297" s="108"/>
      <c r="L297" s="107"/>
      <c r="M297" s="319">
        <f t="shared" si="16"/>
        <v>0</v>
      </c>
      <c r="N297" s="107"/>
    </row>
    <row r="298" spans="1:14" s="200" customFormat="1" ht="18" customHeight="1">
      <c r="A298" s="125">
        <v>295</v>
      </c>
      <c r="B298" s="107" t="s">
        <v>329</v>
      </c>
      <c r="C298" s="321">
        <v>43476</v>
      </c>
      <c r="D298" s="107" t="s">
        <v>919</v>
      </c>
      <c r="E298" s="107" t="s">
        <v>1709</v>
      </c>
      <c r="F298" s="126">
        <v>6470.62</v>
      </c>
      <c r="G298" s="107" t="str">
        <f t="shared" si="14"/>
        <v>SH19-00295</v>
      </c>
      <c r="H298" s="108"/>
      <c r="I298" s="126"/>
      <c r="J298" s="110">
        <f t="shared" si="15"/>
        <v>6470.62</v>
      </c>
      <c r="K298" s="108"/>
      <c r="L298" s="107"/>
      <c r="M298" s="319">
        <f t="shared" si="16"/>
        <v>0</v>
      </c>
      <c r="N298" s="107"/>
    </row>
    <row r="299" spans="1:14" s="200" customFormat="1" ht="18" customHeight="1">
      <c r="A299" s="125">
        <v>296</v>
      </c>
      <c r="B299" s="107" t="s">
        <v>298</v>
      </c>
      <c r="C299" s="321">
        <v>43476</v>
      </c>
      <c r="D299" s="107" t="s">
        <v>920</v>
      </c>
      <c r="E299" s="107" t="s">
        <v>1709</v>
      </c>
      <c r="F299" s="126">
        <v>531.97</v>
      </c>
      <c r="G299" s="107" t="str">
        <f t="shared" si="14"/>
        <v>SH19-00296</v>
      </c>
      <c r="H299" s="108"/>
      <c r="I299" s="126"/>
      <c r="J299" s="110">
        <f t="shared" si="15"/>
        <v>531.97</v>
      </c>
      <c r="K299" s="108"/>
      <c r="L299" s="107"/>
      <c r="M299" s="319">
        <f t="shared" si="16"/>
        <v>0</v>
      </c>
      <c r="N299" s="107"/>
    </row>
    <row r="300" spans="1:14" s="200" customFormat="1" ht="18" customHeight="1">
      <c r="A300" s="125">
        <v>297</v>
      </c>
      <c r="B300" s="107" t="s">
        <v>142</v>
      </c>
      <c r="C300" s="321">
        <v>43476</v>
      </c>
      <c r="D300" s="107" t="s">
        <v>921</v>
      </c>
      <c r="E300" s="107" t="s">
        <v>1709</v>
      </c>
      <c r="F300" s="126">
        <v>1408.48</v>
      </c>
      <c r="G300" s="107" t="str">
        <f t="shared" si="14"/>
        <v>SH19-00297</v>
      </c>
      <c r="H300" s="108"/>
      <c r="I300" s="126"/>
      <c r="J300" s="110">
        <f t="shared" si="15"/>
        <v>1408.48</v>
      </c>
      <c r="K300" s="108"/>
      <c r="L300" s="107"/>
      <c r="M300" s="319">
        <f t="shared" si="16"/>
        <v>0</v>
      </c>
      <c r="N300" s="107"/>
    </row>
    <row r="301" spans="1:14" s="200" customFormat="1" ht="18" customHeight="1">
      <c r="A301" s="125">
        <v>298</v>
      </c>
      <c r="B301" s="107" t="s">
        <v>142</v>
      </c>
      <c r="C301" s="321">
        <v>43476</v>
      </c>
      <c r="D301" s="107" t="s">
        <v>922</v>
      </c>
      <c r="E301" s="107" t="s">
        <v>1709</v>
      </c>
      <c r="F301" s="126">
        <v>586.77</v>
      </c>
      <c r="G301" s="107" t="str">
        <f t="shared" si="14"/>
        <v>SH19-00298</v>
      </c>
      <c r="H301" s="108"/>
      <c r="I301" s="126"/>
      <c r="J301" s="110">
        <f t="shared" si="15"/>
        <v>586.77</v>
      </c>
      <c r="K301" s="108"/>
      <c r="L301" s="107"/>
      <c r="M301" s="319">
        <f t="shared" si="16"/>
        <v>0</v>
      </c>
      <c r="N301" s="107"/>
    </row>
    <row r="302" spans="1:14" s="200" customFormat="1" ht="18" customHeight="1">
      <c r="A302" s="125">
        <v>299</v>
      </c>
      <c r="B302" s="107" t="s">
        <v>54</v>
      </c>
      <c r="C302" s="321">
        <v>43476</v>
      </c>
      <c r="D302" s="107" t="s">
        <v>923</v>
      </c>
      <c r="E302" s="107" t="s">
        <v>1709</v>
      </c>
      <c r="F302" s="126">
        <f>72.77+446.4</f>
        <v>519.16999999999996</v>
      </c>
      <c r="G302" s="107" t="str">
        <f t="shared" si="14"/>
        <v>SH19-00299</v>
      </c>
      <c r="H302" s="108"/>
      <c r="I302" s="126"/>
      <c r="J302" s="110">
        <f t="shared" si="15"/>
        <v>519.16999999999996</v>
      </c>
      <c r="K302" s="108"/>
      <c r="L302" s="107"/>
      <c r="M302" s="319">
        <f t="shared" si="16"/>
        <v>0</v>
      </c>
      <c r="N302" s="107"/>
    </row>
    <row r="303" spans="1:14" s="200" customFormat="1" ht="18" customHeight="1">
      <c r="A303" s="125">
        <v>300</v>
      </c>
      <c r="B303" s="107" t="s">
        <v>42</v>
      </c>
      <c r="C303" s="321">
        <v>43479</v>
      </c>
      <c r="D303" s="107" t="s">
        <v>924</v>
      </c>
      <c r="E303" s="107" t="s">
        <v>1734</v>
      </c>
      <c r="F303" s="126">
        <v>14814.7</v>
      </c>
      <c r="G303" s="107" t="str">
        <f t="shared" si="14"/>
        <v>SH19-00300</v>
      </c>
      <c r="H303" s="108"/>
      <c r="I303" s="126"/>
      <c r="J303" s="110">
        <f t="shared" si="15"/>
        <v>14814.7</v>
      </c>
      <c r="K303" s="108"/>
      <c r="L303" s="107"/>
      <c r="M303" s="319">
        <f t="shared" si="16"/>
        <v>0</v>
      </c>
      <c r="N303" s="107"/>
    </row>
    <row r="304" spans="1:14" s="200" customFormat="1" ht="18" customHeight="1">
      <c r="A304" s="125">
        <v>301</v>
      </c>
      <c r="B304" s="107" t="s">
        <v>42</v>
      </c>
      <c r="C304" s="321">
        <v>43479</v>
      </c>
      <c r="D304" s="107" t="s">
        <v>925</v>
      </c>
      <c r="E304" s="107" t="s">
        <v>1734</v>
      </c>
      <c r="F304" s="126">
        <v>3753.18</v>
      </c>
      <c r="G304" s="107" t="str">
        <f t="shared" si="14"/>
        <v>SH19-00301</v>
      </c>
      <c r="H304" s="108"/>
      <c r="I304" s="126"/>
      <c r="J304" s="110">
        <f t="shared" si="15"/>
        <v>3753.18</v>
      </c>
      <c r="K304" s="108"/>
      <c r="L304" s="107"/>
      <c r="M304" s="319">
        <f t="shared" si="16"/>
        <v>0</v>
      </c>
      <c r="N304" s="107"/>
    </row>
    <row r="305" spans="1:14" s="200" customFormat="1" ht="18" customHeight="1">
      <c r="A305" s="125">
        <v>302</v>
      </c>
      <c r="B305" s="107" t="s">
        <v>42</v>
      </c>
      <c r="C305" s="321">
        <v>43479</v>
      </c>
      <c r="D305" s="107" t="s">
        <v>926</v>
      </c>
      <c r="E305" s="107" t="s">
        <v>1734</v>
      </c>
      <c r="F305" s="126">
        <v>352.34</v>
      </c>
      <c r="G305" s="107" t="str">
        <f t="shared" si="14"/>
        <v>SH19-00302</v>
      </c>
      <c r="H305" s="108"/>
      <c r="I305" s="126"/>
      <c r="J305" s="110">
        <f t="shared" si="15"/>
        <v>352.34</v>
      </c>
      <c r="K305" s="108"/>
      <c r="L305" s="107"/>
      <c r="M305" s="319">
        <f t="shared" si="16"/>
        <v>0</v>
      </c>
      <c r="N305" s="107"/>
    </row>
    <row r="306" spans="1:14" s="200" customFormat="1" ht="18" customHeight="1">
      <c r="A306" s="125">
        <v>303</v>
      </c>
      <c r="B306" s="107" t="s">
        <v>42</v>
      </c>
      <c r="C306" s="321">
        <v>43479</v>
      </c>
      <c r="D306" s="107" t="s">
        <v>927</v>
      </c>
      <c r="E306" s="107" t="s">
        <v>1734</v>
      </c>
      <c r="F306" s="126">
        <v>1759.62</v>
      </c>
      <c r="G306" s="107" t="str">
        <f t="shared" si="14"/>
        <v>SH19-00303</v>
      </c>
      <c r="H306" s="108"/>
      <c r="I306" s="126"/>
      <c r="J306" s="110">
        <f t="shared" si="15"/>
        <v>1759.62</v>
      </c>
      <c r="K306" s="108"/>
      <c r="L306" s="107"/>
      <c r="M306" s="319">
        <f t="shared" si="16"/>
        <v>0</v>
      </c>
      <c r="N306" s="107"/>
    </row>
    <row r="307" spans="1:14" s="200" customFormat="1" ht="18" customHeight="1">
      <c r="A307" s="125">
        <v>304</v>
      </c>
      <c r="B307" s="107" t="s">
        <v>43</v>
      </c>
      <c r="C307" s="321">
        <v>43476</v>
      </c>
      <c r="D307" s="107" t="s">
        <v>928</v>
      </c>
      <c r="E307" s="107" t="s">
        <v>1709</v>
      </c>
      <c r="F307" s="126">
        <v>1776.9</v>
      </c>
      <c r="G307" s="107" t="str">
        <f t="shared" si="14"/>
        <v>SH19-00304</v>
      </c>
      <c r="H307" s="108"/>
      <c r="I307" s="126"/>
      <c r="J307" s="110">
        <f t="shared" si="15"/>
        <v>1776.9</v>
      </c>
      <c r="K307" s="108"/>
      <c r="L307" s="107"/>
      <c r="M307" s="319">
        <f t="shared" si="16"/>
        <v>0</v>
      </c>
      <c r="N307" s="107"/>
    </row>
    <row r="308" spans="1:14" s="200" customFormat="1" ht="18" customHeight="1">
      <c r="A308" s="125">
        <v>305</v>
      </c>
      <c r="B308" s="107" t="s">
        <v>42</v>
      </c>
      <c r="C308" s="321">
        <v>43480</v>
      </c>
      <c r="D308" s="107" t="s">
        <v>929</v>
      </c>
      <c r="E308" s="107" t="s">
        <v>1735</v>
      </c>
      <c r="F308" s="126">
        <v>14204.81</v>
      </c>
      <c r="G308" s="107" t="str">
        <f t="shared" si="14"/>
        <v>SH19-00305</v>
      </c>
      <c r="H308" s="108"/>
      <c r="I308" s="126"/>
      <c r="J308" s="110">
        <f t="shared" si="15"/>
        <v>14204.81</v>
      </c>
      <c r="K308" s="108"/>
      <c r="L308" s="107"/>
      <c r="M308" s="319">
        <f t="shared" si="16"/>
        <v>0</v>
      </c>
      <c r="N308" s="107"/>
    </row>
    <row r="309" spans="1:14" s="200" customFormat="1" ht="18" customHeight="1">
      <c r="A309" s="125">
        <v>306</v>
      </c>
      <c r="B309" s="107" t="s">
        <v>42</v>
      </c>
      <c r="C309" s="321">
        <v>43480</v>
      </c>
      <c r="D309" s="107" t="s">
        <v>930</v>
      </c>
      <c r="E309" s="107" t="s">
        <v>1735</v>
      </c>
      <c r="F309" s="126">
        <v>4166.8500000000004</v>
      </c>
      <c r="G309" s="107" t="str">
        <f>D309</f>
        <v>SH19-00306</v>
      </c>
      <c r="H309" s="108"/>
      <c r="I309" s="126"/>
      <c r="J309" s="110">
        <f t="shared" si="15"/>
        <v>4166.8500000000004</v>
      </c>
      <c r="K309" s="108"/>
      <c r="L309" s="107"/>
      <c r="M309" s="319">
        <f>K309-H309</f>
        <v>0</v>
      </c>
      <c r="N309" s="107"/>
    </row>
    <row r="310" spans="1:14" s="200" customFormat="1" ht="18" customHeight="1">
      <c r="A310" s="125">
        <v>307</v>
      </c>
      <c r="B310" s="107" t="s">
        <v>42</v>
      </c>
      <c r="C310" s="321">
        <v>43480</v>
      </c>
      <c r="D310" s="107" t="s">
        <v>931</v>
      </c>
      <c r="E310" s="107" t="s">
        <v>1735</v>
      </c>
      <c r="F310" s="126">
        <v>14085.93</v>
      </c>
      <c r="G310" s="107" t="str">
        <f t="shared" ref="G310:G379" si="17">D310</f>
        <v>SH19-00307</v>
      </c>
      <c r="H310" s="108"/>
      <c r="I310" s="126"/>
      <c r="J310" s="110">
        <f t="shared" si="15"/>
        <v>14085.93</v>
      </c>
      <c r="K310" s="108"/>
      <c r="L310" s="107"/>
      <c r="M310" s="319">
        <f t="shared" si="16"/>
        <v>0</v>
      </c>
      <c r="N310" s="107"/>
    </row>
    <row r="311" spans="1:14" s="200" customFormat="1" ht="18" customHeight="1">
      <c r="A311" s="125">
        <v>308</v>
      </c>
      <c r="B311" s="107" t="s">
        <v>42</v>
      </c>
      <c r="C311" s="321">
        <v>43480</v>
      </c>
      <c r="D311" s="107" t="s">
        <v>932</v>
      </c>
      <c r="E311" s="107" t="s">
        <v>1735</v>
      </c>
      <c r="F311" s="126">
        <v>5338.77</v>
      </c>
      <c r="G311" s="107" t="str">
        <f t="shared" si="17"/>
        <v>SH19-00308</v>
      </c>
      <c r="H311" s="108"/>
      <c r="I311" s="126"/>
      <c r="J311" s="110">
        <f t="shared" si="15"/>
        <v>5338.77</v>
      </c>
      <c r="K311" s="108"/>
      <c r="L311" s="107"/>
      <c r="M311" s="319">
        <f t="shared" si="16"/>
        <v>0</v>
      </c>
      <c r="N311" s="107"/>
    </row>
    <row r="312" spans="1:14" s="200" customFormat="1" ht="18" customHeight="1">
      <c r="A312" s="125">
        <v>309</v>
      </c>
      <c r="B312" s="107" t="s">
        <v>42</v>
      </c>
      <c r="C312" s="321">
        <v>43480</v>
      </c>
      <c r="D312" s="107" t="s">
        <v>933</v>
      </c>
      <c r="E312" s="107" t="s">
        <v>1735</v>
      </c>
      <c r="F312" s="126">
        <v>12783.5</v>
      </c>
      <c r="G312" s="107" t="str">
        <f t="shared" si="17"/>
        <v>SH19-00309</v>
      </c>
      <c r="H312" s="108"/>
      <c r="I312" s="126"/>
      <c r="J312" s="110">
        <f t="shared" si="15"/>
        <v>12783.5</v>
      </c>
      <c r="K312" s="108"/>
      <c r="L312" s="107"/>
      <c r="M312" s="319">
        <f t="shared" si="16"/>
        <v>0</v>
      </c>
      <c r="N312" s="107"/>
    </row>
    <row r="313" spans="1:14" s="200" customFormat="1" ht="18" customHeight="1">
      <c r="A313" s="125">
        <v>310</v>
      </c>
      <c r="B313" s="107" t="s">
        <v>42</v>
      </c>
      <c r="C313" s="321">
        <v>43480</v>
      </c>
      <c r="D313" s="107" t="s">
        <v>934</v>
      </c>
      <c r="E313" s="107" t="s">
        <v>1735</v>
      </c>
      <c r="F313" s="126">
        <v>9325.52</v>
      </c>
      <c r="G313" s="107" t="str">
        <f t="shared" si="17"/>
        <v>SH19-00310</v>
      </c>
      <c r="H313" s="108"/>
      <c r="I313" s="126"/>
      <c r="J313" s="110">
        <f t="shared" si="15"/>
        <v>9325.52</v>
      </c>
      <c r="K313" s="108"/>
      <c r="L313" s="107"/>
      <c r="M313" s="319">
        <f t="shared" si="16"/>
        <v>0</v>
      </c>
      <c r="N313" s="107"/>
    </row>
    <row r="314" spans="1:14" s="200" customFormat="1" ht="18" customHeight="1">
      <c r="A314" s="125">
        <v>311</v>
      </c>
      <c r="B314" s="107" t="s">
        <v>42</v>
      </c>
      <c r="C314" s="321">
        <v>43480</v>
      </c>
      <c r="D314" s="107" t="s">
        <v>935</v>
      </c>
      <c r="E314" s="107" t="s">
        <v>1735</v>
      </c>
      <c r="F314" s="126">
        <v>13948.62</v>
      </c>
      <c r="G314" s="107" t="str">
        <f t="shared" si="17"/>
        <v>SH19-00311</v>
      </c>
      <c r="H314" s="108"/>
      <c r="I314" s="126"/>
      <c r="J314" s="110">
        <f t="shared" si="15"/>
        <v>13948.62</v>
      </c>
      <c r="K314" s="108"/>
      <c r="L314" s="107"/>
      <c r="M314" s="319">
        <f t="shared" si="16"/>
        <v>0</v>
      </c>
      <c r="N314" s="107"/>
    </row>
    <row r="315" spans="1:14" s="200" customFormat="1" ht="18" customHeight="1">
      <c r="A315" s="125">
        <v>312</v>
      </c>
      <c r="B315" s="107" t="s">
        <v>42</v>
      </c>
      <c r="C315" s="321">
        <v>43480</v>
      </c>
      <c r="D315" s="107" t="s">
        <v>936</v>
      </c>
      <c r="E315" s="107" t="s">
        <v>1735</v>
      </c>
      <c r="F315" s="126">
        <v>12093.81</v>
      </c>
      <c r="G315" s="107" t="str">
        <f t="shared" si="17"/>
        <v>SH19-00312</v>
      </c>
      <c r="H315" s="108"/>
      <c r="I315" s="126"/>
      <c r="J315" s="110">
        <f t="shared" si="15"/>
        <v>12093.81</v>
      </c>
      <c r="K315" s="108"/>
      <c r="L315" s="107"/>
      <c r="M315" s="319">
        <f t="shared" si="16"/>
        <v>0</v>
      </c>
      <c r="N315" s="107"/>
    </row>
    <row r="316" spans="1:14" s="200" customFormat="1" ht="18" customHeight="1">
      <c r="A316" s="125">
        <v>313</v>
      </c>
      <c r="B316" s="107" t="s">
        <v>42</v>
      </c>
      <c r="C316" s="321">
        <v>43480</v>
      </c>
      <c r="D316" s="107" t="s">
        <v>937</v>
      </c>
      <c r="E316" s="107" t="s">
        <v>1735</v>
      </c>
      <c r="F316" s="126">
        <v>10920.08</v>
      </c>
      <c r="G316" s="107" t="str">
        <f t="shared" si="17"/>
        <v>SH19-00313</v>
      </c>
      <c r="H316" s="108"/>
      <c r="I316" s="126"/>
      <c r="J316" s="110">
        <f t="shared" si="15"/>
        <v>10920.08</v>
      </c>
      <c r="K316" s="108"/>
      <c r="L316" s="107"/>
      <c r="M316" s="319">
        <f t="shared" si="16"/>
        <v>0</v>
      </c>
      <c r="N316" s="107"/>
    </row>
    <row r="317" spans="1:14" s="200" customFormat="1" ht="18" customHeight="1">
      <c r="A317" s="125">
        <v>314</v>
      </c>
      <c r="B317" s="107" t="s">
        <v>42</v>
      </c>
      <c r="C317" s="321">
        <v>43480</v>
      </c>
      <c r="D317" s="107" t="s">
        <v>938</v>
      </c>
      <c r="E317" s="107" t="s">
        <v>1735</v>
      </c>
      <c r="F317" s="126">
        <v>8945.02</v>
      </c>
      <c r="G317" s="107" t="str">
        <f t="shared" si="17"/>
        <v>SH19-00314</v>
      </c>
      <c r="H317" s="108"/>
      <c r="I317" s="126"/>
      <c r="J317" s="110">
        <f t="shared" si="15"/>
        <v>8945.02</v>
      </c>
      <c r="K317" s="108"/>
      <c r="L317" s="107"/>
      <c r="M317" s="319">
        <f t="shared" si="16"/>
        <v>0</v>
      </c>
      <c r="N317" s="107"/>
    </row>
    <row r="318" spans="1:14" s="200" customFormat="1" ht="18" customHeight="1">
      <c r="A318" s="125">
        <v>315</v>
      </c>
      <c r="B318" s="107" t="s">
        <v>42</v>
      </c>
      <c r="C318" s="321">
        <v>43480</v>
      </c>
      <c r="D318" s="107" t="s">
        <v>939</v>
      </c>
      <c r="E318" s="107" t="s">
        <v>1735</v>
      </c>
      <c r="F318" s="126">
        <v>10351.77</v>
      </c>
      <c r="G318" s="107" t="str">
        <f t="shared" si="17"/>
        <v>SH19-00315</v>
      </c>
      <c r="H318" s="108"/>
      <c r="I318" s="126"/>
      <c r="J318" s="110">
        <f t="shared" si="15"/>
        <v>10351.77</v>
      </c>
      <c r="K318" s="108"/>
      <c r="L318" s="107"/>
      <c r="M318" s="319">
        <f t="shared" si="16"/>
        <v>0</v>
      </c>
      <c r="N318" s="107"/>
    </row>
    <row r="319" spans="1:14" s="200" customFormat="1" ht="18" customHeight="1">
      <c r="A319" s="125">
        <v>316</v>
      </c>
      <c r="B319" s="107" t="s">
        <v>42</v>
      </c>
      <c r="C319" s="321">
        <v>43480</v>
      </c>
      <c r="D319" s="107" t="s">
        <v>940</v>
      </c>
      <c r="E319" s="107" t="s">
        <v>1735</v>
      </c>
      <c r="F319" s="126">
        <v>5422.38</v>
      </c>
      <c r="G319" s="107" t="str">
        <f t="shared" si="17"/>
        <v>SH19-00316</v>
      </c>
      <c r="H319" s="108"/>
      <c r="I319" s="126"/>
      <c r="J319" s="110">
        <f t="shared" si="15"/>
        <v>5422.38</v>
      </c>
      <c r="K319" s="108"/>
      <c r="L319" s="107"/>
      <c r="M319" s="319">
        <f t="shared" si="16"/>
        <v>0</v>
      </c>
      <c r="N319" s="107"/>
    </row>
    <row r="320" spans="1:14" s="200" customFormat="1" ht="18" customHeight="1">
      <c r="A320" s="125">
        <v>317</v>
      </c>
      <c r="B320" s="107" t="s">
        <v>42</v>
      </c>
      <c r="C320" s="321">
        <v>43480</v>
      </c>
      <c r="D320" s="107" t="s">
        <v>941</v>
      </c>
      <c r="E320" s="107" t="s">
        <v>1735</v>
      </c>
      <c r="F320" s="126">
        <v>15960.51</v>
      </c>
      <c r="G320" s="107" t="str">
        <f t="shared" si="17"/>
        <v>SH19-00317</v>
      </c>
      <c r="H320" s="108"/>
      <c r="I320" s="126"/>
      <c r="J320" s="110">
        <f t="shared" si="15"/>
        <v>15960.51</v>
      </c>
      <c r="K320" s="108"/>
      <c r="L320" s="107"/>
      <c r="M320" s="319">
        <f t="shared" si="16"/>
        <v>0</v>
      </c>
      <c r="N320" s="107"/>
    </row>
    <row r="321" spans="1:14" s="200" customFormat="1" ht="18" customHeight="1">
      <c r="A321" s="125">
        <v>318</v>
      </c>
      <c r="B321" s="107" t="s">
        <v>42</v>
      </c>
      <c r="C321" s="321">
        <v>43480</v>
      </c>
      <c r="D321" s="107" t="s">
        <v>942</v>
      </c>
      <c r="E321" s="107" t="s">
        <v>1735</v>
      </c>
      <c r="F321" s="126">
        <v>4382.6099999999997</v>
      </c>
      <c r="G321" s="107" t="str">
        <f t="shared" si="17"/>
        <v>SH19-00318</v>
      </c>
      <c r="H321" s="108"/>
      <c r="I321" s="126"/>
      <c r="J321" s="110">
        <f t="shared" si="15"/>
        <v>4382.6099999999997</v>
      </c>
      <c r="K321" s="108"/>
      <c r="L321" s="107"/>
      <c r="M321" s="319">
        <f t="shared" si="16"/>
        <v>0</v>
      </c>
      <c r="N321" s="107"/>
    </row>
    <row r="322" spans="1:14" s="200" customFormat="1" ht="18" customHeight="1">
      <c r="A322" s="125">
        <v>319</v>
      </c>
      <c r="B322" s="107" t="s">
        <v>42</v>
      </c>
      <c r="C322" s="321">
        <v>43480</v>
      </c>
      <c r="D322" s="107" t="s">
        <v>943</v>
      </c>
      <c r="E322" s="107" t="s">
        <v>1735</v>
      </c>
      <c r="F322" s="126">
        <v>5594.05</v>
      </c>
      <c r="G322" s="107" t="str">
        <f t="shared" si="17"/>
        <v>SH19-00319</v>
      </c>
      <c r="H322" s="108"/>
      <c r="I322" s="126"/>
      <c r="J322" s="110">
        <f t="shared" si="15"/>
        <v>5594.05</v>
      </c>
      <c r="K322" s="108"/>
      <c r="L322" s="107"/>
      <c r="M322" s="319">
        <f t="shared" si="16"/>
        <v>0</v>
      </c>
      <c r="N322" s="107"/>
    </row>
    <row r="323" spans="1:14" s="200" customFormat="1" ht="18" customHeight="1">
      <c r="A323" s="125">
        <v>320</v>
      </c>
      <c r="B323" s="107" t="s">
        <v>42</v>
      </c>
      <c r="C323" s="321">
        <v>43480</v>
      </c>
      <c r="D323" s="107" t="s">
        <v>944</v>
      </c>
      <c r="E323" s="107" t="s">
        <v>1735</v>
      </c>
      <c r="F323" s="126">
        <v>3972.99</v>
      </c>
      <c r="G323" s="107" t="str">
        <f t="shared" si="17"/>
        <v>SH19-00320</v>
      </c>
      <c r="H323" s="108"/>
      <c r="I323" s="126"/>
      <c r="J323" s="110">
        <f t="shared" si="15"/>
        <v>3972.99</v>
      </c>
      <c r="K323" s="108"/>
      <c r="L323" s="107"/>
      <c r="M323" s="319">
        <f t="shared" si="16"/>
        <v>0</v>
      </c>
      <c r="N323" s="107"/>
    </row>
    <row r="324" spans="1:14" s="200" customFormat="1" ht="18" customHeight="1">
      <c r="A324" s="125">
        <v>321</v>
      </c>
      <c r="B324" s="107" t="s">
        <v>42</v>
      </c>
      <c r="C324" s="321">
        <v>43476</v>
      </c>
      <c r="D324" s="107" t="s">
        <v>945</v>
      </c>
      <c r="E324" s="107" t="s">
        <v>1733</v>
      </c>
      <c r="F324" s="126">
        <v>35.299999999999997</v>
      </c>
      <c r="G324" s="107" t="str">
        <f t="shared" si="17"/>
        <v>SH19-00321</v>
      </c>
      <c r="H324" s="108"/>
      <c r="I324" s="126"/>
      <c r="J324" s="110">
        <f t="shared" si="15"/>
        <v>35.299999999999997</v>
      </c>
      <c r="K324" s="108"/>
      <c r="L324" s="107"/>
      <c r="M324" s="319">
        <f t="shared" si="16"/>
        <v>0</v>
      </c>
      <c r="N324" s="107"/>
    </row>
    <row r="325" spans="1:14" s="200" customFormat="1" ht="18" customHeight="1">
      <c r="A325" s="125">
        <v>322</v>
      </c>
      <c r="B325" s="107" t="s">
        <v>1746</v>
      </c>
      <c r="C325" s="321"/>
      <c r="D325" s="327" t="s">
        <v>946</v>
      </c>
      <c r="E325" s="107" t="s">
        <v>1709</v>
      </c>
      <c r="F325" s="126">
        <v>0</v>
      </c>
      <c r="G325" s="107" t="str">
        <f t="shared" si="17"/>
        <v>SH19-00322</v>
      </c>
      <c r="H325" s="108"/>
      <c r="I325" s="126"/>
      <c r="J325" s="110">
        <f t="shared" si="15"/>
        <v>0</v>
      </c>
      <c r="K325" s="108"/>
      <c r="L325" s="107"/>
      <c r="M325" s="319">
        <f t="shared" si="16"/>
        <v>0</v>
      </c>
      <c r="N325" s="107"/>
    </row>
    <row r="326" spans="1:14" s="200" customFormat="1" ht="18" customHeight="1">
      <c r="A326" s="125">
        <v>323</v>
      </c>
      <c r="B326" s="107" t="s">
        <v>142</v>
      </c>
      <c r="C326" s="321">
        <v>43477</v>
      </c>
      <c r="D326" s="107" t="s">
        <v>947</v>
      </c>
      <c r="E326" s="107" t="s">
        <v>1709</v>
      </c>
      <c r="F326" s="126">
        <v>3109.61</v>
      </c>
      <c r="G326" s="107" t="str">
        <f t="shared" si="17"/>
        <v>SH19-00323</v>
      </c>
      <c r="H326" s="108"/>
      <c r="I326" s="126"/>
      <c r="J326" s="110">
        <f t="shared" ref="J326:J390" si="18">F326-I326</f>
        <v>3109.61</v>
      </c>
      <c r="K326" s="108"/>
      <c r="L326" s="107"/>
      <c r="M326" s="319">
        <f t="shared" si="16"/>
        <v>0</v>
      </c>
      <c r="N326" s="107"/>
    </row>
    <row r="327" spans="1:14" s="200" customFormat="1" ht="18" customHeight="1">
      <c r="A327" s="125">
        <v>324</v>
      </c>
      <c r="B327" s="107" t="s">
        <v>142</v>
      </c>
      <c r="C327" s="321">
        <v>43477</v>
      </c>
      <c r="D327" s="107" t="s">
        <v>948</v>
      </c>
      <c r="E327" s="107" t="s">
        <v>1709</v>
      </c>
      <c r="F327" s="126">
        <v>2250.87</v>
      </c>
      <c r="G327" s="107" t="str">
        <f t="shared" si="17"/>
        <v>SH19-00324</v>
      </c>
      <c r="H327" s="108"/>
      <c r="I327" s="126"/>
      <c r="J327" s="110">
        <f t="shared" si="18"/>
        <v>2250.87</v>
      </c>
      <c r="K327" s="108"/>
      <c r="L327" s="107"/>
      <c r="M327" s="319">
        <f t="shared" si="16"/>
        <v>0</v>
      </c>
      <c r="N327" s="107"/>
    </row>
    <row r="328" spans="1:14" s="200" customFormat="1" ht="18" customHeight="1">
      <c r="A328" s="125">
        <v>325</v>
      </c>
      <c r="B328" s="107" t="s">
        <v>55</v>
      </c>
      <c r="C328" s="321">
        <v>43477</v>
      </c>
      <c r="D328" s="107" t="s">
        <v>949</v>
      </c>
      <c r="E328" s="107" t="s">
        <v>1709</v>
      </c>
      <c r="F328" s="126">
        <v>1449.16</v>
      </c>
      <c r="G328" s="107" t="str">
        <f t="shared" si="17"/>
        <v>SH19-00325</v>
      </c>
      <c r="H328" s="108"/>
      <c r="I328" s="126"/>
      <c r="J328" s="110">
        <f t="shared" si="18"/>
        <v>1449.16</v>
      </c>
      <c r="K328" s="108"/>
      <c r="L328" s="107"/>
      <c r="M328" s="319">
        <f t="shared" si="16"/>
        <v>0</v>
      </c>
      <c r="N328" s="107"/>
    </row>
    <row r="329" spans="1:14" s="200" customFormat="1" ht="18" customHeight="1">
      <c r="A329" s="125">
        <v>326</v>
      </c>
      <c r="B329" s="107" t="s">
        <v>55</v>
      </c>
      <c r="C329" s="321">
        <v>43477</v>
      </c>
      <c r="D329" s="107" t="s">
        <v>950</v>
      </c>
      <c r="E329" s="107" t="s">
        <v>1709</v>
      </c>
      <c r="F329" s="126">
        <v>738.9</v>
      </c>
      <c r="G329" s="107" t="str">
        <f t="shared" si="17"/>
        <v>SH19-00326</v>
      </c>
      <c r="H329" s="108"/>
      <c r="I329" s="126"/>
      <c r="J329" s="110">
        <f t="shared" si="18"/>
        <v>738.9</v>
      </c>
      <c r="K329" s="108"/>
      <c r="L329" s="107"/>
      <c r="M329" s="319">
        <f t="shared" si="16"/>
        <v>0</v>
      </c>
      <c r="N329" s="107"/>
    </row>
    <row r="330" spans="1:14" s="200" customFormat="1" ht="18" customHeight="1">
      <c r="A330" s="125">
        <v>327</v>
      </c>
      <c r="B330" s="107" t="s">
        <v>55</v>
      </c>
      <c r="C330" s="321">
        <v>43477</v>
      </c>
      <c r="D330" s="107" t="s">
        <v>951</v>
      </c>
      <c r="E330" s="107" t="s">
        <v>1709</v>
      </c>
      <c r="F330" s="126">
        <v>77.8</v>
      </c>
      <c r="G330" s="107" t="str">
        <f t="shared" si="17"/>
        <v>SH19-00327</v>
      </c>
      <c r="H330" s="108"/>
      <c r="I330" s="126"/>
      <c r="J330" s="110">
        <f t="shared" si="18"/>
        <v>77.8</v>
      </c>
      <c r="K330" s="108"/>
      <c r="L330" s="107"/>
      <c r="M330" s="319">
        <f t="shared" si="16"/>
        <v>0</v>
      </c>
      <c r="N330" s="107"/>
    </row>
    <row r="331" spans="1:14" s="200" customFormat="1" ht="18" customHeight="1">
      <c r="A331" s="125">
        <v>328</v>
      </c>
      <c r="B331" s="107" t="s">
        <v>55</v>
      </c>
      <c r="C331" s="321">
        <v>43477</v>
      </c>
      <c r="D331" s="107" t="s">
        <v>952</v>
      </c>
      <c r="E331" s="107" t="s">
        <v>1709</v>
      </c>
      <c r="F331" s="126">
        <v>259.8</v>
      </c>
      <c r="G331" s="107" t="str">
        <f t="shared" si="17"/>
        <v>SH19-00328</v>
      </c>
      <c r="H331" s="108"/>
      <c r="I331" s="126"/>
      <c r="J331" s="110">
        <f t="shared" si="18"/>
        <v>259.8</v>
      </c>
      <c r="K331" s="108"/>
      <c r="L331" s="107"/>
      <c r="M331" s="319">
        <f t="shared" si="16"/>
        <v>0</v>
      </c>
      <c r="N331" s="107"/>
    </row>
    <row r="332" spans="1:14" s="200" customFormat="1" ht="18" customHeight="1">
      <c r="A332" s="125">
        <v>329</v>
      </c>
      <c r="B332" s="107" t="s">
        <v>43</v>
      </c>
      <c r="C332" s="321">
        <v>43477</v>
      </c>
      <c r="D332" s="107" t="s">
        <v>953</v>
      </c>
      <c r="E332" s="107" t="s">
        <v>1709</v>
      </c>
      <c r="F332" s="126">
        <v>3143.5</v>
      </c>
      <c r="G332" s="107" t="str">
        <f t="shared" si="17"/>
        <v>SH19-00329</v>
      </c>
      <c r="H332" s="108"/>
      <c r="I332" s="126"/>
      <c r="J332" s="110">
        <f t="shared" si="18"/>
        <v>3143.5</v>
      </c>
      <c r="K332" s="108"/>
      <c r="L332" s="107"/>
      <c r="M332" s="319">
        <f t="shared" si="16"/>
        <v>0</v>
      </c>
      <c r="N332" s="107"/>
    </row>
    <row r="333" spans="1:14" s="200" customFormat="1" ht="18" customHeight="1">
      <c r="A333" s="125">
        <v>330</v>
      </c>
      <c r="B333" s="107" t="s">
        <v>43</v>
      </c>
      <c r="C333" s="321">
        <v>43477</v>
      </c>
      <c r="D333" s="107" t="s">
        <v>954</v>
      </c>
      <c r="E333" s="107" t="s">
        <v>1709</v>
      </c>
      <c r="F333" s="126">
        <v>252.73</v>
      </c>
      <c r="G333" s="107" t="str">
        <f>D333</f>
        <v>SH19-00330</v>
      </c>
      <c r="H333" s="108"/>
      <c r="I333" s="126"/>
      <c r="J333" s="110">
        <f t="shared" si="18"/>
        <v>252.73</v>
      </c>
      <c r="K333" s="108"/>
      <c r="L333" s="107"/>
      <c r="M333" s="319">
        <f t="shared" si="16"/>
        <v>0</v>
      </c>
      <c r="N333" s="107"/>
    </row>
    <row r="334" spans="1:14" s="200" customFormat="1" ht="18" customHeight="1">
      <c r="A334" s="125">
        <v>331</v>
      </c>
      <c r="B334" s="107" t="s">
        <v>1746</v>
      </c>
      <c r="C334" s="321"/>
      <c r="D334" s="327" t="s">
        <v>955</v>
      </c>
      <c r="E334" s="107" t="s">
        <v>1709</v>
      </c>
      <c r="F334" s="126">
        <v>0</v>
      </c>
      <c r="G334" s="107" t="str">
        <f t="shared" si="17"/>
        <v>SH19-00331</v>
      </c>
      <c r="H334" s="108"/>
      <c r="I334" s="126"/>
      <c r="J334" s="110">
        <f t="shared" si="18"/>
        <v>0</v>
      </c>
      <c r="K334" s="108"/>
      <c r="L334" s="107"/>
      <c r="M334" s="319">
        <f t="shared" si="16"/>
        <v>0</v>
      </c>
      <c r="N334" s="107"/>
    </row>
    <row r="335" spans="1:14" s="200" customFormat="1" ht="18" customHeight="1">
      <c r="A335" s="125">
        <v>332</v>
      </c>
      <c r="B335" s="107" t="s">
        <v>49</v>
      </c>
      <c r="C335" s="321">
        <v>43479</v>
      </c>
      <c r="D335" s="107" t="s">
        <v>956</v>
      </c>
      <c r="E335" s="107" t="s">
        <v>1709</v>
      </c>
      <c r="F335" s="126">
        <v>14242.8</v>
      </c>
      <c r="G335" s="107" t="str">
        <f t="shared" si="17"/>
        <v>SH19-00332</v>
      </c>
      <c r="H335" s="108"/>
      <c r="I335" s="126"/>
      <c r="J335" s="110">
        <f t="shared" si="18"/>
        <v>14242.8</v>
      </c>
      <c r="K335" s="108"/>
      <c r="L335" s="107"/>
      <c r="M335" s="319">
        <f t="shared" si="16"/>
        <v>0</v>
      </c>
      <c r="N335" s="107"/>
    </row>
    <row r="336" spans="1:14" s="200" customFormat="1" ht="18" customHeight="1">
      <c r="A336" s="125">
        <v>333</v>
      </c>
      <c r="B336" s="107" t="s">
        <v>197</v>
      </c>
      <c r="C336" s="321">
        <v>43479</v>
      </c>
      <c r="D336" s="107" t="s">
        <v>957</v>
      </c>
      <c r="E336" s="107" t="s">
        <v>1709</v>
      </c>
      <c r="F336" s="126">
        <v>8937.9599999999991</v>
      </c>
      <c r="G336" s="107" t="str">
        <f t="shared" si="17"/>
        <v>SH19-00333</v>
      </c>
      <c r="H336" s="108"/>
      <c r="I336" s="126"/>
      <c r="J336" s="110">
        <f t="shared" si="18"/>
        <v>8937.9599999999991</v>
      </c>
      <c r="K336" s="108"/>
      <c r="L336" s="107"/>
      <c r="M336" s="319">
        <f t="shared" si="16"/>
        <v>0</v>
      </c>
      <c r="N336" s="107"/>
    </row>
    <row r="337" spans="1:14" s="200" customFormat="1" ht="18" customHeight="1">
      <c r="A337" s="125">
        <v>334</v>
      </c>
      <c r="B337" s="107" t="s">
        <v>329</v>
      </c>
      <c r="C337" s="321">
        <v>43479</v>
      </c>
      <c r="D337" s="107" t="s">
        <v>958</v>
      </c>
      <c r="E337" s="107" t="s">
        <v>1709</v>
      </c>
      <c r="F337" s="126">
        <v>4059.59</v>
      </c>
      <c r="G337" s="107" t="str">
        <f t="shared" si="17"/>
        <v>SH19-00334</v>
      </c>
      <c r="H337" s="108"/>
      <c r="I337" s="126"/>
      <c r="J337" s="110">
        <f t="shared" si="18"/>
        <v>4059.59</v>
      </c>
      <c r="K337" s="108"/>
      <c r="L337" s="107"/>
      <c r="M337" s="319"/>
      <c r="N337" s="107"/>
    </row>
    <row r="338" spans="1:14" s="200" customFormat="1" ht="18" customHeight="1">
      <c r="A338" s="125">
        <v>335</v>
      </c>
      <c r="B338" s="107" t="s">
        <v>54</v>
      </c>
      <c r="C338" s="321">
        <v>43477</v>
      </c>
      <c r="D338" s="107" t="s">
        <v>959</v>
      </c>
      <c r="E338" s="107" t="s">
        <v>1709</v>
      </c>
      <c r="F338" s="126">
        <v>802.08</v>
      </c>
      <c r="G338" s="107" t="str">
        <f t="shared" si="17"/>
        <v>SH19-00335</v>
      </c>
      <c r="H338" s="108"/>
      <c r="I338" s="126"/>
      <c r="J338" s="110">
        <f t="shared" si="18"/>
        <v>802.08</v>
      </c>
      <c r="K338" s="108"/>
      <c r="L338" s="107"/>
      <c r="M338" s="319">
        <f t="shared" si="16"/>
        <v>0</v>
      </c>
      <c r="N338" s="107"/>
    </row>
    <row r="339" spans="1:14" s="200" customFormat="1" ht="18" customHeight="1">
      <c r="A339" s="125">
        <v>336</v>
      </c>
      <c r="B339" s="107" t="s">
        <v>291</v>
      </c>
      <c r="C339" s="321">
        <v>43479</v>
      </c>
      <c r="D339" s="107" t="s">
        <v>960</v>
      </c>
      <c r="E339" s="107" t="s">
        <v>1709</v>
      </c>
      <c r="F339" s="126">
        <v>7011.3</v>
      </c>
      <c r="G339" s="107" t="str">
        <f t="shared" si="17"/>
        <v>SH19-00336</v>
      </c>
      <c r="H339" s="108"/>
      <c r="I339" s="126"/>
      <c r="J339" s="110">
        <f t="shared" si="18"/>
        <v>7011.3</v>
      </c>
      <c r="K339" s="108"/>
      <c r="L339" s="107"/>
      <c r="M339" s="319">
        <f t="shared" si="16"/>
        <v>0</v>
      </c>
      <c r="N339" s="107"/>
    </row>
    <row r="340" spans="1:14" s="200" customFormat="1" ht="18" customHeight="1">
      <c r="A340" s="125">
        <v>337</v>
      </c>
      <c r="B340" s="107" t="s">
        <v>139</v>
      </c>
      <c r="C340" s="321">
        <v>43479</v>
      </c>
      <c r="D340" s="107" t="s">
        <v>961</v>
      </c>
      <c r="E340" s="107" t="s">
        <v>1709</v>
      </c>
      <c r="F340" s="126">
        <v>20</v>
      </c>
      <c r="G340" s="107" t="str">
        <f t="shared" si="17"/>
        <v>SH19-00337</v>
      </c>
      <c r="H340" s="108"/>
      <c r="I340" s="126"/>
      <c r="J340" s="110">
        <f t="shared" si="18"/>
        <v>20</v>
      </c>
      <c r="K340" s="108"/>
      <c r="L340" s="107"/>
      <c r="M340" s="319">
        <f t="shared" si="16"/>
        <v>0</v>
      </c>
      <c r="N340" s="107"/>
    </row>
    <row r="341" spans="1:14" s="200" customFormat="1" ht="18" customHeight="1">
      <c r="A341" s="125"/>
      <c r="B341" s="107" t="s">
        <v>139</v>
      </c>
      <c r="C341" s="321">
        <v>43479</v>
      </c>
      <c r="D341" s="107" t="s">
        <v>961</v>
      </c>
      <c r="E341" s="107" t="s">
        <v>1709</v>
      </c>
      <c r="F341" s="126">
        <v>1458.46</v>
      </c>
      <c r="G341" s="107" t="str">
        <f t="shared" si="17"/>
        <v>SH19-00337</v>
      </c>
      <c r="H341" s="108"/>
      <c r="I341" s="126"/>
      <c r="J341" s="110">
        <f t="shared" si="18"/>
        <v>1458.46</v>
      </c>
      <c r="K341" s="108"/>
      <c r="L341" s="107"/>
      <c r="M341" s="319"/>
      <c r="N341" s="107"/>
    </row>
    <row r="342" spans="1:14" s="200" customFormat="1" ht="18" customHeight="1">
      <c r="A342" s="125">
        <v>338</v>
      </c>
      <c r="B342" s="107" t="s">
        <v>142</v>
      </c>
      <c r="C342" s="321">
        <v>43479</v>
      </c>
      <c r="D342" s="107" t="s">
        <v>962</v>
      </c>
      <c r="E342" s="107" t="s">
        <v>1709</v>
      </c>
      <c r="F342" s="126">
        <v>661</v>
      </c>
      <c r="G342" s="107" t="str">
        <f t="shared" si="17"/>
        <v>SH19-00338</v>
      </c>
      <c r="H342" s="108"/>
      <c r="I342" s="126"/>
      <c r="J342" s="110">
        <f t="shared" si="18"/>
        <v>661</v>
      </c>
      <c r="K342" s="108"/>
      <c r="L342" s="107"/>
      <c r="M342" s="319">
        <f t="shared" si="16"/>
        <v>0</v>
      </c>
      <c r="N342" s="107"/>
    </row>
    <row r="343" spans="1:14" s="200" customFormat="1" ht="18" customHeight="1">
      <c r="A343" s="125">
        <v>339</v>
      </c>
      <c r="B343" s="107" t="s">
        <v>139</v>
      </c>
      <c r="C343" s="321">
        <v>43479</v>
      </c>
      <c r="D343" s="107" t="s">
        <v>963</v>
      </c>
      <c r="E343" s="107" t="s">
        <v>1709</v>
      </c>
      <c r="F343" s="126">
        <v>475.88</v>
      </c>
      <c r="G343" s="107" t="str">
        <f t="shared" si="17"/>
        <v>SH19-00339</v>
      </c>
      <c r="H343" s="108"/>
      <c r="I343" s="126"/>
      <c r="J343" s="110">
        <f t="shared" si="18"/>
        <v>475.88</v>
      </c>
      <c r="K343" s="108"/>
      <c r="L343" s="107"/>
      <c r="M343" s="319">
        <f t="shared" si="16"/>
        <v>0</v>
      </c>
      <c r="N343" s="107"/>
    </row>
    <row r="344" spans="1:14" s="200" customFormat="1" ht="18" customHeight="1">
      <c r="A344" s="125">
        <v>340</v>
      </c>
      <c r="B344" s="107" t="s">
        <v>142</v>
      </c>
      <c r="C344" s="321">
        <v>43479</v>
      </c>
      <c r="D344" s="107" t="s">
        <v>964</v>
      </c>
      <c r="E344" s="107" t="s">
        <v>1709</v>
      </c>
      <c r="F344" s="126">
        <v>627</v>
      </c>
      <c r="G344" s="107" t="str">
        <f t="shared" si="17"/>
        <v>SH19-00340</v>
      </c>
      <c r="H344" s="108"/>
      <c r="I344" s="126"/>
      <c r="J344" s="110">
        <f t="shared" si="18"/>
        <v>627</v>
      </c>
      <c r="K344" s="108"/>
      <c r="L344" s="107"/>
      <c r="M344" s="319">
        <f t="shared" si="16"/>
        <v>0</v>
      </c>
      <c r="N344" s="107"/>
    </row>
    <row r="345" spans="1:14" s="200" customFormat="1" ht="18" customHeight="1">
      <c r="A345" s="125">
        <v>341</v>
      </c>
      <c r="B345" s="107" t="s">
        <v>329</v>
      </c>
      <c r="C345" s="321">
        <v>43479</v>
      </c>
      <c r="D345" s="107" t="s">
        <v>965</v>
      </c>
      <c r="E345" s="107" t="s">
        <v>1709</v>
      </c>
      <c r="F345" s="126">
        <v>1860.03</v>
      </c>
      <c r="G345" s="107" t="str">
        <f t="shared" si="17"/>
        <v>SH19-00341</v>
      </c>
      <c r="H345" s="108"/>
      <c r="I345" s="126"/>
      <c r="J345" s="110">
        <f t="shared" si="18"/>
        <v>1860.03</v>
      </c>
      <c r="K345" s="108"/>
      <c r="L345" s="107"/>
      <c r="M345" s="319">
        <f t="shared" si="16"/>
        <v>0</v>
      </c>
      <c r="N345" s="107"/>
    </row>
    <row r="346" spans="1:14" s="200" customFormat="1" ht="18" customHeight="1">
      <c r="A346" s="125">
        <v>342</v>
      </c>
      <c r="B346" s="107" t="s">
        <v>1746</v>
      </c>
      <c r="C346" s="321"/>
      <c r="D346" s="327" t="s">
        <v>966</v>
      </c>
      <c r="E346" s="107" t="s">
        <v>1709</v>
      </c>
      <c r="F346" s="126">
        <v>0</v>
      </c>
      <c r="G346" s="107" t="str">
        <f t="shared" si="17"/>
        <v>SH19-00342</v>
      </c>
      <c r="H346" s="108"/>
      <c r="I346" s="126"/>
      <c r="J346" s="110">
        <f t="shared" si="18"/>
        <v>0</v>
      </c>
      <c r="K346" s="108"/>
      <c r="L346" s="107"/>
      <c r="M346" s="319">
        <f t="shared" si="16"/>
        <v>0</v>
      </c>
      <c r="N346" s="107"/>
    </row>
    <row r="347" spans="1:14" s="200" customFormat="1" ht="18" customHeight="1">
      <c r="A347" s="125">
        <v>343</v>
      </c>
      <c r="B347" s="107" t="s">
        <v>53</v>
      </c>
      <c r="C347" s="321">
        <v>43479</v>
      </c>
      <c r="D347" s="107" t="s">
        <v>967</v>
      </c>
      <c r="E347" s="107" t="s">
        <v>1709</v>
      </c>
      <c r="F347" s="126">
        <v>2393.25</v>
      </c>
      <c r="G347" s="107" t="str">
        <f t="shared" si="17"/>
        <v>SH19-00343</v>
      </c>
      <c r="H347" s="108"/>
      <c r="I347" s="121"/>
      <c r="J347" s="110">
        <f t="shared" si="18"/>
        <v>2393.25</v>
      </c>
      <c r="K347" s="108"/>
      <c r="L347" s="107"/>
      <c r="M347" s="319">
        <f t="shared" si="16"/>
        <v>0</v>
      </c>
      <c r="N347" s="107"/>
    </row>
    <row r="348" spans="1:14" s="200" customFormat="1" ht="18" customHeight="1">
      <c r="A348" s="125">
        <v>344</v>
      </c>
      <c r="B348" s="107" t="s">
        <v>224</v>
      </c>
      <c r="C348" s="321">
        <v>43479</v>
      </c>
      <c r="D348" s="107" t="s">
        <v>968</v>
      </c>
      <c r="E348" s="107" t="s">
        <v>1709</v>
      </c>
      <c r="F348" s="121">
        <v>2685</v>
      </c>
      <c r="G348" s="107" t="str">
        <f t="shared" si="17"/>
        <v>SH19-00344</v>
      </c>
      <c r="H348" s="108"/>
      <c r="I348" s="126"/>
      <c r="J348" s="110">
        <f t="shared" si="18"/>
        <v>2685</v>
      </c>
      <c r="K348" s="108"/>
      <c r="L348" s="107"/>
      <c r="M348" s="319">
        <f t="shared" si="16"/>
        <v>0</v>
      </c>
      <c r="N348" s="107"/>
    </row>
    <row r="349" spans="1:14" s="200" customFormat="1" ht="18" customHeight="1">
      <c r="A349" s="125">
        <v>345</v>
      </c>
      <c r="B349" s="107" t="s">
        <v>142</v>
      </c>
      <c r="C349" s="321">
        <v>43479</v>
      </c>
      <c r="D349" s="107" t="s">
        <v>969</v>
      </c>
      <c r="E349" s="107" t="s">
        <v>1709</v>
      </c>
      <c r="F349" s="126">
        <v>2452.34</v>
      </c>
      <c r="G349" s="107" t="str">
        <f t="shared" si="17"/>
        <v>SH19-00345</v>
      </c>
      <c r="H349" s="108"/>
      <c r="I349" s="126"/>
      <c r="J349" s="110">
        <f t="shared" si="18"/>
        <v>2452.34</v>
      </c>
      <c r="K349" s="108"/>
      <c r="L349" s="107"/>
      <c r="M349" s="319">
        <f t="shared" si="16"/>
        <v>0</v>
      </c>
      <c r="N349" s="107"/>
    </row>
    <row r="350" spans="1:14" s="200" customFormat="1" ht="18" customHeight="1">
      <c r="A350" s="125">
        <v>346</v>
      </c>
      <c r="B350" s="107" t="s">
        <v>142</v>
      </c>
      <c r="C350" s="321">
        <v>43479</v>
      </c>
      <c r="D350" s="107" t="s">
        <v>970</v>
      </c>
      <c r="E350" s="107" t="s">
        <v>1709</v>
      </c>
      <c r="F350" s="126">
        <v>823.13</v>
      </c>
      <c r="G350" s="107" t="str">
        <f t="shared" si="17"/>
        <v>SH19-00346</v>
      </c>
      <c r="H350" s="108"/>
      <c r="I350" s="126"/>
      <c r="J350" s="110">
        <f t="shared" si="18"/>
        <v>823.13</v>
      </c>
      <c r="K350" s="108"/>
      <c r="L350" s="107"/>
      <c r="M350" s="319">
        <f t="shared" si="16"/>
        <v>0</v>
      </c>
      <c r="N350" s="107"/>
    </row>
    <row r="351" spans="1:14" s="200" customFormat="1" ht="18" customHeight="1">
      <c r="A351" s="125">
        <v>347</v>
      </c>
      <c r="B351" s="107" t="s">
        <v>1746</v>
      </c>
      <c r="C351" s="321"/>
      <c r="D351" s="327" t="s">
        <v>971</v>
      </c>
      <c r="E351" s="107" t="s">
        <v>1709</v>
      </c>
      <c r="F351" s="126">
        <v>0</v>
      </c>
      <c r="G351" s="107" t="str">
        <f t="shared" si="17"/>
        <v>SH19-00347</v>
      </c>
      <c r="H351" s="108"/>
      <c r="I351" s="126"/>
      <c r="J351" s="110">
        <f t="shared" si="18"/>
        <v>0</v>
      </c>
      <c r="K351" s="108"/>
      <c r="L351" s="107"/>
      <c r="M351" s="319">
        <f t="shared" si="16"/>
        <v>0</v>
      </c>
      <c r="N351" s="107"/>
    </row>
    <row r="352" spans="1:14" s="200" customFormat="1" ht="18" customHeight="1">
      <c r="A352" s="125">
        <v>348</v>
      </c>
      <c r="B352" s="107" t="s">
        <v>141</v>
      </c>
      <c r="C352" s="321">
        <v>43479</v>
      </c>
      <c r="D352" s="107" t="s">
        <v>972</v>
      </c>
      <c r="E352" s="107" t="s">
        <v>1709</v>
      </c>
      <c r="F352" s="126">
        <v>7003.14</v>
      </c>
      <c r="G352" s="107" t="str">
        <f t="shared" si="17"/>
        <v>SH19-00348</v>
      </c>
      <c r="H352" s="108"/>
      <c r="I352" s="126"/>
      <c r="J352" s="110">
        <f t="shared" si="18"/>
        <v>7003.14</v>
      </c>
      <c r="K352" s="108"/>
      <c r="L352" s="107"/>
      <c r="M352" s="319">
        <f t="shared" si="16"/>
        <v>0</v>
      </c>
      <c r="N352" s="107"/>
    </row>
    <row r="353" spans="1:14" s="200" customFormat="1" ht="15" customHeight="1">
      <c r="A353" s="125">
        <v>349</v>
      </c>
      <c r="B353" s="107" t="s">
        <v>42</v>
      </c>
      <c r="C353" s="321">
        <v>43479</v>
      </c>
      <c r="D353" s="107" t="s">
        <v>973</v>
      </c>
      <c r="E353" s="107" t="s">
        <v>1734</v>
      </c>
      <c r="F353" s="126">
        <v>12.39</v>
      </c>
      <c r="G353" s="107" t="str">
        <f t="shared" si="17"/>
        <v>SH19-00349</v>
      </c>
      <c r="H353" s="108"/>
      <c r="I353" s="126"/>
      <c r="J353" s="110">
        <f t="shared" si="18"/>
        <v>12.39</v>
      </c>
      <c r="K353" s="108"/>
      <c r="L353" s="107"/>
      <c r="M353" s="319">
        <f t="shared" si="16"/>
        <v>0</v>
      </c>
      <c r="N353" s="107"/>
    </row>
    <row r="354" spans="1:14" s="200" customFormat="1" ht="18" customHeight="1">
      <c r="A354" s="125">
        <v>350</v>
      </c>
      <c r="B354" s="107" t="s">
        <v>42</v>
      </c>
      <c r="C354" s="321">
        <v>43480</v>
      </c>
      <c r="D354" s="107" t="s">
        <v>974</v>
      </c>
      <c r="E354" s="107" t="s">
        <v>1735</v>
      </c>
      <c r="F354" s="126">
        <v>5092.16</v>
      </c>
      <c r="G354" s="107" t="str">
        <f t="shared" si="17"/>
        <v>SH19-00350</v>
      </c>
      <c r="H354" s="108"/>
      <c r="I354" s="126"/>
      <c r="J354" s="110">
        <f t="shared" si="18"/>
        <v>5092.16</v>
      </c>
      <c r="K354" s="108"/>
      <c r="L354" s="107"/>
      <c r="M354" s="319">
        <f t="shared" si="16"/>
        <v>0</v>
      </c>
      <c r="N354" s="107"/>
    </row>
    <row r="355" spans="1:14" s="200" customFormat="1" ht="18" customHeight="1">
      <c r="A355" s="125">
        <v>351</v>
      </c>
      <c r="B355" s="107" t="s">
        <v>42</v>
      </c>
      <c r="C355" s="321">
        <v>43481</v>
      </c>
      <c r="D355" s="107" t="s">
        <v>975</v>
      </c>
      <c r="E355" s="107" t="s">
        <v>1736</v>
      </c>
      <c r="F355" s="126">
        <v>8591.83</v>
      </c>
      <c r="G355" s="107" t="str">
        <f t="shared" si="17"/>
        <v>SH19-00351</v>
      </c>
      <c r="H355" s="108"/>
      <c r="I355" s="126"/>
      <c r="J355" s="110">
        <f t="shared" si="18"/>
        <v>8591.83</v>
      </c>
      <c r="K355" s="108"/>
      <c r="L355" s="107"/>
      <c r="M355" s="319">
        <f t="shared" si="16"/>
        <v>0</v>
      </c>
      <c r="N355" s="107"/>
    </row>
    <row r="356" spans="1:14" s="200" customFormat="1" ht="18" customHeight="1">
      <c r="A356" s="125">
        <v>352</v>
      </c>
      <c r="B356" s="107" t="s">
        <v>43</v>
      </c>
      <c r="C356" s="321">
        <v>43479</v>
      </c>
      <c r="D356" s="107" t="s">
        <v>976</v>
      </c>
      <c r="E356" s="107" t="s">
        <v>1709</v>
      </c>
      <c r="F356" s="126">
        <v>2249.87</v>
      </c>
      <c r="G356" s="107" t="str">
        <f t="shared" si="17"/>
        <v>SH19-00352</v>
      </c>
      <c r="H356" s="108"/>
      <c r="I356" s="126"/>
      <c r="J356" s="110">
        <f t="shared" si="18"/>
        <v>2249.87</v>
      </c>
      <c r="K356" s="108"/>
      <c r="L356" s="107"/>
      <c r="M356" s="319">
        <f t="shared" si="16"/>
        <v>0</v>
      </c>
      <c r="N356" s="107"/>
    </row>
    <row r="357" spans="1:14" s="200" customFormat="1" ht="18" customHeight="1">
      <c r="A357" s="125">
        <v>353</v>
      </c>
      <c r="B357" s="107" t="s">
        <v>224</v>
      </c>
      <c r="C357" s="321">
        <v>43479</v>
      </c>
      <c r="D357" s="107" t="s">
        <v>977</v>
      </c>
      <c r="E357" s="107" t="s">
        <v>1709</v>
      </c>
      <c r="F357" s="126">
        <v>8840.3799999999992</v>
      </c>
      <c r="G357" s="107" t="str">
        <f t="shared" si="17"/>
        <v>SH19-00353</v>
      </c>
      <c r="H357" s="108"/>
      <c r="I357" s="126"/>
      <c r="J357" s="110">
        <f t="shared" si="18"/>
        <v>8840.3799999999992</v>
      </c>
      <c r="K357" s="108"/>
      <c r="L357" s="107"/>
      <c r="M357" s="319">
        <f t="shared" ref="M357:M419" si="19">K357-H357</f>
        <v>0</v>
      </c>
      <c r="N357" s="107"/>
    </row>
    <row r="358" spans="1:14" s="200" customFormat="1" ht="18" customHeight="1">
      <c r="A358" s="125">
        <v>354</v>
      </c>
      <c r="B358" s="107" t="s">
        <v>1746</v>
      </c>
      <c r="C358" s="321"/>
      <c r="D358" s="327" t="s">
        <v>978</v>
      </c>
      <c r="E358" s="107" t="s">
        <v>1709</v>
      </c>
      <c r="F358" s="126">
        <v>0</v>
      </c>
      <c r="G358" s="107" t="str">
        <f t="shared" si="17"/>
        <v>SH19-00354</v>
      </c>
      <c r="H358" s="108"/>
      <c r="I358" s="126"/>
      <c r="J358" s="110">
        <f t="shared" si="18"/>
        <v>0</v>
      </c>
      <c r="K358" s="108"/>
      <c r="L358" s="107"/>
      <c r="M358" s="319">
        <f t="shared" si="19"/>
        <v>0</v>
      </c>
      <c r="N358" s="107"/>
    </row>
    <row r="359" spans="1:14" s="200" customFormat="1" ht="18" customHeight="1">
      <c r="A359" s="125">
        <v>355</v>
      </c>
      <c r="B359" s="107" t="s">
        <v>237</v>
      </c>
      <c r="C359" s="321">
        <v>43479</v>
      </c>
      <c r="D359" s="107" t="s">
        <v>979</v>
      </c>
      <c r="E359" s="107" t="s">
        <v>1709</v>
      </c>
      <c r="F359" s="126">
        <v>3266.7</v>
      </c>
      <c r="G359" s="107" t="str">
        <f>D359</f>
        <v>SH19-00355</v>
      </c>
      <c r="H359" s="108"/>
      <c r="I359" s="126"/>
      <c r="J359" s="110">
        <f t="shared" si="18"/>
        <v>3266.7</v>
      </c>
      <c r="K359" s="108"/>
      <c r="L359" s="107"/>
      <c r="M359" s="319">
        <f t="shared" si="19"/>
        <v>0</v>
      </c>
      <c r="N359" s="107"/>
    </row>
    <row r="360" spans="1:14" s="200" customFormat="1" ht="18" customHeight="1">
      <c r="A360" s="125">
        <v>356</v>
      </c>
      <c r="B360" s="107" t="s">
        <v>43</v>
      </c>
      <c r="C360" s="321">
        <v>43479</v>
      </c>
      <c r="D360" s="107" t="s">
        <v>980</v>
      </c>
      <c r="E360" s="107" t="s">
        <v>1709</v>
      </c>
      <c r="F360" s="126">
        <v>2867</v>
      </c>
      <c r="G360" s="107" t="str">
        <f t="shared" si="17"/>
        <v>SH19-00356</v>
      </c>
      <c r="H360" s="108"/>
      <c r="I360" s="126"/>
      <c r="J360" s="110">
        <f t="shared" si="18"/>
        <v>2867</v>
      </c>
      <c r="K360" s="108"/>
      <c r="L360" s="107"/>
      <c r="M360" s="319">
        <f t="shared" si="19"/>
        <v>0</v>
      </c>
      <c r="N360" s="107"/>
    </row>
    <row r="361" spans="1:14" s="200" customFormat="1" ht="18" customHeight="1">
      <c r="A361" s="125">
        <v>357</v>
      </c>
      <c r="B361" s="107" t="s">
        <v>42</v>
      </c>
      <c r="C361" s="321">
        <v>43481</v>
      </c>
      <c r="D361" s="107" t="s">
        <v>981</v>
      </c>
      <c r="E361" s="107" t="s">
        <v>1736</v>
      </c>
      <c r="F361" s="126">
        <v>14216.97</v>
      </c>
      <c r="G361" s="107" t="str">
        <f t="shared" si="17"/>
        <v>SH19-00357</v>
      </c>
      <c r="H361" s="108"/>
      <c r="I361" s="126"/>
      <c r="J361" s="110">
        <f t="shared" si="18"/>
        <v>14216.97</v>
      </c>
      <c r="K361" s="108"/>
      <c r="L361" s="107"/>
      <c r="M361" s="319">
        <f t="shared" si="19"/>
        <v>0</v>
      </c>
      <c r="N361" s="107"/>
    </row>
    <row r="362" spans="1:14" s="200" customFormat="1" ht="18" customHeight="1">
      <c r="A362" s="125">
        <v>358</v>
      </c>
      <c r="B362" s="107" t="s">
        <v>42</v>
      </c>
      <c r="C362" s="321">
        <v>43481</v>
      </c>
      <c r="D362" s="107" t="s">
        <v>982</v>
      </c>
      <c r="E362" s="107" t="s">
        <v>1736</v>
      </c>
      <c r="F362" s="126">
        <v>8609.57</v>
      </c>
      <c r="G362" s="107" t="str">
        <f t="shared" si="17"/>
        <v>SH19-00358</v>
      </c>
      <c r="H362" s="108"/>
      <c r="I362" s="126"/>
      <c r="J362" s="110">
        <f t="shared" si="18"/>
        <v>8609.57</v>
      </c>
      <c r="K362" s="108"/>
      <c r="L362" s="107"/>
      <c r="M362" s="319">
        <f t="shared" si="19"/>
        <v>0</v>
      </c>
      <c r="N362" s="107"/>
    </row>
    <row r="363" spans="1:14" s="200" customFormat="1" ht="18" customHeight="1">
      <c r="A363" s="125">
        <v>359</v>
      </c>
      <c r="B363" s="107" t="s">
        <v>42</v>
      </c>
      <c r="C363" s="321">
        <v>43481</v>
      </c>
      <c r="D363" s="107" t="s">
        <v>983</v>
      </c>
      <c r="E363" s="107" t="s">
        <v>1736</v>
      </c>
      <c r="F363" s="126">
        <v>489.41</v>
      </c>
      <c r="G363" s="107" t="str">
        <f t="shared" si="17"/>
        <v>SH19-00359</v>
      </c>
      <c r="H363" s="108"/>
      <c r="I363" s="126"/>
      <c r="J363" s="110">
        <f t="shared" si="18"/>
        <v>489.41</v>
      </c>
      <c r="K363" s="108"/>
      <c r="L363" s="107"/>
      <c r="M363" s="319">
        <f t="shared" si="19"/>
        <v>0</v>
      </c>
      <c r="N363" s="107"/>
    </row>
    <row r="364" spans="1:14" s="200" customFormat="1" ht="18" customHeight="1">
      <c r="A364" s="125">
        <v>360</v>
      </c>
      <c r="B364" s="107" t="s">
        <v>42</v>
      </c>
      <c r="C364" s="321">
        <v>43481</v>
      </c>
      <c r="D364" s="107" t="s">
        <v>984</v>
      </c>
      <c r="E364" s="107" t="s">
        <v>1736</v>
      </c>
      <c r="F364" s="126">
        <v>10985.05</v>
      </c>
      <c r="G364" s="107" t="str">
        <f t="shared" si="17"/>
        <v>SH19-00360</v>
      </c>
      <c r="H364" s="108"/>
      <c r="I364" s="126"/>
      <c r="J364" s="110">
        <f t="shared" si="18"/>
        <v>10985.05</v>
      </c>
      <c r="K364" s="108"/>
      <c r="L364" s="107"/>
      <c r="M364" s="319">
        <f t="shared" si="19"/>
        <v>0</v>
      </c>
      <c r="N364" s="107"/>
    </row>
    <row r="365" spans="1:14" s="200" customFormat="1" ht="18" customHeight="1">
      <c r="A365" s="125">
        <v>361</v>
      </c>
      <c r="B365" s="107" t="s">
        <v>141</v>
      </c>
      <c r="C365" s="321">
        <v>43479</v>
      </c>
      <c r="D365" s="107" t="s">
        <v>985</v>
      </c>
      <c r="E365" s="107" t="s">
        <v>1709</v>
      </c>
      <c r="F365" s="126">
        <v>2464.38</v>
      </c>
      <c r="G365" s="107" t="str">
        <f t="shared" si="17"/>
        <v>SH19-00361</v>
      </c>
      <c r="H365" s="108"/>
      <c r="I365" s="126"/>
      <c r="J365" s="110">
        <f t="shared" si="18"/>
        <v>2464.38</v>
      </c>
      <c r="K365" s="108"/>
      <c r="L365" s="107"/>
      <c r="M365" s="319">
        <f t="shared" si="19"/>
        <v>0</v>
      </c>
      <c r="N365" s="107"/>
    </row>
    <row r="366" spans="1:14" s="200" customFormat="1" ht="18" customHeight="1">
      <c r="A366" s="125">
        <v>362</v>
      </c>
      <c r="B366" s="107" t="s">
        <v>42</v>
      </c>
      <c r="C366" s="321">
        <v>43481</v>
      </c>
      <c r="D366" s="107" t="s">
        <v>986</v>
      </c>
      <c r="E366" s="107" t="s">
        <v>1736</v>
      </c>
      <c r="F366" s="126">
        <v>7752</v>
      </c>
      <c r="G366" s="107" t="str">
        <f t="shared" si="17"/>
        <v>SH19-00362</v>
      </c>
      <c r="H366" s="108"/>
      <c r="I366" s="126"/>
      <c r="J366" s="110">
        <f t="shared" si="18"/>
        <v>7752</v>
      </c>
      <c r="K366" s="108"/>
      <c r="L366" s="107"/>
      <c r="M366" s="319">
        <f t="shared" si="19"/>
        <v>0</v>
      </c>
      <c r="N366" s="107"/>
    </row>
    <row r="367" spans="1:14" s="200" customFormat="1" ht="18" customHeight="1">
      <c r="A367" s="125">
        <v>363</v>
      </c>
      <c r="B367" s="107" t="s">
        <v>42</v>
      </c>
      <c r="C367" s="321">
        <v>43481</v>
      </c>
      <c r="D367" s="107" t="s">
        <v>987</v>
      </c>
      <c r="E367" s="107" t="s">
        <v>1736</v>
      </c>
      <c r="F367" s="126">
        <v>7486.18</v>
      </c>
      <c r="G367" s="107" t="str">
        <f t="shared" si="17"/>
        <v>SH19-00363</v>
      </c>
      <c r="H367" s="108"/>
      <c r="I367" s="126"/>
      <c r="J367" s="110">
        <f t="shared" si="18"/>
        <v>7486.18</v>
      </c>
      <c r="K367" s="108"/>
      <c r="L367" s="107"/>
      <c r="M367" s="319">
        <f t="shared" si="19"/>
        <v>0</v>
      </c>
      <c r="N367" s="107"/>
    </row>
    <row r="368" spans="1:14" s="200" customFormat="1" ht="18" customHeight="1">
      <c r="A368" s="125">
        <v>364</v>
      </c>
      <c r="B368" s="107" t="s">
        <v>42</v>
      </c>
      <c r="C368" s="321">
        <v>43481</v>
      </c>
      <c r="D368" s="107" t="s">
        <v>988</v>
      </c>
      <c r="E368" s="107" t="s">
        <v>1736</v>
      </c>
      <c r="F368" s="126">
        <v>391.53</v>
      </c>
      <c r="G368" s="107" t="str">
        <f t="shared" si="17"/>
        <v>SH19-00364</v>
      </c>
      <c r="H368" s="108"/>
      <c r="I368" s="126"/>
      <c r="J368" s="110">
        <f t="shared" si="18"/>
        <v>391.53</v>
      </c>
      <c r="K368" s="108"/>
      <c r="L368" s="107"/>
      <c r="M368" s="319">
        <f t="shared" si="19"/>
        <v>0</v>
      </c>
      <c r="N368" s="107"/>
    </row>
    <row r="369" spans="1:14" s="200" customFormat="1" ht="18" customHeight="1">
      <c r="A369" s="125">
        <v>365</v>
      </c>
      <c r="B369" s="107" t="s">
        <v>42</v>
      </c>
      <c r="C369" s="321">
        <v>43481</v>
      </c>
      <c r="D369" s="107" t="s">
        <v>989</v>
      </c>
      <c r="E369" s="107" t="s">
        <v>1736</v>
      </c>
      <c r="F369" s="126">
        <v>13546.37</v>
      </c>
      <c r="G369" s="107" t="str">
        <f t="shared" si="17"/>
        <v>SH19-00365</v>
      </c>
      <c r="H369" s="108"/>
      <c r="I369" s="126"/>
      <c r="J369" s="110">
        <f t="shared" si="18"/>
        <v>13546.37</v>
      </c>
      <c r="K369" s="108"/>
      <c r="L369" s="107"/>
      <c r="M369" s="319">
        <f>K369-H369</f>
        <v>0</v>
      </c>
      <c r="N369" s="107"/>
    </row>
    <row r="370" spans="1:14" s="200" customFormat="1" ht="18" customHeight="1">
      <c r="A370" s="125">
        <v>366</v>
      </c>
      <c r="B370" s="107" t="s">
        <v>42</v>
      </c>
      <c r="C370" s="321">
        <v>43481</v>
      </c>
      <c r="D370" s="107" t="s">
        <v>990</v>
      </c>
      <c r="E370" s="107" t="s">
        <v>1736</v>
      </c>
      <c r="F370" s="126">
        <v>6662.84</v>
      </c>
      <c r="G370" s="107" t="str">
        <f t="shared" si="17"/>
        <v>SH19-00366</v>
      </c>
      <c r="H370" s="108"/>
      <c r="I370" s="126"/>
      <c r="J370" s="110">
        <f t="shared" si="18"/>
        <v>6662.84</v>
      </c>
      <c r="K370" s="108"/>
      <c r="L370" s="107"/>
      <c r="M370" s="319">
        <f t="shared" si="19"/>
        <v>0</v>
      </c>
      <c r="N370" s="107"/>
    </row>
    <row r="371" spans="1:14" s="200" customFormat="1" ht="18" customHeight="1">
      <c r="A371" s="125">
        <v>367</v>
      </c>
      <c r="B371" s="107" t="s">
        <v>42</v>
      </c>
      <c r="C371" s="321">
        <v>43481</v>
      </c>
      <c r="D371" s="107" t="s">
        <v>991</v>
      </c>
      <c r="E371" s="107" t="s">
        <v>1736</v>
      </c>
      <c r="F371" s="126">
        <v>13678.36</v>
      </c>
      <c r="G371" s="107" t="str">
        <f t="shared" si="17"/>
        <v>SH19-00367</v>
      </c>
      <c r="H371" s="108"/>
      <c r="I371" s="126"/>
      <c r="J371" s="110">
        <f t="shared" si="18"/>
        <v>13678.36</v>
      </c>
      <c r="K371" s="108"/>
      <c r="L371" s="107"/>
      <c r="M371" s="319">
        <f t="shared" si="19"/>
        <v>0</v>
      </c>
      <c r="N371" s="107"/>
    </row>
    <row r="372" spans="1:14" s="200" customFormat="1" ht="18" customHeight="1">
      <c r="A372" s="125">
        <v>368</v>
      </c>
      <c r="B372" s="107" t="s">
        <v>42</v>
      </c>
      <c r="C372" s="321">
        <v>43481</v>
      </c>
      <c r="D372" s="107" t="s">
        <v>992</v>
      </c>
      <c r="E372" s="107" t="s">
        <v>1736</v>
      </c>
      <c r="F372" s="126">
        <v>4205.3599999999997</v>
      </c>
      <c r="G372" s="107" t="str">
        <f t="shared" si="17"/>
        <v>SH19-00368</v>
      </c>
      <c r="H372" s="108"/>
      <c r="I372" s="126"/>
      <c r="J372" s="110">
        <f t="shared" si="18"/>
        <v>4205.3599999999997</v>
      </c>
      <c r="K372" s="108"/>
      <c r="L372" s="107"/>
      <c r="M372" s="319">
        <f t="shared" si="19"/>
        <v>0</v>
      </c>
      <c r="N372" s="107"/>
    </row>
    <row r="373" spans="1:14" s="200" customFormat="1" ht="18" customHeight="1">
      <c r="A373" s="125">
        <v>369</v>
      </c>
      <c r="B373" s="107" t="s">
        <v>42</v>
      </c>
      <c r="C373" s="321">
        <v>43481</v>
      </c>
      <c r="D373" s="107" t="s">
        <v>993</v>
      </c>
      <c r="E373" s="107" t="s">
        <v>1736</v>
      </c>
      <c r="F373" s="126">
        <v>270.13</v>
      </c>
      <c r="G373" s="107" t="str">
        <f t="shared" si="17"/>
        <v>SH19-00369</v>
      </c>
      <c r="H373" s="108"/>
      <c r="I373" s="126"/>
      <c r="J373" s="110">
        <f t="shared" si="18"/>
        <v>270.13</v>
      </c>
      <c r="K373" s="108"/>
      <c r="L373" s="107"/>
      <c r="M373" s="319">
        <f t="shared" si="19"/>
        <v>0</v>
      </c>
      <c r="N373" s="107"/>
    </row>
    <row r="374" spans="1:14" s="200" customFormat="1" ht="18" customHeight="1">
      <c r="A374" s="125">
        <v>370</v>
      </c>
      <c r="B374" s="107" t="s">
        <v>42</v>
      </c>
      <c r="C374" s="321">
        <v>43481</v>
      </c>
      <c r="D374" s="107" t="s">
        <v>994</v>
      </c>
      <c r="E374" s="107" t="s">
        <v>1736</v>
      </c>
      <c r="F374" s="126">
        <v>9700.0300000000007</v>
      </c>
      <c r="G374" s="107" t="str">
        <f t="shared" si="17"/>
        <v>SH19-00370</v>
      </c>
      <c r="H374" s="108"/>
      <c r="I374" s="126"/>
      <c r="J374" s="110">
        <f t="shared" si="18"/>
        <v>9700.0300000000007</v>
      </c>
      <c r="K374" s="108"/>
      <c r="L374" s="107"/>
      <c r="M374" s="319">
        <f t="shared" si="19"/>
        <v>0</v>
      </c>
      <c r="N374" s="107"/>
    </row>
    <row r="375" spans="1:14" s="200" customFormat="1" ht="18" customHeight="1">
      <c r="A375" s="125">
        <v>371</v>
      </c>
      <c r="B375" s="107" t="s">
        <v>42</v>
      </c>
      <c r="C375" s="321">
        <v>43481</v>
      </c>
      <c r="D375" s="107" t="s">
        <v>995</v>
      </c>
      <c r="E375" s="107" t="s">
        <v>1736</v>
      </c>
      <c r="F375" s="126">
        <v>2595.54</v>
      </c>
      <c r="G375" s="107" t="str">
        <f t="shared" si="17"/>
        <v>SH19-00371</v>
      </c>
      <c r="H375" s="108"/>
      <c r="I375" s="126"/>
      <c r="J375" s="110">
        <f t="shared" si="18"/>
        <v>2595.54</v>
      </c>
      <c r="K375" s="108"/>
      <c r="L375" s="107"/>
      <c r="M375" s="319">
        <f t="shared" si="19"/>
        <v>0</v>
      </c>
      <c r="N375" s="107"/>
    </row>
    <row r="376" spans="1:14" s="200" customFormat="1" ht="18" customHeight="1">
      <c r="A376" s="125">
        <v>372</v>
      </c>
      <c r="B376" s="107" t="s">
        <v>42</v>
      </c>
      <c r="C376" s="321">
        <v>43481</v>
      </c>
      <c r="D376" s="107" t="s">
        <v>996</v>
      </c>
      <c r="E376" s="107" t="s">
        <v>1736</v>
      </c>
      <c r="F376" s="126">
        <v>9097.7000000000007</v>
      </c>
      <c r="G376" s="107" t="str">
        <f>D376</f>
        <v>SH19-00372</v>
      </c>
      <c r="H376" s="108"/>
      <c r="I376" s="126"/>
      <c r="J376" s="110">
        <f t="shared" si="18"/>
        <v>9097.7000000000007</v>
      </c>
      <c r="K376" s="108"/>
      <c r="L376" s="107"/>
      <c r="M376" s="319">
        <f>K376-H376</f>
        <v>0</v>
      </c>
      <c r="N376" s="107"/>
    </row>
    <row r="377" spans="1:14" s="200" customFormat="1" ht="18" customHeight="1">
      <c r="A377" s="125">
        <v>373</v>
      </c>
      <c r="B377" s="107" t="s">
        <v>42</v>
      </c>
      <c r="C377" s="321">
        <v>43481</v>
      </c>
      <c r="D377" s="107" t="s">
        <v>997</v>
      </c>
      <c r="E377" s="107" t="s">
        <v>1736</v>
      </c>
      <c r="F377" s="126">
        <v>3949.74</v>
      </c>
      <c r="G377" s="107" t="str">
        <f t="shared" si="17"/>
        <v>SH19-00373</v>
      </c>
      <c r="H377" s="108"/>
      <c r="I377" s="126"/>
      <c r="J377" s="110">
        <f t="shared" si="18"/>
        <v>3949.74</v>
      </c>
      <c r="K377" s="108"/>
      <c r="L377" s="107"/>
      <c r="M377" s="319">
        <f>K377-H377</f>
        <v>0</v>
      </c>
      <c r="N377" s="107"/>
    </row>
    <row r="378" spans="1:14" s="200" customFormat="1" ht="18" customHeight="1">
      <c r="A378" s="125">
        <v>374</v>
      </c>
      <c r="B378" s="107" t="s">
        <v>197</v>
      </c>
      <c r="C378" s="321">
        <v>43480</v>
      </c>
      <c r="D378" s="107" t="s">
        <v>998</v>
      </c>
      <c r="E378" s="107" t="s">
        <v>1709</v>
      </c>
      <c r="F378" s="126">
        <v>7170</v>
      </c>
      <c r="G378" s="107" t="str">
        <f t="shared" si="17"/>
        <v>SH19-00374</v>
      </c>
      <c r="H378" s="108"/>
      <c r="I378" s="126"/>
      <c r="J378" s="110">
        <f t="shared" si="18"/>
        <v>7170</v>
      </c>
      <c r="K378" s="108"/>
      <c r="L378" s="107"/>
      <c r="M378" s="319">
        <f t="shared" si="19"/>
        <v>0</v>
      </c>
      <c r="N378" s="107"/>
    </row>
    <row r="379" spans="1:14" s="200" customFormat="1" ht="18" customHeight="1">
      <c r="A379" s="125">
        <v>375</v>
      </c>
      <c r="B379" s="107" t="s">
        <v>291</v>
      </c>
      <c r="C379" s="321">
        <v>43481</v>
      </c>
      <c r="D379" s="107" t="s">
        <v>999</v>
      </c>
      <c r="E379" s="107" t="s">
        <v>1709</v>
      </c>
      <c r="F379" s="126">
        <v>4404.3599999999997</v>
      </c>
      <c r="G379" s="107" t="str">
        <f t="shared" si="17"/>
        <v>SH19-00375</v>
      </c>
      <c r="H379" s="108"/>
      <c r="I379" s="126"/>
      <c r="J379" s="110">
        <f t="shared" si="18"/>
        <v>4404.3599999999997</v>
      </c>
      <c r="K379" s="108"/>
      <c r="L379" s="107"/>
      <c r="M379" s="319">
        <f t="shared" si="19"/>
        <v>0</v>
      </c>
      <c r="N379" s="107"/>
    </row>
    <row r="380" spans="1:14" s="200" customFormat="1" ht="18" customHeight="1">
      <c r="A380" s="125">
        <v>376</v>
      </c>
      <c r="B380" s="107" t="s">
        <v>42</v>
      </c>
      <c r="C380" s="321">
        <v>43480</v>
      </c>
      <c r="D380" s="107" t="s">
        <v>1000</v>
      </c>
      <c r="E380" s="107" t="s">
        <v>1735</v>
      </c>
      <c r="F380" s="126">
        <v>58.45</v>
      </c>
      <c r="G380" s="107" t="str">
        <f t="shared" ref="G380:G445" si="20">D380</f>
        <v>SH19-00376</v>
      </c>
      <c r="H380" s="108"/>
      <c r="I380" s="126"/>
      <c r="J380" s="110">
        <f t="shared" si="18"/>
        <v>58.45</v>
      </c>
      <c r="K380" s="108"/>
      <c r="L380" s="107"/>
      <c r="M380" s="319">
        <f t="shared" si="19"/>
        <v>0</v>
      </c>
      <c r="N380" s="107"/>
    </row>
    <row r="381" spans="1:14" s="200" customFormat="1" ht="18" customHeight="1">
      <c r="A381" s="125">
        <v>377</v>
      </c>
      <c r="B381" s="107" t="s">
        <v>42</v>
      </c>
      <c r="C381" s="321">
        <v>43480</v>
      </c>
      <c r="D381" s="107" t="s">
        <v>1001</v>
      </c>
      <c r="E381" s="107" t="s">
        <v>1735</v>
      </c>
      <c r="F381" s="126">
        <v>17.95</v>
      </c>
      <c r="G381" s="107" t="str">
        <f t="shared" si="20"/>
        <v>SH19-00377</v>
      </c>
      <c r="H381" s="108"/>
      <c r="I381" s="126"/>
      <c r="J381" s="110">
        <f t="shared" si="18"/>
        <v>17.95</v>
      </c>
      <c r="K381" s="108"/>
      <c r="L381" s="107"/>
      <c r="M381" s="319">
        <f t="shared" si="19"/>
        <v>0</v>
      </c>
      <c r="N381" s="107"/>
    </row>
    <row r="382" spans="1:14" s="200" customFormat="1" ht="18" customHeight="1">
      <c r="A382" s="125">
        <v>378</v>
      </c>
      <c r="B382" s="107" t="s">
        <v>1746</v>
      </c>
      <c r="C382" s="321"/>
      <c r="D382" s="327" t="s">
        <v>1002</v>
      </c>
      <c r="E382" s="107" t="s">
        <v>1709</v>
      </c>
      <c r="F382" s="126">
        <v>0</v>
      </c>
      <c r="G382" s="107" t="str">
        <f t="shared" si="20"/>
        <v>SH19-00378</v>
      </c>
      <c r="H382" s="108"/>
      <c r="I382" s="126"/>
      <c r="J382" s="110">
        <f t="shared" si="18"/>
        <v>0</v>
      </c>
      <c r="K382" s="108"/>
      <c r="L382" s="107"/>
      <c r="M382" s="319">
        <f t="shared" si="19"/>
        <v>0</v>
      </c>
      <c r="N382" s="107"/>
    </row>
    <row r="383" spans="1:14" s="200" customFormat="1" ht="18" customHeight="1">
      <c r="A383" s="125">
        <v>379</v>
      </c>
      <c r="B383" s="107" t="s">
        <v>1746</v>
      </c>
      <c r="C383" s="321"/>
      <c r="D383" s="327" t="s">
        <v>1003</v>
      </c>
      <c r="E383" s="107" t="s">
        <v>1709</v>
      </c>
      <c r="F383" s="126">
        <v>0</v>
      </c>
      <c r="G383" s="107" t="str">
        <f t="shared" si="20"/>
        <v>SH19-00379</v>
      </c>
      <c r="H383" s="108"/>
      <c r="I383" s="126"/>
      <c r="J383" s="110">
        <f t="shared" si="18"/>
        <v>0</v>
      </c>
      <c r="K383" s="108"/>
      <c r="L383" s="107"/>
      <c r="M383" s="319">
        <f t="shared" si="19"/>
        <v>0</v>
      </c>
      <c r="N383" s="107"/>
    </row>
    <row r="384" spans="1:14" s="200" customFormat="1" ht="18" customHeight="1">
      <c r="A384" s="125">
        <v>380</v>
      </c>
      <c r="B384" s="107" t="s">
        <v>142</v>
      </c>
      <c r="C384" s="321">
        <v>43480</v>
      </c>
      <c r="D384" s="107" t="s">
        <v>1004</v>
      </c>
      <c r="E384" s="107" t="s">
        <v>1709</v>
      </c>
      <c r="F384" s="126">
        <v>962.48</v>
      </c>
      <c r="G384" s="107" t="str">
        <f t="shared" si="20"/>
        <v>SH19-00380</v>
      </c>
      <c r="H384" s="108"/>
      <c r="I384" s="126"/>
      <c r="J384" s="110">
        <f t="shared" si="18"/>
        <v>962.48</v>
      </c>
      <c r="K384" s="108"/>
      <c r="L384" s="107"/>
      <c r="M384" s="319">
        <f t="shared" si="19"/>
        <v>0</v>
      </c>
      <c r="N384" s="107"/>
    </row>
    <row r="385" spans="1:14" s="200" customFormat="1" ht="18" customHeight="1">
      <c r="A385" s="125">
        <v>381</v>
      </c>
      <c r="B385" s="107" t="s">
        <v>142</v>
      </c>
      <c r="C385" s="321">
        <v>43480</v>
      </c>
      <c r="D385" s="107" t="s">
        <v>1005</v>
      </c>
      <c r="E385" s="107" t="s">
        <v>1709</v>
      </c>
      <c r="F385" s="126">
        <v>328.13</v>
      </c>
      <c r="G385" s="107" t="str">
        <f t="shared" si="20"/>
        <v>SH19-00381</v>
      </c>
      <c r="H385" s="108"/>
      <c r="I385" s="126"/>
      <c r="J385" s="110">
        <f t="shared" si="18"/>
        <v>328.13</v>
      </c>
      <c r="K385" s="108"/>
      <c r="L385" s="107"/>
      <c r="M385" s="319">
        <f t="shared" si="19"/>
        <v>0</v>
      </c>
      <c r="N385" s="107"/>
    </row>
    <row r="386" spans="1:14" s="200" customFormat="1" ht="18" customHeight="1">
      <c r="A386" s="125">
        <v>382</v>
      </c>
      <c r="B386" s="107" t="s">
        <v>55</v>
      </c>
      <c r="C386" s="321">
        <v>43480</v>
      </c>
      <c r="D386" s="107" t="s">
        <v>1006</v>
      </c>
      <c r="E386" s="107" t="s">
        <v>1709</v>
      </c>
      <c r="F386" s="126">
        <v>1548.18</v>
      </c>
      <c r="G386" s="107" t="str">
        <f t="shared" si="20"/>
        <v>SH19-00382</v>
      </c>
      <c r="H386" s="108"/>
      <c r="I386" s="126"/>
      <c r="J386" s="110">
        <f t="shared" si="18"/>
        <v>1548.18</v>
      </c>
      <c r="K386" s="108"/>
      <c r="L386" s="107"/>
      <c r="M386" s="319">
        <f t="shared" si="19"/>
        <v>0</v>
      </c>
      <c r="N386" s="107"/>
    </row>
    <row r="387" spans="1:14" s="200" customFormat="1" ht="18" customHeight="1">
      <c r="A387" s="125">
        <v>383</v>
      </c>
      <c r="B387" s="107" t="s">
        <v>55</v>
      </c>
      <c r="C387" s="321">
        <v>43480</v>
      </c>
      <c r="D387" s="107" t="s">
        <v>1007</v>
      </c>
      <c r="E387" s="107" t="s">
        <v>1709</v>
      </c>
      <c r="F387" s="126">
        <v>1644.84</v>
      </c>
      <c r="G387" s="107" t="str">
        <f t="shared" si="20"/>
        <v>SH19-00383</v>
      </c>
      <c r="H387" s="108"/>
      <c r="I387" s="126"/>
      <c r="J387" s="110">
        <f t="shared" si="18"/>
        <v>1644.84</v>
      </c>
      <c r="K387" s="108"/>
      <c r="L387" s="107"/>
      <c r="M387" s="319">
        <f t="shared" si="19"/>
        <v>0</v>
      </c>
      <c r="N387" s="107"/>
    </row>
    <row r="388" spans="1:14" s="200" customFormat="1" ht="18" customHeight="1">
      <c r="A388" s="125">
        <v>384</v>
      </c>
      <c r="B388" s="107" t="s">
        <v>55</v>
      </c>
      <c r="C388" s="321">
        <v>43480</v>
      </c>
      <c r="D388" s="107" t="s">
        <v>1008</v>
      </c>
      <c r="E388" s="107" t="s">
        <v>1709</v>
      </c>
      <c r="F388" s="126">
        <v>708.84</v>
      </c>
      <c r="G388" s="107" t="str">
        <f t="shared" si="20"/>
        <v>SH19-00384</v>
      </c>
      <c r="H388" s="108"/>
      <c r="I388" s="126"/>
      <c r="J388" s="110">
        <f t="shared" si="18"/>
        <v>708.84</v>
      </c>
      <c r="K388" s="108"/>
      <c r="L388" s="107"/>
      <c r="M388" s="319">
        <f t="shared" si="19"/>
        <v>0</v>
      </c>
      <c r="N388" s="107"/>
    </row>
    <row r="389" spans="1:14" s="200" customFormat="1" ht="18" customHeight="1">
      <c r="A389" s="125">
        <v>385</v>
      </c>
      <c r="B389" s="107" t="s">
        <v>238</v>
      </c>
      <c r="C389" s="321">
        <v>43480</v>
      </c>
      <c r="D389" s="107" t="s">
        <v>1009</v>
      </c>
      <c r="E389" s="107" t="s">
        <v>1709</v>
      </c>
      <c r="F389" s="126">
        <v>7320.96</v>
      </c>
      <c r="G389" s="107" t="str">
        <f t="shared" si="20"/>
        <v>SH19-00385</v>
      </c>
      <c r="H389" s="108"/>
      <c r="I389" s="126"/>
      <c r="J389" s="110">
        <f t="shared" si="18"/>
        <v>7320.96</v>
      </c>
      <c r="K389" s="108"/>
      <c r="L389" s="107"/>
      <c r="M389" s="319">
        <f t="shared" si="19"/>
        <v>0</v>
      </c>
      <c r="N389" s="107"/>
    </row>
    <row r="390" spans="1:14" s="200" customFormat="1" ht="18" customHeight="1">
      <c r="A390" s="125">
        <v>386</v>
      </c>
      <c r="B390" s="107" t="s">
        <v>329</v>
      </c>
      <c r="C390" s="321">
        <v>43480</v>
      </c>
      <c r="D390" s="107" t="s">
        <v>1010</v>
      </c>
      <c r="E390" s="107" t="s">
        <v>1709</v>
      </c>
      <c r="F390" s="126">
        <v>2702.27</v>
      </c>
      <c r="G390" s="107" t="str">
        <f t="shared" si="20"/>
        <v>SH19-00386</v>
      </c>
      <c r="H390" s="108"/>
      <c r="I390" s="126"/>
      <c r="J390" s="110">
        <f t="shared" si="18"/>
        <v>2702.27</v>
      </c>
      <c r="K390" s="108"/>
      <c r="L390" s="107"/>
      <c r="M390" s="319">
        <f t="shared" si="19"/>
        <v>0</v>
      </c>
      <c r="N390" s="107"/>
    </row>
    <row r="391" spans="1:14" s="200" customFormat="1" ht="18" customHeight="1">
      <c r="A391" s="125">
        <v>387</v>
      </c>
      <c r="B391" s="107" t="s">
        <v>332</v>
      </c>
      <c r="C391" s="321">
        <v>43480</v>
      </c>
      <c r="D391" s="107" t="s">
        <v>1011</v>
      </c>
      <c r="E391" s="107" t="s">
        <v>1709</v>
      </c>
      <c r="F391" s="126">
        <v>1375.2</v>
      </c>
      <c r="G391" s="107" t="str">
        <f t="shared" si="20"/>
        <v>SH19-00387</v>
      </c>
      <c r="H391" s="108"/>
      <c r="I391" s="126"/>
      <c r="J391" s="110">
        <f t="shared" ref="J391:J453" si="21">F391-I391</f>
        <v>1375.2</v>
      </c>
      <c r="K391" s="108"/>
      <c r="L391" s="107"/>
      <c r="M391" s="319">
        <f t="shared" si="19"/>
        <v>0</v>
      </c>
      <c r="N391" s="107"/>
    </row>
    <row r="392" spans="1:14" s="200" customFormat="1" ht="18" customHeight="1">
      <c r="A392" s="125">
        <v>388</v>
      </c>
      <c r="B392" s="107" t="s">
        <v>139</v>
      </c>
      <c r="C392" s="321">
        <v>43480</v>
      </c>
      <c r="D392" s="107" t="s">
        <v>1012</v>
      </c>
      <c r="E392" s="107" t="s">
        <v>1709</v>
      </c>
      <c r="F392" s="126">
        <v>1225.5</v>
      </c>
      <c r="G392" s="107" t="str">
        <f t="shared" si="20"/>
        <v>SH19-00388</v>
      </c>
      <c r="H392" s="108"/>
      <c r="I392" s="126"/>
      <c r="J392" s="110">
        <f t="shared" si="21"/>
        <v>1225.5</v>
      </c>
      <c r="K392" s="108"/>
      <c r="L392" s="107"/>
      <c r="M392" s="319">
        <f t="shared" si="19"/>
        <v>0</v>
      </c>
      <c r="N392" s="322"/>
    </row>
    <row r="393" spans="1:14" s="200" customFormat="1" ht="18" customHeight="1">
      <c r="A393" s="125">
        <v>389</v>
      </c>
      <c r="B393" s="107" t="s">
        <v>55</v>
      </c>
      <c r="C393" s="321">
        <v>43480</v>
      </c>
      <c r="D393" s="107" t="s">
        <v>1013</v>
      </c>
      <c r="E393" s="107" t="s">
        <v>1709</v>
      </c>
      <c r="F393" s="126">
        <v>738.9</v>
      </c>
      <c r="G393" s="107" t="str">
        <f t="shared" si="20"/>
        <v>SH19-00389</v>
      </c>
      <c r="H393" s="108"/>
      <c r="I393" s="126"/>
      <c r="J393" s="110">
        <f t="shared" si="21"/>
        <v>738.9</v>
      </c>
      <c r="K393" s="108"/>
      <c r="L393" s="107"/>
      <c r="M393" s="319">
        <f t="shared" si="19"/>
        <v>0</v>
      </c>
      <c r="N393" s="107"/>
    </row>
    <row r="394" spans="1:14" s="200" customFormat="1" ht="18" customHeight="1">
      <c r="A394" s="125">
        <v>390</v>
      </c>
      <c r="B394" s="107" t="s">
        <v>55</v>
      </c>
      <c r="C394" s="321">
        <v>43480</v>
      </c>
      <c r="D394" s="107" t="s">
        <v>1014</v>
      </c>
      <c r="E394" s="107" t="s">
        <v>1709</v>
      </c>
      <c r="F394" s="126">
        <v>727.65</v>
      </c>
      <c r="G394" s="107" t="str">
        <f t="shared" si="20"/>
        <v>SH19-00390</v>
      </c>
      <c r="H394" s="108"/>
      <c r="I394" s="126"/>
      <c r="J394" s="110">
        <f t="shared" si="21"/>
        <v>727.65</v>
      </c>
      <c r="K394" s="108"/>
      <c r="L394" s="107"/>
      <c r="M394" s="319">
        <f t="shared" si="19"/>
        <v>0</v>
      </c>
      <c r="N394" s="107"/>
    </row>
    <row r="395" spans="1:14" s="200" customFormat="1" ht="18" customHeight="1">
      <c r="A395" s="125">
        <v>391</v>
      </c>
      <c r="B395" s="107" t="s">
        <v>224</v>
      </c>
      <c r="C395" s="321">
        <v>43480</v>
      </c>
      <c r="D395" s="107" t="s">
        <v>1015</v>
      </c>
      <c r="E395" s="107" t="s">
        <v>1709</v>
      </c>
      <c r="F395" s="126">
        <v>6007.65</v>
      </c>
      <c r="G395" s="107" t="str">
        <f t="shared" si="20"/>
        <v>SH19-00391</v>
      </c>
      <c r="H395" s="108"/>
      <c r="I395" s="126"/>
      <c r="J395" s="110">
        <f t="shared" si="21"/>
        <v>6007.65</v>
      </c>
      <c r="K395" s="108"/>
      <c r="L395" s="107"/>
      <c r="M395" s="319">
        <f t="shared" si="19"/>
        <v>0</v>
      </c>
      <c r="N395" s="107"/>
    </row>
    <row r="396" spans="1:14" s="200" customFormat="1" ht="18" customHeight="1">
      <c r="A396" s="125">
        <v>392</v>
      </c>
      <c r="B396" s="107" t="s">
        <v>42</v>
      </c>
      <c r="C396" s="321">
        <v>43480</v>
      </c>
      <c r="D396" s="107" t="s">
        <v>1016</v>
      </c>
      <c r="E396" s="107" t="s">
        <v>1735</v>
      </c>
      <c r="F396" s="126">
        <v>11.78</v>
      </c>
      <c r="G396" s="107" t="str">
        <f t="shared" si="20"/>
        <v>SH19-00392</v>
      </c>
      <c r="H396" s="108"/>
      <c r="I396" s="126"/>
      <c r="J396" s="110">
        <f t="shared" si="21"/>
        <v>11.78</v>
      </c>
      <c r="K396" s="108"/>
      <c r="L396" s="107"/>
      <c r="M396" s="319">
        <f t="shared" si="19"/>
        <v>0</v>
      </c>
      <c r="N396" s="107"/>
    </row>
    <row r="397" spans="1:14" s="200" customFormat="1" ht="18" customHeight="1">
      <c r="A397" s="125">
        <v>393</v>
      </c>
      <c r="B397" s="107" t="s">
        <v>1746</v>
      </c>
      <c r="C397" s="321"/>
      <c r="D397" s="327" t="s">
        <v>1017</v>
      </c>
      <c r="E397" s="107" t="s">
        <v>1709</v>
      </c>
      <c r="F397" s="126">
        <v>0</v>
      </c>
      <c r="G397" s="107" t="str">
        <f t="shared" si="20"/>
        <v>SH19-00393</v>
      </c>
      <c r="H397" s="108"/>
      <c r="I397" s="126"/>
      <c r="J397" s="110">
        <f t="shared" si="21"/>
        <v>0</v>
      </c>
      <c r="K397" s="108"/>
      <c r="L397" s="107"/>
      <c r="M397" s="319">
        <f t="shared" si="19"/>
        <v>0</v>
      </c>
      <c r="N397" s="107"/>
    </row>
    <row r="398" spans="1:14" s="200" customFormat="1" ht="18" customHeight="1">
      <c r="A398" s="125">
        <v>394</v>
      </c>
      <c r="B398" s="107" t="s">
        <v>1746</v>
      </c>
      <c r="C398" s="321"/>
      <c r="D398" s="327" t="s">
        <v>1018</v>
      </c>
      <c r="E398" s="107" t="s">
        <v>1709</v>
      </c>
      <c r="F398" s="126">
        <v>0</v>
      </c>
      <c r="G398" s="107" t="str">
        <f t="shared" si="20"/>
        <v>SH19-00394</v>
      </c>
      <c r="H398" s="108"/>
      <c r="I398" s="126"/>
      <c r="J398" s="110">
        <f t="shared" si="21"/>
        <v>0</v>
      </c>
      <c r="K398" s="108"/>
      <c r="L398" s="107"/>
      <c r="M398" s="319">
        <f t="shared" si="19"/>
        <v>0</v>
      </c>
      <c r="N398" s="107"/>
    </row>
    <row r="399" spans="1:14" s="200" customFormat="1" ht="18" customHeight="1">
      <c r="A399" s="125">
        <v>395</v>
      </c>
      <c r="B399" s="107" t="s">
        <v>142</v>
      </c>
      <c r="C399" s="321">
        <v>43480</v>
      </c>
      <c r="D399" s="107" t="s">
        <v>1019</v>
      </c>
      <c r="E399" s="107" t="s">
        <v>1709</v>
      </c>
      <c r="F399" s="126">
        <v>1699.24</v>
      </c>
      <c r="G399" s="107" t="str">
        <f t="shared" si="20"/>
        <v>SH19-00395</v>
      </c>
      <c r="H399" s="108"/>
      <c r="I399" s="126"/>
      <c r="J399" s="110">
        <f t="shared" si="21"/>
        <v>1699.24</v>
      </c>
      <c r="K399" s="108"/>
      <c r="L399" s="107"/>
      <c r="M399" s="319">
        <f t="shared" si="19"/>
        <v>0</v>
      </c>
      <c r="N399" s="107"/>
    </row>
    <row r="400" spans="1:14" s="200" customFormat="1" ht="18" customHeight="1">
      <c r="A400" s="125">
        <v>396</v>
      </c>
      <c r="B400" s="107" t="s">
        <v>329</v>
      </c>
      <c r="C400" s="321">
        <v>43480</v>
      </c>
      <c r="D400" s="107" t="s">
        <v>1020</v>
      </c>
      <c r="E400" s="107" t="s">
        <v>1709</v>
      </c>
      <c r="F400" s="126">
        <v>2109.5700000000002</v>
      </c>
      <c r="G400" s="107" t="str">
        <f>D400</f>
        <v>SH19-00396</v>
      </c>
      <c r="H400" s="108"/>
      <c r="I400" s="126"/>
      <c r="J400" s="110">
        <f t="shared" si="21"/>
        <v>2109.5700000000002</v>
      </c>
      <c r="K400" s="108"/>
      <c r="L400" s="107"/>
      <c r="M400" s="319">
        <f t="shared" si="19"/>
        <v>0</v>
      </c>
      <c r="N400" s="107"/>
    </row>
    <row r="401" spans="1:14" s="200" customFormat="1" ht="18" customHeight="1">
      <c r="A401" s="125">
        <v>397</v>
      </c>
      <c r="B401" s="107" t="s">
        <v>42</v>
      </c>
      <c r="C401" s="321">
        <v>43481</v>
      </c>
      <c r="D401" s="107" t="s">
        <v>1021</v>
      </c>
      <c r="E401" s="107" t="s">
        <v>1736</v>
      </c>
      <c r="F401" s="126">
        <v>1554</v>
      </c>
      <c r="G401" s="107" t="str">
        <f>D401</f>
        <v>SH19-00397</v>
      </c>
      <c r="H401" s="108"/>
      <c r="I401" s="126"/>
      <c r="J401" s="110">
        <f t="shared" si="21"/>
        <v>1554</v>
      </c>
      <c r="K401" s="108"/>
      <c r="L401" s="107"/>
      <c r="M401" s="319">
        <f t="shared" si="19"/>
        <v>0</v>
      </c>
      <c r="N401" s="107"/>
    </row>
    <row r="402" spans="1:14" s="200" customFormat="1" ht="18" customHeight="1">
      <c r="A402" s="125">
        <v>398</v>
      </c>
      <c r="B402" s="107" t="s">
        <v>1746</v>
      </c>
      <c r="C402" s="321"/>
      <c r="D402" s="327" t="s">
        <v>1022</v>
      </c>
      <c r="E402" s="107" t="s">
        <v>1709</v>
      </c>
      <c r="F402" s="126">
        <v>0</v>
      </c>
      <c r="G402" s="107" t="str">
        <f t="shared" si="20"/>
        <v>SH19-00398</v>
      </c>
      <c r="H402" s="108"/>
      <c r="I402" s="126"/>
      <c r="J402" s="110">
        <f t="shared" si="21"/>
        <v>0</v>
      </c>
      <c r="K402" s="108"/>
      <c r="L402" s="107"/>
      <c r="M402" s="319">
        <f t="shared" si="19"/>
        <v>0</v>
      </c>
      <c r="N402" s="107"/>
    </row>
    <row r="403" spans="1:14" s="200" customFormat="1" ht="18" customHeight="1">
      <c r="A403" s="125">
        <v>399</v>
      </c>
      <c r="B403" s="107" t="s">
        <v>42</v>
      </c>
      <c r="C403" s="321">
        <v>43480</v>
      </c>
      <c r="D403" s="107" t="s">
        <v>1023</v>
      </c>
      <c r="E403" s="107" t="s">
        <v>1735</v>
      </c>
      <c r="F403" s="126">
        <v>18</v>
      </c>
      <c r="G403" s="107" t="str">
        <f t="shared" si="20"/>
        <v>SH19-00399</v>
      </c>
      <c r="H403" s="108"/>
      <c r="I403" s="126"/>
      <c r="J403" s="110">
        <f t="shared" si="21"/>
        <v>18</v>
      </c>
      <c r="K403" s="108"/>
      <c r="L403" s="107"/>
      <c r="M403" s="319">
        <f t="shared" si="19"/>
        <v>0</v>
      </c>
      <c r="N403" s="107"/>
    </row>
    <row r="404" spans="1:14" s="200" customFormat="1" ht="18" customHeight="1">
      <c r="A404" s="125">
        <v>400</v>
      </c>
      <c r="B404" s="107" t="s">
        <v>42</v>
      </c>
      <c r="C404" s="321">
        <v>43482</v>
      </c>
      <c r="D404" s="107" t="s">
        <v>1024</v>
      </c>
      <c r="E404" s="107" t="s">
        <v>1737</v>
      </c>
      <c r="F404" s="126">
        <v>11452.79</v>
      </c>
      <c r="G404" s="107" t="str">
        <f t="shared" si="20"/>
        <v>SH19-00400</v>
      </c>
      <c r="H404" s="108"/>
      <c r="I404" s="126"/>
      <c r="J404" s="110">
        <f t="shared" si="21"/>
        <v>11452.79</v>
      </c>
      <c r="K404" s="108"/>
      <c r="L404" s="107"/>
      <c r="M404" s="319">
        <f t="shared" si="19"/>
        <v>0</v>
      </c>
      <c r="N404" s="107"/>
    </row>
    <row r="405" spans="1:14" s="200" customFormat="1" ht="18" customHeight="1">
      <c r="A405" s="125">
        <v>401</v>
      </c>
      <c r="B405" s="107" t="s">
        <v>42</v>
      </c>
      <c r="C405" s="321">
        <v>43482</v>
      </c>
      <c r="D405" s="107" t="s">
        <v>1025</v>
      </c>
      <c r="E405" s="107" t="s">
        <v>1737</v>
      </c>
      <c r="F405" s="126">
        <v>5292.99</v>
      </c>
      <c r="G405" s="107" t="str">
        <f t="shared" si="20"/>
        <v>SH19-00401</v>
      </c>
      <c r="H405" s="108"/>
      <c r="I405" s="126"/>
      <c r="J405" s="110">
        <f t="shared" si="21"/>
        <v>5292.99</v>
      </c>
      <c r="K405" s="108"/>
      <c r="L405" s="107"/>
      <c r="M405" s="319">
        <f t="shared" si="19"/>
        <v>0</v>
      </c>
      <c r="N405" s="107"/>
    </row>
    <row r="406" spans="1:14" s="200" customFormat="1" ht="18" customHeight="1">
      <c r="A406" s="125">
        <v>402</v>
      </c>
      <c r="B406" s="107" t="s">
        <v>42</v>
      </c>
      <c r="C406" s="321">
        <v>43482</v>
      </c>
      <c r="D406" s="107" t="s">
        <v>1026</v>
      </c>
      <c r="E406" s="107" t="s">
        <v>1737</v>
      </c>
      <c r="F406" s="126">
        <v>5161.55</v>
      </c>
      <c r="G406" s="107" t="str">
        <f t="shared" si="20"/>
        <v>SH19-00402</v>
      </c>
      <c r="H406" s="108"/>
      <c r="I406" s="126"/>
      <c r="J406" s="110">
        <f t="shared" si="21"/>
        <v>5161.55</v>
      </c>
      <c r="K406" s="108"/>
      <c r="L406" s="107"/>
      <c r="M406" s="319">
        <f t="shared" si="19"/>
        <v>0</v>
      </c>
      <c r="N406" s="107"/>
    </row>
    <row r="407" spans="1:14" s="200" customFormat="1" ht="18" customHeight="1">
      <c r="A407" s="125">
        <v>403</v>
      </c>
      <c r="B407" s="107" t="s">
        <v>42</v>
      </c>
      <c r="C407" s="321">
        <v>43482</v>
      </c>
      <c r="D407" s="107" t="s">
        <v>1027</v>
      </c>
      <c r="E407" s="107" t="s">
        <v>1737</v>
      </c>
      <c r="F407" s="126">
        <v>12723.25</v>
      </c>
      <c r="G407" s="107" t="str">
        <f t="shared" si="20"/>
        <v>SH19-00403</v>
      </c>
      <c r="H407" s="108"/>
      <c r="I407" s="126"/>
      <c r="J407" s="110">
        <f t="shared" si="21"/>
        <v>12723.25</v>
      </c>
      <c r="K407" s="108"/>
      <c r="L407" s="107"/>
      <c r="M407" s="319">
        <f t="shared" si="19"/>
        <v>0</v>
      </c>
      <c r="N407" s="107"/>
    </row>
    <row r="408" spans="1:14" s="200" customFormat="1" ht="18" customHeight="1">
      <c r="A408" s="125">
        <v>404</v>
      </c>
      <c r="B408" s="107" t="s">
        <v>42</v>
      </c>
      <c r="C408" s="321">
        <v>43482</v>
      </c>
      <c r="D408" s="107" t="s">
        <v>1028</v>
      </c>
      <c r="E408" s="107" t="s">
        <v>1737</v>
      </c>
      <c r="F408" s="126">
        <v>8445.17</v>
      </c>
      <c r="G408" s="107" t="str">
        <f t="shared" si="20"/>
        <v>SH19-00404</v>
      </c>
      <c r="H408" s="108"/>
      <c r="I408" s="126"/>
      <c r="J408" s="110">
        <f t="shared" si="21"/>
        <v>8445.17</v>
      </c>
      <c r="K408" s="108"/>
      <c r="L408" s="107"/>
      <c r="M408" s="319">
        <f t="shared" si="19"/>
        <v>0</v>
      </c>
      <c r="N408" s="107"/>
    </row>
    <row r="409" spans="1:14" s="200" customFormat="1" ht="18" customHeight="1">
      <c r="A409" s="125">
        <v>405</v>
      </c>
      <c r="B409" s="107" t="s">
        <v>42</v>
      </c>
      <c r="C409" s="321">
        <v>43482</v>
      </c>
      <c r="D409" s="107" t="s">
        <v>1029</v>
      </c>
      <c r="E409" s="107" t="s">
        <v>1737</v>
      </c>
      <c r="F409" s="126">
        <v>8287.74</v>
      </c>
      <c r="G409" s="107" t="str">
        <f t="shared" si="20"/>
        <v>SH19-00405</v>
      </c>
      <c r="H409" s="108"/>
      <c r="I409" s="126"/>
      <c r="J409" s="110">
        <f t="shared" si="21"/>
        <v>8287.74</v>
      </c>
      <c r="K409" s="108"/>
      <c r="L409" s="107"/>
      <c r="M409" s="319">
        <f t="shared" si="19"/>
        <v>0</v>
      </c>
      <c r="N409" s="107"/>
    </row>
    <row r="410" spans="1:14" s="200" customFormat="1" ht="18" customHeight="1">
      <c r="A410" s="125">
        <v>406</v>
      </c>
      <c r="B410" s="107" t="s">
        <v>42</v>
      </c>
      <c r="C410" s="321">
        <v>43482</v>
      </c>
      <c r="D410" s="107" t="s">
        <v>1030</v>
      </c>
      <c r="E410" s="107" t="s">
        <v>1737</v>
      </c>
      <c r="F410" s="126">
        <v>6121.49</v>
      </c>
      <c r="G410" s="107" t="str">
        <f t="shared" si="20"/>
        <v>SH19-00406</v>
      </c>
      <c r="H410" s="108"/>
      <c r="I410" s="126"/>
      <c r="J410" s="110">
        <f t="shared" si="21"/>
        <v>6121.49</v>
      </c>
      <c r="K410" s="108"/>
      <c r="L410" s="107"/>
      <c r="M410" s="319">
        <f t="shared" si="19"/>
        <v>0</v>
      </c>
      <c r="N410" s="107"/>
    </row>
    <row r="411" spans="1:14" s="200" customFormat="1" ht="18" customHeight="1">
      <c r="A411" s="125">
        <v>407</v>
      </c>
      <c r="B411" s="107" t="s">
        <v>42</v>
      </c>
      <c r="C411" s="321">
        <v>43482</v>
      </c>
      <c r="D411" s="107" t="s">
        <v>1031</v>
      </c>
      <c r="E411" s="107" t="s">
        <v>1737</v>
      </c>
      <c r="F411" s="126">
        <v>4691.12</v>
      </c>
      <c r="G411" s="107" t="str">
        <f t="shared" si="20"/>
        <v>SH19-00407</v>
      </c>
      <c r="H411" s="108"/>
      <c r="I411" s="126"/>
      <c r="J411" s="110">
        <f t="shared" si="21"/>
        <v>4691.12</v>
      </c>
      <c r="K411" s="108"/>
      <c r="L411" s="107"/>
      <c r="M411" s="319">
        <f t="shared" si="19"/>
        <v>0</v>
      </c>
      <c r="N411" s="107"/>
    </row>
    <row r="412" spans="1:14" s="200" customFormat="1" ht="18" customHeight="1">
      <c r="A412" s="125">
        <v>408</v>
      </c>
      <c r="B412" s="107" t="s">
        <v>42</v>
      </c>
      <c r="C412" s="321">
        <v>43482</v>
      </c>
      <c r="D412" s="107" t="s">
        <v>1032</v>
      </c>
      <c r="E412" s="107" t="s">
        <v>1737</v>
      </c>
      <c r="F412" s="126">
        <v>12044.34</v>
      </c>
      <c r="G412" s="107" t="str">
        <f t="shared" si="20"/>
        <v>SH19-00408</v>
      </c>
      <c r="H412" s="108"/>
      <c r="I412" s="126"/>
      <c r="J412" s="110">
        <f t="shared" si="21"/>
        <v>12044.34</v>
      </c>
      <c r="K412" s="108"/>
      <c r="L412" s="107"/>
      <c r="M412" s="319">
        <f t="shared" si="19"/>
        <v>0</v>
      </c>
      <c r="N412" s="107"/>
    </row>
    <row r="413" spans="1:14" s="200" customFormat="1" ht="18" customHeight="1">
      <c r="A413" s="125">
        <v>409</v>
      </c>
      <c r="B413" s="107" t="s">
        <v>42</v>
      </c>
      <c r="C413" s="321">
        <v>43482</v>
      </c>
      <c r="D413" s="107" t="s">
        <v>1033</v>
      </c>
      <c r="E413" s="107" t="s">
        <v>1737</v>
      </c>
      <c r="F413" s="126">
        <v>5557.24</v>
      </c>
      <c r="G413" s="107" t="str">
        <f t="shared" si="20"/>
        <v>SH19-00409</v>
      </c>
      <c r="H413" s="108"/>
      <c r="I413" s="126"/>
      <c r="J413" s="110">
        <f t="shared" si="21"/>
        <v>5557.24</v>
      </c>
      <c r="K413" s="108"/>
      <c r="L413" s="107"/>
      <c r="M413" s="319">
        <f t="shared" si="19"/>
        <v>0</v>
      </c>
      <c r="N413" s="107"/>
    </row>
    <row r="414" spans="1:14" s="200" customFormat="1" ht="18" customHeight="1">
      <c r="A414" s="125">
        <v>410</v>
      </c>
      <c r="B414" s="107" t="s">
        <v>42</v>
      </c>
      <c r="C414" s="321">
        <v>43482</v>
      </c>
      <c r="D414" s="107" t="s">
        <v>1034</v>
      </c>
      <c r="E414" s="107" t="s">
        <v>1737</v>
      </c>
      <c r="F414" s="126">
        <v>9053.19</v>
      </c>
      <c r="G414" s="107" t="str">
        <f t="shared" si="20"/>
        <v>SH19-00410</v>
      </c>
      <c r="H414" s="108"/>
      <c r="I414" s="126"/>
      <c r="J414" s="110">
        <f t="shared" si="21"/>
        <v>9053.19</v>
      </c>
      <c r="K414" s="108"/>
      <c r="L414" s="107"/>
      <c r="M414" s="319">
        <f t="shared" si="19"/>
        <v>0</v>
      </c>
      <c r="N414" s="107"/>
    </row>
    <row r="415" spans="1:14" s="200" customFormat="1" ht="18" customHeight="1">
      <c r="A415" s="125">
        <v>411</v>
      </c>
      <c r="B415" s="107" t="s">
        <v>42</v>
      </c>
      <c r="C415" s="321">
        <v>43482</v>
      </c>
      <c r="D415" s="107" t="s">
        <v>1035</v>
      </c>
      <c r="E415" s="107" t="s">
        <v>1737</v>
      </c>
      <c r="F415" s="126">
        <v>5258.23</v>
      </c>
      <c r="G415" s="107" t="str">
        <f t="shared" si="20"/>
        <v>SH19-00411</v>
      </c>
      <c r="H415" s="108"/>
      <c r="I415" s="126"/>
      <c r="J415" s="110">
        <f t="shared" si="21"/>
        <v>5258.23</v>
      </c>
      <c r="K415" s="108"/>
      <c r="L415" s="107"/>
      <c r="M415" s="319">
        <f t="shared" si="19"/>
        <v>0</v>
      </c>
      <c r="N415" s="107"/>
    </row>
    <row r="416" spans="1:14" s="200" customFormat="1" ht="18" customHeight="1">
      <c r="A416" s="125">
        <v>412</v>
      </c>
      <c r="B416" s="107" t="s">
        <v>42</v>
      </c>
      <c r="C416" s="321">
        <v>43482</v>
      </c>
      <c r="D416" s="107" t="s">
        <v>1036</v>
      </c>
      <c r="E416" s="107" t="s">
        <v>1737</v>
      </c>
      <c r="F416" s="126">
        <v>6558.24</v>
      </c>
      <c r="G416" s="107" t="str">
        <f t="shared" si="20"/>
        <v>SH19-00412</v>
      </c>
      <c r="H416" s="108"/>
      <c r="I416" s="126"/>
      <c r="J416" s="110">
        <f t="shared" si="21"/>
        <v>6558.24</v>
      </c>
      <c r="K416" s="108"/>
      <c r="L416" s="107"/>
      <c r="M416" s="319">
        <f t="shared" si="19"/>
        <v>0</v>
      </c>
      <c r="N416" s="107"/>
    </row>
    <row r="417" spans="1:14" s="200" customFormat="1" ht="18" customHeight="1">
      <c r="A417" s="125">
        <v>413</v>
      </c>
      <c r="B417" s="107" t="s">
        <v>42</v>
      </c>
      <c r="C417" s="321">
        <v>43482</v>
      </c>
      <c r="D417" s="107" t="s">
        <v>1037</v>
      </c>
      <c r="E417" s="107" t="s">
        <v>1737</v>
      </c>
      <c r="F417" s="126">
        <v>7519.08</v>
      </c>
      <c r="G417" s="107" t="str">
        <f t="shared" si="20"/>
        <v>SH19-00413</v>
      </c>
      <c r="H417" s="108"/>
      <c r="I417" s="126"/>
      <c r="J417" s="110">
        <f t="shared" si="21"/>
        <v>7519.08</v>
      </c>
      <c r="K417" s="108"/>
      <c r="L417" s="107"/>
      <c r="M417" s="319">
        <f t="shared" si="19"/>
        <v>0</v>
      </c>
      <c r="N417" s="107"/>
    </row>
    <row r="418" spans="1:14" s="200" customFormat="1" ht="18" customHeight="1">
      <c r="A418" s="125">
        <v>414</v>
      </c>
      <c r="B418" s="107" t="s">
        <v>42</v>
      </c>
      <c r="C418" s="321">
        <v>43482</v>
      </c>
      <c r="D418" s="107" t="s">
        <v>1038</v>
      </c>
      <c r="E418" s="107" t="s">
        <v>1737</v>
      </c>
      <c r="F418" s="126">
        <v>1966.5</v>
      </c>
      <c r="G418" s="107" t="str">
        <f t="shared" si="20"/>
        <v>SH19-00414</v>
      </c>
      <c r="H418" s="108"/>
      <c r="I418" s="126"/>
      <c r="J418" s="110">
        <f t="shared" si="21"/>
        <v>1966.5</v>
      </c>
      <c r="K418" s="108"/>
      <c r="L418" s="107"/>
      <c r="M418" s="319">
        <f t="shared" si="19"/>
        <v>0</v>
      </c>
      <c r="N418" s="107"/>
    </row>
    <row r="419" spans="1:14" s="200" customFormat="1" ht="18" customHeight="1">
      <c r="A419" s="125">
        <v>415</v>
      </c>
      <c r="B419" s="107" t="s">
        <v>42</v>
      </c>
      <c r="C419" s="321">
        <v>43482</v>
      </c>
      <c r="D419" s="107" t="s">
        <v>1039</v>
      </c>
      <c r="E419" s="107" t="s">
        <v>1737</v>
      </c>
      <c r="F419" s="126">
        <v>3371.78</v>
      </c>
      <c r="G419" s="107" t="str">
        <f t="shared" si="20"/>
        <v>SH19-00415</v>
      </c>
      <c r="H419" s="108"/>
      <c r="I419" s="126"/>
      <c r="J419" s="110">
        <f t="shared" si="21"/>
        <v>3371.78</v>
      </c>
      <c r="K419" s="108"/>
      <c r="L419" s="107"/>
      <c r="M419" s="319">
        <f t="shared" si="19"/>
        <v>0</v>
      </c>
      <c r="N419" s="107"/>
    </row>
    <row r="420" spans="1:14" s="200" customFormat="1" ht="18" customHeight="1">
      <c r="A420" s="125">
        <v>416</v>
      </c>
      <c r="B420" s="107" t="s">
        <v>49</v>
      </c>
      <c r="C420" s="321">
        <v>43481</v>
      </c>
      <c r="D420" s="107" t="s">
        <v>1040</v>
      </c>
      <c r="E420" s="107" t="s">
        <v>1709</v>
      </c>
      <c r="F420" s="126">
        <v>14242.8</v>
      </c>
      <c r="G420" s="107" t="str">
        <f t="shared" si="20"/>
        <v>SH19-00416</v>
      </c>
      <c r="H420" s="108"/>
      <c r="I420" s="126"/>
      <c r="J420" s="110">
        <f t="shared" si="21"/>
        <v>14242.8</v>
      </c>
      <c r="K420" s="108"/>
      <c r="L420" s="107"/>
      <c r="M420" s="319">
        <f t="shared" ref="M420:M485" si="22">K420-H420</f>
        <v>0</v>
      </c>
      <c r="N420" s="107"/>
    </row>
    <row r="421" spans="1:14" s="200" customFormat="1" ht="18" customHeight="1">
      <c r="A421" s="125">
        <v>417</v>
      </c>
      <c r="B421" s="107" t="s">
        <v>55</v>
      </c>
      <c r="C421" s="321">
        <v>43480</v>
      </c>
      <c r="D421" s="107" t="s">
        <v>1041</v>
      </c>
      <c r="E421" s="107" t="s">
        <v>1709</v>
      </c>
      <c r="F421" s="126">
        <v>1548.18</v>
      </c>
      <c r="G421" s="107" t="str">
        <f t="shared" si="20"/>
        <v>SH19-00417</v>
      </c>
      <c r="H421" s="108"/>
      <c r="I421" s="126"/>
      <c r="J421" s="110">
        <f t="shared" si="21"/>
        <v>1548.18</v>
      </c>
      <c r="K421" s="108"/>
      <c r="L421" s="107"/>
      <c r="M421" s="319">
        <f t="shared" si="22"/>
        <v>0</v>
      </c>
      <c r="N421" s="107"/>
    </row>
    <row r="422" spans="1:14" s="200" customFormat="1" ht="18" customHeight="1">
      <c r="A422" s="125">
        <v>418</v>
      </c>
      <c r="B422" s="107" t="s">
        <v>55</v>
      </c>
      <c r="C422" s="321">
        <v>43480</v>
      </c>
      <c r="D422" s="107" t="s">
        <v>1042</v>
      </c>
      <c r="E422" s="107" t="s">
        <v>1709</v>
      </c>
      <c r="F422" s="126">
        <v>1360.64</v>
      </c>
      <c r="G422" s="107" t="str">
        <f t="shared" si="20"/>
        <v>SH19-00418</v>
      </c>
      <c r="H422" s="108"/>
      <c r="I422" s="110"/>
      <c r="J422" s="110">
        <f t="shared" si="21"/>
        <v>1360.64</v>
      </c>
      <c r="K422" s="108"/>
      <c r="L422" s="107"/>
      <c r="M422" s="319">
        <f t="shared" si="22"/>
        <v>0</v>
      </c>
      <c r="N422" s="107"/>
    </row>
    <row r="423" spans="1:14" s="200" customFormat="1" ht="18" customHeight="1">
      <c r="A423" s="125">
        <v>419</v>
      </c>
      <c r="B423" s="107" t="s">
        <v>142</v>
      </c>
      <c r="C423" s="321">
        <v>43480</v>
      </c>
      <c r="D423" s="107" t="s">
        <v>1043</v>
      </c>
      <c r="E423" s="107" t="s">
        <v>1709</v>
      </c>
      <c r="F423" s="126">
        <v>141.25</v>
      </c>
      <c r="G423" s="107" t="str">
        <f t="shared" si="20"/>
        <v>SH19-00419</v>
      </c>
      <c r="H423" s="108"/>
      <c r="I423" s="126"/>
      <c r="J423" s="110">
        <f t="shared" si="21"/>
        <v>141.25</v>
      </c>
      <c r="K423" s="108"/>
      <c r="L423" s="107"/>
      <c r="M423" s="319">
        <f t="shared" si="22"/>
        <v>0</v>
      </c>
      <c r="N423" s="107"/>
    </row>
    <row r="424" spans="1:14" s="200" customFormat="1" ht="18" customHeight="1">
      <c r="A424" s="125">
        <v>420</v>
      </c>
      <c r="B424" s="107" t="s">
        <v>55</v>
      </c>
      <c r="C424" s="321">
        <v>43480</v>
      </c>
      <c r="D424" s="107" t="s">
        <v>1044</v>
      </c>
      <c r="E424" s="107" t="s">
        <v>1709</v>
      </c>
      <c r="F424" s="126">
        <v>136.15</v>
      </c>
      <c r="G424" s="107" t="str">
        <f t="shared" si="20"/>
        <v>SH19-00420</v>
      </c>
      <c r="H424" s="108"/>
      <c r="I424" s="126"/>
      <c r="J424" s="110">
        <f t="shared" si="21"/>
        <v>136.15</v>
      </c>
      <c r="K424" s="108"/>
      <c r="L424" s="107"/>
      <c r="M424" s="319">
        <f t="shared" si="22"/>
        <v>0</v>
      </c>
      <c r="N424" s="107"/>
    </row>
    <row r="425" spans="1:14" s="200" customFormat="1" ht="18" customHeight="1">
      <c r="A425" s="125">
        <v>421</v>
      </c>
      <c r="B425" s="107" t="s">
        <v>291</v>
      </c>
      <c r="C425" s="321">
        <v>43481</v>
      </c>
      <c r="D425" s="107" t="s">
        <v>1045</v>
      </c>
      <c r="E425" s="107" t="s">
        <v>1709</v>
      </c>
      <c r="F425" s="126">
        <v>1493.46</v>
      </c>
      <c r="G425" s="107" t="str">
        <f t="shared" si="20"/>
        <v>SH19-00421</v>
      </c>
      <c r="H425" s="108"/>
      <c r="I425" s="126"/>
      <c r="J425" s="110">
        <f t="shared" si="21"/>
        <v>1493.46</v>
      </c>
      <c r="K425" s="108"/>
      <c r="L425" s="107"/>
      <c r="M425" s="319">
        <f t="shared" si="22"/>
        <v>0</v>
      </c>
      <c r="N425" s="107"/>
    </row>
    <row r="426" spans="1:14" s="200" customFormat="1" ht="18" customHeight="1">
      <c r="A426" s="125">
        <v>422</v>
      </c>
      <c r="B426" s="107" t="s">
        <v>142</v>
      </c>
      <c r="C426" s="321">
        <v>43481</v>
      </c>
      <c r="D426" s="107" t="s">
        <v>1046</v>
      </c>
      <c r="E426" s="107" t="s">
        <v>1709</v>
      </c>
      <c r="F426" s="126">
        <v>1077.6300000000001</v>
      </c>
      <c r="G426" s="107" t="str">
        <f t="shared" si="20"/>
        <v>SH19-00422</v>
      </c>
      <c r="H426" s="108"/>
      <c r="I426" s="126"/>
      <c r="J426" s="110">
        <f t="shared" si="21"/>
        <v>1077.6300000000001</v>
      </c>
      <c r="K426" s="108"/>
      <c r="L426" s="107"/>
      <c r="M426" s="319">
        <f t="shared" si="22"/>
        <v>0</v>
      </c>
      <c r="N426" s="107"/>
    </row>
    <row r="427" spans="1:14" s="200" customFormat="1" ht="18" customHeight="1">
      <c r="A427" s="125">
        <v>423</v>
      </c>
      <c r="B427" s="107" t="s">
        <v>142</v>
      </c>
      <c r="C427" s="321">
        <v>43481</v>
      </c>
      <c r="D427" s="107" t="s">
        <v>1047</v>
      </c>
      <c r="E427" s="107" t="s">
        <v>1709</v>
      </c>
      <c r="F427" s="126">
        <v>109.13</v>
      </c>
      <c r="G427" s="107" t="str">
        <f t="shared" si="20"/>
        <v>SH19-00423</v>
      </c>
      <c r="H427" s="108"/>
      <c r="I427" s="126"/>
      <c r="J427" s="110">
        <f t="shared" si="21"/>
        <v>109.13</v>
      </c>
      <c r="K427" s="108"/>
      <c r="L427" s="107"/>
      <c r="M427" s="319">
        <f t="shared" si="22"/>
        <v>0</v>
      </c>
      <c r="N427" s="107"/>
    </row>
    <row r="428" spans="1:14" s="200" customFormat="1" ht="18" customHeight="1">
      <c r="A428" s="125">
        <v>424</v>
      </c>
      <c r="B428" s="107" t="s">
        <v>139</v>
      </c>
      <c r="C428" s="321">
        <v>43481</v>
      </c>
      <c r="D428" s="107" t="s">
        <v>1048</v>
      </c>
      <c r="E428" s="107" t="s">
        <v>1709</v>
      </c>
      <c r="F428" s="126">
        <v>1225.5</v>
      </c>
      <c r="G428" s="107" t="str">
        <f t="shared" si="20"/>
        <v>SH19-00424</v>
      </c>
      <c r="H428" s="108"/>
      <c r="I428" s="126"/>
      <c r="J428" s="110">
        <f t="shared" si="21"/>
        <v>1225.5</v>
      </c>
      <c r="K428" s="108"/>
      <c r="L428" s="107"/>
      <c r="M428" s="319">
        <f t="shared" si="22"/>
        <v>0</v>
      </c>
      <c r="N428" s="107"/>
    </row>
    <row r="429" spans="1:14" s="200" customFormat="1" ht="18" customHeight="1">
      <c r="A429" s="125">
        <v>425</v>
      </c>
      <c r="B429" s="107" t="s">
        <v>329</v>
      </c>
      <c r="C429" s="321">
        <v>43481</v>
      </c>
      <c r="D429" s="107" t="s">
        <v>1049</v>
      </c>
      <c r="E429" s="107" t="s">
        <v>1709</v>
      </c>
      <c r="F429" s="126">
        <v>1428.05</v>
      </c>
      <c r="G429" s="107" t="str">
        <f t="shared" si="20"/>
        <v>SH19-00425</v>
      </c>
      <c r="H429" s="108"/>
      <c r="I429" s="126"/>
      <c r="J429" s="110">
        <f t="shared" si="21"/>
        <v>1428.05</v>
      </c>
      <c r="K429" s="108"/>
      <c r="L429" s="107"/>
      <c r="M429" s="319">
        <f t="shared" si="22"/>
        <v>0</v>
      </c>
      <c r="N429" s="107"/>
    </row>
    <row r="430" spans="1:14" s="200" customFormat="1" ht="18" customHeight="1">
      <c r="A430" s="125">
        <v>426</v>
      </c>
      <c r="B430" s="107" t="s">
        <v>139</v>
      </c>
      <c r="C430" s="321">
        <v>43481</v>
      </c>
      <c r="D430" s="107" t="s">
        <v>1050</v>
      </c>
      <c r="E430" s="107" t="s">
        <v>1709</v>
      </c>
      <c r="F430" s="126">
        <v>1178.73</v>
      </c>
      <c r="G430" s="107" t="str">
        <f>D430</f>
        <v>SH19-00426</v>
      </c>
      <c r="H430" s="108"/>
      <c r="I430" s="126"/>
      <c r="J430" s="110">
        <f t="shared" si="21"/>
        <v>1178.73</v>
      </c>
      <c r="K430" s="108"/>
      <c r="L430" s="107"/>
      <c r="M430" s="319">
        <f t="shared" si="22"/>
        <v>0</v>
      </c>
      <c r="N430" s="107"/>
    </row>
    <row r="431" spans="1:14" s="200" customFormat="1" ht="18" customHeight="1">
      <c r="A431" s="125">
        <v>427</v>
      </c>
      <c r="B431" s="107" t="s">
        <v>223</v>
      </c>
      <c r="C431" s="321">
        <v>43481</v>
      </c>
      <c r="D431" s="107" t="s">
        <v>1051</v>
      </c>
      <c r="E431" s="107" t="s">
        <v>1709</v>
      </c>
      <c r="F431" s="126">
        <v>2180.58</v>
      </c>
      <c r="G431" s="107" t="str">
        <f t="shared" si="20"/>
        <v>SH19-00427</v>
      </c>
      <c r="H431" s="108"/>
      <c r="I431" s="126"/>
      <c r="J431" s="110">
        <f t="shared" si="21"/>
        <v>2180.58</v>
      </c>
      <c r="K431" s="108"/>
      <c r="L431" s="107"/>
      <c r="M431" s="319">
        <f t="shared" si="22"/>
        <v>0</v>
      </c>
      <c r="N431" s="107"/>
    </row>
    <row r="432" spans="1:14" s="200" customFormat="1" ht="18" customHeight="1">
      <c r="A432" s="125">
        <v>428</v>
      </c>
      <c r="B432" s="107" t="s">
        <v>1746</v>
      </c>
      <c r="C432" s="321"/>
      <c r="D432" s="327" t="s">
        <v>1052</v>
      </c>
      <c r="E432" s="107" t="s">
        <v>1709</v>
      </c>
      <c r="F432" s="126">
        <v>0</v>
      </c>
      <c r="G432" s="107" t="str">
        <f t="shared" si="20"/>
        <v>SH19-00428</v>
      </c>
      <c r="H432" s="108"/>
      <c r="I432" s="126"/>
      <c r="J432" s="110">
        <f t="shared" si="21"/>
        <v>0</v>
      </c>
      <c r="K432" s="108"/>
      <c r="L432" s="107"/>
      <c r="M432" s="319">
        <f t="shared" si="22"/>
        <v>0</v>
      </c>
      <c r="N432" s="107"/>
    </row>
    <row r="433" spans="1:14" s="200" customFormat="1" ht="18" customHeight="1">
      <c r="A433" s="125">
        <v>429</v>
      </c>
      <c r="B433" s="107" t="s">
        <v>55</v>
      </c>
      <c r="C433" s="321">
        <v>43481</v>
      </c>
      <c r="D433" s="107" t="s">
        <v>1053</v>
      </c>
      <c r="E433" s="107" t="s">
        <v>1709</v>
      </c>
      <c r="F433" s="126">
        <v>1447.74</v>
      </c>
      <c r="G433" s="107" t="str">
        <f t="shared" si="20"/>
        <v>SH19-00429</v>
      </c>
      <c r="H433" s="108"/>
      <c r="I433" s="126"/>
      <c r="J433" s="110">
        <f t="shared" si="21"/>
        <v>1447.74</v>
      </c>
      <c r="K433" s="108"/>
      <c r="L433" s="107"/>
      <c r="M433" s="319">
        <f t="shared" si="22"/>
        <v>0</v>
      </c>
      <c r="N433" s="107"/>
    </row>
    <row r="434" spans="1:14" s="200" customFormat="1" ht="18" customHeight="1">
      <c r="A434" s="125">
        <v>430</v>
      </c>
      <c r="B434" s="107" t="s">
        <v>55</v>
      </c>
      <c r="C434" s="321">
        <v>43481</v>
      </c>
      <c r="D434" s="107" t="s">
        <v>1054</v>
      </c>
      <c r="E434" s="107" t="s">
        <v>1709</v>
      </c>
      <c r="F434" s="126">
        <v>1702.62</v>
      </c>
      <c r="G434" s="107" t="str">
        <f t="shared" si="20"/>
        <v>SH19-00430</v>
      </c>
      <c r="H434" s="108"/>
      <c r="I434" s="126"/>
      <c r="J434" s="110">
        <f t="shared" si="21"/>
        <v>1702.62</v>
      </c>
      <c r="K434" s="108"/>
      <c r="L434" s="107"/>
      <c r="M434" s="319">
        <f t="shared" si="22"/>
        <v>0</v>
      </c>
      <c r="N434" s="107"/>
    </row>
    <row r="435" spans="1:14" s="200" customFormat="1" ht="18" customHeight="1">
      <c r="A435" s="125">
        <v>431</v>
      </c>
      <c r="B435" s="107" t="s">
        <v>55</v>
      </c>
      <c r="C435" s="321">
        <v>43481</v>
      </c>
      <c r="D435" s="107" t="s">
        <v>1055</v>
      </c>
      <c r="E435" s="107" t="s">
        <v>1709</v>
      </c>
      <c r="F435" s="126">
        <v>1549.62</v>
      </c>
      <c r="G435" s="107" t="str">
        <f t="shared" si="20"/>
        <v>SH19-00431</v>
      </c>
      <c r="H435" s="108"/>
      <c r="I435" s="126"/>
      <c r="J435" s="110">
        <f t="shared" si="21"/>
        <v>1549.62</v>
      </c>
      <c r="K435" s="108"/>
      <c r="L435" s="107"/>
      <c r="M435" s="319">
        <f t="shared" si="22"/>
        <v>0</v>
      </c>
      <c r="N435" s="107"/>
    </row>
    <row r="436" spans="1:14" s="200" customFormat="1" ht="18" customHeight="1">
      <c r="A436" s="125">
        <v>432</v>
      </c>
      <c r="B436" s="107" t="s">
        <v>55</v>
      </c>
      <c r="C436" s="321">
        <v>43481</v>
      </c>
      <c r="D436" s="107" t="s">
        <v>1056</v>
      </c>
      <c r="E436" s="107" t="s">
        <v>1709</v>
      </c>
      <c r="F436" s="126">
        <v>472.8</v>
      </c>
      <c r="G436" s="107" t="str">
        <f t="shared" si="20"/>
        <v>SH19-00432</v>
      </c>
      <c r="H436" s="108"/>
      <c r="I436" s="126"/>
      <c r="J436" s="110">
        <f t="shared" si="21"/>
        <v>472.8</v>
      </c>
      <c r="K436" s="108"/>
      <c r="L436" s="107"/>
      <c r="M436" s="319">
        <f t="shared" si="22"/>
        <v>0</v>
      </c>
      <c r="N436" s="107"/>
    </row>
    <row r="437" spans="1:14" s="200" customFormat="1" ht="18" customHeight="1">
      <c r="A437" s="125">
        <v>433</v>
      </c>
      <c r="B437" s="107" t="s">
        <v>42</v>
      </c>
      <c r="C437" s="321">
        <v>43481</v>
      </c>
      <c r="D437" s="107" t="s">
        <v>1057</v>
      </c>
      <c r="E437" s="107" t="s">
        <v>1709</v>
      </c>
      <c r="F437" s="126">
        <v>4282.8</v>
      </c>
      <c r="G437" s="107" t="str">
        <f t="shared" si="20"/>
        <v>SH19-00433</v>
      </c>
      <c r="H437" s="108"/>
      <c r="I437" s="126"/>
      <c r="J437" s="110">
        <f t="shared" si="21"/>
        <v>4282.8</v>
      </c>
      <c r="K437" s="108"/>
      <c r="L437" s="107"/>
      <c r="M437" s="319">
        <f t="shared" si="22"/>
        <v>0</v>
      </c>
      <c r="N437" s="107"/>
    </row>
    <row r="438" spans="1:14" s="200" customFormat="1" ht="18" customHeight="1">
      <c r="A438" s="125">
        <v>434</v>
      </c>
      <c r="B438" s="107" t="s">
        <v>54</v>
      </c>
      <c r="C438" s="321">
        <v>43481</v>
      </c>
      <c r="D438" s="107" t="s">
        <v>1058</v>
      </c>
      <c r="E438" s="107" t="s">
        <v>1709</v>
      </c>
      <c r="F438" s="126">
        <f>263+617.55+446.4</f>
        <v>1326.9499999999998</v>
      </c>
      <c r="G438" s="107" t="str">
        <f t="shared" si="20"/>
        <v>SH19-00434</v>
      </c>
      <c r="H438" s="108"/>
      <c r="I438" s="126"/>
      <c r="J438" s="110">
        <f t="shared" si="21"/>
        <v>1326.9499999999998</v>
      </c>
      <c r="K438" s="108"/>
      <c r="L438" s="107"/>
      <c r="M438" s="319">
        <f t="shared" si="22"/>
        <v>0</v>
      </c>
      <c r="N438" s="107"/>
    </row>
    <row r="439" spans="1:14" s="200" customFormat="1" ht="18" customHeight="1">
      <c r="A439" s="125">
        <v>435</v>
      </c>
      <c r="B439" s="107" t="s">
        <v>142</v>
      </c>
      <c r="C439" s="321">
        <v>43481</v>
      </c>
      <c r="D439" s="107" t="s">
        <v>1059</v>
      </c>
      <c r="E439" s="107" t="s">
        <v>1709</v>
      </c>
      <c r="F439" s="126">
        <v>627</v>
      </c>
      <c r="G439" s="107" t="str">
        <f t="shared" si="20"/>
        <v>SH19-00435</v>
      </c>
      <c r="H439" s="108"/>
      <c r="I439" s="126"/>
      <c r="J439" s="110">
        <f t="shared" si="21"/>
        <v>627</v>
      </c>
      <c r="K439" s="108"/>
      <c r="L439" s="107"/>
      <c r="M439" s="319">
        <f t="shared" si="22"/>
        <v>0</v>
      </c>
      <c r="N439" s="107"/>
    </row>
    <row r="440" spans="1:14" s="200" customFormat="1" ht="18" customHeight="1">
      <c r="A440" s="125">
        <v>436</v>
      </c>
      <c r="B440" s="107" t="s">
        <v>53</v>
      </c>
      <c r="C440" s="321">
        <v>43481</v>
      </c>
      <c r="D440" s="107" t="s">
        <v>1060</v>
      </c>
      <c r="E440" s="107" t="s">
        <v>1709</v>
      </c>
      <c r="F440" s="126">
        <v>2823.65</v>
      </c>
      <c r="G440" s="107" t="str">
        <f t="shared" si="20"/>
        <v>SH19-00436</v>
      </c>
      <c r="H440" s="108"/>
      <c r="I440" s="126"/>
      <c r="J440" s="110">
        <f t="shared" si="21"/>
        <v>2823.65</v>
      </c>
      <c r="K440" s="108"/>
      <c r="L440" s="107"/>
      <c r="M440" s="319">
        <f t="shared" si="22"/>
        <v>0</v>
      </c>
      <c r="N440" s="107"/>
    </row>
    <row r="441" spans="1:14" s="200" customFormat="1" ht="18" customHeight="1">
      <c r="A441" s="125">
        <v>437</v>
      </c>
      <c r="B441" s="107" t="s">
        <v>225</v>
      </c>
      <c r="C441" s="321">
        <v>43481</v>
      </c>
      <c r="D441" s="107" t="s">
        <v>1061</v>
      </c>
      <c r="E441" s="107" t="s">
        <v>1709</v>
      </c>
      <c r="F441" s="126">
        <v>2631.38</v>
      </c>
      <c r="G441" s="107" t="str">
        <f t="shared" si="20"/>
        <v>SH19-00437</v>
      </c>
      <c r="H441" s="108"/>
      <c r="I441" s="126"/>
      <c r="J441" s="110">
        <f t="shared" si="21"/>
        <v>2631.38</v>
      </c>
      <c r="K441" s="108"/>
      <c r="L441" s="107"/>
      <c r="M441" s="319">
        <f t="shared" si="22"/>
        <v>0</v>
      </c>
      <c r="N441" s="107"/>
    </row>
    <row r="442" spans="1:14" s="200" customFormat="1" ht="18" customHeight="1">
      <c r="A442" s="125">
        <v>438</v>
      </c>
      <c r="B442" s="107" t="s">
        <v>225</v>
      </c>
      <c r="C442" s="321">
        <v>43481</v>
      </c>
      <c r="D442" s="107" t="s">
        <v>1062</v>
      </c>
      <c r="E442" s="107" t="s">
        <v>1709</v>
      </c>
      <c r="F442" s="126">
        <v>741.49</v>
      </c>
      <c r="G442" s="107" t="str">
        <f t="shared" si="20"/>
        <v>SH19-00438</v>
      </c>
      <c r="H442" s="108"/>
      <c r="I442" s="126"/>
      <c r="J442" s="110">
        <f t="shared" si="21"/>
        <v>741.49</v>
      </c>
      <c r="K442" s="108"/>
      <c r="L442" s="107"/>
      <c r="M442" s="319">
        <f t="shared" si="22"/>
        <v>0</v>
      </c>
      <c r="N442" s="107"/>
    </row>
    <row r="443" spans="1:14" s="200" customFormat="1" ht="18" customHeight="1">
      <c r="A443" s="125">
        <v>439</v>
      </c>
      <c r="B443" s="107" t="s">
        <v>225</v>
      </c>
      <c r="C443" s="321">
        <v>43481</v>
      </c>
      <c r="D443" s="107" t="s">
        <v>1063</v>
      </c>
      <c r="E443" s="107" t="s">
        <v>1709</v>
      </c>
      <c r="F443" s="126">
        <v>1132.8</v>
      </c>
      <c r="G443" s="107" t="str">
        <f t="shared" si="20"/>
        <v>SH19-00439</v>
      </c>
      <c r="H443" s="108"/>
      <c r="I443" s="126"/>
      <c r="J443" s="110">
        <f t="shared" si="21"/>
        <v>1132.8</v>
      </c>
      <c r="K443" s="108"/>
      <c r="L443" s="107"/>
      <c r="M443" s="319">
        <f t="shared" si="22"/>
        <v>0</v>
      </c>
      <c r="N443" s="107"/>
    </row>
    <row r="444" spans="1:14" s="200" customFormat="1" ht="18" customHeight="1">
      <c r="A444" s="125">
        <v>441</v>
      </c>
      <c r="B444" s="107" t="s">
        <v>288</v>
      </c>
      <c r="C444" s="321">
        <v>43481</v>
      </c>
      <c r="D444" s="107" t="s">
        <v>1064</v>
      </c>
      <c r="E444" s="107" t="s">
        <v>1709</v>
      </c>
      <c r="F444" s="126">
        <v>6628.28</v>
      </c>
      <c r="G444" s="107" t="str">
        <f t="shared" si="20"/>
        <v>SH19-00441</v>
      </c>
      <c r="H444" s="108"/>
      <c r="I444" s="126"/>
      <c r="J444" s="110">
        <f t="shared" si="21"/>
        <v>6628.28</v>
      </c>
      <c r="K444" s="108"/>
      <c r="L444" s="107"/>
      <c r="M444" s="319">
        <f t="shared" si="22"/>
        <v>0</v>
      </c>
      <c r="N444" s="107"/>
    </row>
    <row r="445" spans="1:14" s="200" customFormat="1" ht="18" customHeight="1">
      <c r="A445" s="125">
        <v>442</v>
      </c>
      <c r="B445" s="107" t="s">
        <v>291</v>
      </c>
      <c r="C445" s="321">
        <v>43481</v>
      </c>
      <c r="D445" s="107" t="s">
        <v>1065</v>
      </c>
      <c r="E445" s="107" t="s">
        <v>1709</v>
      </c>
      <c r="F445" s="126">
        <v>746.73</v>
      </c>
      <c r="G445" s="107" t="str">
        <f t="shared" si="20"/>
        <v>SH19-00442</v>
      </c>
      <c r="H445" s="108"/>
      <c r="I445" s="126"/>
      <c r="J445" s="110">
        <f t="shared" si="21"/>
        <v>746.73</v>
      </c>
      <c r="K445" s="108"/>
      <c r="L445" s="107"/>
      <c r="M445" s="319"/>
      <c r="N445" s="107"/>
    </row>
    <row r="446" spans="1:14" s="200" customFormat="1" ht="18" customHeight="1">
      <c r="A446" s="125">
        <v>443</v>
      </c>
      <c r="B446" s="107" t="s">
        <v>1746</v>
      </c>
      <c r="C446" s="321"/>
      <c r="D446" s="327" t="s">
        <v>1066</v>
      </c>
      <c r="E446" s="107" t="s">
        <v>1709</v>
      </c>
      <c r="F446" s="126">
        <v>0</v>
      </c>
      <c r="G446" s="107" t="str">
        <f t="shared" ref="G446:G510" si="23">D446</f>
        <v>SH19-00443</v>
      </c>
      <c r="H446" s="108"/>
      <c r="I446" s="126"/>
      <c r="J446" s="110">
        <f t="shared" si="21"/>
        <v>0</v>
      </c>
      <c r="K446" s="108"/>
      <c r="L446" s="107"/>
      <c r="M446" s="319">
        <f t="shared" si="22"/>
        <v>0</v>
      </c>
      <c r="N446" s="107"/>
    </row>
    <row r="447" spans="1:14" s="200" customFormat="1" ht="18" customHeight="1">
      <c r="A447" s="125">
        <v>444</v>
      </c>
      <c r="B447" s="107" t="s">
        <v>142</v>
      </c>
      <c r="C447" s="321">
        <v>43481</v>
      </c>
      <c r="D447" s="107" t="s">
        <v>1067</v>
      </c>
      <c r="E447" s="107" t="s">
        <v>1709</v>
      </c>
      <c r="F447" s="126">
        <v>1673.99</v>
      </c>
      <c r="G447" s="107" t="str">
        <f t="shared" si="23"/>
        <v>SH19-00444</v>
      </c>
      <c r="H447" s="108"/>
      <c r="I447" s="126"/>
      <c r="J447" s="110">
        <f t="shared" si="21"/>
        <v>1673.99</v>
      </c>
      <c r="K447" s="108"/>
      <c r="L447" s="107"/>
      <c r="M447" s="319">
        <f t="shared" si="22"/>
        <v>0</v>
      </c>
      <c r="N447" s="107"/>
    </row>
    <row r="448" spans="1:14" s="200" customFormat="1" ht="18" customHeight="1">
      <c r="A448" s="125">
        <v>445</v>
      </c>
      <c r="B448" s="107" t="s">
        <v>142</v>
      </c>
      <c r="C448" s="321">
        <v>43481</v>
      </c>
      <c r="D448" s="107" t="s">
        <v>1068</v>
      </c>
      <c r="E448" s="107" t="s">
        <v>1709</v>
      </c>
      <c r="F448" s="126">
        <v>302.63</v>
      </c>
      <c r="G448" s="107" t="str">
        <f t="shared" si="23"/>
        <v>SH19-00445</v>
      </c>
      <c r="H448" s="108"/>
      <c r="I448" s="126"/>
      <c r="J448" s="110">
        <f t="shared" si="21"/>
        <v>302.63</v>
      </c>
      <c r="K448" s="108"/>
      <c r="L448" s="107"/>
      <c r="M448" s="319">
        <f t="shared" si="22"/>
        <v>0</v>
      </c>
      <c r="N448" s="107"/>
    </row>
    <row r="449" spans="1:14" s="200" customFormat="1" ht="18" customHeight="1">
      <c r="A449" s="125">
        <v>446</v>
      </c>
      <c r="B449" s="107" t="s">
        <v>49</v>
      </c>
      <c r="C449" s="321">
        <v>43481</v>
      </c>
      <c r="D449" s="107" t="s">
        <v>1069</v>
      </c>
      <c r="E449" s="107" t="s">
        <v>1709</v>
      </c>
      <c r="F449" s="126">
        <v>14242.8</v>
      </c>
      <c r="G449" s="107" t="str">
        <f t="shared" si="23"/>
        <v>SH19-00446</v>
      </c>
      <c r="H449" s="108"/>
      <c r="I449" s="126"/>
      <c r="J449" s="110">
        <f t="shared" si="21"/>
        <v>14242.8</v>
      </c>
      <c r="K449" s="108"/>
      <c r="L449" s="107"/>
      <c r="M449" s="319">
        <f t="shared" si="22"/>
        <v>0</v>
      </c>
      <c r="N449" s="107"/>
    </row>
    <row r="450" spans="1:14" s="200" customFormat="1" ht="18" customHeight="1">
      <c r="A450" s="125">
        <v>447</v>
      </c>
      <c r="B450" s="107" t="s">
        <v>42</v>
      </c>
      <c r="C450" s="321">
        <v>43482</v>
      </c>
      <c r="D450" s="107" t="s">
        <v>1070</v>
      </c>
      <c r="E450" s="107" t="s">
        <v>1737</v>
      </c>
      <c r="F450" s="126">
        <v>3858.04</v>
      </c>
      <c r="G450" s="107" t="str">
        <f t="shared" si="23"/>
        <v>SH19-00447</v>
      </c>
      <c r="H450" s="108"/>
      <c r="I450" s="126"/>
      <c r="J450" s="110">
        <f t="shared" si="21"/>
        <v>3858.04</v>
      </c>
      <c r="K450" s="108"/>
      <c r="L450" s="107"/>
      <c r="M450" s="319"/>
      <c r="N450" s="107"/>
    </row>
    <row r="451" spans="1:14" s="200" customFormat="1" ht="18" customHeight="1">
      <c r="A451" s="125">
        <v>448</v>
      </c>
      <c r="B451" s="107" t="s">
        <v>141</v>
      </c>
      <c r="C451" s="321">
        <v>43481</v>
      </c>
      <c r="D451" s="107" t="s">
        <v>1071</v>
      </c>
      <c r="E451" s="107" t="s">
        <v>1709</v>
      </c>
      <c r="F451" s="126">
        <v>858</v>
      </c>
      <c r="G451" s="107" t="str">
        <f t="shared" si="23"/>
        <v>SH19-00448</v>
      </c>
      <c r="H451" s="108"/>
      <c r="I451" s="126"/>
      <c r="J451" s="110">
        <f t="shared" si="21"/>
        <v>858</v>
      </c>
      <c r="K451" s="108"/>
      <c r="L451" s="107"/>
      <c r="M451" s="319">
        <f t="shared" si="22"/>
        <v>0</v>
      </c>
      <c r="N451" s="107"/>
    </row>
    <row r="452" spans="1:14" s="200" customFormat="1" ht="18" customHeight="1">
      <c r="A452" s="125">
        <v>449</v>
      </c>
      <c r="B452" s="107" t="s">
        <v>42</v>
      </c>
      <c r="C452" s="321">
        <v>43481</v>
      </c>
      <c r="D452" s="107" t="s">
        <v>1072</v>
      </c>
      <c r="E452" s="107" t="s">
        <v>1736</v>
      </c>
      <c r="F452" s="126">
        <v>14.09</v>
      </c>
      <c r="G452" s="107" t="str">
        <f t="shared" si="23"/>
        <v>SH19-00449</v>
      </c>
      <c r="H452" s="108"/>
      <c r="I452" s="126"/>
      <c r="J452" s="110">
        <f t="shared" si="21"/>
        <v>14.09</v>
      </c>
      <c r="K452" s="108"/>
      <c r="L452" s="107"/>
      <c r="M452" s="319">
        <f t="shared" si="22"/>
        <v>0</v>
      </c>
      <c r="N452" s="107"/>
    </row>
    <row r="453" spans="1:14" s="200" customFormat="1" ht="18" customHeight="1">
      <c r="A453" s="125">
        <v>450</v>
      </c>
      <c r="B453" s="107" t="s">
        <v>43</v>
      </c>
      <c r="C453" s="321">
        <v>43481</v>
      </c>
      <c r="D453" s="107" t="s">
        <v>1073</v>
      </c>
      <c r="E453" s="107" t="s">
        <v>1709</v>
      </c>
      <c r="F453" s="126">
        <v>2914.4</v>
      </c>
      <c r="G453" s="107" t="str">
        <f t="shared" si="23"/>
        <v>SH19-00450</v>
      </c>
      <c r="H453" s="108"/>
      <c r="I453" s="126"/>
      <c r="J453" s="110">
        <f t="shared" si="21"/>
        <v>2914.4</v>
      </c>
      <c r="K453" s="108"/>
      <c r="L453" s="107"/>
      <c r="M453" s="319">
        <f t="shared" si="22"/>
        <v>0</v>
      </c>
      <c r="N453" s="107"/>
    </row>
    <row r="454" spans="1:14" s="200" customFormat="1" ht="18" customHeight="1">
      <c r="A454" s="125">
        <v>451</v>
      </c>
      <c r="B454" s="107" t="s">
        <v>291</v>
      </c>
      <c r="C454" s="321">
        <v>43481</v>
      </c>
      <c r="D454" s="107" t="s">
        <v>1074</v>
      </c>
      <c r="E454" s="107" t="s">
        <v>1709</v>
      </c>
      <c r="F454" s="126">
        <v>1493.46</v>
      </c>
      <c r="G454" s="107" t="str">
        <f t="shared" si="23"/>
        <v>SH19-00451</v>
      </c>
      <c r="H454" s="108"/>
      <c r="I454" s="126"/>
      <c r="J454" s="110">
        <f t="shared" ref="J454:J517" si="24">F454-I454</f>
        <v>1493.46</v>
      </c>
      <c r="K454" s="108"/>
      <c r="L454" s="107"/>
      <c r="M454" s="319">
        <f t="shared" si="22"/>
        <v>0</v>
      </c>
      <c r="N454" s="107"/>
    </row>
    <row r="455" spans="1:14" s="200" customFormat="1" ht="18" customHeight="1">
      <c r="A455" s="125">
        <v>452</v>
      </c>
      <c r="B455" s="107" t="s">
        <v>225</v>
      </c>
      <c r="C455" s="321">
        <v>43481</v>
      </c>
      <c r="D455" s="107" t="s">
        <v>1075</v>
      </c>
      <c r="E455" s="107" t="s">
        <v>1709</v>
      </c>
      <c r="F455" s="126">
        <v>650</v>
      </c>
      <c r="G455" s="107" t="str">
        <f t="shared" si="23"/>
        <v>SH19-00452</v>
      </c>
      <c r="H455" s="108"/>
      <c r="I455" s="126"/>
      <c r="J455" s="110">
        <f t="shared" si="24"/>
        <v>650</v>
      </c>
      <c r="K455" s="108"/>
      <c r="L455" s="107"/>
      <c r="M455" s="319">
        <f t="shared" si="22"/>
        <v>0</v>
      </c>
      <c r="N455" s="107"/>
    </row>
    <row r="456" spans="1:14" s="200" customFormat="1" ht="18" customHeight="1">
      <c r="A456" s="125">
        <v>453</v>
      </c>
      <c r="B456" s="107" t="s">
        <v>43</v>
      </c>
      <c r="C456" s="321">
        <v>43481</v>
      </c>
      <c r="D456" s="107" t="s">
        <v>1076</v>
      </c>
      <c r="E456" s="107" t="s">
        <v>1709</v>
      </c>
      <c r="F456" s="126">
        <v>2120.0500000000002</v>
      </c>
      <c r="G456" s="107" t="str">
        <f t="shared" si="23"/>
        <v>SH19-00453</v>
      </c>
      <c r="H456" s="108"/>
      <c r="I456" s="126"/>
      <c r="J456" s="110">
        <f t="shared" si="24"/>
        <v>2120.0500000000002</v>
      </c>
      <c r="K456" s="108"/>
      <c r="L456" s="107"/>
      <c r="M456" s="319">
        <f t="shared" si="22"/>
        <v>0</v>
      </c>
      <c r="N456" s="107"/>
    </row>
    <row r="457" spans="1:14" s="200" customFormat="1" ht="18" customHeight="1">
      <c r="A457" s="125">
        <v>454</v>
      </c>
      <c r="B457" s="107" t="s">
        <v>42</v>
      </c>
      <c r="C457" s="321">
        <v>43483</v>
      </c>
      <c r="D457" s="107" t="s">
        <v>1077</v>
      </c>
      <c r="E457" s="107" t="s">
        <v>1738</v>
      </c>
      <c r="F457" s="126">
        <v>2529.27</v>
      </c>
      <c r="G457" s="107" t="str">
        <f t="shared" si="23"/>
        <v>SH19-00454</v>
      </c>
      <c r="H457" s="108"/>
      <c r="I457" s="126"/>
      <c r="J457" s="110">
        <f t="shared" si="24"/>
        <v>2529.27</v>
      </c>
      <c r="K457" s="108"/>
      <c r="L457" s="107"/>
      <c r="M457" s="319">
        <f t="shared" si="22"/>
        <v>0</v>
      </c>
      <c r="N457" s="107"/>
    </row>
    <row r="458" spans="1:14" s="200" customFormat="1" ht="18" customHeight="1">
      <c r="A458" s="125">
        <v>455</v>
      </c>
      <c r="B458" s="107" t="s">
        <v>42</v>
      </c>
      <c r="C458" s="321">
        <v>43483</v>
      </c>
      <c r="D458" s="107" t="s">
        <v>1078</v>
      </c>
      <c r="E458" s="107" t="s">
        <v>1738</v>
      </c>
      <c r="F458" s="126">
        <v>3199.56</v>
      </c>
      <c r="G458" s="107" t="str">
        <f t="shared" si="23"/>
        <v>SH19-00455</v>
      </c>
      <c r="H458" s="108"/>
      <c r="I458" s="126"/>
      <c r="J458" s="110">
        <f t="shared" si="24"/>
        <v>3199.56</v>
      </c>
      <c r="K458" s="108"/>
      <c r="L458" s="107"/>
      <c r="M458" s="319">
        <f t="shared" si="22"/>
        <v>0</v>
      </c>
      <c r="N458" s="107"/>
    </row>
    <row r="459" spans="1:14" s="200" customFormat="1" ht="18" customHeight="1">
      <c r="A459" s="125">
        <v>456</v>
      </c>
      <c r="B459" s="107" t="s">
        <v>42</v>
      </c>
      <c r="C459" s="321">
        <v>43483</v>
      </c>
      <c r="D459" s="107" t="s">
        <v>1079</v>
      </c>
      <c r="E459" s="107" t="s">
        <v>1738</v>
      </c>
      <c r="F459" s="126">
        <v>5272.34</v>
      </c>
      <c r="G459" s="107" t="str">
        <f t="shared" si="23"/>
        <v>SH19-00456</v>
      </c>
      <c r="H459" s="108"/>
      <c r="I459" s="126"/>
      <c r="J459" s="110">
        <f t="shared" si="24"/>
        <v>5272.34</v>
      </c>
      <c r="K459" s="108"/>
      <c r="L459" s="107"/>
      <c r="M459" s="319">
        <f t="shared" si="22"/>
        <v>0</v>
      </c>
      <c r="N459" s="107"/>
    </row>
    <row r="460" spans="1:14" s="200" customFormat="1" ht="18" customHeight="1">
      <c r="A460" s="125">
        <v>457</v>
      </c>
      <c r="B460" s="107" t="s">
        <v>42</v>
      </c>
      <c r="C460" s="321">
        <v>43483</v>
      </c>
      <c r="D460" s="107" t="s">
        <v>1080</v>
      </c>
      <c r="E460" s="107" t="s">
        <v>1738</v>
      </c>
      <c r="F460" s="126">
        <v>3251.92</v>
      </c>
      <c r="G460" s="107" t="str">
        <f t="shared" si="23"/>
        <v>SH19-00457</v>
      </c>
      <c r="H460" s="108"/>
      <c r="I460" s="126"/>
      <c r="J460" s="110">
        <f t="shared" si="24"/>
        <v>3251.92</v>
      </c>
      <c r="K460" s="108"/>
      <c r="L460" s="107"/>
      <c r="M460" s="319">
        <f t="shared" si="22"/>
        <v>0</v>
      </c>
      <c r="N460" s="107"/>
    </row>
    <row r="461" spans="1:14" s="200" customFormat="1" ht="18" customHeight="1">
      <c r="A461" s="125">
        <v>458</v>
      </c>
      <c r="B461" s="107" t="s">
        <v>42</v>
      </c>
      <c r="C461" s="321">
        <v>43483</v>
      </c>
      <c r="D461" s="107" t="s">
        <v>1081</v>
      </c>
      <c r="E461" s="107" t="s">
        <v>1738</v>
      </c>
      <c r="F461" s="126">
        <v>3935.61</v>
      </c>
      <c r="G461" s="107" t="str">
        <f t="shared" si="23"/>
        <v>SH19-00458</v>
      </c>
      <c r="H461" s="108"/>
      <c r="I461" s="126"/>
      <c r="J461" s="110">
        <f t="shared" si="24"/>
        <v>3935.61</v>
      </c>
      <c r="K461" s="108"/>
      <c r="L461" s="107"/>
      <c r="M461" s="319">
        <f t="shared" si="22"/>
        <v>0</v>
      </c>
      <c r="N461" s="107"/>
    </row>
    <row r="462" spans="1:14" s="200" customFormat="1" ht="18" customHeight="1">
      <c r="A462" s="125">
        <v>459</v>
      </c>
      <c r="B462" s="107" t="s">
        <v>42</v>
      </c>
      <c r="C462" s="321">
        <v>43483</v>
      </c>
      <c r="D462" s="107" t="s">
        <v>1082</v>
      </c>
      <c r="E462" s="107" t="s">
        <v>1738</v>
      </c>
      <c r="F462" s="126">
        <v>2134.34</v>
      </c>
      <c r="G462" s="107" t="str">
        <f t="shared" si="23"/>
        <v>SH19-00459</v>
      </c>
      <c r="H462" s="108"/>
      <c r="I462" s="126"/>
      <c r="J462" s="110">
        <f t="shared" si="24"/>
        <v>2134.34</v>
      </c>
      <c r="K462" s="108"/>
      <c r="L462" s="107"/>
      <c r="M462" s="319">
        <f t="shared" si="22"/>
        <v>0</v>
      </c>
      <c r="N462" s="107"/>
    </row>
    <row r="463" spans="1:14" s="200" customFormat="1" ht="18" customHeight="1">
      <c r="A463" s="125">
        <v>460</v>
      </c>
      <c r="B463" s="107" t="s">
        <v>42</v>
      </c>
      <c r="C463" s="321">
        <v>43483</v>
      </c>
      <c r="D463" s="107" t="s">
        <v>1083</v>
      </c>
      <c r="E463" s="107" t="s">
        <v>1738</v>
      </c>
      <c r="F463" s="126">
        <v>2781.36</v>
      </c>
      <c r="G463" s="107" t="str">
        <f t="shared" si="23"/>
        <v>SH19-00460</v>
      </c>
      <c r="H463" s="108"/>
      <c r="I463" s="126"/>
      <c r="J463" s="110">
        <f t="shared" si="24"/>
        <v>2781.36</v>
      </c>
      <c r="K463" s="108"/>
      <c r="L463" s="107"/>
      <c r="M463" s="319">
        <f t="shared" si="22"/>
        <v>0</v>
      </c>
      <c r="N463" s="107"/>
    </row>
    <row r="464" spans="1:14" s="200" customFormat="1" ht="18" customHeight="1">
      <c r="A464" s="125">
        <v>461</v>
      </c>
      <c r="B464" s="107" t="s">
        <v>42</v>
      </c>
      <c r="C464" s="321">
        <v>43483</v>
      </c>
      <c r="D464" s="107" t="s">
        <v>1084</v>
      </c>
      <c r="E464" s="107" t="s">
        <v>1738</v>
      </c>
      <c r="F464" s="126">
        <v>7333.35</v>
      </c>
      <c r="G464" s="107" t="str">
        <f t="shared" si="23"/>
        <v>SH19-00461</v>
      </c>
      <c r="H464" s="108"/>
      <c r="I464" s="126"/>
      <c r="J464" s="110">
        <f t="shared" si="24"/>
        <v>7333.35</v>
      </c>
      <c r="K464" s="108"/>
      <c r="L464" s="107"/>
      <c r="M464" s="319">
        <f t="shared" si="22"/>
        <v>0</v>
      </c>
      <c r="N464" s="107"/>
    </row>
    <row r="465" spans="1:14" s="200" customFormat="1" ht="18" customHeight="1">
      <c r="A465" s="125">
        <v>462</v>
      </c>
      <c r="B465" s="107" t="s">
        <v>42</v>
      </c>
      <c r="C465" s="321">
        <v>43483</v>
      </c>
      <c r="D465" s="107" t="s">
        <v>1085</v>
      </c>
      <c r="E465" s="107" t="s">
        <v>1738</v>
      </c>
      <c r="F465" s="126">
        <v>3251.92</v>
      </c>
      <c r="G465" s="107" t="str">
        <f t="shared" si="23"/>
        <v>SH19-00462</v>
      </c>
      <c r="H465" s="108"/>
      <c r="I465" s="126"/>
      <c r="J465" s="110">
        <f t="shared" si="24"/>
        <v>3251.92</v>
      </c>
      <c r="K465" s="108"/>
      <c r="L465" s="107"/>
      <c r="M465" s="319">
        <f t="shared" si="22"/>
        <v>0</v>
      </c>
      <c r="N465" s="107"/>
    </row>
    <row r="466" spans="1:14" s="200" customFormat="1" ht="18" customHeight="1">
      <c r="A466" s="125">
        <v>463</v>
      </c>
      <c r="B466" s="107" t="s">
        <v>42</v>
      </c>
      <c r="C466" s="321">
        <v>43483</v>
      </c>
      <c r="D466" s="107" t="s">
        <v>1086</v>
      </c>
      <c r="E466" s="107" t="s">
        <v>1738</v>
      </c>
      <c r="F466" s="126">
        <v>1854.24</v>
      </c>
      <c r="G466" s="107" t="str">
        <f t="shared" si="23"/>
        <v>SH19-00463</v>
      </c>
      <c r="H466" s="108"/>
      <c r="I466" s="126"/>
      <c r="J466" s="110">
        <f t="shared" si="24"/>
        <v>1854.24</v>
      </c>
      <c r="K466" s="108"/>
      <c r="L466" s="107"/>
      <c r="M466" s="319">
        <f t="shared" si="22"/>
        <v>0</v>
      </c>
      <c r="N466" s="107"/>
    </row>
    <row r="467" spans="1:14" s="200" customFormat="1" ht="18" customHeight="1">
      <c r="A467" s="125">
        <v>464</v>
      </c>
      <c r="B467" s="107" t="s">
        <v>42</v>
      </c>
      <c r="C467" s="321">
        <v>43483</v>
      </c>
      <c r="D467" s="107" t="s">
        <v>1087</v>
      </c>
      <c r="E467" s="107" t="s">
        <v>1738</v>
      </c>
      <c r="F467" s="126">
        <v>6002.78</v>
      </c>
      <c r="G467" s="107" t="str">
        <f t="shared" si="23"/>
        <v>SH19-00464</v>
      </c>
      <c r="H467" s="108"/>
      <c r="I467" s="126"/>
      <c r="J467" s="110">
        <f t="shared" si="24"/>
        <v>6002.78</v>
      </c>
      <c r="K467" s="108"/>
      <c r="L467" s="107"/>
      <c r="M467" s="319">
        <f t="shared" si="22"/>
        <v>0</v>
      </c>
      <c r="N467" s="107"/>
    </row>
    <row r="468" spans="1:14" s="200" customFormat="1" ht="18" customHeight="1">
      <c r="A468" s="125">
        <v>465</v>
      </c>
      <c r="B468" s="107" t="s">
        <v>42</v>
      </c>
      <c r="C468" s="321">
        <v>43483</v>
      </c>
      <c r="D468" s="107" t="s">
        <v>1088</v>
      </c>
      <c r="E468" s="107" t="s">
        <v>1738</v>
      </c>
      <c r="F468" s="126">
        <v>2595.94</v>
      </c>
      <c r="G468" s="107" t="str">
        <f t="shared" si="23"/>
        <v>SH19-00465</v>
      </c>
      <c r="H468" s="108"/>
      <c r="I468" s="126"/>
      <c r="J468" s="110">
        <f t="shared" si="24"/>
        <v>2595.94</v>
      </c>
      <c r="K468" s="108"/>
      <c r="L468" s="107"/>
      <c r="M468" s="319">
        <f t="shared" si="22"/>
        <v>0</v>
      </c>
      <c r="N468" s="107"/>
    </row>
    <row r="469" spans="1:14" s="200" customFormat="1" ht="18" customHeight="1">
      <c r="A469" s="125">
        <v>466</v>
      </c>
      <c r="B469" s="107" t="s">
        <v>42</v>
      </c>
      <c r="C469" s="321">
        <v>43483</v>
      </c>
      <c r="D469" s="107" t="s">
        <v>1089</v>
      </c>
      <c r="E469" s="107" t="s">
        <v>1738</v>
      </c>
      <c r="F469" s="126">
        <v>4941.18</v>
      </c>
      <c r="G469" s="107" t="str">
        <f t="shared" si="23"/>
        <v>SH19-00466</v>
      </c>
      <c r="H469" s="108"/>
      <c r="I469" s="126"/>
      <c r="J469" s="110">
        <f t="shared" si="24"/>
        <v>4941.18</v>
      </c>
      <c r="K469" s="108"/>
      <c r="L469" s="107"/>
      <c r="M469" s="319">
        <f t="shared" si="22"/>
        <v>0</v>
      </c>
      <c r="N469" s="107"/>
    </row>
    <row r="470" spans="1:14" s="200" customFormat="1" ht="18" customHeight="1">
      <c r="A470" s="125">
        <v>467</v>
      </c>
      <c r="B470" s="107" t="s">
        <v>42</v>
      </c>
      <c r="C470" s="321">
        <v>43483</v>
      </c>
      <c r="D470" s="107" t="s">
        <v>1090</v>
      </c>
      <c r="E470" s="107" t="s">
        <v>1738</v>
      </c>
      <c r="F470" s="126">
        <v>5247.92</v>
      </c>
      <c r="G470" s="107" t="str">
        <f t="shared" si="23"/>
        <v>SH19-00467</v>
      </c>
      <c r="H470" s="108"/>
      <c r="I470" s="126"/>
      <c r="J470" s="110">
        <f t="shared" si="24"/>
        <v>5247.92</v>
      </c>
      <c r="K470" s="108"/>
      <c r="L470" s="107"/>
      <c r="M470" s="319">
        <f t="shared" si="22"/>
        <v>0</v>
      </c>
      <c r="N470" s="107"/>
    </row>
    <row r="471" spans="1:14" s="200" customFormat="1" ht="18" customHeight="1">
      <c r="A471" s="125">
        <v>468</v>
      </c>
      <c r="B471" s="107" t="s">
        <v>42</v>
      </c>
      <c r="C471" s="321">
        <v>43483</v>
      </c>
      <c r="D471" s="107" t="s">
        <v>1091</v>
      </c>
      <c r="E471" s="107" t="s">
        <v>1738</v>
      </c>
      <c r="F471" s="126">
        <v>1889.01</v>
      </c>
      <c r="G471" s="107" t="str">
        <f t="shared" si="23"/>
        <v>SH19-00468</v>
      </c>
      <c r="H471" s="108"/>
      <c r="I471" s="126"/>
      <c r="J471" s="110">
        <f t="shared" si="24"/>
        <v>1889.01</v>
      </c>
      <c r="K471" s="108"/>
      <c r="L471" s="107"/>
      <c r="M471" s="319">
        <f t="shared" si="22"/>
        <v>0</v>
      </c>
      <c r="N471" s="107"/>
    </row>
    <row r="472" spans="1:14" s="200" customFormat="1" ht="18" customHeight="1">
      <c r="A472" s="125">
        <v>469</v>
      </c>
      <c r="B472" s="107" t="s">
        <v>42</v>
      </c>
      <c r="C472" s="321">
        <v>43483</v>
      </c>
      <c r="D472" s="107" t="s">
        <v>1092</v>
      </c>
      <c r="E472" s="107" t="s">
        <v>1738</v>
      </c>
      <c r="F472" s="126">
        <v>6172.64</v>
      </c>
      <c r="G472" s="107" t="str">
        <f t="shared" si="23"/>
        <v>SH19-00469</v>
      </c>
      <c r="H472" s="108"/>
      <c r="I472" s="126"/>
      <c r="J472" s="110">
        <f t="shared" si="24"/>
        <v>6172.64</v>
      </c>
      <c r="K472" s="108"/>
      <c r="L472" s="107"/>
      <c r="M472" s="319">
        <f t="shared" si="22"/>
        <v>0</v>
      </c>
      <c r="N472" s="107"/>
    </row>
    <row r="473" spans="1:14" s="200" customFormat="1" ht="18" customHeight="1">
      <c r="A473" s="125">
        <v>470</v>
      </c>
      <c r="B473" s="107" t="s">
        <v>42</v>
      </c>
      <c r="C473" s="321">
        <v>43483</v>
      </c>
      <c r="D473" s="107" t="s">
        <v>1093</v>
      </c>
      <c r="E473" s="107" t="s">
        <v>1738</v>
      </c>
      <c r="F473" s="126">
        <v>1950.63</v>
      </c>
      <c r="G473" s="107" t="str">
        <f t="shared" si="23"/>
        <v>SH19-00470</v>
      </c>
      <c r="H473" s="108"/>
      <c r="I473" s="126"/>
      <c r="J473" s="110">
        <f t="shared" si="24"/>
        <v>1950.63</v>
      </c>
      <c r="K473" s="108"/>
      <c r="L473" s="107"/>
      <c r="M473" s="319">
        <f t="shared" si="22"/>
        <v>0</v>
      </c>
      <c r="N473" s="107"/>
    </row>
    <row r="474" spans="1:14" s="200" customFormat="1" ht="18" customHeight="1">
      <c r="A474" s="125">
        <v>471</v>
      </c>
      <c r="B474" s="107" t="s">
        <v>55</v>
      </c>
      <c r="C474" s="321">
        <v>43481</v>
      </c>
      <c r="D474" s="107" t="s">
        <v>1094</v>
      </c>
      <c r="E474" s="107" t="s">
        <v>1709</v>
      </c>
      <c r="F474" s="126">
        <v>1548.18</v>
      </c>
      <c r="G474" s="107" t="str">
        <f t="shared" si="23"/>
        <v>SH19-00471</v>
      </c>
      <c r="H474" s="108"/>
      <c r="I474" s="126"/>
      <c r="J474" s="110">
        <f t="shared" si="24"/>
        <v>1548.18</v>
      </c>
      <c r="K474" s="108"/>
      <c r="L474" s="107"/>
      <c r="M474" s="319">
        <f t="shared" si="22"/>
        <v>0</v>
      </c>
      <c r="N474" s="107"/>
    </row>
    <row r="475" spans="1:14" s="200" customFormat="1" ht="18" customHeight="1">
      <c r="A475" s="125">
        <v>472</v>
      </c>
      <c r="B475" s="107" t="s">
        <v>55</v>
      </c>
      <c r="C475" s="321">
        <v>43481</v>
      </c>
      <c r="D475" s="107" t="s">
        <v>1095</v>
      </c>
      <c r="E475" s="107" t="s">
        <v>1709</v>
      </c>
      <c r="F475" s="126">
        <v>838.62</v>
      </c>
      <c r="G475" s="107" t="str">
        <f t="shared" si="23"/>
        <v>SH19-00472</v>
      </c>
      <c r="H475" s="108"/>
      <c r="I475" s="126"/>
      <c r="J475" s="110">
        <f t="shared" si="24"/>
        <v>838.62</v>
      </c>
      <c r="K475" s="108"/>
      <c r="L475" s="107"/>
      <c r="M475" s="319">
        <f t="shared" si="22"/>
        <v>0</v>
      </c>
      <c r="N475" s="107"/>
    </row>
    <row r="476" spans="1:14" s="200" customFormat="1" ht="18" customHeight="1">
      <c r="A476" s="125">
        <v>473</v>
      </c>
      <c r="B476" s="107" t="s">
        <v>237</v>
      </c>
      <c r="C476" s="321">
        <v>43481</v>
      </c>
      <c r="D476" s="107" t="s">
        <v>1096</v>
      </c>
      <c r="E476" s="107" t="s">
        <v>1709</v>
      </c>
      <c r="F476" s="126">
        <v>878.04</v>
      </c>
      <c r="G476" s="107" t="str">
        <f t="shared" si="23"/>
        <v>SH19-00473</v>
      </c>
      <c r="H476" s="108"/>
      <c r="I476" s="126"/>
      <c r="J476" s="110">
        <f t="shared" si="24"/>
        <v>878.04</v>
      </c>
      <c r="K476" s="108"/>
      <c r="L476" s="107"/>
      <c r="M476" s="319">
        <f t="shared" si="22"/>
        <v>0</v>
      </c>
      <c r="N476" s="107"/>
    </row>
    <row r="477" spans="1:14" s="200" customFormat="1" ht="18" customHeight="1">
      <c r="A477" s="125">
        <v>474</v>
      </c>
      <c r="B477" s="107" t="s">
        <v>43</v>
      </c>
      <c r="C477" s="321">
        <v>43481</v>
      </c>
      <c r="D477" s="107" t="s">
        <v>1097</v>
      </c>
      <c r="E477" s="107" t="s">
        <v>1709</v>
      </c>
      <c r="F477" s="126">
        <v>2075</v>
      </c>
      <c r="G477" s="107" t="str">
        <f t="shared" si="23"/>
        <v>SH19-00474</v>
      </c>
      <c r="H477" s="108"/>
      <c r="I477" s="126"/>
      <c r="J477" s="110">
        <f t="shared" si="24"/>
        <v>2075</v>
      </c>
      <c r="K477" s="108"/>
      <c r="L477" s="107"/>
      <c r="M477" s="319">
        <f t="shared" si="22"/>
        <v>0</v>
      </c>
      <c r="N477" s="107"/>
    </row>
    <row r="478" spans="1:14" s="200" customFormat="1" ht="18" customHeight="1">
      <c r="A478" s="125">
        <v>475</v>
      </c>
      <c r="B478" s="107" t="s">
        <v>291</v>
      </c>
      <c r="C478" s="321">
        <v>43481</v>
      </c>
      <c r="D478" s="107" t="s">
        <v>1098</v>
      </c>
      <c r="E478" s="107" t="s">
        <v>1709</v>
      </c>
      <c r="F478" s="126">
        <v>2489.1</v>
      </c>
      <c r="G478" s="107" t="str">
        <f t="shared" si="23"/>
        <v>SH19-00475</v>
      </c>
      <c r="H478" s="108"/>
      <c r="I478" s="126"/>
      <c r="J478" s="110">
        <f t="shared" si="24"/>
        <v>2489.1</v>
      </c>
      <c r="K478" s="108"/>
      <c r="L478" s="107"/>
      <c r="M478" s="319">
        <f t="shared" si="22"/>
        <v>0</v>
      </c>
      <c r="N478" s="107"/>
    </row>
    <row r="479" spans="1:14" s="200" customFormat="1" ht="18" customHeight="1">
      <c r="A479" s="125">
        <v>476</v>
      </c>
      <c r="B479" s="107" t="s">
        <v>142</v>
      </c>
      <c r="C479" s="321">
        <v>43482</v>
      </c>
      <c r="D479" s="107" t="s">
        <v>1099</v>
      </c>
      <c r="E479" s="107" t="s">
        <v>1709</v>
      </c>
      <c r="F479" s="126">
        <v>981.03</v>
      </c>
      <c r="G479" s="107" t="str">
        <f t="shared" si="23"/>
        <v>SH19-00476</v>
      </c>
      <c r="H479" s="108"/>
      <c r="I479" s="126"/>
      <c r="J479" s="110">
        <f t="shared" si="24"/>
        <v>981.03</v>
      </c>
      <c r="K479" s="108"/>
      <c r="L479" s="107"/>
      <c r="M479" s="319">
        <f t="shared" si="22"/>
        <v>0</v>
      </c>
      <c r="N479" s="107"/>
    </row>
    <row r="480" spans="1:14" s="200" customFormat="1" ht="18" customHeight="1">
      <c r="A480" s="125">
        <v>477</v>
      </c>
      <c r="B480" s="107" t="s">
        <v>142</v>
      </c>
      <c r="C480" s="321">
        <v>43482</v>
      </c>
      <c r="D480" s="107" t="s">
        <v>1100</v>
      </c>
      <c r="E480" s="107" t="s">
        <v>1709</v>
      </c>
      <c r="F480" s="126">
        <v>275.7</v>
      </c>
      <c r="G480" s="107" t="str">
        <f t="shared" si="23"/>
        <v>SH19-00477</v>
      </c>
      <c r="H480" s="108"/>
      <c r="I480" s="126"/>
      <c r="J480" s="110">
        <f t="shared" si="24"/>
        <v>275.7</v>
      </c>
      <c r="K480" s="108"/>
      <c r="L480" s="107"/>
      <c r="M480" s="319">
        <f t="shared" si="22"/>
        <v>0</v>
      </c>
      <c r="N480" s="107"/>
    </row>
    <row r="481" spans="1:14" s="200" customFormat="1" ht="18" customHeight="1">
      <c r="A481" s="125">
        <v>478</v>
      </c>
      <c r="B481" s="107" t="s">
        <v>329</v>
      </c>
      <c r="C481" s="321">
        <v>43482</v>
      </c>
      <c r="D481" s="107" t="s">
        <v>1101</v>
      </c>
      <c r="E481" s="107" t="s">
        <v>1709</v>
      </c>
      <c r="F481" s="126">
        <v>3366.4</v>
      </c>
      <c r="G481" s="107" t="str">
        <f t="shared" si="23"/>
        <v>SH19-00478</v>
      </c>
      <c r="H481" s="108"/>
      <c r="I481" s="126"/>
      <c r="J481" s="110">
        <f t="shared" si="24"/>
        <v>3366.4</v>
      </c>
      <c r="K481" s="108"/>
      <c r="L481" s="107"/>
      <c r="M481" s="319">
        <f t="shared" si="22"/>
        <v>0</v>
      </c>
      <c r="N481" s="107"/>
    </row>
    <row r="482" spans="1:14" s="200" customFormat="1" ht="18" customHeight="1">
      <c r="A482" s="125">
        <v>479</v>
      </c>
      <c r="B482" s="107" t="s">
        <v>139</v>
      </c>
      <c r="C482" s="321">
        <v>43482</v>
      </c>
      <c r="D482" s="107" t="s">
        <v>1102</v>
      </c>
      <c r="E482" s="107" t="s">
        <v>1709</v>
      </c>
      <c r="F482" s="126">
        <v>1479</v>
      </c>
      <c r="G482" s="107" t="str">
        <f t="shared" si="23"/>
        <v>SH19-00479</v>
      </c>
      <c r="H482" s="108"/>
      <c r="I482" s="126"/>
      <c r="J482" s="110">
        <f t="shared" si="24"/>
        <v>1479</v>
      </c>
      <c r="K482" s="108"/>
      <c r="L482" s="107"/>
      <c r="M482" s="319">
        <f t="shared" si="22"/>
        <v>0</v>
      </c>
      <c r="N482" s="107"/>
    </row>
    <row r="483" spans="1:14" s="200" customFormat="1" ht="18" customHeight="1">
      <c r="A483" s="125">
        <v>480</v>
      </c>
      <c r="B483" s="107" t="s">
        <v>291</v>
      </c>
      <c r="C483" s="321">
        <v>43481</v>
      </c>
      <c r="D483" s="107" t="s">
        <v>1103</v>
      </c>
      <c r="E483" s="107" t="s">
        <v>1709</v>
      </c>
      <c r="F483" s="126">
        <v>106.2</v>
      </c>
      <c r="G483" s="107" t="str">
        <f t="shared" si="23"/>
        <v>SH19-00480</v>
      </c>
      <c r="H483" s="108"/>
      <c r="I483" s="126"/>
      <c r="J483" s="110">
        <f t="shared" si="24"/>
        <v>106.2</v>
      </c>
      <c r="K483" s="108"/>
      <c r="L483" s="107"/>
      <c r="M483" s="319">
        <f t="shared" si="22"/>
        <v>0</v>
      </c>
      <c r="N483" s="107"/>
    </row>
    <row r="484" spans="1:14" s="200" customFormat="1" ht="18" customHeight="1">
      <c r="A484" s="125">
        <v>481</v>
      </c>
      <c r="B484" s="107" t="s">
        <v>43</v>
      </c>
      <c r="C484" s="321">
        <v>43482</v>
      </c>
      <c r="D484" s="107" t="s">
        <v>1104</v>
      </c>
      <c r="E484" s="107" t="s">
        <v>1709</v>
      </c>
      <c r="F484" s="126">
        <v>3835.5</v>
      </c>
      <c r="G484" s="107" t="str">
        <f t="shared" si="23"/>
        <v>SH19-00481</v>
      </c>
      <c r="H484" s="108"/>
      <c r="I484" s="126"/>
      <c r="J484" s="110">
        <f t="shared" si="24"/>
        <v>3835.5</v>
      </c>
      <c r="K484" s="108"/>
      <c r="L484" s="107"/>
      <c r="M484" s="319">
        <f t="shared" si="22"/>
        <v>0</v>
      </c>
      <c r="N484" s="107"/>
    </row>
    <row r="485" spans="1:14" s="200" customFormat="1" ht="18" customHeight="1">
      <c r="A485" s="125">
        <v>482</v>
      </c>
      <c r="B485" s="107" t="s">
        <v>329</v>
      </c>
      <c r="C485" s="321">
        <v>43482</v>
      </c>
      <c r="D485" s="107" t="s">
        <v>1105</v>
      </c>
      <c r="E485" s="107" t="s">
        <v>1709</v>
      </c>
      <c r="F485" s="126">
        <v>1126.47</v>
      </c>
      <c r="G485" s="107" t="str">
        <f t="shared" si="23"/>
        <v>SH19-00482</v>
      </c>
      <c r="H485" s="108"/>
      <c r="I485" s="126"/>
      <c r="J485" s="110">
        <f t="shared" si="24"/>
        <v>1126.47</v>
      </c>
      <c r="K485" s="108"/>
      <c r="L485" s="107"/>
      <c r="M485" s="319">
        <f t="shared" si="22"/>
        <v>0</v>
      </c>
      <c r="N485" s="107"/>
    </row>
    <row r="486" spans="1:14" s="200" customFormat="1" ht="18" customHeight="1">
      <c r="A486" s="125">
        <v>483</v>
      </c>
      <c r="B486" s="107" t="s">
        <v>55</v>
      </c>
      <c r="C486" s="321">
        <v>43482</v>
      </c>
      <c r="D486" s="107" t="s">
        <v>1106</v>
      </c>
      <c r="E486" s="107" t="s">
        <v>1709</v>
      </c>
      <c r="F486" s="126">
        <v>1548.18</v>
      </c>
      <c r="G486" s="107" t="str">
        <f t="shared" si="23"/>
        <v>SH19-00483</v>
      </c>
      <c r="H486" s="108"/>
      <c r="I486" s="126"/>
      <c r="J486" s="110">
        <f t="shared" si="24"/>
        <v>1548.18</v>
      </c>
      <c r="K486" s="108"/>
      <c r="L486" s="107"/>
      <c r="M486" s="319">
        <f t="shared" ref="M486:M552" si="25">K486-H486</f>
        <v>0</v>
      </c>
      <c r="N486" s="107"/>
    </row>
    <row r="487" spans="1:14" s="200" customFormat="1" ht="18" customHeight="1">
      <c r="A487" s="125">
        <v>484</v>
      </c>
      <c r="B487" s="107" t="s">
        <v>55</v>
      </c>
      <c r="C487" s="321">
        <v>43482</v>
      </c>
      <c r="D487" s="107" t="s">
        <v>1107</v>
      </c>
      <c r="E487" s="107" t="s">
        <v>1709</v>
      </c>
      <c r="F487" s="126">
        <v>1644.84</v>
      </c>
      <c r="G487" s="107" t="str">
        <f t="shared" si="23"/>
        <v>SH19-00484</v>
      </c>
      <c r="H487" s="108"/>
      <c r="I487" s="126"/>
      <c r="J487" s="110">
        <f t="shared" si="24"/>
        <v>1644.84</v>
      </c>
      <c r="K487" s="108"/>
      <c r="L487" s="107"/>
      <c r="M487" s="319">
        <f t="shared" si="25"/>
        <v>0</v>
      </c>
      <c r="N487" s="107"/>
    </row>
    <row r="488" spans="1:14" s="200" customFormat="1" ht="18" customHeight="1">
      <c r="A488" s="125">
        <v>485</v>
      </c>
      <c r="B488" s="107" t="s">
        <v>224</v>
      </c>
      <c r="C488" s="321">
        <v>43482</v>
      </c>
      <c r="D488" s="107" t="s">
        <v>1108</v>
      </c>
      <c r="E488" s="107" t="s">
        <v>1709</v>
      </c>
      <c r="F488" s="126">
        <v>8659.57</v>
      </c>
      <c r="G488" s="107" t="str">
        <f t="shared" si="23"/>
        <v>SH19-00485</v>
      </c>
      <c r="H488" s="108"/>
      <c r="I488" s="126"/>
      <c r="J488" s="110">
        <f t="shared" si="24"/>
        <v>8659.57</v>
      </c>
      <c r="K488" s="108"/>
      <c r="L488" s="107"/>
      <c r="M488" s="319">
        <f t="shared" si="25"/>
        <v>0</v>
      </c>
      <c r="N488" s="107"/>
    </row>
    <row r="489" spans="1:14" s="200" customFormat="1" ht="18" customHeight="1">
      <c r="A489" s="125">
        <v>486</v>
      </c>
      <c r="B489" s="107" t="s">
        <v>1746</v>
      </c>
      <c r="C489" s="321"/>
      <c r="D489" s="327" t="s">
        <v>1109</v>
      </c>
      <c r="E489" s="107" t="s">
        <v>1709</v>
      </c>
      <c r="F489" s="126">
        <v>0</v>
      </c>
      <c r="G489" s="107" t="str">
        <f t="shared" si="23"/>
        <v>SH19-00486</v>
      </c>
      <c r="H489" s="108"/>
      <c r="I489" s="126"/>
      <c r="J489" s="110">
        <f t="shared" si="24"/>
        <v>0</v>
      </c>
      <c r="K489" s="108"/>
      <c r="L489" s="107"/>
      <c r="M489" s="319">
        <f t="shared" si="25"/>
        <v>0</v>
      </c>
      <c r="N489" s="107"/>
    </row>
    <row r="490" spans="1:14" s="200" customFormat="1" ht="18" customHeight="1">
      <c r="A490" s="125">
        <v>487</v>
      </c>
      <c r="B490" s="107" t="s">
        <v>55</v>
      </c>
      <c r="C490" s="321">
        <v>43482</v>
      </c>
      <c r="D490" s="107" t="s">
        <v>1110</v>
      </c>
      <c r="E490" s="107" t="s">
        <v>1709</v>
      </c>
      <c r="F490" s="126">
        <v>727.65</v>
      </c>
      <c r="G490" s="107" t="str">
        <f t="shared" si="23"/>
        <v>SH19-00487</v>
      </c>
      <c r="H490" s="108"/>
      <c r="I490" s="126"/>
      <c r="J490" s="110">
        <f t="shared" si="24"/>
        <v>727.65</v>
      </c>
      <c r="K490" s="108"/>
      <c r="L490" s="107"/>
      <c r="M490" s="319">
        <f t="shared" si="25"/>
        <v>0</v>
      </c>
      <c r="N490" s="107"/>
    </row>
    <row r="491" spans="1:14" s="200" customFormat="1" ht="18" customHeight="1">
      <c r="A491" s="125">
        <v>488</v>
      </c>
      <c r="B491" s="107" t="s">
        <v>50</v>
      </c>
      <c r="C491" s="321">
        <v>43482</v>
      </c>
      <c r="D491" s="107" t="s">
        <v>1111</v>
      </c>
      <c r="E491" s="107" t="s">
        <v>1709</v>
      </c>
      <c r="F491" s="126">
        <v>11326.56</v>
      </c>
      <c r="G491" s="107" t="str">
        <f t="shared" si="23"/>
        <v>SH19-00488</v>
      </c>
      <c r="H491" s="108"/>
      <c r="I491" s="126"/>
      <c r="J491" s="110">
        <f t="shared" si="24"/>
        <v>11326.56</v>
      </c>
      <c r="K491" s="108"/>
      <c r="L491" s="107"/>
      <c r="M491" s="319">
        <f t="shared" si="25"/>
        <v>0</v>
      </c>
      <c r="N491" s="107"/>
    </row>
    <row r="492" spans="1:14" s="200" customFormat="1" ht="18" customHeight="1">
      <c r="A492" s="125">
        <v>489</v>
      </c>
      <c r="B492" s="107" t="s">
        <v>53</v>
      </c>
      <c r="C492" s="321">
        <v>43482</v>
      </c>
      <c r="D492" s="107" t="s">
        <v>1112</v>
      </c>
      <c r="E492" s="107" t="s">
        <v>1709</v>
      </c>
      <c r="F492" s="126">
        <v>2516.0500000000002</v>
      </c>
      <c r="G492" s="107" t="str">
        <f t="shared" si="23"/>
        <v>SH19-00489</v>
      </c>
      <c r="H492" s="108"/>
      <c r="I492" s="126"/>
      <c r="J492" s="110">
        <f t="shared" si="24"/>
        <v>2516.0500000000002</v>
      </c>
      <c r="K492" s="108"/>
      <c r="L492" s="107"/>
      <c r="M492" s="319">
        <f t="shared" si="25"/>
        <v>0</v>
      </c>
      <c r="N492" s="107"/>
    </row>
    <row r="493" spans="1:14" s="200" customFormat="1" ht="18" customHeight="1">
      <c r="A493" s="125">
        <v>490</v>
      </c>
      <c r="B493" s="107" t="s">
        <v>42</v>
      </c>
      <c r="C493" s="321">
        <v>43482</v>
      </c>
      <c r="D493" s="107" t="s">
        <v>1113</v>
      </c>
      <c r="E493" s="107" t="s">
        <v>1737</v>
      </c>
      <c r="F493" s="126">
        <v>2736</v>
      </c>
      <c r="G493" s="107" t="str">
        <f t="shared" si="23"/>
        <v>SH19-00490</v>
      </c>
      <c r="H493" s="108"/>
      <c r="I493" s="126"/>
      <c r="J493" s="110">
        <f t="shared" si="24"/>
        <v>2736</v>
      </c>
      <c r="K493" s="108"/>
      <c r="L493" s="107"/>
      <c r="M493" s="319">
        <f t="shared" si="25"/>
        <v>0</v>
      </c>
      <c r="N493" s="107"/>
    </row>
    <row r="494" spans="1:14" s="200" customFormat="1" ht="18" customHeight="1">
      <c r="A494" s="125">
        <v>491</v>
      </c>
      <c r="B494" s="107" t="s">
        <v>1727</v>
      </c>
      <c r="C494" s="321">
        <v>43482</v>
      </c>
      <c r="D494" s="107" t="s">
        <v>1114</v>
      </c>
      <c r="E494" s="107" t="s">
        <v>1709</v>
      </c>
      <c r="F494" s="126">
        <v>324.2</v>
      </c>
      <c r="G494" s="107" t="str">
        <f t="shared" si="23"/>
        <v>SH19-00491</v>
      </c>
      <c r="H494" s="108"/>
      <c r="I494" s="126"/>
      <c r="J494" s="110">
        <f t="shared" si="24"/>
        <v>324.2</v>
      </c>
      <c r="K494" s="108"/>
      <c r="L494" s="107"/>
      <c r="M494" s="319">
        <f t="shared" si="25"/>
        <v>0</v>
      </c>
      <c r="N494" s="107"/>
    </row>
    <row r="495" spans="1:14" s="200" customFormat="1" ht="18" customHeight="1">
      <c r="A495" s="125">
        <v>492</v>
      </c>
      <c r="B495" s="107" t="s">
        <v>335</v>
      </c>
      <c r="C495" s="321">
        <v>43482</v>
      </c>
      <c r="D495" s="107" t="s">
        <v>1115</v>
      </c>
      <c r="E495" s="107" t="s">
        <v>1709</v>
      </c>
      <c r="F495" s="126">
        <v>362.99</v>
      </c>
      <c r="G495" s="107" t="str">
        <f t="shared" si="23"/>
        <v>SH19-00492</v>
      </c>
      <c r="H495" s="108"/>
      <c r="I495" s="126"/>
      <c r="J495" s="110">
        <f t="shared" si="24"/>
        <v>362.99</v>
      </c>
      <c r="K495" s="108"/>
      <c r="L495" s="107"/>
      <c r="M495" s="319">
        <f t="shared" si="25"/>
        <v>0</v>
      </c>
      <c r="N495" s="107"/>
    </row>
    <row r="496" spans="1:14" s="200" customFormat="1" ht="18" customHeight="1">
      <c r="A496" s="125">
        <v>493</v>
      </c>
      <c r="B496" s="107" t="s">
        <v>142</v>
      </c>
      <c r="C496" s="321">
        <v>43482</v>
      </c>
      <c r="D496" s="107" t="s">
        <v>1116</v>
      </c>
      <c r="E496" s="107" t="s">
        <v>1709</v>
      </c>
      <c r="F496" s="126">
        <v>3956.41</v>
      </c>
      <c r="G496" s="107" t="str">
        <f t="shared" si="23"/>
        <v>SH19-00493</v>
      </c>
      <c r="H496" s="108"/>
      <c r="I496" s="126"/>
      <c r="J496" s="110">
        <f t="shared" si="24"/>
        <v>3956.41</v>
      </c>
      <c r="K496" s="108"/>
      <c r="L496" s="107"/>
      <c r="M496" s="319">
        <f t="shared" si="25"/>
        <v>0</v>
      </c>
      <c r="N496" s="107"/>
    </row>
    <row r="497" spans="1:14" s="200" customFormat="1" ht="18" customHeight="1">
      <c r="A497" s="125">
        <v>494</v>
      </c>
      <c r="B497" s="107" t="s">
        <v>142</v>
      </c>
      <c r="C497" s="321">
        <v>43482</v>
      </c>
      <c r="D497" s="107" t="s">
        <v>1117</v>
      </c>
      <c r="E497" s="107" t="s">
        <v>1709</v>
      </c>
      <c r="F497" s="126">
        <v>722.26</v>
      </c>
      <c r="G497" s="107" t="str">
        <f t="shared" si="23"/>
        <v>SH19-00494</v>
      </c>
      <c r="H497" s="108"/>
      <c r="I497" s="126"/>
      <c r="J497" s="110">
        <f t="shared" si="24"/>
        <v>722.26</v>
      </c>
      <c r="K497" s="108"/>
      <c r="L497" s="107"/>
      <c r="M497" s="319">
        <f t="shared" si="25"/>
        <v>0</v>
      </c>
      <c r="N497" s="107"/>
    </row>
    <row r="498" spans="1:14" s="200" customFormat="1" ht="18" customHeight="1">
      <c r="A498" s="125">
        <v>495</v>
      </c>
      <c r="B498" s="107" t="s">
        <v>42</v>
      </c>
      <c r="C498" s="321">
        <v>43483</v>
      </c>
      <c r="D498" s="107" t="s">
        <v>1118</v>
      </c>
      <c r="E498" s="107" t="s">
        <v>1738</v>
      </c>
      <c r="F498" s="126">
        <v>2087.84</v>
      </c>
      <c r="G498" s="107" t="str">
        <f t="shared" si="23"/>
        <v>SH19-00495</v>
      </c>
      <c r="H498" s="108"/>
      <c r="I498" s="126"/>
      <c r="J498" s="110">
        <f t="shared" si="24"/>
        <v>2087.84</v>
      </c>
      <c r="K498" s="108"/>
      <c r="L498" s="107"/>
      <c r="M498" s="319">
        <f t="shared" si="25"/>
        <v>0</v>
      </c>
      <c r="N498" s="107"/>
    </row>
    <row r="499" spans="1:14" s="200" customFormat="1" ht="18" customHeight="1">
      <c r="A499" s="125">
        <v>496</v>
      </c>
      <c r="B499" s="107" t="s">
        <v>288</v>
      </c>
      <c r="C499" s="321">
        <v>43482</v>
      </c>
      <c r="D499" s="107" t="s">
        <v>1119</v>
      </c>
      <c r="E499" s="107" t="s">
        <v>1709</v>
      </c>
      <c r="F499" s="126">
        <v>1811.34</v>
      </c>
      <c r="G499" s="107" t="str">
        <f t="shared" si="23"/>
        <v>SH19-00496</v>
      </c>
      <c r="H499" s="108"/>
      <c r="I499" s="126"/>
      <c r="J499" s="110">
        <f t="shared" si="24"/>
        <v>1811.34</v>
      </c>
      <c r="K499" s="108"/>
      <c r="L499" s="107"/>
      <c r="M499" s="319">
        <f t="shared" si="25"/>
        <v>0</v>
      </c>
      <c r="N499" s="107"/>
    </row>
    <row r="500" spans="1:14" s="200" customFormat="1" ht="18" customHeight="1">
      <c r="A500" s="125">
        <v>497</v>
      </c>
      <c r="B500" s="107" t="s">
        <v>329</v>
      </c>
      <c r="C500" s="321">
        <v>43482</v>
      </c>
      <c r="D500" s="107" t="s">
        <v>1120</v>
      </c>
      <c r="E500" s="107" t="s">
        <v>1709</v>
      </c>
      <c r="F500" s="126">
        <v>2691.58</v>
      </c>
      <c r="G500" s="107" t="str">
        <f t="shared" si="23"/>
        <v>SH19-00497</v>
      </c>
      <c r="H500" s="108"/>
      <c r="I500" s="126"/>
      <c r="J500" s="110">
        <f t="shared" si="24"/>
        <v>2691.58</v>
      </c>
      <c r="K500" s="108"/>
      <c r="L500" s="107"/>
      <c r="M500" s="319">
        <f t="shared" si="25"/>
        <v>0</v>
      </c>
      <c r="N500" s="107"/>
    </row>
    <row r="501" spans="1:14" s="200" customFormat="1" ht="18" customHeight="1">
      <c r="A501" s="125">
        <v>498</v>
      </c>
      <c r="B501" s="107" t="s">
        <v>237</v>
      </c>
      <c r="C501" s="321">
        <v>43482</v>
      </c>
      <c r="D501" s="107" t="s">
        <v>1121</v>
      </c>
      <c r="E501" s="107" t="s">
        <v>1709</v>
      </c>
      <c r="F501" s="126">
        <v>4748.9399999999996</v>
      </c>
      <c r="G501" s="107" t="str">
        <f t="shared" si="23"/>
        <v>SH19-00498</v>
      </c>
      <c r="H501" s="108"/>
      <c r="I501" s="126"/>
      <c r="J501" s="110">
        <f t="shared" si="24"/>
        <v>4748.9399999999996</v>
      </c>
      <c r="K501" s="108"/>
      <c r="L501" s="107"/>
      <c r="M501" s="319">
        <f t="shared" si="25"/>
        <v>0</v>
      </c>
      <c r="N501" s="107"/>
    </row>
    <row r="502" spans="1:14" s="200" customFormat="1" ht="18" customHeight="1">
      <c r="A502" s="125">
        <v>499</v>
      </c>
      <c r="B502" s="107" t="s">
        <v>288</v>
      </c>
      <c r="C502" s="321">
        <v>43482</v>
      </c>
      <c r="D502" s="107" t="s">
        <v>1122</v>
      </c>
      <c r="E502" s="107" t="s">
        <v>1709</v>
      </c>
      <c r="F502" s="126">
        <v>864.6</v>
      </c>
      <c r="G502" s="107" t="str">
        <f t="shared" si="23"/>
        <v>SH19-00499</v>
      </c>
      <c r="H502" s="108"/>
      <c r="I502" s="126"/>
      <c r="J502" s="110">
        <f t="shared" si="24"/>
        <v>864.6</v>
      </c>
      <c r="K502" s="108"/>
      <c r="L502" s="107"/>
      <c r="M502" s="319">
        <f t="shared" si="25"/>
        <v>0</v>
      </c>
      <c r="N502" s="107"/>
    </row>
    <row r="503" spans="1:14" s="200" customFormat="1" ht="18" customHeight="1">
      <c r="A503" s="125">
        <v>500</v>
      </c>
      <c r="B503" s="107" t="s">
        <v>49</v>
      </c>
      <c r="C503" s="321">
        <v>43482</v>
      </c>
      <c r="D503" s="107" t="s">
        <v>1123</v>
      </c>
      <c r="E503" s="107" t="s">
        <v>1709</v>
      </c>
      <c r="F503" s="126">
        <v>14242.8</v>
      </c>
      <c r="G503" s="107" t="str">
        <f t="shared" si="23"/>
        <v>SH19-00500</v>
      </c>
      <c r="H503" s="108"/>
      <c r="I503" s="126"/>
      <c r="J503" s="110">
        <f t="shared" si="24"/>
        <v>14242.8</v>
      </c>
      <c r="K503" s="108"/>
      <c r="L503" s="107"/>
      <c r="M503" s="319">
        <f t="shared" si="25"/>
        <v>0</v>
      </c>
      <c r="N503" s="107"/>
    </row>
    <row r="504" spans="1:14" s="200" customFormat="1" ht="18" customHeight="1">
      <c r="A504" s="125">
        <v>501</v>
      </c>
      <c r="B504" s="107" t="s">
        <v>141</v>
      </c>
      <c r="C504" s="321">
        <v>43482</v>
      </c>
      <c r="D504" s="107" t="s">
        <v>1124</v>
      </c>
      <c r="E504" s="107" t="s">
        <v>1709</v>
      </c>
      <c r="F504" s="126">
        <v>2707.5</v>
      </c>
      <c r="G504" s="107" t="str">
        <f t="shared" si="23"/>
        <v>SH19-00501</v>
      </c>
      <c r="H504" s="108"/>
      <c r="I504" s="126"/>
      <c r="J504" s="110">
        <f t="shared" si="24"/>
        <v>2707.5</v>
      </c>
      <c r="K504" s="108"/>
      <c r="L504" s="107"/>
      <c r="M504" s="319">
        <f t="shared" si="25"/>
        <v>0</v>
      </c>
      <c r="N504" s="107"/>
    </row>
    <row r="505" spans="1:14" s="200" customFormat="1" ht="18" customHeight="1">
      <c r="A505" s="125">
        <v>502</v>
      </c>
      <c r="B505" s="107" t="s">
        <v>42</v>
      </c>
      <c r="C505" s="321">
        <v>43486</v>
      </c>
      <c r="D505" s="107" t="s">
        <v>1125</v>
      </c>
      <c r="E505" s="107" t="s">
        <v>1739</v>
      </c>
      <c r="F505" s="126">
        <v>5596.22</v>
      </c>
      <c r="G505" s="107" t="str">
        <f t="shared" si="23"/>
        <v>SH19-00502</v>
      </c>
      <c r="H505" s="108"/>
      <c r="I505" s="126"/>
      <c r="J505" s="110">
        <f t="shared" si="24"/>
        <v>5596.22</v>
      </c>
      <c r="K505" s="108"/>
      <c r="L505" s="107"/>
      <c r="M505" s="319">
        <f t="shared" si="25"/>
        <v>0</v>
      </c>
      <c r="N505" s="107"/>
    </row>
    <row r="506" spans="1:14" s="200" customFormat="1" ht="18" customHeight="1">
      <c r="A506" s="125">
        <v>503</v>
      </c>
      <c r="B506" s="107" t="s">
        <v>42</v>
      </c>
      <c r="C506" s="321">
        <v>43486</v>
      </c>
      <c r="D506" s="107" t="s">
        <v>1126</v>
      </c>
      <c r="E506" s="107" t="s">
        <v>1739</v>
      </c>
      <c r="F506" s="126">
        <v>8419.81</v>
      </c>
      <c r="G506" s="107" t="str">
        <f t="shared" si="23"/>
        <v>SH19-00503</v>
      </c>
      <c r="H506" s="108"/>
      <c r="I506" s="126"/>
      <c r="J506" s="110">
        <f t="shared" si="24"/>
        <v>8419.81</v>
      </c>
      <c r="K506" s="108"/>
      <c r="L506" s="107"/>
      <c r="M506" s="319">
        <f t="shared" si="25"/>
        <v>0</v>
      </c>
      <c r="N506" s="107"/>
    </row>
    <row r="507" spans="1:14" s="200" customFormat="1" ht="18" customHeight="1">
      <c r="A507" s="125">
        <v>504</v>
      </c>
      <c r="B507" s="107" t="s">
        <v>42</v>
      </c>
      <c r="C507" s="321">
        <v>43486</v>
      </c>
      <c r="D507" s="107" t="s">
        <v>1127</v>
      </c>
      <c r="E507" s="107" t="s">
        <v>1739</v>
      </c>
      <c r="F507" s="126">
        <v>3281.1</v>
      </c>
      <c r="G507" s="107" t="str">
        <f t="shared" si="23"/>
        <v>SH19-00504</v>
      </c>
      <c r="H507" s="108"/>
      <c r="I507" s="126"/>
      <c r="J507" s="110">
        <f t="shared" si="24"/>
        <v>3281.1</v>
      </c>
      <c r="K507" s="108"/>
      <c r="L507" s="107"/>
      <c r="M507" s="319">
        <f t="shared" si="25"/>
        <v>0</v>
      </c>
      <c r="N507" s="107"/>
    </row>
    <row r="508" spans="1:14" s="200" customFormat="1" ht="18" customHeight="1">
      <c r="A508" s="125">
        <v>505</v>
      </c>
      <c r="B508" s="107" t="s">
        <v>42</v>
      </c>
      <c r="C508" s="321">
        <v>43486</v>
      </c>
      <c r="D508" s="107" t="s">
        <v>1128</v>
      </c>
      <c r="E508" s="107" t="s">
        <v>1739</v>
      </c>
      <c r="F508" s="126">
        <v>8441.9</v>
      </c>
      <c r="G508" s="107" t="str">
        <f t="shared" si="23"/>
        <v>SH19-00505</v>
      </c>
      <c r="H508" s="108"/>
      <c r="I508" s="126"/>
      <c r="J508" s="110">
        <f t="shared" si="24"/>
        <v>8441.9</v>
      </c>
      <c r="K508" s="108"/>
      <c r="L508" s="107"/>
      <c r="M508" s="319">
        <f t="shared" si="25"/>
        <v>0</v>
      </c>
      <c r="N508" s="107"/>
    </row>
    <row r="509" spans="1:14" s="200" customFormat="1" ht="18" customHeight="1">
      <c r="A509" s="125">
        <v>506</v>
      </c>
      <c r="B509" s="107" t="s">
        <v>42</v>
      </c>
      <c r="C509" s="321">
        <v>43486</v>
      </c>
      <c r="D509" s="107" t="s">
        <v>1129</v>
      </c>
      <c r="E509" s="107" t="s">
        <v>1739</v>
      </c>
      <c r="F509" s="126">
        <v>1088.67</v>
      </c>
      <c r="G509" s="107" t="str">
        <f t="shared" si="23"/>
        <v>SH19-00506</v>
      </c>
      <c r="H509" s="108"/>
      <c r="I509" s="126"/>
      <c r="J509" s="110">
        <f t="shared" si="24"/>
        <v>1088.67</v>
      </c>
      <c r="K509" s="108"/>
      <c r="L509" s="107"/>
      <c r="M509" s="319">
        <f t="shared" si="25"/>
        <v>0</v>
      </c>
      <c r="N509" s="107"/>
    </row>
    <row r="510" spans="1:14" s="200" customFormat="1" ht="18" customHeight="1">
      <c r="A510" s="125">
        <v>507</v>
      </c>
      <c r="B510" s="107" t="s">
        <v>42</v>
      </c>
      <c r="C510" s="321">
        <v>43486</v>
      </c>
      <c r="D510" s="107" t="s">
        <v>1130</v>
      </c>
      <c r="E510" s="107" t="s">
        <v>1739</v>
      </c>
      <c r="F510" s="126">
        <v>7787.18</v>
      </c>
      <c r="G510" s="107" t="str">
        <f t="shared" si="23"/>
        <v>SH19-00507</v>
      </c>
      <c r="H510" s="108"/>
      <c r="I510" s="126"/>
      <c r="J510" s="110">
        <f t="shared" si="24"/>
        <v>7787.18</v>
      </c>
      <c r="K510" s="108"/>
      <c r="L510" s="107"/>
      <c r="M510" s="319">
        <f t="shared" si="25"/>
        <v>0</v>
      </c>
      <c r="N510" s="107"/>
    </row>
    <row r="511" spans="1:14" s="200" customFormat="1" ht="18" customHeight="1">
      <c r="A511" s="125">
        <v>508</v>
      </c>
      <c r="B511" s="107" t="s">
        <v>42</v>
      </c>
      <c r="C511" s="321">
        <v>43486</v>
      </c>
      <c r="D511" s="107" t="s">
        <v>1131</v>
      </c>
      <c r="E511" s="107" t="s">
        <v>1739</v>
      </c>
      <c r="F511" s="126">
        <v>13358.52</v>
      </c>
      <c r="G511" s="107" t="str">
        <f t="shared" ref="G511:G574" si="26">D511</f>
        <v>SH19-00508</v>
      </c>
      <c r="H511" s="108"/>
      <c r="I511" s="126"/>
      <c r="J511" s="110">
        <f t="shared" si="24"/>
        <v>13358.52</v>
      </c>
      <c r="K511" s="108"/>
      <c r="L511" s="107"/>
      <c r="M511" s="319">
        <f t="shared" si="25"/>
        <v>0</v>
      </c>
      <c r="N511" s="107"/>
    </row>
    <row r="512" spans="1:14" s="200" customFormat="1" ht="18" customHeight="1">
      <c r="A512" s="125">
        <v>509</v>
      </c>
      <c r="B512" s="107" t="s">
        <v>42</v>
      </c>
      <c r="C512" s="321">
        <v>43486</v>
      </c>
      <c r="D512" s="107" t="s">
        <v>1132</v>
      </c>
      <c r="E512" s="107" t="s">
        <v>1739</v>
      </c>
      <c r="F512" s="126">
        <v>2049.66</v>
      </c>
      <c r="G512" s="107" t="str">
        <f t="shared" si="26"/>
        <v>SH19-00509</v>
      </c>
      <c r="H512" s="108"/>
      <c r="I512" s="126"/>
      <c r="J512" s="110">
        <f t="shared" si="24"/>
        <v>2049.66</v>
      </c>
      <c r="K512" s="108"/>
      <c r="L512" s="107"/>
      <c r="M512" s="319">
        <f t="shared" si="25"/>
        <v>0</v>
      </c>
      <c r="N512" s="107"/>
    </row>
    <row r="513" spans="1:14" s="200" customFormat="1" ht="18" customHeight="1">
      <c r="A513" s="125">
        <v>510</v>
      </c>
      <c r="B513" s="107" t="s">
        <v>42</v>
      </c>
      <c r="C513" s="321">
        <v>43486</v>
      </c>
      <c r="D513" s="107" t="s">
        <v>1133</v>
      </c>
      <c r="E513" s="107" t="s">
        <v>1739</v>
      </c>
      <c r="F513" s="126">
        <v>12912.19</v>
      </c>
      <c r="G513" s="107" t="str">
        <f t="shared" si="26"/>
        <v>SH19-00510</v>
      </c>
      <c r="H513" s="108"/>
      <c r="I513" s="126"/>
      <c r="J513" s="110">
        <f t="shared" si="24"/>
        <v>12912.19</v>
      </c>
      <c r="K513" s="108"/>
      <c r="L513" s="107"/>
      <c r="M513" s="319">
        <f t="shared" si="25"/>
        <v>0</v>
      </c>
      <c r="N513" s="107"/>
    </row>
    <row r="514" spans="1:14" s="200" customFormat="1" ht="18" customHeight="1">
      <c r="A514" s="125">
        <v>511</v>
      </c>
      <c r="B514" s="107" t="s">
        <v>42</v>
      </c>
      <c r="C514" s="321">
        <v>43486</v>
      </c>
      <c r="D514" s="107" t="s">
        <v>1134</v>
      </c>
      <c r="E514" s="107" t="s">
        <v>1739</v>
      </c>
      <c r="F514" s="126">
        <v>1607.71</v>
      </c>
      <c r="G514" s="107" t="str">
        <f t="shared" si="26"/>
        <v>SH19-00511</v>
      </c>
      <c r="H514" s="108"/>
      <c r="I514" s="126"/>
      <c r="J514" s="110">
        <f t="shared" si="24"/>
        <v>1607.71</v>
      </c>
      <c r="K514" s="108"/>
      <c r="L514" s="107"/>
      <c r="M514" s="319">
        <f t="shared" si="25"/>
        <v>0</v>
      </c>
      <c r="N514" s="107"/>
    </row>
    <row r="515" spans="1:14" s="200" customFormat="1" ht="18" customHeight="1">
      <c r="A515" s="125">
        <v>512</v>
      </c>
      <c r="B515" s="107" t="s">
        <v>42</v>
      </c>
      <c r="C515" s="321">
        <v>43486</v>
      </c>
      <c r="D515" s="107" t="s">
        <v>1135</v>
      </c>
      <c r="E515" s="107" t="s">
        <v>1739</v>
      </c>
      <c r="F515" s="126">
        <v>9399.24</v>
      </c>
      <c r="G515" s="107" t="str">
        <f t="shared" si="26"/>
        <v>SH19-00512</v>
      </c>
      <c r="H515" s="108"/>
      <c r="I515" s="126"/>
      <c r="J515" s="110">
        <f t="shared" si="24"/>
        <v>9399.24</v>
      </c>
      <c r="K515" s="108"/>
      <c r="L515" s="107"/>
      <c r="M515" s="319">
        <f t="shared" si="25"/>
        <v>0</v>
      </c>
      <c r="N515" s="107"/>
    </row>
    <row r="516" spans="1:14" s="200" customFormat="1" ht="18" customHeight="1">
      <c r="A516" s="125">
        <v>513</v>
      </c>
      <c r="B516" s="107" t="s">
        <v>346</v>
      </c>
      <c r="C516" s="321">
        <v>43483</v>
      </c>
      <c r="D516" s="107" t="s">
        <v>1136</v>
      </c>
      <c r="E516" s="107" t="s">
        <v>1709</v>
      </c>
      <c r="F516" s="126">
        <v>2073.6</v>
      </c>
      <c r="G516" s="107" t="str">
        <f t="shared" si="26"/>
        <v>SH19-00513</v>
      </c>
      <c r="H516" s="108"/>
      <c r="I516" s="126"/>
      <c r="J516" s="110">
        <f t="shared" si="24"/>
        <v>2073.6</v>
      </c>
      <c r="K516" s="108"/>
      <c r="L516" s="107"/>
      <c r="M516" s="319">
        <f t="shared" si="25"/>
        <v>0</v>
      </c>
      <c r="N516" s="107"/>
    </row>
    <row r="517" spans="1:14" s="200" customFormat="1" ht="18" customHeight="1">
      <c r="A517" s="125">
        <v>514</v>
      </c>
      <c r="B517" s="107" t="s">
        <v>55</v>
      </c>
      <c r="C517" s="321">
        <v>43483</v>
      </c>
      <c r="D517" s="107" t="s">
        <v>1137</v>
      </c>
      <c r="E517" s="107" t="s">
        <v>1709</v>
      </c>
      <c r="F517" s="126">
        <v>1548.18</v>
      </c>
      <c r="G517" s="107" t="str">
        <f t="shared" si="26"/>
        <v>SH19-00514</v>
      </c>
      <c r="H517" s="108"/>
      <c r="I517" s="126"/>
      <c r="J517" s="110">
        <f t="shared" si="24"/>
        <v>1548.18</v>
      </c>
      <c r="K517" s="108"/>
      <c r="L517" s="107"/>
      <c r="M517" s="319">
        <f t="shared" si="25"/>
        <v>0</v>
      </c>
      <c r="N517" s="107"/>
    </row>
    <row r="518" spans="1:14" s="200" customFormat="1" ht="18" customHeight="1">
      <c r="A518" s="125">
        <v>515</v>
      </c>
      <c r="B518" s="107" t="s">
        <v>55</v>
      </c>
      <c r="C518" s="321">
        <v>43483</v>
      </c>
      <c r="D518" s="107" t="s">
        <v>1138</v>
      </c>
      <c r="E518" s="107" t="s">
        <v>1709</v>
      </c>
      <c r="F518" s="126">
        <v>1644.84</v>
      </c>
      <c r="G518" s="107" t="str">
        <f t="shared" si="26"/>
        <v>SH19-00515</v>
      </c>
      <c r="H518" s="108"/>
      <c r="I518" s="126"/>
      <c r="J518" s="110">
        <f t="shared" ref="J518:J581" si="27">F518-I518</f>
        <v>1644.84</v>
      </c>
      <c r="K518" s="108"/>
      <c r="L518" s="107"/>
      <c r="M518" s="319">
        <f t="shared" si="25"/>
        <v>0</v>
      </c>
      <c r="N518" s="107"/>
    </row>
    <row r="519" spans="1:14" s="200" customFormat="1" ht="18" customHeight="1">
      <c r="A519" s="125">
        <v>516</v>
      </c>
      <c r="B519" s="107" t="s">
        <v>142</v>
      </c>
      <c r="C519" s="321">
        <v>43483</v>
      </c>
      <c r="D519" s="107" t="s">
        <v>1139</v>
      </c>
      <c r="E519" s="107" t="s">
        <v>1709</v>
      </c>
      <c r="F519" s="126">
        <v>627</v>
      </c>
      <c r="G519" s="107" t="str">
        <f t="shared" si="26"/>
        <v>SH19-00516</v>
      </c>
      <c r="H519" s="108"/>
      <c r="I519" s="126"/>
      <c r="J519" s="110">
        <f t="shared" si="27"/>
        <v>627</v>
      </c>
      <c r="K519" s="108"/>
      <c r="L519" s="107"/>
      <c r="M519" s="319">
        <f t="shared" si="25"/>
        <v>0</v>
      </c>
      <c r="N519" s="107"/>
    </row>
    <row r="520" spans="1:14" s="200" customFormat="1" ht="18" customHeight="1">
      <c r="A520" s="125">
        <v>517</v>
      </c>
      <c r="B520" s="107" t="s">
        <v>139</v>
      </c>
      <c r="C520" s="321">
        <v>43483</v>
      </c>
      <c r="D520" s="107" t="s">
        <v>1140</v>
      </c>
      <c r="E520" s="107" t="s">
        <v>1709</v>
      </c>
      <c r="F520" s="126">
        <v>2461.5</v>
      </c>
      <c r="G520" s="107" t="str">
        <f t="shared" si="26"/>
        <v>SH19-00517</v>
      </c>
      <c r="H520" s="108"/>
      <c r="I520" s="126"/>
      <c r="J520" s="110">
        <f t="shared" si="27"/>
        <v>2461.5</v>
      </c>
      <c r="K520" s="108"/>
      <c r="L520" s="107"/>
      <c r="M520" s="319">
        <f t="shared" si="25"/>
        <v>0</v>
      </c>
      <c r="N520" s="107"/>
    </row>
    <row r="521" spans="1:14" s="200" customFormat="1" ht="18" customHeight="1">
      <c r="A521" s="125">
        <v>518</v>
      </c>
      <c r="B521" s="107" t="s">
        <v>142</v>
      </c>
      <c r="C521" s="321">
        <v>43483</v>
      </c>
      <c r="D521" s="107" t="s">
        <v>1141</v>
      </c>
      <c r="E521" s="107" t="s">
        <v>1709</v>
      </c>
      <c r="F521" s="126">
        <v>1259.75</v>
      </c>
      <c r="G521" s="107" t="str">
        <f t="shared" si="26"/>
        <v>SH19-00518</v>
      </c>
      <c r="H521" s="108"/>
      <c r="I521" s="126"/>
      <c r="J521" s="110">
        <f t="shared" si="27"/>
        <v>1259.75</v>
      </c>
      <c r="K521" s="108"/>
      <c r="L521" s="107"/>
      <c r="M521" s="319">
        <f t="shared" si="25"/>
        <v>0</v>
      </c>
      <c r="N521" s="107"/>
    </row>
    <row r="522" spans="1:14" s="200" customFormat="1" ht="18" customHeight="1">
      <c r="A522" s="125">
        <v>519</v>
      </c>
      <c r="B522" s="107" t="s">
        <v>142</v>
      </c>
      <c r="C522" s="321">
        <v>43483</v>
      </c>
      <c r="D522" s="107" t="s">
        <v>1142</v>
      </c>
      <c r="E522" s="107" t="s">
        <v>1709</v>
      </c>
      <c r="F522" s="126">
        <v>131.85</v>
      </c>
      <c r="G522" s="107" t="str">
        <f t="shared" si="26"/>
        <v>SH19-00519</v>
      </c>
      <c r="H522" s="108"/>
      <c r="I522" s="126"/>
      <c r="J522" s="110">
        <f t="shared" si="27"/>
        <v>131.85</v>
      </c>
      <c r="K522" s="108"/>
      <c r="L522" s="107"/>
      <c r="M522" s="319">
        <f t="shared" si="25"/>
        <v>0</v>
      </c>
      <c r="N522" s="107"/>
    </row>
    <row r="523" spans="1:14" s="200" customFormat="1" ht="18" customHeight="1">
      <c r="A523" s="125">
        <v>520</v>
      </c>
      <c r="B523" s="107" t="s">
        <v>42</v>
      </c>
      <c r="C523" s="321">
        <v>43483</v>
      </c>
      <c r="D523" s="107" t="s">
        <v>1143</v>
      </c>
      <c r="E523" s="107" t="s">
        <v>1738</v>
      </c>
      <c r="F523" s="126">
        <v>30.42</v>
      </c>
      <c r="G523" s="107" t="str">
        <f t="shared" si="26"/>
        <v>SH19-00520</v>
      </c>
      <c r="H523" s="108"/>
      <c r="I523" s="126"/>
      <c r="J523" s="110">
        <f t="shared" si="27"/>
        <v>30.42</v>
      </c>
      <c r="K523" s="108"/>
      <c r="L523" s="107"/>
      <c r="M523" s="319">
        <f t="shared" si="25"/>
        <v>0</v>
      </c>
      <c r="N523" s="107"/>
    </row>
    <row r="524" spans="1:14" s="200" customFormat="1" ht="18" customHeight="1">
      <c r="A524" s="125">
        <v>521</v>
      </c>
      <c r="B524" s="107" t="s">
        <v>43</v>
      </c>
      <c r="C524" s="321">
        <v>43483</v>
      </c>
      <c r="D524" s="107" t="s">
        <v>1144</v>
      </c>
      <c r="E524" s="107" t="s">
        <v>1709</v>
      </c>
      <c r="F524" s="126">
        <v>3810.32</v>
      </c>
      <c r="G524" s="107" t="str">
        <f t="shared" si="26"/>
        <v>SH19-00521</v>
      </c>
      <c r="H524" s="108"/>
      <c r="I524" s="126"/>
      <c r="J524" s="110">
        <f t="shared" si="27"/>
        <v>3810.32</v>
      </c>
      <c r="K524" s="108"/>
      <c r="L524" s="107"/>
      <c r="M524" s="319">
        <f t="shared" si="25"/>
        <v>0</v>
      </c>
      <c r="N524" s="107"/>
    </row>
    <row r="525" spans="1:14" s="200" customFormat="1" ht="18" customHeight="1">
      <c r="A525" s="125">
        <v>522</v>
      </c>
      <c r="B525" s="107" t="s">
        <v>291</v>
      </c>
      <c r="C525" s="321">
        <v>43483</v>
      </c>
      <c r="D525" s="107" t="s">
        <v>1145</v>
      </c>
      <c r="E525" s="107" t="s">
        <v>1709</v>
      </c>
      <c r="F525" s="126">
        <v>2986.92</v>
      </c>
      <c r="G525" s="107" t="str">
        <f t="shared" si="26"/>
        <v>SH19-00522</v>
      </c>
      <c r="H525" s="108"/>
      <c r="I525" s="126"/>
      <c r="J525" s="110">
        <f t="shared" si="27"/>
        <v>2986.92</v>
      </c>
      <c r="K525" s="108"/>
      <c r="L525" s="107"/>
      <c r="M525" s="319">
        <f>K525-H529</f>
        <v>0</v>
      </c>
      <c r="N525" s="107"/>
    </row>
    <row r="526" spans="1:14" s="200" customFormat="1" ht="18" customHeight="1">
      <c r="A526" s="125">
        <v>523</v>
      </c>
      <c r="B526" s="107" t="s">
        <v>197</v>
      </c>
      <c r="C526" s="321">
        <v>43483</v>
      </c>
      <c r="D526" s="107" t="s">
        <v>1146</v>
      </c>
      <c r="E526" s="107" t="s">
        <v>1709</v>
      </c>
      <c r="F526" s="126">
        <v>4844.8999999999996</v>
      </c>
      <c r="G526" s="107" t="str">
        <f t="shared" si="26"/>
        <v>SH19-00523</v>
      </c>
      <c r="H526" s="108"/>
      <c r="I526" s="126"/>
      <c r="J526" s="110">
        <f t="shared" si="27"/>
        <v>4844.8999999999996</v>
      </c>
      <c r="K526" s="108"/>
      <c r="L526" s="107"/>
      <c r="M526" s="319">
        <f t="shared" si="25"/>
        <v>0</v>
      </c>
      <c r="N526" s="107"/>
    </row>
    <row r="527" spans="1:14" s="200" customFormat="1" ht="18" customHeight="1">
      <c r="A527" s="125">
        <v>524</v>
      </c>
      <c r="B527" s="107" t="s">
        <v>207</v>
      </c>
      <c r="C527" s="321">
        <v>43483</v>
      </c>
      <c r="D527" s="107" t="s">
        <v>1147</v>
      </c>
      <c r="E527" s="107" t="s">
        <v>1709</v>
      </c>
      <c r="F527" s="126">
        <v>1425.3</v>
      </c>
      <c r="G527" s="107" t="str">
        <f t="shared" si="26"/>
        <v>SH19-00524</v>
      </c>
      <c r="H527" s="108"/>
      <c r="I527" s="126"/>
      <c r="J527" s="110">
        <f t="shared" si="27"/>
        <v>1425.3</v>
      </c>
      <c r="K527" s="108"/>
      <c r="L527" s="107"/>
      <c r="M527" s="319">
        <f t="shared" si="25"/>
        <v>0</v>
      </c>
      <c r="N527" s="107"/>
    </row>
    <row r="528" spans="1:14" s="200" customFormat="1" ht="18" customHeight="1">
      <c r="A528" s="125">
        <v>525</v>
      </c>
      <c r="B528" s="107" t="s">
        <v>291</v>
      </c>
      <c r="C528" s="321">
        <v>43483</v>
      </c>
      <c r="D528" s="107" t="s">
        <v>1148</v>
      </c>
      <c r="E528" s="107" t="s">
        <v>1709</v>
      </c>
      <c r="F528" s="126">
        <v>6514.98</v>
      </c>
      <c r="G528" s="107" t="str">
        <f t="shared" si="26"/>
        <v>SH19-00525</v>
      </c>
      <c r="H528" s="108"/>
      <c r="I528" s="126"/>
      <c r="J528" s="110">
        <f t="shared" si="27"/>
        <v>6514.98</v>
      </c>
      <c r="K528" s="108"/>
      <c r="L528" s="107"/>
      <c r="M528" s="319">
        <f t="shared" si="25"/>
        <v>0</v>
      </c>
      <c r="N528" s="107"/>
    </row>
    <row r="529" spans="1:14" s="200" customFormat="1" ht="18" customHeight="1">
      <c r="A529" s="125">
        <v>526</v>
      </c>
      <c r="B529" s="107" t="s">
        <v>291</v>
      </c>
      <c r="C529" s="321">
        <v>43483</v>
      </c>
      <c r="D529" s="107" t="s">
        <v>1149</v>
      </c>
      <c r="E529" s="107" t="s">
        <v>1709</v>
      </c>
      <c r="F529" s="126">
        <v>604.02</v>
      </c>
      <c r="G529" s="107" t="str">
        <f t="shared" si="26"/>
        <v>SH19-00526</v>
      </c>
      <c r="H529" s="108"/>
      <c r="I529" s="126"/>
      <c r="J529" s="110">
        <f t="shared" si="27"/>
        <v>604.02</v>
      </c>
      <c r="K529" s="108"/>
      <c r="L529" s="107"/>
      <c r="M529" s="319" t="e">
        <f>K529-#REF!</f>
        <v>#REF!</v>
      </c>
      <c r="N529" s="107"/>
    </row>
    <row r="530" spans="1:14" s="200" customFormat="1" ht="18" customHeight="1">
      <c r="A530" s="125">
        <v>527</v>
      </c>
      <c r="B530" s="107" t="s">
        <v>42</v>
      </c>
      <c r="C530" s="321">
        <v>43483</v>
      </c>
      <c r="D530" s="107" t="s">
        <v>1150</v>
      </c>
      <c r="E530" s="107" t="s">
        <v>1738</v>
      </c>
      <c r="F530" s="126">
        <v>22.84</v>
      </c>
      <c r="G530" s="107" t="str">
        <f t="shared" si="26"/>
        <v>SH19-00527</v>
      </c>
      <c r="H530" s="108"/>
      <c r="I530" s="126"/>
      <c r="J530" s="110">
        <f t="shared" si="27"/>
        <v>22.84</v>
      </c>
      <c r="K530" s="108"/>
      <c r="L530" s="107"/>
      <c r="M530" s="319">
        <f t="shared" si="25"/>
        <v>0</v>
      </c>
      <c r="N530" s="107"/>
    </row>
    <row r="531" spans="1:14" s="200" customFormat="1" ht="18" customHeight="1">
      <c r="A531" s="125">
        <v>528</v>
      </c>
      <c r="B531" s="107" t="s">
        <v>53</v>
      </c>
      <c r="C531" s="321">
        <v>43483</v>
      </c>
      <c r="D531" s="107" t="s">
        <v>1151</v>
      </c>
      <c r="E531" s="107" t="s">
        <v>1709</v>
      </c>
      <c r="F531" s="126">
        <v>2796.55</v>
      </c>
      <c r="G531" s="107" t="str">
        <f t="shared" si="26"/>
        <v>SH19-00528</v>
      </c>
      <c r="H531" s="108"/>
      <c r="I531" s="126"/>
      <c r="J531" s="110">
        <f t="shared" si="27"/>
        <v>2796.55</v>
      </c>
      <c r="K531" s="108"/>
      <c r="L531" s="107"/>
      <c r="M531" s="319">
        <f t="shared" si="25"/>
        <v>0</v>
      </c>
      <c r="N531" s="107"/>
    </row>
    <row r="532" spans="1:14" s="200" customFormat="1" ht="18" customHeight="1">
      <c r="A532" s="125">
        <v>529</v>
      </c>
      <c r="B532" s="107" t="s">
        <v>142</v>
      </c>
      <c r="C532" s="321">
        <v>43483</v>
      </c>
      <c r="D532" s="107" t="s">
        <v>1152</v>
      </c>
      <c r="E532" s="107" t="s">
        <v>1709</v>
      </c>
      <c r="F532" s="126">
        <v>793.83</v>
      </c>
      <c r="G532" s="107" t="str">
        <f t="shared" si="26"/>
        <v>SH19-00529</v>
      </c>
      <c r="H532" s="108"/>
      <c r="I532" s="126"/>
      <c r="J532" s="110">
        <f t="shared" si="27"/>
        <v>793.83</v>
      </c>
      <c r="K532" s="108"/>
      <c r="L532" s="107"/>
      <c r="M532" s="319">
        <f t="shared" si="25"/>
        <v>0</v>
      </c>
      <c r="N532" s="107"/>
    </row>
    <row r="533" spans="1:14" s="200" customFormat="1" ht="18" customHeight="1">
      <c r="A533" s="125">
        <v>530</v>
      </c>
      <c r="B533" s="107" t="s">
        <v>142</v>
      </c>
      <c r="C533" s="321">
        <v>43483</v>
      </c>
      <c r="D533" s="107" t="s">
        <v>1153</v>
      </c>
      <c r="E533" s="107" t="s">
        <v>1709</v>
      </c>
      <c r="F533" s="126">
        <v>1286.9000000000001</v>
      </c>
      <c r="G533" s="107" t="str">
        <f t="shared" si="26"/>
        <v>SH19-00530</v>
      </c>
      <c r="H533" s="108"/>
      <c r="I533" s="126"/>
      <c r="J533" s="110">
        <f t="shared" si="27"/>
        <v>1286.9000000000001</v>
      </c>
      <c r="K533" s="108"/>
      <c r="L533" s="107"/>
      <c r="M533" s="319">
        <f t="shared" si="25"/>
        <v>0</v>
      </c>
      <c r="N533" s="107"/>
    </row>
    <row r="534" spans="1:14" s="200" customFormat="1" ht="18" customHeight="1">
      <c r="A534" s="125">
        <v>531</v>
      </c>
      <c r="B534" s="107" t="s">
        <v>42</v>
      </c>
      <c r="C534" s="321">
        <v>43486</v>
      </c>
      <c r="D534" s="107" t="s">
        <v>1154</v>
      </c>
      <c r="E534" s="107" t="s">
        <v>1739</v>
      </c>
      <c r="F534" s="126">
        <v>14131.65</v>
      </c>
      <c r="G534" s="107" t="str">
        <f t="shared" si="26"/>
        <v>SH19-00531</v>
      </c>
      <c r="H534" s="108"/>
      <c r="I534" s="126"/>
      <c r="J534" s="110">
        <f t="shared" si="27"/>
        <v>14131.65</v>
      </c>
      <c r="K534" s="108"/>
      <c r="L534" s="107"/>
      <c r="M534" s="319">
        <f t="shared" si="25"/>
        <v>0</v>
      </c>
      <c r="N534" s="107"/>
    </row>
    <row r="535" spans="1:14" s="200" customFormat="1" ht="18" customHeight="1">
      <c r="A535" s="125">
        <v>532</v>
      </c>
      <c r="B535" s="107" t="s">
        <v>42</v>
      </c>
      <c r="C535" s="321">
        <v>43486</v>
      </c>
      <c r="D535" s="107" t="s">
        <v>1155</v>
      </c>
      <c r="E535" s="107" t="s">
        <v>1739</v>
      </c>
      <c r="F535" s="126">
        <v>6135.29</v>
      </c>
      <c r="G535" s="107" t="str">
        <f t="shared" si="26"/>
        <v>SH19-00532</v>
      </c>
      <c r="H535" s="108"/>
      <c r="I535" s="126"/>
      <c r="J535" s="110">
        <f t="shared" si="27"/>
        <v>6135.29</v>
      </c>
      <c r="K535" s="108"/>
      <c r="L535" s="107"/>
      <c r="M535" s="319">
        <f t="shared" si="25"/>
        <v>0</v>
      </c>
      <c r="N535" s="107"/>
    </row>
    <row r="536" spans="1:14" s="200" customFormat="1" ht="18" customHeight="1">
      <c r="A536" s="125">
        <v>533</v>
      </c>
      <c r="B536" s="107" t="s">
        <v>42</v>
      </c>
      <c r="C536" s="321">
        <v>43486</v>
      </c>
      <c r="D536" s="107" t="s">
        <v>1156</v>
      </c>
      <c r="E536" s="107" t="s">
        <v>1739</v>
      </c>
      <c r="F536" s="126">
        <v>8574.8700000000008</v>
      </c>
      <c r="G536" s="107" t="str">
        <f t="shared" si="26"/>
        <v>SH19-00533</v>
      </c>
      <c r="H536" s="108"/>
      <c r="I536" s="126"/>
      <c r="J536" s="110">
        <f t="shared" si="27"/>
        <v>8574.8700000000008</v>
      </c>
      <c r="K536" s="108"/>
      <c r="L536" s="107"/>
      <c r="M536" s="319">
        <f t="shared" si="25"/>
        <v>0</v>
      </c>
      <c r="N536" s="107"/>
    </row>
    <row r="537" spans="1:14" s="200" customFormat="1" ht="18" customHeight="1">
      <c r="A537" s="125">
        <v>534</v>
      </c>
      <c r="B537" s="107" t="s">
        <v>42</v>
      </c>
      <c r="C537" s="321">
        <v>43504</v>
      </c>
      <c r="D537" s="328" t="s">
        <v>1157</v>
      </c>
      <c r="E537" s="107" t="s">
        <v>2751</v>
      </c>
      <c r="F537" s="126">
        <v>72.3</v>
      </c>
      <c r="G537" s="107" t="str">
        <f t="shared" si="26"/>
        <v>SH19-00534</v>
      </c>
      <c r="H537" s="108"/>
      <c r="I537" s="126"/>
      <c r="J537" s="110">
        <f t="shared" si="27"/>
        <v>72.3</v>
      </c>
      <c r="K537" s="108"/>
      <c r="L537" s="107"/>
      <c r="M537" s="319"/>
      <c r="N537" s="107"/>
    </row>
    <row r="538" spans="1:14" s="200" customFormat="1" ht="18" customHeight="1">
      <c r="A538" s="125">
        <v>535</v>
      </c>
      <c r="B538" s="107" t="s">
        <v>42</v>
      </c>
      <c r="C538" s="321">
        <v>43483</v>
      </c>
      <c r="D538" s="107" t="s">
        <v>1158</v>
      </c>
      <c r="E538" s="107" t="s">
        <v>1738</v>
      </c>
      <c r="F538" s="126">
        <v>29.92</v>
      </c>
      <c r="G538" s="107" t="str">
        <f t="shared" si="26"/>
        <v>SH19-00535</v>
      </c>
      <c r="H538" s="108"/>
      <c r="I538" s="126"/>
      <c r="J538" s="110">
        <f t="shared" si="27"/>
        <v>29.92</v>
      </c>
      <c r="K538" s="108"/>
      <c r="L538" s="107"/>
      <c r="M538" s="319">
        <f t="shared" si="25"/>
        <v>0</v>
      </c>
      <c r="N538" s="107"/>
    </row>
    <row r="539" spans="1:14" s="200" customFormat="1" ht="18" customHeight="1">
      <c r="A539" s="125">
        <v>536</v>
      </c>
      <c r="B539" s="107" t="s">
        <v>42</v>
      </c>
      <c r="C539" s="321">
        <v>43483</v>
      </c>
      <c r="D539" s="107" t="s">
        <v>1159</v>
      </c>
      <c r="E539" s="107" t="s">
        <v>1738</v>
      </c>
      <c r="F539" s="126">
        <v>16.309999999999999</v>
      </c>
      <c r="G539" s="107" t="str">
        <f t="shared" si="26"/>
        <v>SH19-00536</v>
      </c>
      <c r="H539" s="108"/>
      <c r="I539" s="126"/>
      <c r="J539" s="110">
        <f t="shared" si="27"/>
        <v>16.309999999999999</v>
      </c>
      <c r="K539" s="108"/>
      <c r="L539" s="107"/>
      <c r="M539" s="319">
        <f t="shared" si="25"/>
        <v>0</v>
      </c>
      <c r="N539" s="107"/>
    </row>
    <row r="540" spans="1:14" s="200" customFormat="1" ht="18" customHeight="1">
      <c r="A540" s="125">
        <v>537</v>
      </c>
      <c r="B540" s="107" t="s">
        <v>288</v>
      </c>
      <c r="C540" s="321">
        <v>43483</v>
      </c>
      <c r="D540" s="107" t="s">
        <v>1160</v>
      </c>
      <c r="E540" s="107" t="s">
        <v>1709</v>
      </c>
      <c r="F540" s="126">
        <v>2161.5</v>
      </c>
      <c r="G540" s="107" t="str">
        <f t="shared" si="26"/>
        <v>SH19-00537</v>
      </c>
      <c r="H540" s="108"/>
      <c r="I540" s="126"/>
      <c r="J540" s="110">
        <f t="shared" si="27"/>
        <v>2161.5</v>
      </c>
      <c r="K540" s="108"/>
      <c r="L540" s="107"/>
      <c r="M540" s="319">
        <f t="shared" si="25"/>
        <v>0</v>
      </c>
      <c r="N540" s="107"/>
    </row>
    <row r="541" spans="1:14" s="200" customFormat="1" ht="18" customHeight="1">
      <c r="A541" s="125">
        <v>538</v>
      </c>
      <c r="B541" s="107" t="s">
        <v>238</v>
      </c>
      <c r="C541" s="321">
        <v>43483</v>
      </c>
      <c r="D541" s="107" t="s">
        <v>1161</v>
      </c>
      <c r="E541" s="107" t="s">
        <v>1709</v>
      </c>
      <c r="F541" s="126">
        <v>7557.12</v>
      </c>
      <c r="G541" s="107" t="str">
        <f t="shared" si="26"/>
        <v>SH19-00538</v>
      </c>
      <c r="H541" s="108"/>
      <c r="I541" s="126"/>
      <c r="J541" s="110">
        <f t="shared" si="27"/>
        <v>7557.12</v>
      </c>
      <c r="K541" s="108"/>
      <c r="L541" s="107"/>
      <c r="M541" s="319">
        <f t="shared" si="25"/>
        <v>0</v>
      </c>
      <c r="N541" s="107"/>
    </row>
    <row r="542" spans="1:14" s="200" customFormat="1" ht="18" customHeight="1">
      <c r="A542" s="125">
        <v>539</v>
      </c>
      <c r="B542" s="107" t="s">
        <v>288</v>
      </c>
      <c r="C542" s="321">
        <v>43483</v>
      </c>
      <c r="D542" s="107" t="s">
        <v>1162</v>
      </c>
      <c r="E542" s="107" t="s">
        <v>1709</v>
      </c>
      <c r="F542" s="126">
        <v>1711.6</v>
      </c>
      <c r="G542" s="107" t="str">
        <f t="shared" si="26"/>
        <v>SH19-00539</v>
      </c>
      <c r="H542" s="108"/>
      <c r="I542" s="126"/>
      <c r="J542" s="110">
        <f t="shared" si="27"/>
        <v>1711.6</v>
      </c>
      <c r="K542" s="108"/>
      <c r="L542" s="107"/>
      <c r="M542" s="319">
        <f t="shared" si="25"/>
        <v>0</v>
      </c>
      <c r="N542" s="107"/>
    </row>
    <row r="543" spans="1:14" s="200" customFormat="1" ht="18" customHeight="1">
      <c r="A543" s="125">
        <v>540</v>
      </c>
      <c r="B543" s="107" t="s">
        <v>288</v>
      </c>
      <c r="C543" s="321">
        <v>43483</v>
      </c>
      <c r="D543" s="107" t="s">
        <v>1163</v>
      </c>
      <c r="E543" s="107" t="s">
        <v>1709</v>
      </c>
      <c r="F543" s="126">
        <v>4323</v>
      </c>
      <c r="G543" s="107" t="str">
        <f t="shared" si="26"/>
        <v>SH19-00540</v>
      </c>
      <c r="H543" s="108"/>
      <c r="I543" s="126"/>
      <c r="J543" s="110">
        <f t="shared" si="27"/>
        <v>4323</v>
      </c>
      <c r="K543" s="108"/>
      <c r="L543" s="107"/>
      <c r="M543" s="319">
        <f t="shared" si="25"/>
        <v>0</v>
      </c>
      <c r="N543" s="107"/>
    </row>
    <row r="544" spans="1:14" s="200" customFormat="1" ht="18" customHeight="1">
      <c r="A544" s="125">
        <v>541</v>
      </c>
      <c r="B544" s="107" t="s">
        <v>42</v>
      </c>
      <c r="C544" s="321">
        <v>43487</v>
      </c>
      <c r="D544" s="107" t="s">
        <v>1164</v>
      </c>
      <c r="E544" s="107" t="s">
        <v>1740</v>
      </c>
      <c r="F544" s="126">
        <v>13950.81</v>
      </c>
      <c r="G544" s="107" t="str">
        <f t="shared" si="26"/>
        <v>SH19-00541</v>
      </c>
      <c r="H544" s="108"/>
      <c r="I544" s="126"/>
      <c r="J544" s="110">
        <f t="shared" si="27"/>
        <v>13950.81</v>
      </c>
      <c r="K544" s="108"/>
      <c r="L544" s="107"/>
      <c r="M544" s="319">
        <f t="shared" si="25"/>
        <v>0</v>
      </c>
      <c r="N544" s="107"/>
    </row>
    <row r="545" spans="1:14" s="200" customFormat="1" ht="18" customHeight="1">
      <c r="A545" s="125">
        <v>542</v>
      </c>
      <c r="B545" s="107" t="s">
        <v>42</v>
      </c>
      <c r="C545" s="321">
        <v>43487</v>
      </c>
      <c r="D545" s="107" t="s">
        <v>1165</v>
      </c>
      <c r="E545" s="107" t="s">
        <v>1740</v>
      </c>
      <c r="F545" s="126">
        <v>5138.46</v>
      </c>
      <c r="G545" s="107" t="str">
        <f t="shared" si="26"/>
        <v>SH19-00542</v>
      </c>
      <c r="H545" s="108"/>
      <c r="I545" s="126"/>
      <c r="J545" s="110">
        <f t="shared" si="27"/>
        <v>5138.46</v>
      </c>
      <c r="K545" s="108"/>
      <c r="L545" s="107"/>
      <c r="M545" s="319">
        <f t="shared" si="25"/>
        <v>0</v>
      </c>
      <c r="N545" s="107"/>
    </row>
    <row r="546" spans="1:14" s="200" customFormat="1" ht="18" customHeight="1">
      <c r="A546" s="125">
        <v>543</v>
      </c>
      <c r="B546" s="107" t="s">
        <v>42</v>
      </c>
      <c r="C546" s="321">
        <v>43487</v>
      </c>
      <c r="D546" s="107" t="s">
        <v>1166</v>
      </c>
      <c r="E546" s="107" t="s">
        <v>1740</v>
      </c>
      <c r="F546" s="126">
        <v>1304.96</v>
      </c>
      <c r="G546" s="107" t="str">
        <f t="shared" si="26"/>
        <v>SH19-00543</v>
      </c>
      <c r="H546" s="108"/>
      <c r="I546" s="126"/>
      <c r="J546" s="110">
        <f t="shared" si="27"/>
        <v>1304.96</v>
      </c>
      <c r="K546" s="108"/>
      <c r="L546" s="107"/>
      <c r="M546" s="319">
        <f t="shared" si="25"/>
        <v>0</v>
      </c>
      <c r="N546" s="107"/>
    </row>
    <row r="547" spans="1:14" s="200" customFormat="1" ht="18" customHeight="1">
      <c r="A547" s="125">
        <v>544</v>
      </c>
      <c r="B547" s="107" t="s">
        <v>42</v>
      </c>
      <c r="C547" s="321">
        <v>43487</v>
      </c>
      <c r="D547" s="107" t="s">
        <v>1167</v>
      </c>
      <c r="E547" s="107" t="s">
        <v>1740</v>
      </c>
      <c r="F547" s="126">
        <v>14636.44</v>
      </c>
      <c r="G547" s="107" t="str">
        <f t="shared" si="26"/>
        <v>SH19-00544</v>
      </c>
      <c r="H547" s="108"/>
      <c r="I547" s="126"/>
      <c r="J547" s="110">
        <f t="shared" si="27"/>
        <v>14636.44</v>
      </c>
      <c r="K547" s="108"/>
      <c r="L547" s="107"/>
      <c r="M547" s="319">
        <f t="shared" si="25"/>
        <v>0</v>
      </c>
      <c r="N547" s="107"/>
    </row>
    <row r="548" spans="1:14" s="200" customFormat="1" ht="18" customHeight="1">
      <c r="A548" s="125">
        <v>545</v>
      </c>
      <c r="B548" s="107" t="s">
        <v>42</v>
      </c>
      <c r="C548" s="321">
        <v>43487</v>
      </c>
      <c r="D548" s="107" t="s">
        <v>1168</v>
      </c>
      <c r="E548" s="107" t="s">
        <v>1740</v>
      </c>
      <c r="F548" s="126">
        <v>7485.8</v>
      </c>
      <c r="G548" s="107" t="str">
        <f t="shared" si="26"/>
        <v>SH19-00545</v>
      </c>
      <c r="H548" s="108"/>
      <c r="I548" s="126"/>
      <c r="J548" s="110">
        <f t="shared" si="27"/>
        <v>7485.8</v>
      </c>
      <c r="K548" s="108"/>
      <c r="L548" s="107"/>
      <c r="M548" s="319">
        <f t="shared" si="25"/>
        <v>0</v>
      </c>
      <c r="N548" s="107"/>
    </row>
    <row r="549" spans="1:14" s="200" customFormat="1" ht="18" customHeight="1">
      <c r="A549" s="125">
        <v>546</v>
      </c>
      <c r="B549" s="107" t="s">
        <v>42</v>
      </c>
      <c r="C549" s="321">
        <v>43487</v>
      </c>
      <c r="D549" s="107" t="s">
        <v>1169</v>
      </c>
      <c r="E549" s="107" t="s">
        <v>1740</v>
      </c>
      <c r="F549" s="126">
        <v>11553.96</v>
      </c>
      <c r="G549" s="107" t="str">
        <f t="shared" si="26"/>
        <v>SH19-00546</v>
      </c>
      <c r="H549" s="108"/>
      <c r="I549" s="126"/>
      <c r="J549" s="110">
        <f t="shared" si="27"/>
        <v>11553.96</v>
      </c>
      <c r="K549" s="108"/>
      <c r="L549" s="107"/>
      <c r="M549" s="319">
        <f t="shared" si="25"/>
        <v>0</v>
      </c>
      <c r="N549" s="107"/>
    </row>
    <row r="550" spans="1:14" s="200" customFormat="1" ht="18" customHeight="1">
      <c r="A550" s="125">
        <v>547</v>
      </c>
      <c r="B550" s="107" t="s">
        <v>42</v>
      </c>
      <c r="C550" s="321">
        <v>43487</v>
      </c>
      <c r="D550" s="107" t="s">
        <v>1170</v>
      </c>
      <c r="E550" s="107" t="s">
        <v>1740</v>
      </c>
      <c r="F550" s="126">
        <v>3911.18</v>
      </c>
      <c r="G550" s="107" t="str">
        <f t="shared" si="26"/>
        <v>SH19-00547</v>
      </c>
      <c r="H550" s="108"/>
      <c r="I550" s="126"/>
      <c r="J550" s="110">
        <f t="shared" si="27"/>
        <v>3911.18</v>
      </c>
      <c r="K550" s="108"/>
      <c r="L550" s="107"/>
      <c r="M550" s="319">
        <f t="shared" si="25"/>
        <v>0</v>
      </c>
      <c r="N550" s="107"/>
    </row>
    <row r="551" spans="1:14" s="200" customFormat="1" ht="18" customHeight="1">
      <c r="A551" s="125">
        <v>548</v>
      </c>
      <c r="B551" s="107" t="s">
        <v>42</v>
      </c>
      <c r="C551" s="321">
        <v>43487</v>
      </c>
      <c r="D551" s="107" t="s">
        <v>1171</v>
      </c>
      <c r="E551" s="107" t="s">
        <v>1740</v>
      </c>
      <c r="F551" s="126">
        <v>4778.17</v>
      </c>
      <c r="G551" s="107" t="str">
        <f t="shared" si="26"/>
        <v>SH19-00548</v>
      </c>
      <c r="H551" s="108"/>
      <c r="I551" s="126"/>
      <c r="J551" s="110">
        <f t="shared" si="27"/>
        <v>4778.17</v>
      </c>
      <c r="K551" s="108"/>
      <c r="L551" s="107"/>
      <c r="M551" s="319">
        <f t="shared" si="25"/>
        <v>0</v>
      </c>
      <c r="N551" s="107"/>
    </row>
    <row r="552" spans="1:14" s="200" customFormat="1" ht="18" customHeight="1">
      <c r="A552" s="125">
        <v>549</v>
      </c>
      <c r="B552" s="107" t="s">
        <v>42</v>
      </c>
      <c r="C552" s="321">
        <v>43487</v>
      </c>
      <c r="D552" s="107" t="s">
        <v>1172</v>
      </c>
      <c r="E552" s="107" t="s">
        <v>1740</v>
      </c>
      <c r="F552" s="126">
        <v>13876.11</v>
      </c>
      <c r="G552" s="107" t="str">
        <f t="shared" si="26"/>
        <v>SH19-00549</v>
      </c>
      <c r="H552" s="108"/>
      <c r="I552" s="126"/>
      <c r="J552" s="110">
        <f t="shared" si="27"/>
        <v>13876.11</v>
      </c>
      <c r="K552" s="108"/>
      <c r="L552" s="107"/>
      <c r="M552" s="319">
        <f t="shared" si="25"/>
        <v>0</v>
      </c>
      <c r="N552" s="107"/>
    </row>
    <row r="553" spans="1:14" s="200" customFormat="1" ht="18" customHeight="1">
      <c r="A553" s="125">
        <v>550</v>
      </c>
      <c r="B553" s="107" t="s">
        <v>42</v>
      </c>
      <c r="C553" s="321">
        <v>43487</v>
      </c>
      <c r="D553" s="107" t="s">
        <v>1173</v>
      </c>
      <c r="E553" s="107" t="s">
        <v>1740</v>
      </c>
      <c r="F553" s="126">
        <v>2679.69</v>
      </c>
      <c r="G553" s="107" t="str">
        <f t="shared" si="26"/>
        <v>SH19-00550</v>
      </c>
      <c r="H553" s="108"/>
      <c r="I553" s="126"/>
      <c r="J553" s="110">
        <f t="shared" si="27"/>
        <v>2679.69</v>
      </c>
      <c r="K553" s="108"/>
      <c r="L553" s="107"/>
      <c r="M553" s="319">
        <f t="shared" ref="M553:M617" si="28">K553-H553</f>
        <v>0</v>
      </c>
      <c r="N553" s="107"/>
    </row>
    <row r="554" spans="1:14" s="200" customFormat="1" ht="18" customHeight="1">
      <c r="A554" s="125">
        <v>551</v>
      </c>
      <c r="B554" s="107" t="s">
        <v>42</v>
      </c>
      <c r="C554" s="321">
        <v>43487</v>
      </c>
      <c r="D554" s="107" t="s">
        <v>1174</v>
      </c>
      <c r="E554" s="107" t="s">
        <v>1740</v>
      </c>
      <c r="F554" s="126">
        <v>13321.91</v>
      </c>
      <c r="G554" s="107" t="str">
        <f t="shared" si="26"/>
        <v>SH19-00551</v>
      </c>
      <c r="H554" s="108"/>
      <c r="I554" s="126"/>
      <c r="J554" s="110">
        <f t="shared" si="27"/>
        <v>13321.91</v>
      </c>
      <c r="K554" s="108"/>
      <c r="L554" s="107"/>
      <c r="M554" s="319">
        <f t="shared" si="28"/>
        <v>0</v>
      </c>
      <c r="N554" s="107"/>
    </row>
    <row r="555" spans="1:14" s="200" customFormat="1" ht="18" customHeight="1">
      <c r="A555" s="125">
        <v>552</v>
      </c>
      <c r="B555" s="107" t="s">
        <v>42</v>
      </c>
      <c r="C555" s="321">
        <v>43487</v>
      </c>
      <c r="D555" s="107" t="s">
        <v>1175</v>
      </c>
      <c r="E555" s="107" t="s">
        <v>1740</v>
      </c>
      <c r="F555" s="126">
        <v>4758.88</v>
      </c>
      <c r="G555" s="107" t="str">
        <f t="shared" si="26"/>
        <v>SH19-00552</v>
      </c>
      <c r="H555" s="108"/>
      <c r="I555" s="126"/>
      <c r="J555" s="110">
        <f t="shared" si="27"/>
        <v>4758.88</v>
      </c>
      <c r="K555" s="108"/>
      <c r="L555" s="107"/>
      <c r="M555" s="319">
        <f t="shared" si="28"/>
        <v>0</v>
      </c>
      <c r="N555" s="107"/>
    </row>
    <row r="556" spans="1:14" s="200" customFormat="1" ht="18" customHeight="1">
      <c r="A556" s="125">
        <v>553</v>
      </c>
      <c r="B556" s="107" t="s">
        <v>42</v>
      </c>
      <c r="C556" s="321">
        <v>43487</v>
      </c>
      <c r="D556" s="107" t="s">
        <v>1176</v>
      </c>
      <c r="E556" s="107" t="s">
        <v>1740</v>
      </c>
      <c r="F556" s="126">
        <v>4904.7299999999996</v>
      </c>
      <c r="G556" s="107" t="str">
        <f t="shared" si="26"/>
        <v>SH19-00553</v>
      </c>
      <c r="H556" s="108"/>
      <c r="I556" s="126"/>
      <c r="J556" s="110">
        <f t="shared" si="27"/>
        <v>4904.7299999999996</v>
      </c>
      <c r="K556" s="108"/>
      <c r="L556" s="107"/>
      <c r="M556" s="319">
        <f t="shared" si="28"/>
        <v>0</v>
      </c>
      <c r="N556" s="107"/>
    </row>
    <row r="557" spans="1:14" s="200" customFormat="1" ht="18" customHeight="1">
      <c r="A557" s="125">
        <v>554</v>
      </c>
      <c r="B557" s="107" t="s">
        <v>42</v>
      </c>
      <c r="C557" s="321">
        <v>43487</v>
      </c>
      <c r="D557" s="107" t="s">
        <v>1177</v>
      </c>
      <c r="E557" s="107" t="s">
        <v>1740</v>
      </c>
      <c r="F557" s="126">
        <v>10413.18</v>
      </c>
      <c r="G557" s="107" t="str">
        <f t="shared" si="26"/>
        <v>SH19-00554</v>
      </c>
      <c r="H557" s="108"/>
      <c r="I557" s="126"/>
      <c r="J557" s="110">
        <f t="shared" si="27"/>
        <v>10413.18</v>
      </c>
      <c r="K557" s="108"/>
      <c r="L557" s="107"/>
      <c r="M557" s="319">
        <f t="shared" si="28"/>
        <v>0</v>
      </c>
      <c r="N557" s="107"/>
    </row>
    <row r="558" spans="1:14" s="200" customFormat="1" ht="18" customHeight="1">
      <c r="A558" s="125">
        <v>555</v>
      </c>
      <c r="B558" s="107" t="s">
        <v>42</v>
      </c>
      <c r="C558" s="321">
        <v>43487</v>
      </c>
      <c r="D558" s="107" t="s">
        <v>1178</v>
      </c>
      <c r="E558" s="107" t="s">
        <v>1740</v>
      </c>
      <c r="F558" s="126">
        <v>2551.85</v>
      </c>
      <c r="G558" s="107" t="str">
        <f t="shared" si="26"/>
        <v>SH19-00555</v>
      </c>
      <c r="H558" s="108"/>
      <c r="I558" s="126"/>
      <c r="J558" s="110">
        <f t="shared" si="27"/>
        <v>2551.85</v>
      </c>
      <c r="K558" s="108"/>
      <c r="L558" s="107"/>
      <c r="M558" s="319">
        <f t="shared" si="28"/>
        <v>0</v>
      </c>
      <c r="N558" s="107"/>
    </row>
    <row r="559" spans="1:14" s="200" customFormat="1" ht="18" customHeight="1">
      <c r="A559" s="125">
        <v>556</v>
      </c>
      <c r="B559" s="107" t="s">
        <v>43</v>
      </c>
      <c r="C559" s="321">
        <v>43483</v>
      </c>
      <c r="D559" s="107" t="s">
        <v>1179</v>
      </c>
      <c r="E559" s="107" t="s">
        <v>1709</v>
      </c>
      <c r="F559" s="126">
        <v>3023.44</v>
      </c>
      <c r="G559" s="107" t="str">
        <f t="shared" si="26"/>
        <v>SH19-00556</v>
      </c>
      <c r="H559" s="108"/>
      <c r="I559" s="126"/>
      <c r="J559" s="110">
        <f t="shared" si="27"/>
        <v>3023.44</v>
      </c>
      <c r="K559" s="108"/>
      <c r="L559" s="107"/>
      <c r="M559" s="319">
        <f t="shared" si="28"/>
        <v>0</v>
      </c>
      <c r="N559" s="107"/>
    </row>
    <row r="560" spans="1:14" s="200" customFormat="1" ht="18" customHeight="1">
      <c r="A560" s="125">
        <v>557</v>
      </c>
      <c r="B560" s="107" t="s">
        <v>42</v>
      </c>
      <c r="C560" s="321">
        <v>43487</v>
      </c>
      <c r="D560" s="107" t="s">
        <v>1180</v>
      </c>
      <c r="E560" s="107" t="s">
        <v>1740</v>
      </c>
      <c r="F560" s="126">
        <v>2209</v>
      </c>
      <c r="G560" s="107" t="str">
        <f t="shared" si="26"/>
        <v>SH19-00557</v>
      </c>
      <c r="H560" s="108"/>
      <c r="I560" s="126"/>
      <c r="J560" s="110">
        <f t="shared" si="27"/>
        <v>2209</v>
      </c>
      <c r="K560" s="108"/>
      <c r="L560" s="107"/>
      <c r="M560" s="319">
        <f t="shared" si="28"/>
        <v>0</v>
      </c>
      <c r="N560" s="107"/>
    </row>
    <row r="561" spans="1:14" s="200" customFormat="1" ht="18" customHeight="1">
      <c r="A561" s="125">
        <v>558</v>
      </c>
      <c r="B561" s="107" t="s">
        <v>42</v>
      </c>
      <c r="C561" s="321">
        <v>43487</v>
      </c>
      <c r="D561" s="107" t="s">
        <v>1181</v>
      </c>
      <c r="E561" s="107" t="s">
        <v>1740</v>
      </c>
      <c r="F561" s="126">
        <v>1944.37</v>
      </c>
      <c r="G561" s="107" t="str">
        <f t="shared" si="26"/>
        <v>SH19-00558</v>
      </c>
      <c r="H561" s="108"/>
      <c r="I561" s="126"/>
      <c r="J561" s="110">
        <f t="shared" si="27"/>
        <v>1944.37</v>
      </c>
      <c r="K561" s="108"/>
      <c r="L561" s="107"/>
      <c r="M561" s="319">
        <f t="shared" si="28"/>
        <v>0</v>
      </c>
      <c r="N561" s="107"/>
    </row>
    <row r="562" spans="1:14" s="200" customFormat="1" ht="18" customHeight="1">
      <c r="A562" s="125">
        <v>559</v>
      </c>
      <c r="B562" s="107" t="s">
        <v>43</v>
      </c>
      <c r="C562" s="321">
        <v>43483</v>
      </c>
      <c r="D562" s="107" t="s">
        <v>1182</v>
      </c>
      <c r="E562" s="107" t="s">
        <v>1709</v>
      </c>
      <c r="F562" s="126">
        <v>3169.19</v>
      </c>
      <c r="G562" s="107" t="str">
        <f t="shared" si="26"/>
        <v>SH19-00559</v>
      </c>
      <c r="H562" s="108"/>
      <c r="I562" s="126"/>
      <c r="J562" s="110">
        <f t="shared" si="27"/>
        <v>3169.19</v>
      </c>
      <c r="K562" s="108"/>
      <c r="L562" s="107"/>
      <c r="M562" s="319">
        <f t="shared" si="28"/>
        <v>0</v>
      </c>
      <c r="N562" s="107"/>
    </row>
    <row r="563" spans="1:14" s="200" customFormat="1" ht="18" customHeight="1">
      <c r="A563" s="125">
        <v>560</v>
      </c>
      <c r="B563" s="107" t="s">
        <v>291</v>
      </c>
      <c r="C563" s="321">
        <v>43483</v>
      </c>
      <c r="D563" s="107" t="s">
        <v>1183</v>
      </c>
      <c r="E563" s="107" t="s">
        <v>1709</v>
      </c>
      <c r="F563" s="126">
        <v>5369.82</v>
      </c>
      <c r="G563" s="107" t="str">
        <f t="shared" si="26"/>
        <v>SH19-00560</v>
      </c>
      <c r="H563" s="108"/>
      <c r="I563" s="126"/>
      <c r="J563" s="110">
        <f t="shared" si="27"/>
        <v>5369.82</v>
      </c>
      <c r="K563" s="108"/>
      <c r="L563" s="107"/>
      <c r="M563" s="319">
        <f t="shared" si="28"/>
        <v>0</v>
      </c>
      <c r="N563" s="107"/>
    </row>
    <row r="564" spans="1:14" s="200" customFormat="1" ht="18" customHeight="1">
      <c r="A564" s="125">
        <v>561</v>
      </c>
      <c r="B564" s="107" t="s">
        <v>291</v>
      </c>
      <c r="C564" s="321">
        <v>43483</v>
      </c>
      <c r="D564" s="107" t="s">
        <v>1184</v>
      </c>
      <c r="E564" s="107" t="s">
        <v>1709</v>
      </c>
      <c r="F564" s="126">
        <v>1599.66</v>
      </c>
      <c r="G564" s="107" t="str">
        <f t="shared" si="26"/>
        <v>SH19-00561</v>
      </c>
      <c r="H564" s="108"/>
      <c r="I564" s="126"/>
      <c r="J564" s="110">
        <f t="shared" si="27"/>
        <v>1599.66</v>
      </c>
      <c r="K564" s="108"/>
      <c r="L564" s="107"/>
      <c r="M564" s="319">
        <f t="shared" si="28"/>
        <v>0</v>
      </c>
      <c r="N564" s="107"/>
    </row>
    <row r="565" spans="1:14" s="200" customFormat="1" ht="18" customHeight="1">
      <c r="A565" s="125">
        <v>562</v>
      </c>
      <c r="B565" s="107" t="s">
        <v>142</v>
      </c>
      <c r="C565" s="321">
        <v>43483</v>
      </c>
      <c r="D565" s="107" t="s">
        <v>1185</v>
      </c>
      <c r="E565" s="107" t="s">
        <v>1709</v>
      </c>
      <c r="F565" s="126">
        <v>780</v>
      </c>
      <c r="G565" s="107" t="str">
        <f t="shared" si="26"/>
        <v>SH19-00562</v>
      </c>
      <c r="H565" s="108"/>
      <c r="I565" s="126"/>
      <c r="J565" s="110">
        <f t="shared" si="27"/>
        <v>780</v>
      </c>
      <c r="K565" s="108"/>
      <c r="L565" s="107"/>
      <c r="M565" s="319">
        <f t="shared" si="28"/>
        <v>0</v>
      </c>
      <c r="N565" s="107"/>
    </row>
    <row r="566" spans="1:14" s="200" customFormat="1" ht="18" customHeight="1">
      <c r="A566" s="125">
        <v>563</v>
      </c>
      <c r="B566" s="107" t="s">
        <v>335</v>
      </c>
      <c r="C566" s="321">
        <v>43483</v>
      </c>
      <c r="D566" s="107" t="s">
        <v>1186</v>
      </c>
      <c r="E566" s="107" t="s">
        <v>1709</v>
      </c>
      <c r="F566" s="126">
        <v>249.93</v>
      </c>
      <c r="G566" s="107" t="str">
        <f t="shared" si="26"/>
        <v>SH19-00563</v>
      </c>
      <c r="H566" s="108"/>
      <c r="I566" s="126"/>
      <c r="J566" s="110">
        <f t="shared" si="27"/>
        <v>249.93</v>
      </c>
      <c r="K566" s="108"/>
      <c r="L566" s="107"/>
      <c r="M566" s="319">
        <f t="shared" si="28"/>
        <v>0</v>
      </c>
      <c r="N566" s="107"/>
    </row>
    <row r="567" spans="1:14" s="200" customFormat="1" ht="18" customHeight="1">
      <c r="A567" s="125">
        <v>564</v>
      </c>
      <c r="B567" s="107" t="s">
        <v>142</v>
      </c>
      <c r="C567" s="321">
        <v>43484</v>
      </c>
      <c r="D567" s="107" t="s">
        <v>1187</v>
      </c>
      <c r="E567" s="107" t="s">
        <v>1709</v>
      </c>
      <c r="F567" s="126">
        <v>2226.14</v>
      </c>
      <c r="G567" s="107" t="str">
        <f t="shared" si="26"/>
        <v>SH19-00564</v>
      </c>
      <c r="H567" s="108"/>
      <c r="I567" s="126"/>
      <c r="J567" s="110">
        <f t="shared" si="27"/>
        <v>2226.14</v>
      </c>
      <c r="K567" s="108"/>
      <c r="L567" s="107"/>
      <c r="M567" s="319">
        <f t="shared" si="28"/>
        <v>0</v>
      </c>
      <c r="N567" s="107"/>
    </row>
    <row r="568" spans="1:14" s="200" customFormat="1" ht="18" customHeight="1">
      <c r="A568" s="125">
        <v>565</v>
      </c>
      <c r="B568" s="107" t="s">
        <v>142</v>
      </c>
      <c r="C568" s="321">
        <v>43484</v>
      </c>
      <c r="D568" s="107" t="s">
        <v>1188</v>
      </c>
      <c r="E568" s="107" t="s">
        <v>1709</v>
      </c>
      <c r="F568" s="126">
        <v>607.23</v>
      </c>
      <c r="G568" s="107" t="str">
        <f t="shared" si="26"/>
        <v>SH19-00565</v>
      </c>
      <c r="H568" s="108"/>
      <c r="I568" s="126"/>
      <c r="J568" s="110">
        <f t="shared" si="27"/>
        <v>607.23</v>
      </c>
      <c r="K568" s="108"/>
      <c r="L568" s="107"/>
      <c r="M568" s="319">
        <f t="shared" si="28"/>
        <v>0</v>
      </c>
      <c r="N568" s="107"/>
    </row>
    <row r="569" spans="1:14" s="200" customFormat="1" ht="18" customHeight="1">
      <c r="A569" s="125">
        <v>566</v>
      </c>
      <c r="B569" s="107" t="s">
        <v>1746</v>
      </c>
      <c r="C569" s="321"/>
      <c r="D569" s="327" t="s">
        <v>1189</v>
      </c>
      <c r="E569" s="107" t="s">
        <v>1709</v>
      </c>
      <c r="F569" s="126">
        <v>0</v>
      </c>
      <c r="G569" s="107" t="str">
        <f t="shared" si="26"/>
        <v>SH19-00566</v>
      </c>
      <c r="H569" s="108"/>
      <c r="I569" s="126"/>
      <c r="J569" s="110">
        <f t="shared" si="27"/>
        <v>0</v>
      </c>
      <c r="K569" s="108"/>
      <c r="L569" s="107"/>
      <c r="M569" s="319">
        <f t="shared" si="28"/>
        <v>0</v>
      </c>
      <c r="N569" s="107"/>
    </row>
    <row r="570" spans="1:14" s="200" customFormat="1" ht="18" customHeight="1">
      <c r="A570" s="125">
        <v>567</v>
      </c>
      <c r="B570" s="107" t="s">
        <v>1746</v>
      </c>
      <c r="C570" s="321"/>
      <c r="D570" s="327" t="s">
        <v>1190</v>
      </c>
      <c r="E570" s="107" t="s">
        <v>1709</v>
      </c>
      <c r="F570" s="126">
        <v>0</v>
      </c>
      <c r="G570" s="107" t="str">
        <f t="shared" si="26"/>
        <v>SH19-00567</v>
      </c>
      <c r="H570" s="108"/>
      <c r="I570" s="126"/>
      <c r="J570" s="110">
        <f t="shared" si="27"/>
        <v>0</v>
      </c>
      <c r="K570" s="108"/>
      <c r="L570" s="107"/>
      <c r="M570" s="319">
        <f t="shared" si="28"/>
        <v>0</v>
      </c>
      <c r="N570" s="107"/>
    </row>
    <row r="571" spans="1:14" s="200" customFormat="1" ht="18" customHeight="1">
      <c r="A571" s="125">
        <v>568</v>
      </c>
      <c r="B571" s="107" t="s">
        <v>43</v>
      </c>
      <c r="C571" s="321">
        <v>43484</v>
      </c>
      <c r="D571" s="107" t="s">
        <v>1191</v>
      </c>
      <c r="E571" s="107" t="s">
        <v>1709</v>
      </c>
      <c r="F571" s="126">
        <v>4972.3999999999996</v>
      </c>
      <c r="G571" s="107" t="str">
        <f t="shared" si="26"/>
        <v>SH19-00568</v>
      </c>
      <c r="H571" s="108"/>
      <c r="I571" s="126"/>
      <c r="J571" s="110">
        <f t="shared" si="27"/>
        <v>4972.3999999999996</v>
      </c>
      <c r="K571" s="108"/>
      <c r="L571" s="107"/>
      <c r="M571" s="319">
        <f t="shared" si="28"/>
        <v>0</v>
      </c>
      <c r="N571" s="107"/>
    </row>
    <row r="572" spans="1:14" s="200" customFormat="1" ht="18" customHeight="1">
      <c r="A572" s="125">
        <v>569</v>
      </c>
      <c r="B572" s="107" t="s">
        <v>55</v>
      </c>
      <c r="C572" s="321">
        <v>43484</v>
      </c>
      <c r="D572" s="107" t="s">
        <v>1192</v>
      </c>
      <c r="E572" s="107" t="s">
        <v>1709</v>
      </c>
      <c r="F572" s="126">
        <v>708.84</v>
      </c>
      <c r="G572" s="107" t="str">
        <f t="shared" si="26"/>
        <v>SH19-00569</v>
      </c>
      <c r="H572" s="108"/>
      <c r="I572" s="126"/>
      <c r="J572" s="110">
        <f t="shared" si="27"/>
        <v>708.84</v>
      </c>
      <c r="K572" s="108"/>
      <c r="L572" s="107"/>
      <c r="M572" s="319">
        <f t="shared" si="28"/>
        <v>0</v>
      </c>
      <c r="N572" s="107"/>
    </row>
    <row r="573" spans="1:14" s="200" customFormat="1" ht="18" customHeight="1">
      <c r="A573" s="125">
        <v>570</v>
      </c>
      <c r="B573" s="107" t="s">
        <v>55</v>
      </c>
      <c r="C573" s="321">
        <v>43484</v>
      </c>
      <c r="D573" s="107" t="s">
        <v>1193</v>
      </c>
      <c r="E573" s="107" t="s">
        <v>1709</v>
      </c>
      <c r="F573" s="126">
        <v>727.65</v>
      </c>
      <c r="G573" s="107" t="str">
        <f t="shared" si="26"/>
        <v>SH19-00570</v>
      </c>
      <c r="H573" s="108"/>
      <c r="I573" s="126"/>
      <c r="J573" s="110">
        <f t="shared" si="27"/>
        <v>727.65</v>
      </c>
      <c r="K573" s="108"/>
      <c r="L573" s="107"/>
      <c r="M573" s="319">
        <f t="shared" si="28"/>
        <v>0</v>
      </c>
      <c r="N573" s="107"/>
    </row>
    <row r="574" spans="1:14" s="200" customFormat="1" ht="18" customHeight="1">
      <c r="A574" s="125">
        <v>571</v>
      </c>
      <c r="B574" s="107" t="s">
        <v>55</v>
      </c>
      <c r="C574" s="321">
        <v>43484</v>
      </c>
      <c r="D574" s="107" t="s">
        <v>1194</v>
      </c>
      <c r="E574" s="107" t="s">
        <v>1709</v>
      </c>
      <c r="F574" s="126">
        <v>155.6</v>
      </c>
      <c r="G574" s="107" t="str">
        <f t="shared" si="26"/>
        <v>SH19-00571</v>
      </c>
      <c r="H574" s="108"/>
      <c r="I574" s="126"/>
      <c r="J574" s="110">
        <f t="shared" si="27"/>
        <v>155.6</v>
      </c>
      <c r="K574" s="108"/>
      <c r="L574" s="107"/>
      <c r="M574" s="319">
        <f t="shared" si="28"/>
        <v>0</v>
      </c>
      <c r="N574" s="107"/>
    </row>
    <row r="575" spans="1:14" s="200" customFormat="1" ht="18" customHeight="1">
      <c r="A575" s="125">
        <v>572</v>
      </c>
      <c r="B575" s="107" t="s">
        <v>42</v>
      </c>
      <c r="C575" s="321">
        <v>43489</v>
      </c>
      <c r="D575" s="107" t="s">
        <v>1195</v>
      </c>
      <c r="E575" s="107" t="s">
        <v>1742</v>
      </c>
      <c r="F575" s="126">
        <v>90.59</v>
      </c>
      <c r="G575" s="107" t="str">
        <f t="shared" ref="G575:G639" si="29">D575</f>
        <v>SH19-00572</v>
      </c>
      <c r="H575" s="108"/>
      <c r="I575" s="126"/>
      <c r="J575" s="110">
        <f t="shared" si="27"/>
        <v>90.59</v>
      </c>
      <c r="K575" s="108"/>
      <c r="L575" s="107"/>
      <c r="M575" s="319">
        <f t="shared" si="28"/>
        <v>0</v>
      </c>
      <c r="N575" s="107"/>
    </row>
    <row r="576" spans="1:14" s="200" customFormat="1" ht="18" customHeight="1">
      <c r="A576" s="125">
        <v>573</v>
      </c>
      <c r="B576" s="107" t="s">
        <v>329</v>
      </c>
      <c r="C576" s="321">
        <v>43486</v>
      </c>
      <c r="D576" s="107" t="s">
        <v>1196</v>
      </c>
      <c r="E576" s="107" t="s">
        <v>1709</v>
      </c>
      <c r="F576" s="126">
        <v>1994.95</v>
      </c>
      <c r="G576" s="107" t="str">
        <f t="shared" si="29"/>
        <v>SH19-00573</v>
      </c>
      <c r="H576" s="108"/>
      <c r="I576" s="126"/>
      <c r="J576" s="110">
        <f t="shared" si="27"/>
        <v>1994.95</v>
      </c>
      <c r="K576" s="108"/>
      <c r="L576" s="107"/>
      <c r="M576" s="319"/>
      <c r="N576" s="107"/>
    </row>
    <row r="577" spans="1:14" s="200" customFormat="1" ht="18" customHeight="1">
      <c r="A577" s="125">
        <v>574</v>
      </c>
      <c r="B577" s="107" t="s">
        <v>142</v>
      </c>
      <c r="C577" s="321">
        <v>43486</v>
      </c>
      <c r="D577" s="107" t="s">
        <v>1197</v>
      </c>
      <c r="E577" s="107" t="s">
        <v>1709</v>
      </c>
      <c r="F577" s="126">
        <v>627</v>
      </c>
      <c r="G577" s="107" t="str">
        <f t="shared" si="29"/>
        <v>SH19-00574</v>
      </c>
      <c r="H577" s="108"/>
      <c r="I577" s="126"/>
      <c r="J577" s="110">
        <f t="shared" si="27"/>
        <v>627</v>
      </c>
      <c r="K577" s="108"/>
      <c r="L577" s="107"/>
      <c r="M577" s="319">
        <f t="shared" si="28"/>
        <v>0</v>
      </c>
      <c r="N577" s="107"/>
    </row>
    <row r="578" spans="1:14" s="200" customFormat="1" ht="18" customHeight="1">
      <c r="A578" s="125">
        <v>575</v>
      </c>
      <c r="B578" s="107" t="s">
        <v>45</v>
      </c>
      <c r="C578" s="321">
        <v>43484</v>
      </c>
      <c r="D578" s="107" t="s">
        <v>1198</v>
      </c>
      <c r="E578" s="107" t="s">
        <v>1709</v>
      </c>
      <c r="F578" s="126">
        <v>1797.13</v>
      </c>
      <c r="G578" s="107" t="str">
        <f t="shared" si="29"/>
        <v>SH19-00575</v>
      </c>
      <c r="H578" s="108"/>
      <c r="I578" s="126"/>
      <c r="J578" s="110">
        <f t="shared" si="27"/>
        <v>1797.13</v>
      </c>
      <c r="K578" s="108"/>
      <c r="L578" s="107"/>
      <c r="M578" s="319">
        <f t="shared" si="28"/>
        <v>0</v>
      </c>
      <c r="N578" s="107"/>
    </row>
    <row r="579" spans="1:14" s="200" customFormat="1" ht="18" customHeight="1">
      <c r="A579" s="125">
        <v>576</v>
      </c>
      <c r="B579" s="107" t="s">
        <v>291</v>
      </c>
      <c r="C579" s="321">
        <v>43486</v>
      </c>
      <c r="D579" s="107" t="s">
        <v>1199</v>
      </c>
      <c r="E579" s="107" t="s">
        <v>1709</v>
      </c>
      <c r="F579" s="126">
        <v>4093.54</v>
      </c>
      <c r="G579" s="107" t="str">
        <f t="shared" si="29"/>
        <v>SH19-00576</v>
      </c>
      <c r="H579" s="108"/>
      <c r="I579" s="126"/>
      <c r="J579" s="110">
        <f t="shared" si="27"/>
        <v>4093.54</v>
      </c>
      <c r="K579" s="108"/>
      <c r="L579" s="107"/>
      <c r="M579" s="319">
        <f t="shared" si="28"/>
        <v>0</v>
      </c>
      <c r="N579" s="107"/>
    </row>
    <row r="580" spans="1:14" s="200" customFormat="1" ht="18" customHeight="1">
      <c r="A580" s="125">
        <v>577</v>
      </c>
      <c r="B580" s="107" t="s">
        <v>45</v>
      </c>
      <c r="C580" s="321">
        <v>43484</v>
      </c>
      <c r="D580" s="107" t="s">
        <v>1200</v>
      </c>
      <c r="E580" s="107" t="s">
        <v>1709</v>
      </c>
      <c r="F580" s="126">
        <v>1647.43</v>
      </c>
      <c r="G580" s="107" t="str">
        <f t="shared" si="29"/>
        <v>SH19-00577</v>
      </c>
      <c r="H580" s="108"/>
      <c r="I580" s="126"/>
      <c r="J580" s="110">
        <f t="shared" si="27"/>
        <v>1647.43</v>
      </c>
      <c r="K580" s="108"/>
      <c r="L580" s="107"/>
      <c r="M580" s="319">
        <f t="shared" si="28"/>
        <v>0</v>
      </c>
      <c r="N580" s="107"/>
    </row>
    <row r="581" spans="1:14" s="200" customFormat="1" ht="18" customHeight="1">
      <c r="A581" s="125">
        <v>578</v>
      </c>
      <c r="B581" s="107" t="s">
        <v>43</v>
      </c>
      <c r="C581" s="321">
        <v>43486</v>
      </c>
      <c r="D581" s="107" t="s">
        <v>1201</v>
      </c>
      <c r="E581" s="107" t="s">
        <v>1709</v>
      </c>
      <c r="F581" s="126">
        <v>837.2</v>
      </c>
      <c r="G581" s="107" t="str">
        <f t="shared" si="29"/>
        <v>SH19-00578</v>
      </c>
      <c r="H581" s="108"/>
      <c r="I581" s="126"/>
      <c r="J581" s="110">
        <f t="shared" si="27"/>
        <v>837.2</v>
      </c>
      <c r="K581" s="108"/>
      <c r="L581" s="107"/>
      <c r="M581" s="319">
        <f t="shared" si="28"/>
        <v>0</v>
      </c>
      <c r="N581" s="107"/>
    </row>
    <row r="582" spans="1:14" s="200" customFormat="1" ht="18" customHeight="1">
      <c r="A582" s="125">
        <v>579</v>
      </c>
      <c r="B582" s="107" t="s">
        <v>1746</v>
      </c>
      <c r="C582" s="321"/>
      <c r="D582" s="327" t="s">
        <v>1202</v>
      </c>
      <c r="E582" s="107" t="s">
        <v>1709</v>
      </c>
      <c r="F582" s="126">
        <v>0</v>
      </c>
      <c r="G582" s="107" t="str">
        <f t="shared" si="29"/>
        <v>SH19-00579</v>
      </c>
      <c r="H582" s="108"/>
      <c r="I582" s="126"/>
      <c r="J582" s="110">
        <f t="shared" ref="J582:J645" si="30">F582-I582</f>
        <v>0</v>
      </c>
      <c r="K582" s="108"/>
      <c r="L582" s="107"/>
      <c r="M582" s="319">
        <f t="shared" si="28"/>
        <v>0</v>
      </c>
      <c r="N582" s="107"/>
    </row>
    <row r="583" spans="1:14" s="200" customFormat="1" ht="18" customHeight="1">
      <c r="A583" s="125">
        <v>580</v>
      </c>
      <c r="B583" s="107" t="s">
        <v>1746</v>
      </c>
      <c r="C583" s="321"/>
      <c r="D583" s="327" t="s">
        <v>1203</v>
      </c>
      <c r="E583" s="107" t="s">
        <v>1709</v>
      </c>
      <c r="F583" s="126">
        <v>0</v>
      </c>
      <c r="G583" s="107" t="str">
        <f t="shared" si="29"/>
        <v>SH19-00580</v>
      </c>
      <c r="H583" s="108"/>
      <c r="I583" s="126"/>
      <c r="J583" s="110">
        <f t="shared" si="30"/>
        <v>0</v>
      </c>
      <c r="K583" s="108"/>
      <c r="L583" s="107"/>
      <c r="M583" s="319">
        <f t="shared" si="28"/>
        <v>0</v>
      </c>
      <c r="N583" s="107"/>
    </row>
    <row r="584" spans="1:14" s="200" customFormat="1" ht="18" customHeight="1">
      <c r="A584" s="125">
        <v>581</v>
      </c>
      <c r="B584" s="107" t="s">
        <v>53</v>
      </c>
      <c r="C584" s="321">
        <v>43486</v>
      </c>
      <c r="D584" s="107" t="s">
        <v>1204</v>
      </c>
      <c r="E584" s="107" t="s">
        <v>1709</v>
      </c>
      <c r="F584" s="126">
        <v>2500.89</v>
      </c>
      <c r="G584" s="107" t="str">
        <f t="shared" si="29"/>
        <v>SH19-00581</v>
      </c>
      <c r="H584" s="108"/>
      <c r="I584" s="126"/>
      <c r="J584" s="110">
        <f t="shared" si="30"/>
        <v>2500.89</v>
      </c>
      <c r="K584" s="108"/>
      <c r="L584" s="107"/>
      <c r="M584" s="319">
        <f t="shared" si="28"/>
        <v>0</v>
      </c>
      <c r="N584" s="107"/>
    </row>
    <row r="585" spans="1:14" s="200" customFormat="1" ht="18" customHeight="1">
      <c r="A585" s="125">
        <v>582</v>
      </c>
      <c r="B585" s="107" t="s">
        <v>42</v>
      </c>
      <c r="C585" s="321">
        <v>43504</v>
      </c>
      <c r="D585" s="328" t="s">
        <v>1205</v>
      </c>
      <c r="E585" s="107" t="s">
        <v>2751</v>
      </c>
      <c r="F585" s="126">
        <v>71.55</v>
      </c>
      <c r="G585" s="107"/>
      <c r="H585" s="108"/>
      <c r="I585" s="126"/>
      <c r="J585" s="110">
        <f t="shared" si="30"/>
        <v>71.55</v>
      </c>
      <c r="K585" s="108"/>
      <c r="L585" s="107"/>
      <c r="M585" s="319"/>
      <c r="N585" s="107"/>
    </row>
    <row r="586" spans="1:14" s="200" customFormat="1" ht="18" customHeight="1">
      <c r="A586" s="125">
        <v>583</v>
      </c>
      <c r="B586" s="107" t="s">
        <v>42</v>
      </c>
      <c r="C586" s="321">
        <v>43504</v>
      </c>
      <c r="D586" s="328" t="s">
        <v>1206</v>
      </c>
      <c r="E586" s="107" t="s">
        <v>2752</v>
      </c>
      <c r="F586" s="126">
        <v>61.98</v>
      </c>
      <c r="G586" s="107"/>
      <c r="H586" s="108"/>
      <c r="I586" s="126"/>
      <c r="J586" s="110">
        <f t="shared" si="30"/>
        <v>61.98</v>
      </c>
      <c r="K586" s="108"/>
      <c r="L586" s="107"/>
      <c r="M586" s="319"/>
      <c r="N586" s="107"/>
    </row>
    <row r="587" spans="1:14" s="200" customFormat="1" ht="18" customHeight="1">
      <c r="A587" s="125">
        <v>584</v>
      </c>
      <c r="B587" s="107" t="s">
        <v>1746</v>
      </c>
      <c r="C587" s="321"/>
      <c r="D587" s="327" t="s">
        <v>1207</v>
      </c>
      <c r="E587" s="107" t="s">
        <v>1709</v>
      </c>
      <c r="F587" s="126">
        <v>0</v>
      </c>
      <c r="G587" s="107" t="str">
        <f t="shared" si="29"/>
        <v>SH19-00584</v>
      </c>
      <c r="H587" s="108"/>
      <c r="I587" s="126"/>
      <c r="J587" s="110">
        <f t="shared" si="30"/>
        <v>0</v>
      </c>
      <c r="K587" s="108"/>
      <c r="L587" s="107"/>
      <c r="M587" s="319">
        <f t="shared" si="28"/>
        <v>0</v>
      </c>
      <c r="N587" s="107"/>
    </row>
    <row r="588" spans="1:14" s="200" customFormat="1" ht="18" customHeight="1">
      <c r="A588" s="125">
        <v>585</v>
      </c>
      <c r="B588" s="107" t="s">
        <v>1746</v>
      </c>
      <c r="C588" s="321"/>
      <c r="D588" s="327" t="s">
        <v>1208</v>
      </c>
      <c r="E588" s="107" t="s">
        <v>1709</v>
      </c>
      <c r="F588" s="126">
        <v>0</v>
      </c>
      <c r="G588" s="107" t="str">
        <f t="shared" si="29"/>
        <v>SH19-00585</v>
      </c>
      <c r="H588" s="108"/>
      <c r="I588" s="126"/>
      <c r="J588" s="110">
        <f t="shared" si="30"/>
        <v>0</v>
      </c>
      <c r="K588" s="108"/>
      <c r="L588" s="107"/>
      <c r="M588" s="319">
        <f t="shared" si="28"/>
        <v>0</v>
      </c>
      <c r="N588" s="107"/>
    </row>
    <row r="589" spans="1:14" s="200" customFormat="1" ht="18" customHeight="1">
      <c r="A589" s="125">
        <v>586</v>
      </c>
      <c r="B589" s="107" t="s">
        <v>42</v>
      </c>
      <c r="C589" s="321">
        <v>43487</v>
      </c>
      <c r="D589" s="107" t="s">
        <v>1209</v>
      </c>
      <c r="E589" s="107" t="s">
        <v>1740</v>
      </c>
      <c r="F589" s="126">
        <v>13154.72</v>
      </c>
      <c r="G589" s="107" t="str">
        <f t="shared" si="29"/>
        <v>SH19-00586</v>
      </c>
      <c r="H589" s="108"/>
      <c r="I589" s="126"/>
      <c r="J589" s="110">
        <f t="shared" si="30"/>
        <v>13154.72</v>
      </c>
      <c r="K589" s="108"/>
      <c r="L589" s="107"/>
      <c r="M589" s="319">
        <f t="shared" si="28"/>
        <v>0</v>
      </c>
      <c r="N589" s="107"/>
    </row>
    <row r="590" spans="1:14" s="200" customFormat="1" ht="18" customHeight="1">
      <c r="A590" s="125">
        <v>587</v>
      </c>
      <c r="B590" s="107" t="s">
        <v>42</v>
      </c>
      <c r="C590" s="321">
        <v>43487</v>
      </c>
      <c r="D590" s="107" t="s">
        <v>1210</v>
      </c>
      <c r="E590" s="107" t="s">
        <v>1740</v>
      </c>
      <c r="F590" s="126">
        <v>5999.4</v>
      </c>
      <c r="G590" s="107" t="str">
        <f t="shared" si="29"/>
        <v>SH19-00587</v>
      </c>
      <c r="H590" s="108"/>
      <c r="I590" s="126"/>
      <c r="J590" s="110">
        <f t="shared" si="30"/>
        <v>5999.4</v>
      </c>
      <c r="K590" s="108"/>
      <c r="L590" s="107"/>
      <c r="M590" s="319">
        <f t="shared" si="28"/>
        <v>0</v>
      </c>
      <c r="N590" s="107"/>
    </row>
    <row r="591" spans="1:14" s="200" customFormat="1" ht="18" customHeight="1">
      <c r="A591" s="125">
        <v>588</v>
      </c>
      <c r="B591" s="107" t="s">
        <v>42</v>
      </c>
      <c r="C591" s="321">
        <v>43487</v>
      </c>
      <c r="D591" s="107" t="s">
        <v>1211</v>
      </c>
      <c r="E591" s="107" t="s">
        <v>1740</v>
      </c>
      <c r="F591" s="126">
        <v>2974.31</v>
      </c>
      <c r="G591" s="107" t="str">
        <f t="shared" si="29"/>
        <v>SH19-00588</v>
      </c>
      <c r="H591" s="108"/>
      <c r="I591" s="126"/>
      <c r="J591" s="110">
        <f t="shared" si="30"/>
        <v>2974.31</v>
      </c>
      <c r="K591" s="108"/>
      <c r="L591" s="107"/>
      <c r="M591" s="319">
        <f t="shared" si="28"/>
        <v>0</v>
      </c>
      <c r="N591" s="107"/>
    </row>
    <row r="592" spans="1:14" s="200" customFormat="1" ht="18" customHeight="1">
      <c r="A592" s="125">
        <v>589</v>
      </c>
      <c r="B592" s="107" t="s">
        <v>42</v>
      </c>
      <c r="C592" s="321">
        <v>43487</v>
      </c>
      <c r="D592" s="107" t="s">
        <v>1212</v>
      </c>
      <c r="E592" s="107" t="s">
        <v>1740</v>
      </c>
      <c r="F592" s="126">
        <v>1706.82</v>
      </c>
      <c r="G592" s="107" t="str">
        <f t="shared" si="29"/>
        <v>SH19-00589</v>
      </c>
      <c r="H592" s="108"/>
      <c r="I592" s="126"/>
      <c r="J592" s="110">
        <f t="shared" si="30"/>
        <v>1706.82</v>
      </c>
      <c r="K592" s="108"/>
      <c r="L592" s="107"/>
      <c r="M592" s="319">
        <f t="shared" si="28"/>
        <v>0</v>
      </c>
      <c r="N592" s="107"/>
    </row>
    <row r="593" spans="1:14" s="200" customFormat="1" ht="18" customHeight="1">
      <c r="A593" s="125">
        <v>590</v>
      </c>
      <c r="B593" s="107" t="s">
        <v>42</v>
      </c>
      <c r="C593" s="321">
        <v>43487</v>
      </c>
      <c r="D593" s="107" t="s">
        <v>1213</v>
      </c>
      <c r="E593" s="107" t="s">
        <v>1740</v>
      </c>
      <c r="F593" s="126">
        <v>310.8</v>
      </c>
      <c r="G593" s="107" t="str">
        <f t="shared" si="29"/>
        <v>SH19-00590</v>
      </c>
      <c r="H593" s="108"/>
      <c r="I593" s="126"/>
      <c r="J593" s="110">
        <f t="shared" si="30"/>
        <v>310.8</v>
      </c>
      <c r="K593" s="108"/>
      <c r="L593" s="107"/>
      <c r="M593" s="319">
        <f t="shared" si="28"/>
        <v>0</v>
      </c>
      <c r="N593" s="107"/>
    </row>
    <row r="594" spans="1:14" s="200" customFormat="1" ht="18" customHeight="1">
      <c r="A594" s="125">
        <v>591</v>
      </c>
      <c r="B594" s="107" t="s">
        <v>142</v>
      </c>
      <c r="C594" s="90">
        <v>43486</v>
      </c>
      <c r="D594" s="107" t="s">
        <v>1214</v>
      </c>
      <c r="E594" s="107" t="s">
        <v>1709</v>
      </c>
      <c r="F594" s="126">
        <v>2092.65</v>
      </c>
      <c r="G594" s="107" t="str">
        <f t="shared" si="29"/>
        <v>SH19-00591</v>
      </c>
      <c r="H594" s="108"/>
      <c r="I594" s="126"/>
      <c r="J594" s="110">
        <f t="shared" si="30"/>
        <v>2092.65</v>
      </c>
      <c r="K594" s="108"/>
      <c r="L594" s="107"/>
      <c r="M594" s="319">
        <f t="shared" si="28"/>
        <v>0</v>
      </c>
      <c r="N594" s="107"/>
    </row>
    <row r="595" spans="1:14" s="200" customFormat="1" ht="18" customHeight="1">
      <c r="A595" s="125">
        <v>592</v>
      </c>
      <c r="B595" s="107" t="s">
        <v>142</v>
      </c>
      <c r="C595" s="90">
        <v>43486</v>
      </c>
      <c r="D595" s="107" t="s">
        <v>1215</v>
      </c>
      <c r="E595" s="107" t="s">
        <v>1709</v>
      </c>
      <c r="F595" s="126">
        <v>1027.1300000000001</v>
      </c>
      <c r="G595" s="107" t="str">
        <f t="shared" si="29"/>
        <v>SH19-00592</v>
      </c>
      <c r="H595" s="108"/>
      <c r="I595" s="126"/>
      <c r="J595" s="110">
        <f t="shared" si="30"/>
        <v>1027.1300000000001</v>
      </c>
      <c r="K595" s="108"/>
      <c r="L595" s="107"/>
      <c r="M595" s="319">
        <f t="shared" si="28"/>
        <v>0</v>
      </c>
      <c r="N595" s="107"/>
    </row>
    <row r="596" spans="1:14" s="200" customFormat="1" ht="18" customHeight="1">
      <c r="A596" s="125">
        <v>593</v>
      </c>
      <c r="B596" s="107" t="s">
        <v>141</v>
      </c>
      <c r="C596" s="321">
        <v>43486</v>
      </c>
      <c r="D596" s="107" t="s">
        <v>1216</v>
      </c>
      <c r="E596" s="107" t="s">
        <v>1709</v>
      </c>
      <c r="F596" s="126">
        <v>1909.43</v>
      </c>
      <c r="G596" s="107" t="str">
        <f t="shared" si="29"/>
        <v>SH19-00593</v>
      </c>
      <c r="H596" s="108"/>
      <c r="I596" s="126"/>
      <c r="J596" s="110">
        <f t="shared" si="30"/>
        <v>1909.43</v>
      </c>
      <c r="K596" s="108"/>
      <c r="L596" s="107"/>
      <c r="M596" s="319">
        <f t="shared" si="28"/>
        <v>0</v>
      </c>
      <c r="N596" s="107"/>
    </row>
    <row r="597" spans="1:14" s="200" customFormat="1" ht="18" customHeight="1">
      <c r="A597" s="125">
        <v>594</v>
      </c>
      <c r="B597" s="107" t="s">
        <v>49</v>
      </c>
      <c r="C597" s="90">
        <v>43486</v>
      </c>
      <c r="D597" s="107" t="s">
        <v>1217</v>
      </c>
      <c r="E597" s="107" t="s">
        <v>1709</v>
      </c>
      <c r="F597" s="126">
        <v>14242.8</v>
      </c>
      <c r="G597" s="107" t="str">
        <f t="shared" si="29"/>
        <v>SH19-00594</v>
      </c>
      <c r="H597" s="108"/>
      <c r="I597" s="126"/>
      <c r="J597" s="110">
        <f t="shared" si="30"/>
        <v>14242.8</v>
      </c>
      <c r="K597" s="108"/>
      <c r="L597" s="107"/>
      <c r="M597" s="319">
        <f t="shared" si="28"/>
        <v>0</v>
      </c>
      <c r="N597" s="107"/>
    </row>
    <row r="598" spans="1:14" s="200" customFormat="1" ht="18" customHeight="1">
      <c r="A598" s="125">
        <v>595</v>
      </c>
      <c r="B598" s="107" t="s">
        <v>43</v>
      </c>
      <c r="C598" s="321">
        <v>43486</v>
      </c>
      <c r="D598" s="107" t="s">
        <v>1218</v>
      </c>
      <c r="E598" s="107" t="s">
        <v>1709</v>
      </c>
      <c r="F598" s="126">
        <v>1609.65</v>
      </c>
      <c r="G598" s="107" t="str">
        <f t="shared" si="29"/>
        <v>SH19-00595</v>
      </c>
      <c r="H598" s="108"/>
      <c r="I598" s="126"/>
      <c r="J598" s="110">
        <f t="shared" si="30"/>
        <v>1609.65</v>
      </c>
      <c r="K598" s="108"/>
      <c r="L598" s="107"/>
      <c r="M598" s="319">
        <f t="shared" si="28"/>
        <v>0</v>
      </c>
      <c r="N598" s="107"/>
    </row>
    <row r="599" spans="1:14" s="200" customFormat="1" ht="18" customHeight="1">
      <c r="A599" s="125">
        <v>596</v>
      </c>
      <c r="B599" s="107" t="s">
        <v>1727</v>
      </c>
      <c r="C599" s="321">
        <v>43486</v>
      </c>
      <c r="D599" s="107" t="s">
        <v>1219</v>
      </c>
      <c r="E599" s="107" t="s">
        <v>1709</v>
      </c>
      <c r="F599" s="126">
        <v>1319.05</v>
      </c>
      <c r="G599" s="107" t="str">
        <f t="shared" si="29"/>
        <v>SH19-00596</v>
      </c>
      <c r="H599" s="108"/>
      <c r="I599" s="126"/>
      <c r="J599" s="110">
        <f t="shared" si="30"/>
        <v>1319.05</v>
      </c>
      <c r="K599" s="108"/>
      <c r="L599" s="107"/>
      <c r="M599" s="319">
        <f t="shared" si="28"/>
        <v>0</v>
      </c>
      <c r="N599" s="107"/>
    </row>
    <row r="600" spans="1:14" s="200" customFormat="1" ht="18" customHeight="1">
      <c r="A600" s="125">
        <v>597</v>
      </c>
      <c r="B600" s="107" t="s">
        <v>42</v>
      </c>
      <c r="C600" s="321">
        <v>43488</v>
      </c>
      <c r="D600" s="107" t="s">
        <v>1220</v>
      </c>
      <c r="E600" s="107" t="s">
        <v>1741</v>
      </c>
      <c r="F600" s="126">
        <v>9311.98</v>
      </c>
      <c r="G600" s="107" t="str">
        <f t="shared" si="29"/>
        <v>SH19-00597</v>
      </c>
      <c r="H600" s="108"/>
      <c r="I600" s="126"/>
      <c r="J600" s="110">
        <f t="shared" si="30"/>
        <v>9311.98</v>
      </c>
      <c r="K600" s="108"/>
      <c r="L600" s="107"/>
      <c r="M600" s="319">
        <f t="shared" si="28"/>
        <v>0</v>
      </c>
      <c r="N600" s="107"/>
    </row>
    <row r="601" spans="1:14" s="200" customFormat="1" ht="18" customHeight="1">
      <c r="A601" s="125">
        <v>598</v>
      </c>
      <c r="B601" s="107" t="s">
        <v>42</v>
      </c>
      <c r="C601" s="321">
        <v>43488</v>
      </c>
      <c r="D601" s="107" t="s">
        <v>1221</v>
      </c>
      <c r="E601" s="107" t="s">
        <v>1741</v>
      </c>
      <c r="F601" s="126">
        <v>4922.74</v>
      </c>
      <c r="G601" s="107" t="str">
        <f t="shared" si="29"/>
        <v>SH19-00598</v>
      </c>
      <c r="H601" s="108"/>
      <c r="I601" s="126"/>
      <c r="J601" s="110">
        <f t="shared" si="30"/>
        <v>4922.74</v>
      </c>
      <c r="K601" s="108"/>
      <c r="L601" s="107"/>
      <c r="M601" s="319">
        <f t="shared" si="28"/>
        <v>0</v>
      </c>
      <c r="N601" s="107"/>
    </row>
    <row r="602" spans="1:14" s="200" customFormat="1" ht="18" customHeight="1">
      <c r="A602" s="125">
        <v>599</v>
      </c>
      <c r="B602" s="107" t="s">
        <v>42</v>
      </c>
      <c r="C602" s="321">
        <v>43488</v>
      </c>
      <c r="D602" s="107" t="s">
        <v>1222</v>
      </c>
      <c r="E602" s="107" t="s">
        <v>1741</v>
      </c>
      <c r="F602" s="126">
        <v>2420.9499999999998</v>
      </c>
      <c r="G602" s="107" t="str">
        <f t="shared" si="29"/>
        <v>SH19-00599</v>
      </c>
      <c r="H602" s="108"/>
      <c r="I602" s="126"/>
      <c r="J602" s="110">
        <f t="shared" si="30"/>
        <v>2420.9499999999998</v>
      </c>
      <c r="K602" s="108"/>
      <c r="L602" s="107"/>
      <c r="M602" s="319">
        <f t="shared" si="28"/>
        <v>0</v>
      </c>
      <c r="N602" s="107"/>
    </row>
    <row r="603" spans="1:14" s="200" customFormat="1" ht="18" customHeight="1">
      <c r="A603" s="125">
        <v>600</v>
      </c>
      <c r="B603" s="107" t="s">
        <v>42</v>
      </c>
      <c r="C603" s="321">
        <v>43488</v>
      </c>
      <c r="D603" s="107" t="s">
        <v>1223</v>
      </c>
      <c r="E603" s="107" t="s">
        <v>1741</v>
      </c>
      <c r="F603" s="126">
        <v>10640.38</v>
      </c>
      <c r="G603" s="107" t="str">
        <f t="shared" si="29"/>
        <v>SH19-00600</v>
      </c>
      <c r="H603" s="108"/>
      <c r="I603" s="126"/>
      <c r="J603" s="110">
        <f t="shared" si="30"/>
        <v>10640.38</v>
      </c>
      <c r="K603" s="108"/>
      <c r="L603" s="107"/>
      <c r="M603" s="319">
        <f t="shared" si="28"/>
        <v>0</v>
      </c>
      <c r="N603" s="107"/>
    </row>
    <row r="604" spans="1:14" s="200" customFormat="1" ht="18" customHeight="1">
      <c r="A604" s="125">
        <v>601</v>
      </c>
      <c r="B604" s="107" t="s">
        <v>42</v>
      </c>
      <c r="C604" s="321">
        <v>43488</v>
      </c>
      <c r="D604" s="107" t="s">
        <v>1224</v>
      </c>
      <c r="E604" s="107" t="s">
        <v>1741</v>
      </c>
      <c r="F604" s="126">
        <v>5435.15</v>
      </c>
      <c r="G604" s="107" t="str">
        <f t="shared" si="29"/>
        <v>SH19-00601</v>
      </c>
      <c r="H604" s="108"/>
      <c r="I604" s="126"/>
      <c r="J604" s="110">
        <f t="shared" si="30"/>
        <v>5435.15</v>
      </c>
      <c r="K604" s="108"/>
      <c r="L604" s="107"/>
      <c r="M604" s="319">
        <f t="shared" si="28"/>
        <v>0</v>
      </c>
      <c r="N604" s="107"/>
    </row>
    <row r="605" spans="1:14" s="200" customFormat="1" ht="18" customHeight="1">
      <c r="A605" s="125">
        <v>602</v>
      </c>
      <c r="B605" s="107" t="s">
        <v>42</v>
      </c>
      <c r="C605" s="321">
        <v>43488</v>
      </c>
      <c r="D605" s="107" t="s">
        <v>1225</v>
      </c>
      <c r="E605" s="107" t="s">
        <v>1741</v>
      </c>
      <c r="F605" s="126">
        <v>6645.26</v>
      </c>
      <c r="G605" s="107" t="str">
        <f t="shared" si="29"/>
        <v>SH19-00602</v>
      </c>
      <c r="H605" s="108"/>
      <c r="I605" s="126"/>
      <c r="J605" s="110">
        <f t="shared" si="30"/>
        <v>6645.26</v>
      </c>
      <c r="K605" s="108"/>
      <c r="L605" s="107"/>
      <c r="M605" s="319">
        <f t="shared" si="28"/>
        <v>0</v>
      </c>
      <c r="N605" s="107"/>
    </row>
    <row r="606" spans="1:14" s="200" customFormat="1" ht="18" customHeight="1">
      <c r="A606" s="125">
        <v>603</v>
      </c>
      <c r="B606" s="107" t="s">
        <v>42</v>
      </c>
      <c r="C606" s="321">
        <v>43488</v>
      </c>
      <c r="D606" s="107" t="s">
        <v>1226</v>
      </c>
      <c r="E606" s="107" t="s">
        <v>1741</v>
      </c>
      <c r="F606" s="126">
        <v>4410.32</v>
      </c>
      <c r="G606" s="107" t="str">
        <f t="shared" si="29"/>
        <v>SH19-00603</v>
      </c>
      <c r="H606" s="108"/>
      <c r="I606" s="126"/>
      <c r="J606" s="110">
        <f t="shared" si="30"/>
        <v>4410.32</v>
      </c>
      <c r="K606" s="108"/>
      <c r="L606" s="107"/>
      <c r="M606" s="319">
        <f t="shared" si="28"/>
        <v>0</v>
      </c>
      <c r="N606" s="107"/>
    </row>
    <row r="607" spans="1:14" s="200" customFormat="1" ht="18" customHeight="1">
      <c r="A607" s="125">
        <v>604</v>
      </c>
      <c r="B607" s="107" t="s">
        <v>42</v>
      </c>
      <c r="C607" s="321">
        <v>43488</v>
      </c>
      <c r="D607" s="107" t="s">
        <v>1227</v>
      </c>
      <c r="E607" s="107" t="s">
        <v>1741</v>
      </c>
      <c r="F607" s="126">
        <v>2175.6</v>
      </c>
      <c r="G607" s="107" t="str">
        <f t="shared" si="29"/>
        <v>SH19-00604</v>
      </c>
      <c r="H607" s="108"/>
      <c r="I607" s="126"/>
      <c r="J607" s="110">
        <f t="shared" si="30"/>
        <v>2175.6</v>
      </c>
      <c r="K607" s="108"/>
      <c r="L607" s="107"/>
      <c r="M607" s="319">
        <f t="shared" si="28"/>
        <v>0</v>
      </c>
      <c r="N607" s="107"/>
    </row>
    <row r="608" spans="1:14" s="200" customFormat="1" ht="18" customHeight="1">
      <c r="A608" s="125">
        <v>605</v>
      </c>
      <c r="B608" s="107" t="s">
        <v>42</v>
      </c>
      <c r="C608" s="321">
        <v>43488</v>
      </c>
      <c r="D608" s="107" t="s">
        <v>1228</v>
      </c>
      <c r="E608" s="107" t="s">
        <v>1741</v>
      </c>
      <c r="F608" s="126">
        <v>10514.08</v>
      </c>
      <c r="G608" s="107" t="str">
        <f t="shared" si="29"/>
        <v>SH19-00605</v>
      </c>
      <c r="H608" s="108"/>
      <c r="I608" s="126"/>
      <c r="J608" s="110">
        <f t="shared" si="30"/>
        <v>10514.08</v>
      </c>
      <c r="K608" s="108"/>
      <c r="L608" s="107"/>
      <c r="M608" s="319">
        <f t="shared" si="28"/>
        <v>0</v>
      </c>
      <c r="N608" s="107"/>
    </row>
    <row r="609" spans="1:14" s="200" customFormat="1" ht="18" customHeight="1">
      <c r="A609" s="125">
        <v>606</v>
      </c>
      <c r="B609" s="107" t="s">
        <v>42</v>
      </c>
      <c r="C609" s="321">
        <v>43488</v>
      </c>
      <c r="D609" s="107" t="s">
        <v>1229</v>
      </c>
      <c r="E609" s="107" t="s">
        <v>1741</v>
      </c>
      <c r="F609" s="126">
        <v>4870.8999999999996</v>
      </c>
      <c r="G609" s="107" t="str">
        <f t="shared" si="29"/>
        <v>SH19-00606</v>
      </c>
      <c r="H609" s="108"/>
      <c r="I609" s="126"/>
      <c r="J609" s="110">
        <f t="shared" si="30"/>
        <v>4870.8999999999996</v>
      </c>
      <c r="K609" s="108"/>
      <c r="L609" s="107"/>
      <c r="M609" s="319">
        <f t="shared" si="28"/>
        <v>0</v>
      </c>
      <c r="N609" s="107"/>
    </row>
    <row r="610" spans="1:14" s="200" customFormat="1" ht="18" customHeight="1">
      <c r="A610" s="125">
        <v>607</v>
      </c>
      <c r="B610" s="107" t="s">
        <v>42</v>
      </c>
      <c r="C610" s="321">
        <v>43488</v>
      </c>
      <c r="D610" s="107" t="s">
        <v>1230</v>
      </c>
      <c r="E610" s="107" t="s">
        <v>1741</v>
      </c>
      <c r="F610" s="126">
        <v>11047.22</v>
      </c>
      <c r="G610" s="107" t="str">
        <f t="shared" si="29"/>
        <v>SH19-00607</v>
      </c>
      <c r="H610" s="108"/>
      <c r="I610" s="126"/>
      <c r="J610" s="110">
        <f t="shared" si="30"/>
        <v>11047.22</v>
      </c>
      <c r="K610" s="108"/>
      <c r="L610" s="107"/>
      <c r="M610" s="319">
        <f t="shared" si="28"/>
        <v>0</v>
      </c>
      <c r="N610" s="107"/>
    </row>
    <row r="611" spans="1:14" s="200" customFormat="1" ht="18" customHeight="1">
      <c r="A611" s="125">
        <v>608</v>
      </c>
      <c r="B611" s="107" t="s">
        <v>42</v>
      </c>
      <c r="C611" s="321">
        <v>43488</v>
      </c>
      <c r="D611" s="107" t="s">
        <v>1231</v>
      </c>
      <c r="E611" s="107" t="s">
        <v>1741</v>
      </c>
      <c r="F611" s="126">
        <v>5312.74</v>
      </c>
      <c r="G611" s="107" t="str">
        <f t="shared" si="29"/>
        <v>SH19-00608</v>
      </c>
      <c r="H611" s="108"/>
      <c r="I611" s="126"/>
      <c r="J611" s="110">
        <f t="shared" si="30"/>
        <v>5312.74</v>
      </c>
      <c r="K611" s="108"/>
      <c r="L611" s="107"/>
      <c r="M611" s="319">
        <f t="shared" si="28"/>
        <v>0</v>
      </c>
      <c r="N611" s="107"/>
    </row>
    <row r="612" spans="1:14" s="200" customFormat="1" ht="18" customHeight="1">
      <c r="A612" s="125">
        <v>609</v>
      </c>
      <c r="B612" s="107" t="s">
        <v>42</v>
      </c>
      <c r="C612" s="321">
        <v>43488</v>
      </c>
      <c r="D612" s="107" t="s">
        <v>1232</v>
      </c>
      <c r="E612" s="107" t="s">
        <v>1741</v>
      </c>
      <c r="F612" s="126">
        <v>1198.52</v>
      </c>
      <c r="G612" s="107" t="str">
        <f t="shared" si="29"/>
        <v>SH19-00609</v>
      </c>
      <c r="H612" s="108"/>
      <c r="I612" s="126"/>
      <c r="J612" s="110">
        <f t="shared" si="30"/>
        <v>1198.52</v>
      </c>
      <c r="K612" s="108"/>
      <c r="L612" s="107"/>
      <c r="M612" s="319">
        <f t="shared" si="28"/>
        <v>0</v>
      </c>
      <c r="N612" s="107"/>
    </row>
    <row r="613" spans="1:14" s="200" customFormat="1" ht="18" customHeight="1">
      <c r="A613" s="125">
        <v>610</v>
      </c>
      <c r="B613" s="107" t="s">
        <v>42</v>
      </c>
      <c r="C613" s="321">
        <v>43488</v>
      </c>
      <c r="D613" s="107" t="s">
        <v>1233</v>
      </c>
      <c r="E613" s="107" t="s">
        <v>1741</v>
      </c>
      <c r="F613" s="126">
        <v>10189.17</v>
      </c>
      <c r="G613" s="107" t="str">
        <f t="shared" si="29"/>
        <v>SH19-00610</v>
      </c>
      <c r="H613" s="108"/>
      <c r="I613" s="126"/>
      <c r="J613" s="110">
        <f t="shared" si="30"/>
        <v>10189.17</v>
      </c>
      <c r="K613" s="108"/>
      <c r="L613" s="107"/>
      <c r="M613" s="319">
        <f t="shared" si="28"/>
        <v>0</v>
      </c>
      <c r="N613" s="107"/>
    </row>
    <row r="614" spans="1:14" s="200" customFormat="1" ht="18" customHeight="1">
      <c r="A614" s="125">
        <v>611</v>
      </c>
      <c r="B614" s="107" t="s">
        <v>42</v>
      </c>
      <c r="C614" s="321">
        <v>43488</v>
      </c>
      <c r="D614" s="107" t="s">
        <v>1234</v>
      </c>
      <c r="E614" s="107" t="s">
        <v>1741</v>
      </c>
      <c r="F614" s="126">
        <v>3685.65</v>
      </c>
      <c r="G614" s="107" t="str">
        <f t="shared" si="29"/>
        <v>SH19-00611</v>
      </c>
      <c r="H614" s="108"/>
      <c r="I614" s="126"/>
      <c r="J614" s="110">
        <f t="shared" si="30"/>
        <v>3685.65</v>
      </c>
      <c r="K614" s="108"/>
      <c r="L614" s="107"/>
      <c r="M614" s="319">
        <f t="shared" si="28"/>
        <v>0</v>
      </c>
      <c r="N614" s="107"/>
    </row>
    <row r="615" spans="1:14" s="200" customFormat="1" ht="18" customHeight="1">
      <c r="A615" s="125">
        <v>612</v>
      </c>
      <c r="B615" s="107" t="s">
        <v>223</v>
      </c>
      <c r="C615" s="321">
        <v>43486</v>
      </c>
      <c r="D615" s="107" t="s">
        <v>1235</v>
      </c>
      <c r="E615" s="107" t="s">
        <v>1709</v>
      </c>
      <c r="F615" s="126">
        <v>1066.17</v>
      </c>
      <c r="G615" s="107" t="str">
        <f t="shared" si="29"/>
        <v>SH19-00612</v>
      </c>
      <c r="H615" s="108"/>
      <c r="I615" s="126"/>
      <c r="J615" s="110">
        <f t="shared" si="30"/>
        <v>1066.17</v>
      </c>
      <c r="K615" s="108"/>
      <c r="L615" s="107"/>
      <c r="M615" s="319">
        <f t="shared" si="28"/>
        <v>0</v>
      </c>
      <c r="N615" s="107"/>
    </row>
    <row r="616" spans="1:14" s="200" customFormat="1" ht="18" customHeight="1">
      <c r="A616" s="125">
        <v>613</v>
      </c>
      <c r="B616" s="107" t="s">
        <v>225</v>
      </c>
      <c r="C616" s="321">
        <v>43486</v>
      </c>
      <c r="D616" s="107" t="s">
        <v>1236</v>
      </c>
      <c r="E616" s="107" t="s">
        <v>1709</v>
      </c>
      <c r="F616" s="126">
        <v>1276.7</v>
      </c>
      <c r="G616" s="107" t="str">
        <f t="shared" si="29"/>
        <v>SH19-00613</v>
      </c>
      <c r="H616" s="108"/>
      <c r="I616" s="126"/>
      <c r="J616" s="110">
        <f t="shared" si="30"/>
        <v>1276.7</v>
      </c>
      <c r="K616" s="108"/>
      <c r="L616" s="107"/>
      <c r="M616" s="319">
        <f t="shared" si="28"/>
        <v>0</v>
      </c>
      <c r="N616" s="107"/>
    </row>
    <row r="617" spans="1:14" s="200" customFormat="1" ht="18" customHeight="1">
      <c r="A617" s="125">
        <v>614</v>
      </c>
      <c r="B617" s="107" t="s">
        <v>42</v>
      </c>
      <c r="C617" s="321">
        <v>43486</v>
      </c>
      <c r="D617" s="107" t="s">
        <v>1237</v>
      </c>
      <c r="E617" s="107" t="s">
        <v>1739</v>
      </c>
      <c r="F617" s="126">
        <v>1724.14</v>
      </c>
      <c r="G617" s="107" t="str">
        <f t="shared" si="29"/>
        <v>SH19-00614</v>
      </c>
      <c r="H617" s="108"/>
      <c r="I617" s="126"/>
      <c r="J617" s="110">
        <f t="shared" si="30"/>
        <v>1724.14</v>
      </c>
      <c r="K617" s="108"/>
      <c r="L617" s="107"/>
      <c r="M617" s="319">
        <f t="shared" si="28"/>
        <v>0</v>
      </c>
      <c r="N617" s="107"/>
    </row>
    <row r="618" spans="1:14" s="200" customFormat="1" ht="18" customHeight="1">
      <c r="A618" s="125">
        <v>615</v>
      </c>
      <c r="B618" s="107" t="s">
        <v>43</v>
      </c>
      <c r="C618" s="321">
        <v>43486</v>
      </c>
      <c r="D618" s="107" t="s">
        <v>1238</v>
      </c>
      <c r="E618" s="107" t="s">
        <v>1709</v>
      </c>
      <c r="F618" s="126">
        <v>2831.49</v>
      </c>
      <c r="G618" s="107" t="str">
        <f t="shared" si="29"/>
        <v>SH19-00615</v>
      </c>
      <c r="H618" s="108"/>
      <c r="I618" s="126"/>
      <c r="J618" s="110">
        <f t="shared" si="30"/>
        <v>2831.49</v>
      </c>
      <c r="K618" s="108"/>
      <c r="L618" s="107"/>
      <c r="M618" s="319">
        <f t="shared" ref="M618:M680" si="31">K618-H618</f>
        <v>0</v>
      </c>
      <c r="N618" s="107"/>
    </row>
    <row r="619" spans="1:14" s="200" customFormat="1" ht="18" customHeight="1">
      <c r="A619" s="125">
        <v>616</v>
      </c>
      <c r="B619" s="107" t="s">
        <v>42</v>
      </c>
      <c r="C619" s="321">
        <v>43486</v>
      </c>
      <c r="D619" s="107" t="s">
        <v>1239</v>
      </c>
      <c r="E619" s="107" t="s">
        <v>1739</v>
      </c>
      <c r="F619" s="126">
        <v>7.34</v>
      </c>
      <c r="G619" s="107" t="str">
        <f t="shared" si="29"/>
        <v>SH19-00616</v>
      </c>
      <c r="H619" s="108"/>
      <c r="I619" s="126"/>
      <c r="J619" s="110">
        <f t="shared" si="30"/>
        <v>7.34</v>
      </c>
      <c r="K619" s="108"/>
      <c r="L619" s="107"/>
      <c r="M619" s="319">
        <f t="shared" si="31"/>
        <v>0</v>
      </c>
      <c r="N619" s="107"/>
    </row>
    <row r="620" spans="1:14" s="200" customFormat="1" ht="18" customHeight="1">
      <c r="A620" s="125">
        <v>617</v>
      </c>
      <c r="B620" s="107" t="s">
        <v>42</v>
      </c>
      <c r="C620" s="321">
        <v>43486</v>
      </c>
      <c r="D620" s="107" t="s">
        <v>1240</v>
      </c>
      <c r="E620" s="107" t="s">
        <v>1739</v>
      </c>
      <c r="F620" s="126">
        <v>18.600000000000001</v>
      </c>
      <c r="G620" s="107" t="str">
        <f t="shared" si="29"/>
        <v>SH19-00617</v>
      </c>
      <c r="H620" s="108"/>
      <c r="I620" s="126"/>
      <c r="J620" s="110">
        <f t="shared" si="30"/>
        <v>18.600000000000001</v>
      </c>
      <c r="K620" s="108"/>
      <c r="L620" s="107"/>
      <c r="M620" s="319">
        <f t="shared" si="31"/>
        <v>0</v>
      </c>
      <c r="N620" s="107"/>
    </row>
    <row r="621" spans="1:14" s="200" customFormat="1" ht="18" customHeight="1">
      <c r="A621" s="125">
        <v>618</v>
      </c>
      <c r="B621" s="107" t="s">
        <v>55</v>
      </c>
      <c r="C621" s="90">
        <v>43486</v>
      </c>
      <c r="D621" s="107" t="s">
        <v>1241</v>
      </c>
      <c r="E621" s="107" t="s">
        <v>1709</v>
      </c>
      <c r="F621" s="126">
        <v>1548.18</v>
      </c>
      <c r="G621" s="107" t="str">
        <f t="shared" si="29"/>
        <v>SH19-00618</v>
      </c>
      <c r="H621" s="108"/>
      <c r="I621" s="126"/>
      <c r="J621" s="110">
        <f t="shared" si="30"/>
        <v>1548.18</v>
      </c>
      <c r="K621" s="108"/>
      <c r="L621" s="107"/>
      <c r="M621" s="319">
        <f t="shared" si="31"/>
        <v>0</v>
      </c>
      <c r="N621" s="107"/>
    </row>
    <row r="622" spans="1:14" s="200" customFormat="1" ht="18" customHeight="1">
      <c r="A622" s="125">
        <v>619</v>
      </c>
      <c r="B622" s="107" t="s">
        <v>55</v>
      </c>
      <c r="C622" s="90">
        <v>43486</v>
      </c>
      <c r="D622" s="107" t="s">
        <v>1242</v>
      </c>
      <c r="E622" s="107" t="s">
        <v>1709</v>
      </c>
      <c r="F622" s="126">
        <v>1644.84</v>
      </c>
      <c r="G622" s="107" t="str">
        <f t="shared" si="29"/>
        <v>SH19-00619</v>
      </c>
      <c r="H622" s="108"/>
      <c r="I622" s="126"/>
      <c r="J622" s="110">
        <f t="shared" si="30"/>
        <v>1644.84</v>
      </c>
      <c r="K622" s="108"/>
      <c r="L622" s="107"/>
      <c r="M622" s="319">
        <f t="shared" si="31"/>
        <v>0</v>
      </c>
      <c r="N622" s="107"/>
    </row>
    <row r="623" spans="1:14" s="200" customFormat="1" ht="18" customHeight="1">
      <c r="A623" s="125">
        <v>620</v>
      </c>
      <c r="B623" s="107" t="s">
        <v>329</v>
      </c>
      <c r="C623" s="90">
        <v>43487</v>
      </c>
      <c r="D623" s="107" t="s">
        <v>1243</v>
      </c>
      <c r="E623" s="107" t="s">
        <v>1709</v>
      </c>
      <c r="F623" s="126">
        <v>3726.58</v>
      </c>
      <c r="G623" s="107" t="str">
        <f t="shared" si="29"/>
        <v>SH19-00620</v>
      </c>
      <c r="H623" s="108"/>
      <c r="I623" s="126"/>
      <c r="J623" s="110">
        <f t="shared" si="30"/>
        <v>3726.58</v>
      </c>
      <c r="K623" s="108"/>
      <c r="L623" s="107"/>
      <c r="M623" s="319">
        <f t="shared" si="31"/>
        <v>0</v>
      </c>
      <c r="N623" s="107"/>
    </row>
    <row r="624" spans="1:14" s="200" customFormat="1" ht="18" customHeight="1">
      <c r="A624" s="125">
        <v>621</v>
      </c>
      <c r="B624" s="107" t="s">
        <v>142</v>
      </c>
      <c r="C624" s="90">
        <v>43487</v>
      </c>
      <c r="D624" s="107" t="s">
        <v>1244</v>
      </c>
      <c r="E624" s="107" t="s">
        <v>1709</v>
      </c>
      <c r="F624" s="126">
        <v>825.25</v>
      </c>
      <c r="G624" s="107" t="str">
        <f t="shared" si="29"/>
        <v>SH19-00621</v>
      </c>
      <c r="H624" s="108"/>
      <c r="I624" s="126"/>
      <c r="J624" s="110">
        <f t="shared" si="30"/>
        <v>825.25</v>
      </c>
      <c r="K624" s="108"/>
      <c r="L624" s="107"/>
      <c r="M624" s="319">
        <f t="shared" si="31"/>
        <v>0</v>
      </c>
      <c r="N624" s="107"/>
    </row>
    <row r="625" spans="1:14" s="200" customFormat="1" ht="18" customHeight="1">
      <c r="A625" s="125">
        <v>622</v>
      </c>
      <c r="B625" s="107" t="s">
        <v>142</v>
      </c>
      <c r="C625" s="321">
        <v>43487</v>
      </c>
      <c r="D625" s="107" t="s">
        <v>1245</v>
      </c>
      <c r="E625" s="107" t="s">
        <v>1709</v>
      </c>
      <c r="F625" s="126">
        <v>363.08</v>
      </c>
      <c r="G625" s="107" t="str">
        <f t="shared" si="29"/>
        <v>SH19-00622</v>
      </c>
      <c r="H625" s="108"/>
      <c r="I625" s="126"/>
      <c r="J625" s="110">
        <f t="shared" si="30"/>
        <v>363.08</v>
      </c>
      <c r="K625" s="108"/>
      <c r="L625" s="107"/>
      <c r="M625" s="319">
        <f t="shared" si="31"/>
        <v>0</v>
      </c>
      <c r="N625" s="107"/>
    </row>
    <row r="626" spans="1:14" s="200" customFormat="1" ht="18" customHeight="1">
      <c r="A626" s="125">
        <v>623</v>
      </c>
      <c r="B626" s="107" t="s">
        <v>298</v>
      </c>
      <c r="C626" s="321">
        <v>43487</v>
      </c>
      <c r="D626" s="107" t="s">
        <v>1246</v>
      </c>
      <c r="E626" s="107" t="s">
        <v>1709</v>
      </c>
      <c r="F626" s="126">
        <v>485.16</v>
      </c>
      <c r="G626" s="107" t="str">
        <f t="shared" si="29"/>
        <v>SH19-00623</v>
      </c>
      <c r="H626" s="108"/>
      <c r="I626" s="126"/>
      <c r="J626" s="110">
        <f t="shared" si="30"/>
        <v>485.16</v>
      </c>
      <c r="K626" s="108"/>
      <c r="L626" s="107"/>
      <c r="M626" s="319">
        <f t="shared" si="31"/>
        <v>0</v>
      </c>
      <c r="N626" s="107"/>
    </row>
    <row r="627" spans="1:14" s="200" customFormat="1" ht="18" customHeight="1">
      <c r="A627" s="125">
        <v>624</v>
      </c>
      <c r="B627" s="107" t="s">
        <v>43</v>
      </c>
      <c r="C627" s="321">
        <v>43487</v>
      </c>
      <c r="D627" s="107" t="s">
        <v>1247</v>
      </c>
      <c r="E627" s="107" t="s">
        <v>1709</v>
      </c>
      <c r="F627" s="126">
        <v>1007.35</v>
      </c>
      <c r="G627" s="107" t="str">
        <f t="shared" si="29"/>
        <v>SH19-00624</v>
      </c>
      <c r="H627" s="108"/>
      <c r="I627" s="126"/>
      <c r="J627" s="110">
        <f t="shared" si="30"/>
        <v>1007.35</v>
      </c>
      <c r="K627" s="108"/>
      <c r="L627" s="107"/>
      <c r="M627" s="319">
        <f t="shared" si="31"/>
        <v>0</v>
      </c>
      <c r="N627" s="107"/>
    </row>
    <row r="628" spans="1:14" s="200" customFormat="1" ht="18" customHeight="1">
      <c r="A628" s="125">
        <v>625</v>
      </c>
      <c r="B628" s="107" t="s">
        <v>139</v>
      </c>
      <c r="C628" s="90">
        <v>43487</v>
      </c>
      <c r="D628" s="107" t="s">
        <v>1248</v>
      </c>
      <c r="E628" s="107" t="s">
        <v>1709</v>
      </c>
      <c r="F628" s="126">
        <v>1274.0999999999999</v>
      </c>
      <c r="G628" s="107" t="str">
        <f t="shared" si="29"/>
        <v>SH19-00625</v>
      </c>
      <c r="H628" s="108"/>
      <c r="I628" s="126"/>
      <c r="J628" s="110">
        <f t="shared" si="30"/>
        <v>1274.0999999999999</v>
      </c>
      <c r="K628" s="108"/>
      <c r="L628" s="107"/>
      <c r="M628" s="319">
        <f t="shared" si="31"/>
        <v>0</v>
      </c>
      <c r="N628" s="107"/>
    </row>
    <row r="629" spans="1:14" s="200" customFormat="1" ht="18" customHeight="1">
      <c r="A629" s="125">
        <v>626</v>
      </c>
      <c r="B629" s="107" t="s">
        <v>42</v>
      </c>
      <c r="C629" s="321">
        <v>43487</v>
      </c>
      <c r="D629" s="107" t="s">
        <v>1249</v>
      </c>
      <c r="E629" s="107" t="s">
        <v>1740</v>
      </c>
      <c r="F629" s="126">
        <v>521</v>
      </c>
      <c r="G629" s="107" t="str">
        <f t="shared" si="29"/>
        <v>SH19-00626</v>
      </c>
      <c r="H629" s="108"/>
      <c r="I629" s="126"/>
      <c r="J629" s="110">
        <f t="shared" si="30"/>
        <v>521</v>
      </c>
      <c r="K629" s="108"/>
      <c r="L629" s="107"/>
      <c r="M629" s="319">
        <f t="shared" si="31"/>
        <v>0</v>
      </c>
      <c r="N629" s="107"/>
    </row>
    <row r="630" spans="1:14" s="200" customFormat="1" ht="18" customHeight="1">
      <c r="A630" s="125">
        <v>627</v>
      </c>
      <c r="B630" s="107" t="s">
        <v>1746</v>
      </c>
      <c r="C630" s="90"/>
      <c r="D630" s="327" t="s">
        <v>1250</v>
      </c>
      <c r="E630" s="107" t="s">
        <v>1709</v>
      </c>
      <c r="F630" s="126">
        <v>0</v>
      </c>
      <c r="G630" s="107" t="str">
        <f t="shared" si="29"/>
        <v>SH19-00627</v>
      </c>
      <c r="H630" s="108"/>
      <c r="I630" s="126"/>
      <c r="J630" s="110">
        <f t="shared" si="30"/>
        <v>0</v>
      </c>
      <c r="K630" s="108"/>
      <c r="L630" s="107"/>
      <c r="M630" s="319">
        <f t="shared" si="31"/>
        <v>0</v>
      </c>
      <c r="N630" s="107"/>
    </row>
    <row r="631" spans="1:14" s="200" customFormat="1" ht="18" customHeight="1">
      <c r="A631" s="125">
        <v>628</v>
      </c>
      <c r="B631" s="107" t="s">
        <v>45</v>
      </c>
      <c r="C631" s="90">
        <v>43487</v>
      </c>
      <c r="D631" s="107" t="s">
        <v>1251</v>
      </c>
      <c r="E631" s="107" t="s">
        <v>1709</v>
      </c>
      <c r="F631" s="126">
        <v>5755.2</v>
      </c>
      <c r="G631" s="107" t="str">
        <f t="shared" si="29"/>
        <v>SH19-00628</v>
      </c>
      <c r="H631" s="108"/>
      <c r="I631" s="126"/>
      <c r="J631" s="110">
        <f t="shared" si="30"/>
        <v>5755.2</v>
      </c>
      <c r="K631" s="108"/>
      <c r="L631" s="107"/>
      <c r="M631" s="319">
        <f t="shared" si="31"/>
        <v>0</v>
      </c>
      <c r="N631" s="107"/>
    </row>
    <row r="632" spans="1:14" s="200" customFormat="1" ht="18" customHeight="1">
      <c r="A632" s="125">
        <v>629</v>
      </c>
      <c r="B632" s="107" t="s">
        <v>197</v>
      </c>
      <c r="C632" s="321">
        <v>43487</v>
      </c>
      <c r="D632" s="107" t="s">
        <v>1252</v>
      </c>
      <c r="E632" s="107" t="s">
        <v>1709</v>
      </c>
      <c r="F632" s="126">
        <v>5842.96</v>
      </c>
      <c r="G632" s="107" t="str">
        <f t="shared" si="29"/>
        <v>SH19-00629</v>
      </c>
      <c r="H632" s="108"/>
      <c r="I632" s="126"/>
      <c r="J632" s="110">
        <f t="shared" si="30"/>
        <v>5842.96</v>
      </c>
      <c r="K632" s="108"/>
      <c r="L632" s="107"/>
      <c r="M632" s="319">
        <f t="shared" si="31"/>
        <v>0</v>
      </c>
      <c r="N632" s="107"/>
    </row>
    <row r="633" spans="1:14" s="200" customFormat="1" ht="18" customHeight="1">
      <c r="A633" s="125">
        <v>630</v>
      </c>
      <c r="B633" s="107" t="s">
        <v>49</v>
      </c>
      <c r="C633" s="321">
        <v>43487</v>
      </c>
      <c r="D633" s="107" t="s">
        <v>1253</v>
      </c>
      <c r="E633" s="107" t="s">
        <v>1709</v>
      </c>
      <c r="F633" s="126">
        <v>14242.8</v>
      </c>
      <c r="G633" s="107" t="str">
        <f t="shared" si="29"/>
        <v>SH19-00630</v>
      </c>
      <c r="H633" s="108"/>
      <c r="I633" s="126"/>
      <c r="J633" s="110">
        <f t="shared" si="30"/>
        <v>14242.8</v>
      </c>
      <c r="K633" s="108"/>
      <c r="L633" s="107"/>
      <c r="M633" s="319">
        <f t="shared" si="31"/>
        <v>0</v>
      </c>
      <c r="N633" s="107"/>
    </row>
    <row r="634" spans="1:14" s="200" customFormat="1" ht="18" customHeight="1">
      <c r="A634" s="125">
        <v>631</v>
      </c>
      <c r="B634" s="107" t="s">
        <v>55</v>
      </c>
      <c r="C634" s="321">
        <v>43487</v>
      </c>
      <c r="D634" s="107" t="s">
        <v>1254</v>
      </c>
      <c r="E634" s="107" t="s">
        <v>1709</v>
      </c>
      <c r="F634" s="126">
        <v>1549.62</v>
      </c>
      <c r="G634" s="107" t="str">
        <f t="shared" si="29"/>
        <v>SH19-00631</v>
      </c>
      <c r="H634" s="108"/>
      <c r="I634" s="126"/>
      <c r="J634" s="110">
        <f t="shared" si="30"/>
        <v>1549.62</v>
      </c>
      <c r="K634" s="108"/>
      <c r="L634" s="107"/>
      <c r="M634" s="319">
        <f t="shared" si="31"/>
        <v>0</v>
      </c>
      <c r="N634" s="107"/>
    </row>
    <row r="635" spans="1:14" s="200" customFormat="1" ht="18" customHeight="1">
      <c r="A635" s="125">
        <v>632</v>
      </c>
      <c r="B635" s="107" t="s">
        <v>42</v>
      </c>
      <c r="C635" s="321">
        <v>43487</v>
      </c>
      <c r="D635" s="107" t="s">
        <v>1255</v>
      </c>
      <c r="E635" s="107" t="s">
        <v>1740</v>
      </c>
      <c r="F635" s="126">
        <v>619.64</v>
      </c>
      <c r="G635" s="107" t="str">
        <f t="shared" si="29"/>
        <v>SH19-00632</v>
      </c>
      <c r="H635" s="108"/>
      <c r="I635" s="126"/>
      <c r="J635" s="110">
        <f t="shared" si="30"/>
        <v>619.64</v>
      </c>
      <c r="K635" s="108"/>
      <c r="L635" s="107"/>
      <c r="M635" s="319">
        <f t="shared" si="31"/>
        <v>0</v>
      </c>
      <c r="N635" s="107"/>
    </row>
    <row r="636" spans="1:14" s="200" customFormat="1" ht="18" customHeight="1">
      <c r="A636" s="125">
        <v>633</v>
      </c>
      <c r="B636" s="107" t="s">
        <v>42</v>
      </c>
      <c r="C636" s="321">
        <v>43488</v>
      </c>
      <c r="D636" s="107" t="s">
        <v>1256</v>
      </c>
      <c r="E636" s="107" t="s">
        <v>1741</v>
      </c>
      <c r="F636" s="126">
        <v>3570.93</v>
      </c>
      <c r="G636" s="107" t="str">
        <f t="shared" si="29"/>
        <v>SH19-00633</v>
      </c>
      <c r="H636" s="108"/>
      <c r="I636" s="126"/>
      <c r="J636" s="110">
        <f t="shared" si="30"/>
        <v>3570.93</v>
      </c>
      <c r="K636" s="108"/>
      <c r="L636" s="107"/>
      <c r="M636" s="319">
        <f t="shared" si="31"/>
        <v>0</v>
      </c>
      <c r="N636" s="107"/>
    </row>
    <row r="637" spans="1:14" s="200" customFormat="1" ht="18" customHeight="1">
      <c r="A637" s="125">
        <v>634</v>
      </c>
      <c r="B637" s="107" t="s">
        <v>55</v>
      </c>
      <c r="C637" s="321">
        <v>43487</v>
      </c>
      <c r="D637" s="107" t="s">
        <v>1257</v>
      </c>
      <c r="E637" s="107" t="s">
        <v>1709</v>
      </c>
      <c r="F637" s="126">
        <v>152.4</v>
      </c>
      <c r="G637" s="107" t="str">
        <f t="shared" si="29"/>
        <v>SH19-00634</v>
      </c>
      <c r="H637" s="108"/>
      <c r="I637" s="126"/>
      <c r="J637" s="110">
        <f t="shared" si="30"/>
        <v>152.4</v>
      </c>
      <c r="K637" s="108"/>
      <c r="L637" s="107"/>
      <c r="M637" s="319">
        <f t="shared" si="31"/>
        <v>0</v>
      </c>
      <c r="N637" s="107"/>
    </row>
    <row r="638" spans="1:14" s="200" customFormat="1" ht="18" customHeight="1">
      <c r="A638" s="125">
        <v>635</v>
      </c>
      <c r="B638" s="107" t="s">
        <v>42</v>
      </c>
      <c r="C638" s="321">
        <v>43488</v>
      </c>
      <c r="D638" s="107" t="s">
        <v>1258</v>
      </c>
      <c r="E638" s="107" t="s">
        <v>1741</v>
      </c>
      <c r="F638" s="126">
        <v>1554</v>
      </c>
      <c r="G638" s="107" t="str">
        <f t="shared" si="29"/>
        <v>SH19-00635</v>
      </c>
      <c r="H638" s="108"/>
      <c r="I638" s="126"/>
      <c r="J638" s="110">
        <f t="shared" si="30"/>
        <v>1554</v>
      </c>
      <c r="K638" s="108"/>
      <c r="L638" s="107"/>
      <c r="M638" s="319">
        <f t="shared" si="31"/>
        <v>0</v>
      </c>
      <c r="N638" s="107"/>
    </row>
    <row r="639" spans="1:14" s="200" customFormat="1" ht="18" customHeight="1">
      <c r="A639" s="125">
        <v>636</v>
      </c>
      <c r="B639" s="107" t="s">
        <v>225</v>
      </c>
      <c r="C639" s="321">
        <v>43487</v>
      </c>
      <c r="D639" s="107" t="s">
        <v>1259</v>
      </c>
      <c r="E639" s="107" t="s">
        <v>1709</v>
      </c>
      <c r="F639" s="126">
        <v>732.45</v>
      </c>
      <c r="G639" s="107" t="str">
        <f t="shared" si="29"/>
        <v>SH19-00636</v>
      </c>
      <c r="H639" s="108"/>
      <c r="I639" s="126"/>
      <c r="J639" s="110">
        <f t="shared" si="30"/>
        <v>732.45</v>
      </c>
      <c r="K639" s="108"/>
      <c r="L639" s="107"/>
      <c r="M639" s="319">
        <f t="shared" si="31"/>
        <v>0</v>
      </c>
      <c r="N639" s="107"/>
    </row>
    <row r="640" spans="1:14" s="200" customFormat="1" ht="18" customHeight="1">
      <c r="A640" s="125">
        <v>637</v>
      </c>
      <c r="B640" s="107" t="s">
        <v>288</v>
      </c>
      <c r="C640" s="90">
        <v>43487</v>
      </c>
      <c r="D640" s="107" t="s">
        <v>1260</v>
      </c>
      <c r="E640" s="107" t="s">
        <v>1709</v>
      </c>
      <c r="F640" s="126">
        <v>5260.48</v>
      </c>
      <c r="G640" s="107" t="str">
        <f t="shared" ref="G640:G697" si="32">D640</f>
        <v>SH19-00637</v>
      </c>
      <c r="H640" s="108"/>
      <c r="I640" s="126"/>
      <c r="J640" s="110">
        <f t="shared" si="30"/>
        <v>5260.48</v>
      </c>
      <c r="K640" s="108"/>
      <c r="L640" s="107"/>
      <c r="M640" s="319">
        <f t="shared" si="31"/>
        <v>0</v>
      </c>
      <c r="N640" s="107"/>
    </row>
    <row r="641" spans="1:14" s="200" customFormat="1" ht="18" customHeight="1">
      <c r="A641" s="125">
        <v>638</v>
      </c>
      <c r="B641" s="107" t="s">
        <v>43</v>
      </c>
      <c r="C641" s="90">
        <v>43487</v>
      </c>
      <c r="D641" s="107" t="s">
        <v>1261</v>
      </c>
      <c r="E641" s="107" t="s">
        <v>1709</v>
      </c>
      <c r="F641" s="126">
        <v>1979.52</v>
      </c>
      <c r="G641" s="107" t="str">
        <f t="shared" si="32"/>
        <v>SH19-00638</v>
      </c>
      <c r="H641" s="108"/>
      <c r="I641" s="126"/>
      <c r="J641" s="110">
        <f t="shared" si="30"/>
        <v>1979.52</v>
      </c>
      <c r="K641" s="108"/>
      <c r="L641" s="107"/>
      <c r="M641" s="319">
        <f t="shared" si="31"/>
        <v>0</v>
      </c>
      <c r="N641" s="107"/>
    </row>
    <row r="642" spans="1:14" s="200" customFormat="1" ht="18" customHeight="1">
      <c r="A642" s="125">
        <v>639</v>
      </c>
      <c r="B642" s="107" t="s">
        <v>142</v>
      </c>
      <c r="C642" s="321">
        <v>43487</v>
      </c>
      <c r="D642" s="107" t="s">
        <v>1262</v>
      </c>
      <c r="E642" s="107" t="s">
        <v>1709</v>
      </c>
      <c r="F642" s="126">
        <v>2183.79</v>
      </c>
      <c r="G642" s="107" t="str">
        <f t="shared" si="32"/>
        <v>SH19-00639</v>
      </c>
      <c r="H642" s="108"/>
      <c r="I642" s="126"/>
      <c r="J642" s="110">
        <f t="shared" si="30"/>
        <v>2183.79</v>
      </c>
      <c r="K642" s="108"/>
      <c r="L642" s="107"/>
      <c r="M642" s="319">
        <f t="shared" si="31"/>
        <v>0</v>
      </c>
      <c r="N642" s="107"/>
    </row>
    <row r="643" spans="1:14" s="200" customFormat="1" ht="18" customHeight="1">
      <c r="A643" s="125">
        <v>640</v>
      </c>
      <c r="B643" s="107" t="s">
        <v>142</v>
      </c>
      <c r="C643" s="90">
        <v>43487</v>
      </c>
      <c r="D643" s="107" t="s">
        <v>1263</v>
      </c>
      <c r="E643" s="107" t="s">
        <v>1709</v>
      </c>
      <c r="F643" s="126">
        <v>483.45</v>
      </c>
      <c r="G643" s="107" t="str">
        <f t="shared" si="32"/>
        <v>SH19-00640</v>
      </c>
      <c r="H643" s="108"/>
      <c r="I643" s="126"/>
      <c r="J643" s="110">
        <f t="shared" si="30"/>
        <v>483.45</v>
      </c>
      <c r="K643" s="108"/>
      <c r="L643" s="107"/>
      <c r="M643" s="319">
        <f t="shared" si="31"/>
        <v>0</v>
      </c>
      <c r="N643" s="107"/>
    </row>
    <row r="644" spans="1:14" s="200" customFormat="1" ht="18" customHeight="1">
      <c r="A644" s="125">
        <v>641</v>
      </c>
      <c r="B644" s="107" t="s">
        <v>42</v>
      </c>
      <c r="C644" s="321">
        <v>43488</v>
      </c>
      <c r="D644" s="107" t="s">
        <v>1264</v>
      </c>
      <c r="E644" s="107" t="s">
        <v>1741</v>
      </c>
      <c r="F644" s="126">
        <v>7414.97</v>
      </c>
      <c r="G644" s="107" t="str">
        <f t="shared" si="32"/>
        <v>SH19-00641</v>
      </c>
      <c r="H644" s="108"/>
      <c r="I644" s="126"/>
      <c r="J644" s="110">
        <f t="shared" si="30"/>
        <v>7414.97</v>
      </c>
      <c r="K644" s="108"/>
      <c r="L644" s="107"/>
      <c r="M644" s="319">
        <f t="shared" si="31"/>
        <v>0</v>
      </c>
      <c r="N644" s="107"/>
    </row>
    <row r="645" spans="1:14" s="200" customFormat="1" ht="18" customHeight="1">
      <c r="A645" s="125">
        <v>642</v>
      </c>
      <c r="B645" s="107" t="s">
        <v>42</v>
      </c>
      <c r="C645" s="321">
        <v>43488</v>
      </c>
      <c r="D645" s="107" t="s">
        <v>1265</v>
      </c>
      <c r="E645" s="107" t="s">
        <v>1741</v>
      </c>
      <c r="F645" s="126">
        <v>8860.49</v>
      </c>
      <c r="G645" s="107" t="str">
        <f t="shared" si="32"/>
        <v>SH19-00642</v>
      </c>
      <c r="H645" s="108"/>
      <c r="I645" s="126"/>
      <c r="J645" s="110">
        <f t="shared" si="30"/>
        <v>8860.49</v>
      </c>
      <c r="K645" s="108"/>
      <c r="L645" s="107"/>
      <c r="M645" s="319">
        <f t="shared" si="31"/>
        <v>0</v>
      </c>
      <c r="N645" s="107"/>
    </row>
    <row r="646" spans="1:14" s="200" customFormat="1" ht="18" customHeight="1">
      <c r="A646" s="125">
        <v>643</v>
      </c>
      <c r="B646" s="107" t="s">
        <v>42</v>
      </c>
      <c r="C646" s="321">
        <v>43488</v>
      </c>
      <c r="D646" s="107" t="s">
        <v>1266</v>
      </c>
      <c r="E646" s="107" t="s">
        <v>1741</v>
      </c>
      <c r="F646" s="126">
        <v>3595.91</v>
      </c>
      <c r="G646" s="107" t="str">
        <f t="shared" si="32"/>
        <v>SH19-00643</v>
      </c>
      <c r="H646" s="108"/>
      <c r="I646" s="126"/>
      <c r="J646" s="110">
        <f t="shared" ref="J646:J708" si="33">F646-I646</f>
        <v>3595.91</v>
      </c>
      <c r="K646" s="108"/>
      <c r="L646" s="107"/>
      <c r="M646" s="319">
        <f t="shared" si="31"/>
        <v>0</v>
      </c>
      <c r="N646" s="107"/>
    </row>
    <row r="647" spans="1:14" s="200" customFormat="1" ht="18" customHeight="1">
      <c r="A647" s="125">
        <v>644</v>
      </c>
      <c r="B647" s="107" t="s">
        <v>42</v>
      </c>
      <c r="C647" s="321">
        <v>43488</v>
      </c>
      <c r="D647" s="107" t="s">
        <v>1267</v>
      </c>
      <c r="E647" s="107" t="s">
        <v>1741</v>
      </c>
      <c r="F647" s="126">
        <v>1876.44</v>
      </c>
      <c r="G647" s="107" t="str">
        <f t="shared" si="32"/>
        <v>SH19-00644</v>
      </c>
      <c r="H647" s="108"/>
      <c r="I647" s="126"/>
      <c r="J647" s="110">
        <f t="shared" si="33"/>
        <v>1876.44</v>
      </c>
      <c r="K647" s="108"/>
      <c r="L647" s="107"/>
      <c r="M647" s="319">
        <f t="shared" si="31"/>
        <v>0</v>
      </c>
      <c r="N647" s="107"/>
    </row>
    <row r="648" spans="1:14" s="200" customFormat="1" ht="18" customHeight="1">
      <c r="A648" s="125">
        <v>645</v>
      </c>
      <c r="B648" s="107" t="s">
        <v>42</v>
      </c>
      <c r="C648" s="321">
        <v>43488</v>
      </c>
      <c r="D648" s="107" t="s">
        <v>1268</v>
      </c>
      <c r="E648" s="107" t="s">
        <v>1741</v>
      </c>
      <c r="F648" s="126">
        <v>466.2</v>
      </c>
      <c r="G648" s="107" t="str">
        <f t="shared" si="32"/>
        <v>SH19-00645</v>
      </c>
      <c r="H648" s="108"/>
      <c r="I648" s="126"/>
      <c r="J648" s="110">
        <f t="shared" si="33"/>
        <v>466.2</v>
      </c>
      <c r="K648" s="108"/>
      <c r="L648" s="107"/>
      <c r="M648" s="319">
        <f t="shared" si="31"/>
        <v>0</v>
      </c>
      <c r="N648" s="107"/>
    </row>
    <row r="649" spans="1:14" s="200" customFormat="1" ht="18" customHeight="1">
      <c r="A649" s="125">
        <v>646</v>
      </c>
      <c r="B649" s="107" t="s">
        <v>237</v>
      </c>
      <c r="C649" s="90">
        <v>43487</v>
      </c>
      <c r="D649" s="107" t="s">
        <v>1269</v>
      </c>
      <c r="E649" s="107" t="s">
        <v>1709</v>
      </c>
      <c r="F649" s="126">
        <v>809.59</v>
      </c>
      <c r="G649" s="107" t="str">
        <f t="shared" si="32"/>
        <v>SH19-00646</v>
      </c>
      <c r="H649" s="108"/>
      <c r="I649" s="126"/>
      <c r="J649" s="110">
        <f t="shared" si="33"/>
        <v>809.59</v>
      </c>
      <c r="K649" s="108"/>
      <c r="L649" s="107"/>
      <c r="M649" s="319">
        <f t="shared" si="31"/>
        <v>0</v>
      </c>
      <c r="N649" s="107"/>
    </row>
    <row r="650" spans="1:14" s="200" customFormat="1" ht="18" customHeight="1">
      <c r="A650" s="125">
        <v>647</v>
      </c>
      <c r="B650" s="107" t="s">
        <v>197</v>
      </c>
      <c r="C650" s="90">
        <v>43488</v>
      </c>
      <c r="D650" s="107" t="s">
        <v>1270</v>
      </c>
      <c r="E650" s="107" t="s">
        <v>1709</v>
      </c>
      <c r="F650" s="126">
        <v>6470</v>
      </c>
      <c r="G650" s="107" t="str">
        <f t="shared" si="32"/>
        <v>SH19-00647</v>
      </c>
      <c r="H650" s="108"/>
      <c r="I650" s="126"/>
      <c r="J650" s="110">
        <f t="shared" si="33"/>
        <v>6470</v>
      </c>
      <c r="K650" s="108"/>
      <c r="L650" s="107"/>
      <c r="M650" s="319">
        <f t="shared" si="31"/>
        <v>0</v>
      </c>
      <c r="N650" s="107"/>
    </row>
    <row r="651" spans="1:14" s="200" customFormat="1" ht="18" customHeight="1">
      <c r="A651" s="125">
        <v>648</v>
      </c>
      <c r="B651" s="107" t="s">
        <v>141</v>
      </c>
      <c r="C651" s="90">
        <v>43487</v>
      </c>
      <c r="D651" s="107" t="s">
        <v>1271</v>
      </c>
      <c r="E651" s="107" t="s">
        <v>1709</v>
      </c>
      <c r="F651" s="126">
        <v>4006.8</v>
      </c>
      <c r="G651" s="107" t="str">
        <f t="shared" si="32"/>
        <v>SH19-00648</v>
      </c>
      <c r="H651" s="108"/>
      <c r="I651" s="126"/>
      <c r="J651" s="110">
        <f t="shared" si="33"/>
        <v>4006.8</v>
      </c>
      <c r="K651" s="108"/>
      <c r="L651" s="107"/>
      <c r="M651" s="319">
        <f t="shared" si="31"/>
        <v>0</v>
      </c>
      <c r="N651" s="107"/>
    </row>
    <row r="652" spans="1:14" s="200" customFormat="1" ht="18" customHeight="1">
      <c r="A652" s="125">
        <v>649</v>
      </c>
      <c r="B652" s="107" t="s">
        <v>42</v>
      </c>
      <c r="C652" s="321">
        <v>43489</v>
      </c>
      <c r="D652" s="107" t="s">
        <v>1272</v>
      </c>
      <c r="E652" s="107" t="s">
        <v>1742</v>
      </c>
      <c r="F652" s="126">
        <v>10126.58</v>
      </c>
      <c r="G652" s="107" t="str">
        <f t="shared" si="32"/>
        <v>SH19-00649</v>
      </c>
      <c r="H652" s="108"/>
      <c r="I652" s="126"/>
      <c r="J652" s="110">
        <f t="shared" si="33"/>
        <v>10126.58</v>
      </c>
      <c r="K652" s="108"/>
      <c r="L652" s="107"/>
      <c r="M652" s="319">
        <f t="shared" si="31"/>
        <v>0</v>
      </c>
      <c r="N652" s="107"/>
    </row>
    <row r="653" spans="1:14" s="200" customFormat="1" ht="18" customHeight="1">
      <c r="A653" s="125">
        <v>650</v>
      </c>
      <c r="B653" s="107" t="s">
        <v>42</v>
      </c>
      <c r="C653" s="321">
        <v>43489</v>
      </c>
      <c r="D653" s="107" t="s">
        <v>1273</v>
      </c>
      <c r="E653" s="107" t="s">
        <v>1742</v>
      </c>
      <c r="F653" s="126">
        <v>3180.96</v>
      </c>
      <c r="G653" s="107" t="str">
        <f t="shared" si="32"/>
        <v>SH19-00650</v>
      </c>
      <c r="H653" s="108"/>
      <c r="I653" s="126"/>
      <c r="J653" s="110">
        <f t="shared" si="33"/>
        <v>3180.96</v>
      </c>
      <c r="K653" s="108"/>
      <c r="L653" s="107"/>
      <c r="M653" s="319">
        <f t="shared" si="31"/>
        <v>0</v>
      </c>
      <c r="N653" s="107"/>
    </row>
    <row r="654" spans="1:14" s="200" customFormat="1" ht="18" customHeight="1">
      <c r="A654" s="125">
        <v>651</v>
      </c>
      <c r="B654" s="107" t="s">
        <v>42</v>
      </c>
      <c r="C654" s="321">
        <v>43489</v>
      </c>
      <c r="D654" s="107" t="s">
        <v>1274</v>
      </c>
      <c r="E654" s="107" t="s">
        <v>1742</v>
      </c>
      <c r="F654" s="126">
        <v>5160.2299999999996</v>
      </c>
      <c r="G654" s="107" t="str">
        <f t="shared" si="32"/>
        <v>SH19-00651</v>
      </c>
      <c r="H654" s="108"/>
      <c r="I654" s="126"/>
      <c r="J654" s="110">
        <f t="shared" si="33"/>
        <v>5160.2299999999996</v>
      </c>
      <c r="K654" s="108"/>
      <c r="L654" s="107"/>
      <c r="M654" s="319">
        <f t="shared" si="31"/>
        <v>0</v>
      </c>
      <c r="N654" s="107"/>
    </row>
    <row r="655" spans="1:14" s="200" customFormat="1" ht="18" customHeight="1">
      <c r="A655" s="125">
        <v>652</v>
      </c>
      <c r="B655" s="107" t="s">
        <v>42</v>
      </c>
      <c r="C655" s="321">
        <v>43489</v>
      </c>
      <c r="D655" s="107" t="s">
        <v>1275</v>
      </c>
      <c r="E655" s="107" t="s">
        <v>1742</v>
      </c>
      <c r="F655" s="126">
        <v>13035.62</v>
      </c>
      <c r="G655" s="107" t="str">
        <f t="shared" si="32"/>
        <v>SH19-00652</v>
      </c>
      <c r="H655" s="108"/>
      <c r="I655" s="126"/>
      <c r="J655" s="110">
        <f t="shared" si="33"/>
        <v>13035.62</v>
      </c>
      <c r="K655" s="108"/>
      <c r="L655" s="107"/>
      <c r="M655" s="319">
        <f t="shared" si="31"/>
        <v>0</v>
      </c>
      <c r="N655" s="107"/>
    </row>
    <row r="656" spans="1:14" s="200" customFormat="1" ht="18" customHeight="1">
      <c r="A656" s="125">
        <v>653</v>
      </c>
      <c r="B656" s="107" t="s">
        <v>42</v>
      </c>
      <c r="C656" s="321">
        <v>43489</v>
      </c>
      <c r="D656" s="107" t="s">
        <v>1276</v>
      </c>
      <c r="E656" s="107" t="s">
        <v>1742</v>
      </c>
      <c r="F656" s="126">
        <v>2650.8</v>
      </c>
      <c r="G656" s="107" t="str">
        <f t="shared" si="32"/>
        <v>SH19-00653</v>
      </c>
      <c r="H656" s="108"/>
      <c r="I656" s="126"/>
      <c r="J656" s="110">
        <f t="shared" si="33"/>
        <v>2650.8</v>
      </c>
      <c r="K656" s="108"/>
      <c r="L656" s="107"/>
      <c r="M656" s="319">
        <f t="shared" si="31"/>
        <v>0</v>
      </c>
      <c r="N656" s="107"/>
    </row>
    <row r="657" spans="1:14" s="200" customFormat="1" ht="18" customHeight="1">
      <c r="A657" s="125">
        <v>654</v>
      </c>
      <c r="B657" s="107" t="s">
        <v>42</v>
      </c>
      <c r="C657" s="321">
        <v>43489</v>
      </c>
      <c r="D657" s="107" t="s">
        <v>1277</v>
      </c>
      <c r="E657" s="107" t="s">
        <v>1742</v>
      </c>
      <c r="F657" s="126">
        <v>10186.700000000001</v>
      </c>
      <c r="G657" s="107" t="str">
        <f t="shared" si="32"/>
        <v>SH19-00654</v>
      </c>
      <c r="H657" s="108"/>
      <c r="I657" s="126"/>
      <c r="J657" s="110">
        <f t="shared" si="33"/>
        <v>10186.700000000001</v>
      </c>
      <c r="K657" s="108"/>
      <c r="L657" s="107"/>
      <c r="M657" s="319">
        <f t="shared" si="31"/>
        <v>0</v>
      </c>
      <c r="N657" s="107"/>
    </row>
    <row r="658" spans="1:14" s="200" customFormat="1" ht="18" customHeight="1">
      <c r="A658" s="125">
        <v>655</v>
      </c>
      <c r="B658" s="107" t="s">
        <v>42</v>
      </c>
      <c r="C658" s="321">
        <v>43489</v>
      </c>
      <c r="D658" s="107" t="s">
        <v>1278</v>
      </c>
      <c r="E658" s="107" t="s">
        <v>1742</v>
      </c>
      <c r="F658" s="126">
        <v>3180.96</v>
      </c>
      <c r="G658" s="107" t="str">
        <f t="shared" si="32"/>
        <v>SH19-00655</v>
      </c>
      <c r="H658" s="108"/>
      <c r="I658" s="126"/>
      <c r="J658" s="110">
        <f t="shared" si="33"/>
        <v>3180.96</v>
      </c>
      <c r="K658" s="108"/>
      <c r="L658" s="107"/>
      <c r="M658" s="319">
        <f t="shared" si="31"/>
        <v>0</v>
      </c>
      <c r="N658" s="107"/>
    </row>
    <row r="659" spans="1:14" s="200" customFormat="1" ht="18" customHeight="1">
      <c r="A659" s="125">
        <v>656</v>
      </c>
      <c r="B659" s="107" t="s">
        <v>42</v>
      </c>
      <c r="C659" s="321">
        <v>43489</v>
      </c>
      <c r="D659" s="107" t="s">
        <v>1279</v>
      </c>
      <c r="E659" s="107" t="s">
        <v>1742</v>
      </c>
      <c r="F659" s="126">
        <v>791.63</v>
      </c>
      <c r="G659" s="107" t="str">
        <f t="shared" si="32"/>
        <v>SH19-00656</v>
      </c>
      <c r="H659" s="108"/>
      <c r="I659" s="126"/>
      <c r="J659" s="110">
        <f t="shared" si="33"/>
        <v>791.63</v>
      </c>
      <c r="K659" s="108"/>
      <c r="L659" s="107"/>
      <c r="M659" s="319">
        <f t="shared" si="31"/>
        <v>0</v>
      </c>
      <c r="N659" s="107"/>
    </row>
    <row r="660" spans="1:14" s="200" customFormat="1" ht="18" customHeight="1">
      <c r="A660" s="125">
        <v>657</v>
      </c>
      <c r="B660" s="107" t="s">
        <v>42</v>
      </c>
      <c r="C660" s="321">
        <v>43489</v>
      </c>
      <c r="D660" s="107" t="s">
        <v>1280</v>
      </c>
      <c r="E660" s="107" t="s">
        <v>1742</v>
      </c>
      <c r="F660" s="126">
        <v>14964.19</v>
      </c>
      <c r="G660" s="107" t="str">
        <f t="shared" si="32"/>
        <v>SH19-00657</v>
      </c>
      <c r="H660" s="108"/>
      <c r="I660" s="126"/>
      <c r="J660" s="110">
        <f t="shared" si="33"/>
        <v>14964.19</v>
      </c>
      <c r="K660" s="108"/>
      <c r="L660" s="107"/>
      <c r="M660" s="319">
        <f t="shared" si="31"/>
        <v>0</v>
      </c>
      <c r="N660" s="107"/>
    </row>
    <row r="661" spans="1:14" s="200" customFormat="1" ht="18" customHeight="1">
      <c r="A661" s="125">
        <v>658</v>
      </c>
      <c r="B661" s="107" t="s">
        <v>42</v>
      </c>
      <c r="C661" s="321">
        <v>43489</v>
      </c>
      <c r="D661" s="107" t="s">
        <v>1281</v>
      </c>
      <c r="E661" s="107" t="s">
        <v>1742</v>
      </c>
      <c r="F661" s="126">
        <v>2650.8</v>
      </c>
      <c r="G661" s="107" t="str">
        <f t="shared" si="32"/>
        <v>SH19-00658</v>
      </c>
      <c r="H661" s="108"/>
      <c r="I661" s="126"/>
      <c r="J661" s="110">
        <f t="shared" si="33"/>
        <v>2650.8</v>
      </c>
      <c r="K661" s="108"/>
      <c r="L661" s="107"/>
      <c r="M661" s="319">
        <f t="shared" si="31"/>
        <v>0</v>
      </c>
      <c r="N661" s="107"/>
    </row>
    <row r="662" spans="1:14" s="200" customFormat="1" ht="18" customHeight="1">
      <c r="A662" s="125">
        <v>659</v>
      </c>
      <c r="B662" s="107" t="s">
        <v>42</v>
      </c>
      <c r="C662" s="321">
        <v>43489</v>
      </c>
      <c r="D662" s="107" t="s">
        <v>1282</v>
      </c>
      <c r="E662" s="107" t="s">
        <v>1742</v>
      </c>
      <c r="F662" s="126">
        <v>11201.27</v>
      </c>
      <c r="G662" s="107" t="str">
        <f t="shared" si="32"/>
        <v>SH19-00659</v>
      </c>
      <c r="H662" s="108"/>
      <c r="I662" s="126"/>
      <c r="J662" s="110">
        <f t="shared" si="33"/>
        <v>11201.27</v>
      </c>
      <c r="K662" s="108"/>
      <c r="L662" s="107"/>
      <c r="M662" s="319">
        <f t="shared" si="31"/>
        <v>0</v>
      </c>
      <c r="N662" s="107"/>
    </row>
    <row r="663" spans="1:14" s="200" customFormat="1" ht="18" customHeight="1">
      <c r="A663" s="125">
        <v>660</v>
      </c>
      <c r="B663" s="107" t="s">
        <v>42</v>
      </c>
      <c r="C663" s="321">
        <v>43489</v>
      </c>
      <c r="D663" s="107" t="s">
        <v>1283</v>
      </c>
      <c r="E663" s="107" t="s">
        <v>1742</v>
      </c>
      <c r="F663" s="126">
        <v>1298.8900000000001</v>
      </c>
      <c r="G663" s="107" t="str">
        <f t="shared" si="32"/>
        <v>SH19-00660</v>
      </c>
      <c r="H663" s="108"/>
      <c r="I663" s="126"/>
      <c r="J663" s="110">
        <f t="shared" si="33"/>
        <v>1298.8900000000001</v>
      </c>
      <c r="K663" s="108"/>
      <c r="L663" s="107"/>
      <c r="M663" s="319">
        <f t="shared" si="31"/>
        <v>0</v>
      </c>
      <c r="N663" s="107"/>
    </row>
    <row r="664" spans="1:14" s="200" customFormat="1" ht="18" customHeight="1">
      <c r="A664" s="125">
        <v>661</v>
      </c>
      <c r="B664" s="107" t="s">
        <v>42</v>
      </c>
      <c r="C664" s="321">
        <v>43489</v>
      </c>
      <c r="D664" s="107" t="s">
        <v>1284</v>
      </c>
      <c r="E664" s="107" t="s">
        <v>1742</v>
      </c>
      <c r="F664" s="126">
        <v>7613.52</v>
      </c>
      <c r="G664" s="107" t="str">
        <f t="shared" si="32"/>
        <v>SH19-00661</v>
      </c>
      <c r="H664" s="108"/>
      <c r="I664" s="126"/>
      <c r="J664" s="110">
        <f t="shared" si="33"/>
        <v>7613.52</v>
      </c>
      <c r="K664" s="108"/>
      <c r="L664" s="107"/>
      <c r="M664" s="319">
        <f t="shared" si="31"/>
        <v>0</v>
      </c>
      <c r="N664" s="107"/>
    </row>
    <row r="665" spans="1:14" s="200" customFormat="1" ht="18" customHeight="1">
      <c r="A665" s="125">
        <v>662</v>
      </c>
      <c r="B665" s="107" t="s">
        <v>42</v>
      </c>
      <c r="C665" s="321">
        <v>43489</v>
      </c>
      <c r="D665" s="107" t="s">
        <v>1285</v>
      </c>
      <c r="E665" s="107" t="s">
        <v>1742</v>
      </c>
      <c r="F665" s="126">
        <v>1537.25</v>
      </c>
      <c r="G665" s="107" t="str">
        <f t="shared" si="32"/>
        <v>SH19-00662</v>
      </c>
      <c r="H665" s="108"/>
      <c r="I665" s="126"/>
      <c r="J665" s="110">
        <f t="shared" si="33"/>
        <v>1537.25</v>
      </c>
      <c r="K665" s="108"/>
      <c r="L665" s="107"/>
      <c r="M665" s="319">
        <f t="shared" si="31"/>
        <v>0</v>
      </c>
      <c r="N665" s="107"/>
    </row>
    <row r="666" spans="1:14" s="200" customFormat="1" ht="18" customHeight="1">
      <c r="A666" s="125">
        <v>663</v>
      </c>
      <c r="B666" s="107" t="s">
        <v>42</v>
      </c>
      <c r="C666" s="321">
        <v>43489</v>
      </c>
      <c r="D666" s="107" t="s">
        <v>1286</v>
      </c>
      <c r="E666" s="107" t="s">
        <v>1742</v>
      </c>
      <c r="F666" s="126">
        <v>3448.59</v>
      </c>
      <c r="G666" s="107" t="str">
        <f t="shared" si="32"/>
        <v>SH19-00663</v>
      </c>
      <c r="H666" s="108"/>
      <c r="I666" s="126"/>
      <c r="J666" s="110">
        <f t="shared" si="33"/>
        <v>3448.59</v>
      </c>
      <c r="K666" s="108"/>
      <c r="L666" s="107"/>
      <c r="M666" s="319">
        <f t="shared" si="31"/>
        <v>0</v>
      </c>
      <c r="N666" s="107"/>
    </row>
    <row r="667" spans="1:14" s="200" customFormat="1" ht="18" customHeight="1">
      <c r="A667" s="125">
        <v>664</v>
      </c>
      <c r="B667" s="107" t="s">
        <v>50</v>
      </c>
      <c r="C667" s="90">
        <v>43487</v>
      </c>
      <c r="D667" s="107" t="s">
        <v>1287</v>
      </c>
      <c r="E667" s="324" t="s">
        <v>1709</v>
      </c>
      <c r="F667" s="126">
        <v>5647.04</v>
      </c>
      <c r="G667" s="107" t="str">
        <f t="shared" si="32"/>
        <v>SH19-00664</v>
      </c>
      <c r="H667" s="108"/>
      <c r="I667" s="126"/>
      <c r="J667" s="110">
        <f t="shared" si="33"/>
        <v>5647.04</v>
      </c>
      <c r="K667" s="108"/>
      <c r="L667" s="107"/>
      <c r="M667" s="319">
        <f t="shared" si="31"/>
        <v>0</v>
      </c>
      <c r="N667" s="107"/>
    </row>
    <row r="668" spans="1:14" s="200" customFormat="1" ht="18" customHeight="1">
      <c r="A668" s="125">
        <v>665</v>
      </c>
      <c r="B668" s="107" t="s">
        <v>329</v>
      </c>
      <c r="C668" s="90">
        <v>43487</v>
      </c>
      <c r="D668" s="107" t="s">
        <v>1288</v>
      </c>
      <c r="E668" s="324" t="s">
        <v>1709</v>
      </c>
      <c r="F668" s="126">
        <v>1472.76</v>
      </c>
      <c r="G668" s="107" t="str">
        <f t="shared" si="32"/>
        <v>SH19-00665</v>
      </c>
      <c r="H668" s="108"/>
      <c r="I668" s="126"/>
      <c r="J668" s="110">
        <f t="shared" si="33"/>
        <v>1472.76</v>
      </c>
      <c r="K668" s="108"/>
      <c r="L668" s="107"/>
      <c r="M668" s="319">
        <f t="shared" si="31"/>
        <v>0</v>
      </c>
      <c r="N668" s="107"/>
    </row>
    <row r="669" spans="1:14" s="200" customFormat="1" ht="18" customHeight="1">
      <c r="A669" s="125">
        <v>666</v>
      </c>
      <c r="B669" s="107" t="s">
        <v>1746</v>
      </c>
      <c r="C669" s="90"/>
      <c r="D669" s="327" t="s">
        <v>1289</v>
      </c>
      <c r="E669" s="107" t="s">
        <v>1709</v>
      </c>
      <c r="F669" s="126">
        <v>0</v>
      </c>
      <c r="G669" s="107" t="str">
        <f t="shared" si="32"/>
        <v>SH19-00666</v>
      </c>
      <c r="H669" s="108"/>
      <c r="I669" s="126"/>
      <c r="J669" s="110">
        <f t="shared" si="33"/>
        <v>0</v>
      </c>
      <c r="K669" s="108"/>
      <c r="L669" s="107"/>
      <c r="M669" s="319">
        <f t="shared" si="31"/>
        <v>0</v>
      </c>
      <c r="N669" s="107"/>
    </row>
    <row r="670" spans="1:14" s="200" customFormat="1" ht="18" customHeight="1">
      <c r="A670" s="125">
        <v>667</v>
      </c>
      <c r="B670" s="107" t="s">
        <v>43</v>
      </c>
      <c r="C670" s="90">
        <v>43487</v>
      </c>
      <c r="D670" s="107" t="s">
        <v>1290</v>
      </c>
      <c r="E670" s="324" t="s">
        <v>1709</v>
      </c>
      <c r="F670" s="126">
        <v>2305.48</v>
      </c>
      <c r="G670" s="107" t="str">
        <f t="shared" si="32"/>
        <v>SH19-00667</v>
      </c>
      <c r="H670" s="108"/>
      <c r="I670" s="126"/>
      <c r="J670" s="110">
        <f t="shared" si="33"/>
        <v>2305.48</v>
      </c>
      <c r="K670" s="108"/>
      <c r="L670" s="107"/>
      <c r="M670" s="319">
        <f t="shared" si="31"/>
        <v>0</v>
      </c>
      <c r="N670" s="107"/>
    </row>
    <row r="671" spans="1:14" s="200" customFormat="1" ht="18" customHeight="1">
      <c r="A671" s="125">
        <v>668</v>
      </c>
      <c r="B671" s="107" t="s">
        <v>55</v>
      </c>
      <c r="C671" s="90">
        <v>43487</v>
      </c>
      <c r="D671" s="107" t="s">
        <v>1291</v>
      </c>
      <c r="E671" s="324" t="s">
        <v>1709</v>
      </c>
      <c r="F671" s="126">
        <v>62.6</v>
      </c>
      <c r="G671" s="107" t="str">
        <f t="shared" si="32"/>
        <v>SH19-00668</v>
      </c>
      <c r="H671" s="108"/>
      <c r="I671" s="126"/>
      <c r="J671" s="110">
        <f t="shared" si="33"/>
        <v>62.6</v>
      </c>
      <c r="K671" s="108"/>
      <c r="L671" s="107"/>
      <c r="M671" s="319">
        <f t="shared" si="31"/>
        <v>0</v>
      </c>
      <c r="N671" s="107"/>
    </row>
    <row r="672" spans="1:14" s="200" customFormat="1" ht="18" customHeight="1">
      <c r="A672" s="125">
        <v>669</v>
      </c>
      <c r="B672" s="107" t="s">
        <v>55</v>
      </c>
      <c r="C672" s="90">
        <v>43487</v>
      </c>
      <c r="D672" s="107" t="s">
        <v>1292</v>
      </c>
      <c r="E672" s="324" t="s">
        <v>1709</v>
      </c>
      <c r="F672" s="126">
        <v>1644.84</v>
      </c>
      <c r="G672" s="107" t="str">
        <f t="shared" si="32"/>
        <v>SH19-00669</v>
      </c>
      <c r="H672" s="108"/>
      <c r="I672" s="126"/>
      <c r="J672" s="110">
        <f t="shared" si="33"/>
        <v>1644.84</v>
      </c>
      <c r="K672" s="108"/>
      <c r="L672" s="107"/>
      <c r="M672" s="319">
        <f t="shared" si="31"/>
        <v>0</v>
      </c>
      <c r="N672" s="107"/>
    </row>
    <row r="673" spans="1:14" s="200" customFormat="1" ht="18" customHeight="1">
      <c r="A673" s="125">
        <v>670</v>
      </c>
      <c r="B673" s="107" t="s">
        <v>55</v>
      </c>
      <c r="C673" s="90">
        <v>43487</v>
      </c>
      <c r="D673" s="107" t="s">
        <v>1293</v>
      </c>
      <c r="E673" s="107" t="s">
        <v>1709</v>
      </c>
      <c r="F673" s="126">
        <v>1526.4</v>
      </c>
      <c r="G673" s="107" t="str">
        <f t="shared" si="32"/>
        <v>SH19-00670</v>
      </c>
      <c r="H673" s="108"/>
      <c r="I673" s="126"/>
      <c r="J673" s="110">
        <f t="shared" si="33"/>
        <v>1526.4</v>
      </c>
      <c r="K673" s="108"/>
      <c r="L673" s="107"/>
      <c r="M673" s="319">
        <f t="shared" si="31"/>
        <v>0</v>
      </c>
      <c r="N673" s="107"/>
    </row>
    <row r="674" spans="1:14" s="200" customFormat="1" ht="18" customHeight="1">
      <c r="A674" s="125">
        <v>671</v>
      </c>
      <c r="B674" s="107" t="s">
        <v>1727</v>
      </c>
      <c r="C674" s="90">
        <v>43487</v>
      </c>
      <c r="D674" s="107" t="s">
        <v>1294</v>
      </c>
      <c r="E674" s="107" t="s">
        <v>1709</v>
      </c>
      <c r="F674" s="126">
        <v>1016.4</v>
      </c>
      <c r="G674" s="107" t="str">
        <f t="shared" si="32"/>
        <v>SH19-00672</v>
      </c>
      <c r="H674" s="108"/>
      <c r="I674" s="126"/>
      <c r="J674" s="110">
        <f t="shared" si="33"/>
        <v>1016.4</v>
      </c>
      <c r="K674" s="108"/>
      <c r="L674" s="107"/>
      <c r="M674" s="319">
        <f t="shared" si="31"/>
        <v>0</v>
      </c>
      <c r="N674" s="107"/>
    </row>
    <row r="675" spans="1:14" s="200" customFormat="1" ht="18" customHeight="1">
      <c r="A675" s="125">
        <v>672</v>
      </c>
      <c r="B675" s="107" t="s">
        <v>142</v>
      </c>
      <c r="C675" s="90">
        <v>43488</v>
      </c>
      <c r="D675" s="107" t="s">
        <v>1295</v>
      </c>
      <c r="E675" s="107" t="s">
        <v>1709</v>
      </c>
      <c r="F675" s="126">
        <v>795.49</v>
      </c>
      <c r="G675" s="107" t="str">
        <f t="shared" si="32"/>
        <v>SH19-00673</v>
      </c>
      <c r="H675" s="108"/>
      <c r="I675" s="126"/>
      <c r="J675" s="110">
        <f t="shared" si="33"/>
        <v>795.49</v>
      </c>
      <c r="K675" s="108"/>
      <c r="L675" s="107"/>
      <c r="M675" s="319">
        <f t="shared" si="31"/>
        <v>0</v>
      </c>
      <c r="N675" s="107"/>
    </row>
    <row r="676" spans="1:14" s="200" customFormat="1" ht="18" customHeight="1">
      <c r="A676" s="125">
        <v>673</v>
      </c>
      <c r="B676" s="107" t="s">
        <v>142</v>
      </c>
      <c r="C676" s="90">
        <v>43488</v>
      </c>
      <c r="D676" s="107" t="s">
        <v>1296</v>
      </c>
      <c r="E676" s="107" t="s">
        <v>1709</v>
      </c>
      <c r="F676" s="126">
        <v>109.13</v>
      </c>
      <c r="G676" s="107" t="str">
        <f t="shared" si="32"/>
        <v>SH19-00674</v>
      </c>
      <c r="H676" s="108"/>
      <c r="I676" s="126"/>
      <c r="J676" s="110">
        <f t="shared" si="33"/>
        <v>109.13</v>
      </c>
      <c r="K676" s="108"/>
      <c r="L676" s="107"/>
      <c r="M676" s="319">
        <f t="shared" si="31"/>
        <v>0</v>
      </c>
      <c r="N676" s="107"/>
    </row>
    <row r="677" spans="1:14" s="200" customFormat="1" ht="18" customHeight="1">
      <c r="A677" s="125">
        <v>674</v>
      </c>
      <c r="B677" s="107" t="s">
        <v>291</v>
      </c>
      <c r="C677" s="90">
        <v>43488</v>
      </c>
      <c r="D677" s="107" t="s">
        <v>1297</v>
      </c>
      <c r="E677" s="107" t="s">
        <v>1709</v>
      </c>
      <c r="F677" s="126">
        <v>4374.18</v>
      </c>
      <c r="G677" s="107" t="str">
        <f t="shared" si="32"/>
        <v>SH19-00675</v>
      </c>
      <c r="H677" s="108"/>
      <c r="I677" s="126"/>
      <c r="J677" s="110">
        <f t="shared" si="33"/>
        <v>4374.18</v>
      </c>
      <c r="K677" s="108"/>
      <c r="L677" s="107"/>
      <c r="M677" s="319">
        <f t="shared" si="31"/>
        <v>0</v>
      </c>
      <c r="N677" s="107"/>
    </row>
    <row r="678" spans="1:14" s="200" customFormat="1" ht="18" customHeight="1">
      <c r="A678" s="125">
        <v>675</v>
      </c>
      <c r="B678" s="107" t="s">
        <v>291</v>
      </c>
      <c r="C678" s="90">
        <v>43488</v>
      </c>
      <c r="D678" s="107" t="s">
        <v>1298</v>
      </c>
      <c r="E678" s="107" t="s">
        <v>1709</v>
      </c>
      <c r="F678" s="126">
        <v>106.2</v>
      </c>
      <c r="G678" s="107" t="str">
        <f t="shared" si="32"/>
        <v>SH19-00676</v>
      </c>
      <c r="H678" s="108"/>
      <c r="I678" s="126"/>
      <c r="J678" s="110">
        <f t="shared" si="33"/>
        <v>106.2</v>
      </c>
      <c r="K678" s="108"/>
      <c r="L678" s="107"/>
      <c r="M678" s="319">
        <f t="shared" si="31"/>
        <v>0</v>
      </c>
      <c r="N678" s="107"/>
    </row>
    <row r="679" spans="1:14" s="200" customFormat="1" ht="18" customHeight="1">
      <c r="A679" s="125">
        <v>676</v>
      </c>
      <c r="B679" s="107" t="s">
        <v>142</v>
      </c>
      <c r="C679" s="90">
        <v>43488</v>
      </c>
      <c r="D679" s="107" t="s">
        <v>1299</v>
      </c>
      <c r="E679" s="107" t="s">
        <v>1709</v>
      </c>
      <c r="F679" s="126">
        <v>627</v>
      </c>
      <c r="G679" s="107" t="str">
        <f t="shared" si="32"/>
        <v>SH19-00677</v>
      </c>
      <c r="H679" s="108"/>
      <c r="I679" s="126"/>
      <c r="J679" s="110">
        <f t="shared" si="33"/>
        <v>627</v>
      </c>
      <c r="K679" s="108"/>
      <c r="L679" s="107"/>
      <c r="M679" s="319">
        <f t="shared" si="31"/>
        <v>0</v>
      </c>
      <c r="N679" s="107"/>
    </row>
    <row r="680" spans="1:14" s="200" customFormat="1" ht="18" customHeight="1">
      <c r="A680" s="125">
        <v>677</v>
      </c>
      <c r="B680" s="107" t="s">
        <v>238</v>
      </c>
      <c r="C680" s="90">
        <v>43488</v>
      </c>
      <c r="D680" s="107" t="s">
        <v>1300</v>
      </c>
      <c r="E680" s="107" t="s">
        <v>1709</v>
      </c>
      <c r="F680" s="126">
        <v>7557.12</v>
      </c>
      <c r="G680" s="107" t="str">
        <f t="shared" si="32"/>
        <v>SH19-00678</v>
      </c>
      <c r="H680" s="108"/>
      <c r="I680" s="126"/>
      <c r="J680" s="110">
        <f t="shared" si="33"/>
        <v>7557.12</v>
      </c>
      <c r="K680" s="108"/>
      <c r="L680" s="107"/>
      <c r="M680" s="319">
        <f t="shared" si="31"/>
        <v>0</v>
      </c>
      <c r="N680" s="107"/>
    </row>
    <row r="681" spans="1:14" s="200" customFormat="1" ht="18" customHeight="1">
      <c r="A681" s="125">
        <v>678</v>
      </c>
      <c r="B681" s="107" t="s">
        <v>139</v>
      </c>
      <c r="C681" s="90">
        <v>43488</v>
      </c>
      <c r="D681" s="107" t="s">
        <v>1301</v>
      </c>
      <c r="E681" s="107" t="s">
        <v>1709</v>
      </c>
      <c r="F681" s="126">
        <v>1225.5</v>
      </c>
      <c r="G681" s="107" t="str">
        <f t="shared" si="32"/>
        <v>SH19-00679</v>
      </c>
      <c r="H681" s="108"/>
      <c r="I681" s="126"/>
      <c r="J681" s="110">
        <f t="shared" si="33"/>
        <v>1225.5</v>
      </c>
      <c r="K681" s="108"/>
      <c r="L681" s="107"/>
      <c r="M681" s="319">
        <f t="shared" ref="M681:M698" si="34">K681-H681</f>
        <v>0</v>
      </c>
      <c r="N681" s="107"/>
    </row>
    <row r="682" spans="1:14" s="200" customFormat="1" ht="18" customHeight="1">
      <c r="A682" s="125">
        <v>679</v>
      </c>
      <c r="B682" s="107" t="s">
        <v>43</v>
      </c>
      <c r="C682" s="90">
        <v>43488</v>
      </c>
      <c r="D682" s="107" t="s">
        <v>1302</v>
      </c>
      <c r="E682" s="324" t="s">
        <v>1709</v>
      </c>
      <c r="F682" s="126">
        <v>3045.95</v>
      </c>
      <c r="G682" s="107" t="str">
        <f t="shared" si="32"/>
        <v>SH19-00680</v>
      </c>
      <c r="H682" s="108"/>
      <c r="I682" s="126"/>
      <c r="J682" s="110">
        <f t="shared" si="33"/>
        <v>3045.95</v>
      </c>
      <c r="K682" s="108"/>
      <c r="L682" s="107"/>
      <c r="M682" s="319">
        <f t="shared" si="34"/>
        <v>0</v>
      </c>
      <c r="N682" s="107"/>
    </row>
    <row r="683" spans="1:14" s="200" customFormat="1" ht="18" customHeight="1">
      <c r="A683" s="125">
        <v>680</v>
      </c>
      <c r="B683" s="107" t="s">
        <v>55</v>
      </c>
      <c r="C683" s="90">
        <v>43488</v>
      </c>
      <c r="D683" s="107" t="s">
        <v>1303</v>
      </c>
      <c r="E683" s="324" t="s">
        <v>1709</v>
      </c>
      <c r="F683" s="126">
        <v>1702.62</v>
      </c>
      <c r="G683" s="107" t="str">
        <f t="shared" si="32"/>
        <v>SH19-00681</v>
      </c>
      <c r="H683" s="108"/>
      <c r="I683" s="126"/>
      <c r="J683" s="110">
        <f t="shared" si="33"/>
        <v>1702.62</v>
      </c>
      <c r="K683" s="108"/>
      <c r="L683" s="107"/>
      <c r="M683" s="319">
        <f t="shared" si="34"/>
        <v>0</v>
      </c>
      <c r="N683" s="107"/>
    </row>
    <row r="684" spans="1:14" s="200" customFormat="1" ht="18" customHeight="1">
      <c r="A684" s="125">
        <v>681</v>
      </c>
      <c r="B684" s="107" t="s">
        <v>55</v>
      </c>
      <c r="C684" s="90">
        <v>43488</v>
      </c>
      <c r="D684" s="107" t="s">
        <v>1304</v>
      </c>
      <c r="E684" s="324" t="s">
        <v>1709</v>
      </c>
      <c r="F684" s="126">
        <v>1549.62</v>
      </c>
      <c r="G684" s="107" t="str">
        <f t="shared" si="32"/>
        <v>SH19-00682</v>
      </c>
      <c r="H684" s="108"/>
      <c r="I684" s="126"/>
      <c r="J684" s="110">
        <f t="shared" si="33"/>
        <v>1549.62</v>
      </c>
      <c r="K684" s="108"/>
      <c r="L684" s="107"/>
      <c r="M684" s="319">
        <f t="shared" si="34"/>
        <v>0</v>
      </c>
      <c r="N684" s="107"/>
    </row>
    <row r="685" spans="1:14" s="200" customFormat="1" ht="18" customHeight="1">
      <c r="A685" s="125">
        <v>682</v>
      </c>
      <c r="B685" s="107" t="s">
        <v>42</v>
      </c>
      <c r="C685" s="321">
        <v>43488</v>
      </c>
      <c r="D685" s="107" t="s">
        <v>1305</v>
      </c>
      <c r="E685" s="107" t="s">
        <v>1741</v>
      </c>
      <c r="F685" s="126">
        <v>566.76</v>
      </c>
      <c r="G685" s="107" t="str">
        <f t="shared" si="32"/>
        <v>SH19-00683</v>
      </c>
      <c r="H685" s="108"/>
      <c r="I685" s="126"/>
      <c r="J685" s="110">
        <f t="shared" si="33"/>
        <v>566.76</v>
      </c>
      <c r="K685" s="108"/>
      <c r="L685" s="107"/>
      <c r="M685" s="319">
        <f t="shared" si="34"/>
        <v>0</v>
      </c>
      <c r="N685" s="107"/>
    </row>
    <row r="686" spans="1:14" s="200" customFormat="1" ht="18" customHeight="1">
      <c r="A686" s="125">
        <v>683</v>
      </c>
      <c r="B686" s="107" t="s">
        <v>291</v>
      </c>
      <c r="C686" s="90">
        <v>43488</v>
      </c>
      <c r="D686" s="107" t="s">
        <v>1306</v>
      </c>
      <c r="E686" s="324" t="s">
        <v>1709</v>
      </c>
      <c r="F686" s="126">
        <v>644.33000000000004</v>
      </c>
      <c r="G686" s="107" t="str">
        <f t="shared" si="32"/>
        <v>SH19-00684</v>
      </c>
      <c r="H686" s="108"/>
      <c r="I686" s="126"/>
      <c r="J686" s="110">
        <f t="shared" si="33"/>
        <v>644.33000000000004</v>
      </c>
      <c r="K686" s="108"/>
      <c r="L686" s="107"/>
      <c r="M686" s="319">
        <f t="shared" si="34"/>
        <v>0</v>
      </c>
      <c r="N686" s="107"/>
    </row>
    <row r="687" spans="1:14" s="200" customFormat="1" ht="18" customHeight="1">
      <c r="A687" s="125">
        <v>684</v>
      </c>
      <c r="B687" s="107" t="s">
        <v>197</v>
      </c>
      <c r="C687" s="90">
        <v>43488</v>
      </c>
      <c r="D687" s="107" t="s">
        <v>1307</v>
      </c>
      <c r="E687" s="324" t="s">
        <v>1709</v>
      </c>
      <c r="F687" s="126">
        <v>3870.98</v>
      </c>
      <c r="G687" s="107" t="str">
        <f t="shared" si="32"/>
        <v>SH19-00685</v>
      </c>
      <c r="H687" s="108"/>
      <c r="I687" s="126"/>
      <c r="J687" s="110">
        <f t="shared" si="33"/>
        <v>3870.98</v>
      </c>
      <c r="K687" s="108"/>
      <c r="L687" s="107"/>
      <c r="M687" s="319">
        <f t="shared" si="34"/>
        <v>0</v>
      </c>
      <c r="N687" s="107"/>
    </row>
    <row r="688" spans="1:14" s="200" customFormat="1" ht="18" customHeight="1">
      <c r="A688" s="125">
        <v>685</v>
      </c>
      <c r="B688" s="107" t="s">
        <v>42</v>
      </c>
      <c r="C688" s="321">
        <v>43488</v>
      </c>
      <c r="D688" s="107" t="s">
        <v>1308</v>
      </c>
      <c r="E688" s="107" t="s">
        <v>1741</v>
      </c>
      <c r="F688" s="126">
        <v>7.88</v>
      </c>
      <c r="G688" s="107" t="str">
        <f t="shared" si="32"/>
        <v>SH19-00686</v>
      </c>
      <c r="H688" s="108"/>
      <c r="I688" s="126"/>
      <c r="J688" s="110">
        <f t="shared" si="33"/>
        <v>7.88</v>
      </c>
      <c r="K688" s="108"/>
      <c r="L688" s="107"/>
      <c r="M688" s="319">
        <f t="shared" si="34"/>
        <v>0</v>
      </c>
      <c r="N688" s="107"/>
    </row>
    <row r="689" spans="1:14" s="200" customFormat="1" ht="18" customHeight="1">
      <c r="A689" s="125">
        <v>686</v>
      </c>
      <c r="B689" s="107" t="s">
        <v>49</v>
      </c>
      <c r="C689" s="90">
        <v>43488</v>
      </c>
      <c r="D689" s="107" t="s">
        <v>1309</v>
      </c>
      <c r="E689" s="324" t="s">
        <v>1709</v>
      </c>
      <c r="F689" s="126">
        <v>14242.8</v>
      </c>
      <c r="G689" s="107" t="str">
        <f t="shared" si="32"/>
        <v>SH19-00687</v>
      </c>
      <c r="H689" s="108"/>
      <c r="I689" s="126"/>
      <c r="J689" s="110">
        <f t="shared" si="33"/>
        <v>14242.8</v>
      </c>
      <c r="K689" s="108"/>
      <c r="L689" s="107"/>
      <c r="M689" s="319">
        <f t="shared" si="34"/>
        <v>0</v>
      </c>
      <c r="N689" s="107"/>
    </row>
    <row r="690" spans="1:14" s="200" customFormat="1" ht="18" customHeight="1">
      <c r="A690" s="125">
        <v>687</v>
      </c>
      <c r="B690" s="107" t="s">
        <v>224</v>
      </c>
      <c r="C690" s="90">
        <v>43488</v>
      </c>
      <c r="D690" s="107" t="s">
        <v>1310</v>
      </c>
      <c r="E690" s="324" t="s">
        <v>1709</v>
      </c>
      <c r="F690" s="126">
        <v>7943.69</v>
      </c>
      <c r="G690" s="107" t="str">
        <f t="shared" si="32"/>
        <v>SH19-00688</v>
      </c>
      <c r="H690" s="108"/>
      <c r="I690" s="126"/>
      <c r="J690" s="110">
        <f t="shared" si="33"/>
        <v>7943.69</v>
      </c>
      <c r="K690" s="108"/>
      <c r="L690" s="107"/>
      <c r="M690" s="319">
        <f t="shared" si="34"/>
        <v>0</v>
      </c>
      <c r="N690" s="107"/>
    </row>
    <row r="691" spans="1:14" s="200" customFormat="1" ht="18" customHeight="1">
      <c r="A691" s="125">
        <v>688</v>
      </c>
      <c r="B691" s="107" t="s">
        <v>47</v>
      </c>
      <c r="C691" s="90">
        <v>43488</v>
      </c>
      <c r="D691" s="107" t="s">
        <v>1311</v>
      </c>
      <c r="E691" s="324" t="s">
        <v>1709</v>
      </c>
      <c r="F691" s="126">
        <v>1888.95</v>
      </c>
      <c r="G691" s="107" t="str">
        <f t="shared" si="32"/>
        <v>SH19-00689</v>
      </c>
      <c r="H691" s="108"/>
      <c r="I691" s="126"/>
      <c r="J691" s="110">
        <f t="shared" si="33"/>
        <v>1888.95</v>
      </c>
      <c r="K691" s="108"/>
      <c r="L691" s="107"/>
      <c r="M691" s="319">
        <f t="shared" si="34"/>
        <v>0</v>
      </c>
      <c r="N691" s="107"/>
    </row>
    <row r="692" spans="1:14" s="200" customFormat="1" ht="18" customHeight="1">
      <c r="A692" s="125">
        <v>689</v>
      </c>
      <c r="B692" s="107" t="s">
        <v>1727</v>
      </c>
      <c r="C692" s="90">
        <v>43488</v>
      </c>
      <c r="D692" s="107" t="s">
        <v>1312</v>
      </c>
      <c r="E692" s="107" t="s">
        <v>1709</v>
      </c>
      <c r="F692" s="126">
        <v>876.2</v>
      </c>
      <c r="G692" s="107" t="str">
        <f t="shared" si="32"/>
        <v>SH19-00690</v>
      </c>
      <c r="H692" s="108"/>
      <c r="I692" s="126"/>
      <c r="J692" s="110">
        <f t="shared" si="33"/>
        <v>876.2</v>
      </c>
      <c r="K692" s="108"/>
      <c r="L692" s="107"/>
      <c r="M692" s="319">
        <f t="shared" si="34"/>
        <v>0</v>
      </c>
      <c r="N692" s="107"/>
    </row>
    <row r="693" spans="1:14" s="200" customFormat="1" ht="18" customHeight="1">
      <c r="A693" s="125">
        <v>690</v>
      </c>
      <c r="B693" s="107" t="s">
        <v>349</v>
      </c>
      <c r="C693" s="90">
        <v>43488</v>
      </c>
      <c r="D693" s="107" t="s">
        <v>1313</v>
      </c>
      <c r="E693" s="107" t="s">
        <v>1709</v>
      </c>
      <c r="F693" s="126">
        <v>1453.19</v>
      </c>
      <c r="G693" s="107" t="str">
        <f t="shared" si="32"/>
        <v>SH19-00691</v>
      </c>
      <c r="H693" s="108"/>
      <c r="I693" s="126"/>
      <c r="J693" s="110">
        <f t="shared" si="33"/>
        <v>1453.19</v>
      </c>
      <c r="K693" s="108"/>
      <c r="L693" s="107"/>
      <c r="M693" s="319"/>
      <c r="N693" s="107"/>
    </row>
    <row r="694" spans="1:14" s="200" customFormat="1" ht="18" customHeight="1">
      <c r="A694" s="125">
        <v>691</v>
      </c>
      <c r="B694" s="107" t="s">
        <v>1746</v>
      </c>
      <c r="C694" s="90"/>
      <c r="D694" s="327" t="s">
        <v>1314</v>
      </c>
      <c r="E694" s="107" t="s">
        <v>1709</v>
      </c>
      <c r="F694" s="126">
        <v>0</v>
      </c>
      <c r="G694" s="107" t="str">
        <f t="shared" si="32"/>
        <v>SH19-00692</v>
      </c>
      <c r="H694" s="108"/>
      <c r="I694" s="126"/>
      <c r="J694" s="110">
        <f t="shared" si="33"/>
        <v>0</v>
      </c>
      <c r="K694" s="108"/>
      <c r="L694" s="107"/>
      <c r="M694" s="319">
        <f t="shared" si="34"/>
        <v>0</v>
      </c>
      <c r="N694" s="107"/>
    </row>
    <row r="695" spans="1:14" s="200" customFormat="1" ht="18" customHeight="1">
      <c r="A695" s="125">
        <v>692</v>
      </c>
      <c r="B695" s="107" t="s">
        <v>288</v>
      </c>
      <c r="C695" s="90">
        <v>43488</v>
      </c>
      <c r="D695" s="107" t="s">
        <v>1315</v>
      </c>
      <c r="E695" s="107" t="s">
        <v>1709</v>
      </c>
      <c r="F695" s="126">
        <v>2668.16</v>
      </c>
      <c r="G695" s="107" t="str">
        <f t="shared" si="32"/>
        <v>SH19-00693</v>
      </c>
      <c r="H695" s="108"/>
      <c r="I695" s="126"/>
      <c r="J695" s="110">
        <f t="shared" si="33"/>
        <v>2668.16</v>
      </c>
      <c r="K695" s="108"/>
      <c r="L695" s="107"/>
      <c r="M695" s="319">
        <f t="shared" si="34"/>
        <v>0</v>
      </c>
      <c r="N695" s="107"/>
    </row>
    <row r="696" spans="1:14" s="200" customFormat="1" ht="18" customHeight="1">
      <c r="A696" s="125">
        <v>693</v>
      </c>
      <c r="B696" s="107" t="s">
        <v>42</v>
      </c>
      <c r="C696" s="90">
        <v>43490</v>
      </c>
      <c r="D696" s="107" t="s">
        <v>1316</v>
      </c>
      <c r="E696" s="107" t="s">
        <v>1743</v>
      </c>
      <c r="F696" s="126">
        <v>1537.25</v>
      </c>
      <c r="G696" s="107" t="str">
        <f t="shared" si="32"/>
        <v>SH19-00694</v>
      </c>
      <c r="H696" s="108"/>
      <c r="I696" s="126"/>
      <c r="J696" s="110">
        <f t="shared" si="33"/>
        <v>1537.25</v>
      </c>
      <c r="K696" s="108"/>
      <c r="L696" s="107"/>
      <c r="M696" s="319">
        <f t="shared" si="34"/>
        <v>0</v>
      </c>
      <c r="N696" s="107"/>
    </row>
    <row r="697" spans="1:14" s="200" customFormat="1" ht="18" customHeight="1">
      <c r="A697" s="125">
        <v>694</v>
      </c>
      <c r="B697" s="107" t="s">
        <v>42</v>
      </c>
      <c r="C697" s="90">
        <v>43490</v>
      </c>
      <c r="D697" s="107" t="s">
        <v>1317</v>
      </c>
      <c r="E697" s="107" t="s">
        <v>1743</v>
      </c>
      <c r="F697" s="126">
        <v>1026.24</v>
      </c>
      <c r="G697" s="107" t="str">
        <f t="shared" si="32"/>
        <v>SH19-00695</v>
      </c>
      <c r="H697" s="108"/>
      <c r="I697" s="126"/>
      <c r="J697" s="110">
        <f t="shared" si="33"/>
        <v>1026.24</v>
      </c>
      <c r="K697" s="108"/>
      <c r="L697" s="107"/>
      <c r="M697" s="319">
        <f t="shared" si="34"/>
        <v>0</v>
      </c>
      <c r="N697" s="107"/>
    </row>
    <row r="698" spans="1:14" s="200" customFormat="1" ht="18" customHeight="1">
      <c r="A698" s="125">
        <v>695</v>
      </c>
      <c r="B698" s="107" t="s">
        <v>42</v>
      </c>
      <c r="C698" s="90">
        <v>43490</v>
      </c>
      <c r="D698" s="107" t="s">
        <v>1318</v>
      </c>
      <c r="E698" s="107" t="s">
        <v>1743</v>
      </c>
      <c r="F698" s="126">
        <v>3964.86</v>
      </c>
      <c r="G698" s="107" t="str">
        <f>D698</f>
        <v>SH19-00696</v>
      </c>
      <c r="H698" s="108"/>
      <c r="I698" s="126"/>
      <c r="J698" s="110">
        <f t="shared" si="33"/>
        <v>3964.86</v>
      </c>
      <c r="K698" s="108"/>
      <c r="L698" s="107"/>
      <c r="M698" s="319">
        <f t="shared" si="34"/>
        <v>0</v>
      </c>
      <c r="N698" s="107"/>
    </row>
    <row r="699" spans="1:14" s="200" customFormat="1" ht="18" customHeight="1">
      <c r="A699" s="125">
        <v>696</v>
      </c>
      <c r="B699" s="107" t="s">
        <v>42</v>
      </c>
      <c r="C699" s="90">
        <v>43490</v>
      </c>
      <c r="D699" s="107" t="s">
        <v>1319</v>
      </c>
      <c r="E699" s="107" t="s">
        <v>1743</v>
      </c>
      <c r="F699" s="126">
        <v>3452.45</v>
      </c>
      <c r="G699" s="107" t="str">
        <f>D699</f>
        <v>SH19-00697</v>
      </c>
      <c r="H699" s="108"/>
      <c r="I699" s="126"/>
      <c r="J699" s="110">
        <f t="shared" si="33"/>
        <v>3452.45</v>
      </c>
      <c r="K699" s="108"/>
      <c r="L699" s="107"/>
      <c r="M699" s="319"/>
      <c r="N699" s="107"/>
    </row>
    <row r="700" spans="1:14" s="200" customFormat="1" ht="18" customHeight="1">
      <c r="A700" s="125">
        <v>697</v>
      </c>
      <c r="B700" s="107" t="s">
        <v>42</v>
      </c>
      <c r="C700" s="90">
        <v>43490</v>
      </c>
      <c r="D700" s="107" t="s">
        <v>1320</v>
      </c>
      <c r="E700" s="107" t="s">
        <v>1743</v>
      </c>
      <c r="F700" s="126">
        <v>3591.84</v>
      </c>
      <c r="G700" s="107" t="str">
        <f t="shared" ref="G700:G763" si="35">D700</f>
        <v>SH19-00698</v>
      </c>
      <c r="H700" s="108"/>
      <c r="I700" s="126"/>
      <c r="J700" s="110">
        <f t="shared" si="33"/>
        <v>3591.84</v>
      </c>
      <c r="K700" s="108"/>
      <c r="L700" s="107"/>
      <c r="M700" s="319"/>
      <c r="N700" s="107"/>
    </row>
    <row r="701" spans="1:14" s="200" customFormat="1" ht="18" customHeight="1">
      <c r="A701" s="125">
        <v>698</v>
      </c>
      <c r="B701" s="107" t="s">
        <v>42</v>
      </c>
      <c r="C701" s="90">
        <v>43490</v>
      </c>
      <c r="D701" s="107" t="s">
        <v>1321</v>
      </c>
      <c r="E701" s="107" t="s">
        <v>1743</v>
      </c>
      <c r="F701" s="126">
        <v>3223.08</v>
      </c>
      <c r="G701" s="107" t="str">
        <f t="shared" si="35"/>
        <v>SH19-00699</v>
      </c>
      <c r="H701" s="108"/>
      <c r="I701" s="126"/>
      <c r="J701" s="110">
        <f t="shared" si="33"/>
        <v>3223.08</v>
      </c>
      <c r="K701" s="108"/>
      <c r="L701" s="107"/>
      <c r="M701" s="319"/>
      <c r="N701" s="107"/>
    </row>
    <row r="702" spans="1:14" s="200" customFormat="1" ht="18" customHeight="1">
      <c r="A702" s="125">
        <v>699</v>
      </c>
      <c r="B702" s="107" t="s">
        <v>42</v>
      </c>
      <c r="C702" s="90">
        <v>43490</v>
      </c>
      <c r="D702" s="107" t="s">
        <v>1322</v>
      </c>
      <c r="E702" s="107" t="s">
        <v>1743</v>
      </c>
      <c r="F702" s="126">
        <v>4271.29</v>
      </c>
      <c r="G702" s="107" t="str">
        <f t="shared" si="35"/>
        <v>SH19-00700</v>
      </c>
      <c r="H702" s="108"/>
      <c r="I702" s="126"/>
      <c r="J702" s="110">
        <f t="shared" si="33"/>
        <v>4271.29</v>
      </c>
      <c r="K702" s="108"/>
      <c r="L702" s="107"/>
      <c r="M702" s="319"/>
      <c r="N702" s="107"/>
    </row>
    <row r="703" spans="1:14" s="200" customFormat="1" ht="18" customHeight="1">
      <c r="A703" s="125">
        <v>700</v>
      </c>
      <c r="B703" s="107" t="s">
        <v>142</v>
      </c>
      <c r="C703" s="90">
        <v>43488</v>
      </c>
      <c r="D703" s="107" t="s">
        <v>1323</v>
      </c>
      <c r="E703" s="324" t="s">
        <v>1709</v>
      </c>
      <c r="F703" s="126">
        <v>2702.59</v>
      </c>
      <c r="G703" s="107" t="str">
        <f t="shared" si="35"/>
        <v>SH19-00701</v>
      </c>
      <c r="H703" s="108"/>
      <c r="I703" s="126"/>
      <c r="J703" s="110">
        <f t="shared" si="33"/>
        <v>2702.59</v>
      </c>
      <c r="K703" s="108"/>
      <c r="L703" s="107"/>
      <c r="M703" s="319"/>
      <c r="N703" s="107"/>
    </row>
    <row r="704" spans="1:14" s="200" customFormat="1" ht="18" customHeight="1">
      <c r="A704" s="125">
        <v>701</v>
      </c>
      <c r="B704" s="107" t="s">
        <v>142</v>
      </c>
      <c r="C704" s="90">
        <v>43488</v>
      </c>
      <c r="D704" s="107" t="s">
        <v>1324</v>
      </c>
      <c r="E704" s="324" t="s">
        <v>1709</v>
      </c>
      <c r="F704" s="126">
        <v>500.35</v>
      </c>
      <c r="G704" s="107" t="str">
        <f t="shared" si="35"/>
        <v>SH19-00702</v>
      </c>
      <c r="H704" s="108"/>
      <c r="I704" s="126"/>
      <c r="J704" s="110">
        <f t="shared" si="33"/>
        <v>500.35</v>
      </c>
      <c r="K704" s="108"/>
      <c r="L704" s="107"/>
      <c r="M704" s="319"/>
      <c r="N704" s="107"/>
    </row>
    <row r="705" spans="1:14" s="200" customFormat="1" ht="18" customHeight="1">
      <c r="A705" s="125">
        <v>702</v>
      </c>
      <c r="B705" s="107" t="s">
        <v>329</v>
      </c>
      <c r="C705" s="90">
        <v>43488</v>
      </c>
      <c r="D705" s="107" t="s">
        <v>1325</v>
      </c>
      <c r="E705" s="324" t="s">
        <v>1709</v>
      </c>
      <c r="F705" s="126">
        <v>5429.85</v>
      </c>
      <c r="G705" s="107" t="str">
        <f t="shared" si="35"/>
        <v>SH19-00703</v>
      </c>
      <c r="H705" s="108"/>
      <c r="I705" s="126"/>
      <c r="J705" s="110">
        <f t="shared" si="33"/>
        <v>5429.85</v>
      </c>
      <c r="K705" s="108"/>
      <c r="L705" s="107"/>
      <c r="M705" s="319"/>
      <c r="N705" s="107"/>
    </row>
    <row r="706" spans="1:14" s="200" customFormat="1" ht="18" customHeight="1">
      <c r="A706" s="125">
        <v>703</v>
      </c>
      <c r="B706" s="107" t="s">
        <v>42</v>
      </c>
      <c r="C706" s="90">
        <v>43490</v>
      </c>
      <c r="D706" s="107" t="s">
        <v>1326</v>
      </c>
      <c r="E706" s="107" t="s">
        <v>1743</v>
      </c>
      <c r="F706" s="126">
        <v>7136.41</v>
      </c>
      <c r="G706" s="107" t="str">
        <f t="shared" si="35"/>
        <v>SH19-00704</v>
      </c>
      <c r="H706" s="108"/>
      <c r="I706" s="126"/>
      <c r="J706" s="110">
        <f t="shared" si="33"/>
        <v>7136.41</v>
      </c>
      <c r="K706" s="108"/>
      <c r="L706" s="107"/>
      <c r="M706" s="319"/>
      <c r="N706" s="107"/>
    </row>
    <row r="707" spans="1:14" s="200" customFormat="1" ht="18" customHeight="1">
      <c r="A707" s="125">
        <v>704</v>
      </c>
      <c r="B707" s="107" t="s">
        <v>42</v>
      </c>
      <c r="C707" s="90">
        <v>43490</v>
      </c>
      <c r="D707" s="107" t="s">
        <v>1327</v>
      </c>
      <c r="E707" s="107" t="s">
        <v>1743</v>
      </c>
      <c r="F707" s="126">
        <v>6182.22</v>
      </c>
      <c r="G707" s="107" t="str">
        <f t="shared" si="35"/>
        <v>SH19-00705</v>
      </c>
      <c r="H707" s="108"/>
      <c r="I707" s="126"/>
      <c r="J707" s="110">
        <f t="shared" si="33"/>
        <v>6182.22</v>
      </c>
      <c r="K707" s="108"/>
      <c r="L707" s="107"/>
      <c r="M707" s="319"/>
      <c r="N707" s="107"/>
    </row>
    <row r="708" spans="1:14" s="200" customFormat="1" ht="18" customHeight="1">
      <c r="A708" s="125">
        <v>705</v>
      </c>
      <c r="B708" s="107" t="s">
        <v>42</v>
      </c>
      <c r="C708" s="90">
        <v>43490</v>
      </c>
      <c r="D708" s="107" t="s">
        <v>1328</v>
      </c>
      <c r="E708" s="107" t="s">
        <v>1743</v>
      </c>
      <c r="F708" s="126">
        <v>3463.56</v>
      </c>
      <c r="G708" s="107" t="str">
        <f t="shared" si="35"/>
        <v>SH19-00706</v>
      </c>
      <c r="H708" s="108"/>
      <c r="I708" s="126"/>
      <c r="J708" s="110">
        <f t="shared" si="33"/>
        <v>3463.56</v>
      </c>
      <c r="K708" s="108"/>
      <c r="L708" s="107"/>
      <c r="M708" s="319"/>
      <c r="N708" s="107"/>
    </row>
    <row r="709" spans="1:14" s="200" customFormat="1" ht="18" customHeight="1">
      <c r="A709" s="125">
        <v>706</v>
      </c>
      <c r="B709" s="107" t="s">
        <v>42</v>
      </c>
      <c r="C709" s="90">
        <v>43490</v>
      </c>
      <c r="D709" s="107" t="s">
        <v>1329</v>
      </c>
      <c r="E709" s="107" t="s">
        <v>1743</v>
      </c>
      <c r="F709" s="126">
        <v>3941.27</v>
      </c>
      <c r="G709" s="107" t="str">
        <f t="shared" si="35"/>
        <v>SH19-00707</v>
      </c>
      <c r="H709" s="108"/>
      <c r="I709" s="126"/>
      <c r="J709" s="110">
        <f t="shared" ref="J709:J771" si="36">F709-I709</f>
        <v>3941.27</v>
      </c>
      <c r="K709" s="108"/>
      <c r="L709" s="107"/>
      <c r="M709" s="319"/>
      <c r="N709" s="107"/>
    </row>
    <row r="710" spans="1:14" s="200" customFormat="1" ht="18" customHeight="1">
      <c r="A710" s="125">
        <v>707</v>
      </c>
      <c r="B710" s="107" t="s">
        <v>42</v>
      </c>
      <c r="C710" s="90">
        <v>43490</v>
      </c>
      <c r="D710" s="107" t="s">
        <v>1330</v>
      </c>
      <c r="E710" s="107" t="s">
        <v>1743</v>
      </c>
      <c r="F710" s="126">
        <v>5154.28</v>
      </c>
      <c r="G710" s="107" t="str">
        <f t="shared" si="35"/>
        <v>SH19-00708</v>
      </c>
      <c r="H710" s="108"/>
      <c r="I710" s="126"/>
      <c r="J710" s="110">
        <f t="shared" si="36"/>
        <v>5154.28</v>
      </c>
      <c r="K710" s="108"/>
      <c r="L710" s="107"/>
      <c r="M710" s="319"/>
      <c r="N710" s="107"/>
    </row>
    <row r="711" spans="1:14" s="200" customFormat="1" ht="18" customHeight="1">
      <c r="A711" s="125">
        <v>708</v>
      </c>
      <c r="B711" s="107" t="s">
        <v>42</v>
      </c>
      <c r="C711" s="90">
        <v>43490</v>
      </c>
      <c r="D711" s="107" t="s">
        <v>1331</v>
      </c>
      <c r="E711" s="107" t="s">
        <v>1743</v>
      </c>
      <c r="F711" s="126">
        <v>9027.7999999999993</v>
      </c>
      <c r="G711" s="107" t="str">
        <f t="shared" si="35"/>
        <v>SH19-00709</v>
      </c>
      <c r="H711" s="108"/>
      <c r="I711" s="126"/>
      <c r="J711" s="110">
        <f t="shared" si="36"/>
        <v>9027.7999999999993</v>
      </c>
      <c r="K711" s="108"/>
      <c r="L711" s="107"/>
      <c r="M711" s="319"/>
      <c r="N711" s="107"/>
    </row>
    <row r="712" spans="1:14" s="200" customFormat="1" ht="18" customHeight="1">
      <c r="A712" s="125">
        <v>709</v>
      </c>
      <c r="B712" s="107" t="s">
        <v>42</v>
      </c>
      <c r="C712" s="90">
        <v>43490</v>
      </c>
      <c r="D712" s="107" t="s">
        <v>1332</v>
      </c>
      <c r="E712" s="107" t="s">
        <v>1743</v>
      </c>
      <c r="F712" s="126">
        <v>4213.96</v>
      </c>
      <c r="G712" s="107" t="str">
        <f t="shared" si="35"/>
        <v>SH19-00710</v>
      </c>
      <c r="H712" s="108"/>
      <c r="I712" s="126"/>
      <c r="J712" s="110">
        <f t="shared" si="36"/>
        <v>4213.96</v>
      </c>
      <c r="K712" s="108"/>
      <c r="L712" s="107"/>
      <c r="M712" s="319"/>
      <c r="N712" s="107"/>
    </row>
    <row r="713" spans="1:14" s="200" customFormat="1" ht="18" customHeight="1">
      <c r="A713" s="125">
        <v>710</v>
      </c>
      <c r="B713" s="107" t="s">
        <v>42</v>
      </c>
      <c r="C713" s="321">
        <v>43489</v>
      </c>
      <c r="D713" s="107" t="s">
        <v>1333</v>
      </c>
      <c r="E713" s="107" t="s">
        <v>1742</v>
      </c>
      <c r="F713" s="126">
        <v>8.93</v>
      </c>
      <c r="G713" s="107" t="str">
        <f t="shared" si="35"/>
        <v>SH19-00711</v>
      </c>
      <c r="H713" s="108"/>
      <c r="I713" s="126"/>
      <c r="J713" s="110">
        <f t="shared" si="36"/>
        <v>8.93</v>
      </c>
      <c r="K713" s="108"/>
      <c r="L713" s="107"/>
      <c r="M713" s="319"/>
      <c r="N713" s="107"/>
    </row>
    <row r="714" spans="1:14" s="200" customFormat="1" ht="18" customHeight="1">
      <c r="A714" s="125">
        <v>711</v>
      </c>
      <c r="B714" s="107" t="s">
        <v>288</v>
      </c>
      <c r="C714" s="90">
        <v>43488</v>
      </c>
      <c r="D714" s="107" t="s">
        <v>1334</v>
      </c>
      <c r="E714" s="107" t="s">
        <v>1709</v>
      </c>
      <c r="F714" s="126">
        <v>2668.16</v>
      </c>
      <c r="G714" s="107" t="str">
        <f t="shared" si="35"/>
        <v>SH19-00712</v>
      </c>
      <c r="H714" s="108"/>
      <c r="I714" s="126"/>
      <c r="J714" s="110">
        <f t="shared" si="36"/>
        <v>2668.16</v>
      </c>
      <c r="K714" s="108"/>
      <c r="L714" s="107"/>
      <c r="M714" s="319"/>
      <c r="N714" s="107"/>
    </row>
    <row r="715" spans="1:14" s="200" customFormat="1" ht="18" customHeight="1">
      <c r="A715" s="125">
        <v>712</v>
      </c>
      <c r="B715" s="107" t="s">
        <v>53</v>
      </c>
      <c r="C715" s="90">
        <v>43488</v>
      </c>
      <c r="D715" s="107" t="s">
        <v>1335</v>
      </c>
      <c r="E715" s="107" t="s">
        <v>1709</v>
      </c>
      <c r="F715" s="126">
        <v>2903.02</v>
      </c>
      <c r="G715" s="107" t="str">
        <f t="shared" si="35"/>
        <v>SH19-00713</v>
      </c>
      <c r="H715" s="108"/>
      <c r="I715" s="126"/>
      <c r="J715" s="110">
        <f t="shared" si="36"/>
        <v>2903.02</v>
      </c>
      <c r="K715" s="108"/>
      <c r="L715" s="107"/>
      <c r="M715" s="319"/>
      <c r="N715" s="107"/>
    </row>
    <row r="716" spans="1:14" s="200" customFormat="1" ht="18" customHeight="1">
      <c r="A716" s="125">
        <v>713</v>
      </c>
      <c r="B716" s="107" t="s">
        <v>329</v>
      </c>
      <c r="C716" s="90">
        <v>43488</v>
      </c>
      <c r="D716" s="107" t="s">
        <v>1336</v>
      </c>
      <c r="E716" s="107" t="s">
        <v>1709</v>
      </c>
      <c r="F716" s="126">
        <v>912.32</v>
      </c>
      <c r="G716" s="107" t="str">
        <f t="shared" si="35"/>
        <v>SH19-00714</v>
      </c>
      <c r="H716" s="108"/>
      <c r="I716" s="126"/>
      <c r="J716" s="110">
        <f t="shared" si="36"/>
        <v>912.32</v>
      </c>
      <c r="K716" s="108"/>
      <c r="L716" s="107"/>
      <c r="M716" s="319"/>
      <c r="N716" s="107"/>
    </row>
    <row r="717" spans="1:14" s="200" customFormat="1" ht="18" customHeight="1">
      <c r="A717" s="125">
        <v>714</v>
      </c>
      <c r="B717" s="107" t="s">
        <v>1727</v>
      </c>
      <c r="C717" s="90">
        <v>43488</v>
      </c>
      <c r="D717" s="107" t="s">
        <v>1337</v>
      </c>
      <c r="E717" s="107" t="s">
        <v>1709</v>
      </c>
      <c r="F717" s="126">
        <v>1369.8</v>
      </c>
      <c r="G717" s="107" t="str">
        <f t="shared" si="35"/>
        <v>SH19-00715</v>
      </c>
      <c r="H717" s="108"/>
      <c r="I717" s="126"/>
      <c r="J717" s="110">
        <f t="shared" si="36"/>
        <v>1369.8</v>
      </c>
      <c r="K717" s="108"/>
      <c r="L717" s="107"/>
      <c r="M717" s="319"/>
      <c r="N717" s="107"/>
    </row>
    <row r="718" spans="1:14" s="200" customFormat="1" ht="18" customHeight="1">
      <c r="A718" s="125">
        <v>715</v>
      </c>
      <c r="B718" s="107" t="s">
        <v>42</v>
      </c>
      <c r="C718" s="321">
        <v>43488</v>
      </c>
      <c r="D718" s="107" t="s">
        <v>1338</v>
      </c>
      <c r="E718" s="107" t="s">
        <v>1741</v>
      </c>
      <c r="F718" s="126">
        <v>8.2799999999999994</v>
      </c>
      <c r="G718" s="107" t="str">
        <f t="shared" si="35"/>
        <v>SH19-00716</v>
      </c>
      <c r="H718" s="108"/>
      <c r="I718" s="126"/>
      <c r="J718" s="110">
        <f t="shared" si="36"/>
        <v>8.2799999999999994</v>
      </c>
      <c r="K718" s="108"/>
      <c r="L718" s="107"/>
      <c r="M718" s="319"/>
      <c r="N718" s="107"/>
    </row>
    <row r="719" spans="1:14" s="200" customFormat="1" ht="18" customHeight="1">
      <c r="A719" s="125">
        <v>716</v>
      </c>
      <c r="B719" s="107" t="s">
        <v>43</v>
      </c>
      <c r="C719" s="90">
        <v>43488</v>
      </c>
      <c r="D719" s="107" t="s">
        <v>1339</v>
      </c>
      <c r="E719" s="107" t="s">
        <v>1709</v>
      </c>
      <c r="F719" s="126">
        <v>4942.21</v>
      </c>
      <c r="G719" s="107" t="str">
        <f>D719</f>
        <v>SH19-00717</v>
      </c>
      <c r="H719" s="108"/>
      <c r="I719" s="126"/>
      <c r="J719" s="110">
        <f t="shared" si="36"/>
        <v>4942.21</v>
      </c>
      <c r="K719" s="108"/>
      <c r="L719" s="107"/>
      <c r="M719" s="319"/>
      <c r="N719" s="107"/>
    </row>
    <row r="720" spans="1:14" s="200" customFormat="1" ht="18" customHeight="1">
      <c r="A720" s="125">
        <v>717</v>
      </c>
      <c r="B720" s="107" t="s">
        <v>43</v>
      </c>
      <c r="C720" s="90">
        <v>43488</v>
      </c>
      <c r="D720" s="107" t="s">
        <v>1340</v>
      </c>
      <c r="E720" s="107" t="s">
        <v>1709</v>
      </c>
      <c r="F720" s="126">
        <v>900</v>
      </c>
      <c r="G720" s="107" t="str">
        <f t="shared" si="35"/>
        <v>SH19-00718</v>
      </c>
      <c r="H720" s="108"/>
      <c r="I720" s="126"/>
      <c r="J720" s="110">
        <f t="shared" si="36"/>
        <v>900</v>
      </c>
      <c r="K720" s="108"/>
      <c r="L720" s="107"/>
      <c r="M720" s="319"/>
      <c r="N720" s="107"/>
    </row>
    <row r="721" spans="1:14" s="200" customFormat="1" ht="18" customHeight="1">
      <c r="A721" s="125">
        <v>718</v>
      </c>
      <c r="B721" s="107" t="s">
        <v>42</v>
      </c>
      <c r="C721" s="321">
        <v>43488</v>
      </c>
      <c r="D721" s="107" t="s">
        <v>1341</v>
      </c>
      <c r="E721" s="107" t="s">
        <v>1741</v>
      </c>
      <c r="F721" s="126">
        <v>58.21</v>
      </c>
      <c r="G721" s="107" t="str">
        <f t="shared" si="35"/>
        <v>SH19-00719</v>
      </c>
      <c r="H721" s="108"/>
      <c r="I721" s="126"/>
      <c r="J721" s="110">
        <f t="shared" si="36"/>
        <v>58.21</v>
      </c>
      <c r="K721" s="108"/>
      <c r="L721" s="107"/>
      <c r="M721" s="319"/>
      <c r="N721" s="107"/>
    </row>
    <row r="722" spans="1:14" s="200" customFormat="1" ht="18" customHeight="1">
      <c r="A722" s="125">
        <v>719</v>
      </c>
      <c r="B722" s="107" t="s">
        <v>337</v>
      </c>
      <c r="C722" s="90">
        <v>43488</v>
      </c>
      <c r="D722" s="107" t="s">
        <v>1342</v>
      </c>
      <c r="E722" s="107" t="s">
        <v>1709</v>
      </c>
      <c r="F722" s="126">
        <v>5819.4</v>
      </c>
      <c r="G722" s="107" t="str">
        <f t="shared" si="35"/>
        <v>SH19-00720</v>
      </c>
      <c r="H722" s="108"/>
      <c r="I722" s="126"/>
      <c r="J722" s="110">
        <f t="shared" si="36"/>
        <v>5819.4</v>
      </c>
      <c r="K722" s="108"/>
      <c r="L722" s="107"/>
      <c r="M722" s="319">
        <f>K722-H722</f>
        <v>0</v>
      </c>
      <c r="N722" s="107"/>
    </row>
    <row r="723" spans="1:14" s="200" customFormat="1" ht="18" customHeight="1">
      <c r="A723" s="125">
        <v>720</v>
      </c>
      <c r="B723" s="107" t="s">
        <v>43</v>
      </c>
      <c r="C723" s="90">
        <v>43488</v>
      </c>
      <c r="D723" s="107" t="s">
        <v>1343</v>
      </c>
      <c r="E723" s="107" t="s">
        <v>1709</v>
      </c>
      <c r="F723" s="126">
        <v>4934.8</v>
      </c>
      <c r="G723" s="107" t="str">
        <f t="shared" si="35"/>
        <v>SH19-00721</v>
      </c>
      <c r="H723" s="108"/>
      <c r="I723" s="126"/>
      <c r="J723" s="110">
        <f t="shared" si="36"/>
        <v>4934.8</v>
      </c>
      <c r="K723" s="108"/>
      <c r="L723" s="107"/>
      <c r="M723" s="319"/>
      <c r="N723" s="107"/>
    </row>
    <row r="724" spans="1:14" s="200" customFormat="1" ht="18" customHeight="1">
      <c r="A724" s="125">
        <v>721</v>
      </c>
      <c r="B724" s="107" t="s">
        <v>55</v>
      </c>
      <c r="C724" s="90">
        <v>43488</v>
      </c>
      <c r="D724" s="107" t="s">
        <v>1344</v>
      </c>
      <c r="E724" s="107" t="s">
        <v>1709</v>
      </c>
      <c r="F724" s="126">
        <v>1644.84</v>
      </c>
      <c r="G724" s="107" t="str">
        <f t="shared" si="35"/>
        <v>SH19-00722</v>
      </c>
      <c r="H724" s="108"/>
      <c r="I724" s="126"/>
      <c r="J724" s="110">
        <f t="shared" si="36"/>
        <v>1644.84</v>
      </c>
      <c r="K724" s="108"/>
      <c r="L724" s="107"/>
      <c r="M724" s="319"/>
      <c r="N724" s="107"/>
    </row>
    <row r="725" spans="1:14" s="200" customFormat="1" ht="18" customHeight="1">
      <c r="A725" s="125">
        <v>722</v>
      </c>
      <c r="B725" s="107" t="s">
        <v>55</v>
      </c>
      <c r="C725" s="321">
        <v>43488</v>
      </c>
      <c r="D725" s="107" t="s">
        <v>1345</v>
      </c>
      <c r="E725" s="107" t="s">
        <v>1709</v>
      </c>
      <c r="F725" s="126">
        <v>727.65</v>
      </c>
      <c r="G725" s="107" t="str">
        <f t="shared" si="35"/>
        <v>SH19-00723</v>
      </c>
      <c r="H725" s="108"/>
      <c r="I725" s="126"/>
      <c r="J725" s="110">
        <f t="shared" si="36"/>
        <v>727.65</v>
      </c>
      <c r="K725" s="108"/>
      <c r="L725" s="107"/>
      <c r="M725" s="319"/>
      <c r="N725" s="107"/>
    </row>
    <row r="726" spans="1:14" s="200" customFormat="1" ht="18" customHeight="1">
      <c r="A726" s="125">
        <v>723</v>
      </c>
      <c r="B726" s="107" t="s">
        <v>329</v>
      </c>
      <c r="C726" s="321">
        <v>43488</v>
      </c>
      <c r="D726" s="107" t="s">
        <v>1346</v>
      </c>
      <c r="E726" s="107" t="s">
        <v>1709</v>
      </c>
      <c r="F726" s="126">
        <v>766.53</v>
      </c>
      <c r="G726" s="107" t="str">
        <f t="shared" si="35"/>
        <v>SH19-00724</v>
      </c>
      <c r="H726" s="108"/>
      <c r="I726" s="126"/>
      <c r="J726" s="110">
        <f t="shared" si="36"/>
        <v>766.53</v>
      </c>
      <c r="K726" s="108"/>
      <c r="L726" s="107"/>
      <c r="M726" s="319"/>
      <c r="N726" s="107"/>
    </row>
    <row r="727" spans="1:14" s="200" customFormat="1" ht="18" customHeight="1">
      <c r="A727" s="125">
        <v>724</v>
      </c>
      <c r="B727" s="107" t="s">
        <v>237</v>
      </c>
      <c r="C727" s="90">
        <v>43488</v>
      </c>
      <c r="D727" s="107" t="s">
        <v>1347</v>
      </c>
      <c r="E727" s="107" t="s">
        <v>1709</v>
      </c>
      <c r="F727" s="126">
        <v>3593.37</v>
      </c>
      <c r="G727" s="107" t="str">
        <f t="shared" si="35"/>
        <v>SH19-00725</v>
      </c>
      <c r="H727" s="108"/>
      <c r="I727" s="126"/>
      <c r="J727" s="110">
        <f t="shared" si="36"/>
        <v>3593.37</v>
      </c>
      <c r="K727" s="108"/>
      <c r="L727" s="107"/>
      <c r="M727" s="319">
        <f>K727-H727</f>
        <v>0</v>
      </c>
      <c r="N727" s="107"/>
    </row>
    <row r="728" spans="1:14" s="200" customFormat="1" ht="18" customHeight="1">
      <c r="A728" s="125">
        <v>725</v>
      </c>
      <c r="B728" s="107" t="s">
        <v>42</v>
      </c>
      <c r="C728" s="321">
        <v>43488</v>
      </c>
      <c r="D728" s="107" t="s">
        <v>1348</v>
      </c>
      <c r="E728" s="107" t="s">
        <v>1741</v>
      </c>
      <c r="F728" s="126">
        <v>14.58</v>
      </c>
      <c r="G728" s="107" t="str">
        <f t="shared" si="35"/>
        <v>SH19-00726</v>
      </c>
      <c r="H728" s="108"/>
      <c r="I728" s="126"/>
      <c r="J728" s="110">
        <f t="shared" si="36"/>
        <v>14.58</v>
      </c>
      <c r="K728" s="108"/>
      <c r="L728" s="107"/>
      <c r="M728" s="319"/>
      <c r="N728" s="107"/>
    </row>
    <row r="729" spans="1:14" s="200" customFormat="1" ht="18" customHeight="1">
      <c r="A729" s="125">
        <v>726</v>
      </c>
      <c r="B729" s="107" t="s">
        <v>1746</v>
      </c>
      <c r="C729" s="90"/>
      <c r="D729" s="327" t="s">
        <v>1349</v>
      </c>
      <c r="E729" s="107" t="s">
        <v>1709</v>
      </c>
      <c r="F729" s="126">
        <v>0</v>
      </c>
      <c r="G729" s="107" t="str">
        <f t="shared" si="35"/>
        <v>SH19-00727</v>
      </c>
      <c r="H729" s="108"/>
      <c r="I729" s="126"/>
      <c r="J729" s="110">
        <f t="shared" si="36"/>
        <v>0</v>
      </c>
      <c r="K729" s="108"/>
      <c r="L729" s="107"/>
      <c r="M729" s="319"/>
      <c r="N729" s="107"/>
    </row>
    <row r="730" spans="1:14" s="200" customFormat="1" ht="18" customHeight="1">
      <c r="A730" s="125">
        <v>727</v>
      </c>
      <c r="B730" s="107" t="s">
        <v>139</v>
      </c>
      <c r="C730" s="90">
        <v>43489</v>
      </c>
      <c r="D730" s="107" t="s">
        <v>1350</v>
      </c>
      <c r="E730" s="107" t="s">
        <v>1709</v>
      </c>
      <c r="F730" s="126">
        <v>1479</v>
      </c>
      <c r="G730" s="107" t="str">
        <f t="shared" si="35"/>
        <v>SH19-00728</v>
      </c>
      <c r="H730" s="108"/>
      <c r="I730" s="126"/>
      <c r="J730" s="110">
        <f t="shared" si="36"/>
        <v>1479</v>
      </c>
      <c r="K730" s="108"/>
      <c r="L730" s="107"/>
      <c r="M730" s="319"/>
      <c r="N730" s="107"/>
    </row>
    <row r="731" spans="1:14" s="200" customFormat="1" ht="18" customHeight="1">
      <c r="A731" s="125">
        <v>728</v>
      </c>
      <c r="B731" s="107" t="s">
        <v>223</v>
      </c>
      <c r="C731" s="90">
        <v>43489</v>
      </c>
      <c r="D731" s="107" t="s">
        <v>1351</v>
      </c>
      <c r="E731" s="107" t="s">
        <v>1709</v>
      </c>
      <c r="F731" s="126">
        <v>4704.78</v>
      </c>
      <c r="G731" s="107" t="str">
        <f t="shared" si="35"/>
        <v>SH19-00729</v>
      </c>
      <c r="H731" s="108"/>
      <c r="I731" s="126"/>
      <c r="J731" s="110">
        <f t="shared" si="36"/>
        <v>4704.78</v>
      </c>
      <c r="K731" s="108"/>
      <c r="L731" s="107"/>
      <c r="M731" s="319"/>
      <c r="N731" s="107"/>
    </row>
    <row r="732" spans="1:14" s="200" customFormat="1" ht="18" customHeight="1">
      <c r="A732" s="125">
        <v>729</v>
      </c>
      <c r="B732" s="107" t="s">
        <v>142</v>
      </c>
      <c r="C732" s="90">
        <v>43489</v>
      </c>
      <c r="D732" s="107" t="s">
        <v>1352</v>
      </c>
      <c r="E732" s="107" t="s">
        <v>1709</v>
      </c>
      <c r="F732" s="126">
        <v>667.51</v>
      </c>
      <c r="G732" s="107" t="str">
        <f t="shared" si="35"/>
        <v>SH19-00730</v>
      </c>
      <c r="H732" s="108"/>
      <c r="I732" s="126"/>
      <c r="J732" s="110">
        <f t="shared" si="36"/>
        <v>667.51</v>
      </c>
      <c r="K732" s="108"/>
      <c r="L732" s="107"/>
      <c r="M732" s="319"/>
      <c r="N732" s="107"/>
    </row>
    <row r="733" spans="1:14" s="200" customFormat="1" ht="18" customHeight="1">
      <c r="A733" s="125">
        <v>730</v>
      </c>
      <c r="B733" s="107" t="s">
        <v>142</v>
      </c>
      <c r="C733" s="90">
        <v>43489</v>
      </c>
      <c r="D733" s="107" t="s">
        <v>1353</v>
      </c>
      <c r="E733" s="107" t="s">
        <v>1709</v>
      </c>
      <c r="F733" s="126">
        <v>275.7</v>
      </c>
      <c r="G733" s="107" t="str">
        <f t="shared" si="35"/>
        <v>SH19-00731</v>
      </c>
      <c r="H733" s="108"/>
      <c r="I733" s="126"/>
      <c r="J733" s="110">
        <f t="shared" si="36"/>
        <v>275.7</v>
      </c>
      <c r="K733" s="108"/>
      <c r="L733" s="107"/>
      <c r="M733" s="319"/>
      <c r="N733" s="107"/>
    </row>
    <row r="734" spans="1:14" s="200" customFormat="1" ht="18" customHeight="1">
      <c r="A734" s="125">
        <v>731</v>
      </c>
      <c r="B734" s="107" t="s">
        <v>142</v>
      </c>
      <c r="C734" s="90">
        <v>43488</v>
      </c>
      <c r="D734" s="107" t="s">
        <v>1354</v>
      </c>
      <c r="E734" s="107" t="s">
        <v>1709</v>
      </c>
      <c r="F734" s="126">
        <v>156</v>
      </c>
      <c r="G734" s="107" t="str">
        <f t="shared" si="35"/>
        <v>SH19-00732</v>
      </c>
      <c r="H734" s="108"/>
      <c r="I734" s="126"/>
      <c r="J734" s="110">
        <f t="shared" si="36"/>
        <v>156</v>
      </c>
      <c r="K734" s="108"/>
      <c r="L734" s="107"/>
      <c r="M734" s="319"/>
      <c r="N734" s="107"/>
    </row>
    <row r="735" spans="1:14" s="200" customFormat="1" ht="18" customHeight="1">
      <c r="A735" s="125">
        <v>732</v>
      </c>
      <c r="B735" s="107" t="s">
        <v>1746</v>
      </c>
      <c r="C735" s="90"/>
      <c r="D735" s="327" t="s">
        <v>1355</v>
      </c>
      <c r="E735" s="107" t="s">
        <v>1709</v>
      </c>
      <c r="F735" s="126">
        <v>0</v>
      </c>
      <c r="G735" s="107" t="str">
        <f t="shared" si="35"/>
        <v>SH19-00733</v>
      </c>
      <c r="H735" s="108"/>
      <c r="I735" s="126"/>
      <c r="J735" s="110">
        <f t="shared" si="36"/>
        <v>0</v>
      </c>
      <c r="K735" s="108"/>
      <c r="L735" s="107"/>
      <c r="M735" s="319"/>
      <c r="N735" s="107"/>
    </row>
    <row r="736" spans="1:14" s="200" customFormat="1" ht="18" customHeight="1">
      <c r="A736" s="125">
        <v>733</v>
      </c>
      <c r="B736" s="107" t="s">
        <v>43</v>
      </c>
      <c r="C736" s="90">
        <v>43489</v>
      </c>
      <c r="D736" s="107" t="s">
        <v>1356</v>
      </c>
      <c r="E736" s="107" t="s">
        <v>1709</v>
      </c>
      <c r="F736" s="126">
        <v>2540</v>
      </c>
      <c r="G736" s="107" t="str">
        <f t="shared" si="35"/>
        <v>SH19-00734</v>
      </c>
      <c r="H736" s="108"/>
      <c r="I736" s="126"/>
      <c r="J736" s="110">
        <f t="shared" si="36"/>
        <v>2540</v>
      </c>
      <c r="K736" s="108"/>
      <c r="L736" s="107"/>
      <c r="M736" s="319">
        <f t="shared" ref="M736:M798" si="37">K736-H736</f>
        <v>0</v>
      </c>
      <c r="N736" s="107"/>
    </row>
    <row r="737" spans="1:14" s="200" customFormat="1" ht="18" customHeight="1">
      <c r="A737" s="125">
        <v>734</v>
      </c>
      <c r="B737" s="107" t="s">
        <v>142</v>
      </c>
      <c r="C737" s="90">
        <v>43489</v>
      </c>
      <c r="D737" s="107" t="s">
        <v>1357</v>
      </c>
      <c r="E737" s="107" t="s">
        <v>1709</v>
      </c>
      <c r="F737" s="126">
        <v>156</v>
      </c>
      <c r="G737" s="107" t="str">
        <f t="shared" si="35"/>
        <v>SH19-00735</v>
      </c>
      <c r="H737" s="108"/>
      <c r="I737" s="126"/>
      <c r="J737" s="110">
        <f t="shared" si="36"/>
        <v>156</v>
      </c>
      <c r="K737" s="108"/>
      <c r="L737" s="107"/>
      <c r="M737" s="319">
        <f t="shared" si="37"/>
        <v>0</v>
      </c>
      <c r="N737" s="107"/>
    </row>
    <row r="738" spans="1:14" s="200" customFormat="1" ht="18" customHeight="1">
      <c r="A738" s="125">
        <v>735</v>
      </c>
      <c r="B738" s="107" t="s">
        <v>49</v>
      </c>
      <c r="C738" s="90">
        <v>43489</v>
      </c>
      <c r="D738" s="107" t="s">
        <v>1358</v>
      </c>
      <c r="E738" s="107" t="s">
        <v>1709</v>
      </c>
      <c r="F738" s="126">
        <v>14242.8</v>
      </c>
      <c r="G738" s="107" t="str">
        <f t="shared" si="35"/>
        <v>SH19-00736</v>
      </c>
      <c r="H738" s="108"/>
      <c r="I738" s="126"/>
      <c r="J738" s="110">
        <f t="shared" si="36"/>
        <v>14242.8</v>
      </c>
      <c r="K738" s="108"/>
      <c r="L738" s="107"/>
      <c r="M738" s="319">
        <f t="shared" si="37"/>
        <v>0</v>
      </c>
      <c r="N738" s="107"/>
    </row>
    <row r="739" spans="1:14" s="200" customFormat="1" ht="18" customHeight="1">
      <c r="A739" s="125">
        <v>736</v>
      </c>
      <c r="B739" s="107" t="s">
        <v>224</v>
      </c>
      <c r="C739" s="90">
        <v>43489</v>
      </c>
      <c r="D739" s="107" t="s">
        <v>1359</v>
      </c>
      <c r="E739" s="107" t="s">
        <v>1709</v>
      </c>
      <c r="F739" s="126">
        <v>5036.38</v>
      </c>
      <c r="G739" s="107" t="str">
        <f t="shared" si="35"/>
        <v>SH19-00737</v>
      </c>
      <c r="H739" s="108"/>
      <c r="I739" s="126"/>
      <c r="J739" s="110">
        <f t="shared" si="36"/>
        <v>5036.38</v>
      </c>
      <c r="K739" s="108"/>
      <c r="L739" s="107"/>
      <c r="M739" s="319">
        <f t="shared" si="37"/>
        <v>0</v>
      </c>
      <c r="N739" s="107"/>
    </row>
    <row r="740" spans="1:14" s="200" customFormat="1" ht="18" customHeight="1">
      <c r="A740" s="125">
        <v>737</v>
      </c>
      <c r="B740" s="107" t="s">
        <v>212</v>
      </c>
      <c r="C740" s="90">
        <v>43489</v>
      </c>
      <c r="D740" s="107" t="s">
        <v>1360</v>
      </c>
      <c r="E740" s="107" t="s">
        <v>1709</v>
      </c>
      <c r="F740" s="126">
        <v>4653.25</v>
      </c>
      <c r="G740" s="107" t="str">
        <f t="shared" si="35"/>
        <v>SH19-00738</v>
      </c>
      <c r="H740" s="108"/>
      <c r="I740" s="126"/>
      <c r="J740" s="110">
        <f t="shared" si="36"/>
        <v>4653.25</v>
      </c>
      <c r="K740" s="108"/>
      <c r="L740" s="107"/>
      <c r="M740" s="319">
        <f t="shared" si="37"/>
        <v>0</v>
      </c>
      <c r="N740" s="107"/>
    </row>
    <row r="741" spans="1:14" s="200" customFormat="1" ht="18" customHeight="1">
      <c r="A741" s="125">
        <v>738</v>
      </c>
      <c r="B741" s="107" t="s">
        <v>42</v>
      </c>
      <c r="C741" s="321">
        <v>43489</v>
      </c>
      <c r="D741" s="107" t="s">
        <v>1361</v>
      </c>
      <c r="E741" s="107" t="s">
        <v>1742</v>
      </c>
      <c r="F741" s="126">
        <v>27.96</v>
      </c>
      <c r="G741" s="107" t="str">
        <f t="shared" si="35"/>
        <v>SH19-00739</v>
      </c>
      <c r="H741" s="108"/>
      <c r="I741" s="126"/>
      <c r="J741" s="110">
        <f t="shared" si="36"/>
        <v>27.96</v>
      </c>
      <c r="K741" s="108"/>
      <c r="L741" s="107"/>
      <c r="M741" s="319">
        <f t="shared" si="37"/>
        <v>0</v>
      </c>
      <c r="N741" s="107"/>
    </row>
    <row r="742" spans="1:14" s="200" customFormat="1" ht="18" customHeight="1">
      <c r="A742" s="125">
        <v>739</v>
      </c>
      <c r="B742" s="107" t="s">
        <v>1746</v>
      </c>
      <c r="C742" s="90"/>
      <c r="D742" s="327" t="s">
        <v>1362</v>
      </c>
      <c r="E742" s="107" t="s">
        <v>1709</v>
      </c>
      <c r="F742" s="126">
        <v>0</v>
      </c>
      <c r="G742" s="107" t="str">
        <f t="shared" si="35"/>
        <v>SH19-00740</v>
      </c>
      <c r="H742" s="108"/>
      <c r="I742" s="126"/>
      <c r="J742" s="110">
        <f t="shared" si="36"/>
        <v>0</v>
      </c>
      <c r="K742" s="108"/>
      <c r="L742" s="107"/>
      <c r="M742" s="319">
        <f t="shared" si="37"/>
        <v>0</v>
      </c>
      <c r="N742" s="107"/>
    </row>
    <row r="743" spans="1:14" s="200" customFormat="1" ht="18" customHeight="1">
      <c r="A743" s="125">
        <v>740</v>
      </c>
      <c r="B743" s="107" t="s">
        <v>288</v>
      </c>
      <c r="C743" s="90">
        <v>43489</v>
      </c>
      <c r="D743" s="107" t="s">
        <v>1363</v>
      </c>
      <c r="E743" s="107" t="s">
        <v>1709</v>
      </c>
      <c r="F743" s="126">
        <v>7872.54</v>
      </c>
      <c r="G743" s="107" t="str">
        <f t="shared" si="35"/>
        <v>SH19-00741</v>
      </c>
      <c r="H743" s="108"/>
      <c r="I743" s="126"/>
      <c r="J743" s="110">
        <f t="shared" si="36"/>
        <v>7872.54</v>
      </c>
      <c r="K743" s="108"/>
      <c r="L743" s="107"/>
      <c r="M743" s="319">
        <f t="shared" si="37"/>
        <v>0</v>
      </c>
      <c r="N743" s="107"/>
    </row>
    <row r="744" spans="1:14" s="200" customFormat="1" ht="18" customHeight="1">
      <c r="A744" s="125">
        <v>741</v>
      </c>
      <c r="B744" s="107" t="s">
        <v>207</v>
      </c>
      <c r="C744" s="90">
        <v>43489</v>
      </c>
      <c r="D744" s="107" t="s">
        <v>1364</v>
      </c>
      <c r="E744" s="324" t="s">
        <v>1709</v>
      </c>
      <c r="F744" s="126">
        <v>1059.8599999999999</v>
      </c>
      <c r="G744" s="107" t="str">
        <f t="shared" si="35"/>
        <v>SH19-00742</v>
      </c>
      <c r="H744" s="108"/>
      <c r="I744" s="126"/>
      <c r="J744" s="110">
        <f t="shared" si="36"/>
        <v>1059.8599999999999</v>
      </c>
      <c r="K744" s="108"/>
      <c r="L744" s="107"/>
      <c r="M744" s="319">
        <f t="shared" si="37"/>
        <v>0</v>
      </c>
      <c r="N744" s="107"/>
    </row>
    <row r="745" spans="1:14" s="200" customFormat="1" ht="18" customHeight="1">
      <c r="A745" s="125">
        <v>742</v>
      </c>
      <c r="B745" s="107" t="s">
        <v>366</v>
      </c>
      <c r="C745" s="90">
        <v>43489</v>
      </c>
      <c r="D745" s="107" t="s">
        <v>1365</v>
      </c>
      <c r="E745" s="324" t="s">
        <v>1709</v>
      </c>
      <c r="F745" s="126">
        <v>940.5</v>
      </c>
      <c r="G745" s="107" t="str">
        <f t="shared" si="35"/>
        <v>SH19-00743</v>
      </c>
      <c r="H745" s="108"/>
      <c r="I745" s="126"/>
      <c r="J745" s="110">
        <f t="shared" si="36"/>
        <v>940.5</v>
      </c>
      <c r="K745" s="108"/>
      <c r="L745" s="107"/>
      <c r="M745" s="319">
        <f t="shared" si="37"/>
        <v>0</v>
      </c>
      <c r="N745" s="107"/>
    </row>
    <row r="746" spans="1:14" s="200" customFormat="1" ht="18" customHeight="1">
      <c r="A746" s="125">
        <v>743</v>
      </c>
      <c r="B746" s="107" t="s">
        <v>1727</v>
      </c>
      <c r="C746" s="90">
        <v>43489</v>
      </c>
      <c r="D746" s="107" t="s">
        <v>1366</v>
      </c>
      <c r="E746" s="107" t="s">
        <v>1709</v>
      </c>
      <c r="F746" s="126">
        <v>377.28</v>
      </c>
      <c r="G746" s="107" t="str">
        <f t="shared" si="35"/>
        <v>SH19-00744</v>
      </c>
      <c r="H746" s="108"/>
      <c r="I746" s="126"/>
      <c r="J746" s="110">
        <f t="shared" si="36"/>
        <v>377.28</v>
      </c>
      <c r="K746" s="108"/>
      <c r="L746" s="107"/>
      <c r="M746" s="319">
        <f t="shared" si="37"/>
        <v>0</v>
      </c>
      <c r="N746" s="107"/>
    </row>
    <row r="747" spans="1:14" s="200" customFormat="1" ht="18" customHeight="1">
      <c r="A747" s="125">
        <v>744</v>
      </c>
      <c r="B747" s="107" t="s">
        <v>329</v>
      </c>
      <c r="C747" s="90">
        <v>43489</v>
      </c>
      <c r="D747" s="107" t="s">
        <v>1367</v>
      </c>
      <c r="E747" s="107" t="s">
        <v>1709</v>
      </c>
      <c r="F747" s="126">
        <v>3563.61</v>
      </c>
      <c r="G747" s="107" t="str">
        <f t="shared" si="35"/>
        <v>SH19-00745</v>
      </c>
      <c r="H747" s="108"/>
      <c r="I747" s="126"/>
      <c r="J747" s="110">
        <f t="shared" si="36"/>
        <v>3563.61</v>
      </c>
      <c r="K747" s="108"/>
      <c r="L747" s="107"/>
      <c r="M747" s="319">
        <f t="shared" si="37"/>
        <v>0</v>
      </c>
      <c r="N747" s="107"/>
    </row>
    <row r="748" spans="1:14" s="200" customFormat="1" ht="18" customHeight="1">
      <c r="A748" s="125">
        <v>745</v>
      </c>
      <c r="B748" s="107" t="s">
        <v>55</v>
      </c>
      <c r="C748" s="90">
        <v>43489</v>
      </c>
      <c r="D748" s="107" t="s">
        <v>1368</v>
      </c>
      <c r="E748" s="107" t="s">
        <v>1709</v>
      </c>
      <c r="F748" s="126">
        <v>1548.18</v>
      </c>
      <c r="G748" s="107" t="str">
        <f t="shared" si="35"/>
        <v>SH19-00746</v>
      </c>
      <c r="H748" s="108"/>
      <c r="I748" s="126"/>
      <c r="J748" s="110">
        <f t="shared" si="36"/>
        <v>1548.18</v>
      </c>
      <c r="K748" s="108"/>
      <c r="L748" s="107"/>
      <c r="M748" s="319">
        <f t="shared" si="37"/>
        <v>0</v>
      </c>
      <c r="N748" s="107"/>
    </row>
    <row r="749" spans="1:14" s="200" customFormat="1" ht="18" customHeight="1">
      <c r="A749" s="125">
        <v>746</v>
      </c>
      <c r="B749" s="107" t="s">
        <v>55</v>
      </c>
      <c r="C749" s="90">
        <v>43489</v>
      </c>
      <c r="D749" s="107" t="s">
        <v>1369</v>
      </c>
      <c r="E749" s="107" t="s">
        <v>1709</v>
      </c>
      <c r="F749" s="126">
        <v>1644.84</v>
      </c>
      <c r="G749" s="107" t="str">
        <f t="shared" si="35"/>
        <v>SH19-00747</v>
      </c>
      <c r="H749" s="108"/>
      <c r="I749" s="126"/>
      <c r="J749" s="110">
        <f t="shared" si="36"/>
        <v>1644.84</v>
      </c>
      <c r="K749" s="108"/>
      <c r="L749" s="107"/>
      <c r="M749" s="319">
        <f t="shared" si="37"/>
        <v>0</v>
      </c>
      <c r="N749" s="107"/>
    </row>
    <row r="750" spans="1:14" s="200" customFormat="1" ht="18" customHeight="1">
      <c r="A750" s="125">
        <v>747</v>
      </c>
      <c r="B750" s="107" t="s">
        <v>1727</v>
      </c>
      <c r="C750" s="90">
        <v>43489</v>
      </c>
      <c r="D750" s="107" t="s">
        <v>1370</v>
      </c>
      <c r="E750" s="107" t="s">
        <v>1709</v>
      </c>
      <c r="F750" s="126">
        <v>619.20000000000005</v>
      </c>
      <c r="G750" s="107" t="str">
        <f t="shared" si="35"/>
        <v>SH19-00748</v>
      </c>
      <c r="H750" s="108"/>
      <c r="I750" s="126"/>
      <c r="J750" s="110">
        <f t="shared" si="36"/>
        <v>619.20000000000005</v>
      </c>
      <c r="K750" s="108"/>
      <c r="L750" s="107"/>
      <c r="M750" s="319">
        <f t="shared" si="37"/>
        <v>0</v>
      </c>
      <c r="N750" s="107"/>
    </row>
    <row r="751" spans="1:14" s="200" customFormat="1" ht="18" customHeight="1">
      <c r="A751" s="125">
        <v>748</v>
      </c>
      <c r="B751" s="107" t="s">
        <v>42</v>
      </c>
      <c r="C751" s="321">
        <v>43489</v>
      </c>
      <c r="D751" s="107" t="s">
        <v>1371</v>
      </c>
      <c r="E751" s="107" t="s">
        <v>1742</v>
      </c>
      <c r="F751" s="126">
        <v>7.34</v>
      </c>
      <c r="G751" s="107" t="str">
        <f t="shared" si="35"/>
        <v>SH19-00749</v>
      </c>
      <c r="H751" s="108"/>
      <c r="I751" s="126"/>
      <c r="J751" s="110">
        <f t="shared" si="36"/>
        <v>7.34</v>
      </c>
      <c r="K751" s="108"/>
      <c r="L751" s="107"/>
      <c r="M751" s="319">
        <f t="shared" si="37"/>
        <v>0</v>
      </c>
      <c r="N751" s="107"/>
    </row>
    <row r="752" spans="1:14" s="200" customFormat="1" ht="18" customHeight="1">
      <c r="A752" s="125">
        <v>749</v>
      </c>
      <c r="B752" s="107" t="s">
        <v>1746</v>
      </c>
      <c r="C752" s="90"/>
      <c r="D752" s="327" t="s">
        <v>1372</v>
      </c>
      <c r="E752" s="107" t="s">
        <v>1709</v>
      </c>
      <c r="F752" s="126">
        <v>0</v>
      </c>
      <c r="G752" s="107" t="str">
        <f t="shared" si="35"/>
        <v>SH19-00750</v>
      </c>
      <c r="H752" s="108"/>
      <c r="I752" s="126"/>
      <c r="J752" s="110">
        <f t="shared" si="36"/>
        <v>0</v>
      </c>
      <c r="K752" s="108"/>
      <c r="L752" s="107"/>
      <c r="M752" s="319">
        <f t="shared" si="37"/>
        <v>0</v>
      </c>
      <c r="N752" s="107"/>
    </row>
    <row r="753" spans="1:14" s="200" customFormat="1" ht="18" customHeight="1">
      <c r="A753" s="125">
        <v>750</v>
      </c>
      <c r="B753" s="107" t="s">
        <v>288</v>
      </c>
      <c r="C753" s="90">
        <v>43489</v>
      </c>
      <c r="D753" s="107" t="s">
        <v>1373</v>
      </c>
      <c r="E753" s="107" t="s">
        <v>1709</v>
      </c>
      <c r="F753" s="126">
        <v>4367.32</v>
      </c>
      <c r="G753" s="107" t="str">
        <f t="shared" si="35"/>
        <v>SH19-00751</v>
      </c>
      <c r="H753" s="108"/>
      <c r="I753" s="126"/>
      <c r="J753" s="110">
        <f t="shared" si="36"/>
        <v>4367.32</v>
      </c>
      <c r="K753" s="108"/>
      <c r="L753" s="107"/>
      <c r="M753" s="319">
        <f t="shared" si="37"/>
        <v>0</v>
      </c>
      <c r="N753" s="107"/>
    </row>
    <row r="754" spans="1:14" s="200" customFormat="1" ht="18" customHeight="1">
      <c r="A754" s="125">
        <v>751</v>
      </c>
      <c r="B754" s="107" t="s">
        <v>42</v>
      </c>
      <c r="C754" s="321">
        <v>43489</v>
      </c>
      <c r="D754" s="107" t="s">
        <v>1374</v>
      </c>
      <c r="E754" s="107" t="s">
        <v>1742</v>
      </c>
      <c r="F754" s="126">
        <v>5213.43</v>
      </c>
      <c r="G754" s="107" t="str">
        <f t="shared" si="35"/>
        <v>SH19-00752</v>
      </c>
      <c r="H754" s="108"/>
      <c r="I754" s="126"/>
      <c r="J754" s="110">
        <f t="shared" si="36"/>
        <v>5213.43</v>
      </c>
      <c r="K754" s="108"/>
      <c r="L754" s="107"/>
      <c r="M754" s="319">
        <f t="shared" si="37"/>
        <v>0</v>
      </c>
      <c r="N754" s="107"/>
    </row>
    <row r="755" spans="1:14" s="200" customFormat="1" ht="18" customHeight="1">
      <c r="A755" s="125">
        <v>752</v>
      </c>
      <c r="B755" s="107" t="s">
        <v>142</v>
      </c>
      <c r="C755" s="90">
        <v>43489</v>
      </c>
      <c r="D755" s="107" t="s">
        <v>1375</v>
      </c>
      <c r="E755" s="107" t="s">
        <v>1709</v>
      </c>
      <c r="F755" s="126">
        <v>2127.4299999999998</v>
      </c>
      <c r="G755" s="107" t="str">
        <f t="shared" si="35"/>
        <v>SH19-00753</v>
      </c>
      <c r="H755" s="108"/>
      <c r="I755" s="126"/>
      <c r="J755" s="110">
        <f t="shared" si="36"/>
        <v>2127.4299999999998</v>
      </c>
      <c r="K755" s="108"/>
      <c r="L755" s="107"/>
      <c r="M755" s="319">
        <f t="shared" si="37"/>
        <v>0</v>
      </c>
      <c r="N755" s="107"/>
    </row>
    <row r="756" spans="1:14" s="200" customFormat="1" ht="18" customHeight="1">
      <c r="A756" s="125">
        <v>753</v>
      </c>
      <c r="B756" s="107" t="s">
        <v>142</v>
      </c>
      <c r="C756" s="90">
        <v>43489</v>
      </c>
      <c r="D756" s="107" t="s">
        <v>1376</v>
      </c>
      <c r="E756" s="107" t="s">
        <v>1709</v>
      </c>
      <c r="F756" s="126">
        <v>1957.31</v>
      </c>
      <c r="G756" s="107" t="str">
        <f t="shared" si="35"/>
        <v>SH19-00754</v>
      </c>
      <c r="H756" s="108"/>
      <c r="I756" s="126"/>
      <c r="J756" s="110">
        <f t="shared" si="36"/>
        <v>1957.31</v>
      </c>
      <c r="K756" s="108"/>
      <c r="L756" s="107"/>
      <c r="M756" s="319">
        <f t="shared" si="37"/>
        <v>0</v>
      </c>
      <c r="N756" s="107"/>
    </row>
    <row r="757" spans="1:14" s="200" customFormat="1" ht="18" customHeight="1">
      <c r="A757" s="125">
        <v>754</v>
      </c>
      <c r="B757" s="107" t="s">
        <v>42</v>
      </c>
      <c r="C757" s="90">
        <v>43490</v>
      </c>
      <c r="D757" s="107" t="s">
        <v>1377</v>
      </c>
      <c r="E757" s="107" t="s">
        <v>1743</v>
      </c>
      <c r="F757" s="126">
        <v>782.98</v>
      </c>
      <c r="G757" s="107" t="str">
        <f t="shared" si="35"/>
        <v>SH19-00755</v>
      </c>
      <c r="H757" s="108"/>
      <c r="I757" s="126"/>
      <c r="J757" s="110">
        <f t="shared" si="36"/>
        <v>782.98</v>
      </c>
      <c r="K757" s="108"/>
      <c r="L757" s="107"/>
      <c r="M757" s="319">
        <f t="shared" si="37"/>
        <v>0</v>
      </c>
      <c r="N757" s="107"/>
    </row>
    <row r="758" spans="1:14" s="200" customFormat="1" ht="18" customHeight="1">
      <c r="A758" s="125">
        <v>755</v>
      </c>
      <c r="B758" s="107" t="s">
        <v>298</v>
      </c>
      <c r="C758" s="90">
        <v>43489</v>
      </c>
      <c r="D758" s="107" t="s">
        <v>1378</v>
      </c>
      <c r="E758" s="107" t="s">
        <v>1709</v>
      </c>
      <c r="F758" s="126">
        <v>839.7</v>
      </c>
      <c r="G758" s="107" t="str">
        <f t="shared" si="35"/>
        <v>SH19-00756</v>
      </c>
      <c r="H758" s="108"/>
      <c r="I758" s="126"/>
      <c r="J758" s="110">
        <f t="shared" si="36"/>
        <v>839.7</v>
      </c>
      <c r="K758" s="108"/>
      <c r="L758" s="107"/>
      <c r="M758" s="319">
        <f t="shared" si="37"/>
        <v>0</v>
      </c>
      <c r="N758" s="107"/>
    </row>
    <row r="759" spans="1:14" s="200" customFormat="1" ht="18" customHeight="1">
      <c r="A759" s="125">
        <v>756</v>
      </c>
      <c r="B759" s="107" t="s">
        <v>1727</v>
      </c>
      <c r="C759" s="90">
        <v>43489</v>
      </c>
      <c r="D759" s="107" t="s">
        <v>1379</v>
      </c>
      <c r="E759" s="107" t="s">
        <v>1709</v>
      </c>
      <c r="F759" s="126">
        <v>706.8</v>
      </c>
      <c r="G759" s="107" t="str">
        <f t="shared" si="35"/>
        <v>SH19-00757</v>
      </c>
      <c r="H759" s="108"/>
      <c r="I759" s="126"/>
      <c r="J759" s="110">
        <f t="shared" si="36"/>
        <v>706.8</v>
      </c>
      <c r="K759" s="108"/>
      <c r="L759" s="107"/>
      <c r="M759" s="319">
        <f t="shared" si="37"/>
        <v>0</v>
      </c>
      <c r="N759" s="107"/>
    </row>
    <row r="760" spans="1:14" s="200" customFormat="1" ht="18" customHeight="1">
      <c r="A760" s="125">
        <v>757</v>
      </c>
      <c r="B760" s="107" t="s">
        <v>1746</v>
      </c>
      <c r="C760" s="90"/>
      <c r="D760" s="327" t="s">
        <v>1380</v>
      </c>
      <c r="E760" s="107" t="s">
        <v>1709</v>
      </c>
      <c r="F760" s="126">
        <v>0</v>
      </c>
      <c r="G760" s="107" t="str">
        <f t="shared" si="35"/>
        <v>SH19-00758</v>
      </c>
      <c r="H760" s="108"/>
      <c r="I760" s="126"/>
      <c r="J760" s="110">
        <f t="shared" si="36"/>
        <v>0</v>
      </c>
      <c r="K760" s="108"/>
      <c r="L760" s="107"/>
      <c r="M760" s="319">
        <f t="shared" si="37"/>
        <v>0</v>
      </c>
      <c r="N760" s="107"/>
    </row>
    <row r="761" spans="1:14" s="200" customFormat="1" ht="18" customHeight="1">
      <c r="A761" s="125">
        <v>758</v>
      </c>
      <c r="B761" s="107" t="s">
        <v>291</v>
      </c>
      <c r="C761" s="90">
        <v>43489</v>
      </c>
      <c r="D761" s="107" t="s">
        <v>1381</v>
      </c>
      <c r="E761" s="107" t="s">
        <v>1709</v>
      </c>
      <c r="F761" s="126">
        <v>2591</v>
      </c>
      <c r="G761" s="107" t="str">
        <f t="shared" si="35"/>
        <v>SH19-00759</v>
      </c>
      <c r="H761" s="108"/>
      <c r="I761" s="126"/>
      <c r="J761" s="110">
        <f t="shared" si="36"/>
        <v>2591</v>
      </c>
      <c r="K761" s="108"/>
      <c r="L761" s="107"/>
      <c r="M761" s="319">
        <f t="shared" si="37"/>
        <v>0</v>
      </c>
      <c r="N761" s="107"/>
    </row>
    <row r="762" spans="1:14" s="200" customFormat="1" ht="18" customHeight="1">
      <c r="A762" s="125">
        <v>759</v>
      </c>
      <c r="B762" s="107" t="s">
        <v>291</v>
      </c>
      <c r="C762" s="90">
        <v>43490</v>
      </c>
      <c r="D762" s="107" t="s">
        <v>1382</v>
      </c>
      <c r="E762" s="107" t="s">
        <v>1709</v>
      </c>
      <c r="F762" s="126">
        <v>6591.14</v>
      </c>
      <c r="G762" s="107" t="str">
        <f t="shared" si="35"/>
        <v>SH19-00760</v>
      </c>
      <c r="H762" s="108"/>
      <c r="I762" s="126"/>
      <c r="J762" s="110">
        <f t="shared" si="36"/>
        <v>6591.14</v>
      </c>
      <c r="K762" s="108"/>
      <c r="L762" s="107"/>
      <c r="M762" s="319">
        <f t="shared" si="37"/>
        <v>0</v>
      </c>
      <c r="N762" s="107"/>
    </row>
    <row r="763" spans="1:14" s="200" customFormat="1" ht="18" customHeight="1">
      <c r="A763" s="125">
        <v>760</v>
      </c>
      <c r="B763" s="107" t="s">
        <v>1746</v>
      </c>
      <c r="C763" s="90"/>
      <c r="D763" s="327" t="s">
        <v>1383</v>
      </c>
      <c r="E763" s="107" t="s">
        <v>1709</v>
      </c>
      <c r="F763" s="126">
        <v>0</v>
      </c>
      <c r="G763" s="107" t="str">
        <f t="shared" si="35"/>
        <v>SH19-00761</v>
      </c>
      <c r="H763" s="108"/>
      <c r="I763" s="126"/>
      <c r="J763" s="110">
        <f t="shared" si="36"/>
        <v>0</v>
      </c>
      <c r="K763" s="108"/>
      <c r="L763" s="107"/>
      <c r="M763" s="319">
        <f t="shared" si="37"/>
        <v>0</v>
      </c>
      <c r="N763" s="107"/>
    </row>
    <row r="764" spans="1:14" s="200" customFormat="1" ht="18" customHeight="1">
      <c r="A764" s="125">
        <v>761</v>
      </c>
      <c r="B764" s="107" t="s">
        <v>1755</v>
      </c>
      <c r="C764" s="90">
        <v>43490</v>
      </c>
      <c r="D764" s="107" t="s">
        <v>1384</v>
      </c>
      <c r="E764" s="107" t="s">
        <v>1709</v>
      </c>
      <c r="F764" s="126">
        <v>3986.25</v>
      </c>
      <c r="G764" s="107" t="str">
        <f t="shared" ref="G764:G827" si="38">D764</f>
        <v>SH19-00762</v>
      </c>
      <c r="H764" s="108"/>
      <c r="I764" s="126"/>
      <c r="J764" s="110">
        <f t="shared" si="36"/>
        <v>3986.25</v>
      </c>
      <c r="K764" s="108"/>
      <c r="L764" s="107"/>
      <c r="M764" s="319">
        <f t="shared" si="37"/>
        <v>0</v>
      </c>
      <c r="N764" s="107"/>
    </row>
    <row r="765" spans="1:14" s="200" customFormat="1" ht="18" customHeight="1">
      <c r="A765" s="125">
        <v>762</v>
      </c>
      <c r="B765" s="107" t="s">
        <v>1755</v>
      </c>
      <c r="C765" s="90">
        <v>43490</v>
      </c>
      <c r="D765" s="107" t="s">
        <v>1385</v>
      </c>
      <c r="E765" s="107" t="s">
        <v>1709</v>
      </c>
      <c r="F765" s="126">
        <v>2990.75</v>
      </c>
      <c r="G765" s="107" t="str">
        <f t="shared" si="38"/>
        <v>SH19-00763</v>
      </c>
      <c r="H765" s="108"/>
      <c r="I765" s="126"/>
      <c r="J765" s="110">
        <f t="shared" si="36"/>
        <v>2990.75</v>
      </c>
      <c r="K765" s="108"/>
      <c r="L765" s="107"/>
      <c r="M765" s="319">
        <f t="shared" si="37"/>
        <v>0</v>
      </c>
      <c r="N765" s="107"/>
    </row>
    <row r="766" spans="1:14" s="200" customFormat="1" ht="18" customHeight="1">
      <c r="A766" s="125">
        <v>763</v>
      </c>
      <c r="B766" s="107" t="s">
        <v>42</v>
      </c>
      <c r="C766" s="90">
        <v>43490</v>
      </c>
      <c r="D766" s="107" t="s">
        <v>1386</v>
      </c>
      <c r="E766" s="107" t="s">
        <v>1743</v>
      </c>
      <c r="F766" s="126">
        <v>1398.6</v>
      </c>
      <c r="G766" s="107" t="str">
        <f t="shared" si="38"/>
        <v>SH19-00764</v>
      </c>
      <c r="H766" s="108"/>
      <c r="I766" s="126"/>
      <c r="J766" s="110">
        <f t="shared" si="36"/>
        <v>1398.6</v>
      </c>
      <c r="K766" s="108"/>
      <c r="L766" s="107"/>
      <c r="M766" s="319">
        <f t="shared" si="37"/>
        <v>0</v>
      </c>
      <c r="N766" s="107"/>
    </row>
    <row r="767" spans="1:14" s="200" customFormat="1" ht="18" customHeight="1">
      <c r="A767" s="125">
        <v>764</v>
      </c>
      <c r="B767" s="107" t="s">
        <v>55</v>
      </c>
      <c r="C767" s="90">
        <v>43489</v>
      </c>
      <c r="D767" s="107" t="s">
        <v>1387</v>
      </c>
      <c r="E767" s="107" t="s">
        <v>1709</v>
      </c>
      <c r="F767" s="126">
        <v>738.9</v>
      </c>
      <c r="G767" s="107" t="str">
        <f t="shared" si="38"/>
        <v>SH19-00765</v>
      </c>
      <c r="H767" s="108"/>
      <c r="I767" s="126"/>
      <c r="J767" s="110">
        <f t="shared" si="36"/>
        <v>738.9</v>
      </c>
      <c r="K767" s="108"/>
      <c r="L767" s="107"/>
      <c r="M767" s="319">
        <f t="shared" si="37"/>
        <v>0</v>
      </c>
      <c r="N767" s="107"/>
    </row>
    <row r="768" spans="1:14" s="200" customFormat="1" ht="18" customHeight="1">
      <c r="A768" s="125">
        <v>765</v>
      </c>
      <c r="B768" s="107" t="s">
        <v>55</v>
      </c>
      <c r="C768" s="90">
        <v>43489</v>
      </c>
      <c r="D768" s="107" t="s">
        <v>1388</v>
      </c>
      <c r="E768" s="107" t="s">
        <v>1709</v>
      </c>
      <c r="F768" s="126">
        <v>1644.84</v>
      </c>
      <c r="G768" s="107" t="str">
        <f t="shared" si="38"/>
        <v>SH19-00766</v>
      </c>
      <c r="H768" s="108"/>
      <c r="I768" s="126"/>
      <c r="J768" s="110">
        <f t="shared" si="36"/>
        <v>1644.84</v>
      </c>
      <c r="K768" s="108"/>
      <c r="L768" s="107"/>
      <c r="M768" s="319">
        <f t="shared" si="37"/>
        <v>0</v>
      </c>
      <c r="N768" s="107"/>
    </row>
    <row r="769" spans="1:14" s="200" customFormat="1" ht="18" customHeight="1">
      <c r="A769" s="125">
        <v>766</v>
      </c>
      <c r="B769" s="107" t="s">
        <v>55</v>
      </c>
      <c r="C769" s="90">
        <v>43489</v>
      </c>
      <c r="D769" s="107" t="s">
        <v>1389</v>
      </c>
      <c r="E769" s="324" t="s">
        <v>1709</v>
      </c>
      <c r="F769" s="126">
        <v>727.65</v>
      </c>
      <c r="G769" s="107" t="str">
        <f t="shared" si="38"/>
        <v>SH19-00767</v>
      </c>
      <c r="H769" s="108"/>
      <c r="I769" s="126"/>
      <c r="J769" s="110">
        <f t="shared" si="36"/>
        <v>727.65</v>
      </c>
      <c r="K769" s="108"/>
      <c r="L769" s="107"/>
      <c r="M769" s="319">
        <f t="shared" si="37"/>
        <v>0</v>
      </c>
      <c r="N769" s="107"/>
    </row>
    <row r="770" spans="1:14" s="200" customFormat="1" ht="18" customHeight="1">
      <c r="A770" s="125">
        <v>767</v>
      </c>
      <c r="B770" s="107" t="s">
        <v>55</v>
      </c>
      <c r="C770" s="90">
        <v>43489</v>
      </c>
      <c r="D770" s="107" t="s">
        <v>1390</v>
      </c>
      <c r="E770" s="324" t="s">
        <v>1709</v>
      </c>
      <c r="F770" s="126">
        <v>203.2</v>
      </c>
      <c r="G770" s="107" t="str">
        <f t="shared" si="38"/>
        <v>SH19-00768</v>
      </c>
      <c r="H770" s="108"/>
      <c r="I770" s="126"/>
      <c r="J770" s="110">
        <f t="shared" si="36"/>
        <v>203.2</v>
      </c>
      <c r="K770" s="108"/>
      <c r="L770" s="107"/>
      <c r="M770" s="319">
        <f t="shared" si="37"/>
        <v>0</v>
      </c>
      <c r="N770" s="107"/>
    </row>
    <row r="771" spans="1:14" s="200" customFormat="1" ht="18" customHeight="1">
      <c r="A771" s="125">
        <v>768</v>
      </c>
      <c r="B771" s="107" t="s">
        <v>197</v>
      </c>
      <c r="C771" s="90">
        <v>43490</v>
      </c>
      <c r="D771" s="107" t="s">
        <v>1391</v>
      </c>
      <c r="E771" s="324" t="s">
        <v>1709</v>
      </c>
      <c r="F771" s="126">
        <v>6921.5</v>
      </c>
      <c r="G771" s="107" t="str">
        <f t="shared" si="38"/>
        <v>SH19-00769</v>
      </c>
      <c r="H771" s="108"/>
      <c r="I771" s="126"/>
      <c r="J771" s="110">
        <f t="shared" si="36"/>
        <v>6921.5</v>
      </c>
      <c r="K771" s="108"/>
      <c r="L771" s="107"/>
      <c r="M771" s="319">
        <f t="shared" si="37"/>
        <v>0</v>
      </c>
      <c r="N771" s="107"/>
    </row>
    <row r="772" spans="1:14" s="200" customFormat="1" ht="18" customHeight="1">
      <c r="A772" s="125">
        <v>769</v>
      </c>
      <c r="B772" s="107" t="s">
        <v>42</v>
      </c>
      <c r="C772" s="90">
        <v>43490</v>
      </c>
      <c r="D772" s="107" t="s">
        <v>1392</v>
      </c>
      <c r="E772" s="107" t="s">
        <v>1743</v>
      </c>
      <c r="F772" s="126">
        <v>1835.25</v>
      </c>
      <c r="G772" s="107" t="str">
        <f t="shared" si="38"/>
        <v>SH19-00770</v>
      </c>
      <c r="H772" s="108"/>
      <c r="I772" s="126"/>
      <c r="J772" s="110">
        <f t="shared" ref="J772:J835" si="39">F772-I772</f>
        <v>1835.25</v>
      </c>
      <c r="K772" s="108"/>
      <c r="L772" s="107"/>
      <c r="M772" s="319">
        <f t="shared" si="37"/>
        <v>0</v>
      </c>
      <c r="N772" s="107"/>
    </row>
    <row r="773" spans="1:14" s="200" customFormat="1" ht="18" customHeight="1">
      <c r="A773" s="125">
        <v>770</v>
      </c>
      <c r="B773" s="107" t="s">
        <v>42</v>
      </c>
      <c r="C773" s="90">
        <v>43493</v>
      </c>
      <c r="D773" s="107" t="s">
        <v>1393</v>
      </c>
      <c r="E773" s="324" t="s">
        <v>1744</v>
      </c>
      <c r="F773" s="126">
        <v>7106.93</v>
      </c>
      <c r="G773" s="107" t="str">
        <f t="shared" si="38"/>
        <v>SH19-00771</v>
      </c>
      <c r="H773" s="108"/>
      <c r="I773" s="126"/>
      <c r="J773" s="110">
        <f t="shared" si="39"/>
        <v>7106.93</v>
      </c>
      <c r="K773" s="108"/>
      <c r="L773" s="107"/>
      <c r="M773" s="319">
        <f t="shared" si="37"/>
        <v>0</v>
      </c>
      <c r="N773" s="107"/>
    </row>
    <row r="774" spans="1:14" s="200" customFormat="1" ht="18" customHeight="1">
      <c r="A774" s="125">
        <v>771</v>
      </c>
      <c r="B774" s="107" t="s">
        <v>42</v>
      </c>
      <c r="C774" s="90">
        <v>43493</v>
      </c>
      <c r="D774" s="107" t="s">
        <v>1394</v>
      </c>
      <c r="E774" s="324" t="s">
        <v>1744</v>
      </c>
      <c r="F774" s="126">
        <v>5987.56</v>
      </c>
      <c r="G774" s="107" t="str">
        <f t="shared" si="38"/>
        <v>SH19-00772</v>
      </c>
      <c r="H774" s="108"/>
      <c r="I774" s="126"/>
      <c r="J774" s="110">
        <f t="shared" si="39"/>
        <v>5987.56</v>
      </c>
      <c r="K774" s="108"/>
      <c r="L774" s="107"/>
      <c r="M774" s="319">
        <f t="shared" si="37"/>
        <v>0</v>
      </c>
      <c r="N774" s="107"/>
    </row>
    <row r="775" spans="1:14" s="200" customFormat="1" ht="18" customHeight="1">
      <c r="A775" s="125">
        <v>772</v>
      </c>
      <c r="B775" s="107" t="s">
        <v>42</v>
      </c>
      <c r="C775" s="90">
        <v>43493</v>
      </c>
      <c r="D775" s="107" t="s">
        <v>1395</v>
      </c>
      <c r="E775" s="324" t="s">
        <v>1744</v>
      </c>
      <c r="F775" s="126">
        <v>1826.94</v>
      </c>
      <c r="G775" s="107" t="str">
        <f t="shared" si="38"/>
        <v>SH19-00773</v>
      </c>
      <c r="H775" s="108"/>
      <c r="I775" s="126"/>
      <c r="J775" s="110">
        <f t="shared" si="39"/>
        <v>1826.94</v>
      </c>
      <c r="K775" s="108"/>
      <c r="L775" s="107"/>
      <c r="M775" s="319">
        <f t="shared" si="37"/>
        <v>0</v>
      </c>
      <c r="N775" s="107"/>
    </row>
    <row r="776" spans="1:14" s="200" customFormat="1" ht="18" customHeight="1">
      <c r="A776" s="125">
        <v>773</v>
      </c>
      <c r="B776" s="107" t="s">
        <v>42</v>
      </c>
      <c r="C776" s="90">
        <v>43493</v>
      </c>
      <c r="D776" s="107" t="s">
        <v>1396</v>
      </c>
      <c r="E776" s="324" t="s">
        <v>1744</v>
      </c>
      <c r="F776" s="126">
        <v>8815.69</v>
      </c>
      <c r="G776" s="107" t="str">
        <f t="shared" si="38"/>
        <v>SH19-00774</v>
      </c>
      <c r="H776" s="108"/>
      <c r="I776" s="126"/>
      <c r="J776" s="110">
        <f t="shared" si="39"/>
        <v>8815.69</v>
      </c>
      <c r="K776" s="108"/>
      <c r="L776" s="107"/>
      <c r="M776" s="319">
        <f t="shared" si="37"/>
        <v>0</v>
      </c>
      <c r="N776" s="107"/>
    </row>
    <row r="777" spans="1:14" s="200" customFormat="1" ht="18" customHeight="1">
      <c r="A777" s="125">
        <v>774</v>
      </c>
      <c r="B777" s="107" t="s">
        <v>42</v>
      </c>
      <c r="C777" s="90">
        <v>43493</v>
      </c>
      <c r="D777" s="107" t="s">
        <v>1397</v>
      </c>
      <c r="E777" s="324" t="s">
        <v>1744</v>
      </c>
      <c r="F777" s="126">
        <v>6696.27</v>
      </c>
      <c r="G777" s="107" t="str">
        <f t="shared" si="38"/>
        <v>SH19-00775</v>
      </c>
      <c r="H777" s="108"/>
      <c r="I777" s="126"/>
      <c r="J777" s="110">
        <f t="shared" si="39"/>
        <v>6696.27</v>
      </c>
      <c r="K777" s="108"/>
      <c r="L777" s="107"/>
      <c r="M777" s="319">
        <f t="shared" si="37"/>
        <v>0</v>
      </c>
      <c r="N777" s="107"/>
    </row>
    <row r="778" spans="1:14" s="200" customFormat="1" ht="18" customHeight="1">
      <c r="A778" s="125">
        <v>775</v>
      </c>
      <c r="B778" s="107" t="s">
        <v>42</v>
      </c>
      <c r="C778" s="90">
        <v>43493</v>
      </c>
      <c r="D778" s="107" t="s">
        <v>1398</v>
      </c>
      <c r="E778" s="324" t="s">
        <v>1744</v>
      </c>
      <c r="F778" s="126">
        <v>6748.39</v>
      </c>
      <c r="G778" s="107" t="str">
        <f t="shared" si="38"/>
        <v>SH19-00776</v>
      </c>
      <c r="H778" s="108"/>
      <c r="I778" s="126"/>
      <c r="J778" s="110">
        <f t="shared" si="39"/>
        <v>6748.39</v>
      </c>
      <c r="K778" s="108"/>
      <c r="L778" s="107"/>
      <c r="M778" s="319">
        <f t="shared" si="37"/>
        <v>0</v>
      </c>
      <c r="N778" s="107"/>
    </row>
    <row r="779" spans="1:14" s="200" customFormat="1" ht="18" customHeight="1">
      <c r="A779" s="125">
        <v>776</v>
      </c>
      <c r="B779" s="107" t="s">
        <v>42</v>
      </c>
      <c r="C779" s="90">
        <v>43493</v>
      </c>
      <c r="D779" s="107" t="s">
        <v>1399</v>
      </c>
      <c r="E779" s="324" t="s">
        <v>1744</v>
      </c>
      <c r="F779" s="126">
        <v>7213.61</v>
      </c>
      <c r="G779" s="107" t="str">
        <f t="shared" si="38"/>
        <v>SH19-00777</v>
      </c>
      <c r="H779" s="108"/>
      <c r="I779" s="126"/>
      <c r="J779" s="110">
        <f t="shared" si="39"/>
        <v>7213.61</v>
      </c>
      <c r="K779" s="108"/>
      <c r="L779" s="107"/>
      <c r="M779" s="319">
        <f t="shared" si="37"/>
        <v>0</v>
      </c>
      <c r="N779" s="107"/>
    </row>
    <row r="780" spans="1:14" s="200" customFormat="1" ht="18" customHeight="1">
      <c r="A780" s="125">
        <v>777</v>
      </c>
      <c r="B780" s="107" t="s">
        <v>42</v>
      </c>
      <c r="C780" s="90">
        <v>43493</v>
      </c>
      <c r="D780" s="107" t="s">
        <v>1400</v>
      </c>
      <c r="E780" s="324" t="s">
        <v>1744</v>
      </c>
      <c r="F780" s="126">
        <v>518.72</v>
      </c>
      <c r="G780" s="107" t="str">
        <f t="shared" si="38"/>
        <v>SH19-00778</v>
      </c>
      <c r="H780" s="108"/>
      <c r="I780" s="126"/>
      <c r="J780" s="110">
        <f t="shared" si="39"/>
        <v>518.72</v>
      </c>
      <c r="K780" s="108"/>
      <c r="L780" s="107"/>
      <c r="M780" s="319">
        <f t="shared" si="37"/>
        <v>0</v>
      </c>
      <c r="N780" s="107"/>
    </row>
    <row r="781" spans="1:14" s="200" customFormat="1" ht="18" customHeight="1">
      <c r="A781" s="125">
        <v>778</v>
      </c>
      <c r="B781" s="107" t="s">
        <v>42</v>
      </c>
      <c r="C781" s="90">
        <v>43493</v>
      </c>
      <c r="D781" s="107" t="s">
        <v>1401</v>
      </c>
      <c r="E781" s="324" t="s">
        <v>1744</v>
      </c>
      <c r="F781" s="126">
        <v>10524.9</v>
      </c>
      <c r="G781" s="107" t="str">
        <f t="shared" si="38"/>
        <v>SH19-00779</v>
      </c>
      <c r="H781" s="108"/>
      <c r="I781" s="126"/>
      <c r="J781" s="110">
        <f t="shared" si="39"/>
        <v>10524.9</v>
      </c>
      <c r="K781" s="108"/>
      <c r="L781" s="107"/>
      <c r="M781" s="319">
        <f t="shared" si="37"/>
        <v>0</v>
      </c>
      <c r="N781" s="107"/>
    </row>
    <row r="782" spans="1:14" s="200" customFormat="1" ht="18" customHeight="1">
      <c r="A782" s="125">
        <v>779</v>
      </c>
      <c r="B782" s="107" t="s">
        <v>42</v>
      </c>
      <c r="C782" s="90">
        <v>43493</v>
      </c>
      <c r="D782" s="107" t="s">
        <v>1402</v>
      </c>
      <c r="E782" s="324" t="s">
        <v>1744</v>
      </c>
      <c r="F782" s="126">
        <v>5534.03</v>
      </c>
      <c r="G782" s="107" t="str">
        <f t="shared" si="38"/>
        <v>SH19-00780</v>
      </c>
      <c r="H782" s="108"/>
      <c r="I782" s="126"/>
      <c r="J782" s="110">
        <f t="shared" si="39"/>
        <v>5534.03</v>
      </c>
      <c r="K782" s="108"/>
      <c r="L782" s="107"/>
      <c r="M782" s="319">
        <f t="shared" si="37"/>
        <v>0</v>
      </c>
      <c r="N782" s="107"/>
    </row>
    <row r="783" spans="1:14" s="200" customFormat="1" ht="18" customHeight="1">
      <c r="A783" s="125">
        <v>780</v>
      </c>
      <c r="B783" s="107" t="s">
        <v>43</v>
      </c>
      <c r="C783" s="90">
        <v>43490</v>
      </c>
      <c r="D783" s="107" t="s">
        <v>1403</v>
      </c>
      <c r="E783" s="107" t="s">
        <v>1709</v>
      </c>
      <c r="F783" s="126">
        <v>3577.5</v>
      </c>
      <c r="G783" s="107" t="str">
        <f t="shared" si="38"/>
        <v>SH19-00781</v>
      </c>
      <c r="H783" s="108"/>
      <c r="I783" s="126"/>
      <c r="J783" s="110">
        <f t="shared" si="39"/>
        <v>3577.5</v>
      </c>
      <c r="K783" s="108"/>
      <c r="L783" s="107"/>
      <c r="M783" s="319">
        <f t="shared" si="37"/>
        <v>0</v>
      </c>
      <c r="N783" s="107"/>
    </row>
    <row r="784" spans="1:14" s="200" customFormat="1" ht="18" customHeight="1">
      <c r="A784" s="125">
        <v>781</v>
      </c>
      <c r="B784" s="107" t="s">
        <v>142</v>
      </c>
      <c r="C784" s="90">
        <v>43490</v>
      </c>
      <c r="D784" s="107" t="s">
        <v>1404</v>
      </c>
      <c r="E784" s="107" t="s">
        <v>1709</v>
      </c>
      <c r="F784" s="126">
        <v>793.71</v>
      </c>
      <c r="G784" s="107" t="str">
        <f t="shared" si="38"/>
        <v>SH19-00782</v>
      </c>
      <c r="H784" s="108"/>
      <c r="I784" s="126"/>
      <c r="J784" s="110">
        <f t="shared" si="39"/>
        <v>793.71</v>
      </c>
      <c r="K784" s="108"/>
      <c r="L784" s="107"/>
      <c r="M784" s="319">
        <f t="shared" si="37"/>
        <v>0</v>
      </c>
      <c r="N784" s="107"/>
    </row>
    <row r="785" spans="1:14" s="200" customFormat="1" ht="18" customHeight="1">
      <c r="A785" s="125">
        <v>782</v>
      </c>
      <c r="B785" s="107" t="s">
        <v>142</v>
      </c>
      <c r="C785" s="90">
        <v>43490</v>
      </c>
      <c r="D785" s="107" t="s">
        <v>1405</v>
      </c>
      <c r="E785" s="107" t="s">
        <v>1709</v>
      </c>
      <c r="F785" s="126">
        <v>627</v>
      </c>
      <c r="G785" s="107" t="str">
        <f t="shared" si="38"/>
        <v>SH19-00783</v>
      </c>
      <c r="H785" s="108"/>
      <c r="I785" s="126"/>
      <c r="J785" s="110">
        <f t="shared" si="39"/>
        <v>627</v>
      </c>
      <c r="K785" s="108"/>
      <c r="L785" s="107"/>
      <c r="M785" s="319">
        <f t="shared" si="37"/>
        <v>0</v>
      </c>
      <c r="N785" s="107"/>
    </row>
    <row r="786" spans="1:14" s="200" customFormat="1" ht="18" customHeight="1">
      <c r="A786" s="125">
        <v>783</v>
      </c>
      <c r="B786" s="107" t="s">
        <v>139</v>
      </c>
      <c r="C786" s="90">
        <v>43490</v>
      </c>
      <c r="D786" s="107" t="s">
        <v>1406</v>
      </c>
      <c r="E786" s="107" t="s">
        <v>1709</v>
      </c>
      <c r="F786" s="126">
        <v>1965</v>
      </c>
      <c r="G786" s="107" t="str">
        <f t="shared" si="38"/>
        <v>SH19-00784</v>
      </c>
      <c r="H786" s="108"/>
      <c r="I786" s="126"/>
      <c r="J786" s="110">
        <f t="shared" si="39"/>
        <v>1965</v>
      </c>
      <c r="K786" s="108"/>
      <c r="L786" s="107"/>
      <c r="M786" s="319">
        <f t="shared" si="37"/>
        <v>0</v>
      </c>
      <c r="N786" s="107"/>
    </row>
    <row r="787" spans="1:14" s="200" customFormat="1" ht="18" customHeight="1">
      <c r="A787" s="125">
        <v>784</v>
      </c>
      <c r="B787" s="107" t="s">
        <v>223</v>
      </c>
      <c r="C787" s="90">
        <v>43490</v>
      </c>
      <c r="D787" s="107" t="s">
        <v>1407</v>
      </c>
      <c r="E787" s="324" t="s">
        <v>1709</v>
      </c>
      <c r="F787" s="126">
        <v>1009.68</v>
      </c>
      <c r="G787" s="107" t="str">
        <f t="shared" si="38"/>
        <v>SH19-00785</v>
      </c>
      <c r="H787" s="108"/>
      <c r="I787" s="126"/>
      <c r="J787" s="110">
        <f t="shared" si="39"/>
        <v>1009.68</v>
      </c>
      <c r="K787" s="108"/>
      <c r="L787" s="107"/>
      <c r="M787" s="319">
        <f t="shared" si="37"/>
        <v>0</v>
      </c>
      <c r="N787" s="107"/>
    </row>
    <row r="788" spans="1:14" s="200" customFormat="1" ht="18" customHeight="1">
      <c r="A788" s="125">
        <v>785</v>
      </c>
      <c r="B788" s="107" t="s">
        <v>42</v>
      </c>
      <c r="C788" s="90">
        <v>43490</v>
      </c>
      <c r="D788" s="107" t="s">
        <v>1408</v>
      </c>
      <c r="E788" s="107" t="s">
        <v>1743</v>
      </c>
      <c r="F788" s="126">
        <v>17.989999999999998</v>
      </c>
      <c r="G788" s="107" t="str">
        <f t="shared" si="38"/>
        <v>SH19-00786</v>
      </c>
      <c r="H788" s="108"/>
      <c r="I788" s="126"/>
      <c r="J788" s="110">
        <f t="shared" si="39"/>
        <v>17.989999999999998</v>
      </c>
      <c r="K788" s="108"/>
      <c r="L788" s="107"/>
      <c r="M788" s="319">
        <f t="shared" si="37"/>
        <v>0</v>
      </c>
      <c r="N788" s="107"/>
    </row>
    <row r="789" spans="1:14" s="200" customFormat="1" ht="18" customHeight="1">
      <c r="A789" s="125">
        <v>786</v>
      </c>
      <c r="B789" s="107" t="s">
        <v>42</v>
      </c>
      <c r="C789" s="90">
        <v>43490</v>
      </c>
      <c r="D789" s="107" t="s">
        <v>1409</v>
      </c>
      <c r="E789" s="107" t="s">
        <v>1743</v>
      </c>
      <c r="F789" s="126">
        <v>336.49</v>
      </c>
      <c r="G789" s="107" t="str">
        <f t="shared" si="38"/>
        <v>SH19-00787</v>
      </c>
      <c r="H789" s="108"/>
      <c r="I789" s="126"/>
      <c r="J789" s="110">
        <f t="shared" si="39"/>
        <v>336.49</v>
      </c>
      <c r="K789" s="108"/>
      <c r="L789" s="107"/>
      <c r="M789" s="319">
        <f t="shared" si="37"/>
        <v>0</v>
      </c>
      <c r="N789" s="107"/>
    </row>
    <row r="790" spans="1:14" s="200" customFormat="1" ht="18" customHeight="1">
      <c r="A790" s="125">
        <v>787</v>
      </c>
      <c r="B790" s="107" t="s">
        <v>288</v>
      </c>
      <c r="C790" s="90">
        <v>43490</v>
      </c>
      <c r="D790" s="107" t="s">
        <v>1410</v>
      </c>
      <c r="E790" s="324" t="s">
        <v>1709</v>
      </c>
      <c r="F790" s="126">
        <v>1751.05</v>
      </c>
      <c r="G790" s="107" t="str">
        <f t="shared" si="38"/>
        <v>SH19-00788</v>
      </c>
      <c r="H790" s="108"/>
      <c r="I790" s="126"/>
      <c r="J790" s="110">
        <f t="shared" si="39"/>
        <v>1751.05</v>
      </c>
      <c r="K790" s="108"/>
      <c r="L790" s="107"/>
      <c r="M790" s="319">
        <f t="shared" si="37"/>
        <v>0</v>
      </c>
      <c r="N790" s="107"/>
    </row>
    <row r="791" spans="1:14" s="200" customFormat="1" ht="18" customHeight="1">
      <c r="A791" s="125">
        <v>788</v>
      </c>
      <c r="B791" s="107" t="s">
        <v>346</v>
      </c>
      <c r="C791" s="90">
        <v>43490</v>
      </c>
      <c r="D791" s="107" t="s">
        <v>1411</v>
      </c>
      <c r="E791" s="324" t="s">
        <v>1709</v>
      </c>
      <c r="F791" s="126">
        <v>1440</v>
      </c>
      <c r="G791" s="107" t="str">
        <f t="shared" si="38"/>
        <v>SH19-00789</v>
      </c>
      <c r="H791" s="108"/>
      <c r="I791" s="126"/>
      <c r="J791" s="110">
        <f t="shared" si="39"/>
        <v>1440</v>
      </c>
      <c r="K791" s="108"/>
      <c r="L791" s="107"/>
      <c r="M791" s="319">
        <f t="shared" si="37"/>
        <v>0</v>
      </c>
      <c r="N791" s="107"/>
    </row>
    <row r="792" spans="1:14" s="200" customFormat="1" ht="18" customHeight="1">
      <c r="A792" s="125">
        <v>789</v>
      </c>
      <c r="B792" s="107" t="s">
        <v>341</v>
      </c>
      <c r="C792" s="90">
        <v>43490</v>
      </c>
      <c r="D792" s="107" t="s">
        <v>1412</v>
      </c>
      <c r="E792" s="324" t="s">
        <v>1709</v>
      </c>
      <c r="F792" s="126">
        <v>5712.8</v>
      </c>
      <c r="G792" s="107" t="str">
        <f t="shared" si="38"/>
        <v>SH19-00790</v>
      </c>
      <c r="H792" s="108"/>
      <c r="I792" s="126"/>
      <c r="J792" s="110">
        <f t="shared" si="39"/>
        <v>5712.8</v>
      </c>
      <c r="K792" s="108"/>
      <c r="L792" s="107"/>
      <c r="M792" s="319">
        <f t="shared" si="37"/>
        <v>0</v>
      </c>
      <c r="N792" s="107"/>
    </row>
    <row r="793" spans="1:14" s="200" customFormat="1" ht="18" customHeight="1">
      <c r="A793" s="125">
        <v>790</v>
      </c>
      <c r="B793" s="107" t="s">
        <v>42</v>
      </c>
      <c r="C793" s="90">
        <v>43493</v>
      </c>
      <c r="D793" s="107" t="s">
        <v>1413</v>
      </c>
      <c r="E793" s="324" t="s">
        <v>1744</v>
      </c>
      <c r="F793" s="126">
        <v>13403.76</v>
      </c>
      <c r="G793" s="107" t="str">
        <f t="shared" si="38"/>
        <v>SH19-00791</v>
      </c>
      <c r="H793" s="108"/>
      <c r="I793" s="126"/>
      <c r="J793" s="110">
        <f t="shared" si="39"/>
        <v>13403.76</v>
      </c>
      <c r="K793" s="108"/>
      <c r="L793" s="107"/>
      <c r="M793" s="319">
        <f t="shared" si="37"/>
        <v>0</v>
      </c>
      <c r="N793" s="107"/>
    </row>
    <row r="794" spans="1:14" s="200" customFormat="1" ht="18" customHeight="1">
      <c r="A794" s="125">
        <v>791</v>
      </c>
      <c r="B794" s="107" t="s">
        <v>42</v>
      </c>
      <c r="C794" s="90">
        <v>43493</v>
      </c>
      <c r="D794" s="107" t="s">
        <v>1414</v>
      </c>
      <c r="E794" s="324" t="s">
        <v>1744</v>
      </c>
      <c r="F794" s="126">
        <v>10318.07</v>
      </c>
      <c r="G794" s="107" t="str">
        <f t="shared" si="38"/>
        <v>SH19-00792</v>
      </c>
      <c r="H794" s="108"/>
      <c r="I794" s="126"/>
      <c r="J794" s="110">
        <f t="shared" si="39"/>
        <v>10318.07</v>
      </c>
      <c r="K794" s="108"/>
      <c r="L794" s="107"/>
      <c r="M794" s="319">
        <f t="shared" si="37"/>
        <v>0</v>
      </c>
      <c r="N794" s="107"/>
    </row>
    <row r="795" spans="1:14" s="200" customFormat="1" ht="18" customHeight="1">
      <c r="A795" s="125">
        <v>792</v>
      </c>
      <c r="B795" s="107" t="s">
        <v>42</v>
      </c>
      <c r="C795" s="90">
        <v>43493</v>
      </c>
      <c r="D795" s="107" t="s">
        <v>1415</v>
      </c>
      <c r="E795" s="324" t="s">
        <v>1744</v>
      </c>
      <c r="F795" s="126">
        <v>1740.48</v>
      </c>
      <c r="G795" s="107" t="str">
        <f t="shared" si="38"/>
        <v>SH19-00793</v>
      </c>
      <c r="H795" s="108"/>
      <c r="I795" s="126"/>
      <c r="J795" s="110">
        <f t="shared" si="39"/>
        <v>1740.48</v>
      </c>
      <c r="K795" s="108"/>
      <c r="L795" s="107"/>
      <c r="M795" s="319">
        <f t="shared" si="37"/>
        <v>0</v>
      </c>
      <c r="N795" s="107"/>
    </row>
    <row r="796" spans="1:14" s="200" customFormat="1" ht="18" customHeight="1">
      <c r="A796" s="125">
        <v>793</v>
      </c>
      <c r="B796" s="107" t="s">
        <v>42</v>
      </c>
      <c r="C796" s="90">
        <v>43493</v>
      </c>
      <c r="D796" s="107" t="s">
        <v>1416</v>
      </c>
      <c r="E796" s="324" t="s">
        <v>1744</v>
      </c>
      <c r="F796" s="126">
        <v>12884.51</v>
      </c>
      <c r="G796" s="107" t="str">
        <f t="shared" si="38"/>
        <v>SH19-00794</v>
      </c>
      <c r="H796" s="108"/>
      <c r="I796" s="126"/>
      <c r="J796" s="110">
        <f t="shared" si="39"/>
        <v>12884.51</v>
      </c>
      <c r="K796" s="108"/>
      <c r="L796" s="107"/>
      <c r="M796" s="319">
        <f t="shared" si="37"/>
        <v>0</v>
      </c>
      <c r="N796" s="107"/>
    </row>
    <row r="797" spans="1:14" s="200" customFormat="1" ht="18" customHeight="1">
      <c r="A797" s="125">
        <v>794</v>
      </c>
      <c r="B797" s="107" t="s">
        <v>42</v>
      </c>
      <c r="C797" s="90">
        <v>43493</v>
      </c>
      <c r="D797" s="107" t="s">
        <v>1417</v>
      </c>
      <c r="E797" s="324" t="s">
        <v>1744</v>
      </c>
      <c r="F797" s="126">
        <v>9125.74</v>
      </c>
      <c r="G797" s="107" t="str">
        <f t="shared" si="38"/>
        <v>SH19-00795</v>
      </c>
      <c r="H797" s="108"/>
      <c r="I797" s="126"/>
      <c r="J797" s="110">
        <f t="shared" si="39"/>
        <v>9125.74</v>
      </c>
      <c r="K797" s="108"/>
      <c r="L797" s="107"/>
      <c r="M797" s="319">
        <f t="shared" si="37"/>
        <v>0</v>
      </c>
      <c r="N797" s="107"/>
    </row>
    <row r="798" spans="1:14" s="200" customFormat="1" ht="18" customHeight="1">
      <c r="A798" s="125">
        <v>795</v>
      </c>
      <c r="B798" s="107" t="s">
        <v>42</v>
      </c>
      <c r="C798" s="90">
        <v>43493</v>
      </c>
      <c r="D798" s="107" t="s">
        <v>1418</v>
      </c>
      <c r="E798" s="324" t="s">
        <v>1744</v>
      </c>
      <c r="F798" s="126">
        <v>11802.28</v>
      </c>
      <c r="G798" s="107" t="str">
        <f t="shared" si="38"/>
        <v>SH19-00796</v>
      </c>
      <c r="H798" s="108"/>
      <c r="I798" s="126"/>
      <c r="J798" s="110">
        <f t="shared" si="39"/>
        <v>11802.28</v>
      </c>
      <c r="K798" s="108"/>
      <c r="L798" s="107"/>
      <c r="M798" s="319">
        <f t="shared" si="37"/>
        <v>0</v>
      </c>
      <c r="N798" s="107"/>
    </row>
    <row r="799" spans="1:14" s="200" customFormat="1" ht="18" customHeight="1">
      <c r="A799" s="125">
        <v>796</v>
      </c>
      <c r="B799" s="107" t="s">
        <v>42</v>
      </c>
      <c r="C799" s="90">
        <v>43493</v>
      </c>
      <c r="D799" s="107" t="s">
        <v>1419</v>
      </c>
      <c r="E799" s="324" t="s">
        <v>1744</v>
      </c>
      <c r="F799" s="126">
        <v>5456.62</v>
      </c>
      <c r="G799" s="107" t="str">
        <f t="shared" si="38"/>
        <v>SH19-00797</v>
      </c>
      <c r="H799" s="108"/>
      <c r="I799" s="126"/>
      <c r="J799" s="110">
        <f t="shared" si="39"/>
        <v>5456.62</v>
      </c>
      <c r="K799" s="108"/>
      <c r="L799" s="107"/>
      <c r="M799" s="319">
        <f t="shared" ref="M799:M863" si="40">K799-H799</f>
        <v>0</v>
      </c>
      <c r="N799" s="107"/>
    </row>
    <row r="800" spans="1:14" s="200" customFormat="1" ht="18" customHeight="1">
      <c r="A800" s="125">
        <v>797</v>
      </c>
      <c r="B800" s="107" t="s">
        <v>42</v>
      </c>
      <c r="C800" s="90">
        <v>43493</v>
      </c>
      <c r="D800" s="107" t="s">
        <v>1420</v>
      </c>
      <c r="E800" s="324" t="s">
        <v>1744</v>
      </c>
      <c r="F800" s="126">
        <v>1398.6</v>
      </c>
      <c r="G800" s="107" t="str">
        <f t="shared" si="38"/>
        <v>SH19-00798</v>
      </c>
      <c r="H800" s="108"/>
      <c r="I800" s="126"/>
      <c r="J800" s="110">
        <f t="shared" si="39"/>
        <v>1398.6</v>
      </c>
      <c r="K800" s="108"/>
      <c r="L800" s="107"/>
      <c r="M800" s="319">
        <f t="shared" si="40"/>
        <v>0</v>
      </c>
      <c r="N800" s="107"/>
    </row>
    <row r="801" spans="1:14" s="200" customFormat="1" ht="18" customHeight="1">
      <c r="A801" s="125">
        <v>798</v>
      </c>
      <c r="B801" s="107" t="s">
        <v>142</v>
      </c>
      <c r="C801" s="90">
        <v>43490</v>
      </c>
      <c r="D801" s="107" t="s">
        <v>1421</v>
      </c>
      <c r="E801" s="107" t="s">
        <v>1709</v>
      </c>
      <c r="F801" s="126">
        <v>1832.51</v>
      </c>
      <c r="G801" s="107" t="str">
        <f t="shared" si="38"/>
        <v>SH19-00799</v>
      </c>
      <c r="H801" s="108"/>
      <c r="I801" s="126"/>
      <c r="J801" s="110">
        <f t="shared" si="39"/>
        <v>1832.51</v>
      </c>
      <c r="K801" s="108"/>
      <c r="L801" s="107"/>
      <c r="M801" s="319">
        <f t="shared" si="40"/>
        <v>0</v>
      </c>
      <c r="N801" s="107"/>
    </row>
    <row r="802" spans="1:14" s="200" customFormat="1" ht="18" customHeight="1">
      <c r="A802" s="125">
        <v>799</v>
      </c>
      <c r="B802" s="107" t="s">
        <v>142</v>
      </c>
      <c r="C802" s="90">
        <v>43490</v>
      </c>
      <c r="D802" s="107" t="s">
        <v>1422</v>
      </c>
      <c r="E802" s="107" t="s">
        <v>1709</v>
      </c>
      <c r="F802" s="126">
        <v>717.92</v>
      </c>
      <c r="G802" s="107" t="str">
        <f t="shared" si="38"/>
        <v>SH19-00800</v>
      </c>
      <c r="H802" s="108"/>
      <c r="I802" s="126"/>
      <c r="J802" s="110">
        <f t="shared" si="39"/>
        <v>717.92</v>
      </c>
      <c r="K802" s="108"/>
      <c r="L802" s="107"/>
      <c r="M802" s="319">
        <f t="shared" si="40"/>
        <v>0</v>
      </c>
      <c r="N802" s="107"/>
    </row>
    <row r="803" spans="1:14" s="200" customFormat="1" ht="18" customHeight="1">
      <c r="A803" s="125">
        <v>800</v>
      </c>
      <c r="B803" s="107" t="s">
        <v>141</v>
      </c>
      <c r="C803" s="90">
        <v>43490</v>
      </c>
      <c r="D803" s="107" t="s">
        <v>1423</v>
      </c>
      <c r="E803" s="107" t="s">
        <v>1709</v>
      </c>
      <c r="F803" s="126">
        <v>3461.25</v>
      </c>
      <c r="G803" s="107" t="str">
        <f t="shared" si="38"/>
        <v>SH19-00801</v>
      </c>
      <c r="H803" s="108"/>
      <c r="I803" s="126"/>
      <c r="J803" s="110">
        <f t="shared" si="39"/>
        <v>3461.25</v>
      </c>
      <c r="K803" s="108"/>
      <c r="L803" s="107"/>
      <c r="M803" s="319">
        <f t="shared" si="40"/>
        <v>0</v>
      </c>
      <c r="N803" s="107"/>
    </row>
    <row r="804" spans="1:14" s="200" customFormat="1" ht="18" customHeight="1">
      <c r="A804" s="125">
        <v>801</v>
      </c>
      <c r="B804" s="107" t="s">
        <v>55</v>
      </c>
      <c r="C804" s="90">
        <v>43490</v>
      </c>
      <c r="D804" s="107" t="s">
        <v>1424</v>
      </c>
      <c r="E804" s="107" t="s">
        <v>1709</v>
      </c>
      <c r="F804" s="126">
        <v>1644.84</v>
      </c>
      <c r="G804" s="107" t="str">
        <f t="shared" si="38"/>
        <v>SH19-00802</v>
      </c>
      <c r="H804" s="108"/>
      <c r="I804" s="126"/>
      <c r="J804" s="110">
        <f t="shared" si="39"/>
        <v>1644.84</v>
      </c>
      <c r="K804" s="108"/>
      <c r="L804" s="107"/>
      <c r="M804" s="319">
        <f t="shared" si="40"/>
        <v>0</v>
      </c>
      <c r="N804" s="107"/>
    </row>
    <row r="805" spans="1:14" s="200" customFormat="1" ht="18" customHeight="1">
      <c r="A805" s="125">
        <v>802</v>
      </c>
      <c r="B805" s="107" t="s">
        <v>55</v>
      </c>
      <c r="C805" s="90">
        <v>43490</v>
      </c>
      <c r="D805" s="107" t="s">
        <v>1425</v>
      </c>
      <c r="E805" s="324" t="s">
        <v>1709</v>
      </c>
      <c r="F805" s="126">
        <v>1548.18</v>
      </c>
      <c r="G805" s="107" t="str">
        <f t="shared" si="38"/>
        <v>SH19-00803</v>
      </c>
      <c r="H805" s="108"/>
      <c r="I805" s="126"/>
      <c r="J805" s="110">
        <f t="shared" si="39"/>
        <v>1548.18</v>
      </c>
      <c r="K805" s="108"/>
      <c r="L805" s="107"/>
      <c r="M805" s="319">
        <f t="shared" si="40"/>
        <v>0</v>
      </c>
      <c r="N805" s="107"/>
    </row>
    <row r="806" spans="1:14" s="200" customFormat="1" ht="18" customHeight="1">
      <c r="A806" s="125">
        <v>803</v>
      </c>
      <c r="B806" s="107" t="s">
        <v>238</v>
      </c>
      <c r="C806" s="90">
        <v>43490</v>
      </c>
      <c r="D806" s="107" t="s">
        <v>1426</v>
      </c>
      <c r="E806" s="324" t="s">
        <v>1709</v>
      </c>
      <c r="F806" s="126">
        <v>7557.12</v>
      </c>
      <c r="G806" s="107" t="str">
        <f t="shared" si="38"/>
        <v>SH19-00804</v>
      </c>
      <c r="H806" s="108"/>
      <c r="I806" s="126"/>
      <c r="J806" s="110">
        <f t="shared" si="39"/>
        <v>7557.12</v>
      </c>
      <c r="K806" s="108"/>
      <c r="L806" s="107"/>
      <c r="M806" s="319">
        <f t="shared" si="40"/>
        <v>0</v>
      </c>
      <c r="N806" s="107"/>
    </row>
    <row r="807" spans="1:14" s="200" customFormat="1" ht="18" customHeight="1">
      <c r="A807" s="125">
        <v>804</v>
      </c>
      <c r="B807" s="107" t="s">
        <v>53</v>
      </c>
      <c r="C807" s="90">
        <v>43490</v>
      </c>
      <c r="D807" s="107" t="s">
        <v>1427</v>
      </c>
      <c r="E807" s="324" t="s">
        <v>1709</v>
      </c>
      <c r="F807" s="126">
        <v>2838.05</v>
      </c>
      <c r="G807" s="107" t="str">
        <f t="shared" si="38"/>
        <v>SH19-00805</v>
      </c>
      <c r="H807" s="108"/>
      <c r="I807" s="126"/>
      <c r="J807" s="110">
        <f t="shared" si="39"/>
        <v>2838.05</v>
      </c>
      <c r="K807" s="108"/>
      <c r="L807" s="107"/>
      <c r="M807" s="319">
        <f t="shared" si="40"/>
        <v>0</v>
      </c>
      <c r="N807" s="107"/>
    </row>
    <row r="808" spans="1:14" s="200" customFormat="1" ht="18" customHeight="1">
      <c r="A808" s="125">
        <v>805</v>
      </c>
      <c r="B808" s="107" t="s">
        <v>207</v>
      </c>
      <c r="C808" s="90">
        <v>43490</v>
      </c>
      <c r="D808" s="107" t="s">
        <v>1428</v>
      </c>
      <c r="E808" s="107" t="s">
        <v>1709</v>
      </c>
      <c r="F808" s="126">
        <v>46.12</v>
      </c>
      <c r="G808" s="107" t="str">
        <f t="shared" si="38"/>
        <v>SH19-00806</v>
      </c>
      <c r="H808" s="108"/>
      <c r="I808" s="126"/>
      <c r="J808" s="110">
        <f t="shared" si="39"/>
        <v>46.12</v>
      </c>
      <c r="K808" s="108"/>
      <c r="L808" s="107"/>
      <c r="M808" s="319">
        <f t="shared" si="40"/>
        <v>0</v>
      </c>
      <c r="N808" s="107"/>
    </row>
    <row r="809" spans="1:14" s="200" customFormat="1" ht="18" customHeight="1">
      <c r="A809" s="125">
        <v>806</v>
      </c>
      <c r="B809" s="107" t="s">
        <v>43</v>
      </c>
      <c r="C809" s="90">
        <v>43490</v>
      </c>
      <c r="D809" s="107" t="s">
        <v>1429</v>
      </c>
      <c r="E809" s="107" t="s">
        <v>1709</v>
      </c>
      <c r="F809" s="126">
        <v>1729.66</v>
      </c>
      <c r="G809" s="107" t="str">
        <f t="shared" si="38"/>
        <v>SH19-00807</v>
      </c>
      <c r="H809" s="108"/>
      <c r="I809" s="126"/>
      <c r="J809" s="110">
        <f t="shared" si="39"/>
        <v>1729.66</v>
      </c>
      <c r="K809" s="108"/>
      <c r="L809" s="107"/>
      <c r="M809" s="319">
        <f t="shared" si="40"/>
        <v>0</v>
      </c>
      <c r="N809" s="107"/>
    </row>
    <row r="810" spans="1:14" s="200" customFormat="1" ht="18" customHeight="1">
      <c r="A810" s="125">
        <v>807</v>
      </c>
      <c r="B810" s="107" t="s">
        <v>43</v>
      </c>
      <c r="C810" s="90">
        <v>43490</v>
      </c>
      <c r="D810" s="107" t="s">
        <v>1430</v>
      </c>
      <c r="E810" s="107" t="s">
        <v>1709</v>
      </c>
      <c r="F810" s="126">
        <v>4812.8</v>
      </c>
      <c r="G810" s="107" t="str">
        <f t="shared" si="38"/>
        <v>SH19-00808</v>
      </c>
      <c r="H810" s="108"/>
      <c r="I810" s="126"/>
      <c r="J810" s="110">
        <f t="shared" si="39"/>
        <v>4812.8</v>
      </c>
      <c r="K810" s="108"/>
      <c r="L810" s="107"/>
      <c r="M810" s="319">
        <f t="shared" si="40"/>
        <v>0</v>
      </c>
      <c r="N810" s="107"/>
    </row>
    <row r="811" spans="1:14" s="200" customFormat="1" ht="18" customHeight="1">
      <c r="A811" s="125">
        <v>808</v>
      </c>
      <c r="B811" s="107" t="s">
        <v>42</v>
      </c>
      <c r="C811" s="90">
        <v>43493</v>
      </c>
      <c r="D811" s="107" t="s">
        <v>1431</v>
      </c>
      <c r="E811" s="324" t="s">
        <v>1744</v>
      </c>
      <c r="F811" s="126">
        <v>1243.2</v>
      </c>
      <c r="G811" s="107" t="str">
        <f t="shared" si="38"/>
        <v>SH19-00809</v>
      </c>
      <c r="H811" s="108"/>
      <c r="I811" s="126"/>
      <c r="J811" s="110">
        <f t="shared" si="39"/>
        <v>1243.2</v>
      </c>
      <c r="K811" s="108"/>
      <c r="L811" s="107"/>
      <c r="M811" s="319">
        <f t="shared" si="40"/>
        <v>0</v>
      </c>
      <c r="N811" s="107"/>
    </row>
    <row r="812" spans="1:14" s="200" customFormat="1" ht="18" customHeight="1">
      <c r="A812" s="125">
        <v>809</v>
      </c>
      <c r="B812" s="107" t="s">
        <v>42</v>
      </c>
      <c r="C812" s="90">
        <v>43493</v>
      </c>
      <c r="D812" s="107" t="s">
        <v>1432</v>
      </c>
      <c r="E812" s="324" t="s">
        <v>1744</v>
      </c>
      <c r="F812" s="126">
        <v>106.02</v>
      </c>
      <c r="G812" s="107" t="str">
        <f t="shared" si="38"/>
        <v>SH19-00810</v>
      </c>
      <c r="H812" s="108"/>
      <c r="I812" s="126"/>
      <c r="J812" s="110">
        <f t="shared" si="39"/>
        <v>106.02</v>
      </c>
      <c r="K812" s="108"/>
      <c r="L812" s="107"/>
      <c r="M812" s="319">
        <f t="shared" si="40"/>
        <v>0</v>
      </c>
      <c r="N812" s="107"/>
    </row>
    <row r="813" spans="1:14" s="200" customFormat="1" ht="18" customHeight="1">
      <c r="A813" s="125">
        <v>810</v>
      </c>
      <c r="B813" s="107" t="s">
        <v>42</v>
      </c>
      <c r="C813" s="90">
        <v>43494</v>
      </c>
      <c r="D813" s="107" t="s">
        <v>1433</v>
      </c>
      <c r="E813" s="107" t="s">
        <v>1745</v>
      </c>
      <c r="F813" s="126">
        <v>9239.82</v>
      </c>
      <c r="G813" s="107" t="str">
        <f t="shared" si="38"/>
        <v>SH19-00811</v>
      </c>
      <c r="H813" s="108"/>
      <c r="I813" s="126"/>
      <c r="J813" s="110">
        <f t="shared" si="39"/>
        <v>9239.82</v>
      </c>
      <c r="K813" s="108"/>
      <c r="L813" s="107"/>
      <c r="M813" s="319">
        <f t="shared" si="40"/>
        <v>0</v>
      </c>
      <c r="N813" s="107"/>
    </row>
    <row r="814" spans="1:14" s="200" customFormat="1" ht="18" customHeight="1">
      <c r="A814" s="125">
        <v>811</v>
      </c>
      <c r="B814" s="107" t="s">
        <v>42</v>
      </c>
      <c r="C814" s="90">
        <v>43494</v>
      </c>
      <c r="D814" s="107" t="s">
        <v>1434</v>
      </c>
      <c r="E814" s="107" t="s">
        <v>1745</v>
      </c>
      <c r="F814" s="126">
        <v>5793.51</v>
      </c>
      <c r="G814" s="107" t="str">
        <f t="shared" si="38"/>
        <v>SH19-00812</v>
      </c>
      <c r="H814" s="108"/>
      <c r="I814" s="126"/>
      <c r="J814" s="110">
        <f t="shared" si="39"/>
        <v>5793.51</v>
      </c>
      <c r="K814" s="108"/>
      <c r="L814" s="107"/>
      <c r="M814" s="319"/>
      <c r="N814" s="107"/>
    </row>
    <row r="815" spans="1:14" s="200" customFormat="1" ht="18" customHeight="1">
      <c r="A815" s="125">
        <v>812</v>
      </c>
      <c r="B815" s="107" t="s">
        <v>42</v>
      </c>
      <c r="C815" s="90">
        <v>43494</v>
      </c>
      <c r="D815" s="107" t="s">
        <v>1435</v>
      </c>
      <c r="E815" s="107" t="s">
        <v>1745</v>
      </c>
      <c r="F815" s="126">
        <v>2331</v>
      </c>
      <c r="G815" s="107" t="str">
        <f t="shared" si="38"/>
        <v>SH19-00813</v>
      </c>
      <c r="H815" s="108"/>
      <c r="I815" s="126"/>
      <c r="J815" s="110">
        <f t="shared" si="39"/>
        <v>2331</v>
      </c>
      <c r="K815" s="108"/>
      <c r="L815" s="107"/>
      <c r="M815" s="319">
        <f t="shared" si="40"/>
        <v>0</v>
      </c>
      <c r="N815" s="107"/>
    </row>
    <row r="816" spans="1:14" s="200" customFormat="1" ht="18" customHeight="1">
      <c r="A816" s="125">
        <v>813</v>
      </c>
      <c r="B816" s="107" t="s">
        <v>42</v>
      </c>
      <c r="C816" s="90">
        <v>43494</v>
      </c>
      <c r="D816" s="107" t="s">
        <v>1436</v>
      </c>
      <c r="E816" s="107" t="s">
        <v>1745</v>
      </c>
      <c r="F816" s="126">
        <v>10413.27</v>
      </c>
      <c r="G816" s="107" t="str">
        <f t="shared" si="38"/>
        <v>SH19-00814</v>
      </c>
      <c r="H816" s="108"/>
      <c r="I816" s="126"/>
      <c r="J816" s="110">
        <f t="shared" si="39"/>
        <v>10413.27</v>
      </c>
      <c r="K816" s="108"/>
      <c r="L816" s="107"/>
      <c r="M816" s="319">
        <f t="shared" si="40"/>
        <v>0</v>
      </c>
      <c r="N816" s="107"/>
    </row>
    <row r="817" spans="1:14" s="200" customFormat="1" ht="18" customHeight="1">
      <c r="A817" s="125">
        <v>814</v>
      </c>
      <c r="B817" s="107" t="s">
        <v>42</v>
      </c>
      <c r="C817" s="90">
        <v>43494</v>
      </c>
      <c r="D817" s="107" t="s">
        <v>1437</v>
      </c>
      <c r="E817" s="107" t="s">
        <v>1745</v>
      </c>
      <c r="F817" s="126">
        <v>7280.28</v>
      </c>
      <c r="G817" s="107" t="str">
        <f t="shared" si="38"/>
        <v>SH19-00815</v>
      </c>
      <c r="H817" s="108"/>
      <c r="I817" s="126"/>
      <c r="J817" s="110">
        <f t="shared" si="39"/>
        <v>7280.28</v>
      </c>
      <c r="K817" s="108"/>
      <c r="L817" s="107"/>
      <c r="M817" s="319">
        <f t="shared" si="40"/>
        <v>0</v>
      </c>
      <c r="N817" s="107"/>
    </row>
    <row r="818" spans="1:14" s="200" customFormat="1" ht="18" customHeight="1">
      <c r="A818" s="125">
        <v>815</v>
      </c>
      <c r="B818" s="107" t="s">
        <v>42</v>
      </c>
      <c r="C818" s="90">
        <v>43494</v>
      </c>
      <c r="D818" s="107" t="s">
        <v>1438</v>
      </c>
      <c r="E818" s="107" t="s">
        <v>1745</v>
      </c>
      <c r="F818" s="126">
        <v>7715.2</v>
      </c>
      <c r="G818" s="107" t="str">
        <f t="shared" si="38"/>
        <v>SH19-00816</v>
      </c>
      <c r="H818" s="108"/>
      <c r="I818" s="126"/>
      <c r="J818" s="110">
        <f t="shared" si="39"/>
        <v>7715.2</v>
      </c>
      <c r="K818" s="108"/>
      <c r="L818" s="107"/>
      <c r="M818" s="319">
        <f t="shared" si="40"/>
        <v>0</v>
      </c>
      <c r="N818" s="107"/>
    </row>
    <row r="819" spans="1:14" s="200" customFormat="1" ht="18" customHeight="1">
      <c r="A819" s="125">
        <v>816</v>
      </c>
      <c r="B819" s="107" t="s">
        <v>42</v>
      </c>
      <c r="C819" s="90">
        <v>43494</v>
      </c>
      <c r="D819" s="107" t="s">
        <v>1439</v>
      </c>
      <c r="E819" s="107" t="s">
        <v>1745</v>
      </c>
      <c r="F819" s="126">
        <v>5230.62</v>
      </c>
      <c r="G819" s="107" t="str">
        <f t="shared" si="38"/>
        <v>SH19-00817</v>
      </c>
      <c r="H819" s="108"/>
      <c r="I819" s="126"/>
      <c r="J819" s="110">
        <f t="shared" si="39"/>
        <v>5230.62</v>
      </c>
      <c r="K819" s="108"/>
      <c r="L819" s="107"/>
      <c r="M819" s="319">
        <f t="shared" si="40"/>
        <v>0</v>
      </c>
      <c r="N819" s="107"/>
    </row>
    <row r="820" spans="1:14" s="200" customFormat="1" ht="18" customHeight="1">
      <c r="A820" s="125">
        <v>817</v>
      </c>
      <c r="B820" s="107" t="s">
        <v>42</v>
      </c>
      <c r="C820" s="90">
        <v>43494</v>
      </c>
      <c r="D820" s="107" t="s">
        <v>1440</v>
      </c>
      <c r="E820" s="107" t="s">
        <v>1745</v>
      </c>
      <c r="F820" s="126">
        <v>2216.9</v>
      </c>
      <c r="G820" s="107" t="str">
        <f t="shared" si="38"/>
        <v>SH19-00818</v>
      </c>
      <c r="H820" s="108"/>
      <c r="I820" s="126"/>
      <c r="J820" s="110">
        <f t="shared" si="39"/>
        <v>2216.9</v>
      </c>
      <c r="K820" s="108"/>
      <c r="L820" s="107"/>
      <c r="M820" s="319">
        <f t="shared" si="40"/>
        <v>0</v>
      </c>
      <c r="N820" s="107"/>
    </row>
    <row r="821" spans="1:14" s="200" customFormat="1" ht="18" customHeight="1">
      <c r="A821" s="125">
        <v>818</v>
      </c>
      <c r="B821" s="107" t="s">
        <v>42</v>
      </c>
      <c r="C821" s="90">
        <v>43494</v>
      </c>
      <c r="D821" s="107" t="s">
        <v>1441</v>
      </c>
      <c r="E821" s="107" t="s">
        <v>1745</v>
      </c>
      <c r="F821" s="126">
        <v>10910.65</v>
      </c>
      <c r="G821" s="107" t="str">
        <f t="shared" si="38"/>
        <v>SH19-00819</v>
      </c>
      <c r="H821" s="108"/>
      <c r="I821" s="126"/>
      <c r="J821" s="110">
        <f t="shared" si="39"/>
        <v>10910.65</v>
      </c>
      <c r="K821" s="108"/>
      <c r="L821" s="107"/>
      <c r="M821" s="319">
        <f t="shared" si="40"/>
        <v>0</v>
      </c>
      <c r="N821" s="107"/>
    </row>
    <row r="822" spans="1:14" s="200" customFormat="1" ht="18" customHeight="1">
      <c r="A822" s="125">
        <v>819</v>
      </c>
      <c r="B822" s="107" t="s">
        <v>42</v>
      </c>
      <c r="C822" s="90">
        <v>43494</v>
      </c>
      <c r="D822" s="107" t="s">
        <v>1442</v>
      </c>
      <c r="E822" s="107" t="s">
        <v>1745</v>
      </c>
      <c r="F822" s="126">
        <v>6284.98</v>
      </c>
      <c r="G822" s="107" t="str">
        <f t="shared" si="38"/>
        <v>SH19-00820</v>
      </c>
      <c r="H822" s="108"/>
      <c r="I822" s="126"/>
      <c r="J822" s="110">
        <f t="shared" si="39"/>
        <v>6284.98</v>
      </c>
      <c r="K822" s="108"/>
      <c r="L822" s="107"/>
      <c r="M822" s="319">
        <f t="shared" si="40"/>
        <v>0</v>
      </c>
      <c r="N822" s="107"/>
    </row>
    <row r="823" spans="1:14" s="200" customFormat="1" ht="18" customHeight="1">
      <c r="A823" s="125">
        <v>820</v>
      </c>
      <c r="B823" s="107" t="s">
        <v>329</v>
      </c>
      <c r="C823" s="90">
        <v>43490</v>
      </c>
      <c r="D823" s="107" t="s">
        <v>1443</v>
      </c>
      <c r="E823" s="107" t="s">
        <v>1709</v>
      </c>
      <c r="F823" s="126">
        <v>524.4</v>
      </c>
      <c r="G823" s="107" t="str">
        <f t="shared" si="38"/>
        <v>SH19-00821</v>
      </c>
      <c r="H823" s="108"/>
      <c r="I823" s="126"/>
      <c r="J823" s="110">
        <f t="shared" si="39"/>
        <v>524.4</v>
      </c>
      <c r="K823" s="108"/>
      <c r="L823" s="107"/>
      <c r="M823" s="319">
        <f t="shared" si="40"/>
        <v>0</v>
      </c>
      <c r="N823" s="107"/>
    </row>
    <row r="824" spans="1:14" s="200" customFormat="1" ht="18" customHeight="1">
      <c r="A824" s="125">
        <v>821</v>
      </c>
      <c r="B824" s="107" t="s">
        <v>329</v>
      </c>
      <c r="C824" s="90">
        <v>43490</v>
      </c>
      <c r="D824" s="107" t="s">
        <v>1444</v>
      </c>
      <c r="E824" s="107" t="s">
        <v>1709</v>
      </c>
      <c r="F824" s="126">
        <v>3093.6</v>
      </c>
      <c r="G824" s="107" t="str">
        <f t="shared" si="38"/>
        <v>SH19-00822</v>
      </c>
      <c r="H824" s="108"/>
      <c r="I824" s="126"/>
      <c r="J824" s="110">
        <f t="shared" si="39"/>
        <v>3093.6</v>
      </c>
      <c r="K824" s="108"/>
      <c r="L824" s="107"/>
      <c r="M824" s="319">
        <f t="shared" si="40"/>
        <v>0</v>
      </c>
      <c r="N824" s="107"/>
    </row>
    <row r="825" spans="1:14" s="200" customFormat="1" ht="18" customHeight="1">
      <c r="A825" s="125">
        <v>822</v>
      </c>
      <c r="B825" s="107" t="s">
        <v>142</v>
      </c>
      <c r="C825" s="90">
        <v>43491</v>
      </c>
      <c r="D825" s="107" t="s">
        <v>1445</v>
      </c>
      <c r="E825" s="107" t="s">
        <v>1709</v>
      </c>
      <c r="F825" s="126">
        <v>2206.41</v>
      </c>
      <c r="G825" s="107" t="str">
        <f t="shared" si="38"/>
        <v>SH19-00823</v>
      </c>
      <c r="H825" s="108"/>
      <c r="I825" s="126"/>
      <c r="J825" s="110">
        <f t="shared" si="39"/>
        <v>2206.41</v>
      </c>
      <c r="K825" s="108"/>
      <c r="L825" s="107"/>
      <c r="M825" s="319">
        <f t="shared" si="40"/>
        <v>0</v>
      </c>
      <c r="N825" s="107"/>
    </row>
    <row r="826" spans="1:14" s="200" customFormat="1" ht="18" customHeight="1">
      <c r="A826" s="125">
        <v>823</v>
      </c>
      <c r="B826" s="107" t="s">
        <v>142</v>
      </c>
      <c r="C826" s="90">
        <v>43491</v>
      </c>
      <c r="D826" s="107" t="s">
        <v>1446</v>
      </c>
      <c r="E826" s="107" t="s">
        <v>1709</v>
      </c>
      <c r="F826" s="126">
        <v>1560.75</v>
      </c>
      <c r="G826" s="107" t="str">
        <f t="shared" si="38"/>
        <v>SH19-00824</v>
      </c>
      <c r="H826" s="108"/>
      <c r="I826" s="126"/>
      <c r="J826" s="110">
        <f t="shared" si="39"/>
        <v>1560.75</v>
      </c>
      <c r="K826" s="108"/>
      <c r="L826" s="107"/>
      <c r="M826" s="319">
        <f t="shared" si="40"/>
        <v>0</v>
      </c>
      <c r="N826" s="107"/>
    </row>
    <row r="827" spans="1:14" s="200" customFormat="1" ht="18" customHeight="1">
      <c r="A827" s="125">
        <v>824</v>
      </c>
      <c r="B827" s="107" t="s">
        <v>55</v>
      </c>
      <c r="C827" s="90">
        <v>43491</v>
      </c>
      <c r="D827" s="107" t="s">
        <v>1447</v>
      </c>
      <c r="E827" s="324" t="s">
        <v>1709</v>
      </c>
      <c r="F827" s="126">
        <v>1447.74</v>
      </c>
      <c r="G827" s="107" t="str">
        <f t="shared" si="38"/>
        <v>SH19-00825</v>
      </c>
      <c r="H827" s="108"/>
      <c r="I827" s="126"/>
      <c r="J827" s="110">
        <f t="shared" si="39"/>
        <v>1447.74</v>
      </c>
      <c r="K827" s="108"/>
      <c r="L827" s="107"/>
      <c r="M827" s="319">
        <f t="shared" si="40"/>
        <v>0</v>
      </c>
      <c r="N827" s="107"/>
    </row>
    <row r="828" spans="1:14" s="200" customFormat="1" ht="18" customHeight="1">
      <c r="A828" s="125">
        <v>825</v>
      </c>
      <c r="B828" s="107" t="s">
        <v>55</v>
      </c>
      <c r="C828" s="90">
        <v>43491</v>
      </c>
      <c r="D828" s="107" t="s">
        <v>1448</v>
      </c>
      <c r="E828" s="324" t="s">
        <v>1709</v>
      </c>
      <c r="F828" s="126">
        <v>1549.62</v>
      </c>
      <c r="G828" s="107" t="str">
        <f t="shared" ref="G828:G911" si="41">D828</f>
        <v>SH19-00826</v>
      </c>
      <c r="H828" s="108"/>
      <c r="I828" s="126"/>
      <c r="J828" s="110">
        <f t="shared" si="39"/>
        <v>1549.62</v>
      </c>
      <c r="K828" s="108"/>
      <c r="L828" s="107"/>
      <c r="M828" s="319">
        <f t="shared" si="40"/>
        <v>0</v>
      </c>
      <c r="N828" s="107"/>
    </row>
    <row r="829" spans="1:14" s="200" customFormat="1" ht="18" customHeight="1">
      <c r="A829" s="125">
        <v>826</v>
      </c>
      <c r="B829" s="107" t="s">
        <v>43</v>
      </c>
      <c r="C829" s="90">
        <v>43491</v>
      </c>
      <c r="D829" s="107" t="s">
        <v>1449</v>
      </c>
      <c r="E829" s="107" t="s">
        <v>1709</v>
      </c>
      <c r="F829" s="126">
        <v>3794.3</v>
      </c>
      <c r="G829" s="107" t="str">
        <f t="shared" si="41"/>
        <v>SH19-00827</v>
      </c>
      <c r="H829" s="108"/>
      <c r="I829" s="126"/>
      <c r="J829" s="110">
        <f t="shared" si="39"/>
        <v>3794.3</v>
      </c>
      <c r="K829" s="108"/>
      <c r="L829" s="107"/>
      <c r="M829" s="319">
        <f t="shared" si="40"/>
        <v>0</v>
      </c>
      <c r="N829" s="107"/>
    </row>
    <row r="830" spans="1:14" s="200" customFormat="1" ht="18" customHeight="1">
      <c r="A830" s="125">
        <v>827</v>
      </c>
      <c r="B830" s="107" t="s">
        <v>141</v>
      </c>
      <c r="C830" s="90">
        <v>43491</v>
      </c>
      <c r="D830" s="107" t="s">
        <v>1450</v>
      </c>
      <c r="E830" s="324" t="s">
        <v>1709</v>
      </c>
      <c r="F830" s="126">
        <v>2166</v>
      </c>
      <c r="G830" s="107" t="str">
        <f t="shared" si="41"/>
        <v>SH19-00828</v>
      </c>
      <c r="H830" s="108"/>
      <c r="I830" s="126"/>
      <c r="J830" s="110">
        <f t="shared" si="39"/>
        <v>2166</v>
      </c>
      <c r="K830" s="108"/>
      <c r="L830" s="107"/>
      <c r="M830" s="319">
        <f t="shared" si="40"/>
        <v>0</v>
      </c>
      <c r="N830" s="107"/>
    </row>
    <row r="831" spans="1:14" s="200" customFormat="1" ht="18" customHeight="1">
      <c r="A831" s="125">
        <v>828</v>
      </c>
      <c r="B831" s="107" t="s">
        <v>42</v>
      </c>
      <c r="C831" s="90">
        <v>43494</v>
      </c>
      <c r="D831" s="107" t="s">
        <v>1451</v>
      </c>
      <c r="E831" s="107" t="s">
        <v>1745</v>
      </c>
      <c r="F831" s="126">
        <v>11165.27</v>
      </c>
      <c r="G831" s="107" t="str">
        <f t="shared" si="41"/>
        <v>SH19-00829</v>
      </c>
      <c r="H831" s="108"/>
      <c r="I831" s="126"/>
      <c r="J831" s="110">
        <f t="shared" si="39"/>
        <v>11165.27</v>
      </c>
      <c r="K831" s="108"/>
      <c r="L831" s="107"/>
      <c r="M831" s="319">
        <f t="shared" si="40"/>
        <v>0</v>
      </c>
      <c r="N831" s="107"/>
    </row>
    <row r="832" spans="1:14" s="200" customFormat="1" ht="18" customHeight="1">
      <c r="A832" s="125">
        <v>829</v>
      </c>
      <c r="B832" s="107" t="s">
        <v>42</v>
      </c>
      <c r="C832" s="90">
        <v>43494</v>
      </c>
      <c r="D832" s="107" t="s">
        <v>1452</v>
      </c>
      <c r="E832" s="107" t="s">
        <v>1745</v>
      </c>
      <c r="F832" s="126">
        <v>6767.87</v>
      </c>
      <c r="G832" s="107" t="str">
        <f t="shared" si="41"/>
        <v>SH19-00830</v>
      </c>
      <c r="H832" s="108"/>
      <c r="I832" s="126"/>
      <c r="J832" s="110">
        <f t="shared" si="39"/>
        <v>6767.87</v>
      </c>
      <c r="K832" s="108"/>
      <c r="L832" s="107"/>
      <c r="M832" s="319">
        <f t="shared" si="40"/>
        <v>0</v>
      </c>
      <c r="N832" s="107"/>
    </row>
    <row r="833" spans="1:14" s="200" customFormat="1" ht="18" customHeight="1">
      <c r="A833" s="125">
        <v>830</v>
      </c>
      <c r="B833" s="107" t="s">
        <v>139</v>
      </c>
      <c r="C833" s="90">
        <v>43493</v>
      </c>
      <c r="D833" s="107" t="s">
        <v>1453</v>
      </c>
      <c r="E833" s="107" t="s">
        <v>1709</v>
      </c>
      <c r="F833" s="126">
        <v>1479</v>
      </c>
      <c r="G833" s="107" t="str">
        <f t="shared" si="41"/>
        <v>SH19-00831</v>
      </c>
      <c r="H833" s="108"/>
      <c r="I833" s="126"/>
      <c r="J833" s="110">
        <f t="shared" si="39"/>
        <v>1479</v>
      </c>
      <c r="K833" s="108"/>
      <c r="L833" s="107"/>
      <c r="M833" s="319">
        <f t="shared" si="40"/>
        <v>0</v>
      </c>
      <c r="N833" s="107"/>
    </row>
    <row r="834" spans="1:14" s="200" customFormat="1" ht="18" customHeight="1">
      <c r="A834" s="125">
        <v>831</v>
      </c>
      <c r="B834" s="107" t="s">
        <v>42</v>
      </c>
      <c r="C834" s="90">
        <v>43494</v>
      </c>
      <c r="D834" s="107" t="s">
        <v>1454</v>
      </c>
      <c r="E834" s="107" t="s">
        <v>1745</v>
      </c>
      <c r="F834" s="126">
        <v>3652.65</v>
      </c>
      <c r="G834" s="107" t="str">
        <f t="shared" si="41"/>
        <v>SH19-00832</v>
      </c>
      <c r="H834" s="108"/>
      <c r="I834" s="126"/>
      <c r="J834" s="110">
        <f t="shared" si="39"/>
        <v>3652.65</v>
      </c>
      <c r="K834" s="108"/>
      <c r="L834" s="107"/>
      <c r="M834" s="319">
        <f t="shared" si="40"/>
        <v>0</v>
      </c>
      <c r="N834" s="107"/>
    </row>
    <row r="835" spans="1:14" s="200" customFormat="1" ht="18" customHeight="1">
      <c r="A835" s="125">
        <v>832</v>
      </c>
      <c r="B835" s="107" t="s">
        <v>291</v>
      </c>
      <c r="C835" s="90">
        <v>43493</v>
      </c>
      <c r="D835" s="107" t="s">
        <v>1455</v>
      </c>
      <c r="E835" s="107" t="s">
        <v>1709</v>
      </c>
      <c r="F835" s="126">
        <v>7386.3</v>
      </c>
      <c r="G835" s="107" t="str">
        <f t="shared" si="41"/>
        <v>SH19-00833</v>
      </c>
      <c r="H835" s="108"/>
      <c r="I835" s="126"/>
      <c r="J835" s="110">
        <f t="shared" si="39"/>
        <v>7386.3</v>
      </c>
      <c r="K835" s="108"/>
      <c r="L835" s="107"/>
      <c r="M835" s="319">
        <f t="shared" si="40"/>
        <v>0</v>
      </c>
      <c r="N835" s="107"/>
    </row>
    <row r="836" spans="1:14" s="200" customFormat="1" ht="18" customHeight="1">
      <c r="A836" s="125">
        <v>833</v>
      </c>
      <c r="B836" s="107" t="s">
        <v>298</v>
      </c>
      <c r="C836" s="90">
        <v>43493</v>
      </c>
      <c r="D836" s="107" t="s">
        <v>1456</v>
      </c>
      <c r="E836" s="107" t="s">
        <v>1709</v>
      </c>
      <c r="F836" s="126">
        <v>2834.53</v>
      </c>
      <c r="G836" s="107" t="str">
        <f t="shared" si="41"/>
        <v>SH19-00834</v>
      </c>
      <c r="H836" s="108"/>
      <c r="I836" s="126"/>
      <c r="J836" s="110">
        <f t="shared" ref="J836:J899" si="42">F836-I836</f>
        <v>2834.53</v>
      </c>
      <c r="K836" s="108"/>
      <c r="L836" s="107"/>
      <c r="M836" s="319">
        <f t="shared" si="40"/>
        <v>0</v>
      </c>
      <c r="N836" s="107"/>
    </row>
    <row r="837" spans="1:14" s="200" customFormat="1" ht="18" customHeight="1">
      <c r="A837" s="125">
        <v>834</v>
      </c>
      <c r="B837" s="107" t="s">
        <v>142</v>
      </c>
      <c r="C837" s="90">
        <v>43493</v>
      </c>
      <c r="D837" s="107" t="s">
        <v>1457</v>
      </c>
      <c r="E837" s="107" t="s">
        <v>1709</v>
      </c>
      <c r="F837" s="126">
        <v>627</v>
      </c>
      <c r="G837" s="107" t="str">
        <f t="shared" si="41"/>
        <v>SH19-00835</v>
      </c>
      <c r="H837" s="108"/>
      <c r="I837" s="126"/>
      <c r="J837" s="110">
        <f t="shared" si="42"/>
        <v>627</v>
      </c>
      <c r="K837" s="108"/>
      <c r="L837" s="107"/>
      <c r="M837" s="319">
        <f t="shared" si="40"/>
        <v>0</v>
      </c>
      <c r="N837" s="107"/>
    </row>
    <row r="838" spans="1:14" s="200" customFormat="1" ht="18" customHeight="1">
      <c r="A838" s="125">
        <v>835</v>
      </c>
      <c r="B838" s="107" t="s">
        <v>237</v>
      </c>
      <c r="C838" s="90">
        <v>43493</v>
      </c>
      <c r="D838" s="107" t="s">
        <v>1458</v>
      </c>
      <c r="E838" s="107" t="s">
        <v>1709</v>
      </c>
      <c r="F838" s="126">
        <v>5673.17</v>
      </c>
      <c r="G838" s="107" t="str">
        <f t="shared" si="41"/>
        <v>SH19-00836</v>
      </c>
      <c r="H838" s="108"/>
      <c r="I838" s="126"/>
      <c r="J838" s="110">
        <f t="shared" si="42"/>
        <v>5673.17</v>
      </c>
      <c r="K838" s="108"/>
      <c r="L838" s="107"/>
      <c r="M838" s="319">
        <f t="shared" si="40"/>
        <v>0</v>
      </c>
      <c r="N838" s="107"/>
    </row>
    <row r="839" spans="1:14" s="200" customFormat="1" ht="18" customHeight="1">
      <c r="A839" s="125">
        <v>836</v>
      </c>
      <c r="B839" s="107" t="s">
        <v>43</v>
      </c>
      <c r="C839" s="90">
        <v>43493</v>
      </c>
      <c r="D839" s="107" t="s">
        <v>1459</v>
      </c>
      <c r="E839" s="107" t="s">
        <v>1709</v>
      </c>
      <c r="F839" s="126">
        <v>4419.5</v>
      </c>
      <c r="G839" s="107" t="str">
        <f t="shared" si="41"/>
        <v>SH19-00837</v>
      </c>
      <c r="H839" s="108"/>
      <c r="I839" s="126"/>
      <c r="J839" s="110">
        <f t="shared" si="42"/>
        <v>4419.5</v>
      </c>
      <c r="K839" s="108"/>
      <c r="L839" s="107"/>
      <c r="M839" s="319">
        <f t="shared" si="40"/>
        <v>0</v>
      </c>
      <c r="N839" s="107"/>
    </row>
    <row r="840" spans="1:14" s="200" customFormat="1" ht="18" customHeight="1">
      <c r="A840" s="125">
        <v>837</v>
      </c>
      <c r="B840" s="107" t="s">
        <v>1746</v>
      </c>
      <c r="C840" s="90"/>
      <c r="D840" s="327" t="s">
        <v>1460</v>
      </c>
      <c r="E840" s="107" t="s">
        <v>1709</v>
      </c>
      <c r="F840" s="126">
        <v>0</v>
      </c>
      <c r="G840" s="107" t="str">
        <f t="shared" si="41"/>
        <v>SH19-00838</v>
      </c>
      <c r="H840" s="108"/>
      <c r="I840" s="126"/>
      <c r="J840" s="110">
        <f t="shared" si="42"/>
        <v>0</v>
      </c>
      <c r="K840" s="108"/>
      <c r="L840" s="107"/>
      <c r="M840" s="319">
        <f t="shared" si="40"/>
        <v>0</v>
      </c>
      <c r="N840" s="107"/>
    </row>
    <row r="841" spans="1:14" s="200" customFormat="1" ht="18" customHeight="1">
      <c r="A841" s="125">
        <v>838</v>
      </c>
      <c r="B841" s="107" t="s">
        <v>1754</v>
      </c>
      <c r="C841" s="90">
        <v>43493</v>
      </c>
      <c r="D841" s="107" t="s">
        <v>1461</v>
      </c>
      <c r="E841" s="107" t="s">
        <v>1709</v>
      </c>
      <c r="F841" s="126">
        <v>3483.3</v>
      </c>
      <c r="G841" s="107" t="str">
        <f t="shared" si="41"/>
        <v>SH19-00839</v>
      </c>
      <c r="H841" s="108"/>
      <c r="I841" s="126"/>
      <c r="J841" s="110">
        <f t="shared" si="42"/>
        <v>3483.3</v>
      </c>
      <c r="K841" s="108"/>
      <c r="L841" s="107"/>
      <c r="M841" s="319">
        <f t="shared" si="40"/>
        <v>0</v>
      </c>
      <c r="N841" s="107"/>
    </row>
    <row r="842" spans="1:14" s="200" customFormat="1" ht="18" customHeight="1">
      <c r="A842" s="125">
        <v>839</v>
      </c>
      <c r="B842" s="107" t="s">
        <v>129</v>
      </c>
      <c r="C842" s="90">
        <v>43493</v>
      </c>
      <c r="D842" s="107" t="s">
        <v>1462</v>
      </c>
      <c r="E842" s="107" t="s">
        <v>1709</v>
      </c>
      <c r="F842" s="126">
        <v>8756.1</v>
      </c>
      <c r="G842" s="107" t="str">
        <f t="shared" si="41"/>
        <v>SH19-00840</v>
      </c>
      <c r="H842" s="108"/>
      <c r="I842" s="126"/>
      <c r="J842" s="110">
        <f t="shared" si="42"/>
        <v>8756.1</v>
      </c>
      <c r="K842" s="108"/>
      <c r="L842" s="107"/>
      <c r="M842" s="319">
        <f t="shared" si="40"/>
        <v>0</v>
      </c>
      <c r="N842" s="107"/>
    </row>
    <row r="843" spans="1:14" s="200" customFormat="1" ht="18" customHeight="1">
      <c r="A843" s="125">
        <v>840</v>
      </c>
      <c r="B843" s="107" t="s">
        <v>139</v>
      </c>
      <c r="C843" s="90">
        <v>43493</v>
      </c>
      <c r="D843" s="107" t="s">
        <v>1463</v>
      </c>
      <c r="E843" s="324" t="s">
        <v>1709</v>
      </c>
      <c r="F843" s="126">
        <v>1223.0999999999999</v>
      </c>
      <c r="G843" s="107" t="str">
        <f t="shared" si="41"/>
        <v>SH19-00841</v>
      </c>
      <c r="H843" s="108"/>
      <c r="I843" s="126"/>
      <c r="J843" s="110">
        <f t="shared" si="42"/>
        <v>1223.0999999999999</v>
      </c>
      <c r="K843" s="108"/>
      <c r="L843" s="107"/>
      <c r="M843" s="319">
        <f t="shared" si="40"/>
        <v>0</v>
      </c>
      <c r="N843" s="107"/>
    </row>
    <row r="844" spans="1:14" s="200" customFormat="1" ht="18" customHeight="1">
      <c r="A844" s="125">
        <v>841</v>
      </c>
      <c r="B844" s="107" t="s">
        <v>42</v>
      </c>
      <c r="C844" s="90">
        <v>43494</v>
      </c>
      <c r="D844" s="107" t="s">
        <v>1464</v>
      </c>
      <c r="E844" s="107" t="s">
        <v>1745</v>
      </c>
      <c r="F844" s="126">
        <v>5650.22</v>
      </c>
      <c r="G844" s="107" t="str">
        <f t="shared" si="41"/>
        <v>SH19-00842</v>
      </c>
      <c r="H844" s="108"/>
      <c r="I844" s="126"/>
      <c r="J844" s="110">
        <f t="shared" si="42"/>
        <v>5650.22</v>
      </c>
      <c r="K844" s="108"/>
      <c r="L844" s="107"/>
      <c r="M844" s="319">
        <f t="shared" si="40"/>
        <v>0</v>
      </c>
      <c r="N844" s="107"/>
    </row>
    <row r="845" spans="1:14" s="200" customFormat="1" ht="18" customHeight="1">
      <c r="A845" s="125">
        <v>842</v>
      </c>
      <c r="B845" s="107" t="s">
        <v>42</v>
      </c>
      <c r="C845" s="90">
        <v>43494</v>
      </c>
      <c r="D845" s="107" t="s">
        <v>1465</v>
      </c>
      <c r="E845" s="107" t="s">
        <v>1745</v>
      </c>
      <c r="F845" s="126">
        <v>4544.49</v>
      </c>
      <c r="G845" s="107" t="str">
        <f t="shared" si="41"/>
        <v>SH19-00843</v>
      </c>
      <c r="H845" s="108"/>
      <c r="I845" s="126"/>
      <c r="J845" s="110">
        <f t="shared" si="42"/>
        <v>4544.49</v>
      </c>
      <c r="K845" s="108"/>
      <c r="L845" s="107"/>
      <c r="M845" s="319">
        <f t="shared" si="40"/>
        <v>0</v>
      </c>
      <c r="N845" s="107"/>
    </row>
    <row r="846" spans="1:14" s="200" customFormat="1" ht="18" customHeight="1">
      <c r="A846" s="125">
        <v>843</v>
      </c>
      <c r="B846" s="107" t="s">
        <v>291</v>
      </c>
      <c r="C846" s="90">
        <v>43493</v>
      </c>
      <c r="D846" s="107" t="s">
        <v>1466</v>
      </c>
      <c r="E846" s="107" t="s">
        <v>1709</v>
      </c>
      <c r="F846" s="126">
        <v>4052.39</v>
      </c>
      <c r="G846" s="107" t="str">
        <f t="shared" si="41"/>
        <v>SH19-00844</v>
      </c>
      <c r="H846" s="108"/>
      <c r="I846" s="126"/>
      <c r="J846" s="110">
        <f t="shared" si="42"/>
        <v>4052.39</v>
      </c>
      <c r="K846" s="108"/>
      <c r="L846" s="107"/>
      <c r="M846" s="319">
        <f t="shared" si="40"/>
        <v>0</v>
      </c>
      <c r="N846" s="107"/>
    </row>
    <row r="847" spans="1:14" s="200" customFormat="1" ht="18" customHeight="1">
      <c r="A847" s="125">
        <v>844</v>
      </c>
      <c r="B847" s="107" t="s">
        <v>42</v>
      </c>
      <c r="C847" s="90">
        <v>43493</v>
      </c>
      <c r="D847" s="107" t="s">
        <v>1467</v>
      </c>
      <c r="E847" s="324" t="s">
        <v>1744</v>
      </c>
      <c r="F847" s="126">
        <v>1352.42</v>
      </c>
      <c r="G847" s="107" t="str">
        <f t="shared" si="41"/>
        <v>SH19-00845</v>
      </c>
      <c r="H847" s="108"/>
      <c r="I847" s="126"/>
      <c r="J847" s="110">
        <f t="shared" si="42"/>
        <v>1352.42</v>
      </c>
      <c r="K847" s="108"/>
      <c r="L847" s="107"/>
      <c r="M847" s="319">
        <f t="shared" si="40"/>
        <v>0</v>
      </c>
      <c r="N847" s="107"/>
    </row>
    <row r="848" spans="1:14" s="200" customFormat="1" ht="18" customHeight="1">
      <c r="A848" s="125">
        <v>845</v>
      </c>
      <c r="B848" s="107" t="s">
        <v>42</v>
      </c>
      <c r="C848" s="90">
        <v>43493</v>
      </c>
      <c r="D848" s="107" t="s">
        <v>1468</v>
      </c>
      <c r="E848" s="324" t="s">
        <v>1744</v>
      </c>
      <c r="F848" s="126">
        <v>48.62</v>
      </c>
      <c r="G848" s="107" t="str">
        <f t="shared" si="41"/>
        <v>SH19-00846</v>
      </c>
      <c r="H848" s="108"/>
      <c r="I848" s="126"/>
      <c r="J848" s="110">
        <f t="shared" si="42"/>
        <v>48.62</v>
      </c>
      <c r="K848" s="108"/>
      <c r="L848" s="107"/>
      <c r="M848" s="319">
        <f t="shared" si="40"/>
        <v>0</v>
      </c>
      <c r="N848" s="107"/>
    </row>
    <row r="849" spans="1:14" s="200" customFormat="1" ht="18" customHeight="1">
      <c r="A849" s="125">
        <v>846</v>
      </c>
      <c r="B849" s="107" t="s">
        <v>53</v>
      </c>
      <c r="C849" s="90">
        <v>43493</v>
      </c>
      <c r="D849" s="107" t="s">
        <v>1469</v>
      </c>
      <c r="E849" s="107" t="s">
        <v>1709</v>
      </c>
      <c r="F849" s="126">
        <v>2140.71</v>
      </c>
      <c r="G849" s="107" t="str">
        <f t="shared" si="41"/>
        <v>SH19-00847</v>
      </c>
      <c r="H849" s="108"/>
      <c r="I849" s="126"/>
      <c r="J849" s="110">
        <f t="shared" si="42"/>
        <v>2140.71</v>
      </c>
      <c r="K849" s="108"/>
      <c r="L849" s="107"/>
      <c r="M849" s="319">
        <f t="shared" si="40"/>
        <v>0</v>
      </c>
      <c r="N849" s="107"/>
    </row>
    <row r="850" spans="1:14" s="200" customFormat="1" ht="18" customHeight="1">
      <c r="A850" s="125">
        <v>847</v>
      </c>
      <c r="B850" s="107" t="s">
        <v>129</v>
      </c>
      <c r="C850" s="90">
        <v>43493</v>
      </c>
      <c r="D850" s="107" t="s">
        <v>1470</v>
      </c>
      <c r="E850" s="107" t="s">
        <v>1709</v>
      </c>
      <c r="F850" s="126">
        <v>1905.53</v>
      </c>
      <c r="G850" s="107" t="str">
        <f t="shared" si="41"/>
        <v>SH19-00848</v>
      </c>
      <c r="H850" s="108"/>
      <c r="I850" s="126"/>
      <c r="J850" s="110">
        <f t="shared" si="42"/>
        <v>1905.53</v>
      </c>
      <c r="K850" s="108"/>
      <c r="L850" s="107"/>
      <c r="M850" s="319">
        <f t="shared" si="40"/>
        <v>0</v>
      </c>
      <c r="N850" s="107"/>
    </row>
    <row r="851" spans="1:14" s="200" customFormat="1" ht="18" customHeight="1">
      <c r="A851" s="125">
        <v>848</v>
      </c>
      <c r="B851" s="107" t="s">
        <v>142</v>
      </c>
      <c r="C851" s="90">
        <v>43493</v>
      </c>
      <c r="D851" s="107" t="s">
        <v>1471</v>
      </c>
      <c r="E851" s="107" t="s">
        <v>1709</v>
      </c>
      <c r="F851" s="126">
        <v>3025.84</v>
      </c>
      <c r="G851" s="107" t="str">
        <f t="shared" si="41"/>
        <v>SH19-00849</v>
      </c>
      <c r="H851" s="108"/>
      <c r="I851" s="126"/>
      <c r="J851" s="110">
        <f t="shared" si="42"/>
        <v>3025.84</v>
      </c>
      <c r="K851" s="108"/>
      <c r="L851" s="107"/>
      <c r="M851" s="319">
        <f t="shared" si="40"/>
        <v>0</v>
      </c>
      <c r="N851" s="107"/>
    </row>
    <row r="852" spans="1:14" s="200" customFormat="1" ht="18" customHeight="1">
      <c r="A852" s="125">
        <v>849</v>
      </c>
      <c r="B852" s="107" t="s">
        <v>142</v>
      </c>
      <c r="C852" s="90">
        <v>43493</v>
      </c>
      <c r="D852" s="107" t="s">
        <v>1472</v>
      </c>
      <c r="E852" s="107" t="s">
        <v>1709</v>
      </c>
      <c r="F852" s="126">
        <v>593.03</v>
      </c>
      <c r="G852" s="107" t="str">
        <f t="shared" si="41"/>
        <v>SH19-00850</v>
      </c>
      <c r="H852" s="108"/>
      <c r="I852" s="126"/>
      <c r="J852" s="110">
        <f t="shared" si="42"/>
        <v>593.03</v>
      </c>
      <c r="K852" s="108"/>
      <c r="L852" s="107"/>
      <c r="M852" s="319">
        <f t="shared" si="40"/>
        <v>0</v>
      </c>
      <c r="N852" s="107"/>
    </row>
    <row r="853" spans="1:14" s="200" customFormat="1" ht="18" customHeight="1">
      <c r="A853" s="125">
        <v>850</v>
      </c>
      <c r="B853" s="107" t="s">
        <v>49</v>
      </c>
      <c r="C853" s="90">
        <v>43493</v>
      </c>
      <c r="D853" s="107" t="s">
        <v>1473</v>
      </c>
      <c r="E853" s="107" t="s">
        <v>1709</v>
      </c>
      <c r="F853" s="126">
        <v>14242.8</v>
      </c>
      <c r="G853" s="107" t="str">
        <f t="shared" si="41"/>
        <v>SH19-00851</v>
      </c>
      <c r="H853" s="108"/>
      <c r="I853" s="126"/>
      <c r="J853" s="110">
        <f t="shared" si="42"/>
        <v>14242.8</v>
      </c>
      <c r="K853" s="108"/>
      <c r="L853" s="107"/>
      <c r="M853" s="319">
        <f t="shared" si="40"/>
        <v>0</v>
      </c>
      <c r="N853" s="107"/>
    </row>
    <row r="854" spans="1:14" s="200" customFormat="1" ht="18" customHeight="1">
      <c r="A854" s="125">
        <v>851</v>
      </c>
      <c r="B854" s="107" t="s">
        <v>142</v>
      </c>
      <c r="C854" s="90">
        <v>43493</v>
      </c>
      <c r="D854" s="107" t="s">
        <v>1474</v>
      </c>
      <c r="E854" s="107" t="s">
        <v>1709</v>
      </c>
      <c r="F854" s="126">
        <v>373.75</v>
      </c>
      <c r="G854" s="107" t="str">
        <f t="shared" si="41"/>
        <v>SH19-00852</v>
      </c>
      <c r="H854" s="108"/>
      <c r="I854" s="126"/>
      <c r="J854" s="110">
        <f t="shared" si="42"/>
        <v>373.75</v>
      </c>
      <c r="K854" s="108"/>
      <c r="L854" s="107"/>
      <c r="M854" s="319">
        <f t="shared" si="40"/>
        <v>0</v>
      </c>
      <c r="N854" s="107"/>
    </row>
    <row r="855" spans="1:14" s="200" customFormat="1" ht="18" customHeight="1">
      <c r="A855" s="125">
        <v>852</v>
      </c>
      <c r="B855" s="107" t="s">
        <v>1727</v>
      </c>
      <c r="C855" s="90">
        <v>43493</v>
      </c>
      <c r="D855" s="107" t="s">
        <v>1475</v>
      </c>
      <c r="E855" s="107" t="s">
        <v>1709</v>
      </c>
      <c r="F855" s="126">
        <v>928.8</v>
      </c>
      <c r="G855" s="107" t="str">
        <f t="shared" si="41"/>
        <v>SH19-00853</v>
      </c>
      <c r="H855" s="108"/>
      <c r="I855" s="126"/>
      <c r="J855" s="110">
        <f t="shared" si="42"/>
        <v>928.8</v>
      </c>
      <c r="K855" s="108"/>
      <c r="L855" s="107"/>
      <c r="M855" s="319">
        <f t="shared" si="40"/>
        <v>0</v>
      </c>
      <c r="N855" s="107"/>
    </row>
    <row r="856" spans="1:14" s="200" customFormat="1" ht="18" customHeight="1">
      <c r="A856" s="125">
        <v>853</v>
      </c>
      <c r="B856" s="107" t="s">
        <v>43</v>
      </c>
      <c r="C856" s="90">
        <v>43493</v>
      </c>
      <c r="D856" s="107" t="s">
        <v>1476</v>
      </c>
      <c r="E856" s="107" t="s">
        <v>1709</v>
      </c>
      <c r="F856" s="126">
        <v>3026.42</v>
      </c>
      <c r="G856" s="107" t="str">
        <f t="shared" si="41"/>
        <v>SH19-00854</v>
      </c>
      <c r="H856" s="108"/>
      <c r="I856" s="126"/>
      <c r="J856" s="110">
        <f t="shared" si="42"/>
        <v>3026.42</v>
      </c>
      <c r="K856" s="108"/>
      <c r="L856" s="107"/>
      <c r="M856" s="319">
        <f t="shared" si="40"/>
        <v>0</v>
      </c>
      <c r="N856" s="107"/>
    </row>
    <row r="857" spans="1:14" s="200" customFormat="1" ht="18" customHeight="1">
      <c r="A857" s="125">
        <v>854</v>
      </c>
      <c r="B857" s="107" t="s">
        <v>43</v>
      </c>
      <c r="C857" s="90">
        <v>43493</v>
      </c>
      <c r="D857" s="107" t="s">
        <v>1477</v>
      </c>
      <c r="E857" s="107" t="s">
        <v>1709</v>
      </c>
      <c r="F857" s="126">
        <v>664.83</v>
      </c>
      <c r="G857" s="107" t="str">
        <f t="shared" si="41"/>
        <v>SH19-00855</v>
      </c>
      <c r="H857" s="108"/>
      <c r="I857" s="126"/>
      <c r="J857" s="110">
        <f t="shared" si="42"/>
        <v>664.83</v>
      </c>
      <c r="K857" s="108"/>
      <c r="L857" s="107"/>
      <c r="M857" s="319">
        <f t="shared" si="40"/>
        <v>0</v>
      </c>
      <c r="N857" s="107"/>
    </row>
    <row r="858" spans="1:14" s="200" customFormat="1" ht="18" customHeight="1">
      <c r="A858" s="125">
        <v>855</v>
      </c>
      <c r="B858" s="107" t="s">
        <v>42</v>
      </c>
      <c r="C858" s="90">
        <v>43494</v>
      </c>
      <c r="D858" s="107" t="s">
        <v>1478</v>
      </c>
      <c r="E858" s="107" t="s">
        <v>1745</v>
      </c>
      <c r="F858" s="126">
        <v>13306.98</v>
      </c>
      <c r="G858" s="107" t="str">
        <f t="shared" si="41"/>
        <v>SH19-00856</v>
      </c>
      <c r="H858" s="108"/>
      <c r="I858" s="126"/>
      <c r="J858" s="110">
        <f t="shared" si="42"/>
        <v>13306.98</v>
      </c>
      <c r="K858" s="108"/>
      <c r="L858" s="107"/>
      <c r="M858" s="319">
        <f t="shared" si="40"/>
        <v>0</v>
      </c>
      <c r="N858" s="107"/>
    </row>
    <row r="859" spans="1:14" s="200" customFormat="1" ht="18" customHeight="1">
      <c r="A859" s="125">
        <v>856</v>
      </c>
      <c r="B859" s="107" t="s">
        <v>42</v>
      </c>
      <c r="C859" s="90">
        <v>43494</v>
      </c>
      <c r="D859" s="107" t="s">
        <v>1479</v>
      </c>
      <c r="E859" s="107" t="s">
        <v>1745</v>
      </c>
      <c r="F859" s="126">
        <v>8037.52</v>
      </c>
      <c r="G859" s="107" t="str">
        <f t="shared" si="41"/>
        <v>SH19-00857</v>
      </c>
      <c r="H859" s="108"/>
      <c r="I859" s="126"/>
      <c r="J859" s="110">
        <f t="shared" si="42"/>
        <v>8037.52</v>
      </c>
      <c r="K859" s="108"/>
      <c r="L859" s="107"/>
      <c r="M859" s="319">
        <f t="shared" si="40"/>
        <v>0</v>
      </c>
      <c r="N859" s="107"/>
    </row>
    <row r="860" spans="1:14" s="200" customFormat="1" ht="18" customHeight="1">
      <c r="A860" s="125">
        <v>857</v>
      </c>
      <c r="B860" s="107" t="s">
        <v>42</v>
      </c>
      <c r="C860" s="90">
        <v>43494</v>
      </c>
      <c r="D860" s="107" t="s">
        <v>1480</v>
      </c>
      <c r="E860" s="107" t="s">
        <v>1745</v>
      </c>
      <c r="F860" s="126">
        <v>2348.14</v>
      </c>
      <c r="G860" s="107" t="str">
        <f t="shared" si="41"/>
        <v>SH19-00858</v>
      </c>
      <c r="H860" s="108"/>
      <c r="I860" s="126"/>
      <c r="J860" s="110">
        <f t="shared" si="42"/>
        <v>2348.14</v>
      </c>
      <c r="K860" s="108"/>
      <c r="L860" s="107"/>
      <c r="M860" s="319">
        <f t="shared" si="40"/>
        <v>0</v>
      </c>
      <c r="N860" s="107"/>
    </row>
    <row r="861" spans="1:14" s="200" customFormat="1" ht="18" customHeight="1">
      <c r="A861" s="125">
        <v>858</v>
      </c>
      <c r="B861" s="107" t="s">
        <v>42</v>
      </c>
      <c r="C861" s="321">
        <v>43495</v>
      </c>
      <c r="D861" s="107" t="s">
        <v>1481</v>
      </c>
      <c r="E861" s="107" t="s">
        <v>1747</v>
      </c>
      <c r="F861" s="126">
        <v>7984.46</v>
      </c>
      <c r="G861" s="107" t="str">
        <f t="shared" si="41"/>
        <v>SH19-00859</v>
      </c>
      <c r="H861" s="108"/>
      <c r="I861" s="126"/>
      <c r="J861" s="110">
        <f t="shared" si="42"/>
        <v>7984.46</v>
      </c>
      <c r="K861" s="108"/>
      <c r="L861" s="107"/>
      <c r="M861" s="319">
        <f t="shared" si="40"/>
        <v>0</v>
      </c>
      <c r="N861" s="107"/>
    </row>
    <row r="862" spans="1:14" s="200" customFormat="1" ht="18" customHeight="1">
      <c r="A862" s="125">
        <v>859</v>
      </c>
      <c r="B862" s="107" t="s">
        <v>42</v>
      </c>
      <c r="C862" s="321">
        <v>43495</v>
      </c>
      <c r="D862" s="107" t="s">
        <v>1482</v>
      </c>
      <c r="E862" s="107" t="s">
        <v>1747</v>
      </c>
      <c r="F862" s="126">
        <v>5743.04</v>
      </c>
      <c r="G862" s="107" t="str">
        <f t="shared" si="41"/>
        <v>SH19-00860</v>
      </c>
      <c r="H862" s="108"/>
      <c r="I862" s="126"/>
      <c r="J862" s="110">
        <f t="shared" si="42"/>
        <v>5743.04</v>
      </c>
      <c r="K862" s="108"/>
      <c r="L862" s="107"/>
      <c r="M862" s="319">
        <f t="shared" si="40"/>
        <v>0</v>
      </c>
      <c r="N862" s="107"/>
    </row>
    <row r="863" spans="1:14" s="200" customFormat="1" ht="18" customHeight="1">
      <c r="A863" s="125">
        <v>860</v>
      </c>
      <c r="B863" s="107" t="s">
        <v>42</v>
      </c>
      <c r="C863" s="321">
        <v>43495</v>
      </c>
      <c r="D863" s="107" t="s">
        <v>1483</v>
      </c>
      <c r="E863" s="107" t="s">
        <v>1747</v>
      </c>
      <c r="F863" s="126">
        <v>8666.26</v>
      </c>
      <c r="G863" s="107" t="str">
        <f t="shared" si="41"/>
        <v>SH19-00861</v>
      </c>
      <c r="H863" s="108"/>
      <c r="I863" s="126"/>
      <c r="J863" s="110">
        <f t="shared" si="42"/>
        <v>8666.26</v>
      </c>
      <c r="K863" s="108"/>
      <c r="L863" s="107"/>
      <c r="M863" s="319">
        <f t="shared" si="40"/>
        <v>0</v>
      </c>
      <c r="N863" s="107"/>
    </row>
    <row r="864" spans="1:14" s="200" customFormat="1" ht="18" customHeight="1">
      <c r="A864" s="125">
        <v>861</v>
      </c>
      <c r="B864" s="107" t="s">
        <v>42</v>
      </c>
      <c r="C864" s="321">
        <v>43495</v>
      </c>
      <c r="D864" s="107" t="s">
        <v>1484</v>
      </c>
      <c r="E864" s="107" t="s">
        <v>1747</v>
      </c>
      <c r="F864" s="126">
        <v>7280.28</v>
      </c>
      <c r="G864" s="107" t="str">
        <f t="shared" si="41"/>
        <v>SH19-00862</v>
      </c>
      <c r="H864" s="108"/>
      <c r="I864" s="126"/>
      <c r="J864" s="110">
        <f t="shared" si="42"/>
        <v>7280.28</v>
      </c>
      <c r="K864" s="108"/>
      <c r="L864" s="107"/>
      <c r="M864" s="319">
        <f t="shared" ref="M864:M885" si="43">K864-H864</f>
        <v>0</v>
      </c>
      <c r="N864" s="107"/>
    </row>
    <row r="865" spans="1:14" s="200" customFormat="1" ht="18" customHeight="1">
      <c r="A865" s="125">
        <v>862</v>
      </c>
      <c r="B865" s="107" t="s">
        <v>42</v>
      </c>
      <c r="C865" s="321">
        <v>43495</v>
      </c>
      <c r="D865" s="107" t="s">
        <v>1485</v>
      </c>
      <c r="E865" s="107" t="s">
        <v>1747</v>
      </c>
      <c r="F865" s="126">
        <v>5777.51</v>
      </c>
      <c r="G865" s="107" t="str">
        <f t="shared" si="41"/>
        <v>SH19-00863</v>
      </c>
      <c r="H865" s="108"/>
      <c r="I865" s="126"/>
      <c r="J865" s="110">
        <f t="shared" si="42"/>
        <v>5777.51</v>
      </c>
      <c r="K865" s="108"/>
      <c r="L865" s="107"/>
      <c r="M865" s="319">
        <f t="shared" si="43"/>
        <v>0</v>
      </c>
      <c r="N865" s="107"/>
    </row>
    <row r="866" spans="1:14" s="200" customFormat="1" ht="18" customHeight="1">
      <c r="A866" s="125">
        <v>863</v>
      </c>
      <c r="B866" s="107" t="s">
        <v>42</v>
      </c>
      <c r="C866" s="321">
        <v>43495</v>
      </c>
      <c r="D866" s="107" t="s">
        <v>1486</v>
      </c>
      <c r="E866" s="107" t="s">
        <v>1747</v>
      </c>
      <c r="F866" s="126">
        <v>5935.22</v>
      </c>
      <c r="G866" s="107" t="str">
        <f t="shared" si="41"/>
        <v>SH19-00864</v>
      </c>
      <c r="H866" s="108"/>
      <c r="I866" s="126"/>
      <c r="J866" s="110">
        <f t="shared" si="42"/>
        <v>5935.22</v>
      </c>
      <c r="K866" s="108"/>
      <c r="L866" s="107"/>
      <c r="M866" s="319">
        <f t="shared" si="43"/>
        <v>0</v>
      </c>
      <c r="N866" s="107"/>
    </row>
    <row r="867" spans="1:14" s="200" customFormat="1" ht="18" customHeight="1">
      <c r="A867" s="125">
        <v>864</v>
      </c>
      <c r="B867" s="107" t="s">
        <v>42</v>
      </c>
      <c r="C867" s="321">
        <v>43495</v>
      </c>
      <c r="D867" s="107" t="s">
        <v>1487</v>
      </c>
      <c r="E867" s="107" t="s">
        <v>1747</v>
      </c>
      <c r="F867" s="126">
        <v>5927.59</v>
      </c>
      <c r="G867" s="107" t="str">
        <f t="shared" si="41"/>
        <v>SH19-00865</v>
      </c>
      <c r="H867" s="108"/>
      <c r="I867" s="126"/>
      <c r="J867" s="110">
        <f t="shared" si="42"/>
        <v>5927.59</v>
      </c>
      <c r="K867" s="108"/>
      <c r="L867" s="107"/>
      <c r="M867" s="319">
        <f t="shared" si="43"/>
        <v>0</v>
      </c>
      <c r="N867" s="107"/>
    </row>
    <row r="868" spans="1:14" s="200" customFormat="1" ht="18" customHeight="1">
      <c r="A868" s="125">
        <v>865</v>
      </c>
      <c r="B868" s="107" t="s">
        <v>42</v>
      </c>
      <c r="C868" s="321">
        <v>43495</v>
      </c>
      <c r="D868" s="107" t="s">
        <v>1488</v>
      </c>
      <c r="E868" s="107" t="s">
        <v>1747</v>
      </c>
      <c r="F868" s="126">
        <v>8716.67</v>
      </c>
      <c r="G868" s="107" t="str">
        <f t="shared" si="41"/>
        <v>SH19-00866</v>
      </c>
      <c r="H868" s="108"/>
      <c r="I868" s="126"/>
      <c r="J868" s="110">
        <f t="shared" si="42"/>
        <v>8716.67</v>
      </c>
      <c r="K868" s="108"/>
      <c r="L868" s="107"/>
      <c r="M868" s="319">
        <f t="shared" si="43"/>
        <v>0</v>
      </c>
      <c r="N868" s="107"/>
    </row>
    <row r="869" spans="1:14" s="200" customFormat="1" ht="18" customHeight="1">
      <c r="A869" s="125">
        <v>866</v>
      </c>
      <c r="B869" s="107" t="s">
        <v>42</v>
      </c>
      <c r="C869" s="321">
        <v>43495</v>
      </c>
      <c r="D869" s="107" t="s">
        <v>1489</v>
      </c>
      <c r="E869" s="107" t="s">
        <v>1747</v>
      </c>
      <c r="F869" s="126">
        <v>6244.29</v>
      </c>
      <c r="G869" s="107" t="str">
        <f t="shared" si="41"/>
        <v>SH19-00867</v>
      </c>
      <c r="H869" s="108"/>
      <c r="I869" s="126"/>
      <c r="J869" s="110">
        <f t="shared" si="42"/>
        <v>6244.29</v>
      </c>
      <c r="K869" s="108"/>
      <c r="L869" s="107"/>
      <c r="M869" s="319">
        <f t="shared" si="43"/>
        <v>0</v>
      </c>
      <c r="N869" s="107"/>
    </row>
    <row r="870" spans="1:14" s="200" customFormat="1" ht="18" customHeight="1">
      <c r="A870" s="125">
        <v>867</v>
      </c>
      <c r="B870" s="107" t="s">
        <v>42</v>
      </c>
      <c r="C870" s="321">
        <v>43495</v>
      </c>
      <c r="D870" s="107" t="s">
        <v>1490</v>
      </c>
      <c r="E870" s="107" t="s">
        <v>1747</v>
      </c>
      <c r="F870" s="126">
        <v>8315.27</v>
      </c>
      <c r="G870" s="107" t="str">
        <f t="shared" si="41"/>
        <v>SH19-00868</v>
      </c>
      <c r="H870" s="108"/>
      <c r="I870" s="126"/>
      <c r="J870" s="110">
        <f t="shared" si="42"/>
        <v>8315.27</v>
      </c>
      <c r="K870" s="108"/>
      <c r="L870" s="107"/>
      <c r="M870" s="319">
        <f t="shared" si="43"/>
        <v>0</v>
      </c>
      <c r="N870" s="107"/>
    </row>
    <row r="871" spans="1:14" s="200" customFormat="1" ht="18" customHeight="1">
      <c r="A871" s="125">
        <v>868</v>
      </c>
      <c r="B871" s="107" t="s">
        <v>42</v>
      </c>
      <c r="C871" s="321">
        <v>43495</v>
      </c>
      <c r="D871" s="107" t="s">
        <v>1491</v>
      </c>
      <c r="E871" s="107" t="s">
        <v>1747</v>
      </c>
      <c r="F871" s="126">
        <v>6432.01</v>
      </c>
      <c r="G871" s="107" t="str">
        <f t="shared" si="41"/>
        <v>SH19-00869</v>
      </c>
      <c r="H871" s="108"/>
      <c r="I871" s="126"/>
      <c r="J871" s="110">
        <f t="shared" si="42"/>
        <v>6432.01</v>
      </c>
      <c r="K871" s="108"/>
      <c r="L871" s="107"/>
      <c r="M871" s="319">
        <f t="shared" si="43"/>
        <v>0</v>
      </c>
      <c r="N871" s="107"/>
    </row>
    <row r="872" spans="1:14" s="200" customFormat="1" ht="18" customHeight="1">
      <c r="A872" s="125">
        <v>869</v>
      </c>
      <c r="B872" s="107" t="s">
        <v>42</v>
      </c>
      <c r="C872" s="321">
        <v>43495</v>
      </c>
      <c r="D872" s="107" t="s">
        <v>1492</v>
      </c>
      <c r="E872" s="107" t="s">
        <v>1747</v>
      </c>
      <c r="F872" s="126">
        <v>8999.33</v>
      </c>
      <c r="G872" s="107" t="str">
        <f t="shared" si="41"/>
        <v>SH19-00870</v>
      </c>
      <c r="H872" s="108"/>
      <c r="I872" s="126"/>
      <c r="J872" s="110">
        <f t="shared" si="42"/>
        <v>8999.33</v>
      </c>
      <c r="K872" s="108"/>
      <c r="L872" s="107"/>
      <c r="M872" s="319">
        <f t="shared" si="43"/>
        <v>0</v>
      </c>
      <c r="N872" s="107"/>
    </row>
    <row r="873" spans="1:14" s="200" customFormat="1" ht="18" customHeight="1">
      <c r="A873" s="125">
        <v>870</v>
      </c>
      <c r="B873" s="107" t="s">
        <v>42</v>
      </c>
      <c r="C873" s="321">
        <v>43495</v>
      </c>
      <c r="D873" s="107" t="s">
        <v>1493</v>
      </c>
      <c r="E873" s="107" t="s">
        <v>1747</v>
      </c>
      <c r="F873" s="126">
        <v>8103.71</v>
      </c>
      <c r="G873" s="107" t="str">
        <f t="shared" si="41"/>
        <v>SH19-00871</v>
      </c>
      <c r="H873" s="108"/>
      <c r="I873" s="126"/>
      <c r="J873" s="110">
        <f t="shared" si="42"/>
        <v>8103.71</v>
      </c>
      <c r="K873" s="108"/>
      <c r="L873" s="107"/>
      <c r="M873" s="319">
        <f t="shared" si="43"/>
        <v>0</v>
      </c>
      <c r="N873" s="107"/>
    </row>
    <row r="874" spans="1:14" s="200" customFormat="1" ht="18" customHeight="1">
      <c r="A874" s="125">
        <v>871</v>
      </c>
      <c r="B874" s="107" t="s">
        <v>42</v>
      </c>
      <c r="C874" s="321">
        <v>43495</v>
      </c>
      <c r="D874" s="107" t="s">
        <v>1494</v>
      </c>
      <c r="E874" s="107" t="s">
        <v>1747</v>
      </c>
      <c r="F874" s="126">
        <v>5601.2</v>
      </c>
      <c r="G874" s="107" t="str">
        <f t="shared" si="41"/>
        <v>SH19-00872</v>
      </c>
      <c r="H874" s="108"/>
      <c r="I874" s="126"/>
      <c r="J874" s="110">
        <f t="shared" si="42"/>
        <v>5601.2</v>
      </c>
      <c r="K874" s="108"/>
      <c r="L874" s="107"/>
      <c r="M874" s="319">
        <f t="shared" si="43"/>
        <v>0</v>
      </c>
      <c r="N874" s="107"/>
    </row>
    <row r="875" spans="1:14" s="200" customFormat="1" ht="18" customHeight="1">
      <c r="A875" s="125">
        <v>872</v>
      </c>
      <c r="B875" s="107" t="s">
        <v>42</v>
      </c>
      <c r="C875" s="321">
        <v>43495</v>
      </c>
      <c r="D875" s="107" t="s">
        <v>1495</v>
      </c>
      <c r="E875" s="107" t="s">
        <v>1747</v>
      </c>
      <c r="F875" s="126">
        <v>5264.88</v>
      </c>
      <c r="G875" s="107" t="str">
        <f t="shared" si="41"/>
        <v>SH19-00873</v>
      </c>
      <c r="H875" s="108"/>
      <c r="I875" s="126"/>
      <c r="J875" s="110">
        <f t="shared" si="42"/>
        <v>5264.88</v>
      </c>
      <c r="K875" s="108"/>
      <c r="L875" s="107"/>
      <c r="M875" s="319">
        <f t="shared" si="43"/>
        <v>0</v>
      </c>
      <c r="N875" s="107"/>
    </row>
    <row r="876" spans="1:14" s="200" customFormat="1" ht="18" customHeight="1">
      <c r="A876" s="125">
        <v>873</v>
      </c>
      <c r="B876" s="107" t="s">
        <v>42</v>
      </c>
      <c r="C876" s="90">
        <v>43493</v>
      </c>
      <c r="D876" s="107" t="s">
        <v>1496</v>
      </c>
      <c r="E876" s="324" t="s">
        <v>1744</v>
      </c>
      <c r="F876" s="126">
        <v>12.81</v>
      </c>
      <c r="G876" s="107" t="str">
        <f t="shared" si="41"/>
        <v>SH19-00874</v>
      </c>
      <c r="H876" s="108"/>
      <c r="I876" s="126"/>
      <c r="J876" s="110">
        <f t="shared" si="42"/>
        <v>12.81</v>
      </c>
      <c r="K876" s="108"/>
      <c r="L876" s="107"/>
      <c r="M876" s="319">
        <f t="shared" si="43"/>
        <v>0</v>
      </c>
      <c r="N876" s="107"/>
    </row>
    <row r="877" spans="1:14" s="200" customFormat="1" ht="18" customHeight="1">
      <c r="A877" s="125">
        <v>874</v>
      </c>
      <c r="B877" s="107" t="s">
        <v>142</v>
      </c>
      <c r="C877" s="90">
        <v>43494</v>
      </c>
      <c r="D877" s="107" t="s">
        <v>1497</v>
      </c>
      <c r="E877" s="107" t="s">
        <v>1709</v>
      </c>
      <c r="F877" s="126">
        <v>626.88</v>
      </c>
      <c r="G877" s="107" t="str">
        <f t="shared" si="41"/>
        <v>SH19-00875</v>
      </c>
      <c r="H877" s="108"/>
      <c r="I877" s="126"/>
      <c r="J877" s="110">
        <f t="shared" si="42"/>
        <v>626.88</v>
      </c>
      <c r="K877" s="108"/>
      <c r="L877" s="107"/>
      <c r="M877" s="319">
        <f t="shared" si="43"/>
        <v>0</v>
      </c>
      <c r="N877" s="107"/>
    </row>
    <row r="878" spans="1:14" s="200" customFormat="1" ht="18" customHeight="1">
      <c r="A878" s="125">
        <v>875</v>
      </c>
      <c r="B878" s="107" t="s">
        <v>142</v>
      </c>
      <c r="C878" s="90">
        <v>43494</v>
      </c>
      <c r="D878" s="107" t="s">
        <v>1498</v>
      </c>
      <c r="E878" s="107" t="s">
        <v>1709</v>
      </c>
      <c r="F878" s="126">
        <v>275.7</v>
      </c>
      <c r="G878" s="107" t="str">
        <f t="shared" si="41"/>
        <v>SH19-00876</v>
      </c>
      <c r="H878" s="108"/>
      <c r="I878" s="126"/>
      <c r="J878" s="110">
        <f t="shared" si="42"/>
        <v>275.7</v>
      </c>
      <c r="K878" s="108"/>
      <c r="L878" s="107"/>
      <c r="M878" s="319">
        <f t="shared" si="43"/>
        <v>0</v>
      </c>
      <c r="N878" s="107"/>
    </row>
    <row r="879" spans="1:14" s="200" customFormat="1" ht="18" customHeight="1">
      <c r="A879" s="125">
        <v>876</v>
      </c>
      <c r="B879" s="107" t="s">
        <v>139</v>
      </c>
      <c r="C879" s="90">
        <v>43494</v>
      </c>
      <c r="D879" s="107" t="s">
        <v>1499</v>
      </c>
      <c r="E879" s="107" t="s">
        <v>1709</v>
      </c>
      <c r="F879" s="126">
        <v>1479</v>
      </c>
      <c r="G879" s="107" t="str">
        <f t="shared" si="41"/>
        <v>SH19-00877</v>
      </c>
      <c r="H879" s="108"/>
      <c r="I879" s="126"/>
      <c r="J879" s="110">
        <f t="shared" si="42"/>
        <v>1479</v>
      </c>
      <c r="K879" s="108"/>
      <c r="L879" s="107"/>
      <c r="M879" s="319">
        <f t="shared" si="43"/>
        <v>0</v>
      </c>
      <c r="N879" s="107"/>
    </row>
    <row r="880" spans="1:14" s="200" customFormat="1" ht="18" customHeight="1">
      <c r="A880" s="125">
        <v>877</v>
      </c>
      <c r="B880" s="107" t="s">
        <v>335</v>
      </c>
      <c r="C880" s="90">
        <v>43494</v>
      </c>
      <c r="D880" s="107" t="s">
        <v>1500</v>
      </c>
      <c r="E880" s="107" t="s">
        <v>1709</v>
      </c>
      <c r="F880" s="126">
        <v>1505.5</v>
      </c>
      <c r="G880" s="107" t="str">
        <f t="shared" si="41"/>
        <v>SH19-00878</v>
      </c>
      <c r="H880" s="108"/>
      <c r="I880" s="126"/>
      <c r="J880" s="110">
        <f t="shared" si="42"/>
        <v>1505.5</v>
      </c>
      <c r="K880" s="108"/>
      <c r="L880" s="107"/>
      <c r="M880" s="319">
        <f t="shared" si="43"/>
        <v>0</v>
      </c>
      <c r="N880" s="107"/>
    </row>
    <row r="881" spans="1:14" s="200" customFormat="1" ht="18" customHeight="1">
      <c r="A881" s="125">
        <v>878</v>
      </c>
      <c r="B881" s="107" t="s">
        <v>43</v>
      </c>
      <c r="C881" s="90">
        <v>43494</v>
      </c>
      <c r="D881" s="107" t="s">
        <v>1501</v>
      </c>
      <c r="E881" s="107" t="s">
        <v>1709</v>
      </c>
      <c r="F881" s="126">
        <v>4129.3599999999997</v>
      </c>
      <c r="G881" s="107" t="str">
        <f t="shared" si="41"/>
        <v>SH19-00879</v>
      </c>
      <c r="H881" s="108"/>
      <c r="I881" s="126"/>
      <c r="J881" s="110">
        <f t="shared" si="42"/>
        <v>4129.3599999999997</v>
      </c>
      <c r="K881" s="108"/>
      <c r="L881" s="107"/>
      <c r="M881" s="319">
        <f t="shared" si="43"/>
        <v>0</v>
      </c>
      <c r="N881" s="107"/>
    </row>
    <row r="882" spans="1:14" s="200" customFormat="1" ht="18" customHeight="1">
      <c r="A882" s="125">
        <v>879</v>
      </c>
      <c r="B882" s="107" t="s">
        <v>237</v>
      </c>
      <c r="C882" s="90">
        <v>43494</v>
      </c>
      <c r="D882" s="107" t="s">
        <v>1502</v>
      </c>
      <c r="E882" s="107" t="s">
        <v>1709</v>
      </c>
      <c r="F882" s="126">
        <v>4747.68</v>
      </c>
      <c r="G882" s="107" t="str">
        <f t="shared" si="41"/>
        <v>SH19-00880</v>
      </c>
      <c r="H882" s="108"/>
      <c r="I882" s="126"/>
      <c r="J882" s="110">
        <f t="shared" si="42"/>
        <v>4747.68</v>
      </c>
      <c r="K882" s="108"/>
      <c r="L882" s="107"/>
      <c r="M882" s="319">
        <f t="shared" si="43"/>
        <v>0</v>
      </c>
      <c r="N882" s="107"/>
    </row>
    <row r="883" spans="1:14" s="200" customFormat="1" ht="18" customHeight="1">
      <c r="A883" s="125">
        <v>880</v>
      </c>
      <c r="B883" s="107"/>
      <c r="C883" s="321"/>
      <c r="D883" s="347" t="s">
        <v>1503</v>
      </c>
      <c r="E883" s="107" t="s">
        <v>1709</v>
      </c>
      <c r="F883" s="126">
        <v>0</v>
      </c>
      <c r="G883" s="107" t="str">
        <f t="shared" si="41"/>
        <v>SH19-00881</v>
      </c>
      <c r="H883" s="108"/>
      <c r="I883" s="126"/>
      <c r="J883" s="110">
        <f t="shared" si="42"/>
        <v>0</v>
      </c>
      <c r="K883" s="108"/>
      <c r="L883" s="107"/>
      <c r="M883" s="319">
        <f t="shared" si="43"/>
        <v>0</v>
      </c>
      <c r="N883" s="107" t="s">
        <v>1942</v>
      </c>
    </row>
    <row r="884" spans="1:14" s="200" customFormat="1" ht="18" customHeight="1">
      <c r="A884" s="125">
        <v>881</v>
      </c>
      <c r="B884" s="107"/>
      <c r="C884" s="321"/>
      <c r="D884" s="347" t="s">
        <v>1504</v>
      </c>
      <c r="E884" s="107" t="s">
        <v>1709</v>
      </c>
      <c r="F884" s="126">
        <v>0</v>
      </c>
      <c r="G884" s="107" t="str">
        <f t="shared" si="41"/>
        <v>SH19-00882</v>
      </c>
      <c r="H884" s="108"/>
      <c r="I884" s="126"/>
      <c r="J884" s="110">
        <f t="shared" si="42"/>
        <v>0</v>
      </c>
      <c r="K884" s="108"/>
      <c r="L884" s="107"/>
      <c r="M884" s="319">
        <f t="shared" si="43"/>
        <v>0</v>
      </c>
      <c r="N884" s="107" t="s">
        <v>1942</v>
      </c>
    </row>
    <row r="885" spans="1:14" s="200" customFormat="1" ht="18" customHeight="1">
      <c r="A885" s="125">
        <v>882</v>
      </c>
      <c r="B885" s="107" t="s">
        <v>329</v>
      </c>
      <c r="C885" s="321">
        <v>43494</v>
      </c>
      <c r="D885" s="107" t="s">
        <v>1505</v>
      </c>
      <c r="E885" s="107" t="s">
        <v>1709</v>
      </c>
      <c r="F885" s="126">
        <v>2082.9</v>
      </c>
      <c r="G885" s="107" t="str">
        <f t="shared" si="41"/>
        <v>SH19-00883</v>
      </c>
      <c r="H885" s="108"/>
      <c r="I885" s="126"/>
      <c r="J885" s="110">
        <f t="shared" si="42"/>
        <v>2082.9</v>
      </c>
      <c r="K885" s="108"/>
      <c r="L885" s="107"/>
      <c r="M885" s="319">
        <f t="shared" si="43"/>
        <v>0</v>
      </c>
      <c r="N885" s="107"/>
    </row>
    <row r="886" spans="1:14" s="200" customFormat="1" ht="18" customHeight="1">
      <c r="A886" s="125">
        <v>883</v>
      </c>
      <c r="B886" s="107" t="s">
        <v>55</v>
      </c>
      <c r="C886" s="321">
        <v>43494</v>
      </c>
      <c r="D886" s="107" t="s">
        <v>1506</v>
      </c>
      <c r="E886" s="107" t="s">
        <v>1709</v>
      </c>
      <c r="F886" s="126">
        <v>1644.84</v>
      </c>
      <c r="G886" s="107" t="str">
        <f t="shared" si="41"/>
        <v>SH19-00884</v>
      </c>
      <c r="H886" s="108"/>
      <c r="I886" s="126"/>
      <c r="J886" s="110">
        <f t="shared" si="42"/>
        <v>1644.84</v>
      </c>
      <c r="K886" s="108"/>
      <c r="L886" s="107"/>
      <c r="M886" s="319"/>
      <c r="N886" s="107"/>
    </row>
    <row r="887" spans="1:14" s="200" customFormat="1" ht="18" customHeight="1">
      <c r="A887" s="125">
        <v>884</v>
      </c>
      <c r="B887" s="107" t="s">
        <v>55</v>
      </c>
      <c r="C887" s="321">
        <v>43494</v>
      </c>
      <c r="D887" s="107" t="s">
        <v>1507</v>
      </c>
      <c r="E887" s="107" t="s">
        <v>1709</v>
      </c>
      <c r="F887" s="126">
        <v>1548.18</v>
      </c>
      <c r="G887" s="107" t="str">
        <f t="shared" si="41"/>
        <v>SH19-00885</v>
      </c>
      <c r="H887" s="108"/>
      <c r="I887" s="126"/>
      <c r="J887" s="110">
        <f t="shared" si="42"/>
        <v>1548.18</v>
      </c>
      <c r="K887" s="108"/>
      <c r="L887" s="107"/>
      <c r="M887" s="319"/>
      <c r="N887" s="107"/>
    </row>
    <row r="888" spans="1:14" s="200" customFormat="1" ht="18" customHeight="1">
      <c r="A888" s="125">
        <v>885</v>
      </c>
      <c r="B888" s="107" t="s">
        <v>49</v>
      </c>
      <c r="C888" s="321">
        <v>43494</v>
      </c>
      <c r="D888" s="107" t="s">
        <v>1508</v>
      </c>
      <c r="E888" s="107" t="s">
        <v>1709</v>
      </c>
      <c r="F888" s="126">
        <v>14242.8</v>
      </c>
      <c r="G888" s="107" t="str">
        <f t="shared" si="41"/>
        <v>SH19-00886</v>
      </c>
      <c r="H888" s="108"/>
      <c r="I888" s="126"/>
      <c r="J888" s="110">
        <f t="shared" si="42"/>
        <v>14242.8</v>
      </c>
      <c r="K888" s="108"/>
      <c r="L888" s="107"/>
      <c r="M888" s="319"/>
      <c r="N888" s="107"/>
    </row>
    <row r="889" spans="1:14" s="200" customFormat="1" ht="18" customHeight="1">
      <c r="A889" s="125">
        <v>886</v>
      </c>
      <c r="B889" s="107" t="s">
        <v>291</v>
      </c>
      <c r="C889" s="321">
        <v>43494</v>
      </c>
      <c r="D889" s="107" t="s">
        <v>1509</v>
      </c>
      <c r="E889" s="107" t="s">
        <v>1709</v>
      </c>
      <c r="F889" s="126">
        <v>0</v>
      </c>
      <c r="G889" s="107" t="str">
        <f t="shared" si="41"/>
        <v>SH19-00887</v>
      </c>
      <c r="H889" s="108"/>
      <c r="I889" s="126"/>
      <c r="J889" s="110">
        <f t="shared" si="42"/>
        <v>0</v>
      </c>
      <c r="K889" s="108"/>
      <c r="L889" s="107"/>
      <c r="M889" s="319"/>
      <c r="N889" s="107" t="s">
        <v>1753</v>
      </c>
    </row>
    <row r="890" spans="1:14" s="200" customFormat="1" ht="18" customHeight="1">
      <c r="A890" s="125">
        <v>887</v>
      </c>
      <c r="B890" s="107" t="s">
        <v>54</v>
      </c>
      <c r="C890" s="321">
        <v>43494</v>
      </c>
      <c r="D890" s="107" t="s">
        <v>1510</v>
      </c>
      <c r="E890" s="107" t="s">
        <v>1709</v>
      </c>
      <c r="F890" s="126">
        <v>700.6</v>
      </c>
      <c r="G890" s="107" t="str">
        <f t="shared" si="41"/>
        <v>SH19-00888</v>
      </c>
      <c r="H890" s="108"/>
      <c r="I890" s="126"/>
      <c r="J890" s="110">
        <f t="shared" si="42"/>
        <v>700.6</v>
      </c>
      <c r="K890" s="108"/>
      <c r="L890" s="107"/>
      <c r="M890" s="319"/>
      <c r="N890" s="107"/>
    </row>
    <row r="891" spans="1:14" s="200" customFormat="1" ht="18" customHeight="1">
      <c r="A891" s="125">
        <v>888</v>
      </c>
      <c r="B891" s="107" t="s">
        <v>1746</v>
      </c>
      <c r="C891" s="321"/>
      <c r="D891" s="327" t="s">
        <v>1511</v>
      </c>
      <c r="E891" s="107" t="s">
        <v>1709</v>
      </c>
      <c r="F891" s="126">
        <v>0</v>
      </c>
      <c r="G891" s="107" t="str">
        <f t="shared" si="41"/>
        <v>SH19-00889</v>
      </c>
      <c r="H891" s="108"/>
      <c r="I891" s="126"/>
      <c r="J891" s="110">
        <f t="shared" si="42"/>
        <v>0</v>
      </c>
      <c r="K891" s="108"/>
      <c r="L891" s="107"/>
      <c r="M891" s="319"/>
      <c r="N891" s="107"/>
    </row>
    <row r="892" spans="1:14" s="200" customFormat="1" ht="18" customHeight="1">
      <c r="A892" s="125">
        <v>889</v>
      </c>
      <c r="B892" s="107" t="s">
        <v>1746</v>
      </c>
      <c r="C892" s="321"/>
      <c r="D892" s="327" t="s">
        <v>1512</v>
      </c>
      <c r="E892" s="107" t="s">
        <v>1709</v>
      </c>
      <c r="F892" s="126">
        <v>0</v>
      </c>
      <c r="G892" s="107" t="str">
        <f t="shared" si="41"/>
        <v>SH19-00890</v>
      </c>
      <c r="H892" s="108"/>
      <c r="I892" s="126"/>
      <c r="J892" s="110">
        <f t="shared" si="42"/>
        <v>0</v>
      </c>
      <c r="K892" s="108"/>
      <c r="L892" s="107"/>
      <c r="M892" s="319"/>
      <c r="N892" s="107"/>
    </row>
    <row r="893" spans="1:14" s="200" customFormat="1" ht="18" customHeight="1">
      <c r="A893" s="125">
        <v>890</v>
      </c>
      <c r="B893" s="107" t="s">
        <v>288</v>
      </c>
      <c r="C893" s="90">
        <v>43494</v>
      </c>
      <c r="D893" s="107" t="s">
        <v>1513</v>
      </c>
      <c r="E893" s="107" t="s">
        <v>1709</v>
      </c>
      <c r="F893" s="126">
        <v>2640.6</v>
      </c>
      <c r="G893" s="107" t="str">
        <f t="shared" si="41"/>
        <v>SH19-00891</v>
      </c>
      <c r="H893" s="108"/>
      <c r="I893" s="126"/>
      <c r="J893" s="110">
        <f t="shared" si="42"/>
        <v>2640.6</v>
      </c>
      <c r="K893" s="108"/>
      <c r="L893" s="107"/>
      <c r="M893" s="319"/>
      <c r="N893" s="107"/>
    </row>
    <row r="894" spans="1:14" s="200" customFormat="1" ht="18" customHeight="1">
      <c r="A894" s="125">
        <v>891</v>
      </c>
      <c r="B894" s="107" t="s">
        <v>42</v>
      </c>
      <c r="C894" s="90">
        <v>43494</v>
      </c>
      <c r="D894" s="107" t="s">
        <v>1514</v>
      </c>
      <c r="E894" s="107" t="s">
        <v>1745</v>
      </c>
      <c r="F894" s="126">
        <v>316.54000000000002</v>
      </c>
      <c r="G894" s="107" t="str">
        <f t="shared" si="41"/>
        <v>SH19-00892</v>
      </c>
      <c r="H894" s="108"/>
      <c r="I894" s="126"/>
      <c r="J894" s="110">
        <f t="shared" si="42"/>
        <v>316.54000000000002</v>
      </c>
      <c r="K894" s="108"/>
      <c r="L894" s="107"/>
      <c r="M894" s="319"/>
      <c r="N894" s="107"/>
    </row>
    <row r="895" spans="1:14" s="200" customFormat="1" ht="18" customHeight="1">
      <c r="A895" s="125">
        <v>892</v>
      </c>
      <c r="B895" s="107" t="s">
        <v>223</v>
      </c>
      <c r="C895" s="90">
        <v>43494</v>
      </c>
      <c r="D895" s="107" t="s">
        <v>1515</v>
      </c>
      <c r="E895" s="107" t="s">
        <v>1709</v>
      </c>
      <c r="F895" s="126">
        <v>2404</v>
      </c>
      <c r="G895" s="107" t="str">
        <f t="shared" si="41"/>
        <v>SH19-00893</v>
      </c>
      <c r="H895" s="108"/>
      <c r="I895" s="126"/>
      <c r="J895" s="110">
        <f t="shared" si="42"/>
        <v>2404</v>
      </c>
      <c r="K895" s="108"/>
      <c r="L895" s="107"/>
      <c r="M895" s="319"/>
      <c r="N895" s="107"/>
    </row>
    <row r="896" spans="1:14" s="200" customFormat="1" ht="18" customHeight="1">
      <c r="A896" s="125">
        <v>893</v>
      </c>
      <c r="B896" s="107" t="s">
        <v>224</v>
      </c>
      <c r="C896" s="90">
        <v>43494</v>
      </c>
      <c r="D896" s="107" t="s">
        <v>1516</v>
      </c>
      <c r="E896" s="107" t="s">
        <v>1709</v>
      </c>
      <c r="F896" s="126">
        <v>3667</v>
      </c>
      <c r="G896" s="107" t="str">
        <f t="shared" si="41"/>
        <v>SH19-00894</v>
      </c>
      <c r="H896" s="108"/>
      <c r="I896" s="126"/>
      <c r="J896" s="110">
        <f t="shared" si="42"/>
        <v>3667</v>
      </c>
      <c r="K896" s="108"/>
      <c r="L896" s="107"/>
      <c r="M896" s="319"/>
      <c r="N896" s="107"/>
    </row>
    <row r="897" spans="1:14" s="200" customFormat="1" ht="18" customHeight="1">
      <c r="A897" s="125">
        <v>894</v>
      </c>
      <c r="B897" s="107" t="s">
        <v>329</v>
      </c>
      <c r="C897" s="321">
        <v>43494</v>
      </c>
      <c r="D897" s="107" t="s">
        <v>1517</v>
      </c>
      <c r="E897" s="107" t="s">
        <v>1709</v>
      </c>
      <c r="F897" s="126">
        <v>4521.2299999999996</v>
      </c>
      <c r="G897" s="107" t="str">
        <f t="shared" si="41"/>
        <v>SH19-00895</v>
      </c>
      <c r="H897" s="108"/>
      <c r="I897" s="126"/>
      <c r="J897" s="110">
        <f t="shared" si="42"/>
        <v>4521.2299999999996</v>
      </c>
      <c r="K897" s="108"/>
      <c r="L897" s="107"/>
      <c r="M897" s="319"/>
      <c r="N897" s="107"/>
    </row>
    <row r="898" spans="1:14" s="200" customFormat="1" ht="18" customHeight="1">
      <c r="A898" s="125">
        <v>895</v>
      </c>
      <c r="B898" s="107" t="s">
        <v>55</v>
      </c>
      <c r="C898" s="321">
        <v>43494</v>
      </c>
      <c r="D898" s="107" t="s">
        <v>1518</v>
      </c>
      <c r="E898" s="107" t="s">
        <v>1709</v>
      </c>
      <c r="F898" s="126">
        <v>960</v>
      </c>
      <c r="G898" s="107" t="str">
        <f t="shared" si="41"/>
        <v>SH19-00896</v>
      </c>
      <c r="H898" s="108"/>
      <c r="I898" s="126"/>
      <c r="J898" s="110">
        <f t="shared" si="42"/>
        <v>960</v>
      </c>
      <c r="K898" s="108"/>
      <c r="L898" s="107"/>
      <c r="M898" s="319"/>
      <c r="N898" s="107"/>
    </row>
    <row r="899" spans="1:14" s="200" customFormat="1" ht="18" customHeight="1">
      <c r="A899" s="125">
        <v>896</v>
      </c>
      <c r="B899" s="107" t="s">
        <v>55</v>
      </c>
      <c r="C899" s="90">
        <v>43494</v>
      </c>
      <c r="D899" s="107" t="s">
        <v>1519</v>
      </c>
      <c r="E899" s="107" t="s">
        <v>1709</v>
      </c>
      <c r="F899" s="126">
        <v>77.8</v>
      </c>
      <c r="G899" s="107" t="str">
        <f t="shared" si="41"/>
        <v>SH19-00897</v>
      </c>
      <c r="H899" s="108"/>
      <c r="I899" s="126"/>
      <c r="J899" s="110">
        <f t="shared" si="42"/>
        <v>77.8</v>
      </c>
      <c r="K899" s="108"/>
      <c r="L899" s="107"/>
      <c r="M899" s="319"/>
      <c r="N899" s="107"/>
    </row>
    <row r="900" spans="1:14" s="200" customFormat="1" ht="18" customHeight="1">
      <c r="A900" s="125">
        <v>897</v>
      </c>
      <c r="B900" s="107" t="s">
        <v>142</v>
      </c>
      <c r="C900" s="90">
        <v>43494</v>
      </c>
      <c r="D900" s="107" t="s">
        <v>1520</v>
      </c>
      <c r="E900" s="107" t="s">
        <v>1709</v>
      </c>
      <c r="F900" s="126">
        <v>1769.26</v>
      </c>
      <c r="G900" s="107" t="str">
        <f t="shared" si="41"/>
        <v>SH19-00898</v>
      </c>
      <c r="H900" s="108"/>
      <c r="I900" s="126"/>
      <c r="J900" s="110">
        <f t="shared" ref="J900:J962" si="44">F900-I900</f>
        <v>1769.26</v>
      </c>
      <c r="K900" s="108"/>
      <c r="L900" s="107"/>
      <c r="M900" s="319"/>
      <c r="N900" s="107"/>
    </row>
    <row r="901" spans="1:14" s="200" customFormat="1" ht="18" customHeight="1">
      <c r="A901" s="125">
        <v>898</v>
      </c>
      <c r="B901" s="107" t="s">
        <v>142</v>
      </c>
      <c r="C901" s="90">
        <v>43494</v>
      </c>
      <c r="D901" s="107" t="s">
        <v>1521</v>
      </c>
      <c r="E901" s="107" t="s">
        <v>1709</v>
      </c>
      <c r="F901" s="126">
        <v>829.52</v>
      </c>
      <c r="G901" s="107" t="str">
        <f t="shared" si="41"/>
        <v>SH19-00899</v>
      </c>
      <c r="H901" s="108"/>
      <c r="I901" s="126"/>
      <c r="J901" s="110">
        <f t="shared" si="44"/>
        <v>829.52</v>
      </c>
      <c r="K901" s="108"/>
      <c r="L901" s="107"/>
      <c r="M901" s="319"/>
      <c r="N901" s="107"/>
    </row>
    <row r="902" spans="1:14" s="200" customFormat="1" ht="18" customHeight="1">
      <c r="A902" s="125">
        <v>899</v>
      </c>
      <c r="B902" s="107" t="s">
        <v>42</v>
      </c>
      <c r="C902" s="321">
        <v>43495</v>
      </c>
      <c r="D902" s="107" t="s">
        <v>1522</v>
      </c>
      <c r="E902" s="107" t="s">
        <v>1747</v>
      </c>
      <c r="F902" s="126">
        <v>8733.64</v>
      </c>
      <c r="G902" s="107" t="str">
        <f t="shared" si="41"/>
        <v>SH19-00900</v>
      </c>
      <c r="H902" s="108"/>
      <c r="I902" s="126"/>
      <c r="J902" s="110">
        <f t="shared" si="44"/>
        <v>8733.64</v>
      </c>
      <c r="K902" s="108"/>
      <c r="L902" s="107"/>
      <c r="M902" s="319"/>
      <c r="N902" s="107"/>
    </row>
    <row r="903" spans="1:14" s="200" customFormat="1" ht="18" customHeight="1">
      <c r="A903" s="125">
        <v>900</v>
      </c>
      <c r="B903" s="107" t="s">
        <v>42</v>
      </c>
      <c r="C903" s="321">
        <v>43495</v>
      </c>
      <c r="D903" s="107" t="s">
        <v>1523</v>
      </c>
      <c r="E903" s="107" t="s">
        <v>1747</v>
      </c>
      <c r="F903" s="126">
        <v>8685.35</v>
      </c>
      <c r="G903" s="107" t="str">
        <f t="shared" si="41"/>
        <v>SH19-00901</v>
      </c>
      <c r="H903" s="108"/>
      <c r="I903" s="126"/>
      <c r="J903" s="110">
        <f t="shared" si="44"/>
        <v>8685.35</v>
      </c>
      <c r="K903" s="108"/>
      <c r="L903" s="107"/>
      <c r="M903" s="319"/>
      <c r="N903" s="107"/>
    </row>
    <row r="904" spans="1:14" s="200" customFormat="1" ht="18" customHeight="1">
      <c r="A904" s="125">
        <v>901</v>
      </c>
      <c r="B904" s="107" t="s">
        <v>42</v>
      </c>
      <c r="C904" s="321">
        <v>43495</v>
      </c>
      <c r="D904" s="107" t="s">
        <v>1524</v>
      </c>
      <c r="E904" s="107" t="s">
        <v>1747</v>
      </c>
      <c r="F904" s="126">
        <v>4085.25</v>
      </c>
      <c r="G904" s="107" t="str">
        <f t="shared" si="41"/>
        <v>SH19-00902</v>
      </c>
      <c r="H904" s="108"/>
      <c r="I904" s="126"/>
      <c r="J904" s="110">
        <f t="shared" si="44"/>
        <v>4085.25</v>
      </c>
      <c r="K904" s="108"/>
      <c r="L904" s="107"/>
      <c r="M904" s="319"/>
      <c r="N904" s="107"/>
    </row>
    <row r="905" spans="1:14" s="200" customFormat="1" ht="18" customHeight="1">
      <c r="A905" s="125">
        <v>902</v>
      </c>
      <c r="B905" s="107" t="s">
        <v>42</v>
      </c>
      <c r="C905" s="321">
        <v>43495</v>
      </c>
      <c r="D905" s="107" t="s">
        <v>1525</v>
      </c>
      <c r="E905" s="107" t="s">
        <v>1747</v>
      </c>
      <c r="F905" s="126">
        <v>7512.19</v>
      </c>
      <c r="G905" s="107" t="str">
        <f t="shared" si="41"/>
        <v>SH19-00903</v>
      </c>
      <c r="H905" s="108"/>
      <c r="I905" s="126"/>
      <c r="J905" s="110">
        <f t="shared" si="44"/>
        <v>7512.19</v>
      </c>
      <c r="K905" s="108"/>
      <c r="L905" s="107"/>
      <c r="M905" s="319"/>
      <c r="N905" s="107"/>
    </row>
    <row r="906" spans="1:14" s="200" customFormat="1" ht="18" customHeight="1">
      <c r="A906" s="125">
        <v>903</v>
      </c>
      <c r="B906" s="107" t="s">
        <v>53</v>
      </c>
      <c r="C906" s="321">
        <v>43494</v>
      </c>
      <c r="D906" s="107" t="s">
        <v>1526</v>
      </c>
      <c r="E906" s="107" t="s">
        <v>1709</v>
      </c>
      <c r="F906" s="126">
        <v>2145.5</v>
      </c>
      <c r="G906" s="107" t="str">
        <f t="shared" si="41"/>
        <v>SH19-00904</v>
      </c>
      <c r="H906" s="108"/>
      <c r="I906" s="126"/>
      <c r="J906" s="110">
        <f t="shared" si="44"/>
        <v>2145.5</v>
      </c>
      <c r="K906" s="108"/>
      <c r="L906" s="107"/>
      <c r="M906" s="319"/>
      <c r="N906" s="107"/>
    </row>
    <row r="907" spans="1:14" s="200" customFormat="1" ht="18" customHeight="1">
      <c r="A907" s="125">
        <v>904</v>
      </c>
      <c r="B907" s="107" t="s">
        <v>42</v>
      </c>
      <c r="C907" s="90">
        <v>43494</v>
      </c>
      <c r="D907" s="107" t="s">
        <v>1527</v>
      </c>
      <c r="E907" s="107" t="s">
        <v>1745</v>
      </c>
      <c r="F907" s="126">
        <v>317.75</v>
      </c>
      <c r="G907" s="107" t="str">
        <f t="shared" si="41"/>
        <v>SH19-00905</v>
      </c>
      <c r="H907" s="108"/>
      <c r="I907" s="126"/>
      <c r="J907" s="110">
        <f t="shared" si="44"/>
        <v>317.75</v>
      </c>
      <c r="K907" s="108"/>
      <c r="L907" s="107"/>
      <c r="M907" s="319"/>
      <c r="N907" s="107"/>
    </row>
    <row r="908" spans="1:14" s="200" customFormat="1" ht="18" customHeight="1">
      <c r="A908" s="125">
        <v>905</v>
      </c>
      <c r="B908" s="107" t="s">
        <v>42</v>
      </c>
      <c r="C908" s="90">
        <v>43494</v>
      </c>
      <c r="D908" s="107" t="s">
        <v>1528</v>
      </c>
      <c r="E908" s="107" t="s">
        <v>1745</v>
      </c>
      <c r="F908" s="126">
        <v>11.98</v>
      </c>
      <c r="G908" s="107" t="str">
        <f t="shared" si="41"/>
        <v>SH19-00906</v>
      </c>
      <c r="H908" s="108"/>
      <c r="I908" s="126"/>
      <c r="J908" s="110">
        <f t="shared" si="44"/>
        <v>11.98</v>
      </c>
      <c r="K908" s="108"/>
      <c r="L908" s="107"/>
      <c r="M908" s="319"/>
      <c r="N908" s="107"/>
    </row>
    <row r="909" spans="1:14" s="200" customFormat="1" ht="18" customHeight="1">
      <c r="A909" s="125">
        <v>906</v>
      </c>
      <c r="B909" s="107" t="s">
        <v>42</v>
      </c>
      <c r="C909" s="90">
        <v>43496</v>
      </c>
      <c r="D909" s="107" t="s">
        <v>1529</v>
      </c>
      <c r="E909" s="107" t="s">
        <v>1748</v>
      </c>
      <c r="F909" s="126">
        <v>12138.03</v>
      </c>
      <c r="G909" s="107" t="str">
        <f t="shared" si="41"/>
        <v>SH19-00907</v>
      </c>
      <c r="H909" s="108"/>
      <c r="I909" s="126"/>
      <c r="J909" s="110">
        <f t="shared" si="44"/>
        <v>12138.03</v>
      </c>
      <c r="K909" s="108"/>
      <c r="L909" s="107"/>
      <c r="M909" s="319"/>
      <c r="N909" s="107"/>
    </row>
    <row r="910" spans="1:14" s="200" customFormat="1" ht="18" customHeight="1">
      <c r="A910" s="125">
        <v>907</v>
      </c>
      <c r="B910" s="107" t="s">
        <v>42</v>
      </c>
      <c r="C910" s="90">
        <v>43496</v>
      </c>
      <c r="D910" s="107" t="s">
        <v>1530</v>
      </c>
      <c r="E910" s="107" t="s">
        <v>1748</v>
      </c>
      <c r="F910" s="126">
        <v>9086.5400000000009</v>
      </c>
      <c r="G910" s="107" t="str">
        <f t="shared" si="41"/>
        <v>SH19-00908</v>
      </c>
      <c r="H910" s="108"/>
      <c r="I910" s="126"/>
      <c r="J910" s="110">
        <f t="shared" si="44"/>
        <v>9086.5400000000009</v>
      </c>
      <c r="K910" s="108"/>
      <c r="L910" s="107"/>
      <c r="M910" s="319"/>
      <c r="N910" s="107"/>
    </row>
    <row r="911" spans="1:14" s="200" customFormat="1" ht="18" customHeight="1">
      <c r="A911" s="125">
        <v>908</v>
      </c>
      <c r="B911" s="107" t="s">
        <v>42</v>
      </c>
      <c r="C911" s="90">
        <v>43496</v>
      </c>
      <c r="D911" s="107" t="s">
        <v>1531</v>
      </c>
      <c r="E911" s="107" t="s">
        <v>1748</v>
      </c>
      <c r="F911" s="126">
        <v>5160.2299999999996</v>
      </c>
      <c r="G911" s="107" t="str">
        <f t="shared" si="41"/>
        <v>SH19-00909</v>
      </c>
      <c r="H911" s="108"/>
      <c r="I911" s="126"/>
      <c r="J911" s="110">
        <f t="shared" si="44"/>
        <v>5160.2299999999996</v>
      </c>
      <c r="K911" s="108"/>
      <c r="L911" s="107"/>
      <c r="M911" s="319">
        <f>K911-H911</f>
        <v>0</v>
      </c>
      <c r="N911" s="107"/>
    </row>
    <row r="912" spans="1:14" s="200" customFormat="1" ht="18" customHeight="1">
      <c r="A912" s="125">
        <v>909</v>
      </c>
      <c r="B912" s="107" t="s">
        <v>42</v>
      </c>
      <c r="C912" s="90">
        <v>43496</v>
      </c>
      <c r="D912" s="107" t="s">
        <v>1532</v>
      </c>
      <c r="E912" s="107" t="s">
        <v>1748</v>
      </c>
      <c r="F912" s="126">
        <v>5168.3500000000004</v>
      </c>
      <c r="G912" s="107" t="str">
        <f t="shared" ref="G912:G974" si="45">D912</f>
        <v>SH19-00910</v>
      </c>
      <c r="H912" s="318"/>
      <c r="I912" s="126"/>
      <c r="J912" s="110">
        <f t="shared" si="44"/>
        <v>5168.3500000000004</v>
      </c>
      <c r="K912" s="108"/>
      <c r="L912" s="107"/>
      <c r="M912" s="319"/>
      <c r="N912" s="107"/>
    </row>
    <row r="913" spans="1:14" s="200" customFormat="1" ht="18" customHeight="1">
      <c r="A913" s="125">
        <v>910</v>
      </c>
      <c r="B913" s="107" t="s">
        <v>42</v>
      </c>
      <c r="C913" s="90">
        <v>43496</v>
      </c>
      <c r="D913" s="107" t="s">
        <v>1533</v>
      </c>
      <c r="E913" s="107" t="s">
        <v>1748</v>
      </c>
      <c r="F913" s="126">
        <v>5258.9</v>
      </c>
      <c r="G913" s="107" t="str">
        <f t="shared" si="45"/>
        <v>SH19-00911</v>
      </c>
      <c r="H913" s="318"/>
      <c r="I913" s="126"/>
      <c r="J913" s="110">
        <f t="shared" si="44"/>
        <v>5258.9</v>
      </c>
      <c r="K913" s="108"/>
      <c r="L913" s="107"/>
      <c r="M913" s="319"/>
      <c r="N913" s="107"/>
    </row>
    <row r="914" spans="1:14" s="200" customFormat="1" ht="18" customHeight="1">
      <c r="A914" s="125">
        <v>911</v>
      </c>
      <c r="B914" s="107" t="s">
        <v>42</v>
      </c>
      <c r="C914" s="90">
        <v>43496</v>
      </c>
      <c r="D914" s="107" t="s">
        <v>1534</v>
      </c>
      <c r="E914" s="107" t="s">
        <v>1748</v>
      </c>
      <c r="F914" s="126">
        <v>9807.89</v>
      </c>
      <c r="G914" s="107" t="str">
        <f t="shared" si="45"/>
        <v>SH19-00912</v>
      </c>
      <c r="H914" s="318"/>
      <c r="I914" s="126"/>
      <c r="J914" s="110">
        <f t="shared" si="44"/>
        <v>9807.89</v>
      </c>
      <c r="K914" s="108"/>
      <c r="L914" s="107"/>
      <c r="M914" s="319"/>
      <c r="N914" s="107"/>
    </row>
    <row r="915" spans="1:14" s="200" customFormat="1" ht="18" customHeight="1">
      <c r="A915" s="125">
        <v>912</v>
      </c>
      <c r="B915" s="107" t="s">
        <v>42</v>
      </c>
      <c r="C915" s="90">
        <v>43496</v>
      </c>
      <c r="D915" s="107" t="s">
        <v>1535</v>
      </c>
      <c r="E915" s="107" t="s">
        <v>1748</v>
      </c>
      <c r="F915" s="126">
        <v>1513.35</v>
      </c>
      <c r="G915" s="107" t="str">
        <f t="shared" si="45"/>
        <v>SH19-00913</v>
      </c>
      <c r="H915" s="318"/>
      <c r="I915" s="126"/>
      <c r="J915" s="110">
        <f t="shared" si="44"/>
        <v>1513.35</v>
      </c>
      <c r="K915" s="108"/>
      <c r="L915" s="107"/>
      <c r="M915" s="319"/>
      <c r="N915" s="107"/>
    </row>
    <row r="916" spans="1:14" s="200" customFormat="1" ht="18" customHeight="1">
      <c r="A916" s="125">
        <v>913</v>
      </c>
      <c r="B916" s="107" t="s">
        <v>42</v>
      </c>
      <c r="C916" s="90">
        <v>43496</v>
      </c>
      <c r="D916" s="107" t="s">
        <v>1536</v>
      </c>
      <c r="E916" s="107" t="s">
        <v>1748</v>
      </c>
      <c r="F916" s="126">
        <v>2673.94</v>
      </c>
      <c r="G916" s="107" t="str">
        <f t="shared" si="45"/>
        <v>SH19-00914</v>
      </c>
      <c r="H916" s="318"/>
      <c r="I916" s="126"/>
      <c r="J916" s="110">
        <f t="shared" si="44"/>
        <v>2673.94</v>
      </c>
      <c r="K916" s="108"/>
      <c r="L916" s="107"/>
      <c r="M916" s="319"/>
      <c r="N916" s="107"/>
    </row>
    <row r="917" spans="1:14" s="200" customFormat="1" ht="18" customHeight="1">
      <c r="A917" s="125">
        <v>914</v>
      </c>
      <c r="B917" s="107" t="s">
        <v>42</v>
      </c>
      <c r="C917" s="90">
        <v>43496</v>
      </c>
      <c r="D917" s="107" t="s">
        <v>1537</v>
      </c>
      <c r="E917" s="107" t="s">
        <v>1748</v>
      </c>
      <c r="F917" s="126">
        <v>14253.23</v>
      </c>
      <c r="G917" s="107" t="str">
        <f t="shared" si="45"/>
        <v>SH19-00915</v>
      </c>
      <c r="H917" s="318"/>
      <c r="I917" s="126"/>
      <c r="J917" s="110">
        <f t="shared" si="44"/>
        <v>14253.23</v>
      </c>
      <c r="K917" s="108"/>
      <c r="L917" s="107"/>
      <c r="M917" s="319"/>
      <c r="N917" s="107"/>
    </row>
    <row r="918" spans="1:14" s="200" customFormat="1" ht="18" customHeight="1">
      <c r="A918" s="125">
        <v>915</v>
      </c>
      <c r="B918" s="107" t="s">
        <v>42</v>
      </c>
      <c r="C918" s="90">
        <v>43496</v>
      </c>
      <c r="D918" s="107" t="s">
        <v>1538</v>
      </c>
      <c r="E918" s="107" t="s">
        <v>1748</v>
      </c>
      <c r="F918" s="126">
        <v>593.85</v>
      </c>
      <c r="G918" s="107" t="str">
        <f t="shared" si="45"/>
        <v>SH19-00916</v>
      </c>
      <c r="H918" s="318"/>
      <c r="I918" s="126"/>
      <c r="J918" s="110">
        <f t="shared" si="44"/>
        <v>593.85</v>
      </c>
      <c r="K918" s="108"/>
      <c r="L918" s="107"/>
      <c r="M918" s="319"/>
      <c r="N918" s="107"/>
    </row>
    <row r="919" spans="1:14" s="200" customFormat="1" ht="18" customHeight="1">
      <c r="A919" s="125">
        <v>916</v>
      </c>
      <c r="B919" s="107" t="s">
        <v>42</v>
      </c>
      <c r="C919" s="90">
        <v>43496</v>
      </c>
      <c r="D919" s="107" t="s">
        <v>1539</v>
      </c>
      <c r="E919" s="107" t="s">
        <v>1748</v>
      </c>
      <c r="F919" s="126">
        <v>9744.59</v>
      </c>
      <c r="G919" s="107" t="str">
        <f t="shared" si="45"/>
        <v>SH19-00917</v>
      </c>
      <c r="H919" s="318"/>
      <c r="I919" s="126"/>
      <c r="J919" s="110">
        <f t="shared" si="44"/>
        <v>9744.59</v>
      </c>
      <c r="K919" s="108"/>
      <c r="L919" s="107"/>
      <c r="M919" s="319"/>
      <c r="N919" s="107"/>
    </row>
    <row r="920" spans="1:14" s="200" customFormat="1" ht="18" customHeight="1">
      <c r="A920" s="125">
        <v>917</v>
      </c>
      <c r="B920" s="107" t="s">
        <v>42</v>
      </c>
      <c r="C920" s="90">
        <v>43496</v>
      </c>
      <c r="D920" s="107" t="s">
        <v>1540</v>
      </c>
      <c r="E920" s="107" t="s">
        <v>1748</v>
      </c>
      <c r="F920" s="126">
        <v>1946.93</v>
      </c>
      <c r="G920" s="107" t="str">
        <f t="shared" si="45"/>
        <v>SH19-00918</v>
      </c>
      <c r="H920" s="318"/>
      <c r="I920" s="126"/>
      <c r="J920" s="110">
        <f t="shared" si="44"/>
        <v>1946.93</v>
      </c>
      <c r="K920" s="108"/>
      <c r="L920" s="107"/>
      <c r="M920" s="319"/>
      <c r="N920" s="107"/>
    </row>
    <row r="921" spans="1:14" s="200" customFormat="1" ht="18" customHeight="1">
      <c r="A921" s="125">
        <v>918</v>
      </c>
      <c r="B921" s="107" t="s">
        <v>42</v>
      </c>
      <c r="C921" s="90">
        <v>43496</v>
      </c>
      <c r="D921" s="107" t="s">
        <v>1541</v>
      </c>
      <c r="E921" s="107" t="s">
        <v>1748</v>
      </c>
      <c r="F921" s="126">
        <v>6576.82</v>
      </c>
      <c r="G921" s="107" t="str">
        <f t="shared" si="45"/>
        <v>SH19-00919</v>
      </c>
      <c r="H921" s="318"/>
      <c r="I921" s="126"/>
      <c r="J921" s="110">
        <f t="shared" si="44"/>
        <v>6576.82</v>
      </c>
      <c r="K921" s="108"/>
      <c r="L921" s="107"/>
      <c r="M921" s="319"/>
      <c r="N921" s="107"/>
    </row>
    <row r="922" spans="1:14" s="200" customFormat="1" ht="18" customHeight="1">
      <c r="A922" s="125">
        <v>919</v>
      </c>
      <c r="B922" s="107" t="s">
        <v>42</v>
      </c>
      <c r="C922" s="90">
        <v>43496</v>
      </c>
      <c r="D922" s="107" t="s">
        <v>1542</v>
      </c>
      <c r="E922" s="107" t="s">
        <v>1748</v>
      </c>
      <c r="F922" s="126">
        <v>1683.83</v>
      </c>
      <c r="G922" s="107" t="str">
        <f t="shared" si="45"/>
        <v>SH19-00920</v>
      </c>
      <c r="H922" s="318"/>
      <c r="I922" s="126"/>
      <c r="J922" s="110">
        <f t="shared" si="44"/>
        <v>1683.83</v>
      </c>
      <c r="K922" s="108"/>
      <c r="L922" s="107"/>
      <c r="M922" s="319"/>
      <c r="N922" s="107"/>
    </row>
    <row r="923" spans="1:14" s="200" customFormat="1" ht="18" customHeight="1">
      <c r="A923" s="125">
        <v>920</v>
      </c>
      <c r="B923" s="107" t="s">
        <v>42</v>
      </c>
      <c r="C923" s="90">
        <v>43496</v>
      </c>
      <c r="D923" s="107" t="s">
        <v>1543</v>
      </c>
      <c r="E923" s="107" t="s">
        <v>1748</v>
      </c>
      <c r="F923" s="126">
        <v>9738.9500000000007</v>
      </c>
      <c r="G923" s="107" t="str">
        <f t="shared" si="45"/>
        <v>SH19-00921</v>
      </c>
      <c r="H923" s="318"/>
      <c r="I923" s="126"/>
      <c r="J923" s="110">
        <f t="shared" si="44"/>
        <v>9738.9500000000007</v>
      </c>
      <c r="K923" s="108"/>
      <c r="L923" s="107"/>
      <c r="M923" s="319"/>
      <c r="N923" s="107"/>
    </row>
    <row r="924" spans="1:14" s="200" customFormat="1" ht="18" customHeight="1">
      <c r="A924" s="125">
        <v>921</v>
      </c>
      <c r="B924" s="107" t="s">
        <v>42</v>
      </c>
      <c r="C924" s="90">
        <v>43496</v>
      </c>
      <c r="D924" s="107" t="s">
        <v>1544</v>
      </c>
      <c r="E924" s="107" t="s">
        <v>1748</v>
      </c>
      <c r="F924" s="126">
        <v>6024.68</v>
      </c>
      <c r="G924" s="107" t="str">
        <f t="shared" si="45"/>
        <v>SH19-00922</v>
      </c>
      <c r="H924" s="318"/>
      <c r="I924" s="126"/>
      <c r="J924" s="110">
        <f t="shared" si="44"/>
        <v>6024.68</v>
      </c>
      <c r="K924" s="108"/>
      <c r="L924" s="107"/>
      <c r="M924" s="319"/>
      <c r="N924" s="107"/>
    </row>
    <row r="925" spans="1:14" s="200" customFormat="1" ht="18" customHeight="1">
      <c r="A925" s="125">
        <v>922</v>
      </c>
      <c r="B925" s="107" t="s">
        <v>43</v>
      </c>
      <c r="C925" s="321">
        <v>43494</v>
      </c>
      <c r="D925" s="107" t="s">
        <v>1545</v>
      </c>
      <c r="E925" s="107" t="s">
        <v>1709</v>
      </c>
      <c r="F925" s="126">
        <v>1069.93</v>
      </c>
      <c r="G925" s="107" t="str">
        <f t="shared" si="45"/>
        <v>SH19-00923</v>
      </c>
      <c r="H925" s="318"/>
      <c r="I925" s="126"/>
      <c r="J925" s="110">
        <f t="shared" si="44"/>
        <v>1069.93</v>
      </c>
      <c r="K925" s="108"/>
      <c r="L925" s="107"/>
      <c r="M925" s="319"/>
      <c r="N925" s="107"/>
    </row>
    <row r="926" spans="1:14" s="200" customFormat="1" ht="18" customHeight="1">
      <c r="A926" s="125">
        <v>923</v>
      </c>
      <c r="B926" s="107" t="s">
        <v>42</v>
      </c>
      <c r="C926" s="90">
        <v>43496</v>
      </c>
      <c r="D926" s="107" t="s">
        <v>1546</v>
      </c>
      <c r="E926" s="107" t="s">
        <v>1748</v>
      </c>
      <c r="F926" s="126">
        <v>9222.2000000000007</v>
      </c>
      <c r="G926" s="107" t="str">
        <f t="shared" si="45"/>
        <v>SH19-00924</v>
      </c>
      <c r="H926" s="318"/>
      <c r="I926" s="126"/>
      <c r="J926" s="110">
        <f t="shared" si="44"/>
        <v>9222.2000000000007</v>
      </c>
      <c r="K926" s="108"/>
      <c r="L926" s="107"/>
      <c r="M926" s="319"/>
      <c r="N926" s="107"/>
    </row>
    <row r="927" spans="1:14" s="200" customFormat="1" ht="18" customHeight="1">
      <c r="A927" s="125">
        <v>924</v>
      </c>
      <c r="B927" s="107" t="s">
        <v>237</v>
      </c>
      <c r="C927" s="90">
        <v>43494</v>
      </c>
      <c r="D927" s="107" t="s">
        <v>1547</v>
      </c>
      <c r="E927" s="107" t="s">
        <v>1709</v>
      </c>
      <c r="F927" s="126">
        <v>3448.97</v>
      </c>
      <c r="G927" s="107" t="str">
        <f t="shared" si="45"/>
        <v>SH19-00925</v>
      </c>
      <c r="H927" s="318"/>
      <c r="I927" s="126"/>
      <c r="J927" s="110">
        <f t="shared" si="44"/>
        <v>3448.97</v>
      </c>
      <c r="K927" s="108"/>
      <c r="L927" s="107"/>
      <c r="M927" s="319"/>
      <c r="N927" s="107"/>
    </row>
    <row r="928" spans="1:14" s="200" customFormat="1" ht="18" customHeight="1">
      <c r="A928" s="125">
        <v>925</v>
      </c>
      <c r="B928" s="107" t="s">
        <v>55</v>
      </c>
      <c r="C928" s="90">
        <v>43494</v>
      </c>
      <c r="D928" s="107" t="s">
        <v>1548</v>
      </c>
      <c r="E928" s="107" t="s">
        <v>1709</v>
      </c>
      <c r="F928" s="126">
        <v>1702.62</v>
      </c>
      <c r="G928" s="107" t="str">
        <f t="shared" si="45"/>
        <v>SH19-00926</v>
      </c>
      <c r="H928" s="318"/>
      <c r="I928" s="126"/>
      <c r="J928" s="110">
        <f t="shared" si="44"/>
        <v>1702.62</v>
      </c>
      <c r="K928" s="108"/>
      <c r="L928" s="107"/>
      <c r="M928" s="319"/>
      <c r="N928" s="107"/>
    </row>
    <row r="929" spans="1:14" s="200" customFormat="1" ht="18" customHeight="1">
      <c r="A929" s="125">
        <v>926</v>
      </c>
      <c r="B929" s="107" t="s">
        <v>55</v>
      </c>
      <c r="C929" s="90">
        <v>43494</v>
      </c>
      <c r="D929" s="107" t="s">
        <v>1549</v>
      </c>
      <c r="E929" s="107" t="s">
        <v>1709</v>
      </c>
      <c r="F929" s="126">
        <v>727.65</v>
      </c>
      <c r="G929" s="107" t="str">
        <f t="shared" si="45"/>
        <v>SH19-00927</v>
      </c>
      <c r="H929" s="318"/>
      <c r="I929" s="126"/>
      <c r="J929" s="110">
        <f t="shared" si="44"/>
        <v>727.65</v>
      </c>
      <c r="K929" s="108"/>
      <c r="L929" s="107"/>
      <c r="M929" s="319"/>
      <c r="N929" s="107"/>
    </row>
    <row r="930" spans="1:14" s="200" customFormat="1" ht="18" customHeight="1">
      <c r="A930" s="125">
        <v>927</v>
      </c>
      <c r="B930" s="107" t="s">
        <v>291</v>
      </c>
      <c r="C930" s="90">
        <v>43494</v>
      </c>
      <c r="D930" s="107" t="s">
        <v>1550</v>
      </c>
      <c r="E930" s="107" t="s">
        <v>1709</v>
      </c>
      <c r="F930" s="126">
        <v>3362.37</v>
      </c>
      <c r="G930" s="107" t="str">
        <f t="shared" si="45"/>
        <v>SH19-00928</v>
      </c>
      <c r="H930" s="318"/>
      <c r="I930" s="126"/>
      <c r="J930" s="110">
        <f t="shared" si="44"/>
        <v>3362.37</v>
      </c>
      <c r="K930" s="108"/>
      <c r="L930" s="107"/>
      <c r="M930" s="319"/>
      <c r="N930" s="107"/>
    </row>
    <row r="931" spans="1:14" s="200" customFormat="1" ht="18" customHeight="1">
      <c r="A931" s="125">
        <v>928</v>
      </c>
      <c r="B931" s="107" t="s">
        <v>291</v>
      </c>
      <c r="C931" s="90">
        <v>43494</v>
      </c>
      <c r="D931" s="107" t="s">
        <v>1551</v>
      </c>
      <c r="E931" s="107" t="s">
        <v>1709</v>
      </c>
      <c r="F931" s="126">
        <v>1435.07</v>
      </c>
      <c r="G931" s="107" t="str">
        <f t="shared" si="45"/>
        <v>SH19-00929</v>
      </c>
      <c r="H931" s="318"/>
      <c r="I931" s="126"/>
      <c r="J931" s="110">
        <f t="shared" si="44"/>
        <v>1435.07</v>
      </c>
      <c r="K931" s="108"/>
      <c r="L931" s="107"/>
      <c r="M931" s="319"/>
      <c r="N931" s="107"/>
    </row>
    <row r="932" spans="1:14" s="200" customFormat="1" ht="18" customHeight="1">
      <c r="A932" s="125">
        <v>929</v>
      </c>
      <c r="B932" s="107" t="s">
        <v>55</v>
      </c>
      <c r="C932" s="90">
        <v>43494</v>
      </c>
      <c r="D932" s="107" t="s">
        <v>1552</v>
      </c>
      <c r="E932" s="107" t="s">
        <v>1709</v>
      </c>
      <c r="F932" s="126">
        <v>1644.84</v>
      </c>
      <c r="G932" s="107" t="str">
        <f t="shared" si="45"/>
        <v>SH19-00930</v>
      </c>
      <c r="H932" s="318"/>
      <c r="I932" s="126"/>
      <c r="J932" s="110">
        <f t="shared" si="44"/>
        <v>1644.84</v>
      </c>
      <c r="K932" s="108"/>
      <c r="L932" s="107"/>
      <c r="M932" s="319"/>
      <c r="N932" s="107"/>
    </row>
    <row r="933" spans="1:14" s="200" customFormat="1" ht="18" customHeight="1">
      <c r="A933" s="125">
        <v>930</v>
      </c>
      <c r="B933" s="107" t="s">
        <v>329</v>
      </c>
      <c r="C933" s="90">
        <v>43495</v>
      </c>
      <c r="D933" s="107" t="s">
        <v>1553</v>
      </c>
      <c r="E933" s="107" t="s">
        <v>1709</v>
      </c>
      <c r="F933" s="126">
        <v>1559.57</v>
      </c>
      <c r="G933" s="107" t="str">
        <f t="shared" si="45"/>
        <v>SH19-00932</v>
      </c>
      <c r="H933" s="318"/>
      <c r="I933" s="126"/>
      <c r="J933" s="110">
        <f t="shared" si="44"/>
        <v>1559.57</v>
      </c>
      <c r="K933" s="108"/>
      <c r="L933" s="107"/>
      <c r="M933" s="319"/>
      <c r="N933" s="107"/>
    </row>
    <row r="934" spans="1:14" s="200" customFormat="1" ht="18" customHeight="1">
      <c r="A934" s="125">
        <v>931</v>
      </c>
      <c r="B934" s="107" t="s">
        <v>142</v>
      </c>
      <c r="C934" s="90">
        <v>43495</v>
      </c>
      <c r="D934" s="107" t="s">
        <v>1554</v>
      </c>
      <c r="E934" s="107" t="s">
        <v>1709</v>
      </c>
      <c r="F934" s="126">
        <v>781.88</v>
      </c>
      <c r="G934" s="107" t="str">
        <f t="shared" si="45"/>
        <v>SH19-00933</v>
      </c>
      <c r="H934" s="318"/>
      <c r="I934" s="126"/>
      <c r="J934" s="110">
        <f t="shared" si="44"/>
        <v>781.88</v>
      </c>
      <c r="K934" s="108"/>
      <c r="L934" s="107"/>
      <c r="M934" s="319"/>
      <c r="N934" s="107"/>
    </row>
    <row r="935" spans="1:14" s="200" customFormat="1" ht="18" customHeight="1">
      <c r="A935" s="125">
        <v>932</v>
      </c>
      <c r="B935" s="107" t="s">
        <v>142</v>
      </c>
      <c r="C935" s="90">
        <v>43495</v>
      </c>
      <c r="D935" s="107" t="s">
        <v>1555</v>
      </c>
      <c r="E935" s="107" t="s">
        <v>1709</v>
      </c>
      <c r="F935" s="126">
        <v>137.85</v>
      </c>
      <c r="G935" s="107" t="str">
        <f t="shared" si="45"/>
        <v>SH19-00934</v>
      </c>
      <c r="H935" s="318"/>
      <c r="I935" s="126"/>
      <c r="J935" s="110">
        <f t="shared" si="44"/>
        <v>137.85</v>
      </c>
      <c r="K935" s="108"/>
      <c r="L935" s="107"/>
      <c r="M935" s="319"/>
      <c r="N935" s="107"/>
    </row>
    <row r="936" spans="1:14" s="200" customFormat="1" ht="18" customHeight="1">
      <c r="A936" s="125">
        <v>933</v>
      </c>
      <c r="B936" s="107" t="s">
        <v>238</v>
      </c>
      <c r="C936" s="90">
        <v>43495</v>
      </c>
      <c r="D936" s="107" t="s">
        <v>1556</v>
      </c>
      <c r="E936" s="107" t="s">
        <v>1709</v>
      </c>
      <c r="F936" s="126">
        <v>2597.7600000000002</v>
      </c>
      <c r="G936" s="107" t="str">
        <f t="shared" si="45"/>
        <v>SH19-00935</v>
      </c>
      <c r="H936" s="318"/>
      <c r="I936" s="126"/>
      <c r="J936" s="110">
        <f t="shared" si="44"/>
        <v>2597.7600000000002</v>
      </c>
      <c r="K936" s="108"/>
      <c r="L936" s="107"/>
      <c r="M936" s="319"/>
      <c r="N936" s="107"/>
    </row>
    <row r="937" spans="1:14" s="200" customFormat="1" ht="18" customHeight="1">
      <c r="A937" s="125">
        <v>934</v>
      </c>
      <c r="B937" s="107" t="s">
        <v>42</v>
      </c>
      <c r="C937" s="321">
        <v>43495</v>
      </c>
      <c r="D937" s="107" t="s">
        <v>1557</v>
      </c>
      <c r="E937" s="107" t="s">
        <v>1747</v>
      </c>
      <c r="F937" s="126">
        <v>24.56</v>
      </c>
      <c r="G937" s="107" t="str">
        <f t="shared" si="45"/>
        <v>SH19-00936</v>
      </c>
      <c r="H937" s="318"/>
      <c r="I937" s="126"/>
      <c r="J937" s="110">
        <f t="shared" si="44"/>
        <v>24.56</v>
      </c>
      <c r="K937" s="108"/>
      <c r="L937" s="107"/>
      <c r="M937" s="319"/>
      <c r="N937" s="107"/>
    </row>
    <row r="938" spans="1:14" s="200" customFormat="1" ht="18" customHeight="1">
      <c r="A938" s="125">
        <v>935</v>
      </c>
      <c r="B938" s="107" t="s">
        <v>43</v>
      </c>
      <c r="C938" s="321">
        <v>43495</v>
      </c>
      <c r="D938" s="107" t="s">
        <v>1558</v>
      </c>
      <c r="E938" s="107" t="s">
        <v>1709</v>
      </c>
      <c r="F938" s="126">
        <v>3289.88</v>
      </c>
      <c r="G938" s="107" t="str">
        <f t="shared" si="45"/>
        <v>SH19-00937</v>
      </c>
      <c r="H938" s="318"/>
      <c r="I938" s="126"/>
      <c r="J938" s="110">
        <f t="shared" si="44"/>
        <v>3289.88</v>
      </c>
      <c r="K938" s="108"/>
      <c r="L938" s="107"/>
      <c r="M938" s="319"/>
      <c r="N938" s="107"/>
    </row>
    <row r="939" spans="1:14" s="200" customFormat="1" ht="18" customHeight="1">
      <c r="A939" s="125">
        <v>936</v>
      </c>
      <c r="B939" s="107" t="s">
        <v>1746</v>
      </c>
      <c r="C939" s="321"/>
      <c r="D939" s="327" t="s">
        <v>1559</v>
      </c>
      <c r="E939" s="107" t="s">
        <v>1709</v>
      </c>
      <c r="F939" s="126">
        <v>0</v>
      </c>
      <c r="G939" s="107" t="str">
        <f t="shared" si="45"/>
        <v>SH19-00938</v>
      </c>
      <c r="H939" s="318"/>
      <c r="I939" s="126"/>
      <c r="J939" s="110">
        <f t="shared" si="44"/>
        <v>0</v>
      </c>
      <c r="K939" s="108"/>
      <c r="L939" s="107"/>
      <c r="M939" s="319"/>
      <c r="N939" s="107"/>
    </row>
    <row r="940" spans="1:14" s="200" customFormat="1" ht="18" customHeight="1">
      <c r="A940" s="125">
        <v>937</v>
      </c>
      <c r="B940" s="107" t="s">
        <v>139</v>
      </c>
      <c r="C940" s="90">
        <v>43495</v>
      </c>
      <c r="D940" s="107" t="s">
        <v>1560</v>
      </c>
      <c r="E940" s="107" t="s">
        <v>1709</v>
      </c>
      <c r="F940" s="126">
        <v>1049.7</v>
      </c>
      <c r="G940" s="107" t="str">
        <f t="shared" si="45"/>
        <v>SH19-00939</v>
      </c>
      <c r="H940" s="318"/>
      <c r="I940" s="126"/>
      <c r="J940" s="110">
        <f t="shared" si="44"/>
        <v>1049.7</v>
      </c>
      <c r="K940" s="108"/>
      <c r="L940" s="107"/>
      <c r="M940" s="319"/>
      <c r="N940" s="107"/>
    </row>
    <row r="941" spans="1:14" s="200" customFormat="1" ht="18" customHeight="1">
      <c r="A941" s="125">
        <v>938</v>
      </c>
      <c r="B941" s="107" t="s">
        <v>1746</v>
      </c>
      <c r="C941" s="90"/>
      <c r="D941" s="327" t="s">
        <v>1561</v>
      </c>
      <c r="E941" s="107" t="s">
        <v>1709</v>
      </c>
      <c r="F941" s="126">
        <v>0</v>
      </c>
      <c r="G941" s="107" t="str">
        <f t="shared" si="45"/>
        <v>SH19-00940</v>
      </c>
      <c r="H941" s="318"/>
      <c r="I941" s="126"/>
      <c r="J941" s="110">
        <f t="shared" si="44"/>
        <v>0</v>
      </c>
      <c r="K941" s="108"/>
      <c r="L941" s="107"/>
      <c r="M941" s="319"/>
      <c r="N941" s="107"/>
    </row>
    <row r="942" spans="1:14" s="200" customFormat="1" ht="18" customHeight="1">
      <c r="A942" s="125">
        <v>939</v>
      </c>
      <c r="B942" s="107" t="s">
        <v>49</v>
      </c>
      <c r="C942" s="90">
        <v>43495</v>
      </c>
      <c r="D942" s="107" t="s">
        <v>1562</v>
      </c>
      <c r="E942" s="107" t="s">
        <v>1709</v>
      </c>
      <c r="F942" s="126">
        <v>14242.8</v>
      </c>
      <c r="G942" s="107" t="str">
        <f t="shared" si="45"/>
        <v>SH19-00941</v>
      </c>
      <c r="H942" s="318"/>
      <c r="I942" s="126"/>
      <c r="J942" s="110">
        <f t="shared" si="44"/>
        <v>14242.8</v>
      </c>
      <c r="K942" s="108"/>
      <c r="L942" s="107"/>
      <c r="M942" s="319"/>
      <c r="N942" s="107"/>
    </row>
    <row r="943" spans="1:14" s="200" customFormat="1" ht="18" customHeight="1">
      <c r="A943" s="125">
        <v>940</v>
      </c>
      <c r="B943" s="107" t="s">
        <v>223</v>
      </c>
      <c r="C943" s="90">
        <v>43495</v>
      </c>
      <c r="D943" s="107" t="s">
        <v>1563</v>
      </c>
      <c r="E943" s="107" t="s">
        <v>1709</v>
      </c>
      <c r="F943" s="126">
        <v>1339.18</v>
      </c>
      <c r="G943" s="107" t="str">
        <f t="shared" si="45"/>
        <v>SH19-00942</v>
      </c>
      <c r="H943" s="318"/>
      <c r="I943" s="126"/>
      <c r="J943" s="110">
        <f t="shared" si="44"/>
        <v>1339.18</v>
      </c>
      <c r="K943" s="108"/>
      <c r="L943" s="107"/>
      <c r="M943" s="319"/>
      <c r="N943" s="107"/>
    </row>
    <row r="944" spans="1:14" s="200" customFormat="1" ht="18" customHeight="1">
      <c r="A944" s="125">
        <v>941</v>
      </c>
      <c r="B944" s="107" t="s">
        <v>212</v>
      </c>
      <c r="C944" s="321">
        <v>43495</v>
      </c>
      <c r="D944" s="107" t="s">
        <v>1564</v>
      </c>
      <c r="E944" s="107" t="s">
        <v>1709</v>
      </c>
      <c r="F944" s="126">
        <v>5514.8</v>
      </c>
      <c r="G944" s="107" t="str">
        <f t="shared" si="45"/>
        <v>SH19-00943</v>
      </c>
      <c r="H944" s="318"/>
      <c r="I944" s="126"/>
      <c r="J944" s="110">
        <f t="shared" si="44"/>
        <v>5514.8</v>
      </c>
      <c r="K944" s="108"/>
      <c r="L944" s="107"/>
      <c r="M944" s="319"/>
      <c r="N944" s="107"/>
    </row>
    <row r="945" spans="1:14" s="200" customFormat="1" ht="18" customHeight="1">
      <c r="A945" s="125">
        <v>942</v>
      </c>
      <c r="B945" s="107" t="s">
        <v>53</v>
      </c>
      <c r="C945" s="90">
        <v>43495</v>
      </c>
      <c r="D945" s="107" t="s">
        <v>1565</v>
      </c>
      <c r="E945" s="107" t="s">
        <v>1709</v>
      </c>
      <c r="F945" s="126">
        <v>2492.77</v>
      </c>
      <c r="G945" s="107" t="str">
        <f t="shared" si="45"/>
        <v>SH19-00944</v>
      </c>
      <c r="H945" s="318"/>
      <c r="I945" s="126"/>
      <c r="J945" s="110">
        <f t="shared" si="44"/>
        <v>2492.77</v>
      </c>
      <c r="K945" s="108"/>
      <c r="L945" s="107"/>
      <c r="M945" s="319"/>
      <c r="N945" s="107"/>
    </row>
    <row r="946" spans="1:14" s="200" customFormat="1" ht="18" customHeight="1">
      <c r="A946" s="125">
        <v>943</v>
      </c>
      <c r="B946" s="107" t="s">
        <v>142</v>
      </c>
      <c r="C946" s="90">
        <v>43495</v>
      </c>
      <c r="D946" s="107" t="s">
        <v>1566</v>
      </c>
      <c r="E946" s="107" t="s">
        <v>1709</v>
      </c>
      <c r="F946" s="126">
        <v>627</v>
      </c>
      <c r="G946" s="107" t="str">
        <f t="shared" si="45"/>
        <v>SH19-00945</v>
      </c>
      <c r="H946" s="318"/>
      <c r="I946" s="126"/>
      <c r="J946" s="110">
        <f t="shared" si="44"/>
        <v>627</v>
      </c>
      <c r="K946" s="108"/>
      <c r="L946" s="107"/>
      <c r="M946" s="319"/>
      <c r="N946" s="107"/>
    </row>
    <row r="947" spans="1:14" s="200" customFormat="1" ht="18" customHeight="1">
      <c r="A947" s="125">
        <v>944</v>
      </c>
      <c r="B947" s="54" t="s">
        <v>1746</v>
      </c>
      <c r="C947" s="90"/>
      <c r="D947" s="327" t="s">
        <v>1567</v>
      </c>
      <c r="E947" s="107" t="s">
        <v>1709</v>
      </c>
      <c r="F947" s="126">
        <v>0</v>
      </c>
      <c r="G947" s="107" t="str">
        <f t="shared" si="45"/>
        <v>SH19-00946</v>
      </c>
      <c r="H947" s="318"/>
      <c r="I947" s="126"/>
      <c r="J947" s="110">
        <f t="shared" si="44"/>
        <v>0</v>
      </c>
      <c r="K947" s="108"/>
      <c r="L947" s="107"/>
      <c r="M947" s="319"/>
      <c r="N947" s="107"/>
    </row>
    <row r="948" spans="1:14" s="200" customFormat="1" ht="18" customHeight="1">
      <c r="A948" s="125">
        <v>945</v>
      </c>
      <c r="B948" s="107" t="s">
        <v>142</v>
      </c>
      <c r="C948" s="90">
        <v>43495</v>
      </c>
      <c r="D948" s="107" t="s">
        <v>1568</v>
      </c>
      <c r="E948" s="107" t="s">
        <v>1709</v>
      </c>
      <c r="F948" s="126">
        <v>1224.67</v>
      </c>
      <c r="G948" s="107" t="str">
        <f t="shared" si="45"/>
        <v>SH19-00947</v>
      </c>
      <c r="H948" s="318"/>
      <c r="I948" s="126"/>
      <c r="J948" s="110">
        <f t="shared" si="44"/>
        <v>1224.67</v>
      </c>
      <c r="K948" s="108"/>
      <c r="L948" s="107"/>
      <c r="M948" s="319"/>
      <c r="N948" s="107"/>
    </row>
    <row r="949" spans="1:14" s="200" customFormat="1" ht="18" customHeight="1">
      <c r="A949" s="125">
        <v>946</v>
      </c>
      <c r="B949" s="107" t="s">
        <v>142</v>
      </c>
      <c r="C949" s="90">
        <v>43495</v>
      </c>
      <c r="D949" s="107" t="s">
        <v>1569</v>
      </c>
      <c r="E949" s="107" t="s">
        <v>1709</v>
      </c>
      <c r="F949" s="126">
        <v>279.83999999999997</v>
      </c>
      <c r="G949" s="107" t="str">
        <f t="shared" si="45"/>
        <v>SH19-00948</v>
      </c>
      <c r="H949" s="318"/>
      <c r="I949" s="126"/>
      <c r="J949" s="110">
        <f t="shared" si="44"/>
        <v>279.83999999999997</v>
      </c>
      <c r="K949" s="108"/>
      <c r="L949" s="107"/>
      <c r="M949" s="319"/>
      <c r="N949" s="107"/>
    </row>
    <row r="950" spans="1:14" s="200" customFormat="1" ht="18" customHeight="1">
      <c r="A950" s="125">
        <v>947</v>
      </c>
      <c r="B950" s="107" t="s">
        <v>42</v>
      </c>
      <c r="C950" s="90">
        <v>43497</v>
      </c>
      <c r="D950" s="328" t="s">
        <v>1570</v>
      </c>
      <c r="E950" s="107" t="s">
        <v>1749</v>
      </c>
      <c r="F950" s="126">
        <v>5007.82</v>
      </c>
      <c r="G950" s="107" t="str">
        <f t="shared" si="45"/>
        <v>SH19-00949</v>
      </c>
      <c r="H950" s="318"/>
      <c r="I950" s="126"/>
      <c r="J950" s="110">
        <f t="shared" si="44"/>
        <v>5007.82</v>
      </c>
      <c r="K950" s="108"/>
      <c r="L950" s="107"/>
      <c r="M950" s="319"/>
      <c r="N950" s="107"/>
    </row>
    <row r="951" spans="1:14" s="200" customFormat="1" ht="18" customHeight="1">
      <c r="A951" s="125">
        <v>948</v>
      </c>
      <c r="B951" s="107" t="s">
        <v>42</v>
      </c>
      <c r="C951" s="90">
        <v>43497</v>
      </c>
      <c r="D951" s="328" t="s">
        <v>1571</v>
      </c>
      <c r="E951" s="107" t="s">
        <v>1749</v>
      </c>
      <c r="F951" s="126">
        <v>6308.46</v>
      </c>
      <c r="G951" s="107" t="str">
        <f t="shared" si="45"/>
        <v>SH19-00950</v>
      </c>
      <c r="H951" s="318"/>
      <c r="I951" s="126"/>
      <c r="J951" s="110">
        <f t="shared" si="44"/>
        <v>6308.46</v>
      </c>
      <c r="K951" s="108"/>
      <c r="L951" s="107"/>
      <c r="M951" s="319"/>
      <c r="N951" s="107"/>
    </row>
    <row r="952" spans="1:14" s="200" customFormat="1" ht="18" customHeight="1">
      <c r="A952" s="125">
        <v>949</v>
      </c>
      <c r="B952" s="107" t="s">
        <v>42</v>
      </c>
      <c r="C952" s="90">
        <v>43497</v>
      </c>
      <c r="D952" s="328" t="s">
        <v>1572</v>
      </c>
      <c r="E952" s="107" t="s">
        <v>1749</v>
      </c>
      <c r="F952" s="126">
        <v>8754.49</v>
      </c>
      <c r="G952" s="107" t="str">
        <f t="shared" si="45"/>
        <v>SH19-00951</v>
      </c>
      <c r="H952" s="318"/>
      <c r="I952" s="126"/>
      <c r="J952" s="110">
        <f t="shared" si="44"/>
        <v>8754.49</v>
      </c>
      <c r="K952" s="108"/>
      <c r="L952" s="107"/>
      <c r="M952" s="319"/>
      <c r="N952" s="107"/>
    </row>
    <row r="953" spans="1:14" s="200" customFormat="1" ht="18" customHeight="1">
      <c r="A953" s="125">
        <v>950</v>
      </c>
      <c r="B953" s="107" t="s">
        <v>42</v>
      </c>
      <c r="C953" s="90">
        <v>43497</v>
      </c>
      <c r="D953" s="328" t="s">
        <v>1573</v>
      </c>
      <c r="E953" s="107" t="s">
        <v>1749</v>
      </c>
      <c r="F953" s="126">
        <v>7274.07</v>
      </c>
      <c r="G953" s="107" t="str">
        <f t="shared" si="45"/>
        <v>SH19-00952</v>
      </c>
      <c r="H953" s="318"/>
      <c r="I953" s="126"/>
      <c r="J953" s="110">
        <f t="shared" si="44"/>
        <v>7274.07</v>
      </c>
      <c r="K953" s="108"/>
      <c r="L953" s="107"/>
      <c r="M953" s="319"/>
      <c r="N953" s="107"/>
    </row>
    <row r="954" spans="1:14" s="200" customFormat="1" ht="18" customHeight="1">
      <c r="A954" s="125">
        <v>951</v>
      </c>
      <c r="B954" s="107" t="s">
        <v>42</v>
      </c>
      <c r="C954" s="90">
        <v>43497</v>
      </c>
      <c r="D954" s="328" t="s">
        <v>1574</v>
      </c>
      <c r="E954" s="107" t="s">
        <v>1749</v>
      </c>
      <c r="F954" s="126">
        <v>5341.31</v>
      </c>
      <c r="G954" s="107" t="str">
        <f t="shared" si="45"/>
        <v>SH19-00953</v>
      </c>
      <c r="H954" s="318"/>
      <c r="I954" s="126"/>
      <c r="J954" s="110">
        <f t="shared" si="44"/>
        <v>5341.31</v>
      </c>
      <c r="K954" s="108"/>
      <c r="L954" s="107"/>
      <c r="M954" s="319"/>
      <c r="N954" s="107"/>
    </row>
    <row r="955" spans="1:14" s="200" customFormat="1" ht="18" customHeight="1">
      <c r="A955" s="125">
        <v>952</v>
      </c>
      <c r="B955" s="107" t="s">
        <v>42</v>
      </c>
      <c r="C955" s="90">
        <v>43497</v>
      </c>
      <c r="D955" s="328" t="s">
        <v>1575</v>
      </c>
      <c r="E955" s="107" t="s">
        <v>1749</v>
      </c>
      <c r="F955" s="126">
        <v>5482.59</v>
      </c>
      <c r="G955" s="107" t="str">
        <f t="shared" si="45"/>
        <v>SH19-00954</v>
      </c>
      <c r="H955" s="318"/>
      <c r="I955" s="126"/>
      <c r="J955" s="110">
        <f t="shared" si="44"/>
        <v>5482.59</v>
      </c>
      <c r="K955" s="108"/>
      <c r="L955" s="107"/>
      <c r="M955" s="319"/>
      <c r="N955" s="107"/>
    </row>
    <row r="956" spans="1:14" s="200" customFormat="1" ht="18" customHeight="1">
      <c r="A956" s="125">
        <v>953</v>
      </c>
      <c r="B956" s="107" t="s">
        <v>42</v>
      </c>
      <c r="C956" s="90">
        <v>43497</v>
      </c>
      <c r="D956" s="328" t="s">
        <v>1576</v>
      </c>
      <c r="E956" s="107" t="s">
        <v>1749</v>
      </c>
      <c r="F956" s="126">
        <v>3948.4</v>
      </c>
      <c r="G956" s="107" t="str">
        <f t="shared" si="45"/>
        <v>SH19-00955</v>
      </c>
      <c r="H956" s="318"/>
      <c r="I956" s="126"/>
      <c r="J956" s="110">
        <f t="shared" si="44"/>
        <v>3948.4</v>
      </c>
      <c r="K956" s="108"/>
      <c r="L956" s="107"/>
      <c r="M956" s="319"/>
      <c r="N956" s="107"/>
    </row>
    <row r="957" spans="1:14" s="200" customFormat="1" ht="18" customHeight="1">
      <c r="A957" s="125">
        <v>954</v>
      </c>
      <c r="B957" s="107" t="s">
        <v>42</v>
      </c>
      <c r="C957" s="90">
        <v>43497</v>
      </c>
      <c r="D957" s="328" t="s">
        <v>1577</v>
      </c>
      <c r="E957" s="107" t="s">
        <v>1749</v>
      </c>
      <c r="F957" s="126">
        <v>4764.1000000000004</v>
      </c>
      <c r="G957" s="107" t="str">
        <f t="shared" si="45"/>
        <v>SH19-00956</v>
      </c>
      <c r="H957" s="318"/>
      <c r="I957" s="126"/>
      <c r="J957" s="110">
        <f t="shared" si="44"/>
        <v>4764.1000000000004</v>
      </c>
      <c r="K957" s="108"/>
      <c r="L957" s="107"/>
      <c r="M957" s="319"/>
      <c r="N957" s="107"/>
    </row>
    <row r="958" spans="1:14" s="200" customFormat="1" ht="18" customHeight="1">
      <c r="A958" s="125">
        <v>955</v>
      </c>
      <c r="B958" s="107" t="s">
        <v>42</v>
      </c>
      <c r="C958" s="90">
        <v>43497</v>
      </c>
      <c r="D958" s="328" t="s">
        <v>1578</v>
      </c>
      <c r="E958" s="107" t="s">
        <v>1749</v>
      </c>
      <c r="F958" s="126">
        <v>2693.88</v>
      </c>
      <c r="G958" s="107" t="str">
        <f t="shared" si="45"/>
        <v>SH19-00957</v>
      </c>
      <c r="H958" s="318"/>
      <c r="I958" s="126"/>
      <c r="J958" s="110">
        <f t="shared" si="44"/>
        <v>2693.88</v>
      </c>
      <c r="K958" s="108"/>
      <c r="L958" s="107"/>
      <c r="M958" s="319"/>
      <c r="N958" s="107"/>
    </row>
    <row r="959" spans="1:14" s="200" customFormat="1" ht="18" customHeight="1">
      <c r="A959" s="125">
        <v>956</v>
      </c>
      <c r="B959" s="107" t="s">
        <v>42</v>
      </c>
      <c r="C959" s="90">
        <v>43497</v>
      </c>
      <c r="D959" s="328" t="s">
        <v>1579</v>
      </c>
      <c r="E959" s="107" t="s">
        <v>1749</v>
      </c>
      <c r="F959" s="126">
        <v>3905.84</v>
      </c>
      <c r="G959" s="107" t="str">
        <f t="shared" si="45"/>
        <v>SH19-00958</v>
      </c>
      <c r="H959" s="318"/>
      <c r="I959" s="126"/>
      <c r="J959" s="110">
        <f t="shared" si="44"/>
        <v>3905.84</v>
      </c>
      <c r="K959" s="108"/>
      <c r="L959" s="107"/>
      <c r="M959" s="319"/>
      <c r="N959" s="107"/>
    </row>
    <row r="960" spans="1:14" s="200" customFormat="1" ht="18" customHeight="1">
      <c r="A960" s="125">
        <v>957</v>
      </c>
      <c r="B960" s="107" t="s">
        <v>42</v>
      </c>
      <c r="C960" s="90">
        <v>43497</v>
      </c>
      <c r="D960" s="328" t="s">
        <v>1580</v>
      </c>
      <c r="E960" s="107" t="s">
        <v>1749</v>
      </c>
      <c r="F960" s="126">
        <v>4468.8</v>
      </c>
      <c r="G960" s="107" t="str">
        <f t="shared" si="45"/>
        <v>SH19-00959</v>
      </c>
      <c r="H960" s="318"/>
      <c r="I960" s="126"/>
      <c r="J960" s="110">
        <f t="shared" si="44"/>
        <v>4468.8</v>
      </c>
      <c r="K960" s="108"/>
      <c r="L960" s="107"/>
      <c r="M960" s="319"/>
      <c r="N960" s="107"/>
    </row>
    <row r="961" spans="1:14" s="200" customFormat="1" ht="18" customHeight="1">
      <c r="A961" s="125">
        <v>958</v>
      </c>
      <c r="B961" s="107" t="s">
        <v>42</v>
      </c>
      <c r="C961" s="90">
        <v>43497</v>
      </c>
      <c r="D961" s="328" t="s">
        <v>1581</v>
      </c>
      <c r="E961" s="107" t="s">
        <v>1749</v>
      </c>
      <c r="F961" s="126">
        <v>655.56</v>
      </c>
      <c r="G961" s="107" t="str">
        <f t="shared" si="45"/>
        <v>SH19-00960</v>
      </c>
      <c r="H961" s="318"/>
      <c r="I961" s="126"/>
      <c r="J961" s="110">
        <f t="shared" si="44"/>
        <v>655.56</v>
      </c>
      <c r="K961" s="108"/>
      <c r="L961" s="107"/>
      <c r="M961" s="319"/>
      <c r="N961" s="107"/>
    </row>
    <row r="962" spans="1:14" s="200" customFormat="1" ht="18" customHeight="1">
      <c r="A962" s="125">
        <v>959</v>
      </c>
      <c r="B962" s="107" t="s">
        <v>1727</v>
      </c>
      <c r="C962" s="90">
        <v>43495</v>
      </c>
      <c r="D962" s="107" t="s">
        <v>1582</v>
      </c>
      <c r="E962" s="107" t="s">
        <v>1709</v>
      </c>
      <c r="F962" s="126">
        <v>619.20000000000005</v>
      </c>
      <c r="G962" s="107" t="str">
        <f t="shared" si="45"/>
        <v>SH19-00961</v>
      </c>
      <c r="H962" s="318"/>
      <c r="I962" s="126"/>
      <c r="J962" s="110">
        <f t="shared" si="44"/>
        <v>619.20000000000005</v>
      </c>
      <c r="K962" s="108"/>
      <c r="L962" s="107"/>
      <c r="M962" s="319"/>
      <c r="N962" s="107"/>
    </row>
    <row r="963" spans="1:14" s="200" customFormat="1" ht="18" customHeight="1">
      <c r="A963" s="125">
        <v>960</v>
      </c>
      <c r="B963" s="107" t="s">
        <v>1746</v>
      </c>
      <c r="C963" s="90"/>
      <c r="D963" s="327" t="s">
        <v>1583</v>
      </c>
      <c r="E963" s="107" t="s">
        <v>1709</v>
      </c>
      <c r="F963" s="126">
        <v>0</v>
      </c>
      <c r="G963" s="107" t="str">
        <f t="shared" si="45"/>
        <v>SH19-00962</v>
      </c>
      <c r="H963" s="318"/>
      <c r="I963" s="126"/>
      <c r="J963" s="110">
        <f t="shared" ref="J963:J1025" si="46">F963-I963</f>
        <v>0</v>
      </c>
      <c r="K963" s="108"/>
      <c r="L963" s="107"/>
      <c r="M963" s="319"/>
      <c r="N963" s="107"/>
    </row>
    <row r="964" spans="1:14" s="200" customFormat="1" ht="18" customHeight="1">
      <c r="A964" s="125">
        <v>961</v>
      </c>
      <c r="B964" s="107" t="s">
        <v>1746</v>
      </c>
      <c r="C964" s="90"/>
      <c r="D964" s="327" t="s">
        <v>1584</v>
      </c>
      <c r="E964" s="107" t="s">
        <v>1709</v>
      </c>
      <c r="F964" s="126">
        <v>0</v>
      </c>
      <c r="G964" s="107" t="str">
        <f t="shared" si="45"/>
        <v>SH19-00963</v>
      </c>
      <c r="H964" s="318"/>
      <c r="I964" s="126"/>
      <c r="J964" s="110">
        <f t="shared" si="46"/>
        <v>0</v>
      </c>
      <c r="K964" s="108"/>
      <c r="L964" s="107"/>
      <c r="M964" s="319"/>
      <c r="N964" s="107"/>
    </row>
    <row r="965" spans="1:14" s="200" customFormat="1" ht="18" customHeight="1">
      <c r="A965" s="125">
        <v>962</v>
      </c>
      <c r="B965" s="107" t="s">
        <v>337</v>
      </c>
      <c r="C965" s="90">
        <v>43495</v>
      </c>
      <c r="D965" s="107" t="s">
        <v>1585</v>
      </c>
      <c r="E965" s="107" t="s">
        <v>1709</v>
      </c>
      <c r="F965" s="126">
        <v>2143</v>
      </c>
      <c r="G965" s="107" t="str">
        <f t="shared" si="45"/>
        <v>SH19-00964</v>
      </c>
      <c r="H965" s="318"/>
      <c r="I965" s="126"/>
      <c r="J965" s="110">
        <f t="shared" si="46"/>
        <v>2143</v>
      </c>
      <c r="K965" s="108"/>
      <c r="L965" s="107"/>
      <c r="M965" s="319"/>
      <c r="N965" s="107"/>
    </row>
    <row r="966" spans="1:14" s="200" customFormat="1" ht="18" customHeight="1">
      <c r="A966" s="125">
        <v>963</v>
      </c>
      <c r="B966" s="107" t="s">
        <v>141</v>
      </c>
      <c r="C966" s="90">
        <v>43495</v>
      </c>
      <c r="D966" s="107" t="s">
        <v>1586</v>
      </c>
      <c r="E966" s="107" t="s">
        <v>1709</v>
      </c>
      <c r="F966" s="126">
        <v>3202.2</v>
      </c>
      <c r="G966" s="107" t="str">
        <f t="shared" si="45"/>
        <v>SH19-00965</v>
      </c>
      <c r="H966" s="318"/>
      <c r="I966" s="126"/>
      <c r="J966" s="110">
        <f t="shared" si="46"/>
        <v>3202.2</v>
      </c>
      <c r="K966" s="108"/>
      <c r="L966" s="107"/>
      <c r="M966" s="319"/>
      <c r="N966" s="107"/>
    </row>
    <row r="967" spans="1:14" s="200" customFormat="1" ht="18" customHeight="1">
      <c r="A967" s="125">
        <v>964</v>
      </c>
      <c r="B967" s="107" t="s">
        <v>54</v>
      </c>
      <c r="C967" s="90">
        <v>43495</v>
      </c>
      <c r="D967" s="107" t="s">
        <v>1587</v>
      </c>
      <c r="E967" s="107" t="s">
        <v>1709</v>
      </c>
      <c r="F967" s="126">
        <v>0</v>
      </c>
      <c r="G967" s="107" t="str">
        <f t="shared" si="45"/>
        <v>SH19-00966</v>
      </c>
      <c r="H967" s="318"/>
      <c r="I967" s="126"/>
      <c r="J967" s="110">
        <f t="shared" si="46"/>
        <v>0</v>
      </c>
      <c r="K967" s="108"/>
      <c r="L967" s="107"/>
      <c r="M967" s="319"/>
      <c r="N967" s="107" t="s">
        <v>1753</v>
      </c>
    </row>
    <row r="968" spans="1:14" s="200" customFormat="1" ht="18" customHeight="1">
      <c r="A968" s="125">
        <v>965</v>
      </c>
      <c r="B968" s="107" t="s">
        <v>207</v>
      </c>
      <c r="C968" s="90">
        <v>43495</v>
      </c>
      <c r="D968" s="107" t="s">
        <v>1588</v>
      </c>
      <c r="E968" s="107" t="s">
        <v>1709</v>
      </c>
      <c r="F968" s="126">
        <v>443.25</v>
      </c>
      <c r="G968" s="107" t="str">
        <f t="shared" si="45"/>
        <v>SH19-00967</v>
      </c>
      <c r="H968" s="318"/>
      <c r="I968" s="126"/>
      <c r="J968" s="110">
        <f t="shared" si="46"/>
        <v>443.25</v>
      </c>
      <c r="K968" s="108"/>
      <c r="L968" s="107"/>
      <c r="M968" s="319"/>
      <c r="N968" s="107"/>
    </row>
    <row r="969" spans="1:14" s="200" customFormat="1" ht="18" customHeight="1">
      <c r="A969" s="125">
        <v>966</v>
      </c>
      <c r="B969" s="107" t="s">
        <v>43</v>
      </c>
      <c r="C969" s="90">
        <v>43495</v>
      </c>
      <c r="D969" s="107" t="s">
        <v>1589</v>
      </c>
      <c r="E969" s="107" t="s">
        <v>1709</v>
      </c>
      <c r="F969" s="126">
        <v>2446.15</v>
      </c>
      <c r="G969" s="107" t="str">
        <f t="shared" si="45"/>
        <v>SH19-00968</v>
      </c>
      <c r="H969" s="318"/>
      <c r="I969" s="126"/>
      <c r="J969" s="110">
        <f t="shared" si="46"/>
        <v>2446.15</v>
      </c>
      <c r="K969" s="108"/>
      <c r="L969" s="107"/>
      <c r="M969" s="319"/>
      <c r="N969" s="107"/>
    </row>
    <row r="970" spans="1:14" s="200" customFormat="1" ht="18" customHeight="1">
      <c r="A970" s="125">
        <v>967</v>
      </c>
      <c r="B970" s="107" t="s">
        <v>55</v>
      </c>
      <c r="C970" s="90">
        <v>43495</v>
      </c>
      <c r="D970" s="107" t="s">
        <v>1590</v>
      </c>
      <c r="E970" s="107" t="s">
        <v>1709</v>
      </c>
      <c r="F970" s="126">
        <v>3289.68</v>
      </c>
      <c r="G970" s="107" t="str">
        <f t="shared" si="45"/>
        <v>SH19-00969</v>
      </c>
      <c r="H970" s="318"/>
      <c r="I970" s="126"/>
      <c r="J970" s="110">
        <f t="shared" si="46"/>
        <v>3289.68</v>
      </c>
      <c r="K970" s="108"/>
      <c r="L970" s="107"/>
      <c r="M970" s="319"/>
      <c r="N970" s="107"/>
    </row>
    <row r="971" spans="1:14" s="200" customFormat="1" ht="18" customHeight="1">
      <c r="A971" s="125">
        <v>968</v>
      </c>
      <c r="B971" s="107" t="s">
        <v>55</v>
      </c>
      <c r="C971" s="90">
        <v>43495</v>
      </c>
      <c r="D971" s="107" t="s">
        <v>1591</v>
      </c>
      <c r="E971" s="107" t="s">
        <v>1709</v>
      </c>
      <c r="F971" s="126">
        <v>138.4</v>
      </c>
      <c r="G971" s="107" t="str">
        <f t="shared" si="45"/>
        <v>SH19-00970</v>
      </c>
      <c r="H971" s="318"/>
      <c r="I971" s="126"/>
      <c r="J971" s="110">
        <f t="shared" si="46"/>
        <v>138.4</v>
      </c>
      <c r="K971" s="108"/>
      <c r="L971" s="107"/>
      <c r="M971" s="319"/>
      <c r="N971" s="107"/>
    </row>
    <row r="972" spans="1:14" s="200" customFormat="1" ht="18" customHeight="1">
      <c r="A972" s="125">
        <v>969</v>
      </c>
      <c r="B972" s="107" t="s">
        <v>141</v>
      </c>
      <c r="C972" s="90">
        <v>43495</v>
      </c>
      <c r="D972" s="107" t="s">
        <v>1592</v>
      </c>
      <c r="E972" s="107" t="s">
        <v>1709</v>
      </c>
      <c r="F972" s="126">
        <v>2520</v>
      </c>
      <c r="G972" s="107" t="str">
        <f t="shared" si="45"/>
        <v>SH19-00971</v>
      </c>
      <c r="H972" s="318"/>
      <c r="I972" s="126"/>
      <c r="J972" s="110">
        <f t="shared" si="46"/>
        <v>2520</v>
      </c>
      <c r="K972" s="108"/>
      <c r="L972" s="107"/>
      <c r="M972" s="319"/>
      <c r="N972" s="107"/>
    </row>
    <row r="973" spans="1:14" s="200" customFormat="1" ht="18" customHeight="1">
      <c r="A973" s="125">
        <v>970</v>
      </c>
      <c r="B973" s="107" t="s">
        <v>42</v>
      </c>
      <c r="C973" s="90">
        <v>43496</v>
      </c>
      <c r="D973" s="107" t="s">
        <v>1593</v>
      </c>
      <c r="E973" s="107" t="s">
        <v>1748</v>
      </c>
      <c r="F973" s="126">
        <v>74.61</v>
      </c>
      <c r="G973" s="107" t="str">
        <f t="shared" si="45"/>
        <v>SH19-00972</v>
      </c>
      <c r="H973" s="318"/>
      <c r="I973" s="126"/>
      <c r="J973" s="110">
        <f t="shared" si="46"/>
        <v>74.61</v>
      </c>
      <c r="K973" s="108"/>
      <c r="L973" s="107"/>
      <c r="M973" s="319"/>
      <c r="N973" s="107"/>
    </row>
    <row r="974" spans="1:14" s="200" customFormat="1" ht="18" customHeight="1">
      <c r="A974" s="125">
        <v>971</v>
      </c>
      <c r="B974" s="107" t="s">
        <v>142</v>
      </c>
      <c r="C974" s="90">
        <v>43496</v>
      </c>
      <c r="D974" s="107" t="s">
        <v>1594</v>
      </c>
      <c r="E974" s="107" t="s">
        <v>1709</v>
      </c>
      <c r="F974" s="126">
        <v>766.25</v>
      </c>
      <c r="G974" s="107" t="str">
        <f t="shared" si="45"/>
        <v>SH19-00973</v>
      </c>
      <c r="H974" s="318"/>
      <c r="I974" s="126"/>
      <c r="J974" s="110">
        <f t="shared" si="46"/>
        <v>766.25</v>
      </c>
      <c r="K974" s="108"/>
      <c r="L974" s="107"/>
      <c r="M974" s="319"/>
      <c r="N974" s="107"/>
    </row>
    <row r="975" spans="1:14" s="200" customFormat="1" ht="18" customHeight="1">
      <c r="A975" s="125">
        <v>972</v>
      </c>
      <c r="B975" s="107" t="s">
        <v>142</v>
      </c>
      <c r="C975" s="90">
        <v>43496</v>
      </c>
      <c r="D975" s="107" t="s">
        <v>1595</v>
      </c>
      <c r="E975" s="107" t="s">
        <v>1709</v>
      </c>
      <c r="F975" s="126">
        <v>363.08</v>
      </c>
      <c r="G975" s="107" t="str">
        <f t="shared" ref="G975:G1025" si="47">D975</f>
        <v>SH19-00974</v>
      </c>
      <c r="H975" s="318"/>
      <c r="I975" s="126"/>
      <c r="J975" s="110">
        <f t="shared" si="46"/>
        <v>363.08</v>
      </c>
      <c r="K975" s="108"/>
      <c r="L975" s="107"/>
      <c r="M975" s="319"/>
      <c r="N975" s="107"/>
    </row>
    <row r="976" spans="1:14" s="200" customFormat="1" ht="18" customHeight="1">
      <c r="A976" s="125">
        <v>973</v>
      </c>
      <c r="B976" s="107" t="s">
        <v>43</v>
      </c>
      <c r="C976" s="90">
        <v>43496</v>
      </c>
      <c r="D976" s="107" t="s">
        <v>1596</v>
      </c>
      <c r="E976" s="107" t="s">
        <v>1709</v>
      </c>
      <c r="F976" s="126">
        <v>5000.04</v>
      </c>
      <c r="G976" s="107" t="str">
        <f t="shared" si="47"/>
        <v>SH19-00975</v>
      </c>
      <c r="H976" s="318"/>
      <c r="I976" s="126"/>
      <c r="J976" s="110">
        <f t="shared" si="46"/>
        <v>5000.04</v>
      </c>
      <c r="K976" s="108"/>
      <c r="L976" s="107"/>
      <c r="M976" s="319"/>
      <c r="N976" s="107"/>
    </row>
    <row r="977" spans="1:14" s="200" customFormat="1" ht="18" customHeight="1">
      <c r="A977" s="125">
        <v>974</v>
      </c>
      <c r="B977" s="107" t="s">
        <v>329</v>
      </c>
      <c r="C977" s="90">
        <v>43496</v>
      </c>
      <c r="D977" s="107" t="s">
        <v>1597</v>
      </c>
      <c r="E977" s="107" t="s">
        <v>1709</v>
      </c>
      <c r="F977" s="126">
        <v>4151.3999999999996</v>
      </c>
      <c r="G977" s="107" t="str">
        <f t="shared" si="47"/>
        <v>SH19-00976</v>
      </c>
      <c r="H977" s="318"/>
      <c r="I977" s="126"/>
      <c r="J977" s="110">
        <f t="shared" si="46"/>
        <v>4151.3999999999996</v>
      </c>
      <c r="K977" s="108"/>
      <c r="L977" s="107"/>
      <c r="M977" s="319"/>
      <c r="N977" s="107"/>
    </row>
    <row r="978" spans="1:14" s="200" customFormat="1" ht="18" customHeight="1">
      <c r="A978" s="125">
        <v>975</v>
      </c>
      <c r="B978" s="107" t="s">
        <v>329</v>
      </c>
      <c r="C978" s="90">
        <v>43496</v>
      </c>
      <c r="D978" s="107" t="s">
        <v>1598</v>
      </c>
      <c r="E978" s="107" t="s">
        <v>1709</v>
      </c>
      <c r="F978" s="126">
        <v>1266.1400000000001</v>
      </c>
      <c r="G978" s="107" t="str">
        <f t="shared" si="47"/>
        <v>SH19-00977</v>
      </c>
      <c r="H978" s="318"/>
      <c r="I978" s="126"/>
      <c r="J978" s="110">
        <f t="shared" si="46"/>
        <v>1266.1400000000001</v>
      </c>
      <c r="K978" s="108"/>
      <c r="L978" s="107"/>
      <c r="M978" s="319"/>
      <c r="N978" s="107"/>
    </row>
    <row r="979" spans="1:14" s="200" customFormat="1" ht="18" customHeight="1">
      <c r="A979" s="125">
        <v>976</v>
      </c>
      <c r="B979" s="107" t="s">
        <v>329</v>
      </c>
      <c r="C979" s="90">
        <v>43496</v>
      </c>
      <c r="D979" s="107" t="s">
        <v>1599</v>
      </c>
      <c r="E979" s="107" t="s">
        <v>1709</v>
      </c>
      <c r="F979" s="126">
        <v>887.2</v>
      </c>
      <c r="G979" s="107" t="str">
        <f t="shared" si="47"/>
        <v>SH19-00978</v>
      </c>
      <c r="H979" s="318"/>
      <c r="I979" s="126"/>
      <c r="J979" s="110">
        <f t="shared" si="46"/>
        <v>887.2</v>
      </c>
      <c r="K979" s="108"/>
      <c r="L979" s="107"/>
      <c r="M979" s="319"/>
      <c r="N979" s="107"/>
    </row>
    <row r="980" spans="1:14" s="200" customFormat="1" ht="18" customHeight="1">
      <c r="A980" s="125">
        <v>977</v>
      </c>
      <c r="B980" s="107" t="s">
        <v>139</v>
      </c>
      <c r="C980" s="90">
        <v>43496</v>
      </c>
      <c r="D980" s="107" t="s">
        <v>1600</v>
      </c>
      <c r="E980" s="107" t="s">
        <v>1709</v>
      </c>
      <c r="F980" s="126">
        <v>1194.93</v>
      </c>
      <c r="G980" s="107" t="str">
        <f t="shared" si="47"/>
        <v>SH19-00979</v>
      </c>
      <c r="H980" s="318"/>
      <c r="I980" s="126"/>
      <c r="J980" s="110">
        <f t="shared" si="46"/>
        <v>1194.93</v>
      </c>
      <c r="K980" s="108"/>
      <c r="L980" s="107"/>
      <c r="M980" s="319"/>
      <c r="N980" s="107"/>
    </row>
    <row r="981" spans="1:14" s="200" customFormat="1" ht="18" customHeight="1">
      <c r="A981" s="125">
        <v>978</v>
      </c>
      <c r="B981" s="107" t="s">
        <v>139</v>
      </c>
      <c r="C981" s="90">
        <v>43496</v>
      </c>
      <c r="D981" s="107" t="s">
        <v>1601</v>
      </c>
      <c r="E981" s="107" t="s">
        <v>1709</v>
      </c>
      <c r="F981" s="126">
        <v>486</v>
      </c>
      <c r="G981" s="107" t="str">
        <f t="shared" si="47"/>
        <v>SH19-00980</v>
      </c>
      <c r="H981" s="318"/>
      <c r="I981" s="126"/>
      <c r="J981" s="110">
        <f t="shared" si="46"/>
        <v>486</v>
      </c>
      <c r="K981" s="108"/>
      <c r="L981" s="107"/>
      <c r="M981" s="319"/>
      <c r="N981" s="107"/>
    </row>
    <row r="982" spans="1:14" s="200" customFormat="1" ht="18" customHeight="1">
      <c r="A982" s="125">
        <v>979</v>
      </c>
      <c r="B982" s="107"/>
      <c r="C982" s="90"/>
      <c r="D982" s="347" t="s">
        <v>1602</v>
      </c>
      <c r="E982" s="107" t="s">
        <v>1709</v>
      </c>
      <c r="F982" s="126">
        <v>0</v>
      </c>
      <c r="G982" s="107" t="str">
        <f t="shared" si="47"/>
        <v>SH19-00981</v>
      </c>
      <c r="H982" s="318"/>
      <c r="I982" s="126"/>
      <c r="J982" s="110">
        <f t="shared" si="46"/>
        <v>0</v>
      </c>
      <c r="K982" s="108"/>
      <c r="L982" s="107"/>
      <c r="M982" s="319"/>
      <c r="N982" s="107" t="s">
        <v>1942</v>
      </c>
    </row>
    <row r="983" spans="1:14" s="200" customFormat="1" ht="18" customHeight="1">
      <c r="A983" s="125">
        <v>980</v>
      </c>
      <c r="B983" s="107" t="s">
        <v>49</v>
      </c>
      <c r="C983" s="90">
        <v>43496</v>
      </c>
      <c r="D983" s="107" t="s">
        <v>1603</v>
      </c>
      <c r="E983" s="107" t="s">
        <v>1709</v>
      </c>
      <c r="F983" s="126">
        <v>14242.8</v>
      </c>
      <c r="G983" s="107" t="str">
        <f t="shared" si="47"/>
        <v>SH19-00982</v>
      </c>
      <c r="H983" s="318"/>
      <c r="I983" s="126"/>
      <c r="J983" s="110">
        <f t="shared" si="46"/>
        <v>14242.8</v>
      </c>
      <c r="K983" s="108"/>
      <c r="L983" s="107"/>
      <c r="M983" s="319"/>
      <c r="N983" s="107"/>
    </row>
    <row r="984" spans="1:14" s="200" customFormat="1" ht="18" customHeight="1">
      <c r="A984" s="125">
        <v>981</v>
      </c>
      <c r="B984" s="107" t="s">
        <v>224</v>
      </c>
      <c r="C984" s="90">
        <v>43496</v>
      </c>
      <c r="D984" s="107" t="s">
        <v>1604</v>
      </c>
      <c r="E984" s="107" t="s">
        <v>1709</v>
      </c>
      <c r="F984" s="126">
        <v>7642.63</v>
      </c>
      <c r="G984" s="107" t="str">
        <f t="shared" si="47"/>
        <v>SH19-00983</v>
      </c>
      <c r="H984" s="318"/>
      <c r="I984" s="126"/>
      <c r="J984" s="110">
        <f t="shared" si="46"/>
        <v>7642.63</v>
      </c>
      <c r="K984" s="108"/>
      <c r="L984" s="107"/>
      <c r="M984" s="319"/>
      <c r="N984" s="107"/>
    </row>
    <row r="985" spans="1:14" s="200" customFormat="1" ht="18" customHeight="1">
      <c r="A985" s="125">
        <v>982</v>
      </c>
      <c r="B985" s="107" t="s">
        <v>55</v>
      </c>
      <c r="C985" s="90">
        <v>43496</v>
      </c>
      <c r="D985" s="107" t="s">
        <v>1605</v>
      </c>
      <c r="E985" s="107" t="s">
        <v>1709</v>
      </c>
      <c r="F985" s="126">
        <v>1447.74</v>
      </c>
      <c r="G985" s="107" t="str">
        <f t="shared" si="47"/>
        <v>SH19-00984</v>
      </c>
      <c r="H985" s="318"/>
      <c r="I985" s="126"/>
      <c r="J985" s="110">
        <f t="shared" si="46"/>
        <v>1447.74</v>
      </c>
      <c r="K985" s="108"/>
      <c r="L985" s="107"/>
      <c r="M985" s="319"/>
      <c r="N985" s="107"/>
    </row>
    <row r="986" spans="1:14" s="200" customFormat="1" ht="18" customHeight="1">
      <c r="A986" s="125">
        <v>983</v>
      </c>
      <c r="B986" s="107" t="s">
        <v>55</v>
      </c>
      <c r="C986" s="90">
        <v>43496</v>
      </c>
      <c r="D986" s="107" t="s">
        <v>1606</v>
      </c>
      <c r="E986" s="107" t="s">
        <v>1709</v>
      </c>
      <c r="F986" s="126">
        <v>1549.62</v>
      </c>
      <c r="G986" s="107" t="str">
        <f t="shared" si="47"/>
        <v>SH19-00985</v>
      </c>
      <c r="H986" s="318"/>
      <c r="I986" s="126"/>
      <c r="J986" s="110">
        <f t="shared" si="46"/>
        <v>1549.62</v>
      </c>
      <c r="K986" s="108"/>
      <c r="L986" s="107"/>
      <c r="M986" s="319"/>
      <c r="N986" s="107"/>
    </row>
    <row r="987" spans="1:14" s="200" customFormat="1" ht="18" customHeight="1">
      <c r="A987" s="125">
        <v>984</v>
      </c>
      <c r="B987" s="107" t="s">
        <v>42</v>
      </c>
      <c r="C987" s="90">
        <v>43497</v>
      </c>
      <c r="D987" s="328" t="s">
        <v>1607</v>
      </c>
      <c r="E987" s="107" t="s">
        <v>1749</v>
      </c>
      <c r="F987" s="126">
        <v>905.25</v>
      </c>
      <c r="G987" s="107" t="str">
        <f t="shared" si="47"/>
        <v>SH19-00986</v>
      </c>
      <c r="H987" s="318"/>
      <c r="I987" s="126"/>
      <c r="J987" s="110">
        <f t="shared" si="46"/>
        <v>905.25</v>
      </c>
      <c r="K987" s="108"/>
      <c r="L987" s="107"/>
      <c r="M987" s="319"/>
      <c r="N987" s="107"/>
    </row>
    <row r="988" spans="1:14" s="200" customFormat="1" ht="18" customHeight="1">
      <c r="A988" s="125">
        <v>985</v>
      </c>
      <c r="B988" s="107" t="s">
        <v>42</v>
      </c>
      <c r="C988" s="90">
        <v>43497</v>
      </c>
      <c r="D988" s="328" t="s">
        <v>1608</v>
      </c>
      <c r="E988" s="107" t="s">
        <v>1749</v>
      </c>
      <c r="F988" s="126">
        <v>2872.8</v>
      </c>
      <c r="G988" s="107" t="str">
        <f t="shared" si="47"/>
        <v>SH19-00987</v>
      </c>
      <c r="H988" s="318"/>
      <c r="I988" s="126"/>
      <c r="J988" s="110">
        <f t="shared" si="46"/>
        <v>2872.8</v>
      </c>
      <c r="K988" s="108"/>
      <c r="L988" s="107"/>
      <c r="M988" s="319"/>
      <c r="N988" s="107"/>
    </row>
    <row r="989" spans="1:14" s="200" customFormat="1" ht="18" customHeight="1">
      <c r="A989" s="125">
        <v>986</v>
      </c>
      <c r="B989" s="107" t="s">
        <v>224</v>
      </c>
      <c r="C989" s="90">
        <v>43496</v>
      </c>
      <c r="D989" s="107" t="s">
        <v>1609</v>
      </c>
      <c r="E989" s="107" t="s">
        <v>1709</v>
      </c>
      <c r="F989" s="126">
        <v>7510.5</v>
      </c>
      <c r="G989" s="107" t="str">
        <f t="shared" si="47"/>
        <v>SH19-00988</v>
      </c>
      <c r="H989" s="318"/>
      <c r="I989" s="126"/>
      <c r="J989" s="110">
        <f t="shared" si="46"/>
        <v>7510.5</v>
      </c>
      <c r="K989" s="108"/>
      <c r="L989" s="107"/>
      <c r="M989" s="319"/>
      <c r="N989" s="107"/>
    </row>
    <row r="990" spans="1:14" s="200" customFormat="1" ht="18" customHeight="1">
      <c r="A990" s="125">
        <v>987</v>
      </c>
      <c r="B990" s="107" t="s">
        <v>238</v>
      </c>
      <c r="C990" s="90">
        <v>43496</v>
      </c>
      <c r="D990" s="107" t="s">
        <v>1610</v>
      </c>
      <c r="E990" s="107" t="s">
        <v>1709</v>
      </c>
      <c r="F990" s="126">
        <v>5818.08</v>
      </c>
      <c r="G990" s="107" t="str">
        <f t="shared" si="47"/>
        <v>SH19-00989</v>
      </c>
      <c r="H990" s="318"/>
      <c r="I990" s="126"/>
      <c r="J990" s="110">
        <f t="shared" si="46"/>
        <v>5818.08</v>
      </c>
      <c r="K990" s="108"/>
      <c r="L990" s="107"/>
      <c r="M990" s="319"/>
      <c r="N990" s="107"/>
    </row>
    <row r="991" spans="1:14" s="200" customFormat="1" ht="18" customHeight="1">
      <c r="A991" s="125">
        <v>988</v>
      </c>
      <c r="B991" s="107" t="s">
        <v>1746</v>
      </c>
      <c r="C991" s="90"/>
      <c r="D991" s="327" t="s">
        <v>1611</v>
      </c>
      <c r="E991" s="107" t="s">
        <v>1709</v>
      </c>
      <c r="F991" s="126">
        <v>0</v>
      </c>
      <c r="G991" s="107" t="str">
        <f t="shared" si="47"/>
        <v>SH19-00990</v>
      </c>
      <c r="H991" s="318"/>
      <c r="I991" s="126"/>
      <c r="J991" s="110">
        <f t="shared" si="46"/>
        <v>0</v>
      </c>
      <c r="K991" s="108"/>
      <c r="L991" s="107"/>
      <c r="M991" s="319"/>
      <c r="N991" s="107"/>
    </row>
    <row r="992" spans="1:14" s="200" customFormat="1" ht="18" customHeight="1">
      <c r="A992" s="125">
        <v>989</v>
      </c>
      <c r="B992" s="107" t="s">
        <v>42</v>
      </c>
      <c r="C992" s="90">
        <v>43496</v>
      </c>
      <c r="D992" s="107" t="s">
        <v>1612</v>
      </c>
      <c r="E992" s="107" t="s">
        <v>1748</v>
      </c>
      <c r="F992" s="126">
        <v>83.15</v>
      </c>
      <c r="G992" s="107" t="str">
        <f t="shared" si="47"/>
        <v>SH19-00991</v>
      </c>
      <c r="H992" s="318"/>
      <c r="I992" s="126"/>
      <c r="J992" s="110">
        <f t="shared" si="46"/>
        <v>83.15</v>
      </c>
      <c r="K992" s="108"/>
      <c r="L992" s="107"/>
      <c r="M992" s="319"/>
      <c r="N992" s="107"/>
    </row>
    <row r="993" spans="1:14" s="200" customFormat="1" ht="18" customHeight="1">
      <c r="A993" s="125">
        <v>990</v>
      </c>
      <c r="B993" s="107" t="s">
        <v>1746</v>
      </c>
      <c r="C993" s="90"/>
      <c r="D993" s="327" t="s">
        <v>1613</v>
      </c>
      <c r="E993" s="107" t="s">
        <v>1709</v>
      </c>
      <c r="F993" s="126">
        <v>0</v>
      </c>
      <c r="G993" s="107" t="str">
        <f t="shared" si="47"/>
        <v>SH19-00992</v>
      </c>
      <c r="H993" s="318"/>
      <c r="I993" s="126"/>
      <c r="J993" s="110">
        <f t="shared" si="46"/>
        <v>0</v>
      </c>
      <c r="K993" s="108"/>
      <c r="L993" s="107"/>
      <c r="M993" s="319"/>
      <c r="N993" s="107"/>
    </row>
    <row r="994" spans="1:14" s="200" customFormat="1" ht="18" customHeight="1">
      <c r="A994" s="125">
        <v>991</v>
      </c>
      <c r="B994" s="107" t="s">
        <v>1746</v>
      </c>
      <c r="C994" s="90"/>
      <c r="D994" s="327" t="s">
        <v>1614</v>
      </c>
      <c r="E994" s="107" t="s">
        <v>1709</v>
      </c>
      <c r="F994" s="126">
        <v>0</v>
      </c>
      <c r="G994" s="107" t="str">
        <f t="shared" si="47"/>
        <v>SH19-00993</v>
      </c>
      <c r="H994" s="318"/>
      <c r="I994" s="126"/>
      <c r="J994" s="110">
        <f t="shared" si="46"/>
        <v>0</v>
      </c>
      <c r="K994" s="108"/>
      <c r="L994" s="107"/>
      <c r="M994" s="319"/>
      <c r="N994" s="107"/>
    </row>
    <row r="995" spans="1:14" s="200" customFormat="1" ht="18" customHeight="1">
      <c r="A995" s="125">
        <v>992</v>
      </c>
      <c r="B995" s="107" t="s">
        <v>329</v>
      </c>
      <c r="C995" s="90">
        <v>43496</v>
      </c>
      <c r="D995" s="107" t="s">
        <v>1615</v>
      </c>
      <c r="E995" s="107" t="s">
        <v>1709</v>
      </c>
      <c r="F995" s="126">
        <v>1677.86</v>
      </c>
      <c r="G995" s="107" t="str">
        <f t="shared" si="47"/>
        <v>SH19-00994</v>
      </c>
      <c r="H995" s="318"/>
      <c r="I995" s="126"/>
      <c r="J995" s="110">
        <f t="shared" si="46"/>
        <v>1677.86</v>
      </c>
      <c r="K995" s="108"/>
      <c r="L995" s="107"/>
      <c r="M995" s="319"/>
      <c r="N995" s="107"/>
    </row>
    <row r="996" spans="1:14" s="200" customFormat="1" ht="18" customHeight="1">
      <c r="A996" s="125">
        <v>993</v>
      </c>
      <c r="B996" s="107" t="s">
        <v>1727</v>
      </c>
      <c r="C996" s="90">
        <v>43496</v>
      </c>
      <c r="D996" s="107" t="s">
        <v>1616</v>
      </c>
      <c r="E996" s="107" t="s">
        <v>1709</v>
      </c>
      <c r="F996" s="126">
        <v>1277.0999999999999</v>
      </c>
      <c r="G996" s="107" t="str">
        <f t="shared" si="47"/>
        <v>SH19-00995</v>
      </c>
      <c r="H996" s="318"/>
      <c r="I996" s="126"/>
      <c r="J996" s="110">
        <f t="shared" si="46"/>
        <v>1277.0999999999999</v>
      </c>
      <c r="K996" s="108"/>
      <c r="L996" s="107"/>
      <c r="M996" s="319"/>
      <c r="N996" s="107"/>
    </row>
    <row r="997" spans="1:14" s="200" customFormat="1" ht="18" customHeight="1">
      <c r="A997" s="125">
        <v>994</v>
      </c>
      <c r="B997" s="107" t="s">
        <v>142</v>
      </c>
      <c r="C997" s="90">
        <v>43496</v>
      </c>
      <c r="D997" s="107" t="s">
        <v>1617</v>
      </c>
      <c r="E997" s="107" t="s">
        <v>1709</v>
      </c>
      <c r="F997" s="126">
        <v>2887.07</v>
      </c>
      <c r="G997" s="107" t="str">
        <f t="shared" si="47"/>
        <v>SH19-00996</v>
      </c>
      <c r="H997" s="318"/>
      <c r="I997" s="126"/>
      <c r="J997" s="110">
        <f t="shared" si="46"/>
        <v>2887.07</v>
      </c>
      <c r="K997" s="108"/>
      <c r="L997" s="107"/>
      <c r="M997" s="319"/>
      <c r="N997" s="107"/>
    </row>
    <row r="998" spans="1:14" s="200" customFormat="1" ht="18" customHeight="1">
      <c r="A998" s="125">
        <v>995</v>
      </c>
      <c r="B998" s="107" t="s">
        <v>142</v>
      </c>
      <c r="C998" s="90">
        <v>43496</v>
      </c>
      <c r="D998" s="107" t="s">
        <v>1618</v>
      </c>
      <c r="E998" s="107" t="s">
        <v>1709</v>
      </c>
      <c r="F998" s="126">
        <v>1174.93</v>
      </c>
      <c r="G998" s="107" t="str">
        <f t="shared" si="47"/>
        <v>SH19-00997</v>
      </c>
      <c r="H998" s="318"/>
      <c r="I998" s="126"/>
      <c r="J998" s="110">
        <f t="shared" si="46"/>
        <v>1174.93</v>
      </c>
      <c r="K998" s="108"/>
      <c r="L998" s="107"/>
      <c r="M998" s="319"/>
      <c r="N998" s="107"/>
    </row>
    <row r="999" spans="1:14" s="200" customFormat="1" ht="18" customHeight="1">
      <c r="A999" s="125">
        <v>996</v>
      </c>
      <c r="B999" s="107" t="s">
        <v>42</v>
      </c>
      <c r="C999" s="90">
        <v>43497</v>
      </c>
      <c r="D999" s="328" t="s">
        <v>1619</v>
      </c>
      <c r="E999" s="107" t="s">
        <v>1749</v>
      </c>
      <c r="F999" s="126">
        <v>7816.76</v>
      </c>
      <c r="G999" s="107" t="str">
        <f t="shared" si="47"/>
        <v>SH19-00998</v>
      </c>
      <c r="H999" s="318"/>
      <c r="I999" s="126"/>
      <c r="J999" s="110">
        <f t="shared" si="46"/>
        <v>7816.76</v>
      </c>
      <c r="K999" s="108"/>
      <c r="L999" s="107"/>
      <c r="M999" s="319"/>
      <c r="N999" s="107"/>
    </row>
    <row r="1000" spans="1:14" s="200" customFormat="1" ht="18" customHeight="1">
      <c r="A1000" s="125">
        <v>997</v>
      </c>
      <c r="B1000" s="107" t="s">
        <v>42</v>
      </c>
      <c r="C1000" s="90">
        <v>43497</v>
      </c>
      <c r="D1000" s="328" t="s">
        <v>1620</v>
      </c>
      <c r="E1000" s="107" t="s">
        <v>1749</v>
      </c>
      <c r="F1000" s="126">
        <v>3428.06</v>
      </c>
      <c r="G1000" s="107" t="str">
        <f t="shared" si="47"/>
        <v>SH19-00999</v>
      </c>
      <c r="H1000" s="318"/>
      <c r="I1000" s="126"/>
      <c r="J1000" s="110">
        <f t="shared" si="46"/>
        <v>3428.06</v>
      </c>
      <c r="K1000" s="108"/>
      <c r="L1000" s="107"/>
      <c r="M1000" s="319"/>
      <c r="N1000" s="107"/>
    </row>
    <row r="1001" spans="1:14" s="200" customFormat="1" ht="18" customHeight="1">
      <c r="A1001" s="125">
        <v>998</v>
      </c>
      <c r="B1001" s="107" t="s">
        <v>42</v>
      </c>
      <c r="C1001" s="90">
        <v>43497</v>
      </c>
      <c r="D1001" s="328" t="s">
        <v>1621</v>
      </c>
      <c r="E1001" s="107" t="s">
        <v>1749</v>
      </c>
      <c r="F1001" s="126">
        <v>849.88</v>
      </c>
      <c r="G1001" s="107" t="str">
        <f t="shared" si="47"/>
        <v>SH19-01000</v>
      </c>
      <c r="H1001" s="318"/>
      <c r="I1001" s="126"/>
      <c r="J1001" s="110">
        <f t="shared" si="46"/>
        <v>849.88</v>
      </c>
      <c r="K1001" s="108"/>
      <c r="L1001" s="107"/>
      <c r="M1001" s="319"/>
      <c r="N1001" s="107"/>
    </row>
    <row r="1002" spans="1:14" s="200" customFormat="1" ht="18" customHeight="1">
      <c r="A1002" s="125">
        <v>999</v>
      </c>
      <c r="B1002" s="107" t="s">
        <v>43</v>
      </c>
      <c r="C1002" s="90">
        <v>43496</v>
      </c>
      <c r="D1002" s="107" t="s">
        <v>1622</v>
      </c>
      <c r="E1002" s="107" t="s">
        <v>1709</v>
      </c>
      <c r="F1002" s="126">
        <v>1330.5</v>
      </c>
      <c r="G1002" s="107" t="str">
        <f t="shared" si="47"/>
        <v>SH19-01001</v>
      </c>
      <c r="H1002" s="318"/>
      <c r="I1002" s="126"/>
      <c r="J1002" s="110">
        <f t="shared" si="46"/>
        <v>1330.5</v>
      </c>
      <c r="K1002" s="108"/>
      <c r="L1002" s="107"/>
      <c r="M1002" s="319"/>
      <c r="N1002" s="107"/>
    </row>
    <row r="1003" spans="1:14" s="200" customFormat="1" ht="18" customHeight="1">
      <c r="A1003" s="125">
        <v>1000</v>
      </c>
      <c r="B1003" s="107" t="s">
        <v>43</v>
      </c>
      <c r="C1003" s="90">
        <v>43496</v>
      </c>
      <c r="D1003" s="107" t="s">
        <v>1623</v>
      </c>
      <c r="E1003" s="107" t="s">
        <v>1709</v>
      </c>
      <c r="F1003" s="126">
        <v>488.8</v>
      </c>
      <c r="G1003" s="107" t="str">
        <f t="shared" si="47"/>
        <v>SH19-01002</v>
      </c>
      <c r="H1003" s="318"/>
      <c r="I1003" s="126"/>
      <c r="J1003" s="110">
        <f t="shared" si="46"/>
        <v>488.8</v>
      </c>
      <c r="K1003" s="108"/>
      <c r="L1003" s="107"/>
      <c r="M1003" s="319"/>
      <c r="N1003" s="107"/>
    </row>
    <row r="1004" spans="1:14" s="200" customFormat="1" ht="18" customHeight="1">
      <c r="A1004" s="125">
        <v>1001</v>
      </c>
      <c r="B1004" s="107" t="s">
        <v>42</v>
      </c>
      <c r="C1004" s="90">
        <v>43500</v>
      </c>
      <c r="D1004" s="328" t="s">
        <v>1624</v>
      </c>
      <c r="E1004" s="107" t="s">
        <v>2749</v>
      </c>
      <c r="F1004" s="126">
        <v>7379.8</v>
      </c>
      <c r="G1004" s="107" t="str">
        <f t="shared" si="47"/>
        <v>SH19-01003</v>
      </c>
      <c r="H1004" s="318"/>
      <c r="I1004" s="126"/>
      <c r="J1004" s="110">
        <f t="shared" si="46"/>
        <v>7379.8</v>
      </c>
      <c r="K1004" s="108"/>
      <c r="L1004" s="107"/>
      <c r="M1004" s="319"/>
      <c r="N1004" s="107"/>
    </row>
    <row r="1005" spans="1:14" s="200" customFormat="1" ht="18" customHeight="1">
      <c r="A1005" s="125">
        <v>1002</v>
      </c>
      <c r="B1005" s="107" t="s">
        <v>42</v>
      </c>
      <c r="C1005" s="90">
        <v>43500</v>
      </c>
      <c r="D1005" s="328" t="s">
        <v>1625</v>
      </c>
      <c r="E1005" s="107" t="s">
        <v>2749</v>
      </c>
      <c r="F1005" s="126">
        <v>4981.3999999999996</v>
      </c>
      <c r="G1005" s="107" t="str">
        <f t="shared" si="47"/>
        <v>SH19-01004</v>
      </c>
      <c r="H1005" s="318"/>
      <c r="I1005" s="126"/>
      <c r="J1005" s="110">
        <f t="shared" si="46"/>
        <v>4981.3999999999996</v>
      </c>
      <c r="K1005" s="108"/>
      <c r="L1005" s="107"/>
      <c r="M1005" s="319"/>
      <c r="N1005" s="107"/>
    </row>
    <row r="1006" spans="1:14" s="200" customFormat="1" ht="18" customHeight="1">
      <c r="A1006" s="125">
        <v>1003</v>
      </c>
      <c r="B1006" s="107" t="s">
        <v>42</v>
      </c>
      <c r="C1006" s="90">
        <v>43500</v>
      </c>
      <c r="D1006" s="328" t="s">
        <v>1626</v>
      </c>
      <c r="E1006" s="107" t="s">
        <v>2749</v>
      </c>
      <c r="F1006" s="126">
        <v>1712.93</v>
      </c>
      <c r="G1006" s="107" t="str">
        <f t="shared" si="47"/>
        <v>SH19-01005</v>
      </c>
      <c r="H1006" s="318"/>
      <c r="I1006" s="126"/>
      <c r="J1006" s="110">
        <f t="shared" si="46"/>
        <v>1712.93</v>
      </c>
      <c r="K1006" s="108"/>
      <c r="L1006" s="107"/>
      <c r="M1006" s="319"/>
      <c r="N1006" s="107"/>
    </row>
    <row r="1007" spans="1:14" s="200" customFormat="1" ht="18" customHeight="1">
      <c r="A1007" s="125">
        <v>1004</v>
      </c>
      <c r="B1007" s="107" t="s">
        <v>42</v>
      </c>
      <c r="C1007" s="90">
        <v>43500</v>
      </c>
      <c r="D1007" s="328" t="s">
        <v>1627</v>
      </c>
      <c r="E1007" s="107" t="s">
        <v>2749</v>
      </c>
      <c r="F1007" s="126">
        <v>10729.77</v>
      </c>
      <c r="G1007" s="107" t="str">
        <f t="shared" si="47"/>
        <v>SH19-01006</v>
      </c>
      <c r="H1007" s="318"/>
      <c r="I1007" s="126"/>
      <c r="J1007" s="110">
        <f t="shared" si="46"/>
        <v>10729.77</v>
      </c>
      <c r="K1007" s="108"/>
      <c r="L1007" s="107"/>
      <c r="M1007" s="319"/>
      <c r="N1007" s="107"/>
    </row>
    <row r="1008" spans="1:14" s="200" customFormat="1" ht="18" customHeight="1">
      <c r="A1008" s="125">
        <v>1005</v>
      </c>
      <c r="B1008" s="107" t="s">
        <v>42</v>
      </c>
      <c r="C1008" s="90">
        <v>43500</v>
      </c>
      <c r="D1008" s="328" t="s">
        <v>1628</v>
      </c>
      <c r="E1008" s="107" t="s">
        <v>2749</v>
      </c>
      <c r="F1008" s="126">
        <v>7370.11</v>
      </c>
      <c r="G1008" s="107" t="str">
        <f t="shared" si="47"/>
        <v>SH19-01007</v>
      </c>
      <c r="H1008" s="318"/>
      <c r="I1008" s="126"/>
      <c r="J1008" s="110">
        <f t="shared" si="46"/>
        <v>7370.11</v>
      </c>
      <c r="K1008" s="108"/>
      <c r="L1008" s="107"/>
      <c r="M1008" s="319"/>
      <c r="N1008" s="107"/>
    </row>
    <row r="1009" spans="1:14" s="200" customFormat="1" ht="18" customHeight="1">
      <c r="A1009" s="125">
        <v>1006</v>
      </c>
      <c r="B1009" s="107" t="s">
        <v>42</v>
      </c>
      <c r="C1009" s="90">
        <v>43500</v>
      </c>
      <c r="D1009" s="328" t="s">
        <v>1629</v>
      </c>
      <c r="E1009" s="107" t="s">
        <v>2749</v>
      </c>
      <c r="F1009" s="126">
        <v>4988.7700000000004</v>
      </c>
      <c r="G1009" s="107" t="str">
        <f t="shared" si="47"/>
        <v>SH19-01008</v>
      </c>
      <c r="H1009" s="318"/>
      <c r="I1009" s="126"/>
      <c r="J1009" s="110">
        <f t="shared" si="46"/>
        <v>4988.7700000000004</v>
      </c>
      <c r="K1009" s="108"/>
      <c r="L1009" s="107"/>
      <c r="M1009" s="319"/>
      <c r="N1009" s="107"/>
    </row>
    <row r="1010" spans="1:14" s="200" customFormat="1" ht="18" customHeight="1">
      <c r="A1010" s="125">
        <v>1007</v>
      </c>
      <c r="B1010" s="107" t="s">
        <v>42</v>
      </c>
      <c r="C1010" s="90">
        <v>43500</v>
      </c>
      <c r="D1010" s="328" t="s">
        <v>1630</v>
      </c>
      <c r="E1010" s="107" t="s">
        <v>2749</v>
      </c>
      <c r="F1010" s="126">
        <v>6266.25</v>
      </c>
      <c r="G1010" s="107" t="str">
        <f t="shared" si="47"/>
        <v>SH19-01009</v>
      </c>
      <c r="H1010" s="318"/>
      <c r="I1010" s="126"/>
      <c r="J1010" s="110">
        <f t="shared" si="46"/>
        <v>6266.25</v>
      </c>
      <c r="K1010" s="108"/>
      <c r="L1010" s="107"/>
      <c r="M1010" s="319"/>
      <c r="N1010" s="107"/>
    </row>
    <row r="1011" spans="1:14" s="200" customFormat="1" ht="18" customHeight="1">
      <c r="A1011" s="125">
        <v>1008</v>
      </c>
      <c r="B1011" s="107" t="s">
        <v>42</v>
      </c>
      <c r="C1011" s="90">
        <v>43500</v>
      </c>
      <c r="D1011" s="328" t="s">
        <v>1631</v>
      </c>
      <c r="E1011" s="107" t="s">
        <v>2749</v>
      </c>
      <c r="F1011" s="126">
        <v>3830.51</v>
      </c>
      <c r="G1011" s="107" t="str">
        <f t="shared" si="47"/>
        <v>SH19-01010</v>
      </c>
      <c r="H1011" s="318"/>
      <c r="I1011" s="126"/>
      <c r="J1011" s="110">
        <f t="shared" si="46"/>
        <v>3830.51</v>
      </c>
      <c r="K1011" s="108"/>
      <c r="L1011" s="107"/>
      <c r="M1011" s="319"/>
      <c r="N1011" s="107"/>
    </row>
    <row r="1012" spans="1:14" s="200" customFormat="1" ht="18" customHeight="1">
      <c r="A1012" s="125">
        <v>1009</v>
      </c>
      <c r="B1012" s="107" t="s">
        <v>42</v>
      </c>
      <c r="C1012" s="90">
        <v>43500</v>
      </c>
      <c r="D1012" s="328" t="s">
        <v>1632</v>
      </c>
      <c r="E1012" s="107" t="s">
        <v>2749</v>
      </c>
      <c r="F1012" s="126">
        <v>4941.3500000000004</v>
      </c>
      <c r="G1012" s="107" t="str">
        <f t="shared" si="47"/>
        <v>SH19-01011</v>
      </c>
      <c r="H1012" s="318"/>
      <c r="I1012" s="126"/>
      <c r="J1012" s="110">
        <f t="shared" si="46"/>
        <v>4941.3500000000004</v>
      </c>
      <c r="K1012" s="108"/>
      <c r="L1012" s="107"/>
      <c r="M1012" s="319"/>
      <c r="N1012" s="107"/>
    </row>
    <row r="1013" spans="1:14" s="200" customFormat="1" ht="18" customHeight="1">
      <c r="A1013" s="125">
        <v>1010</v>
      </c>
      <c r="B1013" s="107" t="s">
        <v>42</v>
      </c>
      <c r="C1013" s="90">
        <v>43500</v>
      </c>
      <c r="D1013" s="328" t="s">
        <v>1633</v>
      </c>
      <c r="E1013" s="107" t="s">
        <v>2749</v>
      </c>
      <c r="F1013" s="126">
        <v>7070.29</v>
      </c>
      <c r="G1013" s="107" t="str">
        <f t="shared" si="47"/>
        <v>SH19-01012</v>
      </c>
      <c r="H1013" s="318"/>
      <c r="I1013" s="126"/>
      <c r="J1013" s="110">
        <f t="shared" si="46"/>
        <v>7070.29</v>
      </c>
      <c r="K1013" s="108"/>
      <c r="L1013" s="107"/>
      <c r="M1013" s="319"/>
      <c r="N1013" s="107"/>
    </row>
    <row r="1014" spans="1:14" s="200" customFormat="1" ht="18" customHeight="1">
      <c r="A1014" s="125">
        <v>1011</v>
      </c>
      <c r="B1014" s="107" t="s">
        <v>42</v>
      </c>
      <c r="C1014" s="90">
        <v>43500</v>
      </c>
      <c r="D1014" s="328" t="s">
        <v>1634</v>
      </c>
      <c r="E1014" s="107" t="s">
        <v>2749</v>
      </c>
      <c r="F1014" s="126">
        <v>7242.83</v>
      </c>
      <c r="G1014" s="107" t="str">
        <f t="shared" si="47"/>
        <v>SH19-01013</v>
      </c>
      <c r="H1014" s="318"/>
      <c r="I1014" s="126"/>
      <c r="J1014" s="110">
        <f t="shared" si="46"/>
        <v>7242.83</v>
      </c>
      <c r="K1014" s="108"/>
      <c r="L1014" s="107"/>
      <c r="M1014" s="319"/>
      <c r="N1014" s="107"/>
    </row>
    <row r="1015" spans="1:14" s="200" customFormat="1" ht="18" customHeight="1">
      <c r="A1015" s="125">
        <v>1012</v>
      </c>
      <c r="B1015" s="107" t="s">
        <v>42</v>
      </c>
      <c r="C1015" s="90">
        <v>43500</v>
      </c>
      <c r="D1015" s="328" t="s">
        <v>1635</v>
      </c>
      <c r="E1015" s="107" t="s">
        <v>2749</v>
      </c>
      <c r="F1015" s="126">
        <v>6954.94</v>
      </c>
      <c r="G1015" s="107" t="str">
        <f t="shared" si="47"/>
        <v>SH19-01014</v>
      </c>
      <c r="H1015" s="318"/>
      <c r="I1015" s="126"/>
      <c r="J1015" s="110">
        <f t="shared" si="46"/>
        <v>6954.94</v>
      </c>
      <c r="K1015" s="108"/>
      <c r="L1015" s="107"/>
      <c r="M1015" s="319"/>
      <c r="N1015" s="107"/>
    </row>
    <row r="1016" spans="1:14" s="200" customFormat="1" ht="18" customHeight="1">
      <c r="A1016" s="125">
        <v>1013</v>
      </c>
      <c r="B1016" s="107" t="s">
        <v>42</v>
      </c>
      <c r="C1016" s="90">
        <v>43500</v>
      </c>
      <c r="D1016" s="328" t="s">
        <v>1636</v>
      </c>
      <c r="E1016" s="107" t="s">
        <v>2749</v>
      </c>
      <c r="F1016" s="126">
        <v>3621.27</v>
      </c>
      <c r="G1016" s="107" t="str">
        <f t="shared" si="47"/>
        <v>SH19-01015</v>
      </c>
      <c r="H1016" s="318"/>
      <c r="I1016" s="126"/>
      <c r="J1016" s="110">
        <f t="shared" si="46"/>
        <v>3621.27</v>
      </c>
      <c r="K1016" s="108"/>
      <c r="L1016" s="107"/>
      <c r="M1016" s="319"/>
      <c r="N1016" s="107"/>
    </row>
    <row r="1017" spans="1:14" s="200" customFormat="1" ht="18" customHeight="1">
      <c r="A1017" s="125">
        <v>1014</v>
      </c>
      <c r="B1017" s="107" t="s">
        <v>42</v>
      </c>
      <c r="C1017" s="90">
        <v>43500</v>
      </c>
      <c r="D1017" s="328" t="s">
        <v>1637</v>
      </c>
      <c r="E1017" s="107" t="s">
        <v>2749</v>
      </c>
      <c r="F1017" s="126">
        <v>6286.17</v>
      </c>
      <c r="G1017" s="107" t="str">
        <f t="shared" si="47"/>
        <v>SH19-01016</v>
      </c>
      <c r="H1017" s="318"/>
      <c r="I1017" s="126"/>
      <c r="J1017" s="110">
        <f t="shared" si="46"/>
        <v>6286.17</v>
      </c>
      <c r="K1017" s="108"/>
      <c r="L1017" s="107"/>
      <c r="M1017" s="319"/>
      <c r="N1017" s="107"/>
    </row>
    <row r="1018" spans="1:14" s="200" customFormat="1" ht="18" customHeight="1">
      <c r="A1018" s="125">
        <v>1015</v>
      </c>
      <c r="B1018" s="107" t="s">
        <v>42</v>
      </c>
      <c r="C1018" s="90">
        <v>43500</v>
      </c>
      <c r="D1018" s="328" t="s">
        <v>1638</v>
      </c>
      <c r="E1018" s="107" t="s">
        <v>2749</v>
      </c>
      <c r="F1018" s="126">
        <v>4651</v>
      </c>
      <c r="G1018" s="107" t="str">
        <f t="shared" si="47"/>
        <v>SH19-01017</v>
      </c>
      <c r="H1018" s="318"/>
      <c r="I1018" s="126"/>
      <c r="J1018" s="110">
        <f t="shared" si="46"/>
        <v>4651</v>
      </c>
      <c r="K1018" s="108"/>
      <c r="L1018" s="107"/>
      <c r="M1018" s="319"/>
      <c r="N1018" s="107"/>
    </row>
    <row r="1019" spans="1:14" s="200" customFormat="1" ht="18" customHeight="1">
      <c r="A1019" s="125">
        <v>1016</v>
      </c>
      <c r="B1019" s="107" t="s">
        <v>42</v>
      </c>
      <c r="C1019" s="90">
        <v>43500</v>
      </c>
      <c r="D1019" s="328" t="s">
        <v>1639</v>
      </c>
      <c r="E1019" s="107" t="s">
        <v>2749</v>
      </c>
      <c r="F1019" s="126">
        <v>8058.06</v>
      </c>
      <c r="G1019" s="107" t="str">
        <f t="shared" si="47"/>
        <v>SH19-01018</v>
      </c>
      <c r="H1019" s="318"/>
      <c r="I1019" s="126"/>
      <c r="J1019" s="110">
        <f t="shared" si="46"/>
        <v>8058.06</v>
      </c>
      <c r="K1019" s="108"/>
      <c r="L1019" s="107"/>
      <c r="M1019" s="319"/>
      <c r="N1019" s="107"/>
    </row>
    <row r="1020" spans="1:14" s="200" customFormat="1" ht="18" customHeight="1">
      <c r="A1020" s="125">
        <v>1017</v>
      </c>
      <c r="B1020" s="107" t="s">
        <v>42</v>
      </c>
      <c r="C1020" s="90">
        <v>43500</v>
      </c>
      <c r="D1020" s="328" t="s">
        <v>1640</v>
      </c>
      <c r="E1020" s="107" t="s">
        <v>2749</v>
      </c>
      <c r="F1020" s="126">
        <v>6872.56</v>
      </c>
      <c r="G1020" s="107" t="str">
        <f t="shared" si="47"/>
        <v>SH19-01019</v>
      </c>
      <c r="H1020" s="318"/>
      <c r="I1020" s="126"/>
      <c r="J1020" s="110">
        <f t="shared" si="46"/>
        <v>6872.56</v>
      </c>
      <c r="K1020" s="108"/>
      <c r="L1020" s="107"/>
      <c r="M1020" s="319"/>
      <c r="N1020" s="107"/>
    </row>
    <row r="1021" spans="1:14" s="200" customFormat="1" ht="18" customHeight="1">
      <c r="A1021" s="125">
        <v>1018</v>
      </c>
      <c r="B1021" s="107" t="s">
        <v>1746</v>
      </c>
      <c r="C1021" s="90"/>
      <c r="D1021" s="327" t="s">
        <v>1641</v>
      </c>
      <c r="E1021" s="107" t="s">
        <v>1709</v>
      </c>
      <c r="F1021" s="126">
        <v>0</v>
      </c>
      <c r="G1021" s="107" t="str">
        <f t="shared" si="47"/>
        <v>SH19-01020</v>
      </c>
      <c r="H1021" s="318"/>
      <c r="I1021" s="126"/>
      <c r="J1021" s="110">
        <f t="shared" si="46"/>
        <v>0</v>
      </c>
      <c r="K1021" s="108"/>
      <c r="L1021" s="107"/>
      <c r="M1021" s="319"/>
      <c r="N1021" s="107"/>
    </row>
    <row r="1022" spans="1:14" s="200" customFormat="1" ht="18" customHeight="1">
      <c r="A1022" s="125">
        <v>1019</v>
      </c>
      <c r="B1022" s="107" t="s">
        <v>129</v>
      </c>
      <c r="C1022" s="90">
        <v>43496</v>
      </c>
      <c r="D1022" s="107" t="s">
        <v>1642</v>
      </c>
      <c r="E1022" s="107" t="s">
        <v>1709</v>
      </c>
      <c r="F1022" s="126">
        <v>7149.6</v>
      </c>
      <c r="G1022" s="107" t="str">
        <f t="shared" si="47"/>
        <v>SH19-01021</v>
      </c>
      <c r="H1022" s="318"/>
      <c r="I1022" s="126"/>
      <c r="J1022" s="110">
        <f t="shared" si="46"/>
        <v>7149.6</v>
      </c>
      <c r="K1022" s="108"/>
      <c r="L1022" s="107"/>
      <c r="M1022" s="319"/>
      <c r="N1022" s="107"/>
    </row>
    <row r="1023" spans="1:14" s="200" customFormat="1" ht="18" customHeight="1">
      <c r="A1023" s="125">
        <v>1020</v>
      </c>
      <c r="B1023" s="107" t="s">
        <v>129</v>
      </c>
      <c r="C1023" s="90">
        <v>43496</v>
      </c>
      <c r="D1023" s="107" t="s">
        <v>1643</v>
      </c>
      <c r="E1023" s="107" t="s">
        <v>1709</v>
      </c>
      <c r="F1023" s="126">
        <v>7679.7</v>
      </c>
      <c r="G1023" s="107" t="str">
        <f t="shared" si="47"/>
        <v>SH19-01022</v>
      </c>
      <c r="H1023" s="318"/>
      <c r="I1023" s="126"/>
      <c r="J1023" s="110">
        <f t="shared" si="46"/>
        <v>7679.7</v>
      </c>
      <c r="K1023" s="108"/>
      <c r="L1023" s="107"/>
      <c r="M1023" s="319"/>
      <c r="N1023" s="107"/>
    </row>
    <row r="1024" spans="1:14" s="200" customFormat="1" ht="18" customHeight="1">
      <c r="A1024" s="125">
        <v>1021</v>
      </c>
      <c r="B1024" s="107" t="s">
        <v>42</v>
      </c>
      <c r="C1024" s="90">
        <v>43496</v>
      </c>
      <c r="D1024" s="107" t="s">
        <v>1644</v>
      </c>
      <c r="E1024" s="107" t="s">
        <v>1748</v>
      </c>
      <c r="F1024" s="126">
        <v>6.54</v>
      </c>
      <c r="G1024" s="107" t="str">
        <f t="shared" si="47"/>
        <v>SH19-01023</v>
      </c>
      <c r="H1024" s="318"/>
      <c r="I1024" s="126"/>
      <c r="J1024" s="110">
        <f t="shared" si="46"/>
        <v>6.54</v>
      </c>
      <c r="K1024" s="108"/>
      <c r="L1024" s="107"/>
      <c r="M1024" s="319"/>
      <c r="N1024" s="107"/>
    </row>
    <row r="1025" spans="1:14" s="200" customFormat="1" ht="18" customHeight="1" thickBot="1">
      <c r="A1025" s="125">
        <v>1022</v>
      </c>
      <c r="B1025" s="107" t="s">
        <v>55</v>
      </c>
      <c r="C1025" s="90">
        <v>43496</v>
      </c>
      <c r="D1025" s="107" t="s">
        <v>1645</v>
      </c>
      <c r="E1025" s="107" t="s">
        <v>1709</v>
      </c>
      <c r="F1025" s="126">
        <v>3289.68</v>
      </c>
      <c r="G1025" s="107" t="str">
        <f t="shared" si="47"/>
        <v>SH19-01024</v>
      </c>
      <c r="H1025" s="318"/>
      <c r="I1025" s="126"/>
      <c r="J1025" s="110">
        <f t="shared" si="46"/>
        <v>3289.68</v>
      </c>
      <c r="K1025" s="108"/>
      <c r="L1025" s="107"/>
      <c r="M1025" s="319"/>
      <c r="N1025" s="107"/>
    </row>
    <row r="1026" spans="1:14" s="117" customFormat="1" ht="20.25" customHeight="1" thickTop="1">
      <c r="A1026" s="496" t="s">
        <v>16</v>
      </c>
      <c r="B1026" s="497"/>
      <c r="C1026" s="497"/>
      <c r="D1026" s="498"/>
      <c r="E1026" s="127"/>
      <c r="F1026" s="128">
        <f>SUM(F7:F1025)</f>
        <v>3793743.1399999997</v>
      </c>
      <c r="G1026" s="128"/>
      <c r="H1026" s="112"/>
      <c r="I1026" s="128">
        <f>SUM(I7:I559)</f>
        <v>0</v>
      </c>
      <c r="J1026" s="128">
        <f>SUM(J7:J1025)</f>
        <v>3793743.1399999997</v>
      </c>
      <c r="K1026" s="114"/>
      <c r="L1026" s="115"/>
      <c r="M1026" s="116"/>
      <c r="N1026" s="113"/>
    </row>
    <row r="1027" spans="1:14" ht="18" customHeight="1">
      <c r="C1027" s="118"/>
      <c r="D1027" s="119"/>
      <c r="F1027" s="129">
        <f>+F1026+owsh01!E85+'osh01'!E34+vboard01!E60+'SG01'!E68</f>
        <v>4497456.0277667139</v>
      </c>
      <c r="J1027" s="213">
        <f>F1027-I1027</f>
        <v>4497456.0277667139</v>
      </c>
    </row>
    <row r="1028" spans="1:14" ht="18" customHeight="1">
      <c r="H1028" s="90"/>
    </row>
    <row r="1029" spans="1:14" ht="18" customHeight="1">
      <c r="H1029" s="90"/>
    </row>
    <row r="1030" spans="1:14" ht="18" customHeight="1">
      <c r="H1030" s="90"/>
    </row>
    <row r="1031" spans="1:14" ht="18" customHeight="1">
      <c r="H1031" s="90"/>
    </row>
  </sheetData>
  <autoFilter ref="A6:N1028" xr:uid="{00000000-0009-0000-0000-00002E000000}"/>
  <mergeCells count="3">
    <mergeCell ref="A5:G5"/>
    <mergeCell ref="H5:M5"/>
    <mergeCell ref="A1026:D1026"/>
  </mergeCells>
  <pageMargins left="0.55118110236220497" right="0.35433070866141703" top="0.39370078740157499" bottom="0.39370078740157499" header="0.511811023622047" footer="0.511811023622047"/>
  <pageSetup scale="92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8"/>
  <dimension ref="A1:J90"/>
  <sheetViews>
    <sheetView showGridLines="0" zoomScale="80" zoomScaleNormal="80" workbookViewId="0">
      <pane xSplit="2" ySplit="6" topLeftCell="C42" activePane="bottomRight" state="frozen"/>
      <selection activeCell="I28" sqref="I28"/>
      <selection pane="topRight" activeCell="I28" sqref="I28"/>
      <selection pane="bottomLeft" activeCell="I28" sqref="I28"/>
      <selection pane="bottomRight" activeCell="I28" sqref="I28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195" t="s">
        <v>488</v>
      </c>
      <c r="E1" s="197"/>
      <c r="F1" s="195"/>
    </row>
    <row r="3" spans="1:10" ht="23.25" customHeight="1">
      <c r="A3" s="134" t="s">
        <v>118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169">
        <v>1</v>
      </c>
      <c r="B7" s="169" t="s">
        <v>298</v>
      </c>
      <c r="C7" s="208">
        <v>43467</v>
      </c>
      <c r="D7" s="169" t="s">
        <v>569</v>
      </c>
      <c r="E7" s="209">
        <v>5080.32</v>
      </c>
      <c r="F7" s="209" t="str">
        <f>D7</f>
        <v>OWSH19-0001</v>
      </c>
      <c r="G7" s="208"/>
      <c r="H7" s="209"/>
      <c r="I7" s="220">
        <f>E7-H7</f>
        <v>5080.32</v>
      </c>
      <c r="J7" s="169"/>
    </row>
    <row r="8" spans="1:10" s="215" customFormat="1" ht="18" customHeight="1">
      <c r="A8" s="169">
        <v>2</v>
      </c>
      <c r="B8" s="169" t="s">
        <v>142</v>
      </c>
      <c r="C8" s="208">
        <v>43467</v>
      </c>
      <c r="D8" s="169" t="s">
        <v>570</v>
      </c>
      <c r="E8" s="209">
        <v>1576.8</v>
      </c>
      <c r="F8" s="209" t="str">
        <f t="shared" ref="F8:F39" si="0">D8</f>
        <v>OWSH19-0002</v>
      </c>
      <c r="G8" s="208"/>
      <c r="H8" s="209"/>
      <c r="I8" s="220">
        <f t="shared" ref="I8:I39" si="1">E8-H8</f>
        <v>1576.8</v>
      </c>
      <c r="J8" s="249"/>
    </row>
    <row r="9" spans="1:10" s="215" customFormat="1" ht="18" customHeight="1">
      <c r="A9" s="169">
        <f t="shared" ref="A9:A40" si="2">A8+1</f>
        <v>3</v>
      </c>
      <c r="B9" s="169" t="s">
        <v>142</v>
      </c>
      <c r="C9" s="208">
        <v>43468</v>
      </c>
      <c r="D9" s="169" t="s">
        <v>571</v>
      </c>
      <c r="E9" s="209">
        <v>908</v>
      </c>
      <c r="F9" s="209" t="str">
        <f t="shared" si="0"/>
        <v>OWSH19-0003</v>
      </c>
      <c r="G9" s="208"/>
      <c r="H9" s="209"/>
      <c r="I9" s="220">
        <f t="shared" si="1"/>
        <v>908</v>
      </c>
      <c r="J9" s="223"/>
    </row>
    <row r="10" spans="1:10" s="215" customFormat="1" ht="18" customHeight="1">
      <c r="A10" s="169">
        <f t="shared" si="2"/>
        <v>4</v>
      </c>
      <c r="B10" s="169" t="s">
        <v>142</v>
      </c>
      <c r="C10" s="208">
        <v>43468</v>
      </c>
      <c r="D10" s="169" t="s">
        <v>572</v>
      </c>
      <c r="E10" s="209">
        <v>4304</v>
      </c>
      <c r="F10" s="209" t="str">
        <f t="shared" si="0"/>
        <v>OWSH19-0004</v>
      </c>
      <c r="G10" s="208"/>
      <c r="H10" s="209"/>
      <c r="I10" s="220">
        <f t="shared" si="1"/>
        <v>4304</v>
      </c>
      <c r="J10" s="223"/>
    </row>
    <row r="11" spans="1:10" s="215" customFormat="1" ht="18" customHeight="1">
      <c r="A11" s="169">
        <f t="shared" si="2"/>
        <v>5</v>
      </c>
      <c r="B11" s="169" t="s">
        <v>142</v>
      </c>
      <c r="C11" s="208">
        <v>43469</v>
      </c>
      <c r="D11" s="169" t="s">
        <v>573</v>
      </c>
      <c r="E11" s="209">
        <v>2228</v>
      </c>
      <c r="F11" s="209" t="str">
        <f t="shared" si="0"/>
        <v>OWSH19-0005</v>
      </c>
      <c r="G11" s="208"/>
      <c r="H11" s="209"/>
      <c r="I11" s="220">
        <f t="shared" si="1"/>
        <v>2228</v>
      </c>
      <c r="J11" s="223"/>
    </row>
    <row r="12" spans="1:10" s="215" customFormat="1" ht="18" customHeight="1">
      <c r="A12" s="169">
        <f t="shared" si="2"/>
        <v>6</v>
      </c>
      <c r="B12" s="169" t="s">
        <v>142</v>
      </c>
      <c r="C12" s="208">
        <v>43469</v>
      </c>
      <c r="D12" s="169" t="s">
        <v>574</v>
      </c>
      <c r="E12" s="209">
        <v>1114.8</v>
      </c>
      <c r="F12" s="209" t="str">
        <f t="shared" si="0"/>
        <v>OWSH19-0006</v>
      </c>
      <c r="G12" s="208"/>
      <c r="H12" s="209"/>
      <c r="I12" s="220">
        <f t="shared" si="1"/>
        <v>1114.8</v>
      </c>
      <c r="J12" s="169"/>
    </row>
    <row r="13" spans="1:10" s="215" customFormat="1" ht="18" customHeight="1">
      <c r="A13" s="169">
        <f t="shared" si="2"/>
        <v>7</v>
      </c>
      <c r="B13" s="169" t="s">
        <v>141</v>
      </c>
      <c r="C13" s="208">
        <v>43469</v>
      </c>
      <c r="D13" s="169" t="s">
        <v>575</v>
      </c>
      <c r="E13" s="209">
        <v>4128</v>
      </c>
      <c r="F13" s="209" t="str">
        <f t="shared" si="0"/>
        <v>OWSH19-0007</v>
      </c>
      <c r="G13" s="208"/>
      <c r="H13" s="209"/>
      <c r="I13" s="220">
        <f t="shared" si="1"/>
        <v>4128</v>
      </c>
      <c r="J13" s="169"/>
    </row>
    <row r="14" spans="1:10" s="215" customFormat="1" ht="18" customHeight="1">
      <c r="A14" s="169">
        <f t="shared" si="2"/>
        <v>8</v>
      </c>
      <c r="B14" s="169" t="s">
        <v>141</v>
      </c>
      <c r="C14" s="208">
        <v>43469</v>
      </c>
      <c r="D14" s="169" t="s">
        <v>576</v>
      </c>
      <c r="E14" s="209">
        <v>4046.4</v>
      </c>
      <c r="F14" s="209" t="str">
        <f t="shared" si="0"/>
        <v>OWSH19-0008</v>
      </c>
      <c r="G14" s="208"/>
      <c r="H14" s="209"/>
      <c r="I14" s="220">
        <f t="shared" si="1"/>
        <v>4046.4</v>
      </c>
      <c r="J14" s="223"/>
    </row>
    <row r="15" spans="1:10" s="215" customFormat="1" ht="18" customHeight="1">
      <c r="A15" s="169">
        <f t="shared" si="2"/>
        <v>9</v>
      </c>
      <c r="B15" s="169" t="s">
        <v>142</v>
      </c>
      <c r="C15" s="208">
        <v>43469</v>
      </c>
      <c r="D15" s="169" t="s">
        <v>577</v>
      </c>
      <c r="E15" s="209">
        <v>2480.3000000000002</v>
      </c>
      <c r="F15" s="209" t="str">
        <f t="shared" si="0"/>
        <v>OWSH19-0009</v>
      </c>
      <c r="G15" s="208"/>
      <c r="H15" s="209"/>
      <c r="I15" s="220">
        <f t="shared" si="1"/>
        <v>2480.3000000000002</v>
      </c>
      <c r="J15" s="169"/>
    </row>
    <row r="16" spans="1:10" s="215" customFormat="1" ht="18" customHeight="1">
      <c r="A16" s="169">
        <f t="shared" si="2"/>
        <v>10</v>
      </c>
      <c r="B16" s="169" t="s">
        <v>141</v>
      </c>
      <c r="C16" s="208">
        <v>43469</v>
      </c>
      <c r="D16" s="169" t="s">
        <v>578</v>
      </c>
      <c r="E16" s="209">
        <v>3696</v>
      </c>
      <c r="F16" s="209" t="str">
        <f t="shared" si="0"/>
        <v>OWSH19-0010</v>
      </c>
      <c r="G16" s="208"/>
      <c r="H16" s="209"/>
      <c r="I16" s="220">
        <f t="shared" si="1"/>
        <v>3696</v>
      </c>
      <c r="J16" s="223"/>
    </row>
    <row r="17" spans="1:10" s="215" customFormat="1" ht="18" customHeight="1">
      <c r="A17" s="169">
        <f t="shared" si="2"/>
        <v>11</v>
      </c>
      <c r="B17" s="169" t="s">
        <v>142</v>
      </c>
      <c r="C17" s="208">
        <v>43470</v>
      </c>
      <c r="D17" s="169" t="s">
        <v>579</v>
      </c>
      <c r="E17" s="209">
        <v>3612.15</v>
      </c>
      <c r="F17" s="209" t="str">
        <f t="shared" si="0"/>
        <v>OWSH19-0011</v>
      </c>
      <c r="G17" s="208"/>
      <c r="H17" s="209"/>
      <c r="I17" s="220">
        <f t="shared" si="1"/>
        <v>3612.15</v>
      </c>
      <c r="J17" s="223"/>
    </row>
    <row r="18" spans="1:10" s="215" customFormat="1" ht="18" customHeight="1">
      <c r="A18" s="169">
        <f t="shared" si="2"/>
        <v>12</v>
      </c>
      <c r="B18" s="169" t="s">
        <v>346</v>
      </c>
      <c r="C18" s="208">
        <v>43472</v>
      </c>
      <c r="D18" s="169" t="s">
        <v>580</v>
      </c>
      <c r="E18" s="209">
        <v>5421.6</v>
      </c>
      <c r="F18" s="209" t="str">
        <f t="shared" si="0"/>
        <v>OWSH19-0012</v>
      </c>
      <c r="G18" s="208"/>
      <c r="H18" s="209"/>
      <c r="I18" s="220">
        <f t="shared" si="1"/>
        <v>5421.6</v>
      </c>
      <c r="J18" s="249"/>
    </row>
    <row r="19" spans="1:10" s="215" customFormat="1" ht="18" customHeight="1">
      <c r="A19" s="169">
        <f t="shared" si="2"/>
        <v>13</v>
      </c>
      <c r="B19" s="169" t="s">
        <v>142</v>
      </c>
      <c r="C19" s="208">
        <v>43472</v>
      </c>
      <c r="D19" s="169" t="s">
        <v>581</v>
      </c>
      <c r="E19" s="209">
        <v>4088.24</v>
      </c>
      <c r="F19" s="209" t="str">
        <f t="shared" si="0"/>
        <v>OWSH19-0013</v>
      </c>
      <c r="G19" s="208"/>
      <c r="H19" s="209"/>
      <c r="I19" s="220">
        <f t="shared" si="1"/>
        <v>4088.24</v>
      </c>
      <c r="J19" s="223"/>
    </row>
    <row r="20" spans="1:10" s="215" customFormat="1" ht="18" customHeight="1">
      <c r="A20" s="169">
        <f t="shared" si="2"/>
        <v>14</v>
      </c>
      <c r="B20" s="169" t="s">
        <v>142</v>
      </c>
      <c r="C20" s="208">
        <v>43473</v>
      </c>
      <c r="D20" s="169" t="s">
        <v>582</v>
      </c>
      <c r="E20" s="209">
        <v>3422.72</v>
      </c>
      <c r="F20" s="209" t="str">
        <f t="shared" si="0"/>
        <v>OWSH19-0014</v>
      </c>
      <c r="G20" s="208"/>
      <c r="H20" s="209"/>
      <c r="I20" s="220">
        <f t="shared" si="1"/>
        <v>3422.72</v>
      </c>
      <c r="J20" s="223"/>
    </row>
    <row r="21" spans="1:10" s="215" customFormat="1" ht="18" customHeight="1">
      <c r="A21" s="169">
        <f t="shared" si="2"/>
        <v>15</v>
      </c>
      <c r="B21" s="169" t="s">
        <v>142</v>
      </c>
      <c r="C21" s="208">
        <v>43473</v>
      </c>
      <c r="D21" s="169" t="s">
        <v>583</v>
      </c>
      <c r="E21" s="209">
        <v>1114.8</v>
      </c>
      <c r="F21" s="209" t="str">
        <f t="shared" si="0"/>
        <v>OWSH19-0015</v>
      </c>
      <c r="G21" s="208"/>
      <c r="H21" s="209"/>
      <c r="I21" s="220">
        <f t="shared" si="1"/>
        <v>1114.8</v>
      </c>
      <c r="J21" s="223"/>
    </row>
    <row r="22" spans="1:10" s="215" customFormat="1" ht="18" customHeight="1">
      <c r="A22" s="169">
        <f t="shared" si="2"/>
        <v>16</v>
      </c>
      <c r="B22" s="169" t="s">
        <v>142</v>
      </c>
      <c r="C22" s="208">
        <v>43473</v>
      </c>
      <c r="D22" s="169" t="s">
        <v>584</v>
      </c>
      <c r="E22" s="209">
        <v>2661.14</v>
      </c>
      <c r="F22" s="209" t="str">
        <f t="shared" si="0"/>
        <v>OWSH19-0016</v>
      </c>
      <c r="G22" s="208"/>
      <c r="H22" s="209"/>
      <c r="I22" s="220">
        <f t="shared" si="1"/>
        <v>2661.14</v>
      </c>
      <c r="J22" s="223"/>
    </row>
    <row r="23" spans="1:10" s="215" customFormat="1" ht="18" customHeight="1">
      <c r="A23" s="169">
        <f t="shared" si="2"/>
        <v>17</v>
      </c>
      <c r="B23" s="169" t="s">
        <v>1708</v>
      </c>
      <c r="C23" s="208"/>
      <c r="D23" s="326" t="s">
        <v>585</v>
      </c>
      <c r="E23" s="209">
        <v>0</v>
      </c>
      <c r="F23" s="209" t="str">
        <f t="shared" si="0"/>
        <v>OWSH19-0017</v>
      </c>
      <c r="G23" s="208"/>
      <c r="H23" s="209"/>
      <c r="I23" s="220">
        <f t="shared" si="1"/>
        <v>0</v>
      </c>
      <c r="J23" s="223"/>
    </row>
    <row r="24" spans="1:10" s="215" customFormat="1" ht="18" customHeight="1">
      <c r="A24" s="169">
        <f t="shared" si="2"/>
        <v>18</v>
      </c>
      <c r="B24" s="169" t="s">
        <v>142</v>
      </c>
      <c r="C24" s="208">
        <v>43474</v>
      </c>
      <c r="D24" s="169" t="s">
        <v>586</v>
      </c>
      <c r="E24" s="209">
        <v>525.6</v>
      </c>
      <c r="F24" s="209" t="str">
        <f t="shared" si="0"/>
        <v>OWSH19-0018</v>
      </c>
      <c r="G24" s="208"/>
      <c r="H24" s="209"/>
      <c r="I24" s="220">
        <f t="shared" si="1"/>
        <v>525.6</v>
      </c>
      <c r="J24" s="223"/>
    </row>
    <row r="25" spans="1:10" s="215" customFormat="1" ht="18" customHeight="1">
      <c r="A25" s="169">
        <f t="shared" si="2"/>
        <v>19</v>
      </c>
      <c r="B25" s="169" t="s">
        <v>298</v>
      </c>
      <c r="C25" s="208">
        <v>43474</v>
      </c>
      <c r="D25" s="169" t="s">
        <v>587</v>
      </c>
      <c r="E25" s="209">
        <v>10160.64</v>
      </c>
      <c r="F25" s="209" t="str">
        <f t="shared" si="0"/>
        <v>OWSH19-0019</v>
      </c>
      <c r="G25" s="208"/>
      <c r="H25" s="209"/>
      <c r="I25" s="220">
        <f t="shared" si="1"/>
        <v>10160.64</v>
      </c>
      <c r="J25" s="223"/>
    </row>
    <row r="26" spans="1:10" s="215" customFormat="1" ht="18" customHeight="1">
      <c r="A26" s="169">
        <f t="shared" si="2"/>
        <v>20</v>
      </c>
      <c r="B26" s="169" t="s">
        <v>142</v>
      </c>
      <c r="C26" s="208">
        <v>43474</v>
      </c>
      <c r="D26" s="169" t="s">
        <v>588</v>
      </c>
      <c r="E26" s="209">
        <v>2957.08</v>
      </c>
      <c r="F26" s="209" t="str">
        <f t="shared" si="0"/>
        <v>OWSH19-0020</v>
      </c>
      <c r="G26" s="208"/>
      <c r="H26" s="209"/>
      <c r="I26" s="220">
        <f t="shared" si="1"/>
        <v>2957.08</v>
      </c>
      <c r="J26" s="169"/>
    </row>
    <row r="27" spans="1:10" s="215" customFormat="1" ht="18" customHeight="1">
      <c r="A27" s="169">
        <f t="shared" si="2"/>
        <v>21</v>
      </c>
      <c r="B27" s="169" t="s">
        <v>142</v>
      </c>
      <c r="C27" s="208">
        <v>43475</v>
      </c>
      <c r="D27" s="169" t="s">
        <v>589</v>
      </c>
      <c r="E27" s="209">
        <v>2467.1999999999998</v>
      </c>
      <c r="F27" s="209" t="str">
        <f t="shared" si="0"/>
        <v>OWSH19-0021</v>
      </c>
      <c r="G27" s="208"/>
      <c r="H27" s="209"/>
      <c r="I27" s="220">
        <f t="shared" si="1"/>
        <v>2467.1999999999998</v>
      </c>
      <c r="J27" s="223"/>
    </row>
    <row r="28" spans="1:10" s="215" customFormat="1" ht="18" customHeight="1">
      <c r="A28" s="169">
        <f t="shared" si="2"/>
        <v>22</v>
      </c>
      <c r="B28" s="169" t="s">
        <v>346</v>
      </c>
      <c r="C28" s="208">
        <v>43475</v>
      </c>
      <c r="D28" s="169" t="s">
        <v>590</v>
      </c>
      <c r="E28" s="209">
        <v>4539.67</v>
      </c>
      <c r="F28" s="209" t="str">
        <f t="shared" si="0"/>
        <v>OWSH19-0022</v>
      </c>
      <c r="G28" s="208"/>
      <c r="H28" s="209"/>
      <c r="I28" s="220">
        <f t="shared" si="1"/>
        <v>4539.67</v>
      </c>
      <c r="J28" s="169"/>
    </row>
    <row r="29" spans="1:10" s="215" customFormat="1" ht="18" customHeight="1">
      <c r="A29" s="169">
        <f t="shared" si="2"/>
        <v>23</v>
      </c>
      <c r="B29" s="169" t="s">
        <v>142</v>
      </c>
      <c r="C29" s="208">
        <v>43475</v>
      </c>
      <c r="D29" s="169" t="s">
        <v>591</v>
      </c>
      <c r="E29" s="209">
        <v>2913.32</v>
      </c>
      <c r="F29" s="209" t="str">
        <f t="shared" si="0"/>
        <v>OWSH19-0023</v>
      </c>
      <c r="G29" s="208"/>
      <c r="H29" s="209"/>
      <c r="I29" s="220">
        <f t="shared" si="1"/>
        <v>2913.32</v>
      </c>
      <c r="J29" s="249"/>
    </row>
    <row r="30" spans="1:10" s="215" customFormat="1" ht="18" customHeight="1">
      <c r="A30" s="169">
        <f t="shared" si="2"/>
        <v>24</v>
      </c>
      <c r="B30" s="169" t="s">
        <v>141</v>
      </c>
      <c r="C30" s="208">
        <v>43475</v>
      </c>
      <c r="D30" s="169" t="s">
        <v>592</v>
      </c>
      <c r="E30" s="209">
        <v>2116.4</v>
      </c>
      <c r="F30" s="209" t="str">
        <f t="shared" si="0"/>
        <v>OWSH19-0024</v>
      </c>
      <c r="G30" s="208"/>
      <c r="H30" s="209"/>
      <c r="I30" s="220">
        <f t="shared" si="1"/>
        <v>2116.4</v>
      </c>
      <c r="J30" s="223"/>
    </row>
    <row r="31" spans="1:10" s="215" customFormat="1" ht="18" customHeight="1">
      <c r="A31" s="169">
        <f t="shared" si="2"/>
        <v>25</v>
      </c>
      <c r="B31" s="169" t="s">
        <v>142</v>
      </c>
      <c r="C31" s="208">
        <v>43476</v>
      </c>
      <c r="D31" s="169" t="s">
        <v>593</v>
      </c>
      <c r="E31" s="209">
        <v>1372.18</v>
      </c>
      <c r="F31" s="209" t="str">
        <f t="shared" si="0"/>
        <v>OWSH19-0025</v>
      </c>
      <c r="G31" s="208"/>
      <c r="H31" s="209"/>
      <c r="I31" s="220">
        <f t="shared" si="1"/>
        <v>1372.18</v>
      </c>
      <c r="J31" s="223"/>
    </row>
    <row r="32" spans="1:10" s="215" customFormat="1" ht="18" customHeight="1">
      <c r="A32" s="169">
        <f t="shared" si="2"/>
        <v>26</v>
      </c>
      <c r="B32" s="169" t="s">
        <v>298</v>
      </c>
      <c r="C32" s="208">
        <v>43476</v>
      </c>
      <c r="D32" s="169" t="s">
        <v>594</v>
      </c>
      <c r="E32" s="209">
        <v>808.08</v>
      </c>
      <c r="F32" s="209" t="str">
        <f t="shared" si="0"/>
        <v>OWSH19-0026</v>
      </c>
      <c r="G32" s="208"/>
      <c r="H32" s="209"/>
      <c r="I32" s="220">
        <f t="shared" si="1"/>
        <v>808.08</v>
      </c>
      <c r="J32" s="249"/>
    </row>
    <row r="33" spans="1:10" s="215" customFormat="1" ht="18" customHeight="1">
      <c r="A33" s="169">
        <f t="shared" si="2"/>
        <v>27</v>
      </c>
      <c r="B33" s="169" t="s">
        <v>142</v>
      </c>
      <c r="C33" s="208">
        <v>43476</v>
      </c>
      <c r="D33" s="169" t="s">
        <v>595</v>
      </c>
      <c r="E33" s="209">
        <v>3502.11</v>
      </c>
      <c r="F33" s="209" t="str">
        <f t="shared" si="0"/>
        <v>OWSH19-0027</v>
      </c>
      <c r="G33" s="208"/>
      <c r="H33" s="209"/>
      <c r="I33" s="220">
        <f t="shared" si="1"/>
        <v>3502.11</v>
      </c>
      <c r="J33" s="249"/>
    </row>
    <row r="34" spans="1:10" s="215" customFormat="1" ht="18" customHeight="1">
      <c r="A34" s="169">
        <f t="shared" si="2"/>
        <v>28</v>
      </c>
      <c r="B34" s="169" t="s">
        <v>142</v>
      </c>
      <c r="C34" s="208">
        <v>43477</v>
      </c>
      <c r="D34" s="169" t="s">
        <v>596</v>
      </c>
      <c r="E34" s="209">
        <v>1794.24</v>
      </c>
      <c r="F34" s="209" t="str">
        <f t="shared" si="0"/>
        <v>OWSH19-0028</v>
      </c>
      <c r="G34" s="208"/>
      <c r="H34" s="209"/>
      <c r="I34" s="220">
        <f t="shared" si="1"/>
        <v>1794.24</v>
      </c>
      <c r="J34" s="169"/>
    </row>
    <row r="35" spans="1:10" s="215" customFormat="1" ht="18" customHeight="1">
      <c r="A35" s="169">
        <f t="shared" si="2"/>
        <v>29</v>
      </c>
      <c r="B35" s="169" t="s">
        <v>142</v>
      </c>
      <c r="C35" s="208">
        <v>43479</v>
      </c>
      <c r="D35" s="169" t="s">
        <v>597</v>
      </c>
      <c r="E35" s="209">
        <v>2174.6</v>
      </c>
      <c r="F35" s="209" t="str">
        <f t="shared" si="0"/>
        <v>OWSH19-0029</v>
      </c>
      <c r="G35" s="208"/>
      <c r="H35" s="209"/>
      <c r="I35" s="220">
        <f t="shared" si="1"/>
        <v>2174.6</v>
      </c>
      <c r="J35" s="249"/>
    </row>
    <row r="36" spans="1:10" s="215" customFormat="1" ht="18" customHeight="1">
      <c r="A36" s="169">
        <f t="shared" si="2"/>
        <v>30</v>
      </c>
      <c r="B36" s="169" t="s">
        <v>142</v>
      </c>
      <c r="C36" s="208">
        <v>43479</v>
      </c>
      <c r="D36" s="169" t="s">
        <v>598</v>
      </c>
      <c r="E36" s="209">
        <v>868.8</v>
      </c>
      <c r="F36" s="209" t="str">
        <f t="shared" si="0"/>
        <v>OWSH19-0030</v>
      </c>
      <c r="G36" s="208"/>
      <c r="H36" s="209"/>
      <c r="I36" s="220">
        <f t="shared" si="1"/>
        <v>868.8</v>
      </c>
      <c r="J36" s="249"/>
    </row>
    <row r="37" spans="1:10" s="215" customFormat="1" ht="18" customHeight="1">
      <c r="A37" s="169">
        <f t="shared" si="2"/>
        <v>31</v>
      </c>
      <c r="B37" s="169" t="s">
        <v>142</v>
      </c>
      <c r="C37" s="208">
        <v>43479</v>
      </c>
      <c r="D37" s="169" t="s">
        <v>599</v>
      </c>
      <c r="E37" s="209">
        <v>2659.6</v>
      </c>
      <c r="F37" s="209" t="str">
        <f t="shared" si="0"/>
        <v>OWSH19-0031</v>
      </c>
      <c r="G37" s="208"/>
      <c r="H37" s="209"/>
      <c r="I37" s="220">
        <f t="shared" si="1"/>
        <v>2659.6</v>
      </c>
      <c r="J37" s="249"/>
    </row>
    <row r="38" spans="1:10" s="215" customFormat="1" ht="18" customHeight="1">
      <c r="A38" s="169">
        <f t="shared" si="2"/>
        <v>32</v>
      </c>
      <c r="B38" s="169" t="s">
        <v>141</v>
      </c>
      <c r="C38" s="208">
        <v>43479</v>
      </c>
      <c r="D38" s="169" t="s">
        <v>600</v>
      </c>
      <c r="E38" s="209">
        <v>3732.52</v>
      </c>
      <c r="F38" s="209" t="str">
        <f t="shared" si="0"/>
        <v>OWSH19-0032</v>
      </c>
      <c r="G38" s="208"/>
      <c r="H38" s="209"/>
      <c r="I38" s="220">
        <f t="shared" si="1"/>
        <v>3732.52</v>
      </c>
      <c r="J38" s="249"/>
    </row>
    <row r="39" spans="1:10" s="215" customFormat="1" ht="18" customHeight="1">
      <c r="A39" s="169">
        <f t="shared" si="2"/>
        <v>33</v>
      </c>
      <c r="B39" s="169" t="s">
        <v>142</v>
      </c>
      <c r="C39" s="208">
        <v>43480</v>
      </c>
      <c r="D39" s="169" t="s">
        <v>601</v>
      </c>
      <c r="E39" s="209">
        <v>2871.4</v>
      </c>
      <c r="F39" s="209" t="str">
        <f t="shared" si="0"/>
        <v>OWSH19-0033</v>
      </c>
      <c r="G39" s="208"/>
      <c r="H39" s="209"/>
      <c r="I39" s="220">
        <f t="shared" si="1"/>
        <v>2871.4</v>
      </c>
      <c r="J39" s="249"/>
    </row>
    <row r="40" spans="1:10" s="215" customFormat="1" ht="18" customHeight="1">
      <c r="A40" s="169">
        <f t="shared" si="2"/>
        <v>34</v>
      </c>
      <c r="B40" s="169" t="s">
        <v>142</v>
      </c>
      <c r="C40" s="208">
        <v>43480</v>
      </c>
      <c r="D40" s="169" t="s">
        <v>602</v>
      </c>
      <c r="E40" s="209">
        <v>6484.08</v>
      </c>
      <c r="F40" s="209" t="str">
        <f t="shared" ref="F40:F84" si="3">D40</f>
        <v>OWSH19-0034</v>
      </c>
      <c r="G40" s="208"/>
      <c r="H40" s="209"/>
      <c r="I40" s="220">
        <f t="shared" ref="I40:I80" si="4">E40-H40</f>
        <v>6484.08</v>
      </c>
      <c r="J40" s="169"/>
    </row>
    <row r="41" spans="1:10" s="215" customFormat="1" ht="18" customHeight="1">
      <c r="A41" s="169">
        <f t="shared" ref="A41:A84" si="5">A40+1</f>
        <v>35</v>
      </c>
      <c r="B41" s="169" t="s">
        <v>142</v>
      </c>
      <c r="C41" s="208">
        <v>43481</v>
      </c>
      <c r="D41" s="169" t="s">
        <v>603</v>
      </c>
      <c r="E41" s="209">
        <v>525.6</v>
      </c>
      <c r="F41" s="209" t="str">
        <f t="shared" si="3"/>
        <v>OWSH19-0035</v>
      </c>
      <c r="G41" s="208"/>
      <c r="H41" s="209"/>
      <c r="I41" s="220">
        <f t="shared" si="4"/>
        <v>525.6</v>
      </c>
      <c r="J41" s="249"/>
    </row>
    <row r="42" spans="1:10" s="215" customFormat="1" ht="18" customHeight="1">
      <c r="A42" s="169">
        <f t="shared" si="5"/>
        <v>36</v>
      </c>
      <c r="B42" s="169" t="s">
        <v>142</v>
      </c>
      <c r="C42" s="208">
        <v>43481</v>
      </c>
      <c r="D42" s="169" t="s">
        <v>604</v>
      </c>
      <c r="E42" s="209">
        <v>1114.8</v>
      </c>
      <c r="F42" s="209" t="str">
        <f t="shared" si="3"/>
        <v>OWSH19-0036</v>
      </c>
      <c r="G42" s="208"/>
      <c r="H42" s="209"/>
      <c r="I42" s="220">
        <f t="shared" si="4"/>
        <v>1114.8</v>
      </c>
      <c r="J42" s="249"/>
    </row>
    <row r="43" spans="1:10" s="215" customFormat="1" ht="18" customHeight="1">
      <c r="A43" s="169">
        <f t="shared" si="5"/>
        <v>37</v>
      </c>
      <c r="B43" s="169" t="s">
        <v>142</v>
      </c>
      <c r="C43" s="208">
        <v>43481</v>
      </c>
      <c r="D43" s="169" t="s">
        <v>605</v>
      </c>
      <c r="E43" s="209">
        <v>3510</v>
      </c>
      <c r="F43" s="209" t="str">
        <f t="shared" si="3"/>
        <v>OWSH19-0037</v>
      </c>
      <c r="G43" s="208"/>
      <c r="H43" s="209"/>
      <c r="I43" s="220">
        <f t="shared" si="4"/>
        <v>3510</v>
      </c>
      <c r="J43" s="169"/>
    </row>
    <row r="44" spans="1:10" s="215" customFormat="1" ht="16.5" customHeight="1">
      <c r="A44" s="169">
        <f t="shared" si="5"/>
        <v>38</v>
      </c>
      <c r="B44" s="169" t="s">
        <v>142</v>
      </c>
      <c r="C44" s="208">
        <v>43482</v>
      </c>
      <c r="D44" s="169" t="s">
        <v>606</v>
      </c>
      <c r="E44" s="209">
        <v>1634.4</v>
      </c>
      <c r="F44" s="209" t="str">
        <f t="shared" si="3"/>
        <v>OWSH19-0038</v>
      </c>
      <c r="G44" s="208"/>
      <c r="H44" s="209"/>
      <c r="I44" s="220">
        <f t="shared" si="4"/>
        <v>1634.4</v>
      </c>
      <c r="J44" s="249"/>
    </row>
    <row r="45" spans="1:10" s="215" customFormat="1" ht="17.25" customHeight="1">
      <c r="A45" s="169">
        <f t="shared" si="5"/>
        <v>39</v>
      </c>
      <c r="B45" s="169" t="s">
        <v>142</v>
      </c>
      <c r="C45" s="208">
        <v>43482</v>
      </c>
      <c r="D45" s="169" t="s">
        <v>607</v>
      </c>
      <c r="E45" s="209">
        <v>8079.13</v>
      </c>
      <c r="F45" s="209" t="str">
        <f t="shared" si="3"/>
        <v>OWSH19-0039</v>
      </c>
      <c r="G45" s="208"/>
      <c r="H45" s="209"/>
      <c r="I45" s="220">
        <f t="shared" si="4"/>
        <v>8079.13</v>
      </c>
      <c r="J45" s="249"/>
    </row>
    <row r="46" spans="1:10" s="215" customFormat="1" ht="18" customHeight="1">
      <c r="A46" s="169">
        <f t="shared" si="5"/>
        <v>40</v>
      </c>
      <c r="B46" s="169" t="s">
        <v>141</v>
      </c>
      <c r="C46" s="208">
        <v>43482</v>
      </c>
      <c r="D46" s="169" t="s">
        <v>608</v>
      </c>
      <c r="E46" s="209">
        <v>4620</v>
      </c>
      <c r="F46" s="209" t="str">
        <f t="shared" si="3"/>
        <v>OWSH19-0040</v>
      </c>
      <c r="G46" s="208"/>
      <c r="H46" s="209"/>
      <c r="I46" s="220">
        <f t="shared" si="4"/>
        <v>4620</v>
      </c>
      <c r="J46" s="169"/>
    </row>
    <row r="47" spans="1:10" s="215" customFormat="1" ht="16.5" customHeight="1">
      <c r="A47" s="169">
        <f t="shared" si="5"/>
        <v>41</v>
      </c>
      <c r="B47" s="169" t="s">
        <v>142</v>
      </c>
      <c r="C47" s="208">
        <v>43483</v>
      </c>
      <c r="D47" s="169" t="s">
        <v>609</v>
      </c>
      <c r="E47" s="209">
        <v>2154.7199999999998</v>
      </c>
      <c r="F47" s="209" t="str">
        <f t="shared" si="3"/>
        <v>OWSH19-0041</v>
      </c>
      <c r="G47" s="208"/>
      <c r="H47" s="209"/>
      <c r="I47" s="220">
        <f t="shared" si="4"/>
        <v>2154.7199999999998</v>
      </c>
      <c r="J47" s="249"/>
    </row>
    <row r="48" spans="1:10" s="215" customFormat="1" ht="20.25" customHeight="1">
      <c r="A48" s="169">
        <f t="shared" si="5"/>
        <v>42</v>
      </c>
      <c r="B48" s="169" t="s">
        <v>346</v>
      </c>
      <c r="C48" s="208">
        <v>43483</v>
      </c>
      <c r="D48" s="169" t="s">
        <v>610</v>
      </c>
      <c r="E48" s="209">
        <v>3780</v>
      </c>
      <c r="F48" s="209" t="str">
        <f t="shared" si="3"/>
        <v>OWSH19-0042</v>
      </c>
      <c r="G48" s="208"/>
      <c r="H48" s="209"/>
      <c r="I48" s="220">
        <f t="shared" si="4"/>
        <v>3780</v>
      </c>
      <c r="J48" s="249"/>
    </row>
    <row r="49" spans="1:10" s="215" customFormat="1" ht="18" customHeight="1">
      <c r="A49" s="169">
        <f t="shared" si="5"/>
        <v>43</v>
      </c>
      <c r="B49" s="169" t="s">
        <v>142</v>
      </c>
      <c r="C49" s="208">
        <v>43483</v>
      </c>
      <c r="D49" s="169" t="s">
        <v>611</v>
      </c>
      <c r="E49" s="209">
        <v>1114.8</v>
      </c>
      <c r="F49" s="209" t="str">
        <f t="shared" si="3"/>
        <v>OWSH19-0043</v>
      </c>
      <c r="G49" s="208"/>
      <c r="H49" s="209"/>
      <c r="I49" s="220">
        <f t="shared" si="4"/>
        <v>1114.8</v>
      </c>
      <c r="J49" s="249"/>
    </row>
    <row r="50" spans="1:10" s="215" customFormat="1" ht="21" customHeight="1">
      <c r="A50" s="169">
        <f t="shared" si="5"/>
        <v>44</v>
      </c>
      <c r="B50" s="169" t="s">
        <v>142</v>
      </c>
      <c r="C50" s="208">
        <v>43483</v>
      </c>
      <c r="D50" s="169" t="s">
        <v>612</v>
      </c>
      <c r="E50" s="209">
        <v>3084.86</v>
      </c>
      <c r="F50" s="209" t="str">
        <f t="shared" si="3"/>
        <v>OWSH19-0044</v>
      </c>
      <c r="G50" s="208"/>
      <c r="H50" s="209"/>
      <c r="I50" s="220">
        <f t="shared" si="4"/>
        <v>3084.86</v>
      </c>
      <c r="J50" s="249"/>
    </row>
    <row r="51" spans="1:10" s="215" customFormat="1" ht="17.25" customHeight="1">
      <c r="A51" s="169">
        <f t="shared" si="5"/>
        <v>45</v>
      </c>
      <c r="B51" s="169" t="s">
        <v>142</v>
      </c>
      <c r="C51" s="208">
        <v>43484</v>
      </c>
      <c r="D51" s="169" t="s">
        <v>613</v>
      </c>
      <c r="E51" s="209">
        <v>2092.8000000000002</v>
      </c>
      <c r="F51" s="209" t="str">
        <f t="shared" si="3"/>
        <v>OWSH19-0045</v>
      </c>
      <c r="G51" s="208"/>
      <c r="H51" s="209"/>
      <c r="I51" s="220">
        <f t="shared" si="4"/>
        <v>2092.8000000000002</v>
      </c>
      <c r="J51" s="249"/>
    </row>
    <row r="52" spans="1:10" s="215" customFormat="1" ht="20.25" customHeight="1">
      <c r="A52" s="169">
        <f t="shared" si="5"/>
        <v>46</v>
      </c>
      <c r="B52" s="169" t="s">
        <v>142</v>
      </c>
      <c r="C52" s="208">
        <v>43486</v>
      </c>
      <c r="D52" s="169" t="s">
        <v>614</v>
      </c>
      <c r="E52" s="209">
        <v>1644.7</v>
      </c>
      <c r="F52" s="209" t="str">
        <f t="shared" si="3"/>
        <v>OWSH19-0046</v>
      </c>
      <c r="G52" s="208"/>
      <c r="H52" s="209"/>
      <c r="I52" s="220">
        <f t="shared" si="4"/>
        <v>1644.7</v>
      </c>
      <c r="J52" s="249"/>
    </row>
    <row r="53" spans="1:10" s="215" customFormat="1" ht="18" customHeight="1">
      <c r="A53" s="169">
        <f t="shared" si="5"/>
        <v>47</v>
      </c>
      <c r="B53" s="169" t="s">
        <v>142</v>
      </c>
      <c r="C53" s="208">
        <v>43486</v>
      </c>
      <c r="D53" s="169" t="s">
        <v>615</v>
      </c>
      <c r="E53" s="209">
        <v>5517.6</v>
      </c>
      <c r="F53" s="209" t="str">
        <f t="shared" si="3"/>
        <v>OWSH19-0047</v>
      </c>
      <c r="G53" s="208"/>
      <c r="H53" s="209"/>
      <c r="I53" s="220">
        <f t="shared" si="4"/>
        <v>5517.6</v>
      </c>
      <c r="J53" s="249"/>
    </row>
    <row r="54" spans="1:10" s="215" customFormat="1" ht="18" customHeight="1">
      <c r="A54" s="169">
        <f t="shared" si="5"/>
        <v>48</v>
      </c>
      <c r="B54" s="169" t="s">
        <v>141</v>
      </c>
      <c r="C54" s="208">
        <v>43486</v>
      </c>
      <c r="D54" s="169" t="s">
        <v>616</v>
      </c>
      <c r="E54" s="209">
        <v>4560</v>
      </c>
      <c r="F54" s="209" t="str">
        <f t="shared" si="3"/>
        <v>OWSH19-0048</v>
      </c>
      <c r="G54" s="208"/>
      <c r="H54" s="209"/>
      <c r="I54" s="220">
        <f t="shared" si="4"/>
        <v>4560</v>
      </c>
      <c r="J54" s="249"/>
    </row>
    <row r="55" spans="1:10" s="215" customFormat="1" ht="18" customHeight="1">
      <c r="A55" s="169">
        <f t="shared" si="5"/>
        <v>49</v>
      </c>
      <c r="B55" s="169" t="s">
        <v>142</v>
      </c>
      <c r="C55" s="208">
        <v>43487</v>
      </c>
      <c r="D55" s="169" t="s">
        <v>617</v>
      </c>
      <c r="E55" s="209">
        <v>2429.12</v>
      </c>
      <c r="F55" s="209" t="str">
        <f t="shared" si="3"/>
        <v>OWSH19-0049</v>
      </c>
      <c r="G55" s="208"/>
      <c r="H55" s="209"/>
      <c r="I55" s="220">
        <f t="shared" si="4"/>
        <v>2429.12</v>
      </c>
      <c r="J55" s="249"/>
    </row>
    <row r="56" spans="1:10" s="215" customFormat="1" ht="18" customHeight="1">
      <c r="A56" s="169">
        <f t="shared" si="5"/>
        <v>50</v>
      </c>
      <c r="B56" s="169" t="s">
        <v>298</v>
      </c>
      <c r="C56" s="208">
        <v>43487</v>
      </c>
      <c r="D56" s="169" t="s">
        <v>618</v>
      </c>
      <c r="E56" s="209">
        <v>399.6</v>
      </c>
      <c r="F56" s="209" t="str">
        <f t="shared" si="3"/>
        <v>OWSH19-0050</v>
      </c>
      <c r="G56" s="208"/>
      <c r="H56" s="209"/>
      <c r="I56" s="220">
        <f t="shared" si="4"/>
        <v>399.6</v>
      </c>
      <c r="J56" s="249"/>
    </row>
    <row r="57" spans="1:10" s="215" customFormat="1" ht="18" customHeight="1">
      <c r="A57" s="169">
        <f t="shared" si="5"/>
        <v>51</v>
      </c>
      <c r="B57" s="169" t="s">
        <v>142</v>
      </c>
      <c r="C57" s="208">
        <v>43487</v>
      </c>
      <c r="D57" s="169" t="s">
        <v>619</v>
      </c>
      <c r="E57" s="209">
        <v>5077.76</v>
      </c>
      <c r="F57" s="209" t="str">
        <f t="shared" si="3"/>
        <v>OWSH19-0051</v>
      </c>
      <c r="G57" s="208"/>
      <c r="H57" s="209"/>
      <c r="I57" s="220">
        <f t="shared" si="4"/>
        <v>5077.76</v>
      </c>
      <c r="J57" s="249"/>
    </row>
    <row r="58" spans="1:10" s="215" customFormat="1" ht="18" customHeight="1">
      <c r="A58" s="169">
        <f t="shared" si="5"/>
        <v>52</v>
      </c>
      <c r="B58" s="169" t="s">
        <v>142</v>
      </c>
      <c r="C58" s="208">
        <v>43488</v>
      </c>
      <c r="D58" s="169" t="s">
        <v>620</v>
      </c>
      <c r="E58" s="209">
        <v>1326.6</v>
      </c>
      <c r="F58" s="209" t="str">
        <f t="shared" si="3"/>
        <v>OWSH19-0052</v>
      </c>
      <c r="G58" s="208"/>
      <c r="H58" s="209"/>
      <c r="I58" s="220">
        <f t="shared" si="4"/>
        <v>1326.6</v>
      </c>
      <c r="J58" s="249"/>
    </row>
    <row r="59" spans="1:10" s="215" customFormat="1" ht="18" customHeight="1">
      <c r="A59" s="169">
        <f t="shared" si="5"/>
        <v>53</v>
      </c>
      <c r="B59" s="169" t="s">
        <v>142</v>
      </c>
      <c r="C59" s="208">
        <v>43488</v>
      </c>
      <c r="D59" s="169" t="s">
        <v>621</v>
      </c>
      <c r="E59" s="209">
        <v>1644.7</v>
      </c>
      <c r="F59" s="209" t="str">
        <f t="shared" si="3"/>
        <v>OWSH19-0053</v>
      </c>
      <c r="G59" s="208"/>
      <c r="H59" s="209"/>
      <c r="I59" s="220">
        <f t="shared" si="4"/>
        <v>1644.7</v>
      </c>
      <c r="J59" s="249"/>
    </row>
    <row r="60" spans="1:10" s="215" customFormat="1" ht="18" customHeight="1">
      <c r="A60" s="169">
        <f t="shared" si="5"/>
        <v>54</v>
      </c>
      <c r="B60" s="169" t="s">
        <v>224</v>
      </c>
      <c r="C60" s="208">
        <v>43488</v>
      </c>
      <c r="D60" s="169" t="s">
        <v>622</v>
      </c>
      <c r="E60" s="209">
        <v>312</v>
      </c>
      <c r="F60" s="209" t="str">
        <f t="shared" si="3"/>
        <v>OWSH19-0054</v>
      </c>
      <c r="G60" s="208"/>
      <c r="H60" s="209"/>
      <c r="I60" s="220">
        <f t="shared" si="4"/>
        <v>312</v>
      </c>
      <c r="J60" s="249"/>
    </row>
    <row r="61" spans="1:10" s="215" customFormat="1" ht="18" customHeight="1">
      <c r="A61" s="169">
        <f t="shared" si="5"/>
        <v>55</v>
      </c>
      <c r="B61" s="169" t="s">
        <v>142</v>
      </c>
      <c r="C61" s="130">
        <v>43488</v>
      </c>
      <c r="D61" s="169" t="s">
        <v>623</v>
      </c>
      <c r="E61" s="214">
        <v>8228.7099999999991</v>
      </c>
      <c r="F61" s="209" t="str">
        <f t="shared" si="3"/>
        <v>OWSH19-0055</v>
      </c>
      <c r="G61" s="208"/>
      <c r="H61" s="209"/>
      <c r="I61" s="220">
        <f t="shared" si="4"/>
        <v>8228.7099999999991</v>
      </c>
      <c r="J61" s="249"/>
    </row>
    <row r="62" spans="1:10" s="215" customFormat="1" ht="18" customHeight="1">
      <c r="A62" s="169">
        <f t="shared" si="5"/>
        <v>56</v>
      </c>
      <c r="B62" s="169" t="s">
        <v>142</v>
      </c>
      <c r="C62" s="208">
        <v>43488</v>
      </c>
      <c r="D62" s="169" t="s">
        <v>624</v>
      </c>
      <c r="E62" s="209">
        <v>2547.04</v>
      </c>
      <c r="F62" s="209" t="str">
        <f t="shared" si="3"/>
        <v>OWSH19-0056</v>
      </c>
      <c r="G62" s="208"/>
      <c r="H62" s="209"/>
      <c r="I62" s="220">
        <f t="shared" si="4"/>
        <v>2547.04</v>
      </c>
      <c r="J62" s="249"/>
    </row>
    <row r="63" spans="1:10" s="215" customFormat="1" ht="18" customHeight="1">
      <c r="A63" s="169">
        <f t="shared" si="5"/>
        <v>57</v>
      </c>
      <c r="B63" s="169" t="s">
        <v>58</v>
      </c>
      <c r="C63" s="208">
        <v>43489</v>
      </c>
      <c r="D63" s="169" t="s">
        <v>625</v>
      </c>
      <c r="E63" s="209">
        <v>3190</v>
      </c>
      <c r="F63" s="209" t="str">
        <f t="shared" si="3"/>
        <v>OWSH19-0057</v>
      </c>
      <c r="G63" s="208"/>
      <c r="H63" s="209"/>
      <c r="I63" s="220">
        <f t="shared" si="4"/>
        <v>3190</v>
      </c>
      <c r="J63" s="169"/>
    </row>
    <row r="64" spans="1:10" s="215" customFormat="1" ht="18" customHeight="1">
      <c r="A64" s="169">
        <f t="shared" si="5"/>
        <v>58</v>
      </c>
      <c r="B64" s="169" t="s">
        <v>142</v>
      </c>
      <c r="C64" s="208">
        <v>43489</v>
      </c>
      <c r="D64" s="169" t="s">
        <v>626</v>
      </c>
      <c r="E64" s="209">
        <v>3698.77</v>
      </c>
      <c r="F64" s="209" t="str">
        <f t="shared" si="3"/>
        <v>OWSH19-0058</v>
      </c>
      <c r="G64" s="208"/>
      <c r="H64" s="209"/>
      <c r="I64" s="220">
        <f t="shared" si="4"/>
        <v>3698.77</v>
      </c>
      <c r="J64" s="249"/>
    </row>
    <row r="65" spans="1:10" s="215" customFormat="1" ht="18" customHeight="1">
      <c r="A65" s="169">
        <f t="shared" si="5"/>
        <v>59</v>
      </c>
      <c r="B65" s="169" t="s">
        <v>298</v>
      </c>
      <c r="C65" s="208">
        <v>43489</v>
      </c>
      <c r="D65" s="169" t="s">
        <v>627</v>
      </c>
      <c r="E65" s="209">
        <v>3810.24</v>
      </c>
      <c r="F65" s="209" t="str">
        <f t="shared" si="3"/>
        <v>OWSH19-0059</v>
      </c>
      <c r="G65" s="208"/>
      <c r="H65" s="209"/>
      <c r="I65" s="220">
        <f t="shared" si="4"/>
        <v>3810.24</v>
      </c>
      <c r="J65" s="249"/>
    </row>
    <row r="66" spans="1:10" s="215" customFormat="1" ht="18" customHeight="1">
      <c r="A66" s="169">
        <f t="shared" si="5"/>
        <v>60</v>
      </c>
      <c r="B66" s="169" t="s">
        <v>142</v>
      </c>
      <c r="C66" s="208">
        <v>43489</v>
      </c>
      <c r="D66" s="169" t="s">
        <v>1711</v>
      </c>
      <c r="E66" s="209">
        <v>1338.3</v>
      </c>
      <c r="F66" s="209" t="str">
        <f t="shared" si="3"/>
        <v>OWSH19-0060</v>
      </c>
      <c r="G66" s="208"/>
      <c r="H66" s="209"/>
      <c r="I66" s="220">
        <f t="shared" si="4"/>
        <v>1338.3</v>
      </c>
      <c r="J66" s="249"/>
    </row>
    <row r="67" spans="1:10" s="215" customFormat="1" ht="18" customHeight="1">
      <c r="A67" s="169">
        <f t="shared" si="5"/>
        <v>61</v>
      </c>
      <c r="B67" s="169" t="s">
        <v>346</v>
      </c>
      <c r="C67" s="208">
        <v>43490</v>
      </c>
      <c r="D67" s="169" t="s">
        <v>1712</v>
      </c>
      <c r="E67" s="209">
        <v>2100</v>
      </c>
      <c r="F67" s="209" t="str">
        <f t="shared" si="3"/>
        <v>OWSH19-0061</v>
      </c>
      <c r="G67" s="208"/>
      <c r="H67" s="209"/>
      <c r="I67" s="220">
        <f t="shared" si="4"/>
        <v>2100</v>
      </c>
      <c r="J67" s="249"/>
    </row>
    <row r="68" spans="1:10" s="215" customFormat="1" ht="18" customHeight="1">
      <c r="A68" s="169">
        <f t="shared" si="5"/>
        <v>62</v>
      </c>
      <c r="B68" s="169" t="s">
        <v>298</v>
      </c>
      <c r="C68" s="208">
        <v>43490</v>
      </c>
      <c r="D68" s="169" t="s">
        <v>1713</v>
      </c>
      <c r="E68" s="209">
        <v>404.04</v>
      </c>
      <c r="F68" s="209" t="str">
        <f t="shared" si="3"/>
        <v>OWSH19-0062</v>
      </c>
      <c r="G68" s="208"/>
      <c r="H68" s="209"/>
      <c r="I68" s="220">
        <f t="shared" si="4"/>
        <v>404.04</v>
      </c>
      <c r="J68" s="249"/>
    </row>
    <row r="69" spans="1:10" s="215" customFormat="1" ht="18" customHeight="1">
      <c r="A69" s="169">
        <f t="shared" si="5"/>
        <v>63</v>
      </c>
      <c r="B69" s="169" t="s">
        <v>142</v>
      </c>
      <c r="C69" s="208">
        <v>43490</v>
      </c>
      <c r="D69" s="169" t="s">
        <v>1714</v>
      </c>
      <c r="E69" s="209">
        <v>7068.2</v>
      </c>
      <c r="F69" s="209" t="str">
        <f t="shared" si="3"/>
        <v>OWSH19-0063</v>
      </c>
      <c r="G69" s="208"/>
      <c r="H69" s="209"/>
      <c r="I69" s="220">
        <f t="shared" si="4"/>
        <v>7068.2</v>
      </c>
      <c r="J69" s="249"/>
    </row>
    <row r="70" spans="1:10" s="215" customFormat="1" ht="18" customHeight="1">
      <c r="A70" s="169">
        <f t="shared" si="5"/>
        <v>64</v>
      </c>
      <c r="B70" s="169" t="s">
        <v>141</v>
      </c>
      <c r="C70" s="208">
        <v>43490</v>
      </c>
      <c r="D70" s="169" t="s">
        <v>1715</v>
      </c>
      <c r="E70" s="209">
        <v>6367.98</v>
      </c>
      <c r="F70" s="209" t="str">
        <f t="shared" si="3"/>
        <v>OWSH19-0064</v>
      </c>
      <c r="G70" s="208"/>
      <c r="H70" s="209"/>
      <c r="I70" s="220">
        <f t="shared" si="4"/>
        <v>6367.98</v>
      </c>
      <c r="J70" s="249"/>
    </row>
    <row r="71" spans="1:10" s="215" customFormat="1" ht="18" customHeight="1">
      <c r="A71" s="169">
        <f t="shared" si="5"/>
        <v>65</v>
      </c>
      <c r="B71" s="169" t="s">
        <v>142</v>
      </c>
      <c r="C71" s="208">
        <v>43491</v>
      </c>
      <c r="D71" s="169" t="s">
        <v>1716</v>
      </c>
      <c r="E71" s="209">
        <v>1576.8</v>
      </c>
      <c r="F71" s="209" t="str">
        <f t="shared" si="3"/>
        <v>OWSH19-0065</v>
      </c>
      <c r="G71" s="208"/>
      <c r="H71" s="209"/>
      <c r="I71" s="220">
        <f t="shared" si="4"/>
        <v>1576.8</v>
      </c>
      <c r="J71" s="249"/>
    </row>
    <row r="72" spans="1:10" s="215" customFormat="1" ht="18" customHeight="1">
      <c r="A72" s="169">
        <f t="shared" si="5"/>
        <v>66</v>
      </c>
      <c r="B72" s="169" t="s">
        <v>141</v>
      </c>
      <c r="C72" s="208">
        <v>43491</v>
      </c>
      <c r="D72" s="169" t="s">
        <v>1717</v>
      </c>
      <c r="E72" s="209">
        <v>1548</v>
      </c>
      <c r="F72" s="209" t="str">
        <f t="shared" si="3"/>
        <v>OWSH19-0066</v>
      </c>
      <c r="G72" s="208"/>
      <c r="H72" s="209"/>
      <c r="I72" s="220">
        <f t="shared" si="4"/>
        <v>1548</v>
      </c>
      <c r="J72" s="249"/>
    </row>
    <row r="73" spans="1:10" s="215" customFormat="1" ht="18" customHeight="1">
      <c r="A73" s="169">
        <f t="shared" si="5"/>
        <v>67</v>
      </c>
      <c r="B73" s="169" t="s">
        <v>142</v>
      </c>
      <c r="C73" s="208">
        <v>43493</v>
      </c>
      <c r="D73" s="169" t="s">
        <v>1718</v>
      </c>
      <c r="E73" s="209">
        <v>1644.7</v>
      </c>
      <c r="F73" s="209" t="str">
        <f t="shared" si="3"/>
        <v>OWSH19-0067</v>
      </c>
      <c r="G73" s="208"/>
      <c r="H73" s="209"/>
      <c r="I73" s="220">
        <f t="shared" si="4"/>
        <v>1644.7</v>
      </c>
      <c r="J73" s="249"/>
    </row>
    <row r="74" spans="1:10" s="215" customFormat="1" ht="18" customHeight="1">
      <c r="A74" s="169">
        <f t="shared" si="5"/>
        <v>68</v>
      </c>
      <c r="B74" s="169" t="s">
        <v>142</v>
      </c>
      <c r="C74" s="208">
        <v>43493</v>
      </c>
      <c r="D74" s="169" t="s">
        <v>1719</v>
      </c>
      <c r="E74" s="209">
        <v>8748.23</v>
      </c>
      <c r="F74" s="209" t="str">
        <f t="shared" si="3"/>
        <v>OWSH19-0068</v>
      </c>
      <c r="G74" s="208"/>
      <c r="H74" s="209"/>
      <c r="I74" s="220">
        <f t="shared" si="4"/>
        <v>8748.23</v>
      </c>
      <c r="J74" s="249"/>
    </row>
    <row r="75" spans="1:10" s="215" customFormat="1" ht="18" customHeight="1">
      <c r="A75" s="169">
        <f t="shared" si="5"/>
        <v>69</v>
      </c>
      <c r="B75" s="169" t="s">
        <v>142</v>
      </c>
      <c r="C75" s="208">
        <v>43494</v>
      </c>
      <c r="D75" s="169" t="s">
        <v>1720</v>
      </c>
      <c r="E75" s="209">
        <v>4049.92</v>
      </c>
      <c r="F75" s="209" t="str">
        <f t="shared" si="3"/>
        <v>OWSH19-0069</v>
      </c>
      <c r="G75" s="208"/>
      <c r="H75" s="209"/>
      <c r="I75" s="220">
        <f t="shared" si="4"/>
        <v>4049.92</v>
      </c>
      <c r="J75" s="249"/>
    </row>
    <row r="76" spans="1:10" s="215" customFormat="1" ht="18" customHeight="1">
      <c r="A76" s="169">
        <f t="shared" si="5"/>
        <v>70</v>
      </c>
      <c r="B76" s="169" t="s">
        <v>142</v>
      </c>
      <c r="C76" s="208">
        <v>43494</v>
      </c>
      <c r="D76" s="169" t="s">
        <v>1721</v>
      </c>
      <c r="E76" s="209">
        <v>3082.63</v>
      </c>
      <c r="F76" s="209" t="str">
        <f t="shared" si="3"/>
        <v>OWSH19-0070</v>
      </c>
      <c r="G76" s="208"/>
      <c r="H76" s="209"/>
      <c r="I76" s="220">
        <f t="shared" si="4"/>
        <v>3082.63</v>
      </c>
      <c r="J76" s="249"/>
    </row>
    <row r="77" spans="1:10" s="215" customFormat="1" ht="18" customHeight="1">
      <c r="A77" s="169">
        <f t="shared" si="5"/>
        <v>71</v>
      </c>
      <c r="B77" s="169" t="s">
        <v>142</v>
      </c>
      <c r="C77" s="208">
        <v>43495</v>
      </c>
      <c r="D77" s="169" t="s">
        <v>1722</v>
      </c>
      <c r="E77" s="209">
        <v>1029.5999999999999</v>
      </c>
      <c r="F77" s="209" t="str">
        <f t="shared" si="3"/>
        <v>OWSH19-0071</v>
      </c>
      <c r="G77" s="208"/>
      <c r="H77" s="209"/>
      <c r="I77" s="220">
        <f t="shared" si="4"/>
        <v>1029.5999999999999</v>
      </c>
      <c r="J77" s="249"/>
    </row>
    <row r="78" spans="1:10" s="215" customFormat="1" ht="18" customHeight="1">
      <c r="A78" s="169">
        <f t="shared" si="5"/>
        <v>72</v>
      </c>
      <c r="B78" s="169" t="s">
        <v>142</v>
      </c>
      <c r="C78" s="208">
        <v>43495</v>
      </c>
      <c r="D78" s="169" t="s">
        <v>1723</v>
      </c>
      <c r="E78" s="209">
        <v>1644.7</v>
      </c>
      <c r="F78" s="209" t="str">
        <f t="shared" si="3"/>
        <v>OWSH19-0072</v>
      </c>
      <c r="G78" s="208"/>
      <c r="H78" s="209"/>
      <c r="I78" s="220">
        <f t="shared" si="4"/>
        <v>1644.7</v>
      </c>
      <c r="J78" s="249"/>
    </row>
    <row r="79" spans="1:10" s="215" customFormat="1" ht="18" customHeight="1">
      <c r="A79" s="169">
        <f t="shared" si="5"/>
        <v>73</v>
      </c>
      <c r="B79" s="169" t="s">
        <v>142</v>
      </c>
      <c r="C79" s="208">
        <v>43495</v>
      </c>
      <c r="D79" s="169" t="s">
        <v>1724</v>
      </c>
      <c r="E79" s="209">
        <v>3060.32</v>
      </c>
      <c r="F79" s="209" t="str">
        <f t="shared" si="3"/>
        <v>OWSH19-0073</v>
      </c>
      <c r="G79" s="208"/>
      <c r="H79" s="209"/>
      <c r="I79" s="220">
        <f t="shared" si="4"/>
        <v>3060.32</v>
      </c>
      <c r="J79" s="249"/>
    </row>
    <row r="80" spans="1:10" s="215" customFormat="1" ht="18" customHeight="1">
      <c r="A80" s="169">
        <f t="shared" si="5"/>
        <v>74</v>
      </c>
      <c r="B80" s="169" t="s">
        <v>141</v>
      </c>
      <c r="C80" s="208">
        <v>43495</v>
      </c>
      <c r="D80" s="169" t="s">
        <v>1725</v>
      </c>
      <c r="E80" s="209">
        <v>5773.08</v>
      </c>
      <c r="F80" s="209" t="str">
        <f t="shared" si="3"/>
        <v>OWSH19-0074</v>
      </c>
      <c r="G80" s="208"/>
      <c r="H80" s="209"/>
      <c r="I80" s="220">
        <f t="shared" si="4"/>
        <v>5773.08</v>
      </c>
      <c r="J80" s="249"/>
    </row>
    <row r="81" spans="1:10" s="215" customFormat="1" ht="18" customHeight="1">
      <c r="A81" s="169">
        <f t="shared" si="5"/>
        <v>75</v>
      </c>
      <c r="B81" s="169" t="s">
        <v>141</v>
      </c>
      <c r="C81" s="208">
        <v>43495</v>
      </c>
      <c r="D81" s="169" t="s">
        <v>1726</v>
      </c>
      <c r="E81" s="209">
        <v>1478.4</v>
      </c>
      <c r="F81" s="209" t="str">
        <f t="shared" si="3"/>
        <v>OWSH19-0075</v>
      </c>
      <c r="G81" s="208"/>
      <c r="H81" s="209"/>
      <c r="I81" s="220"/>
      <c r="J81" s="249"/>
    </row>
    <row r="82" spans="1:10" s="215" customFormat="1" ht="18" customHeight="1">
      <c r="A82" s="169">
        <f t="shared" si="5"/>
        <v>76</v>
      </c>
      <c r="B82" s="169" t="s">
        <v>142</v>
      </c>
      <c r="C82" s="208">
        <v>43496</v>
      </c>
      <c r="D82" s="169" t="s">
        <v>1750</v>
      </c>
      <c r="E82" s="209">
        <v>1754.56</v>
      </c>
      <c r="F82" s="209" t="str">
        <f t="shared" si="3"/>
        <v>OWSH19-0076</v>
      </c>
      <c r="G82" s="208"/>
      <c r="H82" s="209"/>
      <c r="I82" s="220"/>
      <c r="J82" s="249"/>
    </row>
    <row r="83" spans="1:10" s="215" customFormat="1" ht="18" customHeight="1">
      <c r="A83" s="169">
        <f t="shared" si="5"/>
        <v>77</v>
      </c>
      <c r="B83" s="169" t="s">
        <v>142</v>
      </c>
      <c r="C83" s="208">
        <v>43496</v>
      </c>
      <c r="D83" s="169" t="s">
        <v>1751</v>
      </c>
      <c r="E83" s="209">
        <v>1114.8</v>
      </c>
      <c r="F83" s="209" t="str">
        <f t="shared" si="3"/>
        <v>OWSH19-0077</v>
      </c>
      <c r="G83" s="208"/>
      <c r="H83" s="209"/>
      <c r="I83" s="220"/>
      <c r="J83" s="249"/>
    </row>
    <row r="84" spans="1:10" s="215" customFormat="1" ht="18" customHeight="1" thickBot="1">
      <c r="A84" s="169">
        <f t="shared" si="5"/>
        <v>78</v>
      </c>
      <c r="B84" s="169" t="s">
        <v>142</v>
      </c>
      <c r="C84" s="208">
        <v>43496</v>
      </c>
      <c r="D84" s="169" t="s">
        <v>1752</v>
      </c>
      <c r="E84" s="209">
        <v>1420.77</v>
      </c>
      <c r="F84" s="209" t="str">
        <f t="shared" si="3"/>
        <v>OWSH19-0078</v>
      </c>
      <c r="G84" s="208"/>
      <c r="H84" s="209"/>
      <c r="I84" s="220"/>
      <c r="J84" s="249"/>
    </row>
    <row r="85" spans="1:10" s="150" customFormat="1" ht="20.25" customHeight="1" thickTop="1">
      <c r="A85" s="489"/>
      <c r="B85" s="490"/>
      <c r="C85" s="490"/>
      <c r="D85" s="492"/>
      <c r="E85" s="148">
        <f>SUM(E7:E84)</f>
        <v>233133.77000000005</v>
      </c>
      <c r="F85" s="148"/>
      <c r="G85" s="194"/>
      <c r="H85" s="148">
        <f>SUM(H11:H84)</f>
        <v>0</v>
      </c>
      <c r="I85" s="148">
        <f>SUM(I7:I84)</f>
        <v>227365.24000000008</v>
      </c>
      <c r="J85" s="149"/>
    </row>
    <row r="86" spans="1:10" ht="18" customHeight="1">
      <c r="C86" s="151"/>
      <c r="D86" s="152"/>
      <c r="E86" s="133">
        <f>+E85+'osh01'!E34</f>
        <v>292761.51000000007</v>
      </c>
      <c r="G86" s="151"/>
    </row>
    <row r="90" spans="1:10" ht="18" customHeight="1">
      <c r="G90" s="132"/>
      <c r="H90" s="196"/>
    </row>
  </sheetData>
  <autoFilter ref="A6:J86" xr:uid="{00000000-0009-0000-0000-00002F000000}"/>
  <mergeCells count="3">
    <mergeCell ref="A5:F5"/>
    <mergeCell ref="G5:I5"/>
    <mergeCell ref="A85:D85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7"/>
  <dimension ref="A1:J39"/>
  <sheetViews>
    <sheetView showGridLines="0" zoomScale="90" zoomScaleNormal="90" workbookViewId="0">
      <pane xSplit="2" ySplit="6" topLeftCell="C22" activePane="bottomRight" state="frozen"/>
      <selection activeCell="E61" sqref="E61"/>
      <selection pane="topRight" activeCell="E61" sqref="E61"/>
      <selection pane="bottomLeft" activeCell="E61" sqref="E61"/>
      <selection pane="bottomRight" activeCell="I28" sqref="I28"/>
    </sheetView>
  </sheetViews>
  <sheetFormatPr baseColWidth="10" defaultColWidth="9.140625" defaultRowHeight="18" customHeight="1"/>
  <cols>
    <col min="1" max="1" width="5.85546875" style="89" customWidth="1"/>
    <col min="2" max="2" width="23.28515625" style="89" customWidth="1"/>
    <col min="3" max="3" width="10.85546875" style="90" customWidth="1"/>
    <col min="4" max="4" width="19" style="89" customWidth="1"/>
    <col min="5" max="5" width="13.28515625" style="92" customWidth="1"/>
    <col min="6" max="6" width="14.85546875" style="92" customWidth="1"/>
    <col min="7" max="7" width="13.7109375" style="89" customWidth="1"/>
    <col min="8" max="8" width="13.140625" style="92" customWidth="1"/>
    <col min="9" max="9" width="15.5703125" style="89" customWidth="1"/>
    <col min="10" max="10" width="19.5703125" style="89" customWidth="1"/>
    <col min="11" max="16384" width="9.140625" style="89"/>
  </cols>
  <sheetData>
    <row r="1" spans="1:10" ht="18" customHeight="1">
      <c r="B1" s="90"/>
      <c r="C1" s="502" t="s">
        <v>488</v>
      </c>
      <c r="D1" s="502"/>
      <c r="E1" s="502"/>
      <c r="F1" s="91"/>
    </row>
    <row r="3" spans="1:10" ht="23.25" customHeight="1">
      <c r="A3" s="94" t="s">
        <v>94</v>
      </c>
      <c r="B3" s="94"/>
      <c r="C3" s="95"/>
      <c r="D3" s="96"/>
      <c r="J3" s="97"/>
    </row>
    <row r="4" spans="1:10" ht="7.5" customHeight="1"/>
    <row r="5" spans="1:10" ht="18" customHeight="1">
      <c r="A5" s="493" t="s">
        <v>82</v>
      </c>
      <c r="B5" s="494"/>
      <c r="C5" s="494"/>
      <c r="D5" s="494"/>
      <c r="E5" s="494"/>
      <c r="F5" s="495"/>
      <c r="G5" s="493" t="s">
        <v>83</v>
      </c>
      <c r="H5" s="494"/>
      <c r="I5" s="494"/>
      <c r="J5" s="98" t="s">
        <v>17</v>
      </c>
    </row>
    <row r="6" spans="1:10" ht="18" customHeight="1">
      <c r="A6" s="99" t="s">
        <v>1</v>
      </c>
      <c r="B6" s="99" t="s">
        <v>2</v>
      </c>
      <c r="C6" s="100" t="s">
        <v>84</v>
      </c>
      <c r="D6" s="99" t="s">
        <v>85</v>
      </c>
      <c r="E6" s="101" t="s">
        <v>86</v>
      </c>
      <c r="F6" s="101" t="s">
        <v>87</v>
      </c>
      <c r="G6" s="102" t="s">
        <v>88</v>
      </c>
      <c r="H6" s="103" t="s">
        <v>86</v>
      </c>
      <c r="I6" s="102" t="s">
        <v>89</v>
      </c>
      <c r="J6" s="106"/>
    </row>
    <row r="7" spans="1:10" ht="18" customHeight="1">
      <c r="A7" s="107">
        <v>1</v>
      </c>
      <c r="B7" s="125" t="s">
        <v>1710</v>
      </c>
      <c r="C7" s="108">
        <v>43467</v>
      </c>
      <c r="D7" s="125" t="s">
        <v>542</v>
      </c>
      <c r="E7" s="109">
        <v>5585.37</v>
      </c>
      <c r="F7" s="107" t="str">
        <f t="shared" ref="F7:F31" si="0">D7</f>
        <v>OSH19-0001</v>
      </c>
      <c r="G7" s="108"/>
      <c r="H7" s="109"/>
      <c r="I7" s="110">
        <f t="shared" ref="I7:I33" si="1">E7-H7</f>
        <v>5585.37</v>
      </c>
      <c r="J7" s="107"/>
    </row>
    <row r="8" spans="1:10" ht="18" customHeight="1">
      <c r="A8" s="107">
        <f>A7+1</f>
        <v>2</v>
      </c>
      <c r="B8" s="125" t="s">
        <v>142</v>
      </c>
      <c r="C8" s="108">
        <v>43468</v>
      </c>
      <c r="D8" s="125" t="s">
        <v>543</v>
      </c>
      <c r="E8" s="109">
        <v>1741.2</v>
      </c>
      <c r="F8" s="107" t="str">
        <f t="shared" si="0"/>
        <v>OSH19-0002</v>
      </c>
      <c r="G8" s="108"/>
      <c r="H8" s="109"/>
      <c r="I8" s="110">
        <f t="shared" si="1"/>
        <v>1741.2</v>
      </c>
      <c r="J8" s="107"/>
    </row>
    <row r="9" spans="1:10" ht="18" customHeight="1">
      <c r="A9" s="107">
        <f>A8+1</f>
        <v>3</v>
      </c>
      <c r="B9" s="125" t="s">
        <v>225</v>
      </c>
      <c r="C9" s="108">
        <v>43468</v>
      </c>
      <c r="D9" s="125" t="s">
        <v>544</v>
      </c>
      <c r="E9" s="109">
        <v>939</v>
      </c>
      <c r="F9" s="107" t="str">
        <f t="shared" si="0"/>
        <v>OSH19-0003</v>
      </c>
      <c r="G9" s="108"/>
      <c r="H9" s="109"/>
      <c r="I9" s="110">
        <f t="shared" si="1"/>
        <v>939</v>
      </c>
      <c r="J9" s="107"/>
    </row>
    <row r="10" spans="1:10" ht="18" customHeight="1">
      <c r="A10" s="107">
        <f t="shared" ref="A10:A33" si="2">A9+1</f>
        <v>4</v>
      </c>
      <c r="B10" s="125" t="s">
        <v>232</v>
      </c>
      <c r="C10" s="108">
        <v>43469</v>
      </c>
      <c r="D10" s="125" t="s">
        <v>545</v>
      </c>
      <c r="E10" s="109">
        <v>3043.74</v>
      </c>
      <c r="F10" s="107" t="str">
        <f t="shared" si="0"/>
        <v>OSH19-0004</v>
      </c>
      <c r="G10" s="108"/>
      <c r="H10" s="109"/>
      <c r="I10" s="110">
        <f t="shared" si="1"/>
        <v>3043.74</v>
      </c>
      <c r="J10" s="107"/>
    </row>
    <row r="11" spans="1:10" ht="18" customHeight="1">
      <c r="A11" s="107">
        <f t="shared" si="2"/>
        <v>5</v>
      </c>
      <c r="B11" s="125" t="s">
        <v>355</v>
      </c>
      <c r="C11" s="108">
        <v>43473</v>
      </c>
      <c r="D11" s="125" t="s">
        <v>546</v>
      </c>
      <c r="E11" s="109">
        <v>2940</v>
      </c>
      <c r="F11" s="107" t="str">
        <f t="shared" si="0"/>
        <v>OSH19-0005</v>
      </c>
      <c r="G11" s="108"/>
      <c r="H11" s="109"/>
      <c r="I11" s="110">
        <f t="shared" si="1"/>
        <v>2940</v>
      </c>
      <c r="J11" s="107"/>
    </row>
    <row r="12" spans="1:10" ht="18" customHeight="1">
      <c r="A12" s="107">
        <f t="shared" si="2"/>
        <v>6</v>
      </c>
      <c r="B12" s="125" t="s">
        <v>142</v>
      </c>
      <c r="C12" s="108">
        <v>43475</v>
      </c>
      <c r="D12" s="125" t="s">
        <v>547</v>
      </c>
      <c r="E12" s="109">
        <v>866.25</v>
      </c>
      <c r="F12" s="107" t="str">
        <f t="shared" si="0"/>
        <v>OSH19-0007</v>
      </c>
      <c r="G12" s="108"/>
      <c r="H12" s="109"/>
      <c r="I12" s="110">
        <f t="shared" si="1"/>
        <v>866.25</v>
      </c>
      <c r="J12" s="107"/>
    </row>
    <row r="13" spans="1:10" ht="18" customHeight="1">
      <c r="A13" s="107">
        <f t="shared" si="2"/>
        <v>7</v>
      </c>
      <c r="B13" s="125" t="s">
        <v>142</v>
      </c>
      <c r="C13" s="108">
        <v>43477</v>
      </c>
      <c r="D13" s="125" t="s">
        <v>548</v>
      </c>
      <c r="E13" s="109">
        <v>1576.8</v>
      </c>
      <c r="F13" s="107" t="str">
        <f t="shared" si="0"/>
        <v>OSH19-0008</v>
      </c>
      <c r="G13" s="108"/>
      <c r="H13" s="109"/>
      <c r="I13" s="110">
        <f t="shared" si="1"/>
        <v>1576.8</v>
      </c>
      <c r="J13" s="107"/>
    </row>
    <row r="14" spans="1:10" ht="18" customHeight="1">
      <c r="A14" s="107">
        <f t="shared" si="2"/>
        <v>8</v>
      </c>
      <c r="B14" s="125" t="s">
        <v>298</v>
      </c>
      <c r="C14" s="108">
        <v>43479</v>
      </c>
      <c r="D14" s="125" t="s">
        <v>549</v>
      </c>
      <c r="E14" s="109">
        <v>1390</v>
      </c>
      <c r="F14" s="107" t="str">
        <f t="shared" si="0"/>
        <v>OSH19-0009</v>
      </c>
      <c r="G14" s="108"/>
      <c r="H14" s="109"/>
      <c r="I14" s="110">
        <f t="shared" si="1"/>
        <v>1390</v>
      </c>
      <c r="J14" s="107"/>
    </row>
    <row r="15" spans="1:10" ht="18" customHeight="1">
      <c r="A15" s="107">
        <f t="shared" si="2"/>
        <v>9</v>
      </c>
      <c r="B15" s="125" t="s">
        <v>142</v>
      </c>
      <c r="C15" s="130">
        <v>43480</v>
      </c>
      <c r="D15" s="125" t="s">
        <v>550</v>
      </c>
      <c r="E15" s="109">
        <v>868.14</v>
      </c>
      <c r="F15" s="107" t="str">
        <f t="shared" si="0"/>
        <v>OSH19-0010</v>
      </c>
      <c r="G15" s="108"/>
      <c r="H15" s="109"/>
      <c r="I15" s="110">
        <f t="shared" si="1"/>
        <v>868.14</v>
      </c>
      <c r="J15" s="107"/>
    </row>
    <row r="16" spans="1:10" ht="18" customHeight="1">
      <c r="A16" s="107">
        <f t="shared" si="2"/>
        <v>10</v>
      </c>
      <c r="B16" s="125" t="s">
        <v>142</v>
      </c>
      <c r="C16" s="130">
        <v>43480</v>
      </c>
      <c r="D16" s="125" t="s">
        <v>551</v>
      </c>
      <c r="E16" s="109">
        <v>942.72</v>
      </c>
      <c r="F16" s="107" t="str">
        <f t="shared" si="0"/>
        <v>OSH19-0011</v>
      </c>
      <c r="G16" s="108"/>
      <c r="H16" s="109"/>
      <c r="I16" s="110">
        <f t="shared" si="1"/>
        <v>942.72</v>
      </c>
      <c r="J16" s="107"/>
    </row>
    <row r="17" spans="1:10" ht="18" customHeight="1">
      <c r="A17" s="107">
        <f t="shared" si="2"/>
        <v>11</v>
      </c>
      <c r="B17" s="125" t="s">
        <v>141</v>
      </c>
      <c r="C17" s="108">
        <v>43481</v>
      </c>
      <c r="D17" s="125" t="s">
        <v>552</v>
      </c>
      <c r="E17" s="109">
        <v>1478.4</v>
      </c>
      <c r="F17" s="107" t="str">
        <f t="shared" si="0"/>
        <v>OSH19-0012</v>
      </c>
      <c r="G17" s="108"/>
      <c r="H17" s="109"/>
      <c r="I17" s="110">
        <f t="shared" si="1"/>
        <v>1478.4</v>
      </c>
      <c r="J17" s="107"/>
    </row>
    <row r="18" spans="1:10" ht="18" customHeight="1">
      <c r="A18" s="107">
        <f t="shared" si="2"/>
        <v>12</v>
      </c>
      <c r="B18" s="125" t="s">
        <v>358</v>
      </c>
      <c r="C18" s="108">
        <v>43488</v>
      </c>
      <c r="D18" s="125" t="s">
        <v>553</v>
      </c>
      <c r="E18" s="109">
        <v>681</v>
      </c>
      <c r="F18" s="107" t="str">
        <f t="shared" si="0"/>
        <v>OSH19-0013</v>
      </c>
      <c r="G18" s="108"/>
      <c r="H18" s="109"/>
      <c r="I18" s="110">
        <f t="shared" si="1"/>
        <v>681</v>
      </c>
      <c r="J18" s="107"/>
    </row>
    <row r="19" spans="1:10" ht="18" customHeight="1">
      <c r="A19" s="107">
        <f t="shared" si="2"/>
        <v>13</v>
      </c>
      <c r="B19" s="125" t="s">
        <v>346</v>
      </c>
      <c r="C19" s="108">
        <v>43483</v>
      </c>
      <c r="D19" s="125" t="s">
        <v>554</v>
      </c>
      <c r="E19" s="109">
        <v>1251.72</v>
      </c>
      <c r="F19" s="107" t="str">
        <f t="shared" si="0"/>
        <v>OSH19-0014</v>
      </c>
      <c r="G19" s="108"/>
      <c r="H19" s="109"/>
      <c r="I19" s="110">
        <f t="shared" si="1"/>
        <v>1251.72</v>
      </c>
      <c r="J19" s="107"/>
    </row>
    <row r="20" spans="1:10" ht="18" customHeight="1">
      <c r="A20" s="107">
        <f t="shared" si="2"/>
        <v>14</v>
      </c>
      <c r="B20" s="125" t="s">
        <v>142</v>
      </c>
      <c r="C20" s="108">
        <v>43483</v>
      </c>
      <c r="D20" s="125" t="s">
        <v>555</v>
      </c>
      <c r="E20" s="109">
        <v>905.85</v>
      </c>
      <c r="F20" s="107" t="str">
        <f t="shared" si="0"/>
        <v>OSH19-0015</v>
      </c>
      <c r="G20" s="108"/>
      <c r="H20" s="109"/>
      <c r="I20" s="110">
        <f t="shared" si="1"/>
        <v>905.85</v>
      </c>
      <c r="J20" s="107"/>
    </row>
    <row r="21" spans="1:10" ht="18" customHeight="1">
      <c r="A21" s="107">
        <f t="shared" si="2"/>
        <v>15</v>
      </c>
      <c r="B21" s="125" t="s">
        <v>141</v>
      </c>
      <c r="C21" s="108">
        <v>43487</v>
      </c>
      <c r="D21" s="125" t="s">
        <v>556</v>
      </c>
      <c r="E21" s="109">
        <v>3696</v>
      </c>
      <c r="F21" s="107" t="str">
        <f t="shared" si="0"/>
        <v>OSH19-0016</v>
      </c>
      <c r="G21" s="108"/>
      <c r="H21" s="109"/>
      <c r="I21" s="110">
        <f t="shared" si="1"/>
        <v>3696</v>
      </c>
      <c r="J21" s="107"/>
    </row>
    <row r="22" spans="1:10" ht="18" customHeight="1">
      <c r="A22" s="107">
        <f t="shared" si="2"/>
        <v>16</v>
      </c>
      <c r="B22" s="125" t="s">
        <v>298</v>
      </c>
      <c r="C22" s="108">
        <v>43489</v>
      </c>
      <c r="D22" s="125" t="s">
        <v>557</v>
      </c>
      <c r="E22" s="109">
        <v>4853.5200000000004</v>
      </c>
      <c r="F22" s="107" t="str">
        <f t="shared" si="0"/>
        <v>OSH19-0017</v>
      </c>
      <c r="G22" s="108"/>
      <c r="H22" s="109"/>
      <c r="I22" s="110">
        <f t="shared" si="1"/>
        <v>4853.5200000000004</v>
      </c>
      <c r="J22" s="107"/>
    </row>
    <row r="23" spans="1:10" ht="18" customHeight="1">
      <c r="A23" s="107">
        <f t="shared" si="2"/>
        <v>17</v>
      </c>
      <c r="B23" s="125" t="s">
        <v>142</v>
      </c>
      <c r="C23" s="108">
        <v>43489</v>
      </c>
      <c r="D23" s="125" t="s">
        <v>558</v>
      </c>
      <c r="E23" s="109">
        <v>1581.58</v>
      </c>
      <c r="F23" s="107" t="str">
        <f t="shared" si="0"/>
        <v>OSH19-0018</v>
      </c>
      <c r="G23" s="108"/>
      <c r="H23" s="109"/>
      <c r="I23" s="110">
        <f t="shared" si="1"/>
        <v>1581.58</v>
      </c>
      <c r="J23" s="107"/>
    </row>
    <row r="24" spans="1:10" ht="18" customHeight="1">
      <c r="A24" s="107">
        <f t="shared" si="2"/>
        <v>18</v>
      </c>
      <c r="B24" s="125" t="s">
        <v>355</v>
      </c>
      <c r="C24" s="108">
        <v>43489</v>
      </c>
      <c r="D24" s="125" t="s">
        <v>559</v>
      </c>
      <c r="E24" s="109">
        <v>8744</v>
      </c>
      <c r="F24" s="107" t="str">
        <f t="shared" si="0"/>
        <v>OSH19-0019</v>
      </c>
      <c r="G24" s="108"/>
      <c r="H24" s="109"/>
      <c r="I24" s="110">
        <f t="shared" si="1"/>
        <v>8744</v>
      </c>
      <c r="J24" s="107"/>
    </row>
    <row r="25" spans="1:10" ht="18" customHeight="1">
      <c r="A25" s="107">
        <f t="shared" si="2"/>
        <v>19</v>
      </c>
      <c r="B25" s="125" t="s">
        <v>346</v>
      </c>
      <c r="C25" s="108">
        <v>43490</v>
      </c>
      <c r="D25" s="125" t="s">
        <v>560</v>
      </c>
      <c r="E25" s="109">
        <v>1641.6</v>
      </c>
      <c r="F25" s="107" t="str">
        <f t="shared" si="0"/>
        <v>OSH19-0020</v>
      </c>
      <c r="G25" s="108"/>
      <c r="H25" s="109"/>
      <c r="I25" s="110">
        <f t="shared" si="1"/>
        <v>1641.6</v>
      </c>
      <c r="J25" s="107"/>
    </row>
    <row r="26" spans="1:10" ht="18" customHeight="1">
      <c r="A26" s="107">
        <f t="shared" si="2"/>
        <v>20</v>
      </c>
      <c r="B26" s="125" t="s">
        <v>298</v>
      </c>
      <c r="C26" s="108">
        <v>43490</v>
      </c>
      <c r="D26" s="125" t="s">
        <v>561</v>
      </c>
      <c r="E26" s="109">
        <v>1356.36</v>
      </c>
      <c r="F26" s="107" t="str">
        <f t="shared" si="0"/>
        <v>OSH19-0021</v>
      </c>
      <c r="G26" s="108"/>
      <c r="H26" s="109"/>
      <c r="I26" s="110">
        <f t="shared" si="1"/>
        <v>1356.36</v>
      </c>
      <c r="J26" s="107"/>
    </row>
    <row r="27" spans="1:10" ht="18" customHeight="1">
      <c r="A27" s="107">
        <f t="shared" si="2"/>
        <v>21</v>
      </c>
      <c r="B27" s="125" t="s">
        <v>355</v>
      </c>
      <c r="C27" s="108">
        <v>43490</v>
      </c>
      <c r="D27" s="125" t="s">
        <v>562</v>
      </c>
      <c r="E27" s="109">
        <v>5437.36</v>
      </c>
      <c r="F27" s="107" t="str">
        <f t="shared" si="0"/>
        <v>OSH19-0022</v>
      </c>
      <c r="G27" s="108"/>
      <c r="H27" s="109"/>
      <c r="I27" s="110">
        <f t="shared" si="1"/>
        <v>5437.36</v>
      </c>
      <c r="J27" s="107"/>
    </row>
    <row r="28" spans="1:10" ht="18" customHeight="1">
      <c r="A28" s="107">
        <f t="shared" si="2"/>
        <v>22</v>
      </c>
      <c r="B28" s="125" t="s">
        <v>142</v>
      </c>
      <c r="C28" s="108">
        <v>43493</v>
      </c>
      <c r="D28" s="125" t="s">
        <v>563</v>
      </c>
      <c r="E28" s="109">
        <v>2871.15</v>
      </c>
      <c r="F28" s="107" t="str">
        <f t="shared" si="0"/>
        <v>OSH19-0023</v>
      </c>
      <c r="G28" s="108"/>
      <c r="H28" s="109"/>
      <c r="I28" s="110">
        <f t="shared" si="1"/>
        <v>2871.15</v>
      </c>
      <c r="J28" s="107"/>
    </row>
    <row r="29" spans="1:10" ht="18" customHeight="1">
      <c r="A29" s="107">
        <f t="shared" si="2"/>
        <v>23</v>
      </c>
      <c r="B29" s="125" t="s">
        <v>47</v>
      </c>
      <c r="C29" s="108">
        <v>43494</v>
      </c>
      <c r="D29" s="125" t="s">
        <v>564</v>
      </c>
      <c r="E29" s="109">
        <v>1944</v>
      </c>
      <c r="F29" s="107" t="str">
        <f t="shared" si="0"/>
        <v>OSH19-0024</v>
      </c>
      <c r="G29" s="108"/>
      <c r="H29" s="109"/>
      <c r="I29" s="110">
        <f t="shared" si="1"/>
        <v>1944</v>
      </c>
      <c r="J29" s="107"/>
    </row>
    <row r="30" spans="1:10" ht="18" customHeight="1">
      <c r="A30" s="107">
        <f t="shared" si="2"/>
        <v>24</v>
      </c>
      <c r="B30" s="125" t="s">
        <v>1710</v>
      </c>
      <c r="C30" s="108">
        <v>43495</v>
      </c>
      <c r="D30" s="125" t="s">
        <v>565</v>
      </c>
      <c r="E30" s="109">
        <v>1811.12</v>
      </c>
      <c r="F30" s="107" t="str">
        <f t="shared" si="0"/>
        <v>OSH19-0025</v>
      </c>
      <c r="G30" s="108"/>
      <c r="H30" s="109"/>
      <c r="I30" s="110">
        <f t="shared" si="1"/>
        <v>1811.12</v>
      </c>
      <c r="J30" s="107"/>
    </row>
    <row r="31" spans="1:10" ht="18" customHeight="1">
      <c r="A31" s="107">
        <f t="shared" si="2"/>
        <v>25</v>
      </c>
      <c r="B31" s="125" t="s">
        <v>142</v>
      </c>
      <c r="C31" s="108">
        <v>43495</v>
      </c>
      <c r="D31" s="125" t="s">
        <v>566</v>
      </c>
      <c r="E31" s="109">
        <v>429.66</v>
      </c>
      <c r="F31" s="107" t="str">
        <f t="shared" si="0"/>
        <v>OSH19-0026</v>
      </c>
      <c r="G31" s="108"/>
      <c r="H31" s="109"/>
      <c r="I31" s="110">
        <f t="shared" si="1"/>
        <v>429.66</v>
      </c>
      <c r="J31" s="107"/>
    </row>
    <row r="32" spans="1:10" ht="18" customHeight="1">
      <c r="A32" s="107">
        <f t="shared" si="2"/>
        <v>26</v>
      </c>
      <c r="B32" s="125" t="s">
        <v>142</v>
      </c>
      <c r="C32" s="108">
        <v>43495</v>
      </c>
      <c r="D32" s="125" t="s">
        <v>567</v>
      </c>
      <c r="E32" s="109">
        <v>525.6</v>
      </c>
      <c r="F32" s="107" t="str">
        <f>D32</f>
        <v>OSH19-0027</v>
      </c>
      <c r="G32" s="108"/>
      <c r="H32" s="109"/>
      <c r="I32" s="110">
        <f t="shared" si="1"/>
        <v>525.6</v>
      </c>
      <c r="J32" s="107"/>
    </row>
    <row r="33" spans="1:10" ht="18" customHeight="1" thickBot="1">
      <c r="A33" s="107">
        <f t="shared" si="2"/>
        <v>27</v>
      </c>
      <c r="B33" s="125" t="s">
        <v>142</v>
      </c>
      <c r="C33" s="108">
        <v>43496</v>
      </c>
      <c r="D33" s="125" t="s">
        <v>568</v>
      </c>
      <c r="E33" s="109">
        <v>525.6</v>
      </c>
      <c r="F33" s="107" t="str">
        <f>D33</f>
        <v>OSH19-0028</v>
      </c>
      <c r="G33" s="108"/>
      <c r="H33" s="109"/>
      <c r="I33" s="110">
        <f t="shared" si="1"/>
        <v>525.6</v>
      </c>
      <c r="J33" s="107"/>
    </row>
    <row r="34" spans="1:10" s="117" customFormat="1" ht="20.25" customHeight="1" thickTop="1">
      <c r="A34" s="496"/>
      <c r="B34" s="497"/>
      <c r="C34" s="497"/>
      <c r="D34" s="498"/>
      <c r="E34" s="111">
        <f>SUM(E7:E33)</f>
        <v>59627.740000000005</v>
      </c>
      <c r="F34" s="111"/>
      <c r="G34" s="112"/>
      <c r="H34" s="111">
        <f>SUM(H7:H33)</f>
        <v>0</v>
      </c>
      <c r="I34" s="113">
        <f>SUM(I7:I33)</f>
        <v>59627.740000000005</v>
      </c>
      <c r="J34" s="113"/>
    </row>
    <row r="35" spans="1:10" ht="18" customHeight="1">
      <c r="C35" s="118"/>
      <c r="D35" s="119"/>
      <c r="G35" s="108"/>
    </row>
    <row r="39" spans="1:10" ht="18" customHeight="1">
      <c r="G39" s="90"/>
    </row>
  </sheetData>
  <autoFilter ref="A6:J35" xr:uid="{00000000-0009-0000-0000-000030000000}"/>
  <mergeCells count="4">
    <mergeCell ref="C1:E1"/>
    <mergeCell ref="A5:F5"/>
    <mergeCell ref="G5:I5"/>
    <mergeCell ref="A34:D34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4"/>
  <dimension ref="A1:J65"/>
  <sheetViews>
    <sheetView showGridLines="0" zoomScale="70" zoomScaleNormal="70" workbookViewId="0">
      <pane xSplit="2" ySplit="6" topLeftCell="C25" activePane="bottomRight" state="frozen"/>
      <selection activeCell="I28" sqref="I28"/>
      <selection pane="topRight" activeCell="I28" sqref="I28"/>
      <selection pane="bottomLeft" activeCell="I28" sqref="I28"/>
      <selection pane="bottomRight" activeCell="I28" sqref="I28"/>
    </sheetView>
  </sheetViews>
  <sheetFormatPr baseColWidth="10" defaultColWidth="9.140625" defaultRowHeight="18" customHeight="1"/>
  <cols>
    <col min="1" max="1" width="5.85546875" style="131" customWidth="1"/>
    <col min="2" max="2" width="23.28515625" style="131" customWidth="1"/>
    <col min="3" max="3" width="10.85546875" style="132" customWidth="1"/>
    <col min="4" max="4" width="19" style="131" customWidth="1"/>
    <col min="5" max="5" width="13.28515625" style="133" customWidth="1"/>
    <col min="6" max="6" width="14.85546875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B1" s="132"/>
      <c r="C1" s="503" t="s">
        <v>488</v>
      </c>
      <c r="D1" s="503"/>
      <c r="E1" s="503"/>
      <c r="F1" s="195"/>
    </row>
    <row r="3" spans="1:10" ht="23.25" customHeight="1">
      <c r="A3" s="134" t="s">
        <v>140</v>
      </c>
      <c r="B3" s="134"/>
      <c r="C3" s="135"/>
      <c r="D3" s="136"/>
      <c r="J3" s="137"/>
    </row>
    <row r="4" spans="1:10" ht="7.5" customHeight="1"/>
    <row r="5" spans="1:10" ht="18" customHeight="1">
      <c r="A5" s="486" t="s">
        <v>82</v>
      </c>
      <c r="B5" s="487"/>
      <c r="C5" s="487"/>
      <c r="D5" s="487"/>
      <c r="E5" s="487"/>
      <c r="F5" s="488"/>
      <c r="G5" s="486" t="s">
        <v>83</v>
      </c>
      <c r="H5" s="487"/>
      <c r="I5" s="487"/>
      <c r="J5" s="138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54" t="s">
        <v>42</v>
      </c>
      <c r="C7" s="145">
        <v>43472</v>
      </c>
      <c r="D7" s="54" t="s">
        <v>489</v>
      </c>
      <c r="E7" s="146">
        <v>4057.4</v>
      </c>
      <c r="F7" s="54" t="str">
        <f t="shared" ref="F7:F48" si="0">D7</f>
        <v>SHV19-0001</v>
      </c>
      <c r="G7" s="145">
        <f>C7+30</f>
        <v>43502</v>
      </c>
      <c r="H7" s="146"/>
      <c r="I7" s="147">
        <f t="shared" ref="I7:I59" si="1">E7-H7</f>
        <v>4057.4</v>
      </c>
      <c r="J7" s="54"/>
    </row>
    <row r="8" spans="1:10" ht="18" customHeight="1">
      <c r="A8" s="54">
        <f>A7+1</f>
        <v>2</v>
      </c>
      <c r="B8" s="54" t="s">
        <v>42</v>
      </c>
      <c r="C8" s="145">
        <v>43472</v>
      </c>
      <c r="D8" s="54" t="s">
        <v>490</v>
      </c>
      <c r="E8" s="146">
        <v>1352.74</v>
      </c>
      <c r="F8" s="54" t="str">
        <f t="shared" si="0"/>
        <v>SHV19-0002</v>
      </c>
      <c r="G8" s="145">
        <f>C8+30</f>
        <v>43502</v>
      </c>
      <c r="H8" s="146"/>
      <c r="I8" s="147">
        <f t="shared" si="1"/>
        <v>1352.74</v>
      </c>
      <c r="J8" s="54"/>
    </row>
    <row r="9" spans="1:10" ht="18" customHeight="1">
      <c r="A9" s="54">
        <f t="shared" ref="A9:A59" si="2">A8+1</f>
        <v>3</v>
      </c>
      <c r="B9" s="54" t="s">
        <v>330</v>
      </c>
      <c r="C9" s="145">
        <v>43472</v>
      </c>
      <c r="D9" s="54" t="s">
        <v>491</v>
      </c>
      <c r="E9" s="146">
        <v>6052</v>
      </c>
      <c r="F9" s="54" t="str">
        <f t="shared" si="0"/>
        <v>SHV19-0003</v>
      </c>
      <c r="G9" s="145">
        <f>C9+30</f>
        <v>43502</v>
      </c>
      <c r="H9" s="146"/>
      <c r="I9" s="147">
        <f t="shared" si="1"/>
        <v>6052</v>
      </c>
      <c r="J9" s="54"/>
    </row>
    <row r="10" spans="1:10" ht="18" customHeight="1">
      <c r="A10" s="54">
        <f t="shared" si="2"/>
        <v>4</v>
      </c>
      <c r="B10" s="54" t="s">
        <v>42</v>
      </c>
      <c r="C10" s="145">
        <v>43473</v>
      </c>
      <c r="D10" s="54" t="s">
        <v>492</v>
      </c>
      <c r="E10" s="146">
        <v>2659.11</v>
      </c>
      <c r="F10" s="54" t="str">
        <f t="shared" si="0"/>
        <v>SHV19-0004</v>
      </c>
      <c r="G10" s="145">
        <f>C10+30</f>
        <v>43503</v>
      </c>
      <c r="H10" s="146"/>
      <c r="I10" s="147">
        <f t="shared" si="1"/>
        <v>2659.11</v>
      </c>
      <c r="J10" s="54"/>
    </row>
    <row r="11" spans="1:10" ht="18" customHeight="1">
      <c r="A11" s="54">
        <f t="shared" si="2"/>
        <v>5</v>
      </c>
      <c r="B11" s="54" t="s">
        <v>42</v>
      </c>
      <c r="C11" s="145">
        <v>43473</v>
      </c>
      <c r="D11" s="54" t="s">
        <v>493</v>
      </c>
      <c r="E11" s="146">
        <v>1306.3599999999999</v>
      </c>
      <c r="F11" s="54" t="str">
        <f t="shared" si="0"/>
        <v>SHV19-0005</v>
      </c>
      <c r="G11" s="145">
        <f>C11+30</f>
        <v>43503</v>
      </c>
      <c r="H11" s="146"/>
      <c r="I11" s="147">
        <f t="shared" si="1"/>
        <v>1306.3599999999999</v>
      </c>
      <c r="J11" s="54"/>
    </row>
    <row r="12" spans="1:10" ht="18" customHeight="1">
      <c r="A12" s="54">
        <f t="shared" si="2"/>
        <v>6</v>
      </c>
      <c r="B12" s="54" t="s">
        <v>42</v>
      </c>
      <c r="C12" s="145">
        <v>43474</v>
      </c>
      <c r="D12" s="54" t="s">
        <v>494</v>
      </c>
      <c r="E12" s="146">
        <v>2659.11</v>
      </c>
      <c r="F12" s="54" t="str">
        <f t="shared" si="0"/>
        <v>SHV19-0006</v>
      </c>
      <c r="G12" s="145">
        <f t="shared" ref="G12:G48" si="3">C12+60</f>
        <v>43534</v>
      </c>
      <c r="H12" s="146"/>
      <c r="I12" s="147">
        <f t="shared" si="1"/>
        <v>2659.11</v>
      </c>
      <c r="J12" s="54"/>
    </row>
    <row r="13" spans="1:10" ht="18" customHeight="1">
      <c r="A13" s="54">
        <f t="shared" si="2"/>
        <v>7</v>
      </c>
      <c r="B13" s="54" t="s">
        <v>288</v>
      </c>
      <c r="C13" s="145">
        <v>43474</v>
      </c>
      <c r="D13" s="54" t="s">
        <v>495</v>
      </c>
      <c r="E13" s="146">
        <v>1990.6</v>
      </c>
      <c r="F13" s="54" t="str">
        <f t="shared" si="0"/>
        <v>SHV19-0007</v>
      </c>
      <c r="G13" s="145">
        <f t="shared" si="3"/>
        <v>43534</v>
      </c>
      <c r="H13" s="146"/>
      <c r="I13" s="147">
        <f t="shared" si="1"/>
        <v>1990.6</v>
      </c>
      <c r="J13" s="54"/>
    </row>
    <row r="14" spans="1:10" ht="18" customHeight="1">
      <c r="A14" s="54">
        <f t="shared" si="2"/>
        <v>8</v>
      </c>
      <c r="B14" s="54" t="s">
        <v>194</v>
      </c>
      <c r="C14" s="145">
        <v>43474</v>
      </c>
      <c r="D14" s="54" t="s">
        <v>496</v>
      </c>
      <c r="E14" s="146">
        <v>1405</v>
      </c>
      <c r="F14" s="54" t="str">
        <f t="shared" si="0"/>
        <v>SHV19-0008</v>
      </c>
      <c r="G14" s="145">
        <f t="shared" si="3"/>
        <v>43534</v>
      </c>
      <c r="H14" s="146"/>
      <c r="I14" s="147">
        <f t="shared" si="1"/>
        <v>1405</v>
      </c>
      <c r="J14" s="54"/>
    </row>
    <row r="15" spans="1:10" ht="18" customHeight="1">
      <c r="A15" s="54">
        <f t="shared" si="2"/>
        <v>9</v>
      </c>
      <c r="B15" s="54" t="s">
        <v>288</v>
      </c>
      <c r="C15" s="145">
        <v>43475</v>
      </c>
      <c r="D15" s="54" t="s">
        <v>497</v>
      </c>
      <c r="E15" s="146">
        <v>2178</v>
      </c>
      <c r="F15" s="54" t="str">
        <f t="shared" si="0"/>
        <v>SHV19-0009</v>
      </c>
      <c r="G15" s="145">
        <f t="shared" si="3"/>
        <v>43535</v>
      </c>
      <c r="H15" s="146"/>
      <c r="I15" s="147">
        <f t="shared" si="1"/>
        <v>2178</v>
      </c>
      <c r="J15" s="54"/>
    </row>
    <row r="16" spans="1:10" ht="18" customHeight="1">
      <c r="A16" s="54">
        <f t="shared" si="2"/>
        <v>10</v>
      </c>
      <c r="B16" s="54" t="s">
        <v>42</v>
      </c>
      <c r="C16" s="145">
        <v>43475</v>
      </c>
      <c r="D16" s="54" t="s">
        <v>498</v>
      </c>
      <c r="E16" s="146">
        <v>2659.11</v>
      </c>
      <c r="F16" s="54" t="str">
        <f t="shared" si="0"/>
        <v>SHV19-0010</v>
      </c>
      <c r="G16" s="145">
        <f t="shared" si="3"/>
        <v>43535</v>
      </c>
      <c r="H16" s="146"/>
      <c r="I16" s="147">
        <f t="shared" si="1"/>
        <v>2659.11</v>
      </c>
      <c r="J16" s="54"/>
    </row>
    <row r="17" spans="1:10" ht="18" customHeight="1">
      <c r="A17" s="54">
        <f t="shared" si="2"/>
        <v>11</v>
      </c>
      <c r="B17" s="54" t="s">
        <v>42</v>
      </c>
      <c r="C17" s="145">
        <v>43475</v>
      </c>
      <c r="D17" s="54" t="s">
        <v>499</v>
      </c>
      <c r="E17" s="146">
        <v>653.17999999999995</v>
      </c>
      <c r="F17" s="54" t="str">
        <f t="shared" si="0"/>
        <v>SHV19-0011</v>
      </c>
      <c r="G17" s="145">
        <f t="shared" si="3"/>
        <v>43535</v>
      </c>
      <c r="H17" s="146"/>
      <c r="I17" s="147">
        <f t="shared" si="1"/>
        <v>653.17999999999995</v>
      </c>
      <c r="J17" s="54"/>
    </row>
    <row r="18" spans="1:10" ht="18" customHeight="1">
      <c r="A18" s="54">
        <f t="shared" si="2"/>
        <v>12</v>
      </c>
      <c r="B18" s="54" t="s">
        <v>42</v>
      </c>
      <c r="C18" s="145">
        <v>43475</v>
      </c>
      <c r="D18" s="54" t="s">
        <v>500</v>
      </c>
      <c r="E18" s="146">
        <v>1317.46</v>
      </c>
      <c r="F18" s="54" t="str">
        <f t="shared" si="0"/>
        <v>SHV19-0012</v>
      </c>
      <c r="G18" s="145">
        <f t="shared" si="3"/>
        <v>43535</v>
      </c>
      <c r="H18" s="146"/>
      <c r="I18" s="147">
        <f t="shared" si="1"/>
        <v>1317.46</v>
      </c>
      <c r="J18" s="54"/>
    </row>
    <row r="19" spans="1:10" ht="18" customHeight="1">
      <c r="A19" s="54">
        <f t="shared" si="2"/>
        <v>13</v>
      </c>
      <c r="B19" s="54" t="s">
        <v>42</v>
      </c>
      <c r="C19" s="145">
        <v>43476</v>
      </c>
      <c r="D19" s="54" t="s">
        <v>501</v>
      </c>
      <c r="E19" s="146">
        <v>1828.51</v>
      </c>
      <c r="F19" s="54" t="str">
        <f t="shared" si="0"/>
        <v>SHV19-0013</v>
      </c>
      <c r="G19" s="145">
        <f t="shared" si="3"/>
        <v>43536</v>
      </c>
      <c r="H19" s="146"/>
      <c r="I19" s="147">
        <f t="shared" si="1"/>
        <v>1828.51</v>
      </c>
      <c r="J19" s="54"/>
    </row>
    <row r="20" spans="1:10" ht="18" customHeight="1">
      <c r="A20" s="54">
        <f t="shared" si="2"/>
        <v>14</v>
      </c>
      <c r="B20" s="54" t="s">
        <v>42</v>
      </c>
      <c r="C20" s="145">
        <v>43476</v>
      </c>
      <c r="D20" s="54" t="s">
        <v>502</v>
      </c>
      <c r="E20" s="146">
        <v>653.17999999999995</v>
      </c>
      <c r="F20" s="54" t="str">
        <f t="shared" si="0"/>
        <v>SHV19-0014</v>
      </c>
      <c r="G20" s="145">
        <f t="shared" si="3"/>
        <v>43536</v>
      </c>
      <c r="H20" s="146"/>
      <c r="I20" s="147">
        <f t="shared" si="1"/>
        <v>653.17999999999995</v>
      </c>
      <c r="J20" s="54"/>
    </row>
    <row r="21" spans="1:10" ht="18" customHeight="1">
      <c r="A21" s="54">
        <f t="shared" si="2"/>
        <v>15</v>
      </c>
      <c r="B21" s="54" t="s">
        <v>341</v>
      </c>
      <c r="C21" s="145">
        <v>43476</v>
      </c>
      <c r="D21" s="54" t="s">
        <v>503</v>
      </c>
      <c r="E21" s="146">
        <v>3812.7</v>
      </c>
      <c r="F21" s="54" t="str">
        <f t="shared" si="0"/>
        <v>SHV19-0015</v>
      </c>
      <c r="G21" s="145">
        <f t="shared" si="3"/>
        <v>43536</v>
      </c>
      <c r="H21" s="146"/>
      <c r="I21" s="147">
        <f t="shared" si="1"/>
        <v>3812.7</v>
      </c>
      <c r="J21" s="54"/>
    </row>
    <row r="22" spans="1:10" ht="18" customHeight="1">
      <c r="A22" s="54">
        <f t="shared" si="2"/>
        <v>16</v>
      </c>
      <c r="B22" s="54" t="s">
        <v>42</v>
      </c>
      <c r="C22" s="145">
        <v>43479</v>
      </c>
      <c r="D22" s="54" t="s">
        <v>504</v>
      </c>
      <c r="E22" s="146">
        <v>2659.11</v>
      </c>
      <c r="F22" s="54" t="str">
        <f t="shared" si="0"/>
        <v>SHV19-0016</v>
      </c>
      <c r="G22" s="145">
        <f t="shared" si="3"/>
        <v>43539</v>
      </c>
      <c r="H22" s="146"/>
      <c r="I22" s="147">
        <f t="shared" si="1"/>
        <v>2659.11</v>
      </c>
      <c r="J22" s="54"/>
    </row>
    <row r="23" spans="1:10" ht="18" customHeight="1">
      <c r="A23" s="54">
        <f t="shared" si="2"/>
        <v>17</v>
      </c>
      <c r="B23" s="54" t="s">
        <v>42</v>
      </c>
      <c r="C23" s="145">
        <v>43479</v>
      </c>
      <c r="D23" s="54" t="s">
        <v>505</v>
      </c>
      <c r="E23" s="146">
        <v>1306.3599999999999</v>
      </c>
      <c r="F23" s="54" t="str">
        <f t="shared" si="0"/>
        <v>SHV19-0017</v>
      </c>
      <c r="G23" s="145">
        <f t="shared" si="3"/>
        <v>43539</v>
      </c>
      <c r="H23" s="146"/>
      <c r="I23" s="147">
        <f t="shared" si="1"/>
        <v>1306.3599999999999</v>
      </c>
      <c r="J23" s="54"/>
    </row>
    <row r="24" spans="1:10" ht="18" customHeight="1">
      <c r="A24" s="54">
        <f t="shared" si="2"/>
        <v>18</v>
      </c>
      <c r="B24" s="54" t="s">
        <v>42</v>
      </c>
      <c r="C24" s="145">
        <v>43480</v>
      </c>
      <c r="D24" s="54" t="s">
        <v>506</v>
      </c>
      <c r="E24" s="146">
        <v>3158.07</v>
      </c>
      <c r="F24" s="54" t="str">
        <f t="shared" si="0"/>
        <v>SHV19-0018</v>
      </c>
      <c r="G24" s="145">
        <f t="shared" si="3"/>
        <v>43540</v>
      </c>
      <c r="H24" s="146"/>
      <c r="I24" s="147">
        <f t="shared" si="1"/>
        <v>3158.07</v>
      </c>
      <c r="J24" s="54"/>
    </row>
    <row r="25" spans="1:10" ht="18" customHeight="1">
      <c r="A25" s="54">
        <f t="shared" si="2"/>
        <v>19</v>
      </c>
      <c r="B25" s="54" t="s">
        <v>42</v>
      </c>
      <c r="C25" s="145">
        <v>43480</v>
      </c>
      <c r="D25" s="54" t="s">
        <v>507</v>
      </c>
      <c r="E25" s="146">
        <v>1496.88</v>
      </c>
      <c r="F25" s="54" t="str">
        <f t="shared" si="0"/>
        <v>SHV19-0019</v>
      </c>
      <c r="G25" s="145">
        <f t="shared" si="3"/>
        <v>43540</v>
      </c>
      <c r="H25" s="146"/>
      <c r="I25" s="147">
        <f t="shared" si="1"/>
        <v>1496.88</v>
      </c>
      <c r="J25" s="54"/>
    </row>
    <row r="26" spans="1:10" ht="18" customHeight="1">
      <c r="A26" s="54">
        <f t="shared" si="2"/>
        <v>20</v>
      </c>
      <c r="B26" s="54" t="s">
        <v>330</v>
      </c>
      <c r="C26" s="145">
        <v>43481</v>
      </c>
      <c r="D26" s="54" t="s">
        <v>508</v>
      </c>
      <c r="E26" s="146">
        <v>6748</v>
      </c>
      <c r="F26" s="54" t="str">
        <f t="shared" si="0"/>
        <v>SHV19-0020</v>
      </c>
      <c r="G26" s="145">
        <f t="shared" si="3"/>
        <v>43541</v>
      </c>
      <c r="H26" s="146"/>
      <c r="I26" s="147">
        <f t="shared" si="1"/>
        <v>6748</v>
      </c>
      <c r="J26" s="54"/>
    </row>
    <row r="27" spans="1:10" ht="18" customHeight="1">
      <c r="A27" s="54">
        <f t="shared" si="2"/>
        <v>21</v>
      </c>
      <c r="B27" s="54" t="s">
        <v>42</v>
      </c>
      <c r="C27" s="145">
        <v>43481</v>
      </c>
      <c r="D27" s="54" t="s">
        <v>509</v>
      </c>
      <c r="E27" s="146">
        <v>2659.1</v>
      </c>
      <c r="F27" s="54" t="str">
        <f t="shared" si="0"/>
        <v>SHV19-0021</v>
      </c>
      <c r="G27" s="145">
        <f t="shared" si="3"/>
        <v>43541</v>
      </c>
      <c r="H27" s="146"/>
      <c r="I27" s="147">
        <f t="shared" si="1"/>
        <v>2659.1</v>
      </c>
      <c r="J27" s="54"/>
    </row>
    <row r="28" spans="1:10" ht="18" customHeight="1">
      <c r="A28" s="54">
        <f t="shared" si="2"/>
        <v>22</v>
      </c>
      <c r="B28" s="54" t="s">
        <v>42</v>
      </c>
      <c r="C28" s="145">
        <v>43481</v>
      </c>
      <c r="D28" s="54" t="s">
        <v>510</v>
      </c>
      <c r="E28" s="146">
        <v>938.11</v>
      </c>
      <c r="F28" s="54" t="str">
        <f t="shared" si="0"/>
        <v>SHV19-0022</v>
      </c>
      <c r="G28" s="145">
        <f t="shared" si="3"/>
        <v>43541</v>
      </c>
      <c r="H28" s="146"/>
      <c r="I28" s="147">
        <f t="shared" si="1"/>
        <v>938.11</v>
      </c>
      <c r="J28" s="54"/>
    </row>
    <row r="29" spans="1:10" ht="18" customHeight="1">
      <c r="A29" s="54">
        <f t="shared" si="2"/>
        <v>23</v>
      </c>
      <c r="B29" s="54" t="s">
        <v>194</v>
      </c>
      <c r="C29" s="145">
        <v>43481</v>
      </c>
      <c r="D29" s="54" t="s">
        <v>511</v>
      </c>
      <c r="E29" s="146">
        <v>640</v>
      </c>
      <c r="F29" s="54" t="str">
        <f t="shared" si="0"/>
        <v>SHV19-0023</v>
      </c>
      <c r="G29" s="145">
        <f t="shared" si="3"/>
        <v>43541</v>
      </c>
      <c r="H29" s="146"/>
      <c r="I29" s="147">
        <f t="shared" si="1"/>
        <v>640</v>
      </c>
      <c r="J29" s="54"/>
    </row>
    <row r="30" spans="1:10" ht="18" customHeight="1">
      <c r="A30" s="54">
        <f t="shared" si="2"/>
        <v>24</v>
      </c>
      <c r="B30" s="54" t="s">
        <v>42</v>
      </c>
      <c r="C30" s="145">
        <v>43482</v>
      </c>
      <c r="D30" s="54" t="s">
        <v>512</v>
      </c>
      <c r="E30" s="146">
        <v>2659.1</v>
      </c>
      <c r="F30" s="54" t="str">
        <f t="shared" si="0"/>
        <v>SHV19-0024</v>
      </c>
      <c r="G30" s="145">
        <f t="shared" si="3"/>
        <v>43542</v>
      </c>
      <c r="H30" s="146"/>
      <c r="I30" s="147">
        <f t="shared" si="1"/>
        <v>2659.1</v>
      </c>
      <c r="J30" s="54"/>
    </row>
    <row r="31" spans="1:10" ht="18" customHeight="1">
      <c r="A31" s="54">
        <f t="shared" si="2"/>
        <v>25</v>
      </c>
      <c r="B31" s="54" t="s">
        <v>341</v>
      </c>
      <c r="C31" s="145">
        <v>43483</v>
      </c>
      <c r="D31" s="54" t="s">
        <v>513</v>
      </c>
      <c r="E31" s="146">
        <v>2844.3</v>
      </c>
      <c r="F31" s="54" t="str">
        <f t="shared" si="0"/>
        <v>SHV19-0025</v>
      </c>
      <c r="G31" s="145">
        <f t="shared" si="3"/>
        <v>43543</v>
      </c>
      <c r="H31" s="146"/>
      <c r="I31" s="147">
        <f t="shared" si="1"/>
        <v>2844.3</v>
      </c>
      <c r="J31" s="54"/>
    </row>
    <row r="32" spans="1:10" ht="18" customHeight="1">
      <c r="A32" s="54">
        <f t="shared" si="2"/>
        <v>26</v>
      </c>
      <c r="B32" s="54" t="s">
        <v>42</v>
      </c>
      <c r="C32" s="145">
        <v>43483</v>
      </c>
      <c r="D32" s="54" t="s">
        <v>514</v>
      </c>
      <c r="E32" s="146">
        <v>997.92</v>
      </c>
      <c r="F32" s="54" t="str">
        <f t="shared" si="0"/>
        <v>SHV19-0026</v>
      </c>
      <c r="G32" s="145">
        <f t="shared" si="3"/>
        <v>43543</v>
      </c>
      <c r="H32" s="146"/>
      <c r="I32" s="147">
        <f t="shared" si="1"/>
        <v>997.92</v>
      </c>
      <c r="J32" s="54"/>
    </row>
    <row r="33" spans="1:10" ht="18" customHeight="1">
      <c r="A33" s="54">
        <f t="shared" si="2"/>
        <v>27</v>
      </c>
      <c r="B33" s="54" t="s">
        <v>42</v>
      </c>
      <c r="C33" s="145">
        <v>43483</v>
      </c>
      <c r="D33" s="54" t="s">
        <v>515</v>
      </c>
      <c r="E33" s="146">
        <v>1352.74</v>
      </c>
      <c r="F33" s="54" t="str">
        <f t="shared" si="0"/>
        <v>SHV19-0027</v>
      </c>
      <c r="G33" s="145">
        <f t="shared" si="3"/>
        <v>43543</v>
      </c>
      <c r="H33" s="146"/>
      <c r="I33" s="147">
        <f t="shared" si="1"/>
        <v>1352.74</v>
      </c>
      <c r="J33" s="54"/>
    </row>
    <row r="34" spans="1:10" ht="18" customHeight="1">
      <c r="A34" s="54">
        <f t="shared" si="2"/>
        <v>28</v>
      </c>
      <c r="B34" s="54" t="s">
        <v>42</v>
      </c>
      <c r="C34" s="145">
        <v>43486</v>
      </c>
      <c r="D34" s="54" t="s">
        <v>516</v>
      </c>
      <c r="E34" s="146">
        <v>498.96</v>
      </c>
      <c r="F34" s="54" t="str">
        <f t="shared" si="0"/>
        <v>SHV19-0028</v>
      </c>
      <c r="G34" s="145">
        <f t="shared" si="3"/>
        <v>43546</v>
      </c>
      <c r="H34" s="146"/>
      <c r="I34" s="147">
        <f t="shared" si="1"/>
        <v>498.96</v>
      </c>
      <c r="J34" s="54"/>
    </row>
    <row r="35" spans="1:10" ht="18" customHeight="1">
      <c r="A35" s="54">
        <f t="shared" si="2"/>
        <v>29</v>
      </c>
      <c r="B35" s="54" t="s">
        <v>42</v>
      </c>
      <c r="C35" s="145">
        <v>43487</v>
      </c>
      <c r="D35" s="54" t="s">
        <v>517</v>
      </c>
      <c r="E35" s="146">
        <v>3158.07</v>
      </c>
      <c r="F35" s="54" t="str">
        <f t="shared" si="0"/>
        <v>SHV19-0029</v>
      </c>
      <c r="G35" s="145">
        <f t="shared" si="3"/>
        <v>43547</v>
      </c>
      <c r="H35" s="146"/>
      <c r="I35" s="147">
        <f t="shared" si="1"/>
        <v>3158.07</v>
      </c>
      <c r="J35" s="54"/>
    </row>
    <row r="36" spans="1:10" ht="18" customHeight="1">
      <c r="A36" s="54">
        <f t="shared" si="2"/>
        <v>30</v>
      </c>
      <c r="B36" s="54" t="s">
        <v>42</v>
      </c>
      <c r="C36" s="145">
        <v>43487</v>
      </c>
      <c r="D36" s="54" t="s">
        <v>518</v>
      </c>
      <c r="E36" s="146">
        <v>1317.46</v>
      </c>
      <c r="F36" s="54" t="str">
        <f t="shared" si="0"/>
        <v>SHV19-0030</v>
      </c>
      <c r="G36" s="145">
        <f t="shared" si="3"/>
        <v>43547</v>
      </c>
      <c r="H36" s="146"/>
      <c r="I36" s="147">
        <f t="shared" si="1"/>
        <v>1317.46</v>
      </c>
      <c r="J36" s="54"/>
    </row>
    <row r="37" spans="1:10" ht="18" customHeight="1">
      <c r="A37" s="54">
        <f t="shared" si="2"/>
        <v>31</v>
      </c>
      <c r="B37" s="54" t="s">
        <v>42</v>
      </c>
      <c r="C37" s="145">
        <v>43488</v>
      </c>
      <c r="D37" s="54" t="s">
        <v>519</v>
      </c>
      <c r="E37" s="146">
        <v>1876.22</v>
      </c>
      <c r="F37" s="54" t="str">
        <f t="shared" si="0"/>
        <v>SHV19-0031</v>
      </c>
      <c r="G37" s="145">
        <f t="shared" si="3"/>
        <v>43548</v>
      </c>
      <c r="H37" s="146"/>
      <c r="I37" s="147">
        <f t="shared" si="1"/>
        <v>1876.22</v>
      </c>
      <c r="J37" s="54"/>
    </row>
    <row r="38" spans="1:10" ht="18" customHeight="1">
      <c r="A38" s="54">
        <f t="shared" si="2"/>
        <v>32</v>
      </c>
      <c r="B38" s="54" t="s">
        <v>42</v>
      </c>
      <c r="C38" s="145">
        <v>43488</v>
      </c>
      <c r="D38" s="54" t="s">
        <v>520</v>
      </c>
      <c r="E38" s="146">
        <v>676.37</v>
      </c>
      <c r="F38" s="54" t="str">
        <f>D38</f>
        <v>SHV19-0032</v>
      </c>
      <c r="G38" s="145">
        <f>C38+60</f>
        <v>43548</v>
      </c>
      <c r="H38" s="146"/>
      <c r="I38" s="147">
        <f>E38-H38</f>
        <v>676.37</v>
      </c>
      <c r="J38" s="54"/>
    </row>
    <row r="39" spans="1:10" ht="18" customHeight="1">
      <c r="A39" s="54">
        <f t="shared" si="2"/>
        <v>33</v>
      </c>
      <c r="B39" s="54" t="s">
        <v>42</v>
      </c>
      <c r="C39" s="145">
        <v>43488</v>
      </c>
      <c r="D39" s="54" t="s">
        <v>521</v>
      </c>
      <c r="E39" s="146">
        <v>2029.1</v>
      </c>
      <c r="F39" s="54" t="str">
        <f>D39</f>
        <v>SHV19-0033</v>
      </c>
      <c r="G39" s="145">
        <f>C39+60</f>
        <v>43548</v>
      </c>
      <c r="H39" s="146"/>
      <c r="I39" s="147">
        <f>E39-H39</f>
        <v>2029.1</v>
      </c>
      <c r="J39" s="54"/>
    </row>
    <row r="40" spans="1:10" ht="18" customHeight="1">
      <c r="A40" s="54">
        <f t="shared" si="2"/>
        <v>34</v>
      </c>
      <c r="B40" s="54" t="s">
        <v>42</v>
      </c>
      <c r="C40" s="145">
        <v>43489</v>
      </c>
      <c r="D40" s="54" t="s">
        <v>522</v>
      </c>
      <c r="E40" s="146">
        <v>1876.22</v>
      </c>
      <c r="F40" s="54" t="str">
        <f t="shared" si="0"/>
        <v>SHV19-0034</v>
      </c>
      <c r="G40" s="145">
        <f t="shared" si="3"/>
        <v>43549</v>
      </c>
      <c r="H40" s="146"/>
      <c r="I40" s="147">
        <f t="shared" si="1"/>
        <v>1876.22</v>
      </c>
      <c r="J40" s="54"/>
    </row>
    <row r="41" spans="1:10" ht="18" customHeight="1">
      <c r="A41" s="54">
        <f t="shared" si="2"/>
        <v>35</v>
      </c>
      <c r="B41" s="54" t="s">
        <v>42</v>
      </c>
      <c r="C41" s="145">
        <v>43489</v>
      </c>
      <c r="D41" s="54" t="s">
        <v>523</v>
      </c>
      <c r="E41" s="146">
        <v>2029.11</v>
      </c>
      <c r="F41" s="54" t="str">
        <f t="shared" si="0"/>
        <v>SHV19-0035</v>
      </c>
      <c r="G41" s="145">
        <f t="shared" si="3"/>
        <v>43549</v>
      </c>
      <c r="H41" s="146"/>
      <c r="I41" s="147">
        <f t="shared" si="1"/>
        <v>2029.11</v>
      </c>
      <c r="J41" s="54"/>
    </row>
    <row r="42" spans="1:10" ht="18" customHeight="1">
      <c r="A42" s="54">
        <f t="shared" si="2"/>
        <v>36</v>
      </c>
      <c r="B42" s="54" t="s">
        <v>288</v>
      </c>
      <c r="C42" s="145">
        <v>43490</v>
      </c>
      <c r="D42" s="54" t="s">
        <v>524</v>
      </c>
      <c r="E42" s="146">
        <v>1110</v>
      </c>
      <c r="F42" s="54" t="str">
        <f t="shared" si="0"/>
        <v>SHV19-0036</v>
      </c>
      <c r="G42" s="145">
        <f t="shared" si="3"/>
        <v>43550</v>
      </c>
      <c r="H42" s="146"/>
      <c r="I42" s="147">
        <f t="shared" si="1"/>
        <v>1110</v>
      </c>
      <c r="J42" s="54"/>
    </row>
    <row r="43" spans="1:10" ht="18" customHeight="1">
      <c r="A43" s="54">
        <f t="shared" si="2"/>
        <v>37</v>
      </c>
      <c r="B43" s="54" t="s">
        <v>199</v>
      </c>
      <c r="C43" s="145">
        <v>43490</v>
      </c>
      <c r="D43" s="54" t="s">
        <v>525</v>
      </c>
      <c r="E43" s="146">
        <v>696.96</v>
      </c>
      <c r="F43" s="54" t="str">
        <f t="shared" si="0"/>
        <v>SHV19-0037</v>
      </c>
      <c r="G43" s="145">
        <f t="shared" si="3"/>
        <v>43550</v>
      </c>
      <c r="H43" s="146"/>
      <c r="I43" s="147">
        <f t="shared" si="1"/>
        <v>696.96</v>
      </c>
      <c r="J43" s="54"/>
    </row>
    <row r="44" spans="1:10" ht="18" customHeight="1">
      <c r="A44" s="54">
        <f t="shared" si="2"/>
        <v>38</v>
      </c>
      <c r="B44" s="54" t="s">
        <v>288</v>
      </c>
      <c r="C44" s="145">
        <v>43490</v>
      </c>
      <c r="D44" s="54" t="s">
        <v>526</v>
      </c>
      <c r="E44" s="146">
        <v>1065</v>
      </c>
      <c r="F44" s="54" t="str">
        <f t="shared" si="0"/>
        <v>SHV19-0038</v>
      </c>
      <c r="G44" s="145">
        <f t="shared" si="3"/>
        <v>43550</v>
      </c>
      <c r="H44" s="146"/>
      <c r="I44" s="147">
        <f t="shared" si="1"/>
        <v>1065</v>
      </c>
      <c r="J44" s="54"/>
    </row>
    <row r="45" spans="1:10" ht="18" customHeight="1">
      <c r="A45" s="54">
        <f t="shared" si="2"/>
        <v>39</v>
      </c>
      <c r="B45" s="54" t="s">
        <v>42</v>
      </c>
      <c r="C45" s="145">
        <v>43493</v>
      </c>
      <c r="D45" s="54" t="s">
        <v>527</v>
      </c>
      <c r="E45" s="146">
        <v>4690.5600000000004</v>
      </c>
      <c r="F45" s="54" t="str">
        <f t="shared" si="0"/>
        <v>SHV19-0039</v>
      </c>
      <c r="G45" s="145">
        <f t="shared" si="3"/>
        <v>43553</v>
      </c>
      <c r="H45" s="146"/>
      <c r="I45" s="147">
        <f t="shared" si="1"/>
        <v>4690.5600000000004</v>
      </c>
      <c r="J45" s="54"/>
    </row>
    <row r="46" spans="1:10" ht="18" customHeight="1">
      <c r="A46" s="54">
        <f t="shared" si="2"/>
        <v>40</v>
      </c>
      <c r="B46" s="54" t="s">
        <v>42</v>
      </c>
      <c r="C46" s="145">
        <v>43493</v>
      </c>
      <c r="D46" s="54" t="s">
        <v>528</v>
      </c>
      <c r="E46" s="146">
        <v>653.17999999999995</v>
      </c>
      <c r="F46" s="54" t="str">
        <f t="shared" si="0"/>
        <v>SHV19-0040</v>
      </c>
      <c r="G46" s="145">
        <f t="shared" si="3"/>
        <v>43553</v>
      </c>
      <c r="H46" s="146"/>
      <c r="I46" s="147">
        <f t="shared" si="1"/>
        <v>653.17999999999995</v>
      </c>
      <c r="J46" s="54"/>
    </row>
    <row r="47" spans="1:10" ht="18" customHeight="1">
      <c r="A47" s="54">
        <f t="shared" si="2"/>
        <v>41</v>
      </c>
      <c r="B47" s="54" t="s">
        <v>42</v>
      </c>
      <c r="C47" s="145">
        <v>43493</v>
      </c>
      <c r="D47" s="54" t="s">
        <v>529</v>
      </c>
      <c r="E47" s="146">
        <v>1352.74</v>
      </c>
      <c r="F47" s="54" t="str">
        <f t="shared" si="0"/>
        <v>SHV19-0041</v>
      </c>
      <c r="G47" s="145">
        <f t="shared" si="3"/>
        <v>43553</v>
      </c>
      <c r="H47" s="146"/>
      <c r="I47" s="147">
        <f t="shared" si="1"/>
        <v>1352.74</v>
      </c>
      <c r="J47" s="54"/>
    </row>
    <row r="48" spans="1:10" ht="18" customHeight="1">
      <c r="A48" s="54">
        <f t="shared" si="2"/>
        <v>42</v>
      </c>
      <c r="B48" s="54" t="s">
        <v>288</v>
      </c>
      <c r="C48" s="145">
        <v>43493</v>
      </c>
      <c r="D48" s="54" t="s">
        <v>530</v>
      </c>
      <c r="E48" s="146">
        <v>2409.9</v>
      </c>
      <c r="F48" s="54" t="str">
        <f t="shared" si="0"/>
        <v>SHV19-0042</v>
      </c>
      <c r="G48" s="145">
        <f t="shared" si="3"/>
        <v>43553</v>
      </c>
      <c r="H48" s="146"/>
      <c r="I48" s="147">
        <f t="shared" si="1"/>
        <v>2409.9</v>
      </c>
      <c r="J48" s="54"/>
    </row>
    <row r="49" spans="1:10" ht="18" customHeight="1">
      <c r="A49" s="54">
        <f t="shared" si="2"/>
        <v>43</v>
      </c>
      <c r="B49" s="54" t="s">
        <v>330</v>
      </c>
      <c r="C49" s="145">
        <v>43494</v>
      </c>
      <c r="D49" s="54" t="s">
        <v>531</v>
      </c>
      <c r="E49" s="146">
        <v>6748</v>
      </c>
      <c r="F49" s="54" t="str">
        <f>D49</f>
        <v>SHV19-0043</v>
      </c>
      <c r="G49" s="145">
        <f>C49+60</f>
        <v>43554</v>
      </c>
      <c r="H49" s="146"/>
      <c r="I49" s="147">
        <f t="shared" si="1"/>
        <v>6748</v>
      </c>
      <c r="J49" s="54"/>
    </row>
    <row r="50" spans="1:10" ht="18" customHeight="1">
      <c r="A50" s="54">
        <f t="shared" si="2"/>
        <v>44</v>
      </c>
      <c r="B50" s="54" t="s">
        <v>42</v>
      </c>
      <c r="C50" s="145">
        <v>43494</v>
      </c>
      <c r="D50" s="54" t="s">
        <v>532</v>
      </c>
      <c r="E50" s="146">
        <v>3158.07</v>
      </c>
      <c r="F50" s="54" t="str">
        <f t="shared" ref="F50:F59" si="4">D50</f>
        <v>SHV19-0044</v>
      </c>
      <c r="G50" s="145">
        <f t="shared" ref="G50:G59" si="5">C50+60</f>
        <v>43554</v>
      </c>
      <c r="H50" s="146"/>
      <c r="I50" s="147">
        <f t="shared" si="1"/>
        <v>3158.07</v>
      </c>
      <c r="J50" s="54"/>
    </row>
    <row r="51" spans="1:10" ht="18" customHeight="1">
      <c r="A51" s="54">
        <f t="shared" si="2"/>
        <v>45</v>
      </c>
      <c r="B51" s="54" t="s">
        <v>288</v>
      </c>
      <c r="C51" s="145">
        <v>43494</v>
      </c>
      <c r="D51" s="54" t="s">
        <v>533</v>
      </c>
      <c r="E51" s="146">
        <v>1820.5</v>
      </c>
      <c r="F51" s="54" t="str">
        <f t="shared" si="4"/>
        <v>SHV19-0045</v>
      </c>
      <c r="G51" s="145">
        <f t="shared" si="5"/>
        <v>43554</v>
      </c>
      <c r="H51" s="146"/>
      <c r="I51" s="147">
        <f t="shared" si="1"/>
        <v>1820.5</v>
      </c>
      <c r="J51" s="54"/>
    </row>
    <row r="52" spans="1:10" ht="18" customHeight="1">
      <c r="A52" s="54">
        <f t="shared" si="2"/>
        <v>46</v>
      </c>
      <c r="B52" s="54" t="s">
        <v>288</v>
      </c>
      <c r="C52" s="145">
        <v>43494</v>
      </c>
      <c r="D52" s="54" t="s">
        <v>534</v>
      </c>
      <c r="E52" s="146">
        <v>2319.3000000000002</v>
      </c>
      <c r="F52" s="54" t="str">
        <f t="shared" si="4"/>
        <v>SHV19-0046</v>
      </c>
      <c r="G52" s="145">
        <f t="shared" si="5"/>
        <v>43554</v>
      </c>
      <c r="H52" s="146"/>
      <c r="I52" s="147">
        <f t="shared" si="1"/>
        <v>2319.3000000000002</v>
      </c>
      <c r="J52" s="54"/>
    </row>
    <row r="53" spans="1:10" ht="18" customHeight="1">
      <c r="A53" s="54">
        <f t="shared" si="2"/>
        <v>47</v>
      </c>
      <c r="B53" s="54" t="s">
        <v>42</v>
      </c>
      <c r="C53" s="145">
        <v>43495</v>
      </c>
      <c r="D53" s="54" t="s">
        <v>535</v>
      </c>
      <c r="E53" s="146">
        <v>1329.55</v>
      </c>
      <c r="F53" s="54" t="str">
        <f t="shared" si="4"/>
        <v>SHV19-0047</v>
      </c>
      <c r="G53" s="145">
        <f t="shared" si="5"/>
        <v>43555</v>
      </c>
      <c r="H53" s="146"/>
      <c r="I53" s="147">
        <f t="shared" si="1"/>
        <v>1329.55</v>
      </c>
      <c r="J53" s="54"/>
    </row>
    <row r="54" spans="1:10" ht="18" customHeight="1">
      <c r="A54" s="54">
        <f t="shared" si="2"/>
        <v>48</v>
      </c>
      <c r="B54" s="54" t="s">
        <v>42</v>
      </c>
      <c r="C54" s="145">
        <v>43495</v>
      </c>
      <c r="D54" s="54" t="s">
        <v>536</v>
      </c>
      <c r="E54" s="146">
        <v>676.37</v>
      </c>
      <c r="F54" s="54" t="str">
        <f t="shared" si="4"/>
        <v>SHV19-0048</v>
      </c>
      <c r="G54" s="145">
        <f t="shared" si="5"/>
        <v>43555</v>
      </c>
      <c r="H54" s="146"/>
      <c r="I54" s="147">
        <f t="shared" si="1"/>
        <v>676.37</v>
      </c>
      <c r="J54" s="54"/>
    </row>
    <row r="55" spans="1:10" ht="18" customHeight="1">
      <c r="A55" s="54">
        <f t="shared" si="2"/>
        <v>49</v>
      </c>
      <c r="B55" s="54"/>
      <c r="C55" s="145"/>
      <c r="D55" s="346" t="s">
        <v>537</v>
      </c>
      <c r="E55" s="146">
        <v>0</v>
      </c>
      <c r="F55" s="54" t="str">
        <f t="shared" si="4"/>
        <v>SHV19-0049</v>
      </c>
      <c r="G55" s="145">
        <f t="shared" si="5"/>
        <v>60</v>
      </c>
      <c r="H55" s="146"/>
      <c r="I55" s="147">
        <f t="shared" si="1"/>
        <v>0</v>
      </c>
      <c r="J55" s="54" t="s">
        <v>1941</v>
      </c>
    </row>
    <row r="56" spans="1:10" ht="18" customHeight="1">
      <c r="A56" s="54">
        <f t="shared" si="2"/>
        <v>50</v>
      </c>
      <c r="B56" s="54" t="s">
        <v>288</v>
      </c>
      <c r="C56" s="145">
        <v>43496</v>
      </c>
      <c r="D56" s="54" t="s">
        <v>538</v>
      </c>
      <c r="E56" s="146">
        <v>2376</v>
      </c>
      <c r="F56" s="54" t="str">
        <f t="shared" si="4"/>
        <v>SHV19-0050</v>
      </c>
      <c r="G56" s="145">
        <f t="shared" si="5"/>
        <v>43556</v>
      </c>
      <c r="H56" s="146"/>
      <c r="I56" s="147">
        <f t="shared" si="1"/>
        <v>2376</v>
      </c>
      <c r="J56" s="54"/>
    </row>
    <row r="57" spans="1:10" ht="18" customHeight="1">
      <c r="A57" s="54">
        <f t="shared" si="2"/>
        <v>51</v>
      </c>
      <c r="B57" s="54" t="s">
        <v>352</v>
      </c>
      <c r="C57" s="145">
        <v>43494</v>
      </c>
      <c r="D57" s="54" t="s">
        <v>539</v>
      </c>
      <c r="E57" s="146">
        <v>147.47999999999999</v>
      </c>
      <c r="F57" s="54" t="str">
        <f t="shared" si="4"/>
        <v>SHV19-0051</v>
      </c>
      <c r="G57" s="145">
        <f t="shared" si="5"/>
        <v>43554</v>
      </c>
      <c r="H57" s="146"/>
      <c r="I57" s="147">
        <f t="shared" si="1"/>
        <v>147.47999999999999</v>
      </c>
      <c r="J57" s="54"/>
    </row>
    <row r="58" spans="1:10" ht="18" customHeight="1">
      <c r="A58" s="54">
        <f t="shared" si="2"/>
        <v>52</v>
      </c>
      <c r="B58" s="54" t="s">
        <v>42</v>
      </c>
      <c r="C58" s="145">
        <v>43496</v>
      </c>
      <c r="D58" s="54" t="s">
        <v>540</v>
      </c>
      <c r="E58" s="146">
        <v>2659.11</v>
      </c>
      <c r="F58" s="54" t="str">
        <f t="shared" si="4"/>
        <v>SHV19-0052</v>
      </c>
      <c r="G58" s="145">
        <f t="shared" si="5"/>
        <v>43556</v>
      </c>
      <c r="H58" s="146"/>
      <c r="I58" s="147">
        <f t="shared" si="1"/>
        <v>2659.11</v>
      </c>
      <c r="J58" s="54"/>
    </row>
    <row r="59" spans="1:10" ht="18" customHeight="1" thickBot="1">
      <c r="A59" s="54">
        <f t="shared" si="2"/>
        <v>53</v>
      </c>
      <c r="B59" s="54" t="s">
        <v>42</v>
      </c>
      <c r="C59" s="145">
        <v>43496</v>
      </c>
      <c r="D59" s="54" t="s">
        <v>541</v>
      </c>
      <c r="E59" s="146">
        <v>1329.55</v>
      </c>
      <c r="F59" s="54" t="str">
        <f t="shared" si="4"/>
        <v>SHV19-0053</v>
      </c>
      <c r="G59" s="145">
        <f t="shared" si="5"/>
        <v>43556</v>
      </c>
      <c r="H59" s="146"/>
      <c r="I59" s="147">
        <f t="shared" si="1"/>
        <v>1329.55</v>
      </c>
      <c r="J59" s="54"/>
    </row>
    <row r="60" spans="1:10" s="150" customFormat="1" ht="20.25" customHeight="1" thickTop="1">
      <c r="A60" s="489"/>
      <c r="B60" s="490"/>
      <c r="C60" s="490"/>
      <c r="D60" s="492"/>
      <c r="E60" s="148">
        <f>SUM(E7:E59)</f>
        <v>110047.93000000001</v>
      </c>
      <c r="F60" s="148"/>
      <c r="G60" s="194"/>
      <c r="H60" s="148">
        <f>SUM(H9:H11)</f>
        <v>0</v>
      </c>
      <c r="I60" s="148">
        <f>SUM(I7:I59)</f>
        <v>110047.93000000001</v>
      </c>
      <c r="J60" s="149"/>
    </row>
    <row r="61" spans="1:10" ht="18" customHeight="1">
      <c r="C61" s="151"/>
      <c r="D61" s="152"/>
    </row>
    <row r="65" spans="7:7" ht="18" customHeight="1">
      <c r="G65" s="132"/>
    </row>
  </sheetData>
  <autoFilter ref="A6:J60" xr:uid="{00000000-0009-0000-0000-000031000000}"/>
  <mergeCells count="4">
    <mergeCell ref="C1:E1"/>
    <mergeCell ref="A5:F5"/>
    <mergeCell ref="G5:I5"/>
    <mergeCell ref="A60:D60"/>
  </mergeCells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6">
    <tabColor rgb="FF00B0F0"/>
    <pageSetUpPr fitToPage="1"/>
  </sheetPr>
  <dimension ref="A1:L92"/>
  <sheetViews>
    <sheetView showGridLines="0" zoomScale="70" zoomScaleNormal="70" workbookViewId="0">
      <selection activeCell="I12" sqref="I12"/>
    </sheetView>
  </sheetViews>
  <sheetFormatPr baseColWidth="10" defaultColWidth="9.140625" defaultRowHeight="18" customHeight="1"/>
  <cols>
    <col min="1" max="1" width="5.85546875" style="224" customWidth="1"/>
    <col min="2" max="2" width="23" style="224" customWidth="1"/>
    <col min="3" max="3" width="11.5703125" style="224" customWidth="1"/>
    <col min="4" max="4" width="15.5703125" style="224" customWidth="1"/>
    <col min="5" max="5" width="13.28515625" style="227" customWidth="1"/>
    <col min="6" max="6" width="15" style="227" hidden="1" customWidth="1"/>
    <col min="7" max="7" width="13.85546875" style="227" hidden="1" customWidth="1"/>
    <col min="8" max="8" width="12.42578125" style="224" hidden="1" customWidth="1"/>
    <col min="9" max="9" width="26.42578125" style="224" customWidth="1"/>
    <col min="10" max="16384" width="9.140625" style="224"/>
  </cols>
  <sheetData>
    <row r="1" spans="1:12" ht="18" customHeight="1">
      <c r="D1" s="225"/>
      <c r="E1" s="226" t="s">
        <v>328</v>
      </c>
    </row>
    <row r="2" spans="1:12" ht="18" customHeight="1">
      <c r="I2" s="228">
        <f ca="1">NOW()</f>
        <v>43908.406174421296</v>
      </c>
    </row>
    <row r="3" spans="1:12" ht="7.5" customHeight="1"/>
    <row r="4" spans="1:12" ht="18" customHeight="1">
      <c r="A4" s="229" t="s">
        <v>1</v>
      </c>
      <c r="B4" s="230" t="s">
        <v>2</v>
      </c>
      <c r="C4" s="230" t="s">
        <v>84</v>
      </c>
      <c r="D4" s="229" t="s">
        <v>109</v>
      </c>
      <c r="E4" s="231" t="s">
        <v>86</v>
      </c>
      <c r="F4" s="230" t="s">
        <v>110</v>
      </c>
      <c r="G4" s="231" t="s">
        <v>86</v>
      </c>
      <c r="H4" s="229" t="s">
        <v>89</v>
      </c>
      <c r="I4" s="232" t="s">
        <v>17</v>
      </c>
    </row>
    <row r="5" spans="1:12" s="238" customFormat="1" ht="18" customHeight="1">
      <c r="A5" s="233">
        <v>1</v>
      </c>
      <c r="B5" s="272"/>
      <c r="C5" s="273"/>
      <c r="D5" s="234" t="s">
        <v>150</v>
      </c>
      <c r="E5" s="236"/>
      <c r="F5" s="235"/>
      <c r="G5" s="236"/>
      <c r="H5" s="237"/>
      <c r="I5" s="234"/>
      <c r="K5" s="239"/>
      <c r="L5" s="239"/>
    </row>
    <row r="6" spans="1:12" s="238" customFormat="1" ht="18" customHeight="1">
      <c r="A6" s="233">
        <f>A5+1</f>
        <v>2</v>
      </c>
      <c r="B6" s="272"/>
      <c r="C6" s="235"/>
      <c r="D6" s="234" t="s">
        <v>151</v>
      </c>
      <c r="E6" s="236"/>
      <c r="F6" s="235"/>
      <c r="G6" s="236"/>
      <c r="H6" s="237"/>
      <c r="I6" s="234"/>
      <c r="K6" s="239"/>
      <c r="L6" s="239"/>
    </row>
    <row r="7" spans="1:12" s="238" customFormat="1" ht="18" customHeight="1">
      <c r="A7" s="233">
        <f t="shared" ref="A7:A70" si="0">A6+1</f>
        <v>3</v>
      </c>
      <c r="B7" s="272"/>
      <c r="C7" s="235"/>
      <c r="D7" s="234" t="s">
        <v>152</v>
      </c>
      <c r="E7" s="236"/>
      <c r="F7" s="235"/>
      <c r="G7" s="236"/>
      <c r="H7" s="237"/>
      <c r="I7" s="234"/>
      <c r="K7" s="239"/>
      <c r="L7" s="239"/>
    </row>
    <row r="8" spans="1:12" s="238" customFormat="1" ht="18" customHeight="1">
      <c r="A8" s="233">
        <f t="shared" si="0"/>
        <v>4</v>
      </c>
      <c r="B8" s="272"/>
      <c r="C8" s="235"/>
      <c r="D8" s="234" t="s">
        <v>153</v>
      </c>
      <c r="E8" s="236"/>
      <c r="F8" s="235"/>
      <c r="G8" s="236"/>
      <c r="H8" s="237"/>
      <c r="I8" s="234"/>
    </row>
    <row r="9" spans="1:12" s="238" customFormat="1" ht="18" customHeight="1">
      <c r="A9" s="233">
        <f t="shared" si="0"/>
        <v>5</v>
      </c>
      <c r="B9" s="272"/>
      <c r="C9" s="235"/>
      <c r="D9" s="234" t="s">
        <v>154</v>
      </c>
      <c r="E9" s="236"/>
      <c r="F9" s="235"/>
      <c r="G9" s="236"/>
      <c r="H9" s="237"/>
      <c r="I9" s="234"/>
    </row>
    <row r="10" spans="1:12" s="238" customFormat="1" ht="18" customHeight="1">
      <c r="A10" s="233">
        <f t="shared" si="0"/>
        <v>6</v>
      </c>
      <c r="B10" s="272"/>
      <c r="C10" s="235"/>
      <c r="D10" s="234" t="s">
        <v>155</v>
      </c>
      <c r="E10" s="236"/>
      <c r="F10" s="235"/>
      <c r="G10" s="236"/>
      <c r="H10" s="237"/>
      <c r="I10" s="234"/>
    </row>
    <row r="11" spans="1:12" s="238" customFormat="1" ht="18" customHeight="1">
      <c r="A11" s="233">
        <f t="shared" si="0"/>
        <v>7</v>
      </c>
      <c r="B11" s="272"/>
      <c r="C11" s="235"/>
      <c r="D11" s="234" t="s">
        <v>156</v>
      </c>
      <c r="E11" s="236"/>
      <c r="F11" s="235"/>
      <c r="G11" s="236"/>
      <c r="H11" s="237"/>
      <c r="I11" s="234"/>
    </row>
    <row r="12" spans="1:12" s="238" customFormat="1" ht="18" customHeight="1">
      <c r="A12" s="233">
        <f t="shared" si="0"/>
        <v>8</v>
      </c>
      <c r="B12" s="272"/>
      <c r="C12" s="235"/>
      <c r="D12" s="234" t="s">
        <v>157</v>
      </c>
      <c r="E12" s="236"/>
      <c r="F12" s="235"/>
      <c r="G12" s="236"/>
      <c r="H12" s="237"/>
      <c r="I12" s="234"/>
    </row>
    <row r="13" spans="1:12" s="238" customFormat="1" ht="18" customHeight="1">
      <c r="A13" s="233">
        <f t="shared" si="0"/>
        <v>9</v>
      </c>
      <c r="B13" s="272"/>
      <c r="C13" s="235"/>
      <c r="D13" s="234" t="s">
        <v>158</v>
      </c>
      <c r="E13" s="236"/>
      <c r="F13" s="235"/>
      <c r="G13" s="236"/>
      <c r="H13" s="237"/>
      <c r="I13" s="234"/>
    </row>
    <row r="14" spans="1:12" s="238" customFormat="1" ht="18" customHeight="1">
      <c r="A14" s="233">
        <f t="shared" si="0"/>
        <v>10</v>
      </c>
      <c r="B14" s="272"/>
      <c r="C14" s="235"/>
      <c r="D14" s="234" t="s">
        <v>159</v>
      </c>
      <c r="E14" s="236"/>
      <c r="F14" s="235"/>
      <c r="G14" s="236"/>
      <c r="H14" s="237"/>
      <c r="I14" s="234"/>
    </row>
    <row r="15" spans="1:12" s="238" customFormat="1" ht="18" customHeight="1">
      <c r="A15" s="233">
        <f t="shared" si="0"/>
        <v>11</v>
      </c>
      <c r="B15" s="272"/>
      <c r="C15" s="235"/>
      <c r="D15" s="234" t="s">
        <v>160</v>
      </c>
      <c r="E15" s="236"/>
      <c r="F15" s="235"/>
      <c r="G15" s="236"/>
      <c r="H15" s="237"/>
      <c r="I15" s="234"/>
    </row>
    <row r="16" spans="1:12" s="238" customFormat="1" ht="18" customHeight="1">
      <c r="A16" s="233">
        <f t="shared" si="0"/>
        <v>12</v>
      </c>
      <c r="B16" s="272"/>
      <c r="C16" s="235"/>
      <c r="D16" s="234" t="s">
        <v>161</v>
      </c>
      <c r="E16" s="236"/>
      <c r="F16" s="235"/>
      <c r="G16" s="236"/>
      <c r="H16" s="237"/>
      <c r="I16" s="234"/>
    </row>
    <row r="17" spans="1:9" s="238" customFormat="1" ht="18" customHeight="1">
      <c r="A17" s="233">
        <f t="shared" si="0"/>
        <v>13</v>
      </c>
      <c r="B17" s="272"/>
      <c r="C17" s="235"/>
      <c r="D17" s="234" t="s">
        <v>162</v>
      </c>
      <c r="E17" s="236"/>
      <c r="F17" s="235"/>
      <c r="G17" s="236"/>
      <c r="H17" s="237"/>
      <c r="I17" s="234"/>
    </row>
    <row r="18" spans="1:9" s="238" customFormat="1" ht="18" customHeight="1">
      <c r="A18" s="233">
        <f t="shared" si="0"/>
        <v>14</v>
      </c>
      <c r="B18" s="272"/>
      <c r="C18" s="235"/>
      <c r="D18" s="234" t="s">
        <v>163</v>
      </c>
      <c r="E18" s="236"/>
      <c r="F18" s="235"/>
      <c r="G18" s="236"/>
      <c r="H18" s="237"/>
      <c r="I18" s="234"/>
    </row>
    <row r="19" spans="1:9" s="238" customFormat="1" ht="18" customHeight="1">
      <c r="A19" s="233">
        <f t="shared" si="0"/>
        <v>15</v>
      </c>
      <c r="B19" s="272"/>
      <c r="C19" s="240"/>
      <c r="D19" s="234" t="s">
        <v>164</v>
      </c>
      <c r="E19" s="236"/>
      <c r="F19" s="235"/>
      <c r="G19" s="236"/>
      <c r="H19" s="237"/>
      <c r="I19" s="234"/>
    </row>
    <row r="20" spans="1:9" s="238" customFormat="1" ht="18" customHeight="1">
      <c r="A20" s="233">
        <f t="shared" si="0"/>
        <v>16</v>
      </c>
      <c r="B20" s="272"/>
      <c r="C20" s="240"/>
      <c r="D20" s="234" t="s">
        <v>165</v>
      </c>
      <c r="E20" s="236"/>
      <c r="F20" s="240"/>
      <c r="G20" s="236"/>
      <c r="H20" s="246"/>
      <c r="I20" s="234"/>
    </row>
    <row r="21" spans="1:9" s="238" customFormat="1" ht="18" customHeight="1">
      <c r="A21" s="233">
        <f t="shared" si="0"/>
        <v>17</v>
      </c>
      <c r="B21" s="272"/>
      <c r="C21" s="240"/>
      <c r="D21" s="234" t="s">
        <v>166</v>
      </c>
      <c r="E21" s="236"/>
      <c r="F21" s="240"/>
      <c r="G21" s="236"/>
      <c r="H21" s="246"/>
      <c r="I21" s="234"/>
    </row>
    <row r="22" spans="1:9" s="238" customFormat="1" ht="18" customHeight="1">
      <c r="A22" s="233">
        <f t="shared" si="0"/>
        <v>18</v>
      </c>
      <c r="B22" s="272"/>
      <c r="C22" s="235"/>
      <c r="D22" s="234" t="s">
        <v>167</v>
      </c>
      <c r="E22" s="236"/>
      <c r="F22" s="235"/>
      <c r="G22" s="236"/>
      <c r="H22" s="237"/>
      <c r="I22" s="234"/>
    </row>
    <row r="23" spans="1:9" s="238" customFormat="1" ht="18" customHeight="1">
      <c r="A23" s="233">
        <f t="shared" si="0"/>
        <v>19</v>
      </c>
      <c r="B23" s="272"/>
      <c r="C23" s="235"/>
      <c r="D23" s="234" t="s">
        <v>168</v>
      </c>
      <c r="E23" s="236"/>
      <c r="F23" s="235"/>
      <c r="G23" s="236"/>
      <c r="H23" s="237"/>
      <c r="I23" s="234"/>
    </row>
    <row r="24" spans="1:9" s="238" customFormat="1" ht="18" customHeight="1">
      <c r="A24" s="233">
        <f t="shared" si="0"/>
        <v>20</v>
      </c>
      <c r="B24" s="272"/>
      <c r="C24" s="235"/>
      <c r="D24" s="234" t="s">
        <v>169</v>
      </c>
      <c r="E24" s="236"/>
      <c r="F24" s="235"/>
      <c r="G24" s="236"/>
      <c r="H24" s="237"/>
      <c r="I24" s="234"/>
    </row>
    <row r="25" spans="1:9" s="238" customFormat="1" ht="18" customHeight="1">
      <c r="A25" s="233">
        <f t="shared" si="0"/>
        <v>21</v>
      </c>
      <c r="B25" s="272"/>
      <c r="C25" s="235"/>
      <c r="D25" s="234" t="s">
        <v>170</v>
      </c>
      <c r="E25" s="236"/>
      <c r="F25" s="235"/>
      <c r="G25" s="236"/>
      <c r="H25" s="237"/>
      <c r="I25" s="234"/>
    </row>
    <row r="26" spans="1:9" s="238" customFormat="1" ht="18" customHeight="1">
      <c r="A26" s="233">
        <f t="shared" si="0"/>
        <v>22</v>
      </c>
      <c r="B26" s="272"/>
      <c r="C26" s="235"/>
      <c r="D26" s="234" t="s">
        <v>171</v>
      </c>
      <c r="E26" s="236"/>
      <c r="F26" s="235"/>
      <c r="G26" s="236"/>
      <c r="H26" s="237"/>
      <c r="I26" s="234"/>
    </row>
    <row r="27" spans="1:9" s="238" customFormat="1" ht="18" customHeight="1">
      <c r="A27" s="233">
        <f t="shared" si="0"/>
        <v>23</v>
      </c>
      <c r="B27" s="272"/>
      <c r="C27" s="235"/>
      <c r="D27" s="234" t="s">
        <v>172</v>
      </c>
      <c r="E27" s="236"/>
      <c r="F27" s="235"/>
      <c r="G27" s="236"/>
      <c r="H27" s="237"/>
      <c r="I27" s="234"/>
    </row>
    <row r="28" spans="1:9" s="238" customFormat="1" ht="18" customHeight="1">
      <c r="A28" s="233">
        <f t="shared" si="0"/>
        <v>24</v>
      </c>
      <c r="B28" s="272"/>
      <c r="C28" s="235"/>
      <c r="D28" s="234" t="s">
        <v>173</v>
      </c>
      <c r="E28" s="236"/>
      <c r="F28" s="235"/>
      <c r="G28" s="236"/>
      <c r="H28" s="237"/>
      <c r="I28" s="234"/>
    </row>
    <row r="29" spans="1:9" s="238" customFormat="1" ht="18" customHeight="1">
      <c r="A29" s="233">
        <f t="shared" si="0"/>
        <v>25</v>
      </c>
      <c r="B29" s="272"/>
      <c r="C29" s="235"/>
      <c r="D29" s="234" t="s">
        <v>174</v>
      </c>
      <c r="E29" s="236"/>
      <c r="F29" s="235"/>
      <c r="G29" s="236"/>
      <c r="H29" s="237"/>
      <c r="I29" s="234"/>
    </row>
    <row r="30" spans="1:9" s="238" customFormat="1" ht="18" customHeight="1">
      <c r="A30" s="233">
        <f t="shared" si="0"/>
        <v>26</v>
      </c>
      <c r="B30" s="272"/>
      <c r="C30" s="235"/>
      <c r="D30" s="234" t="s">
        <v>175</v>
      </c>
      <c r="E30" s="236"/>
      <c r="F30" s="235"/>
      <c r="G30" s="236"/>
      <c r="H30" s="237"/>
      <c r="I30" s="234"/>
    </row>
    <row r="31" spans="1:9" s="238" customFormat="1" ht="18" customHeight="1">
      <c r="A31" s="233">
        <f t="shared" si="0"/>
        <v>27</v>
      </c>
      <c r="B31" s="272"/>
      <c r="C31" s="235"/>
      <c r="D31" s="234" t="s">
        <v>176</v>
      </c>
      <c r="E31" s="236"/>
      <c r="F31" s="235"/>
      <c r="G31" s="236"/>
      <c r="H31" s="237"/>
      <c r="I31" s="234"/>
    </row>
    <row r="32" spans="1:9" s="238" customFormat="1" ht="18" customHeight="1">
      <c r="A32" s="233">
        <f t="shared" si="0"/>
        <v>28</v>
      </c>
      <c r="B32" s="272"/>
      <c r="C32" s="235"/>
      <c r="D32" s="234" t="s">
        <v>177</v>
      </c>
      <c r="E32" s="236"/>
      <c r="F32" s="235"/>
      <c r="G32" s="236"/>
      <c r="H32" s="237"/>
      <c r="I32" s="234"/>
    </row>
    <row r="33" spans="1:9" s="238" customFormat="1" ht="18" customHeight="1">
      <c r="A33" s="233">
        <f t="shared" si="0"/>
        <v>29</v>
      </c>
      <c r="B33" s="272"/>
      <c r="C33" s="235"/>
      <c r="D33" s="234" t="s">
        <v>178</v>
      </c>
      <c r="E33" s="236"/>
      <c r="F33" s="235"/>
      <c r="G33" s="236"/>
      <c r="H33" s="237"/>
      <c r="I33" s="234"/>
    </row>
    <row r="34" spans="1:9" s="238" customFormat="1" ht="18" customHeight="1">
      <c r="A34" s="233">
        <f t="shared" si="0"/>
        <v>30</v>
      </c>
      <c r="B34" s="272"/>
      <c r="C34" s="235"/>
      <c r="D34" s="234" t="s">
        <v>179</v>
      </c>
      <c r="E34" s="236"/>
      <c r="F34" s="235"/>
      <c r="G34" s="236"/>
      <c r="H34" s="237"/>
      <c r="I34" s="234"/>
    </row>
    <row r="35" spans="1:9" s="238" customFormat="1" ht="18" customHeight="1">
      <c r="A35" s="233">
        <f t="shared" si="0"/>
        <v>31</v>
      </c>
      <c r="B35" s="272"/>
      <c r="C35" s="235"/>
      <c r="D35" s="234" t="s">
        <v>180</v>
      </c>
      <c r="E35" s="236"/>
      <c r="F35" s="235"/>
      <c r="G35" s="236"/>
      <c r="H35" s="237"/>
      <c r="I35" s="234"/>
    </row>
    <row r="36" spans="1:9" s="238" customFormat="1" ht="18" customHeight="1">
      <c r="A36" s="233">
        <f t="shared" si="0"/>
        <v>32</v>
      </c>
      <c r="B36" s="272"/>
      <c r="C36" s="235"/>
      <c r="D36" s="234" t="s">
        <v>181</v>
      </c>
      <c r="E36" s="236"/>
      <c r="F36" s="235"/>
      <c r="G36" s="236"/>
      <c r="H36" s="237"/>
      <c r="I36" s="234"/>
    </row>
    <row r="37" spans="1:9" s="238" customFormat="1" ht="18" customHeight="1">
      <c r="A37" s="233">
        <f t="shared" si="0"/>
        <v>33</v>
      </c>
      <c r="B37" s="272"/>
      <c r="C37" s="235"/>
      <c r="D37" s="234" t="s">
        <v>182</v>
      </c>
      <c r="E37" s="236"/>
      <c r="F37" s="235"/>
      <c r="G37" s="236"/>
      <c r="H37" s="237"/>
      <c r="I37" s="234"/>
    </row>
    <row r="38" spans="1:9" s="238" customFormat="1" ht="18" customHeight="1">
      <c r="A38" s="233">
        <f t="shared" si="0"/>
        <v>34</v>
      </c>
      <c r="B38" s="272"/>
      <c r="C38" s="235"/>
      <c r="D38" s="234" t="s">
        <v>183</v>
      </c>
      <c r="E38" s="236"/>
      <c r="F38" s="235"/>
      <c r="G38" s="236"/>
      <c r="H38" s="237"/>
      <c r="I38" s="234"/>
    </row>
    <row r="39" spans="1:9" s="238" customFormat="1" ht="18" customHeight="1">
      <c r="A39" s="233">
        <f t="shared" si="0"/>
        <v>35</v>
      </c>
      <c r="B39" s="272"/>
      <c r="C39" s="235"/>
      <c r="D39" s="234" t="s">
        <v>184</v>
      </c>
      <c r="E39" s="236"/>
      <c r="F39" s="235"/>
      <c r="G39" s="236"/>
      <c r="H39" s="237"/>
      <c r="I39" s="234"/>
    </row>
    <row r="40" spans="1:9" s="238" customFormat="1" ht="18" customHeight="1">
      <c r="A40" s="233">
        <f t="shared" si="0"/>
        <v>36</v>
      </c>
      <c r="B40" s="272"/>
      <c r="C40" s="235"/>
      <c r="D40" s="234" t="s">
        <v>185</v>
      </c>
      <c r="E40" s="236"/>
      <c r="F40" s="235"/>
      <c r="G40" s="236"/>
      <c r="H40" s="237"/>
      <c r="I40" s="234"/>
    </row>
    <row r="41" spans="1:9" s="238" customFormat="1" ht="18" customHeight="1">
      <c r="A41" s="233">
        <f t="shared" si="0"/>
        <v>37</v>
      </c>
      <c r="B41" s="272"/>
      <c r="C41" s="235"/>
      <c r="D41" s="234" t="s">
        <v>186</v>
      </c>
      <c r="E41" s="236"/>
      <c r="F41" s="235"/>
      <c r="G41" s="236"/>
      <c r="H41" s="237"/>
      <c r="I41" s="234"/>
    </row>
    <row r="42" spans="1:9" s="238" customFormat="1" ht="18" customHeight="1">
      <c r="A42" s="233">
        <f t="shared" si="0"/>
        <v>38</v>
      </c>
      <c r="B42" s="241"/>
      <c r="C42" s="235"/>
      <c r="D42" s="234" t="s">
        <v>187</v>
      </c>
      <c r="E42" s="236"/>
      <c r="F42" s="235"/>
      <c r="G42" s="236"/>
      <c r="H42" s="237"/>
      <c r="I42" s="234"/>
    </row>
    <row r="43" spans="1:9" s="238" customFormat="1" ht="18" customHeight="1">
      <c r="A43" s="233">
        <f t="shared" si="0"/>
        <v>39</v>
      </c>
      <c r="B43" s="241"/>
      <c r="C43" s="235"/>
      <c r="D43" s="234" t="s">
        <v>188</v>
      </c>
      <c r="E43" s="236"/>
      <c r="F43" s="235"/>
      <c r="G43" s="236"/>
      <c r="H43" s="237"/>
      <c r="I43" s="234"/>
    </row>
    <row r="44" spans="1:9" s="238" customFormat="1" ht="18" customHeight="1">
      <c r="A44" s="233">
        <f t="shared" si="0"/>
        <v>40</v>
      </c>
      <c r="B44" s="241"/>
      <c r="C44" s="235"/>
      <c r="D44" s="234" t="s">
        <v>239</v>
      </c>
      <c r="E44" s="236"/>
      <c r="F44" s="235"/>
      <c r="G44" s="236"/>
      <c r="H44" s="237"/>
      <c r="I44" s="234"/>
    </row>
    <row r="45" spans="1:9" s="238" customFormat="1" ht="18" customHeight="1">
      <c r="A45" s="233">
        <f t="shared" si="0"/>
        <v>41</v>
      </c>
      <c r="B45" s="241"/>
      <c r="C45" s="235"/>
      <c r="D45" s="234" t="s">
        <v>240</v>
      </c>
      <c r="E45" s="236"/>
      <c r="F45" s="235"/>
      <c r="G45" s="236"/>
      <c r="H45" s="237"/>
      <c r="I45" s="234"/>
    </row>
    <row r="46" spans="1:9" s="238" customFormat="1" ht="18" customHeight="1">
      <c r="A46" s="233">
        <f t="shared" si="0"/>
        <v>42</v>
      </c>
      <c r="B46" s="241"/>
      <c r="C46" s="235"/>
      <c r="D46" s="234" t="s">
        <v>241</v>
      </c>
      <c r="E46" s="236"/>
      <c r="F46" s="235"/>
      <c r="G46" s="236"/>
      <c r="H46" s="237"/>
      <c r="I46" s="234"/>
    </row>
    <row r="47" spans="1:9" s="238" customFormat="1" ht="18" customHeight="1">
      <c r="A47" s="233">
        <f t="shared" si="0"/>
        <v>43</v>
      </c>
      <c r="B47" s="241"/>
      <c r="C47" s="235"/>
      <c r="D47" s="234" t="s">
        <v>242</v>
      </c>
      <c r="E47" s="236"/>
      <c r="F47" s="235"/>
      <c r="G47" s="236"/>
      <c r="H47" s="237"/>
      <c r="I47" s="234"/>
    </row>
    <row r="48" spans="1:9" s="238" customFormat="1" ht="18" customHeight="1">
      <c r="A48" s="233">
        <f t="shared" si="0"/>
        <v>44</v>
      </c>
      <c r="B48" s="241"/>
      <c r="C48" s="235"/>
      <c r="D48" s="234" t="s">
        <v>243</v>
      </c>
      <c r="E48" s="236"/>
      <c r="F48" s="235"/>
      <c r="G48" s="236"/>
      <c r="H48" s="237"/>
      <c r="I48" s="234"/>
    </row>
    <row r="49" spans="1:9" s="238" customFormat="1" ht="18" customHeight="1">
      <c r="A49" s="233">
        <f t="shared" si="0"/>
        <v>45</v>
      </c>
      <c r="B49" s="241"/>
      <c r="C49" s="235"/>
      <c r="D49" s="234" t="s">
        <v>244</v>
      </c>
      <c r="E49" s="236"/>
      <c r="F49" s="235"/>
      <c r="G49" s="236"/>
      <c r="H49" s="237"/>
      <c r="I49" s="234"/>
    </row>
    <row r="50" spans="1:9" s="238" customFormat="1" ht="18" customHeight="1">
      <c r="A50" s="233">
        <f t="shared" si="0"/>
        <v>46</v>
      </c>
      <c r="B50" s="241"/>
      <c r="C50" s="235"/>
      <c r="D50" s="234" t="s">
        <v>245</v>
      </c>
      <c r="E50" s="236"/>
      <c r="F50" s="235"/>
      <c r="G50" s="236"/>
      <c r="H50" s="237"/>
      <c r="I50" s="234"/>
    </row>
    <row r="51" spans="1:9" s="238" customFormat="1" ht="18" customHeight="1">
      <c r="A51" s="233">
        <f t="shared" si="0"/>
        <v>47</v>
      </c>
      <c r="B51" s="241"/>
      <c r="C51" s="235"/>
      <c r="D51" s="234" t="s">
        <v>246</v>
      </c>
      <c r="E51" s="236"/>
      <c r="F51" s="235"/>
      <c r="G51" s="236"/>
      <c r="H51" s="237"/>
      <c r="I51" s="234"/>
    </row>
    <row r="52" spans="1:9" s="238" customFormat="1" ht="18" customHeight="1">
      <c r="A52" s="233">
        <f t="shared" si="0"/>
        <v>48</v>
      </c>
      <c r="B52" s="241"/>
      <c r="C52" s="235"/>
      <c r="D52" s="234" t="s">
        <v>247</v>
      </c>
      <c r="E52" s="236"/>
      <c r="F52" s="235"/>
      <c r="G52" s="236"/>
      <c r="H52" s="237"/>
      <c r="I52" s="234"/>
    </row>
    <row r="53" spans="1:9" s="238" customFormat="1" ht="18" customHeight="1">
      <c r="A53" s="233">
        <f t="shared" si="0"/>
        <v>49</v>
      </c>
      <c r="B53" s="241"/>
      <c r="C53" s="235"/>
      <c r="D53" s="234" t="s">
        <v>248</v>
      </c>
      <c r="E53" s="236"/>
      <c r="F53" s="235"/>
      <c r="G53" s="236"/>
      <c r="H53" s="237"/>
      <c r="I53" s="234"/>
    </row>
    <row r="54" spans="1:9" s="238" customFormat="1" ht="18" customHeight="1">
      <c r="A54" s="233">
        <f t="shared" si="0"/>
        <v>50</v>
      </c>
      <c r="B54" s="241"/>
      <c r="C54" s="235"/>
      <c r="D54" s="234" t="s">
        <v>249</v>
      </c>
      <c r="E54" s="236"/>
      <c r="F54" s="235"/>
      <c r="G54" s="236"/>
      <c r="H54" s="237"/>
      <c r="I54" s="234"/>
    </row>
    <row r="55" spans="1:9" s="238" customFormat="1" ht="18" customHeight="1">
      <c r="A55" s="233">
        <f t="shared" si="0"/>
        <v>51</v>
      </c>
      <c r="B55" s="241"/>
      <c r="C55" s="235"/>
      <c r="D55" s="234" t="s">
        <v>250</v>
      </c>
      <c r="E55" s="236"/>
      <c r="F55" s="235"/>
      <c r="G55" s="236"/>
      <c r="H55" s="237"/>
      <c r="I55" s="234"/>
    </row>
    <row r="56" spans="1:9" s="238" customFormat="1" ht="18" customHeight="1">
      <c r="A56" s="233">
        <f t="shared" si="0"/>
        <v>52</v>
      </c>
      <c r="B56" s="241"/>
      <c r="C56" s="235"/>
      <c r="D56" s="234" t="s">
        <v>251</v>
      </c>
      <c r="E56" s="236"/>
      <c r="F56" s="235"/>
      <c r="G56" s="236"/>
      <c r="H56" s="237"/>
      <c r="I56" s="234"/>
    </row>
    <row r="57" spans="1:9" s="238" customFormat="1" ht="18" customHeight="1">
      <c r="A57" s="233">
        <f t="shared" si="0"/>
        <v>53</v>
      </c>
      <c r="B57" s="241"/>
      <c r="C57" s="235"/>
      <c r="D57" s="234" t="s">
        <v>252</v>
      </c>
      <c r="E57" s="236"/>
      <c r="F57" s="235"/>
      <c r="G57" s="236"/>
      <c r="H57" s="237"/>
      <c r="I57" s="234"/>
    </row>
    <row r="58" spans="1:9" s="238" customFormat="1" ht="18" customHeight="1">
      <c r="A58" s="233">
        <f t="shared" si="0"/>
        <v>54</v>
      </c>
      <c r="B58" s="241"/>
      <c r="C58" s="235"/>
      <c r="D58" s="234" t="s">
        <v>253</v>
      </c>
      <c r="E58" s="236"/>
      <c r="F58" s="235"/>
      <c r="G58" s="236"/>
      <c r="H58" s="237"/>
      <c r="I58" s="234"/>
    </row>
    <row r="59" spans="1:9" s="238" customFormat="1" ht="18" customHeight="1">
      <c r="A59" s="233">
        <f t="shared" si="0"/>
        <v>55</v>
      </c>
      <c r="B59" s="241"/>
      <c r="C59" s="235"/>
      <c r="D59" s="234" t="s">
        <v>254</v>
      </c>
      <c r="E59" s="236"/>
      <c r="F59" s="235"/>
      <c r="G59" s="236"/>
      <c r="H59" s="237"/>
      <c r="I59" s="234"/>
    </row>
    <row r="60" spans="1:9" s="238" customFormat="1" ht="18" customHeight="1">
      <c r="A60" s="233">
        <f t="shared" si="0"/>
        <v>56</v>
      </c>
      <c r="B60" s="241"/>
      <c r="C60" s="235"/>
      <c r="D60" s="234" t="s">
        <v>255</v>
      </c>
      <c r="E60" s="236"/>
      <c r="F60" s="235"/>
      <c r="G60" s="236"/>
      <c r="H60" s="237"/>
      <c r="I60" s="234"/>
    </row>
    <row r="61" spans="1:9" s="238" customFormat="1" ht="18" customHeight="1">
      <c r="A61" s="233">
        <f t="shared" si="0"/>
        <v>57</v>
      </c>
      <c r="B61" s="241"/>
      <c r="C61" s="235"/>
      <c r="D61" s="234" t="s">
        <v>256</v>
      </c>
      <c r="E61" s="236"/>
      <c r="F61" s="235"/>
      <c r="G61" s="236"/>
      <c r="H61" s="237"/>
      <c r="I61" s="234"/>
    </row>
    <row r="62" spans="1:9" s="238" customFormat="1" ht="18" customHeight="1">
      <c r="A62" s="233">
        <f t="shared" si="0"/>
        <v>58</v>
      </c>
      <c r="B62" s="241"/>
      <c r="C62" s="235"/>
      <c r="D62" s="234" t="s">
        <v>257</v>
      </c>
      <c r="E62" s="236"/>
      <c r="F62" s="235"/>
      <c r="G62" s="236"/>
      <c r="H62" s="237"/>
      <c r="I62" s="234"/>
    </row>
    <row r="63" spans="1:9" s="238" customFormat="1" ht="18" customHeight="1">
      <c r="A63" s="233">
        <f t="shared" si="0"/>
        <v>59</v>
      </c>
      <c r="B63" s="241"/>
      <c r="C63" s="235"/>
      <c r="D63" s="234" t="s">
        <v>258</v>
      </c>
      <c r="E63" s="236"/>
      <c r="F63" s="235"/>
      <c r="G63" s="236"/>
      <c r="H63" s="237"/>
      <c r="I63" s="234"/>
    </row>
    <row r="64" spans="1:9" s="238" customFormat="1" ht="18" customHeight="1">
      <c r="A64" s="233">
        <f t="shared" si="0"/>
        <v>60</v>
      </c>
      <c r="B64" s="241"/>
      <c r="C64" s="235"/>
      <c r="D64" s="234" t="s">
        <v>259</v>
      </c>
      <c r="E64" s="236"/>
      <c r="F64" s="235"/>
      <c r="G64" s="236"/>
      <c r="H64" s="237"/>
      <c r="I64" s="234"/>
    </row>
    <row r="65" spans="1:9" s="238" customFormat="1" ht="18" customHeight="1">
      <c r="A65" s="233">
        <f t="shared" si="0"/>
        <v>61</v>
      </c>
      <c r="B65" s="241"/>
      <c r="C65" s="235"/>
      <c r="D65" s="234" t="s">
        <v>260</v>
      </c>
      <c r="E65" s="236"/>
      <c r="F65" s="235"/>
      <c r="G65" s="236"/>
      <c r="H65" s="237"/>
      <c r="I65" s="234"/>
    </row>
    <row r="66" spans="1:9" s="238" customFormat="1" ht="18" customHeight="1">
      <c r="A66" s="233">
        <f t="shared" si="0"/>
        <v>62</v>
      </c>
      <c r="B66" s="241"/>
      <c r="C66" s="235"/>
      <c r="D66" s="234" t="s">
        <v>261</v>
      </c>
      <c r="E66" s="236"/>
      <c r="F66" s="235"/>
      <c r="G66" s="236"/>
      <c r="H66" s="237"/>
      <c r="I66" s="234"/>
    </row>
    <row r="67" spans="1:9" s="238" customFormat="1" ht="18" customHeight="1">
      <c r="A67" s="233">
        <f t="shared" si="0"/>
        <v>63</v>
      </c>
      <c r="B67" s="241"/>
      <c r="C67" s="235"/>
      <c r="D67" s="234" t="s">
        <v>262</v>
      </c>
      <c r="E67" s="236"/>
      <c r="F67" s="235"/>
      <c r="G67" s="236"/>
      <c r="H67" s="237"/>
      <c r="I67" s="234"/>
    </row>
    <row r="68" spans="1:9" s="238" customFormat="1" ht="18" customHeight="1">
      <c r="A68" s="233">
        <f t="shared" si="0"/>
        <v>64</v>
      </c>
      <c r="B68" s="241"/>
      <c r="C68" s="235"/>
      <c r="D68" s="234" t="s">
        <v>263</v>
      </c>
      <c r="E68" s="236"/>
      <c r="F68" s="235"/>
      <c r="G68" s="236"/>
      <c r="H68" s="237"/>
      <c r="I68" s="234"/>
    </row>
    <row r="69" spans="1:9" s="238" customFormat="1" ht="18" customHeight="1">
      <c r="A69" s="233">
        <f t="shared" si="0"/>
        <v>65</v>
      </c>
      <c r="B69" s="241"/>
      <c r="C69" s="235"/>
      <c r="D69" s="234" t="s">
        <v>264</v>
      </c>
      <c r="E69" s="236"/>
      <c r="F69" s="235"/>
      <c r="G69" s="236"/>
      <c r="H69" s="237"/>
      <c r="I69" s="234"/>
    </row>
    <row r="70" spans="1:9" s="238" customFormat="1" ht="18" customHeight="1">
      <c r="A70" s="233">
        <f t="shared" si="0"/>
        <v>66</v>
      </c>
      <c r="B70" s="241"/>
      <c r="C70" s="235"/>
      <c r="D70" s="234" t="s">
        <v>265</v>
      </c>
      <c r="E70" s="236"/>
      <c r="F70" s="235"/>
      <c r="G70" s="236"/>
      <c r="H70" s="237"/>
      <c r="I70" s="234"/>
    </row>
    <row r="71" spans="1:9" s="238" customFormat="1" ht="18" customHeight="1">
      <c r="A71" s="233">
        <f t="shared" ref="A71:A91" si="1">A70+1</f>
        <v>67</v>
      </c>
      <c r="B71" s="241"/>
      <c r="C71" s="235"/>
      <c r="D71" s="234" t="s">
        <v>266</v>
      </c>
      <c r="E71" s="236"/>
      <c r="F71" s="235"/>
      <c r="G71" s="236"/>
      <c r="H71" s="237"/>
      <c r="I71" s="234"/>
    </row>
    <row r="72" spans="1:9" s="238" customFormat="1" ht="18" customHeight="1">
      <c r="A72" s="233">
        <f t="shared" si="1"/>
        <v>68</v>
      </c>
      <c r="B72" s="241"/>
      <c r="C72" s="235"/>
      <c r="D72" s="234" t="s">
        <v>267</v>
      </c>
      <c r="E72" s="236"/>
      <c r="F72" s="235"/>
      <c r="G72" s="236"/>
      <c r="H72" s="237"/>
      <c r="I72" s="234"/>
    </row>
    <row r="73" spans="1:9" s="238" customFormat="1" ht="18" customHeight="1">
      <c r="A73" s="233">
        <f t="shared" si="1"/>
        <v>69</v>
      </c>
      <c r="B73" s="241"/>
      <c r="C73" s="235"/>
      <c r="D73" s="234" t="s">
        <v>268</v>
      </c>
      <c r="E73" s="236"/>
      <c r="F73" s="235"/>
      <c r="G73" s="236"/>
      <c r="H73" s="237"/>
      <c r="I73" s="234"/>
    </row>
    <row r="74" spans="1:9" s="238" customFormat="1" ht="18" customHeight="1">
      <c r="A74" s="233">
        <f t="shared" si="1"/>
        <v>70</v>
      </c>
      <c r="B74" s="241"/>
      <c r="C74" s="235"/>
      <c r="D74" s="234" t="s">
        <v>269</v>
      </c>
      <c r="E74" s="236"/>
      <c r="F74" s="235"/>
      <c r="G74" s="236"/>
      <c r="H74" s="237"/>
      <c r="I74" s="234"/>
    </row>
    <row r="75" spans="1:9" s="238" customFormat="1" ht="18" customHeight="1">
      <c r="A75" s="233">
        <f t="shared" si="1"/>
        <v>71</v>
      </c>
      <c r="B75" s="241"/>
      <c r="C75" s="235"/>
      <c r="D75" s="234" t="s">
        <v>270</v>
      </c>
      <c r="E75" s="236"/>
      <c r="F75" s="235"/>
      <c r="G75" s="236"/>
      <c r="H75" s="237"/>
      <c r="I75" s="234"/>
    </row>
    <row r="76" spans="1:9" s="238" customFormat="1" ht="18" customHeight="1">
      <c r="A76" s="233">
        <f t="shared" si="1"/>
        <v>72</v>
      </c>
      <c r="B76" s="241"/>
      <c r="C76" s="235"/>
      <c r="D76" s="234" t="s">
        <v>271</v>
      </c>
      <c r="E76" s="236"/>
      <c r="F76" s="235"/>
      <c r="G76" s="236"/>
      <c r="H76" s="237"/>
      <c r="I76" s="234"/>
    </row>
    <row r="77" spans="1:9" s="238" customFormat="1" ht="18" customHeight="1">
      <c r="A77" s="233">
        <f t="shared" si="1"/>
        <v>73</v>
      </c>
      <c r="B77" s="241"/>
      <c r="C77" s="235"/>
      <c r="D77" s="234" t="s">
        <v>272</v>
      </c>
      <c r="E77" s="236"/>
      <c r="F77" s="235"/>
      <c r="G77" s="236"/>
      <c r="H77" s="237"/>
      <c r="I77" s="234"/>
    </row>
    <row r="78" spans="1:9" s="238" customFormat="1" ht="18" customHeight="1">
      <c r="A78" s="233">
        <f t="shared" si="1"/>
        <v>74</v>
      </c>
      <c r="B78" s="241"/>
      <c r="C78" s="235"/>
      <c r="D78" s="234" t="s">
        <v>273</v>
      </c>
      <c r="E78" s="236"/>
      <c r="F78" s="235"/>
      <c r="G78" s="236"/>
      <c r="H78" s="237"/>
      <c r="I78" s="234"/>
    </row>
    <row r="79" spans="1:9" s="238" customFormat="1" ht="18" customHeight="1">
      <c r="A79" s="233">
        <f t="shared" si="1"/>
        <v>75</v>
      </c>
      <c r="B79" s="241"/>
      <c r="C79" s="235"/>
      <c r="D79" s="234" t="s">
        <v>274</v>
      </c>
      <c r="E79" s="236"/>
      <c r="F79" s="235"/>
      <c r="G79" s="236"/>
      <c r="H79" s="237"/>
      <c r="I79" s="234"/>
    </row>
    <row r="80" spans="1:9" s="238" customFormat="1" ht="18" customHeight="1">
      <c r="A80" s="233">
        <f t="shared" si="1"/>
        <v>76</v>
      </c>
      <c r="B80" s="241"/>
      <c r="C80" s="235"/>
      <c r="D80" s="234" t="s">
        <v>275</v>
      </c>
      <c r="E80" s="236"/>
      <c r="F80" s="235"/>
      <c r="G80" s="236"/>
      <c r="H80" s="237"/>
      <c r="I80" s="234"/>
    </row>
    <row r="81" spans="1:9" s="238" customFormat="1" ht="18" customHeight="1">
      <c r="A81" s="233">
        <f t="shared" si="1"/>
        <v>77</v>
      </c>
      <c r="B81" s="241"/>
      <c r="C81" s="235"/>
      <c r="D81" s="234" t="s">
        <v>276</v>
      </c>
      <c r="E81" s="236"/>
      <c r="F81" s="235"/>
      <c r="G81" s="236"/>
      <c r="H81" s="237"/>
      <c r="I81" s="234"/>
    </row>
    <row r="82" spans="1:9" s="238" customFormat="1" ht="18" customHeight="1">
      <c r="A82" s="233">
        <f t="shared" si="1"/>
        <v>78</v>
      </c>
      <c r="B82" s="241"/>
      <c r="C82" s="235"/>
      <c r="D82" s="234" t="s">
        <v>277</v>
      </c>
      <c r="E82" s="236"/>
      <c r="F82" s="235"/>
      <c r="G82" s="236"/>
      <c r="H82" s="237"/>
      <c r="I82" s="234"/>
    </row>
    <row r="83" spans="1:9" s="238" customFormat="1" ht="18" customHeight="1">
      <c r="A83" s="233">
        <f t="shared" si="1"/>
        <v>79</v>
      </c>
      <c r="B83" s="241"/>
      <c r="C83" s="235"/>
      <c r="D83" s="234" t="s">
        <v>278</v>
      </c>
      <c r="E83" s="236"/>
      <c r="F83" s="235"/>
      <c r="G83" s="236"/>
      <c r="H83" s="237"/>
      <c r="I83" s="234"/>
    </row>
    <row r="84" spans="1:9" s="238" customFormat="1" ht="18" customHeight="1">
      <c r="A84" s="233">
        <f t="shared" si="1"/>
        <v>80</v>
      </c>
      <c r="B84" s="241"/>
      <c r="C84" s="235"/>
      <c r="D84" s="234" t="s">
        <v>279</v>
      </c>
      <c r="E84" s="236"/>
      <c r="F84" s="235"/>
      <c r="G84" s="236"/>
      <c r="H84" s="237"/>
      <c r="I84" s="234"/>
    </row>
    <row r="85" spans="1:9" s="238" customFormat="1" ht="18" customHeight="1">
      <c r="A85" s="233">
        <f t="shared" si="1"/>
        <v>81</v>
      </c>
      <c r="B85" s="241"/>
      <c r="C85" s="235"/>
      <c r="D85" s="234" t="s">
        <v>280</v>
      </c>
      <c r="E85" s="236"/>
      <c r="F85" s="235"/>
      <c r="G85" s="236"/>
      <c r="H85" s="237"/>
      <c r="I85" s="234"/>
    </row>
    <row r="86" spans="1:9" s="238" customFormat="1" ht="18" customHeight="1">
      <c r="A86" s="233">
        <f t="shared" si="1"/>
        <v>82</v>
      </c>
      <c r="B86" s="241"/>
      <c r="C86" s="235"/>
      <c r="D86" s="234" t="s">
        <v>281</v>
      </c>
      <c r="E86" s="236"/>
      <c r="F86" s="235"/>
      <c r="G86" s="236"/>
      <c r="H86" s="237"/>
      <c r="I86" s="234"/>
    </row>
    <row r="87" spans="1:9" s="238" customFormat="1" ht="18" customHeight="1">
      <c r="A87" s="233">
        <f t="shared" si="1"/>
        <v>83</v>
      </c>
      <c r="B87" s="241"/>
      <c r="C87" s="235"/>
      <c r="D87" s="234" t="s">
        <v>282</v>
      </c>
      <c r="E87" s="236"/>
      <c r="F87" s="235"/>
      <c r="G87" s="236"/>
      <c r="H87" s="237"/>
      <c r="I87" s="234"/>
    </row>
    <row r="88" spans="1:9" s="238" customFormat="1" ht="18" customHeight="1">
      <c r="A88" s="233">
        <f t="shared" si="1"/>
        <v>84</v>
      </c>
      <c r="B88" s="241"/>
      <c r="C88" s="235"/>
      <c r="D88" s="234" t="s">
        <v>283</v>
      </c>
      <c r="E88" s="236"/>
      <c r="F88" s="235"/>
      <c r="G88" s="236"/>
      <c r="H88" s="237"/>
      <c r="I88" s="234"/>
    </row>
    <row r="89" spans="1:9" s="238" customFormat="1" ht="18" customHeight="1">
      <c r="A89" s="233">
        <f t="shared" si="1"/>
        <v>85</v>
      </c>
      <c r="B89" s="241"/>
      <c r="C89" s="235"/>
      <c r="D89" s="234" t="s">
        <v>284</v>
      </c>
      <c r="E89" s="236"/>
      <c r="F89" s="235"/>
      <c r="G89" s="236"/>
      <c r="H89" s="237"/>
      <c r="I89" s="234"/>
    </row>
    <row r="90" spans="1:9" s="238" customFormat="1" ht="18" customHeight="1">
      <c r="A90" s="233">
        <f t="shared" si="1"/>
        <v>86</v>
      </c>
      <c r="B90" s="241"/>
      <c r="C90" s="235"/>
      <c r="D90" s="234" t="s">
        <v>285</v>
      </c>
      <c r="E90" s="236"/>
      <c r="F90" s="235"/>
      <c r="G90" s="236"/>
      <c r="H90" s="237"/>
      <c r="I90" s="234"/>
    </row>
    <row r="91" spans="1:9" s="238" customFormat="1" ht="18" customHeight="1" thickBot="1">
      <c r="A91" s="233">
        <f t="shared" si="1"/>
        <v>87</v>
      </c>
      <c r="B91" s="241"/>
      <c r="C91" s="274"/>
      <c r="D91" s="234" t="s">
        <v>286</v>
      </c>
      <c r="E91" s="236"/>
      <c r="F91" s="235"/>
      <c r="G91" s="236"/>
      <c r="H91" s="237"/>
      <c r="I91" s="234"/>
    </row>
    <row r="92" spans="1:9" ht="24" customHeight="1" thickTop="1">
      <c r="A92" s="504" t="s">
        <v>16</v>
      </c>
      <c r="B92" s="505"/>
      <c r="C92" s="505"/>
      <c r="D92" s="506"/>
      <c r="E92" s="242">
        <f>SUM(E5:E91)</f>
        <v>0</v>
      </c>
      <c r="F92" s="242"/>
      <c r="G92" s="242">
        <f>SUM(G5:G32)</f>
        <v>0</v>
      </c>
      <c r="H92" s="243">
        <f>SUM(H5:H32)</f>
        <v>0</v>
      </c>
      <c r="I92" s="244"/>
    </row>
  </sheetData>
  <autoFilter ref="A4:I92" xr:uid="{00000000-0009-0000-0000-000032000000}"/>
  <mergeCells count="1">
    <mergeCell ref="A92:D92"/>
  </mergeCells>
  <pageMargins left="0.55118110236220474" right="0.35433070866141736" top="0.98425196850393704" bottom="0.98425196850393704" header="0.51181102362204722" footer="0.51181102362204722"/>
  <pageSetup scale="4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DE0F0-285F-46B4-85C2-9B32BA2E4D74}">
  <sheetPr filterMode="1">
    <tabColor rgb="FF00B050"/>
  </sheetPr>
  <dimension ref="A1:XFB70"/>
  <sheetViews>
    <sheetView showGridLines="0" zoomScale="80" zoomScaleNormal="80" workbookViewId="0">
      <pane ySplit="6" topLeftCell="A7" activePane="bottomLeft" state="frozen"/>
      <selection pane="bottomLeft" activeCell="M79" sqref="M79"/>
    </sheetView>
  </sheetViews>
  <sheetFormatPr baseColWidth="10" defaultColWidth="9.140625" defaultRowHeight="18" customHeight="1"/>
  <cols>
    <col min="1" max="1" width="5.85546875" style="131" customWidth="1"/>
    <col min="2" max="2" width="22.28515625" style="131" customWidth="1"/>
    <col min="3" max="3" width="10.85546875" style="132" customWidth="1"/>
    <col min="4" max="4" width="18.42578125" style="131" customWidth="1"/>
    <col min="5" max="5" width="12.28515625" style="133" customWidth="1"/>
    <col min="6" max="6" width="14.85546875" style="133" hidden="1" customWidth="1"/>
    <col min="7" max="7" width="11" style="131" hidden="1" customWidth="1"/>
    <col min="8" max="8" width="13.42578125" style="133" hidden="1" customWidth="1"/>
    <col min="9" max="9" width="11.85546875" style="131" hidden="1" customWidth="1"/>
    <col min="10" max="10" width="12.28515625" style="132" hidden="1" customWidth="1"/>
    <col min="11" max="11" width="13.140625" style="131" hidden="1" customWidth="1"/>
    <col min="12" max="12" width="13.85546875" style="330" hidden="1" customWidth="1"/>
    <col min="13" max="13" width="31.7109375" style="330" customWidth="1"/>
    <col min="14" max="14" width="17.85546875" style="131" bestFit="1" customWidth="1"/>
    <col min="15" max="16384" width="9.140625" style="131"/>
  </cols>
  <sheetData>
    <row r="1" spans="1:17 16378:16382" ht="18" customHeight="1">
      <c r="B1" s="132"/>
      <c r="C1" s="484" t="s">
        <v>3036</v>
      </c>
      <c r="D1" s="484"/>
      <c r="E1" s="484"/>
      <c r="F1" s="470"/>
      <c r="P1" s="363" t="s">
        <v>6441</v>
      </c>
      <c r="Q1" s="364" t="s">
        <v>6442</v>
      </c>
    </row>
    <row r="2" spans="1:17 16378:16382" ht="18" customHeight="1">
      <c r="P2" s="365" t="s">
        <v>6443</v>
      </c>
    </row>
    <row r="3" spans="1:17 16378:16382" ht="23.25" customHeight="1">
      <c r="A3" s="134" t="s">
        <v>19214</v>
      </c>
      <c r="B3" s="134"/>
      <c r="C3" s="331"/>
      <c r="D3" s="136"/>
      <c r="N3" s="137"/>
    </row>
    <row r="4" spans="1:17 16378:16382" ht="7.5" customHeight="1"/>
    <row r="5" spans="1:17 16378:16382" ht="18" customHeight="1">
      <c r="A5" s="485" t="s">
        <v>82</v>
      </c>
      <c r="B5" s="485"/>
      <c r="C5" s="485"/>
      <c r="D5" s="485"/>
      <c r="E5" s="485"/>
      <c r="F5" s="485"/>
      <c r="G5" s="486" t="s">
        <v>83</v>
      </c>
      <c r="H5" s="487"/>
      <c r="I5" s="487"/>
      <c r="J5" s="487"/>
      <c r="K5" s="487"/>
      <c r="L5" s="488"/>
      <c r="M5" s="471" t="s">
        <v>1758</v>
      </c>
      <c r="N5" s="472" t="s">
        <v>17</v>
      </c>
    </row>
    <row r="6" spans="1:17 16378:16382" ht="18" customHeight="1" thickBo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332" t="s">
        <v>90</v>
      </c>
      <c r="K6" s="142" t="s">
        <v>91</v>
      </c>
      <c r="L6" s="333" t="s">
        <v>92</v>
      </c>
      <c r="M6" s="334"/>
      <c r="N6" s="144"/>
    </row>
    <row r="7" spans="1:17 16378:16382" ht="18" hidden="1" customHeight="1">
      <c r="A7" s="54">
        <v>1</v>
      </c>
      <c r="B7" s="131" t="s">
        <v>11246</v>
      </c>
      <c r="C7" s="374">
        <v>43810</v>
      </c>
      <c r="D7" s="54" t="s">
        <v>19215</v>
      </c>
      <c r="E7" s="375">
        <v>1515.75</v>
      </c>
      <c r="F7" s="310"/>
      <c r="G7" s="54"/>
      <c r="H7" s="131"/>
      <c r="J7" s="131"/>
      <c r="L7" s="131"/>
      <c r="M7" s="131" t="s">
        <v>19216</v>
      </c>
      <c r="N7" s="335" t="s">
        <v>19217</v>
      </c>
    </row>
    <row r="8" spans="1:17 16378:16382" ht="18" hidden="1" customHeight="1">
      <c r="A8" s="54">
        <v>2</v>
      </c>
      <c r="B8" s="131" t="s">
        <v>37</v>
      </c>
      <c r="C8" s="374">
        <v>43803</v>
      </c>
      <c r="D8" s="54" t="s">
        <v>19218</v>
      </c>
      <c r="E8" s="375">
        <v>10119.6</v>
      </c>
      <c r="F8" s="131"/>
      <c r="H8" s="131"/>
      <c r="J8" s="131"/>
      <c r="L8" s="131"/>
      <c r="M8" s="131" t="s">
        <v>19219</v>
      </c>
      <c r="N8" s="54" t="s">
        <v>19220</v>
      </c>
      <c r="XEX8" s="54"/>
      <c r="XEZ8" s="145"/>
      <c r="XFA8" s="54"/>
      <c r="XFB8" s="146"/>
    </row>
    <row r="9" spans="1:17 16378:16382" ht="18" hidden="1" customHeight="1">
      <c r="A9" s="54">
        <v>3</v>
      </c>
      <c r="B9" s="131" t="s">
        <v>37</v>
      </c>
      <c r="C9" s="374">
        <v>43810</v>
      </c>
      <c r="D9" s="54" t="s">
        <v>19221</v>
      </c>
      <c r="E9" s="375">
        <v>4814.3999999999996</v>
      </c>
      <c r="F9" s="54"/>
      <c r="G9" s="336"/>
      <c r="H9" s="146"/>
      <c r="I9" s="147"/>
      <c r="J9" s="145"/>
      <c r="K9" s="54"/>
      <c r="L9" s="310"/>
      <c r="M9" s="54" t="s">
        <v>19222</v>
      </c>
      <c r="N9" s="54" t="s">
        <v>19223</v>
      </c>
      <c r="XEX9" s="54"/>
      <c r="XEZ9" s="145"/>
      <c r="XFA9" s="54"/>
      <c r="XFB9" s="146"/>
    </row>
    <row r="10" spans="1:17 16378:16382" ht="18" hidden="1" customHeight="1">
      <c r="A10" s="54">
        <v>4</v>
      </c>
      <c r="B10" s="131" t="s">
        <v>37</v>
      </c>
      <c r="C10" s="374">
        <v>43810</v>
      </c>
      <c r="D10" s="54" t="s">
        <v>19224</v>
      </c>
      <c r="E10" s="375">
        <v>1865.58</v>
      </c>
      <c r="F10" s="54"/>
      <c r="G10" s="336"/>
      <c r="H10" s="146"/>
      <c r="I10" s="147"/>
      <c r="J10" s="145"/>
      <c r="K10" s="54"/>
      <c r="L10" s="310"/>
      <c r="M10" s="54" t="s">
        <v>19225</v>
      </c>
      <c r="N10" s="54" t="s">
        <v>19226</v>
      </c>
    </row>
    <row r="11" spans="1:17 16378:16382" ht="18" hidden="1" customHeight="1">
      <c r="A11" s="54">
        <v>5</v>
      </c>
      <c r="B11" s="131" t="s">
        <v>39</v>
      </c>
      <c r="C11" s="374">
        <v>43810</v>
      </c>
      <c r="D11" s="54" t="s">
        <v>19227</v>
      </c>
      <c r="E11" s="375">
        <v>7128</v>
      </c>
      <c r="F11" s="54"/>
      <c r="G11" s="336"/>
      <c r="H11" s="146"/>
      <c r="I11" s="147"/>
      <c r="J11" s="145"/>
      <c r="K11" s="54"/>
      <c r="L11" s="310"/>
      <c r="M11" s="54" t="s">
        <v>19228</v>
      </c>
      <c r="N11" s="54" t="s">
        <v>19229</v>
      </c>
    </row>
    <row r="12" spans="1:17 16378:16382" ht="18" hidden="1" customHeight="1">
      <c r="A12" s="54">
        <v>6</v>
      </c>
      <c r="B12" s="131" t="s">
        <v>28</v>
      </c>
      <c r="C12" s="374">
        <v>43810</v>
      </c>
      <c r="D12" s="54" t="s">
        <v>19230</v>
      </c>
      <c r="E12" s="375">
        <v>5255.88</v>
      </c>
      <c r="F12" s="54"/>
      <c r="G12" s="336"/>
      <c r="H12" s="146"/>
      <c r="I12" s="147"/>
      <c r="J12" s="145"/>
      <c r="K12" s="54"/>
      <c r="L12" s="310"/>
      <c r="M12" s="54" t="s">
        <v>19231</v>
      </c>
      <c r="N12" s="54" t="s">
        <v>19232</v>
      </c>
    </row>
    <row r="13" spans="1:17 16378:16382" ht="18" hidden="1" customHeight="1">
      <c r="A13" s="54">
        <v>7</v>
      </c>
      <c r="B13" s="131" t="s">
        <v>311</v>
      </c>
      <c r="C13" s="374">
        <v>43810</v>
      </c>
      <c r="D13" s="54" t="s">
        <v>19233</v>
      </c>
      <c r="E13" s="375">
        <v>3955.5</v>
      </c>
      <c r="F13" s="54"/>
      <c r="G13" s="336"/>
      <c r="H13" s="146"/>
      <c r="I13" s="147"/>
      <c r="J13" s="145"/>
      <c r="K13" s="54"/>
      <c r="L13" s="310"/>
      <c r="M13" s="54" t="s">
        <v>19234</v>
      </c>
      <c r="N13" s="54" t="s">
        <v>19235</v>
      </c>
    </row>
    <row r="14" spans="1:17 16378:16382" ht="18" hidden="1" customHeight="1">
      <c r="A14" s="54">
        <v>8</v>
      </c>
      <c r="B14" s="131" t="s">
        <v>189</v>
      </c>
      <c r="C14" s="374">
        <v>43839</v>
      </c>
      <c r="D14" s="54" t="s">
        <v>19236</v>
      </c>
      <c r="E14" s="375">
        <v>1808.8</v>
      </c>
      <c r="F14" s="54"/>
      <c r="G14" s="336"/>
      <c r="H14" s="146"/>
      <c r="I14" s="147"/>
      <c r="J14" s="145"/>
      <c r="K14" s="54"/>
      <c r="L14" s="310"/>
      <c r="M14" s="54" t="s">
        <v>19237</v>
      </c>
      <c r="N14" s="54" t="s">
        <v>19238</v>
      </c>
    </row>
    <row r="15" spans="1:17 16378:16382" ht="18" hidden="1" customHeight="1">
      <c r="A15" s="54">
        <v>9</v>
      </c>
      <c r="B15" s="131" t="s">
        <v>33</v>
      </c>
      <c r="C15" s="374">
        <v>43810</v>
      </c>
      <c r="D15" s="54" t="s">
        <v>19239</v>
      </c>
      <c r="E15" s="375">
        <v>2171.5300000000002</v>
      </c>
      <c r="F15" s="54"/>
      <c r="G15" s="336"/>
      <c r="H15" s="146"/>
      <c r="I15" s="147"/>
      <c r="J15" s="145"/>
      <c r="K15" s="54"/>
      <c r="L15" s="310"/>
      <c r="M15" s="54" t="s">
        <v>19240</v>
      </c>
      <c r="N15" s="54" t="s">
        <v>19241</v>
      </c>
    </row>
    <row r="16" spans="1:17 16378:16382" ht="18" hidden="1" customHeight="1">
      <c r="A16" s="54">
        <v>10</v>
      </c>
      <c r="B16" s="131" t="s">
        <v>311</v>
      </c>
      <c r="C16" s="374">
        <v>43810</v>
      </c>
      <c r="D16" s="54" t="s">
        <v>19242</v>
      </c>
      <c r="E16" s="375">
        <v>2852.1</v>
      </c>
      <c r="F16" s="54"/>
      <c r="G16" s="336"/>
      <c r="H16" s="146"/>
      <c r="I16" s="147"/>
      <c r="J16" s="145"/>
      <c r="K16" s="54"/>
      <c r="L16" s="310"/>
      <c r="M16" s="54" t="s">
        <v>19243</v>
      </c>
      <c r="N16" s="54" t="s">
        <v>19244</v>
      </c>
    </row>
    <row r="17" spans="1:14" ht="18" hidden="1" customHeight="1">
      <c r="A17" s="54">
        <v>11</v>
      </c>
      <c r="B17" s="131" t="s">
        <v>37</v>
      </c>
      <c r="C17" s="374">
        <v>43810</v>
      </c>
      <c r="D17" s="54" t="s">
        <v>19245</v>
      </c>
      <c r="E17" s="375">
        <v>10415.07</v>
      </c>
      <c r="F17" s="54"/>
      <c r="G17" s="336"/>
      <c r="H17" s="146"/>
      <c r="I17" s="147"/>
      <c r="J17" s="145"/>
      <c r="K17" s="54"/>
      <c r="L17" s="310"/>
      <c r="M17" s="54" t="s">
        <v>19246</v>
      </c>
      <c r="N17" s="54" t="s">
        <v>19247</v>
      </c>
    </row>
    <row r="18" spans="1:14" ht="18" hidden="1" customHeight="1">
      <c r="A18" s="54">
        <v>12</v>
      </c>
      <c r="B18" s="131" t="s">
        <v>22</v>
      </c>
      <c r="C18" s="374">
        <v>43810</v>
      </c>
      <c r="D18" s="54" t="s">
        <v>19248</v>
      </c>
      <c r="E18" s="375">
        <v>9394.65</v>
      </c>
      <c r="F18" s="54"/>
      <c r="G18" s="336"/>
      <c r="H18" s="146"/>
      <c r="I18" s="147"/>
      <c r="J18" s="145"/>
      <c r="K18" s="54"/>
      <c r="L18" s="310"/>
      <c r="M18" s="54" t="s">
        <v>19249</v>
      </c>
      <c r="N18" s="54" t="s">
        <v>19250</v>
      </c>
    </row>
    <row r="19" spans="1:14" ht="18" hidden="1" customHeight="1">
      <c r="A19" s="54">
        <v>13</v>
      </c>
      <c r="B19" s="131" t="s">
        <v>334</v>
      </c>
      <c r="C19" s="374">
        <v>43810</v>
      </c>
      <c r="D19" s="54" t="s">
        <v>19251</v>
      </c>
      <c r="E19" s="375">
        <v>5293.5</v>
      </c>
      <c r="F19" s="54"/>
      <c r="G19" s="336"/>
      <c r="H19" s="146"/>
      <c r="I19" s="147"/>
      <c r="J19" s="145"/>
      <c r="K19" s="54"/>
      <c r="L19" s="310"/>
      <c r="M19" s="54" t="s">
        <v>19252</v>
      </c>
      <c r="N19" s="54" t="s">
        <v>19253</v>
      </c>
    </row>
    <row r="20" spans="1:14" ht="18" hidden="1" customHeight="1">
      <c r="A20" s="54">
        <v>14</v>
      </c>
      <c r="B20" s="131" t="s">
        <v>39</v>
      </c>
      <c r="C20" s="374">
        <v>43810</v>
      </c>
      <c r="D20" s="54" t="s">
        <v>19254</v>
      </c>
      <c r="E20" s="375">
        <v>11060.4</v>
      </c>
      <c r="F20" s="54"/>
      <c r="G20" s="336"/>
      <c r="H20" s="146"/>
      <c r="I20" s="147"/>
      <c r="J20" s="145"/>
      <c r="K20" s="54"/>
      <c r="L20" s="310"/>
      <c r="M20" s="54" t="s">
        <v>19255</v>
      </c>
      <c r="N20" s="54" t="s">
        <v>19256</v>
      </c>
    </row>
    <row r="21" spans="1:14" ht="18" hidden="1" customHeight="1">
      <c r="A21" s="54">
        <v>15</v>
      </c>
      <c r="B21" s="131" t="s">
        <v>28</v>
      </c>
      <c r="C21" s="374">
        <v>43810</v>
      </c>
      <c r="D21" s="54" t="s">
        <v>19257</v>
      </c>
      <c r="E21" s="375">
        <v>406</v>
      </c>
      <c r="F21" s="54"/>
      <c r="G21" s="336"/>
      <c r="H21" s="146"/>
      <c r="I21" s="147"/>
      <c r="J21" s="145"/>
      <c r="K21" s="54"/>
      <c r="L21" s="310"/>
      <c r="M21" s="54" t="s">
        <v>19258</v>
      </c>
      <c r="N21" s="54" t="s">
        <v>19259</v>
      </c>
    </row>
    <row r="22" spans="1:14" ht="18" hidden="1" customHeight="1">
      <c r="A22" s="54">
        <v>16</v>
      </c>
      <c r="B22" s="131" t="s">
        <v>23</v>
      </c>
      <c r="C22" s="374">
        <v>43818</v>
      </c>
      <c r="D22" s="54" t="s">
        <v>19260</v>
      </c>
      <c r="E22" s="375">
        <v>256.95999999999998</v>
      </c>
      <c r="F22" s="54"/>
      <c r="G22" s="336"/>
      <c r="H22" s="146"/>
      <c r="I22" s="147"/>
      <c r="J22" s="145"/>
      <c r="K22" s="54"/>
      <c r="L22" s="310"/>
      <c r="M22" s="54" t="s">
        <v>19261</v>
      </c>
      <c r="N22" s="54" t="s">
        <v>19262</v>
      </c>
    </row>
    <row r="23" spans="1:14" ht="18" hidden="1" customHeight="1">
      <c r="A23" s="54">
        <v>17</v>
      </c>
      <c r="B23" s="131" t="s">
        <v>33</v>
      </c>
      <c r="C23" s="374">
        <v>43839</v>
      </c>
      <c r="D23" s="54" t="s">
        <v>19263</v>
      </c>
      <c r="E23" s="375">
        <v>276.5</v>
      </c>
      <c r="F23" s="54"/>
      <c r="G23" s="336"/>
      <c r="H23" s="146"/>
      <c r="I23" s="147"/>
      <c r="J23" s="145"/>
      <c r="K23" s="54"/>
      <c r="L23" s="310"/>
      <c r="M23" s="54" t="s">
        <v>19264</v>
      </c>
      <c r="N23" s="54" t="s">
        <v>19265</v>
      </c>
    </row>
    <row r="24" spans="1:14" ht="18" hidden="1" customHeight="1">
      <c r="A24" s="54">
        <v>18</v>
      </c>
      <c r="B24" s="131" t="s">
        <v>23</v>
      </c>
      <c r="C24" s="374">
        <v>43818</v>
      </c>
      <c r="D24" s="54" t="s">
        <v>19266</v>
      </c>
      <c r="E24" s="375">
        <v>1216.8</v>
      </c>
      <c r="F24" s="54"/>
      <c r="G24" s="336"/>
      <c r="H24" s="146"/>
      <c r="I24" s="147"/>
      <c r="J24" s="145"/>
      <c r="K24" s="54"/>
      <c r="L24" s="310"/>
      <c r="M24" s="54" t="s">
        <v>19267</v>
      </c>
      <c r="N24" s="54" t="s">
        <v>19268</v>
      </c>
    </row>
    <row r="25" spans="1:14" ht="18" hidden="1" customHeight="1">
      <c r="A25" s="54">
        <v>19</v>
      </c>
      <c r="B25" s="131" t="s">
        <v>22</v>
      </c>
      <c r="C25" s="374">
        <v>43818</v>
      </c>
      <c r="D25" s="54" t="s">
        <v>19269</v>
      </c>
      <c r="E25" s="375">
        <v>4923.45</v>
      </c>
      <c r="F25" s="54"/>
      <c r="G25" s="336"/>
      <c r="H25" s="146"/>
      <c r="I25" s="147"/>
      <c r="J25" s="145"/>
      <c r="K25" s="54"/>
      <c r="L25" s="310"/>
      <c r="M25" s="54" t="s">
        <v>19270</v>
      </c>
      <c r="N25" s="54" t="s">
        <v>19271</v>
      </c>
    </row>
    <row r="26" spans="1:14" ht="18" hidden="1" customHeight="1">
      <c r="A26" s="54">
        <v>20</v>
      </c>
      <c r="B26" s="131" t="s">
        <v>11246</v>
      </c>
      <c r="C26" s="374">
        <v>43839</v>
      </c>
      <c r="D26" s="54" t="s">
        <v>19272</v>
      </c>
      <c r="E26" s="375">
        <v>1515.75</v>
      </c>
      <c r="F26" s="54"/>
      <c r="G26" s="336"/>
      <c r="H26" s="146"/>
      <c r="I26" s="147"/>
      <c r="J26" s="145"/>
      <c r="K26" s="54"/>
      <c r="L26" s="310"/>
      <c r="M26" s="54" t="s">
        <v>19273</v>
      </c>
      <c r="N26" s="54" t="s">
        <v>19274</v>
      </c>
    </row>
    <row r="27" spans="1:14" ht="18" hidden="1" customHeight="1">
      <c r="A27" s="54">
        <v>21</v>
      </c>
      <c r="B27" s="131" t="s">
        <v>28</v>
      </c>
      <c r="C27" s="374">
        <v>43818</v>
      </c>
      <c r="D27" s="54" t="s">
        <v>19275</v>
      </c>
      <c r="E27" s="375">
        <v>3436.5</v>
      </c>
      <c r="F27" s="54"/>
      <c r="G27" s="336"/>
      <c r="H27" s="146"/>
      <c r="I27" s="147"/>
      <c r="J27" s="145"/>
      <c r="K27" s="54"/>
      <c r="L27" s="310"/>
      <c r="M27" s="54" t="s">
        <v>19276</v>
      </c>
      <c r="N27" s="54" t="s">
        <v>19277</v>
      </c>
    </row>
    <row r="28" spans="1:14" ht="18" hidden="1" customHeight="1">
      <c r="A28" s="54">
        <v>22</v>
      </c>
      <c r="B28" s="131" t="s">
        <v>28</v>
      </c>
      <c r="C28" s="374">
        <v>43818</v>
      </c>
      <c r="D28" s="54" t="s">
        <v>19278</v>
      </c>
      <c r="E28" s="375">
        <v>2332.6</v>
      </c>
      <c r="F28" s="54"/>
      <c r="G28" s="336"/>
      <c r="H28" s="146"/>
      <c r="I28" s="147"/>
      <c r="J28" s="145"/>
      <c r="K28" s="54"/>
      <c r="L28" s="310"/>
      <c r="M28" s="54" t="s">
        <v>19279</v>
      </c>
      <c r="N28" s="54" t="s">
        <v>19280</v>
      </c>
    </row>
    <row r="29" spans="1:14" ht="18" hidden="1" customHeight="1">
      <c r="A29" s="54">
        <v>23</v>
      </c>
      <c r="B29" s="131" t="s">
        <v>22</v>
      </c>
      <c r="C29" s="374">
        <v>43818</v>
      </c>
      <c r="D29" s="54" t="s">
        <v>19281</v>
      </c>
      <c r="E29" s="375">
        <v>2181.17</v>
      </c>
      <c r="F29" s="54"/>
      <c r="G29" s="336"/>
      <c r="H29" s="146"/>
      <c r="I29" s="147"/>
      <c r="J29" s="145"/>
      <c r="K29" s="54"/>
      <c r="L29" s="310"/>
      <c r="M29" s="54" t="s">
        <v>19282</v>
      </c>
      <c r="N29" s="54" t="s">
        <v>19283</v>
      </c>
    </row>
    <row r="30" spans="1:14" ht="18" hidden="1" customHeight="1">
      <c r="A30" s="54">
        <v>24</v>
      </c>
      <c r="B30" s="131" t="s">
        <v>148</v>
      </c>
      <c r="C30" s="374">
        <v>43818</v>
      </c>
      <c r="D30" s="54" t="s">
        <v>19284</v>
      </c>
      <c r="E30" s="375">
        <v>7174.96</v>
      </c>
      <c r="F30" s="54"/>
      <c r="G30" s="336"/>
      <c r="H30" s="146"/>
      <c r="I30" s="147"/>
      <c r="J30" s="145"/>
      <c r="K30" s="54"/>
      <c r="L30" s="310"/>
      <c r="M30" s="54" t="s">
        <v>19285</v>
      </c>
      <c r="N30" s="54" t="s">
        <v>19286</v>
      </c>
    </row>
    <row r="31" spans="1:14" ht="18" hidden="1" customHeight="1">
      <c r="A31" s="54">
        <v>25</v>
      </c>
      <c r="B31" s="131" t="s">
        <v>39</v>
      </c>
      <c r="C31" s="374">
        <v>43818</v>
      </c>
      <c r="D31" s="54" t="s">
        <v>19287</v>
      </c>
      <c r="E31" s="375">
        <v>7078.32</v>
      </c>
      <c r="F31" s="54"/>
      <c r="G31" s="336"/>
      <c r="H31" s="146"/>
      <c r="I31" s="147"/>
      <c r="J31" s="145"/>
      <c r="K31" s="54"/>
      <c r="L31" s="310"/>
      <c r="M31" s="54" t="s">
        <v>19288</v>
      </c>
      <c r="N31" s="54" t="s">
        <v>19289</v>
      </c>
    </row>
    <row r="32" spans="1:14" ht="18" hidden="1" customHeight="1">
      <c r="A32" s="54">
        <v>26</v>
      </c>
      <c r="B32" s="131" t="s">
        <v>36</v>
      </c>
      <c r="C32" s="374">
        <v>43838</v>
      </c>
      <c r="D32" s="54" t="s">
        <v>19290</v>
      </c>
      <c r="E32" s="375">
        <f>159761.5/18.5</f>
        <v>8635.7567567567567</v>
      </c>
      <c r="F32" s="54"/>
      <c r="G32" s="336"/>
      <c r="H32" s="146"/>
      <c r="I32" s="147"/>
      <c r="J32" s="145"/>
      <c r="K32" s="54"/>
      <c r="L32" s="310"/>
      <c r="M32" s="54" t="s">
        <v>19291</v>
      </c>
      <c r="N32" s="54" t="s">
        <v>19292</v>
      </c>
    </row>
    <row r="33" spans="1:14" ht="18" hidden="1" customHeight="1">
      <c r="A33" s="54">
        <v>27</v>
      </c>
      <c r="B33" s="131" t="s">
        <v>28</v>
      </c>
      <c r="C33" s="374">
        <v>43818</v>
      </c>
      <c r="D33" s="54" t="s">
        <v>19293</v>
      </c>
      <c r="E33" s="375">
        <v>2921.9</v>
      </c>
      <c r="F33" s="54"/>
      <c r="G33" s="336"/>
      <c r="H33" s="146"/>
      <c r="I33" s="147"/>
      <c r="J33" s="145"/>
      <c r="K33" s="54"/>
      <c r="L33" s="310"/>
      <c r="M33" s="54" t="s">
        <v>19294</v>
      </c>
      <c r="N33" s="54" t="s">
        <v>19295</v>
      </c>
    </row>
    <row r="34" spans="1:14" ht="18" hidden="1" customHeight="1">
      <c r="A34" s="54">
        <v>28</v>
      </c>
      <c r="B34" s="131" t="s">
        <v>33</v>
      </c>
      <c r="C34" s="374">
        <v>43818</v>
      </c>
      <c r="D34" s="54" t="s">
        <v>19296</v>
      </c>
      <c r="E34" s="375">
        <v>276.5</v>
      </c>
      <c r="F34" s="54"/>
      <c r="G34" s="336"/>
      <c r="H34" s="146"/>
      <c r="I34" s="147"/>
      <c r="J34" s="145"/>
      <c r="K34" s="54"/>
      <c r="L34" s="310"/>
      <c r="M34" s="54" t="s">
        <v>19297</v>
      </c>
      <c r="N34" s="54" t="s">
        <v>19298</v>
      </c>
    </row>
    <row r="35" spans="1:14" ht="18" hidden="1" customHeight="1">
      <c r="A35" s="54">
        <v>29</v>
      </c>
      <c r="B35" s="131" t="s">
        <v>23</v>
      </c>
      <c r="C35" s="374">
        <v>43818</v>
      </c>
      <c r="D35" s="54" t="s">
        <v>19299</v>
      </c>
      <c r="E35" s="375">
        <v>4184.83</v>
      </c>
      <c r="F35" s="54"/>
      <c r="G35" s="336"/>
      <c r="H35" s="146"/>
      <c r="I35" s="147"/>
      <c r="J35" s="145"/>
      <c r="K35" s="54"/>
      <c r="L35" s="310"/>
      <c r="M35" s="54" t="s">
        <v>19300</v>
      </c>
      <c r="N35" s="54" t="s">
        <v>19301</v>
      </c>
    </row>
    <row r="36" spans="1:14" ht="18" hidden="1" customHeight="1">
      <c r="A36" s="54">
        <v>30</v>
      </c>
      <c r="B36" s="131" t="s">
        <v>1898</v>
      </c>
      <c r="C36" s="374">
        <v>43816</v>
      </c>
      <c r="D36" s="54" t="s">
        <v>19302</v>
      </c>
      <c r="E36" s="375">
        <v>2765.53</v>
      </c>
      <c r="F36" s="54"/>
      <c r="G36" s="336"/>
      <c r="H36" s="146"/>
      <c r="I36" s="147"/>
      <c r="J36" s="145"/>
      <c r="K36" s="54"/>
      <c r="L36" s="310"/>
      <c r="M36" s="54" t="s">
        <v>19303</v>
      </c>
      <c r="N36" s="54" t="s">
        <v>19304</v>
      </c>
    </row>
    <row r="37" spans="1:14" ht="18" hidden="1" customHeight="1">
      <c r="A37" s="54">
        <v>31</v>
      </c>
      <c r="B37" s="131" t="s">
        <v>37</v>
      </c>
      <c r="C37" s="374">
        <v>43839</v>
      </c>
      <c r="D37" s="54" t="s">
        <v>19305</v>
      </c>
      <c r="E37" s="375">
        <v>10119.6</v>
      </c>
      <c r="F37" s="54"/>
      <c r="G37" s="336"/>
      <c r="H37" s="146"/>
      <c r="I37" s="147"/>
      <c r="J37" s="145"/>
      <c r="K37" s="54"/>
      <c r="L37" s="310"/>
      <c r="M37" s="54" t="s">
        <v>19306</v>
      </c>
      <c r="N37" s="54" t="s">
        <v>19307</v>
      </c>
    </row>
    <row r="38" spans="1:14" ht="18" hidden="1" customHeight="1">
      <c r="A38" s="54">
        <v>32</v>
      </c>
      <c r="B38" s="131" t="s">
        <v>23</v>
      </c>
      <c r="C38" s="374">
        <v>43818</v>
      </c>
      <c r="D38" s="54" t="s">
        <v>19308</v>
      </c>
      <c r="E38" s="375">
        <v>3613.5</v>
      </c>
      <c r="F38" s="54"/>
      <c r="G38" s="336"/>
      <c r="H38" s="146"/>
      <c r="I38" s="147"/>
      <c r="J38" s="145"/>
      <c r="K38" s="54"/>
      <c r="L38" s="310"/>
      <c r="M38" s="54" t="s">
        <v>19309</v>
      </c>
      <c r="N38" s="54" t="s">
        <v>19310</v>
      </c>
    </row>
    <row r="39" spans="1:14" ht="18" hidden="1" customHeight="1">
      <c r="A39" s="54">
        <v>33</v>
      </c>
      <c r="B39" s="131" t="s">
        <v>23</v>
      </c>
      <c r="C39" s="374">
        <v>43818</v>
      </c>
      <c r="D39" s="54" t="s">
        <v>19311</v>
      </c>
      <c r="E39" s="375">
        <v>3741.59</v>
      </c>
      <c r="F39" s="54"/>
      <c r="G39" s="336"/>
      <c r="H39" s="146"/>
      <c r="I39" s="147"/>
      <c r="J39" s="145"/>
      <c r="K39" s="54"/>
      <c r="L39" s="310"/>
      <c r="M39" s="54" t="s">
        <v>19312</v>
      </c>
      <c r="N39" s="54" t="s">
        <v>19313</v>
      </c>
    </row>
    <row r="40" spans="1:14" ht="18" hidden="1" customHeight="1">
      <c r="A40" s="54">
        <v>34</v>
      </c>
      <c r="B40" s="131" t="s">
        <v>19314</v>
      </c>
      <c r="C40" s="374">
        <v>43815</v>
      </c>
      <c r="D40" s="54" t="s">
        <v>19315</v>
      </c>
      <c r="E40" s="375">
        <v>1224</v>
      </c>
      <c r="F40" s="54"/>
      <c r="G40" s="336"/>
      <c r="H40" s="146"/>
      <c r="I40" s="147"/>
      <c r="J40" s="145"/>
      <c r="K40" s="54"/>
      <c r="L40" s="310"/>
      <c r="M40" s="54"/>
      <c r="N40" s="54" t="s">
        <v>19316</v>
      </c>
    </row>
    <row r="41" spans="1:14" ht="18" hidden="1" customHeight="1">
      <c r="A41" s="54">
        <v>35</v>
      </c>
      <c r="B41" s="131" t="s">
        <v>23</v>
      </c>
      <c r="C41" s="374">
        <v>43818</v>
      </c>
      <c r="D41" s="54" t="s">
        <v>19317</v>
      </c>
      <c r="E41" s="375">
        <v>1553.81</v>
      </c>
      <c r="F41" s="54"/>
      <c r="G41" s="336"/>
      <c r="H41" s="146"/>
      <c r="I41" s="147"/>
      <c r="J41" s="145"/>
      <c r="K41" s="54"/>
      <c r="L41" s="310"/>
      <c r="M41" s="54" t="s">
        <v>19318</v>
      </c>
      <c r="N41" s="54" t="s">
        <v>19319</v>
      </c>
    </row>
    <row r="42" spans="1:14" ht="18" hidden="1" customHeight="1">
      <c r="A42" s="54">
        <v>36</v>
      </c>
      <c r="B42" s="131" t="s">
        <v>37</v>
      </c>
      <c r="C42" s="374">
        <v>43839</v>
      </c>
      <c r="D42" s="54" t="s">
        <v>19320</v>
      </c>
      <c r="E42" s="375">
        <v>3059.31</v>
      </c>
      <c r="F42" s="54"/>
      <c r="G42" s="336"/>
      <c r="H42" s="146"/>
      <c r="I42" s="147"/>
      <c r="J42" s="145"/>
      <c r="K42" s="54"/>
      <c r="L42" s="310"/>
      <c r="M42" s="54" t="s">
        <v>19321</v>
      </c>
      <c r="N42" s="54" t="s">
        <v>19322</v>
      </c>
    </row>
    <row r="43" spans="1:14" ht="18" hidden="1" customHeight="1">
      <c r="A43" s="54">
        <v>37</v>
      </c>
      <c r="B43" s="131" t="s">
        <v>22</v>
      </c>
      <c r="C43" s="374">
        <v>43818</v>
      </c>
      <c r="D43" s="54" t="s">
        <v>19323</v>
      </c>
      <c r="E43" s="375">
        <v>8814.15</v>
      </c>
      <c r="F43" s="54"/>
      <c r="G43" s="336"/>
      <c r="H43" s="146"/>
      <c r="I43" s="147"/>
      <c r="J43" s="145"/>
      <c r="K43" s="54"/>
      <c r="L43" s="310"/>
      <c r="M43" s="54" t="s">
        <v>19324</v>
      </c>
      <c r="N43" s="54" t="s">
        <v>19325</v>
      </c>
    </row>
    <row r="44" spans="1:14" ht="18" hidden="1" customHeight="1">
      <c r="A44" s="54">
        <v>38</v>
      </c>
      <c r="B44" s="131" t="s">
        <v>148</v>
      </c>
      <c r="C44" s="374">
        <v>43818</v>
      </c>
      <c r="D44" s="54" t="s">
        <v>19326</v>
      </c>
      <c r="E44" s="375">
        <v>9575.81</v>
      </c>
      <c r="F44" s="54"/>
      <c r="G44" s="336"/>
      <c r="H44" s="146"/>
      <c r="I44" s="147"/>
      <c r="J44" s="145"/>
      <c r="K44" s="54"/>
      <c r="L44" s="310"/>
      <c r="M44" s="54" t="s">
        <v>19327</v>
      </c>
      <c r="N44" s="54" t="s">
        <v>19328</v>
      </c>
    </row>
    <row r="45" spans="1:14" ht="18" hidden="1" customHeight="1">
      <c r="A45" s="54">
        <v>39</v>
      </c>
      <c r="B45" s="131" t="s">
        <v>22</v>
      </c>
      <c r="C45" s="374">
        <v>43838</v>
      </c>
      <c r="D45" s="54" t="s">
        <v>19329</v>
      </c>
      <c r="E45" s="375">
        <v>9252.9</v>
      </c>
      <c r="F45" s="54"/>
      <c r="G45" s="336"/>
      <c r="H45" s="146"/>
      <c r="I45" s="147"/>
      <c r="J45" s="145"/>
      <c r="K45" s="54"/>
      <c r="L45" s="310"/>
      <c r="M45" s="54" t="s">
        <v>19330</v>
      </c>
      <c r="N45" s="54" t="s">
        <v>19331</v>
      </c>
    </row>
    <row r="46" spans="1:14" ht="18" hidden="1" customHeight="1">
      <c r="A46" s="54">
        <v>40</v>
      </c>
      <c r="B46" s="131" t="s">
        <v>20</v>
      </c>
      <c r="C46" s="374">
        <v>43838</v>
      </c>
      <c r="D46" s="54" t="s">
        <v>19332</v>
      </c>
      <c r="E46" s="375">
        <v>3436.5</v>
      </c>
      <c r="F46" s="54"/>
      <c r="G46" s="336"/>
      <c r="H46" s="146"/>
      <c r="I46" s="147"/>
      <c r="J46" s="145"/>
      <c r="K46" s="54"/>
      <c r="L46" s="310"/>
      <c r="M46" s="54" t="s">
        <v>19333</v>
      </c>
      <c r="N46" s="54" t="s">
        <v>19334</v>
      </c>
    </row>
    <row r="47" spans="1:14" ht="18" hidden="1" customHeight="1">
      <c r="A47" s="54">
        <v>41</v>
      </c>
      <c r="B47" s="131" t="s">
        <v>28</v>
      </c>
      <c r="C47" s="374">
        <v>43838</v>
      </c>
      <c r="D47" s="54" t="s">
        <v>19335</v>
      </c>
      <c r="E47" s="375">
        <v>1745.35</v>
      </c>
      <c r="F47" s="54"/>
      <c r="G47" s="336"/>
      <c r="H47" s="146"/>
      <c r="I47" s="147"/>
      <c r="J47" s="145"/>
      <c r="K47" s="54"/>
      <c r="L47" s="310"/>
      <c r="M47" s="54" t="s">
        <v>19336</v>
      </c>
      <c r="N47" s="54" t="s">
        <v>19337</v>
      </c>
    </row>
    <row r="48" spans="1:14" ht="18" hidden="1" customHeight="1">
      <c r="A48" s="54">
        <v>42</v>
      </c>
      <c r="B48" s="131" t="s">
        <v>19338</v>
      </c>
      <c r="C48" s="374">
        <v>43816</v>
      </c>
      <c r="D48" s="54" t="s">
        <v>19339</v>
      </c>
      <c r="E48" s="375">
        <v>1224</v>
      </c>
      <c r="F48" s="54"/>
      <c r="G48" s="336"/>
      <c r="H48" s="146"/>
      <c r="I48" s="147"/>
      <c r="J48" s="145"/>
      <c r="K48" s="54"/>
      <c r="L48" s="310"/>
      <c r="M48" s="54" t="s">
        <v>19340</v>
      </c>
      <c r="N48" s="54" t="s">
        <v>19341</v>
      </c>
    </row>
    <row r="49" spans="1:14" ht="18" hidden="1" customHeight="1">
      <c r="A49" s="54">
        <v>43</v>
      </c>
      <c r="B49" s="131" t="s">
        <v>189</v>
      </c>
      <c r="C49" s="374">
        <v>43838</v>
      </c>
      <c r="D49" s="54" t="s">
        <v>19342</v>
      </c>
      <c r="E49" s="375">
        <v>1718.36</v>
      </c>
      <c r="F49" s="54"/>
      <c r="G49" s="336"/>
      <c r="H49" s="146"/>
      <c r="I49" s="147"/>
      <c r="J49" s="145"/>
      <c r="K49" s="54"/>
      <c r="L49" s="310"/>
      <c r="M49" s="54" t="s">
        <v>19343</v>
      </c>
      <c r="N49" s="54" t="s">
        <v>19344</v>
      </c>
    </row>
    <row r="50" spans="1:14" ht="18" hidden="1" customHeight="1">
      <c r="A50" s="54">
        <v>44</v>
      </c>
      <c r="B50" s="131" t="s">
        <v>1858</v>
      </c>
      <c r="C50" s="374">
        <v>43838</v>
      </c>
      <c r="D50" s="54" t="s">
        <v>19345</v>
      </c>
      <c r="E50" s="375">
        <v>4072.73</v>
      </c>
      <c r="F50" s="54"/>
      <c r="G50" s="336"/>
      <c r="H50" s="146"/>
      <c r="I50" s="147"/>
      <c r="J50" s="145"/>
      <c r="K50" s="54"/>
      <c r="L50" s="310"/>
      <c r="M50" s="54" t="s">
        <v>19346</v>
      </c>
      <c r="N50" s="54" t="s">
        <v>19347</v>
      </c>
    </row>
    <row r="51" spans="1:14" ht="18" hidden="1" customHeight="1">
      <c r="A51" s="54">
        <v>45</v>
      </c>
      <c r="B51" s="131" t="s">
        <v>37</v>
      </c>
      <c r="C51" s="374">
        <v>43838</v>
      </c>
      <c r="D51" s="54" t="s">
        <v>19348</v>
      </c>
      <c r="E51" s="375">
        <v>8612.26</v>
      </c>
      <c r="F51" s="54"/>
      <c r="G51" s="336"/>
      <c r="H51" s="146"/>
      <c r="I51" s="147"/>
      <c r="J51" s="145"/>
      <c r="K51" s="54"/>
      <c r="L51" s="310"/>
      <c r="M51" s="54" t="s">
        <v>19349</v>
      </c>
      <c r="N51" s="54" t="s">
        <v>19350</v>
      </c>
    </row>
    <row r="52" spans="1:14" ht="18" hidden="1" customHeight="1">
      <c r="A52" s="54">
        <v>46</v>
      </c>
      <c r="B52" s="131" t="s">
        <v>36</v>
      </c>
      <c r="C52" s="374">
        <v>43838</v>
      </c>
      <c r="D52" s="54" t="s">
        <v>19351</v>
      </c>
      <c r="E52" s="375">
        <f>169888.27/18.5</f>
        <v>9183.1497297297283</v>
      </c>
      <c r="F52" s="54"/>
      <c r="G52" s="336"/>
      <c r="H52" s="146"/>
      <c r="I52" s="147"/>
      <c r="J52" s="145"/>
      <c r="K52" s="54"/>
      <c r="L52" s="310"/>
      <c r="M52" s="54" t="s">
        <v>19352</v>
      </c>
      <c r="N52" s="54" t="s">
        <v>19353</v>
      </c>
    </row>
    <row r="53" spans="1:14" ht="18" hidden="1" customHeight="1">
      <c r="A53" s="54">
        <v>47</v>
      </c>
      <c r="B53" s="131" t="s">
        <v>33</v>
      </c>
      <c r="C53" s="374">
        <v>43838</v>
      </c>
      <c r="D53" s="54" t="s">
        <v>19354</v>
      </c>
      <c r="E53" s="375">
        <v>3004.9</v>
      </c>
      <c r="F53" s="54"/>
      <c r="G53" s="336"/>
      <c r="H53" s="146"/>
      <c r="I53" s="147"/>
      <c r="J53" s="145"/>
      <c r="K53" s="54"/>
      <c r="L53" s="310"/>
      <c r="M53" s="54" t="s">
        <v>19355</v>
      </c>
      <c r="N53" s="54" t="s">
        <v>19356</v>
      </c>
    </row>
    <row r="54" spans="1:14" ht="18" hidden="1" customHeight="1">
      <c r="A54" s="54">
        <v>48</v>
      </c>
      <c r="B54" s="131" t="s">
        <v>28</v>
      </c>
      <c r="C54" s="374">
        <v>43838</v>
      </c>
      <c r="D54" s="54" t="s">
        <v>19357</v>
      </c>
      <c r="E54" s="375">
        <v>2351</v>
      </c>
      <c r="F54" s="54"/>
      <c r="G54" s="336"/>
      <c r="H54" s="146"/>
      <c r="I54" s="147"/>
      <c r="J54" s="145"/>
      <c r="K54" s="54"/>
      <c r="L54" s="310"/>
      <c r="M54" s="54" t="s">
        <v>19358</v>
      </c>
      <c r="N54" s="54" t="s">
        <v>19359</v>
      </c>
    </row>
    <row r="55" spans="1:14" ht="18" hidden="1" customHeight="1">
      <c r="A55" s="54">
        <v>49</v>
      </c>
      <c r="B55" s="131" t="s">
        <v>148</v>
      </c>
      <c r="C55" s="374">
        <v>43838</v>
      </c>
      <c r="D55" s="54" t="s">
        <v>19360</v>
      </c>
      <c r="E55" s="375">
        <v>5980</v>
      </c>
      <c r="F55" s="54"/>
      <c r="G55" s="336"/>
      <c r="H55" s="146"/>
      <c r="I55" s="147"/>
      <c r="J55" s="145"/>
      <c r="K55" s="54"/>
      <c r="L55" s="310"/>
      <c r="M55" s="54" t="s">
        <v>19361</v>
      </c>
      <c r="N55" s="54" t="s">
        <v>19362</v>
      </c>
    </row>
    <row r="56" spans="1:14" ht="18" hidden="1" customHeight="1">
      <c r="A56" s="54">
        <v>50</v>
      </c>
      <c r="B56" s="131" t="s">
        <v>33</v>
      </c>
      <c r="C56" s="374">
        <v>43838</v>
      </c>
      <c r="D56" s="54" t="s">
        <v>19363</v>
      </c>
      <c r="E56" s="375">
        <v>1106</v>
      </c>
      <c r="F56" s="54"/>
      <c r="G56" s="336"/>
      <c r="H56" s="146"/>
      <c r="I56" s="147"/>
      <c r="J56" s="145"/>
      <c r="K56" s="54"/>
      <c r="L56" s="310"/>
      <c r="M56" s="54" t="s">
        <v>19364</v>
      </c>
      <c r="N56" s="54" t="s">
        <v>19365</v>
      </c>
    </row>
    <row r="57" spans="1:14" ht="18" hidden="1" customHeight="1">
      <c r="A57" s="54">
        <v>51</v>
      </c>
      <c r="B57" s="131" t="s">
        <v>334</v>
      </c>
      <c r="C57" s="374">
        <v>43838</v>
      </c>
      <c r="D57" s="54" t="s">
        <v>19366</v>
      </c>
      <c r="E57" s="375">
        <v>1566.6</v>
      </c>
      <c r="F57" s="54"/>
      <c r="G57" s="336"/>
      <c r="H57" s="146"/>
      <c r="I57" s="147"/>
      <c r="J57" s="145"/>
      <c r="K57" s="54"/>
      <c r="L57" s="310"/>
      <c r="M57" s="54" t="s">
        <v>19367</v>
      </c>
      <c r="N57" s="54" t="s">
        <v>19368</v>
      </c>
    </row>
    <row r="58" spans="1:14" ht="18" hidden="1" customHeight="1">
      <c r="A58" s="54">
        <v>52</v>
      </c>
      <c r="B58" s="131" t="s">
        <v>22</v>
      </c>
      <c r="C58" s="374">
        <v>43838</v>
      </c>
      <c r="D58" s="54" t="s">
        <v>19369</v>
      </c>
      <c r="E58" s="375">
        <v>8272.7999999999993</v>
      </c>
      <c r="F58" s="54"/>
      <c r="G58" s="336"/>
      <c r="H58" s="146"/>
      <c r="I58" s="147"/>
      <c r="J58" s="145"/>
      <c r="K58" s="54"/>
      <c r="L58" s="310"/>
      <c r="M58" s="54" t="s">
        <v>19370</v>
      </c>
      <c r="N58" s="54" t="s">
        <v>19371</v>
      </c>
    </row>
    <row r="59" spans="1:14" ht="18" hidden="1" customHeight="1">
      <c r="A59" s="54">
        <v>53</v>
      </c>
      <c r="B59" s="131" t="s">
        <v>334</v>
      </c>
      <c r="C59" s="374">
        <v>43838</v>
      </c>
      <c r="D59" s="54" t="s">
        <v>19372</v>
      </c>
      <c r="E59" s="375">
        <v>4476</v>
      </c>
      <c r="F59" s="54"/>
      <c r="G59" s="336"/>
      <c r="H59" s="146"/>
      <c r="I59" s="147"/>
      <c r="J59" s="145"/>
      <c r="K59" s="54"/>
      <c r="L59" s="310"/>
      <c r="M59" s="54" t="s">
        <v>19373</v>
      </c>
      <c r="N59" s="54" t="s">
        <v>19374</v>
      </c>
    </row>
    <row r="60" spans="1:14" ht="18" hidden="1" customHeight="1">
      <c r="A60" s="54">
        <v>54</v>
      </c>
      <c r="B60" s="131" t="s">
        <v>39</v>
      </c>
      <c r="C60" s="374">
        <v>43838</v>
      </c>
      <c r="D60" s="54" t="s">
        <v>19375</v>
      </c>
      <c r="E60" s="375">
        <v>6599.34</v>
      </c>
      <c r="F60" s="54"/>
      <c r="G60" s="336"/>
      <c r="H60" s="146"/>
      <c r="I60" s="147"/>
      <c r="J60" s="145"/>
      <c r="K60" s="54"/>
      <c r="L60" s="310"/>
      <c r="M60" s="54" t="s">
        <v>19376</v>
      </c>
      <c r="N60" s="54" t="s">
        <v>19377</v>
      </c>
    </row>
    <row r="61" spans="1:14" ht="18" hidden="1" customHeight="1">
      <c r="A61" s="54">
        <v>55</v>
      </c>
      <c r="B61" s="131" t="s">
        <v>334</v>
      </c>
      <c r="C61" s="374">
        <v>43838</v>
      </c>
      <c r="D61" s="54" t="s">
        <v>19378</v>
      </c>
      <c r="E61" s="375">
        <v>4680</v>
      </c>
      <c r="F61" s="54"/>
      <c r="G61" s="336"/>
      <c r="H61" s="146"/>
      <c r="I61" s="147"/>
      <c r="J61" s="145"/>
      <c r="K61" s="54"/>
      <c r="L61" s="310"/>
      <c r="M61" s="54" t="s">
        <v>19379</v>
      </c>
      <c r="N61" s="54" t="s">
        <v>19380</v>
      </c>
    </row>
    <row r="62" spans="1:14" ht="18" hidden="1" customHeight="1">
      <c r="A62" s="54">
        <v>56</v>
      </c>
      <c r="B62" s="131" t="s">
        <v>1858</v>
      </c>
      <c r="C62" s="374">
        <v>43838</v>
      </c>
      <c r="D62" s="54" t="s">
        <v>19381</v>
      </c>
      <c r="E62" s="375">
        <v>3973.7</v>
      </c>
      <c r="F62" s="54"/>
      <c r="G62" s="336"/>
      <c r="H62" s="146"/>
      <c r="I62" s="147"/>
      <c r="J62" s="145"/>
      <c r="K62" s="54"/>
      <c r="L62" s="310"/>
      <c r="M62" s="54" t="s">
        <v>19382</v>
      </c>
      <c r="N62" s="54" t="s">
        <v>19383</v>
      </c>
    </row>
    <row r="63" spans="1:14" ht="18" hidden="1" customHeight="1">
      <c r="A63" s="54">
        <v>57</v>
      </c>
      <c r="B63" s="131" t="s">
        <v>28</v>
      </c>
      <c r="C63" s="374">
        <v>43838</v>
      </c>
      <c r="D63" s="54" t="s">
        <v>19384</v>
      </c>
      <c r="E63" s="375">
        <v>1870.4</v>
      </c>
      <c r="F63" s="54"/>
      <c r="G63" s="336"/>
      <c r="H63" s="146"/>
      <c r="I63" s="147"/>
      <c r="J63" s="145"/>
      <c r="K63" s="54"/>
      <c r="L63" s="310"/>
      <c r="M63" s="54" t="s">
        <v>19385</v>
      </c>
      <c r="N63" s="54" t="s">
        <v>19386</v>
      </c>
    </row>
    <row r="64" spans="1:14" ht="18" hidden="1" customHeight="1">
      <c r="A64" s="54">
        <v>58</v>
      </c>
      <c r="B64" s="131" t="s">
        <v>28</v>
      </c>
      <c r="C64" s="374">
        <v>43838</v>
      </c>
      <c r="D64" s="54" t="s">
        <v>19387</v>
      </c>
      <c r="E64" s="375">
        <v>6075.3</v>
      </c>
      <c r="F64" s="54"/>
      <c r="G64" s="336"/>
      <c r="H64" s="146"/>
      <c r="I64" s="147"/>
      <c r="J64" s="145"/>
      <c r="K64" s="54"/>
      <c r="L64" s="310"/>
      <c r="M64" s="54" t="s">
        <v>19388</v>
      </c>
      <c r="N64" s="54" t="s">
        <v>19389</v>
      </c>
    </row>
    <row r="65" spans="1:14" ht="18" hidden="1" customHeight="1">
      <c r="A65" s="54">
        <v>59</v>
      </c>
      <c r="B65" s="131" t="s">
        <v>148</v>
      </c>
      <c r="C65" s="374">
        <v>43844</v>
      </c>
      <c r="D65" s="54" t="s">
        <v>19390</v>
      </c>
      <c r="E65" s="375">
        <v>12142.24</v>
      </c>
      <c r="F65" s="54"/>
      <c r="G65" s="336"/>
      <c r="H65" s="146"/>
      <c r="I65" s="147"/>
      <c r="J65" s="145"/>
      <c r="K65" s="54"/>
      <c r="L65" s="310"/>
      <c r="M65" s="54" t="s">
        <v>19391</v>
      </c>
      <c r="N65" s="54" t="s">
        <v>19392</v>
      </c>
    </row>
    <row r="66" spans="1:14" ht="18" hidden="1" customHeight="1">
      <c r="A66" s="54">
        <v>60</v>
      </c>
      <c r="B66" s="131" t="s">
        <v>148</v>
      </c>
      <c r="C66" s="374">
        <v>43844</v>
      </c>
      <c r="D66" s="54" t="s">
        <v>19393</v>
      </c>
      <c r="E66" s="375">
        <v>3449.5</v>
      </c>
      <c r="F66" s="54"/>
      <c r="G66" s="336"/>
      <c r="H66" s="146"/>
      <c r="I66" s="147"/>
      <c r="J66" s="145"/>
      <c r="K66" s="54"/>
      <c r="L66" s="310"/>
      <c r="M66" s="54" t="s">
        <v>19394</v>
      </c>
      <c r="N66" s="54" t="s">
        <v>19395</v>
      </c>
    </row>
    <row r="67" spans="1:14" ht="18" hidden="1" customHeight="1">
      <c r="A67" s="54">
        <v>61</v>
      </c>
      <c r="B67" s="131" t="s">
        <v>37</v>
      </c>
      <c r="C67" s="374">
        <v>43844</v>
      </c>
      <c r="D67" s="341" t="s">
        <v>19396</v>
      </c>
      <c r="E67" s="375">
        <v>6775.36</v>
      </c>
      <c r="F67" s="54"/>
      <c r="G67" s="336"/>
      <c r="H67" s="146"/>
      <c r="I67" s="147"/>
      <c r="J67" s="145"/>
      <c r="K67" s="54"/>
      <c r="L67" s="310"/>
      <c r="M67" s="54" t="s">
        <v>19397</v>
      </c>
      <c r="N67" s="54" t="s">
        <v>19398</v>
      </c>
    </row>
    <row r="68" spans="1:14" ht="18" hidden="1" customHeight="1">
      <c r="A68" s="54">
        <v>62</v>
      </c>
      <c r="B68" s="131" t="s">
        <v>1858</v>
      </c>
      <c r="C68" s="374">
        <v>43844</v>
      </c>
      <c r="D68" s="341" t="s">
        <v>19399</v>
      </c>
      <c r="E68" s="375">
        <v>7541.08</v>
      </c>
      <c r="F68" s="54"/>
      <c r="G68" s="336"/>
      <c r="H68" s="146"/>
      <c r="I68" s="147"/>
      <c r="J68" s="145"/>
      <c r="K68" s="54"/>
      <c r="L68" s="310"/>
      <c r="M68" s="54" t="s">
        <v>19400</v>
      </c>
      <c r="N68" s="54" t="s">
        <v>19401</v>
      </c>
    </row>
    <row r="69" spans="1:14" ht="18" hidden="1" customHeight="1" thickBot="1">
      <c r="A69" s="313">
        <v>63</v>
      </c>
      <c r="B69" s="362" t="s">
        <v>13126</v>
      </c>
      <c r="C69" s="384"/>
      <c r="D69" s="341" t="s">
        <v>19402</v>
      </c>
      <c r="E69" s="375">
        <v>215.38</v>
      </c>
      <c r="F69" s="54"/>
      <c r="G69" s="336"/>
      <c r="H69" s="146"/>
      <c r="I69" s="147"/>
      <c r="J69" s="145"/>
      <c r="K69" s="54"/>
      <c r="L69" s="310"/>
      <c r="M69" s="54" t="s">
        <v>19402</v>
      </c>
      <c r="N69" s="54" t="s">
        <v>19403</v>
      </c>
    </row>
    <row r="70" spans="1:14" ht="18" customHeight="1" thickTop="1">
      <c r="A70" s="489"/>
      <c r="B70" s="490"/>
      <c r="C70" s="491"/>
      <c r="D70" s="492"/>
      <c r="E70" s="148">
        <f>SUM(E7:E69)</f>
        <v>288260.90648648649</v>
      </c>
      <c r="F70" s="148"/>
      <c r="G70" s="469"/>
      <c r="H70" s="148">
        <f>SUM(H9:H51)</f>
        <v>0</v>
      </c>
      <c r="I70" s="148">
        <f>SUM(I9:I51)</f>
        <v>0</v>
      </c>
      <c r="J70" s="343"/>
      <c r="K70" s="344"/>
      <c r="L70" s="345"/>
      <c r="M70" s="345"/>
      <c r="N70" s="149"/>
    </row>
  </sheetData>
  <autoFilter ref="A6:N71" xr:uid="{00000000-0009-0000-0000-000008000000}">
    <filterColumn colId="13">
      <filters blank="1"/>
    </filterColumn>
  </autoFilter>
  <mergeCells count="4">
    <mergeCell ref="C1:E1"/>
    <mergeCell ref="A5:F5"/>
    <mergeCell ref="G5:L5"/>
    <mergeCell ref="A70:D70"/>
  </mergeCells>
  <pageMargins left="0.55118110236220497" right="0.35433070866141703" top="0.39370078740157499" bottom="0.39370078740157499" header="0.511811023622047" footer="0.511811023622047"/>
  <pageSetup scale="9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8643D-F5CE-47F0-AAB7-E0693A1E95DD}">
  <sheetPr>
    <pageSetUpPr fitToPage="1"/>
  </sheetPr>
  <dimension ref="A1:O840"/>
  <sheetViews>
    <sheetView showGridLines="0" tabSelected="1" zoomScale="110" zoomScaleNormal="110" zoomScaleSheetLayoutView="70" workbookViewId="0">
      <pane ySplit="6" topLeftCell="A84" activePane="bottomLeft" state="frozen"/>
      <selection activeCell="F835" sqref="F835"/>
      <selection pane="bottomLeft" activeCell="E100" sqref="E100"/>
    </sheetView>
  </sheetViews>
  <sheetFormatPr baseColWidth="10" defaultColWidth="9.140625" defaultRowHeight="18" customHeight="1"/>
  <cols>
    <col min="1" max="1" width="5.85546875" style="89" customWidth="1"/>
    <col min="2" max="2" width="23.85546875" style="89" customWidth="1"/>
    <col min="3" max="3" width="10.85546875" style="90" customWidth="1"/>
    <col min="4" max="4" width="15.5703125" style="89" customWidth="1"/>
    <col min="5" max="5" width="20" style="89" customWidth="1"/>
    <col min="6" max="6" width="15.7109375" style="121" bestFit="1" customWidth="1"/>
    <col min="7" max="7" width="14.5703125" style="121" customWidth="1"/>
    <col min="8" max="8" width="16.42578125" style="89" hidden="1" customWidth="1"/>
    <col min="9" max="9" width="13.5703125" style="121" hidden="1" customWidth="1"/>
    <col min="10" max="10" width="13.7109375" style="89" customWidth="1"/>
    <col min="11" max="11" width="15.42578125" style="90" hidden="1" customWidth="1"/>
    <col min="12" max="12" width="23.85546875" style="89" hidden="1" customWidth="1"/>
    <col min="13" max="13" width="19.5703125" style="93" hidden="1" customWidth="1"/>
    <col min="14" max="14" width="31.42578125" style="89" bestFit="1" customWidth="1"/>
    <col min="15" max="15" width="11.5703125" style="89" bestFit="1" customWidth="1"/>
    <col min="16" max="16384" width="9.140625" style="89"/>
  </cols>
  <sheetData>
    <row r="1" spans="1:14" ht="18" customHeight="1">
      <c r="F1" s="120"/>
      <c r="G1" s="465" t="s">
        <v>488</v>
      </c>
    </row>
    <row r="3" spans="1:14" ht="18" customHeight="1">
      <c r="A3" s="94" t="s">
        <v>18223</v>
      </c>
      <c r="B3" s="94"/>
      <c r="C3" s="122"/>
      <c r="D3" s="96"/>
      <c r="E3" s="96"/>
      <c r="N3" s="97"/>
    </row>
    <row r="4" spans="1:14" ht="7.5" customHeight="1"/>
    <row r="5" spans="1:14" ht="18" customHeight="1">
      <c r="A5" s="493" t="s">
        <v>82</v>
      </c>
      <c r="B5" s="494"/>
      <c r="C5" s="494"/>
      <c r="D5" s="494"/>
      <c r="E5" s="494"/>
      <c r="F5" s="494"/>
      <c r="G5" s="495"/>
      <c r="H5" s="493" t="s">
        <v>83</v>
      </c>
      <c r="I5" s="494"/>
      <c r="J5" s="494"/>
      <c r="K5" s="494"/>
      <c r="L5" s="494"/>
      <c r="M5" s="495"/>
      <c r="N5" s="98" t="s">
        <v>17</v>
      </c>
    </row>
    <row r="6" spans="1:14" ht="18" customHeight="1">
      <c r="A6" s="99" t="s">
        <v>1</v>
      </c>
      <c r="B6" s="325" t="s">
        <v>2</v>
      </c>
      <c r="C6" s="100" t="s">
        <v>84</v>
      </c>
      <c r="D6" s="99" t="s">
        <v>85</v>
      </c>
      <c r="E6" s="99" t="s">
        <v>93</v>
      </c>
      <c r="F6" s="123" t="s">
        <v>86</v>
      </c>
      <c r="G6" s="123" t="s">
        <v>87</v>
      </c>
      <c r="H6" s="102" t="s">
        <v>88</v>
      </c>
      <c r="I6" s="124" t="s">
        <v>86</v>
      </c>
      <c r="J6" s="102" t="s">
        <v>89</v>
      </c>
      <c r="K6" s="104" t="s">
        <v>90</v>
      </c>
      <c r="L6" s="102" t="s">
        <v>91</v>
      </c>
      <c r="M6" s="105" t="s">
        <v>92</v>
      </c>
      <c r="N6" s="106"/>
    </row>
    <row r="7" spans="1:14" ht="18" customHeight="1">
      <c r="A7" s="351"/>
      <c r="B7" s="107" t="s">
        <v>330</v>
      </c>
      <c r="C7" s="108">
        <v>43801</v>
      </c>
      <c r="D7" s="324" t="s">
        <v>19171</v>
      </c>
      <c r="E7" s="324" t="s">
        <v>1709</v>
      </c>
      <c r="F7" s="126">
        <v>5151.8999999999996</v>
      </c>
      <c r="G7" s="107" t="str">
        <f t="shared" ref="G7:G8" si="0">D7</f>
        <v>SH19-12550A</v>
      </c>
      <c r="H7" s="351"/>
      <c r="I7" s="126"/>
      <c r="J7" s="107"/>
      <c r="K7" s="108"/>
      <c r="L7" s="107"/>
      <c r="M7" s="319"/>
      <c r="N7" s="352"/>
    </row>
    <row r="8" spans="1:14" s="434" customFormat="1" ht="18" customHeight="1">
      <c r="A8" s="351">
        <v>1</v>
      </c>
      <c r="B8" s="107" t="s">
        <v>335</v>
      </c>
      <c r="C8" s="108">
        <v>43801</v>
      </c>
      <c r="D8" s="416" t="s">
        <v>18305</v>
      </c>
      <c r="E8" s="324" t="s">
        <v>1709</v>
      </c>
      <c r="F8" s="126">
        <v>1487.65</v>
      </c>
      <c r="G8" s="107" t="str">
        <f t="shared" si="0"/>
        <v>SH19-12874</v>
      </c>
      <c r="H8" s="430"/>
      <c r="I8" s="428"/>
      <c r="J8" s="431"/>
      <c r="K8" s="432"/>
      <c r="L8" s="429"/>
      <c r="M8" s="433"/>
      <c r="N8" s="429"/>
    </row>
    <row r="9" spans="1:14" s="434" customFormat="1" ht="18" customHeight="1">
      <c r="A9" s="351">
        <v>2</v>
      </c>
      <c r="B9" s="107" t="s">
        <v>332</v>
      </c>
      <c r="C9" s="108">
        <v>43801</v>
      </c>
      <c r="D9" s="416" t="s">
        <v>18306</v>
      </c>
      <c r="E9" s="324" t="s">
        <v>1709</v>
      </c>
      <c r="F9" s="126">
        <v>2331</v>
      </c>
      <c r="G9" s="107" t="str">
        <f t="shared" ref="G9:G72" si="1">D9</f>
        <v>SH19-12875</v>
      </c>
      <c r="H9" s="430"/>
      <c r="I9" s="428"/>
      <c r="J9" s="431"/>
      <c r="K9" s="432"/>
      <c r="L9" s="429"/>
      <c r="M9" s="433"/>
      <c r="N9" s="429"/>
    </row>
    <row r="10" spans="1:14" s="434" customFormat="1" ht="18" customHeight="1">
      <c r="A10" s="351">
        <v>3</v>
      </c>
      <c r="B10" s="107" t="s">
        <v>237</v>
      </c>
      <c r="C10" s="108">
        <v>43801</v>
      </c>
      <c r="D10" s="416" t="s">
        <v>18307</v>
      </c>
      <c r="E10" s="324" t="s">
        <v>1709</v>
      </c>
      <c r="F10" s="126">
        <v>5505.3</v>
      </c>
      <c r="G10" s="107" t="str">
        <f t="shared" si="1"/>
        <v>SH19-12876</v>
      </c>
      <c r="H10" s="430"/>
      <c r="I10" s="428"/>
      <c r="J10" s="431"/>
      <c r="K10" s="432"/>
      <c r="L10" s="429"/>
      <c r="M10" s="433"/>
      <c r="N10" s="429"/>
    </row>
    <row r="11" spans="1:14" s="434" customFormat="1" ht="18" customHeight="1">
      <c r="A11" s="351">
        <v>4</v>
      </c>
      <c r="B11" s="107" t="s">
        <v>1754</v>
      </c>
      <c r="C11" s="108">
        <v>43801</v>
      </c>
      <c r="D11" s="416" t="s">
        <v>18308</v>
      </c>
      <c r="E11" s="324" t="s">
        <v>1709</v>
      </c>
      <c r="F11" s="126">
        <v>4470.88</v>
      </c>
      <c r="G11" s="107" t="str">
        <f t="shared" si="1"/>
        <v>SH19-12877</v>
      </c>
      <c r="H11" s="430"/>
      <c r="I11" s="428"/>
      <c r="J11" s="431"/>
      <c r="K11" s="432"/>
      <c r="L11" s="429"/>
      <c r="M11" s="433"/>
      <c r="N11" s="429"/>
    </row>
    <row r="12" spans="1:14" s="434" customFormat="1" ht="18" customHeight="1">
      <c r="A12" s="351">
        <v>5</v>
      </c>
      <c r="B12" s="107" t="s">
        <v>43</v>
      </c>
      <c r="C12" s="108">
        <v>43801</v>
      </c>
      <c r="D12" s="416" t="s">
        <v>18309</v>
      </c>
      <c r="E12" s="324" t="s">
        <v>1709</v>
      </c>
      <c r="F12" s="126">
        <v>2447.3000000000002</v>
      </c>
      <c r="G12" s="107" t="str">
        <f t="shared" si="1"/>
        <v>SH19-12878</v>
      </c>
      <c r="H12" s="430"/>
      <c r="I12" s="428"/>
      <c r="J12" s="431"/>
      <c r="K12" s="432"/>
      <c r="L12" s="429"/>
      <c r="M12" s="433"/>
      <c r="N12" s="429"/>
    </row>
    <row r="13" spans="1:14" s="434" customFormat="1" ht="18" customHeight="1">
      <c r="A13" s="351">
        <v>6</v>
      </c>
      <c r="B13" s="107" t="s">
        <v>42</v>
      </c>
      <c r="C13" s="108">
        <v>43802</v>
      </c>
      <c r="D13" s="416" t="s">
        <v>18310</v>
      </c>
      <c r="E13" s="324" t="s">
        <v>18217</v>
      </c>
      <c r="F13" s="126">
        <v>9012.49</v>
      </c>
      <c r="G13" s="107" t="str">
        <f t="shared" si="1"/>
        <v>SH19-12879</v>
      </c>
      <c r="H13" s="430"/>
      <c r="I13" s="428"/>
      <c r="J13" s="431"/>
      <c r="K13" s="432"/>
      <c r="L13" s="429"/>
      <c r="M13" s="433"/>
      <c r="N13" s="429"/>
    </row>
    <row r="14" spans="1:14" s="434" customFormat="1" ht="18" customHeight="1">
      <c r="A14" s="351">
        <v>7</v>
      </c>
      <c r="B14" s="107" t="s">
        <v>42</v>
      </c>
      <c r="C14" s="108">
        <v>43802</v>
      </c>
      <c r="D14" s="416" t="s">
        <v>18311</v>
      </c>
      <c r="E14" s="324" t="s">
        <v>18217</v>
      </c>
      <c r="F14" s="126">
        <v>4818.59</v>
      </c>
      <c r="G14" s="107" t="str">
        <f t="shared" si="1"/>
        <v>SH19-12880</v>
      </c>
      <c r="H14" s="430"/>
      <c r="I14" s="428"/>
      <c r="J14" s="431"/>
      <c r="K14" s="432"/>
      <c r="L14" s="429"/>
      <c r="M14" s="433"/>
      <c r="N14" s="429"/>
    </row>
    <row r="15" spans="1:14" s="434" customFormat="1" ht="18" customHeight="1">
      <c r="A15" s="351">
        <v>8</v>
      </c>
      <c r="B15" s="107" t="s">
        <v>42</v>
      </c>
      <c r="C15" s="108">
        <v>43802</v>
      </c>
      <c r="D15" s="416" t="s">
        <v>18312</v>
      </c>
      <c r="E15" s="324" t="s">
        <v>18217</v>
      </c>
      <c r="F15" s="126">
        <v>6216.92</v>
      </c>
      <c r="G15" s="107" t="str">
        <f t="shared" si="1"/>
        <v>SH19-12881</v>
      </c>
      <c r="H15" s="430"/>
      <c r="I15" s="428"/>
      <c r="J15" s="431"/>
      <c r="K15" s="432"/>
      <c r="L15" s="429"/>
      <c r="M15" s="433"/>
      <c r="N15" s="429"/>
    </row>
    <row r="16" spans="1:14" s="434" customFormat="1" ht="18" customHeight="1">
      <c r="A16" s="351">
        <v>9</v>
      </c>
      <c r="B16" s="107" t="s">
        <v>42</v>
      </c>
      <c r="C16" s="108">
        <v>43802</v>
      </c>
      <c r="D16" s="416" t="s">
        <v>18313</v>
      </c>
      <c r="E16" s="324" t="s">
        <v>18217</v>
      </c>
      <c r="F16" s="126">
        <v>12013.28</v>
      </c>
      <c r="G16" s="107" t="str">
        <f t="shared" si="1"/>
        <v>SH19-12882</v>
      </c>
      <c r="H16" s="430"/>
      <c r="I16" s="428"/>
      <c r="J16" s="431"/>
      <c r="K16" s="432"/>
      <c r="L16" s="429"/>
      <c r="M16" s="433"/>
      <c r="N16" s="429"/>
    </row>
    <row r="17" spans="1:14" s="434" customFormat="1" ht="18" customHeight="1">
      <c r="A17" s="351">
        <v>10</v>
      </c>
      <c r="B17" s="107" t="s">
        <v>42</v>
      </c>
      <c r="C17" s="108">
        <v>43802</v>
      </c>
      <c r="D17" s="416" t="s">
        <v>18314</v>
      </c>
      <c r="E17" s="324" t="s">
        <v>18217</v>
      </c>
      <c r="F17" s="126">
        <v>11299.58</v>
      </c>
      <c r="G17" s="107" t="str">
        <f t="shared" si="1"/>
        <v>SH19-12883</v>
      </c>
      <c r="H17" s="430"/>
      <c r="I17" s="428"/>
      <c r="J17" s="431"/>
      <c r="K17" s="432"/>
      <c r="L17" s="429"/>
      <c r="M17" s="433"/>
      <c r="N17" s="429"/>
    </row>
    <row r="18" spans="1:14" s="434" customFormat="1" ht="18" customHeight="1">
      <c r="A18" s="351">
        <v>11</v>
      </c>
      <c r="B18" s="107" t="s">
        <v>42</v>
      </c>
      <c r="C18" s="108">
        <v>43802</v>
      </c>
      <c r="D18" s="416" t="s">
        <v>18315</v>
      </c>
      <c r="E18" s="324" t="s">
        <v>18217</v>
      </c>
      <c r="F18" s="126">
        <v>3134.08</v>
      </c>
      <c r="G18" s="107" t="str">
        <f t="shared" si="1"/>
        <v>SH19-12884</v>
      </c>
      <c r="H18" s="430"/>
      <c r="I18" s="428"/>
      <c r="J18" s="431"/>
      <c r="K18" s="432"/>
      <c r="L18" s="429"/>
      <c r="M18" s="433"/>
      <c r="N18" s="429"/>
    </row>
    <row r="19" spans="1:14" s="434" customFormat="1" ht="18" customHeight="1">
      <c r="A19" s="351">
        <v>12</v>
      </c>
      <c r="B19" s="107" t="s">
        <v>42</v>
      </c>
      <c r="C19" s="108">
        <v>43802</v>
      </c>
      <c r="D19" s="416" t="s">
        <v>18316</v>
      </c>
      <c r="E19" s="324" t="s">
        <v>18217</v>
      </c>
      <c r="F19" s="126">
        <v>1639.17</v>
      </c>
      <c r="G19" s="107" t="str">
        <f t="shared" si="1"/>
        <v>SH19-12885</v>
      </c>
      <c r="H19" s="430"/>
      <c r="I19" s="428"/>
      <c r="J19" s="431"/>
      <c r="K19" s="432"/>
      <c r="L19" s="429"/>
      <c r="M19" s="433"/>
      <c r="N19" s="429"/>
    </row>
    <row r="20" spans="1:14" s="434" customFormat="1" ht="18" customHeight="1">
      <c r="A20" s="351">
        <v>13</v>
      </c>
      <c r="B20" s="107" t="s">
        <v>42</v>
      </c>
      <c r="C20" s="108">
        <v>43802</v>
      </c>
      <c r="D20" s="416" t="s">
        <v>18317</v>
      </c>
      <c r="E20" s="324" t="s">
        <v>18217</v>
      </c>
      <c r="F20" s="126">
        <v>576.79</v>
      </c>
      <c r="G20" s="107" t="str">
        <f t="shared" si="1"/>
        <v>SH19-12886</v>
      </c>
      <c r="H20" s="430"/>
      <c r="I20" s="428"/>
      <c r="J20" s="431"/>
      <c r="K20" s="432"/>
      <c r="L20" s="429"/>
      <c r="M20" s="433"/>
      <c r="N20" s="429"/>
    </row>
    <row r="21" spans="1:14" s="434" customFormat="1" ht="18" customHeight="1">
      <c r="A21" s="351">
        <v>14</v>
      </c>
      <c r="B21" s="107" t="s">
        <v>42</v>
      </c>
      <c r="C21" s="108">
        <v>43802</v>
      </c>
      <c r="D21" s="416" t="s">
        <v>18318</v>
      </c>
      <c r="E21" s="324" t="s">
        <v>18217</v>
      </c>
      <c r="F21" s="126">
        <v>3254.77</v>
      </c>
      <c r="G21" s="107" t="str">
        <f t="shared" si="1"/>
        <v>SH19-12887</v>
      </c>
      <c r="H21" s="430"/>
      <c r="I21" s="428"/>
      <c r="J21" s="431"/>
      <c r="K21" s="432"/>
      <c r="L21" s="429"/>
      <c r="M21" s="433"/>
      <c r="N21" s="429"/>
    </row>
    <row r="22" spans="1:14" s="434" customFormat="1" ht="18" customHeight="1">
      <c r="A22" s="351">
        <v>15</v>
      </c>
      <c r="B22" s="107" t="s">
        <v>42</v>
      </c>
      <c r="C22" s="108">
        <v>43802</v>
      </c>
      <c r="D22" s="416" t="s">
        <v>18319</v>
      </c>
      <c r="E22" s="324" t="s">
        <v>18217</v>
      </c>
      <c r="F22" s="126">
        <v>3772.26</v>
      </c>
      <c r="G22" s="107" t="str">
        <f t="shared" si="1"/>
        <v>SH19-12888</v>
      </c>
      <c r="H22" s="430"/>
      <c r="I22" s="428"/>
      <c r="J22" s="431"/>
      <c r="K22" s="432"/>
      <c r="L22" s="429"/>
      <c r="M22" s="433"/>
      <c r="N22" s="429"/>
    </row>
    <row r="23" spans="1:14" s="434" customFormat="1" ht="18" customHeight="1">
      <c r="A23" s="351">
        <v>16</v>
      </c>
      <c r="B23" s="107" t="s">
        <v>42</v>
      </c>
      <c r="C23" s="108">
        <v>43802</v>
      </c>
      <c r="D23" s="416" t="s">
        <v>18320</v>
      </c>
      <c r="E23" s="324" t="s">
        <v>18217</v>
      </c>
      <c r="F23" s="126">
        <v>1192.4000000000001</v>
      </c>
      <c r="G23" s="107" t="str">
        <f t="shared" si="1"/>
        <v>SH19-12889</v>
      </c>
      <c r="H23" s="430"/>
      <c r="I23" s="428"/>
      <c r="J23" s="431"/>
      <c r="K23" s="432"/>
      <c r="L23" s="429"/>
      <c r="M23" s="433"/>
      <c r="N23" s="429"/>
    </row>
    <row r="24" spans="1:14" s="434" customFormat="1" ht="18" customHeight="1">
      <c r="A24" s="351">
        <v>17</v>
      </c>
      <c r="B24" s="107" t="s">
        <v>42</v>
      </c>
      <c r="C24" s="108">
        <v>43802</v>
      </c>
      <c r="D24" s="416" t="s">
        <v>18321</v>
      </c>
      <c r="E24" s="324" t="s">
        <v>18217</v>
      </c>
      <c r="F24" s="126">
        <v>1523.52</v>
      </c>
      <c r="G24" s="107" t="str">
        <f t="shared" si="1"/>
        <v>SH19-12890</v>
      </c>
      <c r="H24" s="430"/>
      <c r="I24" s="428"/>
      <c r="J24" s="431"/>
      <c r="K24" s="432"/>
      <c r="L24" s="429"/>
      <c r="M24" s="433"/>
      <c r="N24" s="429"/>
    </row>
    <row r="25" spans="1:14" s="434" customFormat="1" ht="18" customHeight="1">
      <c r="A25" s="351">
        <v>18</v>
      </c>
      <c r="B25" s="107"/>
      <c r="C25" s="108"/>
      <c r="D25" s="401" t="s">
        <v>18322</v>
      </c>
      <c r="E25" s="324" t="s">
        <v>1709</v>
      </c>
      <c r="F25" s="126">
        <v>0</v>
      </c>
      <c r="G25" s="107" t="str">
        <f t="shared" si="1"/>
        <v>SH19-12891</v>
      </c>
      <c r="H25" s="430"/>
      <c r="I25" s="428"/>
      <c r="J25" s="431"/>
      <c r="K25" s="432"/>
      <c r="L25" s="429"/>
      <c r="M25" s="433"/>
      <c r="N25" s="429"/>
    </row>
    <row r="26" spans="1:14" s="434" customFormat="1" ht="18" customHeight="1">
      <c r="A26" s="351">
        <v>19</v>
      </c>
      <c r="B26" s="107" t="s">
        <v>329</v>
      </c>
      <c r="C26" s="108">
        <v>43801</v>
      </c>
      <c r="D26" s="416" t="s">
        <v>18323</v>
      </c>
      <c r="E26" s="324" t="s">
        <v>1709</v>
      </c>
      <c r="F26" s="126">
        <v>5305.2</v>
      </c>
      <c r="G26" s="107" t="str">
        <f t="shared" si="1"/>
        <v>SH19-12892</v>
      </c>
      <c r="H26" s="430"/>
      <c r="I26" s="428"/>
      <c r="J26" s="431"/>
      <c r="K26" s="432"/>
      <c r="L26" s="429"/>
      <c r="M26" s="433"/>
      <c r="N26" s="429"/>
    </row>
    <row r="27" spans="1:14" s="434" customFormat="1" ht="18" customHeight="1">
      <c r="A27" s="351">
        <v>20</v>
      </c>
      <c r="B27" s="107" t="s">
        <v>12962</v>
      </c>
      <c r="C27" s="108">
        <v>43801</v>
      </c>
      <c r="D27" s="416" t="s">
        <v>18324</v>
      </c>
      <c r="E27" s="324" t="s">
        <v>1709</v>
      </c>
      <c r="F27" s="126">
        <v>1568.88</v>
      </c>
      <c r="G27" s="107" t="str">
        <f t="shared" si="1"/>
        <v>SH19-12893</v>
      </c>
      <c r="H27" s="430"/>
      <c r="I27" s="428"/>
      <c r="J27" s="431"/>
      <c r="K27" s="432"/>
      <c r="L27" s="429"/>
      <c r="M27" s="433"/>
      <c r="N27" s="429"/>
    </row>
    <row r="28" spans="1:14" s="434" customFormat="1" ht="18" customHeight="1">
      <c r="A28" s="351">
        <v>21</v>
      </c>
      <c r="B28" s="107" t="s">
        <v>355</v>
      </c>
      <c r="C28" s="108">
        <v>43801</v>
      </c>
      <c r="D28" s="416" t="s">
        <v>18325</v>
      </c>
      <c r="E28" s="324" t="s">
        <v>1709</v>
      </c>
      <c r="F28" s="126">
        <v>4088.85</v>
      </c>
      <c r="G28" s="107" t="str">
        <f t="shared" si="1"/>
        <v>SH19-12894</v>
      </c>
      <c r="H28" s="430"/>
      <c r="I28" s="428"/>
      <c r="J28" s="431"/>
      <c r="K28" s="432"/>
      <c r="L28" s="429"/>
      <c r="M28" s="433"/>
      <c r="N28" s="429"/>
    </row>
    <row r="29" spans="1:14" s="434" customFormat="1" ht="18" customHeight="1">
      <c r="A29" s="351">
        <v>22</v>
      </c>
      <c r="B29" s="107"/>
      <c r="C29" s="108"/>
      <c r="D29" s="401" t="s">
        <v>18326</v>
      </c>
      <c r="E29" s="324" t="s">
        <v>1709</v>
      </c>
      <c r="F29" s="126">
        <v>0</v>
      </c>
      <c r="G29" s="107" t="str">
        <f t="shared" si="1"/>
        <v>SH19-12895</v>
      </c>
      <c r="H29" s="430"/>
      <c r="I29" s="428"/>
      <c r="J29" s="431"/>
      <c r="K29" s="432"/>
      <c r="L29" s="429"/>
      <c r="M29" s="433"/>
      <c r="N29" s="429"/>
    </row>
    <row r="30" spans="1:14" s="434" customFormat="1" ht="18" customHeight="1">
      <c r="A30" s="351">
        <v>23</v>
      </c>
      <c r="B30" s="107"/>
      <c r="C30" s="108"/>
      <c r="D30" s="401" t="s">
        <v>18327</v>
      </c>
      <c r="E30" s="324" t="s">
        <v>1709</v>
      </c>
      <c r="F30" s="126">
        <v>0</v>
      </c>
      <c r="G30" s="107" t="str">
        <f t="shared" si="1"/>
        <v>SH19-12896</v>
      </c>
      <c r="H30" s="430"/>
      <c r="I30" s="428"/>
      <c r="J30" s="431"/>
      <c r="K30" s="432"/>
      <c r="L30" s="429"/>
      <c r="M30" s="433"/>
      <c r="N30" s="429"/>
    </row>
    <row r="31" spans="1:14" s="434" customFormat="1" ht="18" customHeight="1">
      <c r="A31" s="351">
        <v>24</v>
      </c>
      <c r="B31" s="107" t="s">
        <v>238</v>
      </c>
      <c r="C31" s="108">
        <v>43801</v>
      </c>
      <c r="D31" s="416" t="s">
        <v>18328</v>
      </c>
      <c r="E31" s="324" t="s">
        <v>1709</v>
      </c>
      <c r="F31" s="126">
        <v>4669.84</v>
      </c>
      <c r="G31" s="107" t="str">
        <f t="shared" si="1"/>
        <v>SH19-12897</v>
      </c>
      <c r="H31" s="430"/>
      <c r="I31" s="428"/>
      <c r="J31" s="431"/>
      <c r="K31" s="432"/>
      <c r="L31" s="429"/>
      <c r="M31" s="433"/>
      <c r="N31" s="429"/>
    </row>
    <row r="32" spans="1:14" s="434" customFormat="1" ht="18" customHeight="1">
      <c r="A32" s="351">
        <v>25</v>
      </c>
      <c r="B32" s="107" t="s">
        <v>50</v>
      </c>
      <c r="C32" s="108">
        <v>43801</v>
      </c>
      <c r="D32" s="416" t="s">
        <v>18329</v>
      </c>
      <c r="E32" s="324" t="s">
        <v>1709</v>
      </c>
      <c r="F32" s="126">
        <v>13217.58</v>
      </c>
      <c r="G32" s="107" t="str">
        <f t="shared" si="1"/>
        <v>SH19-12898</v>
      </c>
      <c r="H32" s="430"/>
      <c r="I32" s="428"/>
      <c r="J32" s="431"/>
      <c r="K32" s="432"/>
      <c r="L32" s="429"/>
      <c r="M32" s="433"/>
      <c r="N32" s="429"/>
    </row>
    <row r="33" spans="1:14" s="434" customFormat="1" ht="18" customHeight="1">
      <c r="A33" s="351">
        <v>26</v>
      </c>
      <c r="B33" s="107" t="s">
        <v>288</v>
      </c>
      <c r="C33" s="108">
        <v>43801</v>
      </c>
      <c r="D33" s="416" t="s">
        <v>18330</v>
      </c>
      <c r="E33" s="324" t="s">
        <v>1709</v>
      </c>
      <c r="F33" s="126">
        <v>190.5</v>
      </c>
      <c r="G33" s="107" t="str">
        <f t="shared" si="1"/>
        <v>SH19-12899</v>
      </c>
      <c r="H33" s="430"/>
      <c r="I33" s="428"/>
      <c r="J33" s="431"/>
      <c r="K33" s="432"/>
      <c r="L33" s="429"/>
      <c r="M33" s="433"/>
      <c r="N33" s="429"/>
    </row>
    <row r="34" spans="1:14" s="434" customFormat="1" ht="18" customHeight="1">
      <c r="A34" s="351">
        <v>27</v>
      </c>
      <c r="B34" s="107" t="s">
        <v>42</v>
      </c>
      <c r="C34" s="108">
        <v>43801</v>
      </c>
      <c r="D34" s="416" t="s">
        <v>18331</v>
      </c>
      <c r="E34" s="324" t="s">
        <v>18214</v>
      </c>
      <c r="F34" s="126">
        <v>29.58</v>
      </c>
      <c r="G34" s="107" t="str">
        <f t="shared" si="1"/>
        <v>SH19-12900</v>
      </c>
      <c r="H34" s="430"/>
      <c r="I34" s="428"/>
      <c r="J34" s="431"/>
      <c r="K34" s="432"/>
      <c r="L34" s="429"/>
      <c r="M34" s="433"/>
      <c r="N34" s="429"/>
    </row>
    <row r="35" spans="1:14" s="434" customFormat="1" ht="18" customHeight="1">
      <c r="A35" s="351">
        <v>28</v>
      </c>
      <c r="B35" s="107" t="s">
        <v>42</v>
      </c>
      <c r="C35" s="108">
        <v>43801</v>
      </c>
      <c r="D35" s="416" t="s">
        <v>18332</v>
      </c>
      <c r="E35" s="324" t="s">
        <v>18214</v>
      </c>
      <c r="F35" s="126">
        <v>207.55</v>
      </c>
      <c r="G35" s="107" t="str">
        <f t="shared" si="1"/>
        <v>SH19-12901</v>
      </c>
      <c r="H35" s="430"/>
      <c r="I35" s="428"/>
      <c r="J35" s="431"/>
      <c r="K35" s="432"/>
      <c r="L35" s="429"/>
      <c r="M35" s="433"/>
      <c r="N35" s="429"/>
    </row>
    <row r="36" spans="1:14" s="434" customFormat="1" ht="18" customHeight="1">
      <c r="A36" s="351">
        <v>29</v>
      </c>
      <c r="B36" s="107" t="s">
        <v>346</v>
      </c>
      <c r="C36" s="108">
        <v>43801</v>
      </c>
      <c r="D36" s="416" t="s">
        <v>18333</v>
      </c>
      <c r="E36" s="324" t="s">
        <v>1709</v>
      </c>
      <c r="F36" s="126">
        <v>2880</v>
      </c>
      <c r="G36" s="107" t="str">
        <f t="shared" si="1"/>
        <v>SH19-12902</v>
      </c>
      <c r="H36" s="430"/>
      <c r="I36" s="428"/>
      <c r="J36" s="431"/>
      <c r="K36" s="432"/>
      <c r="L36" s="429"/>
      <c r="M36" s="433"/>
      <c r="N36" s="429"/>
    </row>
    <row r="37" spans="1:14" s="434" customFormat="1" ht="18" customHeight="1">
      <c r="A37" s="351">
        <v>30</v>
      </c>
      <c r="B37" s="107" t="s">
        <v>1746</v>
      </c>
      <c r="C37" s="108"/>
      <c r="D37" s="402" t="s">
        <v>18334</v>
      </c>
      <c r="E37" s="324" t="s">
        <v>1709</v>
      </c>
      <c r="F37" s="126">
        <v>0</v>
      </c>
      <c r="G37" s="107" t="str">
        <f t="shared" si="1"/>
        <v>SH19-12903</v>
      </c>
      <c r="H37" s="430"/>
      <c r="I37" s="428"/>
      <c r="J37" s="431"/>
      <c r="K37" s="432"/>
      <c r="L37" s="429"/>
      <c r="M37" s="433"/>
      <c r="N37" s="429"/>
    </row>
    <row r="38" spans="1:14" s="434" customFormat="1" ht="18" customHeight="1">
      <c r="A38" s="351">
        <v>31</v>
      </c>
      <c r="B38" s="107" t="s">
        <v>1746</v>
      </c>
      <c r="C38" s="108"/>
      <c r="D38" s="402" t="s">
        <v>18335</v>
      </c>
      <c r="E38" s="324" t="s">
        <v>1709</v>
      </c>
      <c r="F38" s="126">
        <v>0</v>
      </c>
      <c r="G38" s="107" t="str">
        <f t="shared" si="1"/>
        <v>SH19-12904</v>
      </c>
      <c r="H38" s="430"/>
      <c r="I38" s="428"/>
      <c r="J38" s="431"/>
      <c r="K38" s="432"/>
      <c r="L38" s="429"/>
      <c r="M38" s="433"/>
      <c r="N38" s="429"/>
    </row>
    <row r="39" spans="1:14" s="434" customFormat="1" ht="18" customHeight="1">
      <c r="A39" s="351">
        <v>32</v>
      </c>
      <c r="B39" s="107" t="s">
        <v>141</v>
      </c>
      <c r="C39" s="108">
        <v>43801</v>
      </c>
      <c r="D39" s="416" t="s">
        <v>18336</v>
      </c>
      <c r="E39" s="324" t="s">
        <v>1709</v>
      </c>
      <c r="F39" s="126">
        <v>3384</v>
      </c>
      <c r="G39" s="107" t="str">
        <f t="shared" si="1"/>
        <v>SH19-12905</v>
      </c>
      <c r="H39" s="430"/>
      <c r="I39" s="428"/>
      <c r="J39" s="431"/>
      <c r="K39" s="432"/>
      <c r="L39" s="429"/>
      <c r="M39" s="433"/>
      <c r="N39" s="429"/>
    </row>
    <row r="40" spans="1:14" s="434" customFormat="1" ht="18" customHeight="1">
      <c r="A40" s="351">
        <v>33</v>
      </c>
      <c r="B40" s="107" t="s">
        <v>1746</v>
      </c>
      <c r="C40" s="108"/>
      <c r="D40" s="402" t="s">
        <v>18337</v>
      </c>
      <c r="E40" s="324" t="s">
        <v>1709</v>
      </c>
      <c r="F40" s="126">
        <v>0</v>
      </c>
      <c r="G40" s="107" t="str">
        <f t="shared" si="1"/>
        <v>SH19-12906</v>
      </c>
      <c r="H40" s="430"/>
      <c r="I40" s="428"/>
      <c r="J40" s="431"/>
      <c r="K40" s="432"/>
      <c r="L40" s="429"/>
      <c r="M40" s="433"/>
      <c r="N40" s="429"/>
    </row>
    <row r="41" spans="1:14" s="434" customFormat="1" ht="18" customHeight="1">
      <c r="A41" s="351">
        <v>34</v>
      </c>
      <c r="B41" s="107" t="s">
        <v>142</v>
      </c>
      <c r="C41" s="108">
        <v>43801</v>
      </c>
      <c r="D41" s="416" t="s">
        <v>18338</v>
      </c>
      <c r="E41" s="324" t="s">
        <v>1709</v>
      </c>
      <c r="F41" s="126">
        <v>2150.48</v>
      </c>
      <c r="G41" s="107" t="str">
        <f t="shared" si="1"/>
        <v>SH19-12907</v>
      </c>
      <c r="H41" s="430"/>
      <c r="I41" s="428"/>
      <c r="J41" s="431"/>
      <c r="K41" s="432"/>
      <c r="L41" s="429"/>
      <c r="M41" s="433"/>
      <c r="N41" s="429"/>
    </row>
    <row r="42" spans="1:14" s="434" customFormat="1" ht="18" customHeight="1">
      <c r="A42" s="351">
        <v>35</v>
      </c>
      <c r="B42" s="107" t="s">
        <v>142</v>
      </c>
      <c r="C42" s="108">
        <v>43801</v>
      </c>
      <c r="D42" s="416" t="s">
        <v>18339</v>
      </c>
      <c r="E42" s="324" t="s">
        <v>1709</v>
      </c>
      <c r="F42" s="126">
        <v>630.14</v>
      </c>
      <c r="G42" s="107" t="str">
        <f t="shared" si="1"/>
        <v>SH19-12908</v>
      </c>
      <c r="H42" s="430"/>
      <c r="I42" s="428"/>
      <c r="J42" s="431"/>
      <c r="K42" s="432"/>
      <c r="L42" s="429"/>
      <c r="M42" s="433"/>
      <c r="N42" s="429"/>
    </row>
    <row r="43" spans="1:14" s="434" customFormat="1" ht="18" customHeight="1">
      <c r="A43" s="351">
        <v>36</v>
      </c>
      <c r="B43" s="107" t="s">
        <v>42</v>
      </c>
      <c r="C43" s="108">
        <v>43801</v>
      </c>
      <c r="D43" s="416" t="s">
        <v>18340</v>
      </c>
      <c r="E43" s="324" t="s">
        <v>18214</v>
      </c>
      <c r="F43" s="126">
        <v>1880.25</v>
      </c>
      <c r="G43" s="107" t="str">
        <f t="shared" si="1"/>
        <v>SH19-12909</v>
      </c>
      <c r="H43" s="430"/>
      <c r="I43" s="428"/>
      <c r="J43" s="431"/>
      <c r="K43" s="432"/>
      <c r="L43" s="429"/>
      <c r="M43" s="433"/>
      <c r="N43" s="429"/>
    </row>
    <row r="44" spans="1:14" s="434" customFormat="1" ht="18" customHeight="1">
      <c r="A44" s="351">
        <v>37</v>
      </c>
      <c r="B44" s="107" t="s">
        <v>1746</v>
      </c>
      <c r="C44" s="108"/>
      <c r="D44" s="402" t="s">
        <v>18341</v>
      </c>
      <c r="E44" s="324" t="s">
        <v>1709</v>
      </c>
      <c r="F44" s="126">
        <v>0</v>
      </c>
      <c r="G44" s="107" t="str">
        <f t="shared" si="1"/>
        <v>SH19-12910</v>
      </c>
      <c r="H44" s="430"/>
      <c r="I44" s="428"/>
      <c r="J44" s="431"/>
      <c r="K44" s="432"/>
      <c r="L44" s="429"/>
      <c r="M44" s="433"/>
      <c r="N44" s="429"/>
    </row>
    <row r="45" spans="1:14" s="434" customFormat="1" ht="18" customHeight="1">
      <c r="A45" s="351">
        <v>38</v>
      </c>
      <c r="B45" s="107" t="s">
        <v>238</v>
      </c>
      <c r="C45" s="108">
        <v>43801</v>
      </c>
      <c r="D45" s="416" t="s">
        <v>18342</v>
      </c>
      <c r="E45" s="324" t="s">
        <v>1709</v>
      </c>
      <c r="F45" s="126">
        <v>3175.95</v>
      </c>
      <c r="G45" s="107" t="str">
        <f t="shared" si="1"/>
        <v>SH19-12911</v>
      </c>
      <c r="H45" s="430"/>
      <c r="I45" s="428"/>
      <c r="J45" s="431"/>
      <c r="K45" s="432"/>
      <c r="L45" s="429"/>
      <c r="M45" s="433"/>
      <c r="N45" s="429"/>
    </row>
    <row r="46" spans="1:14" s="434" customFormat="1" ht="18" customHeight="1">
      <c r="A46" s="351">
        <v>39</v>
      </c>
      <c r="B46" s="107" t="s">
        <v>238</v>
      </c>
      <c r="C46" s="108">
        <v>43801</v>
      </c>
      <c r="D46" s="416" t="s">
        <v>18343</v>
      </c>
      <c r="E46" s="324" t="s">
        <v>1709</v>
      </c>
      <c r="F46" s="126">
        <v>2132.6999999999998</v>
      </c>
      <c r="G46" s="107" t="str">
        <f t="shared" si="1"/>
        <v>SH19-12912</v>
      </c>
      <c r="H46" s="430"/>
      <c r="I46" s="428"/>
      <c r="J46" s="431"/>
      <c r="K46" s="432"/>
      <c r="L46" s="429"/>
      <c r="M46" s="433"/>
      <c r="N46" s="429"/>
    </row>
    <row r="47" spans="1:14" s="434" customFormat="1" ht="18" customHeight="1">
      <c r="A47" s="351">
        <v>40</v>
      </c>
      <c r="B47" s="107" t="s">
        <v>1746</v>
      </c>
      <c r="C47" s="108"/>
      <c r="D47" s="402" t="s">
        <v>18344</v>
      </c>
      <c r="E47" s="324" t="s">
        <v>1709</v>
      </c>
      <c r="F47" s="126">
        <v>0</v>
      </c>
      <c r="G47" s="107" t="str">
        <f t="shared" si="1"/>
        <v>SH19-12913</v>
      </c>
      <c r="H47" s="430"/>
      <c r="I47" s="428"/>
      <c r="J47" s="431"/>
      <c r="K47" s="432"/>
      <c r="L47" s="429"/>
      <c r="M47" s="433"/>
      <c r="N47" s="429"/>
    </row>
    <row r="48" spans="1:14" s="434" customFormat="1" ht="18" customHeight="1">
      <c r="A48" s="351">
        <v>41</v>
      </c>
      <c r="B48" s="107" t="s">
        <v>42</v>
      </c>
      <c r="C48" s="108">
        <v>43802</v>
      </c>
      <c r="D48" s="416" t="s">
        <v>18345</v>
      </c>
      <c r="E48" s="324" t="s">
        <v>18217</v>
      </c>
      <c r="F48" s="126">
        <v>8829.7000000000007</v>
      </c>
      <c r="G48" s="107" t="str">
        <f t="shared" si="1"/>
        <v>SH19-12914</v>
      </c>
      <c r="H48" s="430"/>
      <c r="I48" s="428"/>
      <c r="J48" s="431"/>
      <c r="K48" s="432"/>
      <c r="L48" s="429"/>
      <c r="M48" s="433"/>
      <c r="N48" s="429"/>
    </row>
    <row r="49" spans="1:14" s="434" customFormat="1" ht="18" customHeight="1">
      <c r="A49" s="351">
        <v>42</v>
      </c>
      <c r="B49" s="107" t="s">
        <v>42</v>
      </c>
      <c r="C49" s="108">
        <v>43802</v>
      </c>
      <c r="D49" s="416" t="s">
        <v>18346</v>
      </c>
      <c r="E49" s="324" t="s">
        <v>18217</v>
      </c>
      <c r="F49" s="126">
        <v>6580.9</v>
      </c>
      <c r="G49" s="107" t="str">
        <f t="shared" si="1"/>
        <v>SH19-12915</v>
      </c>
      <c r="H49" s="430"/>
      <c r="I49" s="428"/>
      <c r="J49" s="431"/>
      <c r="K49" s="432"/>
      <c r="L49" s="429"/>
      <c r="M49" s="433"/>
      <c r="N49" s="429"/>
    </row>
    <row r="50" spans="1:14" s="434" customFormat="1" ht="18" customHeight="1">
      <c r="A50" s="351">
        <v>43</v>
      </c>
      <c r="B50" s="107" t="s">
        <v>42</v>
      </c>
      <c r="C50" s="108">
        <v>43802</v>
      </c>
      <c r="D50" s="416" t="s">
        <v>18347</v>
      </c>
      <c r="E50" s="324" t="s">
        <v>18217</v>
      </c>
      <c r="F50" s="126">
        <v>5518.54</v>
      </c>
      <c r="G50" s="107" t="str">
        <f t="shared" si="1"/>
        <v>SH19-12916</v>
      </c>
      <c r="H50" s="430"/>
      <c r="I50" s="428"/>
      <c r="J50" s="431"/>
      <c r="K50" s="432"/>
      <c r="L50" s="429"/>
      <c r="M50" s="433"/>
      <c r="N50" s="429"/>
    </row>
    <row r="51" spans="1:14" s="434" customFormat="1" ht="18" customHeight="1">
      <c r="A51" s="351">
        <v>44</v>
      </c>
      <c r="B51" s="107" t="s">
        <v>42</v>
      </c>
      <c r="C51" s="108">
        <v>43802</v>
      </c>
      <c r="D51" s="416" t="s">
        <v>18348</v>
      </c>
      <c r="E51" s="324" t="s">
        <v>18217</v>
      </c>
      <c r="F51" s="126">
        <v>7506.7</v>
      </c>
      <c r="G51" s="107" t="str">
        <f t="shared" si="1"/>
        <v>SH19-12917</v>
      </c>
      <c r="H51" s="430"/>
      <c r="I51" s="428"/>
      <c r="J51" s="431"/>
      <c r="K51" s="432"/>
      <c r="L51" s="429"/>
      <c r="M51" s="433"/>
      <c r="N51" s="429"/>
    </row>
    <row r="52" spans="1:14" s="434" customFormat="1" ht="18" customHeight="1">
      <c r="A52" s="351">
        <v>45</v>
      </c>
      <c r="B52" s="107" t="s">
        <v>42</v>
      </c>
      <c r="C52" s="108">
        <v>43567</v>
      </c>
      <c r="D52" s="416" t="s">
        <v>18349</v>
      </c>
      <c r="E52" s="324" t="s">
        <v>19140</v>
      </c>
      <c r="F52" s="126">
        <v>8286.68</v>
      </c>
      <c r="G52" s="107" t="str">
        <f t="shared" si="1"/>
        <v>SH19-12918</v>
      </c>
      <c r="H52" s="430"/>
      <c r="I52" s="428"/>
      <c r="J52" s="431"/>
      <c r="K52" s="432"/>
      <c r="L52" s="429"/>
      <c r="M52" s="433"/>
      <c r="N52" s="429"/>
    </row>
    <row r="53" spans="1:14" s="434" customFormat="1" ht="18" customHeight="1">
      <c r="A53" s="351">
        <v>46</v>
      </c>
      <c r="B53" s="107" t="s">
        <v>42</v>
      </c>
      <c r="C53" s="108">
        <v>43567</v>
      </c>
      <c r="D53" s="416" t="s">
        <v>18350</v>
      </c>
      <c r="E53" s="324" t="s">
        <v>19140</v>
      </c>
      <c r="F53" s="126">
        <v>5170.7</v>
      </c>
      <c r="G53" s="107" t="str">
        <f t="shared" si="1"/>
        <v>SH19-12919</v>
      </c>
      <c r="H53" s="430"/>
      <c r="I53" s="428"/>
      <c r="J53" s="431"/>
      <c r="K53" s="432"/>
      <c r="L53" s="429"/>
      <c r="M53" s="433"/>
      <c r="N53" s="429"/>
    </row>
    <row r="54" spans="1:14" s="434" customFormat="1" ht="18" customHeight="1">
      <c r="A54" s="351">
        <v>47</v>
      </c>
      <c r="B54" s="107" t="s">
        <v>42</v>
      </c>
      <c r="C54" s="108">
        <v>43567</v>
      </c>
      <c r="D54" s="416" t="s">
        <v>18351</v>
      </c>
      <c r="E54" s="324" t="s">
        <v>19140</v>
      </c>
      <c r="F54" s="126">
        <v>3091.36</v>
      </c>
      <c r="G54" s="107" t="str">
        <f t="shared" si="1"/>
        <v>SH19-12920</v>
      </c>
      <c r="H54" s="430"/>
      <c r="I54" s="428"/>
      <c r="J54" s="431"/>
      <c r="K54" s="432"/>
      <c r="L54" s="429"/>
      <c r="M54" s="433"/>
      <c r="N54" s="429"/>
    </row>
    <row r="55" spans="1:14" s="434" customFormat="1" ht="18" customHeight="1">
      <c r="A55" s="351">
        <v>48</v>
      </c>
      <c r="B55" s="107" t="s">
        <v>42</v>
      </c>
      <c r="C55" s="108">
        <v>43567</v>
      </c>
      <c r="D55" s="416" t="s">
        <v>18352</v>
      </c>
      <c r="E55" s="324" t="s">
        <v>19140</v>
      </c>
      <c r="F55" s="126">
        <v>9966.27</v>
      </c>
      <c r="G55" s="107" t="str">
        <f t="shared" si="1"/>
        <v>SH19-12921</v>
      </c>
      <c r="H55" s="430"/>
      <c r="I55" s="428"/>
      <c r="J55" s="431"/>
      <c r="K55" s="432"/>
      <c r="L55" s="429"/>
      <c r="M55" s="433"/>
      <c r="N55" s="429"/>
    </row>
    <row r="56" spans="1:14" s="434" customFormat="1" ht="18" customHeight="1">
      <c r="A56" s="351">
        <v>49</v>
      </c>
      <c r="B56" s="107" t="s">
        <v>42</v>
      </c>
      <c r="C56" s="108">
        <v>43567</v>
      </c>
      <c r="D56" s="416" t="s">
        <v>18353</v>
      </c>
      <c r="E56" s="324" t="s">
        <v>19140</v>
      </c>
      <c r="F56" s="126">
        <v>5170.7</v>
      </c>
      <c r="G56" s="107" t="str">
        <f t="shared" si="1"/>
        <v>SH19-12922</v>
      </c>
      <c r="H56" s="430"/>
      <c r="I56" s="428"/>
      <c r="J56" s="431"/>
      <c r="K56" s="432"/>
      <c r="L56" s="429"/>
      <c r="M56" s="433"/>
      <c r="N56" s="429"/>
    </row>
    <row r="57" spans="1:14" s="434" customFormat="1" ht="18" customHeight="1">
      <c r="A57" s="351">
        <v>50</v>
      </c>
      <c r="B57" s="107" t="s">
        <v>42</v>
      </c>
      <c r="C57" s="108">
        <v>43567</v>
      </c>
      <c r="D57" s="416" t="s">
        <v>18354</v>
      </c>
      <c r="E57" s="324" t="s">
        <v>19140</v>
      </c>
      <c r="F57" s="126">
        <v>4522.83</v>
      </c>
      <c r="G57" s="107" t="str">
        <f t="shared" si="1"/>
        <v>SH19-12923</v>
      </c>
      <c r="H57" s="430"/>
      <c r="I57" s="428"/>
      <c r="J57" s="431"/>
      <c r="K57" s="432"/>
      <c r="L57" s="429"/>
      <c r="M57" s="433"/>
      <c r="N57" s="429"/>
    </row>
    <row r="58" spans="1:14" s="434" customFormat="1" ht="18" customHeight="1">
      <c r="A58" s="351">
        <v>51</v>
      </c>
      <c r="B58" s="107" t="s">
        <v>42</v>
      </c>
      <c r="C58" s="108">
        <v>43567</v>
      </c>
      <c r="D58" s="416" t="s">
        <v>18355</v>
      </c>
      <c r="E58" s="324" t="s">
        <v>19140</v>
      </c>
      <c r="F58" s="126">
        <v>9451.61</v>
      </c>
      <c r="G58" s="107" t="str">
        <f t="shared" si="1"/>
        <v>SH19-12924</v>
      </c>
      <c r="H58" s="430"/>
      <c r="I58" s="428"/>
      <c r="J58" s="431"/>
      <c r="K58" s="432"/>
      <c r="L58" s="429"/>
      <c r="M58" s="433"/>
      <c r="N58" s="429"/>
    </row>
    <row r="59" spans="1:14" s="434" customFormat="1" ht="18" customHeight="1">
      <c r="A59" s="351">
        <v>52</v>
      </c>
      <c r="B59" s="107" t="s">
        <v>42</v>
      </c>
      <c r="C59" s="108">
        <v>43567</v>
      </c>
      <c r="D59" s="416" t="s">
        <v>18356</v>
      </c>
      <c r="E59" s="324" t="s">
        <v>19140</v>
      </c>
      <c r="F59" s="126">
        <v>4700.6400000000003</v>
      </c>
      <c r="G59" s="107" t="str">
        <f t="shared" si="1"/>
        <v>SH19-12925</v>
      </c>
      <c r="H59" s="430"/>
      <c r="I59" s="428"/>
      <c r="J59" s="431"/>
      <c r="K59" s="432"/>
      <c r="L59" s="429"/>
      <c r="M59" s="433"/>
      <c r="N59" s="429"/>
    </row>
    <row r="60" spans="1:14" s="434" customFormat="1" ht="18" customHeight="1">
      <c r="A60" s="351">
        <v>53</v>
      </c>
      <c r="B60" s="107" t="s">
        <v>1746</v>
      </c>
      <c r="C60" s="108"/>
      <c r="D60" s="402" t="s">
        <v>18357</v>
      </c>
      <c r="E60" s="324" t="s">
        <v>1709</v>
      </c>
      <c r="F60" s="126">
        <v>0</v>
      </c>
      <c r="G60" s="107" t="str">
        <f t="shared" si="1"/>
        <v>SH19-12926</v>
      </c>
      <c r="H60" s="430"/>
      <c r="I60" s="428"/>
      <c r="J60" s="431"/>
      <c r="K60" s="432"/>
      <c r="L60" s="429"/>
      <c r="M60" s="433"/>
      <c r="N60" s="429"/>
    </row>
    <row r="61" spans="1:14" s="434" customFormat="1" ht="18" customHeight="1">
      <c r="A61" s="351">
        <v>54</v>
      </c>
      <c r="B61" s="107" t="s">
        <v>139</v>
      </c>
      <c r="C61" s="108">
        <v>43801</v>
      </c>
      <c r="D61" s="416" t="s">
        <v>18358</v>
      </c>
      <c r="E61" s="324" t="s">
        <v>1709</v>
      </c>
      <c r="F61" s="126">
        <v>1722</v>
      </c>
      <c r="G61" s="107" t="str">
        <f t="shared" si="1"/>
        <v>SH19-12927</v>
      </c>
      <c r="H61" s="430"/>
      <c r="I61" s="428"/>
      <c r="J61" s="431"/>
      <c r="K61" s="432"/>
      <c r="L61" s="429"/>
      <c r="M61" s="433"/>
      <c r="N61" s="429"/>
    </row>
    <row r="62" spans="1:14" s="434" customFormat="1" ht="18" customHeight="1">
      <c r="A62" s="351">
        <v>55</v>
      </c>
      <c r="B62" s="107" t="s">
        <v>55</v>
      </c>
      <c r="C62" s="108">
        <v>43801</v>
      </c>
      <c r="D62" s="416" t="s">
        <v>18359</v>
      </c>
      <c r="E62" s="324" t="s">
        <v>1709</v>
      </c>
      <c r="F62" s="126">
        <v>3191.04</v>
      </c>
      <c r="G62" s="107" t="str">
        <f t="shared" si="1"/>
        <v>SH19-12928</v>
      </c>
      <c r="H62" s="430"/>
      <c r="I62" s="428"/>
      <c r="J62" s="431"/>
      <c r="K62" s="432"/>
      <c r="L62" s="429"/>
      <c r="M62" s="433"/>
      <c r="N62" s="429"/>
    </row>
    <row r="63" spans="1:14" s="434" customFormat="1" ht="18" customHeight="1">
      <c r="A63" s="351">
        <v>56</v>
      </c>
      <c r="B63" s="107" t="s">
        <v>55</v>
      </c>
      <c r="C63" s="108">
        <v>43801</v>
      </c>
      <c r="D63" s="416" t="s">
        <v>18360</v>
      </c>
      <c r="E63" s="324" t="s">
        <v>1709</v>
      </c>
      <c r="F63" s="126">
        <v>2915.64</v>
      </c>
      <c r="G63" s="107" t="str">
        <f t="shared" si="1"/>
        <v>SH19-12929</v>
      </c>
      <c r="H63" s="430"/>
      <c r="I63" s="428"/>
      <c r="J63" s="431"/>
      <c r="K63" s="432"/>
      <c r="L63" s="429"/>
      <c r="M63" s="433"/>
      <c r="N63" s="429"/>
    </row>
    <row r="64" spans="1:14" s="434" customFormat="1" ht="18" customHeight="1">
      <c r="A64" s="351">
        <v>57</v>
      </c>
      <c r="B64" s="107" t="s">
        <v>55</v>
      </c>
      <c r="C64" s="108">
        <v>43801</v>
      </c>
      <c r="D64" s="416" t="s">
        <v>18361</v>
      </c>
      <c r="E64" s="324" t="s">
        <v>1709</v>
      </c>
      <c r="F64" s="126">
        <v>705.75</v>
      </c>
      <c r="G64" s="107" t="str">
        <f t="shared" si="1"/>
        <v>SH19-12930</v>
      </c>
      <c r="H64" s="430"/>
      <c r="I64" s="428"/>
      <c r="J64" s="431"/>
      <c r="K64" s="432"/>
      <c r="L64" s="429"/>
      <c r="M64" s="433"/>
      <c r="N64" s="429"/>
    </row>
    <row r="65" spans="1:14" s="434" customFormat="1" ht="18" customHeight="1">
      <c r="A65" s="351">
        <v>58</v>
      </c>
      <c r="B65" s="107" t="s">
        <v>55</v>
      </c>
      <c r="C65" s="108">
        <v>43801</v>
      </c>
      <c r="D65" s="416" t="s">
        <v>18362</v>
      </c>
      <c r="E65" s="324" t="s">
        <v>1709</v>
      </c>
      <c r="F65" s="126">
        <v>1404.36</v>
      </c>
      <c r="G65" s="107" t="str">
        <f t="shared" si="1"/>
        <v>SH19-12931</v>
      </c>
      <c r="H65" s="430"/>
      <c r="I65" s="428"/>
      <c r="J65" s="431"/>
      <c r="K65" s="432"/>
      <c r="L65" s="429"/>
      <c r="M65" s="433"/>
      <c r="N65" s="429"/>
    </row>
    <row r="66" spans="1:14" s="434" customFormat="1" ht="18" customHeight="1">
      <c r="A66" s="351">
        <v>59</v>
      </c>
      <c r="B66" s="107" t="s">
        <v>55</v>
      </c>
      <c r="C66" s="108">
        <v>43801</v>
      </c>
      <c r="D66" s="416" t="s">
        <v>18363</v>
      </c>
      <c r="E66" s="324" t="s">
        <v>1709</v>
      </c>
      <c r="F66" s="126">
        <v>1586.7</v>
      </c>
      <c r="G66" s="107" t="str">
        <f t="shared" si="1"/>
        <v>SH19-12932</v>
      </c>
      <c r="H66" s="430"/>
      <c r="I66" s="428"/>
      <c r="J66" s="431"/>
      <c r="K66" s="432"/>
      <c r="L66" s="429"/>
      <c r="M66" s="433"/>
      <c r="N66" s="429"/>
    </row>
    <row r="67" spans="1:14" s="434" customFormat="1" ht="18" customHeight="1">
      <c r="A67" s="351">
        <v>60</v>
      </c>
      <c r="B67" s="107" t="s">
        <v>1727</v>
      </c>
      <c r="C67" s="108">
        <v>43801</v>
      </c>
      <c r="D67" s="416" t="s">
        <v>18364</v>
      </c>
      <c r="E67" s="324" t="s">
        <v>1709</v>
      </c>
      <c r="F67" s="126">
        <v>714</v>
      </c>
      <c r="G67" s="107" t="str">
        <f t="shared" si="1"/>
        <v>SH19-12933</v>
      </c>
      <c r="H67" s="430"/>
      <c r="I67" s="428"/>
      <c r="J67" s="431"/>
      <c r="K67" s="432"/>
      <c r="L67" s="429"/>
      <c r="M67" s="433"/>
      <c r="N67" s="429"/>
    </row>
    <row r="68" spans="1:14" s="434" customFormat="1" ht="18" customHeight="1">
      <c r="A68" s="351">
        <v>61</v>
      </c>
      <c r="B68" s="107" t="s">
        <v>42</v>
      </c>
      <c r="C68" s="108">
        <v>43802</v>
      </c>
      <c r="D68" s="416" t="s">
        <v>18365</v>
      </c>
      <c r="E68" s="324" t="s">
        <v>18217</v>
      </c>
      <c r="F68" s="126">
        <v>27.45</v>
      </c>
      <c r="G68" s="107" t="str">
        <f t="shared" si="1"/>
        <v>SH19-12934</v>
      </c>
      <c r="H68" s="430"/>
      <c r="I68" s="428"/>
      <c r="J68" s="431"/>
      <c r="K68" s="432"/>
      <c r="L68" s="429"/>
      <c r="M68" s="433"/>
      <c r="N68" s="429"/>
    </row>
    <row r="69" spans="1:14" s="434" customFormat="1" ht="18" customHeight="1">
      <c r="A69" s="351">
        <v>62</v>
      </c>
      <c r="B69" s="107" t="s">
        <v>42</v>
      </c>
      <c r="C69" s="108">
        <v>43567</v>
      </c>
      <c r="D69" s="416" t="s">
        <v>18366</v>
      </c>
      <c r="E69" s="324" t="s">
        <v>19140</v>
      </c>
      <c r="F69" s="126">
        <v>10890.69</v>
      </c>
      <c r="G69" s="107" t="str">
        <f t="shared" si="1"/>
        <v>SH19-12935</v>
      </c>
      <c r="H69" s="430"/>
      <c r="I69" s="428"/>
      <c r="J69" s="431"/>
      <c r="K69" s="432"/>
      <c r="L69" s="429"/>
      <c r="M69" s="433"/>
      <c r="N69" s="429"/>
    </row>
    <row r="70" spans="1:14" s="434" customFormat="1" ht="18" customHeight="1">
      <c r="A70" s="351">
        <v>63</v>
      </c>
      <c r="B70" s="107" t="s">
        <v>42</v>
      </c>
      <c r="C70" s="108">
        <v>43567</v>
      </c>
      <c r="D70" s="416" t="s">
        <v>18367</v>
      </c>
      <c r="E70" s="324" t="s">
        <v>19140</v>
      </c>
      <c r="F70" s="126">
        <v>4700.6400000000003</v>
      </c>
      <c r="G70" s="107" t="str">
        <f t="shared" si="1"/>
        <v>SH19-12936</v>
      </c>
      <c r="H70" s="430"/>
      <c r="I70" s="428"/>
      <c r="J70" s="431"/>
      <c r="K70" s="432"/>
      <c r="L70" s="429"/>
      <c r="M70" s="433"/>
      <c r="N70" s="429"/>
    </row>
    <row r="71" spans="1:14" s="434" customFormat="1" ht="18" customHeight="1">
      <c r="A71" s="351">
        <v>64</v>
      </c>
      <c r="B71" s="107" t="s">
        <v>42</v>
      </c>
      <c r="C71" s="108">
        <v>43567</v>
      </c>
      <c r="D71" s="416" t="s">
        <v>18368</v>
      </c>
      <c r="E71" s="324" t="s">
        <v>19140</v>
      </c>
      <c r="F71" s="126">
        <v>4541.4799999999996</v>
      </c>
      <c r="G71" s="107" t="str">
        <f t="shared" si="1"/>
        <v>SH19-12937</v>
      </c>
      <c r="H71" s="430"/>
      <c r="I71" s="428"/>
      <c r="J71" s="431"/>
      <c r="K71" s="432"/>
      <c r="L71" s="429"/>
      <c r="M71" s="433"/>
      <c r="N71" s="429"/>
    </row>
    <row r="72" spans="1:14" s="434" customFormat="1" ht="18" customHeight="1">
      <c r="A72" s="351">
        <v>65</v>
      </c>
      <c r="B72" s="107" t="s">
        <v>43</v>
      </c>
      <c r="C72" s="108">
        <v>43802</v>
      </c>
      <c r="D72" s="416" t="s">
        <v>18369</v>
      </c>
      <c r="E72" s="324" t="s">
        <v>1709</v>
      </c>
      <c r="F72" s="126">
        <v>7173.7</v>
      </c>
      <c r="G72" s="107" t="str">
        <f t="shared" si="1"/>
        <v>SH19-12938</v>
      </c>
      <c r="H72" s="430"/>
      <c r="I72" s="428"/>
      <c r="J72" s="431"/>
      <c r="K72" s="432"/>
      <c r="L72" s="429"/>
      <c r="M72" s="433"/>
      <c r="N72" s="429"/>
    </row>
    <row r="73" spans="1:14" s="434" customFormat="1" ht="18" customHeight="1">
      <c r="A73" s="351">
        <v>66</v>
      </c>
      <c r="B73" s="107" t="s">
        <v>7777</v>
      </c>
      <c r="C73" s="108">
        <v>43802</v>
      </c>
      <c r="D73" s="416" t="s">
        <v>18370</v>
      </c>
      <c r="E73" s="324" t="s">
        <v>1709</v>
      </c>
      <c r="F73" s="126">
        <v>3351.04</v>
      </c>
      <c r="G73" s="107" t="str">
        <f t="shared" ref="G73:G137" si="2">D73</f>
        <v>SH19-12939</v>
      </c>
      <c r="H73" s="430"/>
      <c r="I73" s="428"/>
      <c r="J73" s="431"/>
      <c r="K73" s="432"/>
      <c r="L73" s="429"/>
      <c r="M73" s="433"/>
      <c r="N73" s="429"/>
    </row>
    <row r="74" spans="1:14" s="434" customFormat="1" ht="18" customHeight="1">
      <c r="A74" s="351">
        <v>67</v>
      </c>
      <c r="B74" s="107" t="s">
        <v>7777</v>
      </c>
      <c r="C74" s="108">
        <v>43802</v>
      </c>
      <c r="D74" s="416" t="s">
        <v>18371</v>
      </c>
      <c r="E74" s="324" t="s">
        <v>1709</v>
      </c>
      <c r="F74" s="126">
        <v>260.48</v>
      </c>
      <c r="G74" s="107" t="str">
        <f t="shared" si="2"/>
        <v>SH19-12940</v>
      </c>
      <c r="H74" s="430"/>
      <c r="I74" s="428"/>
      <c r="J74" s="431"/>
      <c r="K74" s="432"/>
      <c r="L74" s="429"/>
      <c r="M74" s="433"/>
      <c r="N74" s="429"/>
    </row>
    <row r="75" spans="1:14" s="434" customFormat="1" ht="18" customHeight="1">
      <c r="A75" s="351">
        <v>68</v>
      </c>
      <c r="B75" s="107" t="s">
        <v>7777</v>
      </c>
      <c r="C75" s="108">
        <v>43802</v>
      </c>
      <c r="D75" s="416" t="s">
        <v>18372</v>
      </c>
      <c r="E75" s="324" t="s">
        <v>1709</v>
      </c>
      <c r="F75" s="126">
        <v>290.56</v>
      </c>
      <c r="G75" s="107" t="str">
        <f t="shared" si="2"/>
        <v>SH19-12941</v>
      </c>
      <c r="H75" s="430"/>
      <c r="I75" s="428"/>
      <c r="J75" s="431"/>
      <c r="K75" s="432"/>
      <c r="L75" s="429"/>
      <c r="M75" s="433"/>
      <c r="N75" s="429"/>
    </row>
    <row r="76" spans="1:14" s="434" customFormat="1" ht="18" customHeight="1">
      <c r="A76" s="351">
        <v>69</v>
      </c>
      <c r="B76" s="107" t="s">
        <v>7777</v>
      </c>
      <c r="C76" s="108">
        <v>43802</v>
      </c>
      <c r="D76" s="416" t="s">
        <v>18373</v>
      </c>
      <c r="E76" s="324" t="s">
        <v>1709</v>
      </c>
      <c r="F76" s="126">
        <v>399.36</v>
      </c>
      <c r="G76" s="107" t="str">
        <f t="shared" si="2"/>
        <v>SH19-12942</v>
      </c>
      <c r="H76" s="430"/>
      <c r="I76" s="428"/>
      <c r="J76" s="431"/>
      <c r="K76" s="432"/>
      <c r="L76" s="429"/>
      <c r="M76" s="433"/>
      <c r="N76" s="429"/>
    </row>
    <row r="77" spans="1:14" s="434" customFormat="1" ht="18" customHeight="1">
      <c r="A77" s="351">
        <v>70</v>
      </c>
      <c r="B77" s="107" t="s">
        <v>7777</v>
      </c>
      <c r="C77" s="108">
        <v>43802</v>
      </c>
      <c r="D77" s="416" t="s">
        <v>18374</v>
      </c>
      <c r="E77" s="324" t="s">
        <v>1709</v>
      </c>
      <c r="F77" s="126">
        <v>1441.28</v>
      </c>
      <c r="G77" s="107" t="str">
        <f t="shared" si="2"/>
        <v>SH19-12943</v>
      </c>
      <c r="H77" s="430"/>
      <c r="I77" s="428"/>
      <c r="J77" s="431"/>
      <c r="K77" s="432"/>
      <c r="L77" s="429"/>
      <c r="M77" s="433"/>
      <c r="N77" s="429"/>
    </row>
    <row r="78" spans="1:14" s="434" customFormat="1" ht="18" customHeight="1">
      <c r="A78" s="351">
        <v>71</v>
      </c>
      <c r="B78" s="107" t="s">
        <v>142</v>
      </c>
      <c r="C78" s="108">
        <v>43802</v>
      </c>
      <c r="D78" s="416" t="s">
        <v>18375</v>
      </c>
      <c r="E78" s="324" t="s">
        <v>1709</v>
      </c>
      <c r="F78" s="126">
        <v>2233.85</v>
      </c>
      <c r="G78" s="107" t="str">
        <f t="shared" si="2"/>
        <v>SH19-12944</v>
      </c>
      <c r="H78" s="430"/>
      <c r="I78" s="428"/>
      <c r="J78" s="431"/>
      <c r="K78" s="432"/>
      <c r="L78" s="429"/>
      <c r="M78" s="433"/>
      <c r="N78" s="429"/>
    </row>
    <row r="79" spans="1:14" s="434" customFormat="1" ht="18" customHeight="1">
      <c r="A79" s="351">
        <v>72</v>
      </c>
      <c r="B79" s="107" t="s">
        <v>142</v>
      </c>
      <c r="C79" s="108">
        <v>43802</v>
      </c>
      <c r="D79" s="416" t="s">
        <v>18376</v>
      </c>
      <c r="E79" s="324" t="s">
        <v>1709</v>
      </c>
      <c r="F79" s="126">
        <v>379.5</v>
      </c>
      <c r="G79" s="107" t="str">
        <f t="shared" si="2"/>
        <v>SH19-12945</v>
      </c>
      <c r="H79" s="430"/>
      <c r="I79" s="428"/>
      <c r="J79" s="431"/>
      <c r="K79" s="432"/>
      <c r="L79" s="429"/>
      <c r="M79" s="433"/>
      <c r="N79" s="429"/>
    </row>
    <row r="80" spans="1:14" s="434" customFormat="1" ht="18" customHeight="1">
      <c r="A80" s="351">
        <v>73</v>
      </c>
      <c r="B80" s="107" t="s">
        <v>238</v>
      </c>
      <c r="C80" s="108">
        <v>43802</v>
      </c>
      <c r="D80" s="416" t="s">
        <v>18377</v>
      </c>
      <c r="E80" s="324" t="s">
        <v>1709</v>
      </c>
      <c r="F80" s="126">
        <v>5623.41</v>
      </c>
      <c r="G80" s="107" t="str">
        <f t="shared" si="2"/>
        <v>SH19-12946</v>
      </c>
      <c r="H80" s="430"/>
      <c r="I80" s="428"/>
      <c r="J80" s="431"/>
      <c r="K80" s="432"/>
      <c r="L80" s="429"/>
      <c r="M80" s="433"/>
      <c r="N80" s="429"/>
    </row>
    <row r="81" spans="1:14" s="434" customFormat="1" ht="18" customHeight="1">
      <c r="A81" s="351">
        <v>74</v>
      </c>
      <c r="B81" s="107" t="s">
        <v>329</v>
      </c>
      <c r="C81" s="108">
        <v>43802</v>
      </c>
      <c r="D81" s="416" t="s">
        <v>18378</v>
      </c>
      <c r="E81" s="324" t="s">
        <v>1709</v>
      </c>
      <c r="F81" s="126">
        <v>5719.98</v>
      </c>
      <c r="G81" s="107" t="str">
        <f t="shared" si="2"/>
        <v>SH19-12947</v>
      </c>
      <c r="H81" s="430"/>
      <c r="I81" s="428"/>
      <c r="J81" s="431"/>
      <c r="K81" s="432"/>
      <c r="L81" s="429"/>
      <c r="M81" s="433"/>
      <c r="N81" s="429"/>
    </row>
    <row r="82" spans="1:14" s="434" customFormat="1" ht="18" customHeight="1">
      <c r="A82" s="351">
        <v>75</v>
      </c>
      <c r="B82" s="107" t="s">
        <v>42</v>
      </c>
      <c r="C82" s="108">
        <v>43567</v>
      </c>
      <c r="D82" s="416" t="s">
        <v>18379</v>
      </c>
      <c r="E82" s="324" t="s">
        <v>19140</v>
      </c>
      <c r="F82" s="126">
        <v>5640.76</v>
      </c>
      <c r="G82" s="107" t="str">
        <f t="shared" si="2"/>
        <v>SH19-12948</v>
      </c>
      <c r="H82" s="430"/>
      <c r="I82" s="428"/>
      <c r="J82" s="431"/>
      <c r="K82" s="432"/>
      <c r="L82" s="429"/>
      <c r="M82" s="433"/>
      <c r="N82" s="429"/>
    </row>
    <row r="83" spans="1:14" s="434" customFormat="1" ht="18" customHeight="1">
      <c r="A83" s="351">
        <v>76</v>
      </c>
      <c r="B83" s="107" t="s">
        <v>42</v>
      </c>
      <c r="C83" s="108">
        <v>43567</v>
      </c>
      <c r="D83" s="416" t="s">
        <v>18380</v>
      </c>
      <c r="E83" s="324" t="s">
        <v>19140</v>
      </c>
      <c r="F83" s="126">
        <v>11879.57</v>
      </c>
      <c r="G83" s="107" t="str">
        <f t="shared" si="2"/>
        <v>SH19-12949</v>
      </c>
      <c r="H83" s="430"/>
      <c r="I83" s="428"/>
      <c r="J83" s="431"/>
      <c r="K83" s="432"/>
      <c r="L83" s="429"/>
      <c r="M83" s="433"/>
      <c r="N83" s="429"/>
    </row>
    <row r="84" spans="1:14" s="434" customFormat="1" ht="18" customHeight="1">
      <c r="A84" s="351">
        <v>77</v>
      </c>
      <c r="B84" s="107" t="s">
        <v>42</v>
      </c>
      <c r="C84" s="108">
        <v>43567</v>
      </c>
      <c r="D84" s="416" t="s">
        <v>18381</v>
      </c>
      <c r="E84" s="324" t="s">
        <v>19140</v>
      </c>
      <c r="F84" s="126">
        <v>2239.44</v>
      </c>
      <c r="G84" s="107" t="str">
        <f t="shared" si="2"/>
        <v>SH19-12950</v>
      </c>
      <c r="H84" s="430"/>
      <c r="I84" s="428"/>
      <c r="J84" s="431"/>
      <c r="K84" s="432"/>
      <c r="L84" s="429"/>
      <c r="M84" s="433"/>
      <c r="N84" s="429"/>
    </row>
    <row r="85" spans="1:14" s="434" customFormat="1" ht="18" customHeight="1">
      <c r="A85" s="351">
        <v>78</v>
      </c>
      <c r="B85" s="107" t="s">
        <v>42</v>
      </c>
      <c r="C85" s="108">
        <v>43802</v>
      </c>
      <c r="D85" s="416" t="s">
        <v>18382</v>
      </c>
      <c r="E85" s="324" t="s">
        <v>18217</v>
      </c>
      <c r="F85" s="126">
        <v>1880.26</v>
      </c>
      <c r="G85" s="107" t="str">
        <f t="shared" si="2"/>
        <v>SH19-12951</v>
      </c>
      <c r="H85" s="430"/>
      <c r="I85" s="428"/>
      <c r="J85" s="431"/>
      <c r="K85" s="432"/>
      <c r="L85" s="429"/>
      <c r="M85" s="433"/>
      <c r="N85" s="429"/>
    </row>
    <row r="86" spans="1:14" s="434" customFormat="1" ht="18" customHeight="1">
      <c r="A86" s="351">
        <v>79</v>
      </c>
      <c r="B86" s="107" t="s">
        <v>54</v>
      </c>
      <c r="C86" s="108">
        <v>43802</v>
      </c>
      <c r="D86" s="416" t="s">
        <v>18383</v>
      </c>
      <c r="E86" s="324" t="s">
        <v>1709</v>
      </c>
      <c r="F86" s="126">
        <f>805.5+501.28+1339.2</f>
        <v>2645.98</v>
      </c>
      <c r="G86" s="107" t="str">
        <f t="shared" si="2"/>
        <v>SH19-12952</v>
      </c>
      <c r="H86" s="430"/>
      <c r="I86" s="428"/>
      <c r="J86" s="431"/>
      <c r="K86" s="432"/>
      <c r="L86" s="429"/>
      <c r="M86" s="433"/>
      <c r="N86" s="429"/>
    </row>
    <row r="87" spans="1:14" s="434" customFormat="1" ht="18" customHeight="1">
      <c r="A87" s="351">
        <v>80</v>
      </c>
      <c r="B87" s="107" t="s">
        <v>199</v>
      </c>
      <c r="C87" s="108">
        <v>43802</v>
      </c>
      <c r="D87" s="416" t="s">
        <v>18384</v>
      </c>
      <c r="E87" s="324" t="s">
        <v>1709</v>
      </c>
      <c r="F87" s="126">
        <v>616.28</v>
      </c>
      <c r="G87" s="107" t="str">
        <f t="shared" si="2"/>
        <v>SH19-12953</v>
      </c>
      <c r="H87" s="430"/>
      <c r="I87" s="428"/>
      <c r="J87" s="431"/>
      <c r="K87" s="432"/>
      <c r="L87" s="429"/>
      <c r="M87" s="433"/>
      <c r="N87" s="429"/>
    </row>
    <row r="88" spans="1:14" s="434" customFormat="1" ht="18" customHeight="1">
      <c r="A88" s="351">
        <v>81</v>
      </c>
      <c r="B88" s="107"/>
      <c r="C88" s="108"/>
      <c r="D88" s="401" t="s">
        <v>18385</v>
      </c>
      <c r="E88" s="324" t="s">
        <v>1709</v>
      </c>
      <c r="F88" s="126">
        <v>0</v>
      </c>
      <c r="G88" s="107" t="str">
        <f t="shared" si="2"/>
        <v>SH19-12954</v>
      </c>
      <c r="H88" s="430"/>
      <c r="I88" s="428"/>
      <c r="J88" s="431"/>
      <c r="K88" s="432"/>
      <c r="L88" s="429"/>
      <c r="M88" s="433"/>
      <c r="N88" s="429"/>
    </row>
    <row r="89" spans="1:14" s="434" customFormat="1" ht="18" customHeight="1">
      <c r="A89" s="351">
        <v>82</v>
      </c>
      <c r="B89" s="107" t="s">
        <v>42</v>
      </c>
      <c r="C89" s="108">
        <v>43567</v>
      </c>
      <c r="D89" s="416" t="s">
        <v>18386</v>
      </c>
      <c r="E89" s="324" t="s">
        <v>19140</v>
      </c>
      <c r="F89" s="126">
        <v>3701.75</v>
      </c>
      <c r="G89" s="107" t="str">
        <f t="shared" si="2"/>
        <v>SH19-12955</v>
      </c>
      <c r="H89" s="430"/>
      <c r="I89" s="428"/>
      <c r="J89" s="431"/>
      <c r="K89" s="432"/>
      <c r="L89" s="429"/>
      <c r="M89" s="433"/>
      <c r="N89" s="429"/>
    </row>
    <row r="90" spans="1:14" s="434" customFormat="1" ht="18" customHeight="1">
      <c r="A90" s="351">
        <v>83</v>
      </c>
      <c r="B90" s="107" t="s">
        <v>42</v>
      </c>
      <c r="C90" s="108">
        <v>43567</v>
      </c>
      <c r="D90" s="416" t="s">
        <v>18387</v>
      </c>
      <c r="E90" s="324" t="s">
        <v>19140</v>
      </c>
      <c r="F90" s="126">
        <v>3101.98</v>
      </c>
      <c r="G90" s="107" t="str">
        <f t="shared" si="2"/>
        <v>SH19-12956</v>
      </c>
      <c r="H90" s="430"/>
      <c r="I90" s="428"/>
      <c r="J90" s="431"/>
      <c r="K90" s="432"/>
      <c r="L90" s="429"/>
      <c r="M90" s="433"/>
      <c r="N90" s="429"/>
    </row>
    <row r="91" spans="1:14" s="434" customFormat="1" ht="18" customHeight="1">
      <c r="A91" s="351">
        <v>84</v>
      </c>
      <c r="B91" s="107" t="s">
        <v>206</v>
      </c>
      <c r="C91" s="108">
        <v>43802</v>
      </c>
      <c r="D91" s="416" t="s">
        <v>18388</v>
      </c>
      <c r="E91" s="324" t="s">
        <v>1709</v>
      </c>
      <c r="F91" s="126">
        <v>4733.2</v>
      </c>
      <c r="G91" s="107" t="str">
        <f t="shared" si="2"/>
        <v>SH19-12957</v>
      </c>
      <c r="H91" s="430"/>
      <c r="I91" s="428"/>
      <c r="J91" s="431"/>
      <c r="K91" s="432"/>
      <c r="L91" s="429"/>
      <c r="M91" s="433"/>
      <c r="N91" s="429"/>
    </row>
    <row r="92" spans="1:14" s="434" customFormat="1" ht="18" customHeight="1">
      <c r="A92" s="351">
        <v>85</v>
      </c>
      <c r="B92" s="107" t="s">
        <v>1746</v>
      </c>
      <c r="C92" s="108"/>
      <c r="D92" s="402" t="s">
        <v>18389</v>
      </c>
      <c r="E92" s="324" t="s">
        <v>1709</v>
      </c>
      <c r="F92" s="126">
        <v>0</v>
      </c>
      <c r="G92" s="107" t="str">
        <f t="shared" si="2"/>
        <v>SH19-12958</v>
      </c>
      <c r="H92" s="430"/>
      <c r="I92" s="428"/>
      <c r="J92" s="431"/>
      <c r="K92" s="432"/>
      <c r="L92" s="429"/>
      <c r="M92" s="433"/>
      <c r="N92" s="429"/>
    </row>
    <row r="93" spans="1:14" s="434" customFormat="1" ht="18" customHeight="1">
      <c r="A93" s="351"/>
      <c r="B93" s="107" t="s">
        <v>142</v>
      </c>
      <c r="C93" s="108">
        <v>43802</v>
      </c>
      <c r="D93" s="416" t="s">
        <v>18390</v>
      </c>
      <c r="E93" s="324" t="s">
        <v>1709</v>
      </c>
      <c r="F93" s="126">
        <v>860.72</v>
      </c>
      <c r="G93" s="107"/>
      <c r="H93" s="430"/>
      <c r="I93" s="428"/>
      <c r="J93" s="431"/>
      <c r="K93" s="432"/>
      <c r="L93" s="429"/>
      <c r="M93" s="433"/>
      <c r="N93" s="429"/>
    </row>
    <row r="94" spans="1:14" s="434" customFormat="1" ht="18" customHeight="1">
      <c r="A94" s="351">
        <v>86</v>
      </c>
      <c r="B94" s="107" t="s">
        <v>42</v>
      </c>
      <c r="C94" s="108">
        <v>43567</v>
      </c>
      <c r="D94" s="416" t="s">
        <v>18390</v>
      </c>
      <c r="E94" s="324" t="s">
        <v>19140</v>
      </c>
      <c r="F94" s="126">
        <v>11605.63</v>
      </c>
      <c r="G94" s="107" t="str">
        <f t="shared" si="2"/>
        <v>SH19-12959</v>
      </c>
      <c r="H94" s="430"/>
      <c r="I94" s="428"/>
      <c r="J94" s="431"/>
      <c r="K94" s="432"/>
      <c r="L94" s="429"/>
      <c r="M94" s="433"/>
      <c r="N94" s="429"/>
    </row>
    <row r="95" spans="1:14" s="434" customFormat="1" ht="18" customHeight="1">
      <c r="A95" s="351">
        <v>87</v>
      </c>
      <c r="B95" s="107" t="s">
        <v>238</v>
      </c>
      <c r="C95" s="108">
        <v>43802</v>
      </c>
      <c r="D95" s="416" t="s">
        <v>18391</v>
      </c>
      <c r="E95" s="324" t="s">
        <v>1709</v>
      </c>
      <c r="F95" s="126">
        <v>2463.87</v>
      </c>
      <c r="G95" s="107" t="str">
        <f t="shared" si="2"/>
        <v>SH19-12960</v>
      </c>
      <c r="H95" s="430"/>
      <c r="I95" s="428"/>
      <c r="J95" s="431"/>
      <c r="K95" s="432"/>
      <c r="L95" s="429"/>
      <c r="M95" s="433"/>
      <c r="N95" s="429"/>
    </row>
    <row r="96" spans="1:14" s="434" customFormat="1" ht="18" customHeight="1">
      <c r="A96" s="351">
        <v>88</v>
      </c>
      <c r="B96" s="107" t="s">
        <v>142</v>
      </c>
      <c r="C96" s="108">
        <v>43802</v>
      </c>
      <c r="D96" s="416" t="s">
        <v>18392</v>
      </c>
      <c r="E96" s="324" t="s">
        <v>1709</v>
      </c>
      <c r="F96" s="126">
        <v>1176.8699999999999</v>
      </c>
      <c r="G96" s="107" t="str">
        <f t="shared" si="2"/>
        <v>SH19-12961</v>
      </c>
      <c r="H96" s="430"/>
      <c r="I96" s="428"/>
      <c r="J96" s="431"/>
      <c r="K96" s="432"/>
      <c r="L96" s="429"/>
      <c r="M96" s="433"/>
      <c r="N96" s="429"/>
    </row>
    <row r="97" spans="1:14" s="434" customFormat="1" ht="18" customHeight="1">
      <c r="A97" s="351">
        <v>89</v>
      </c>
      <c r="B97" s="107" t="s">
        <v>42</v>
      </c>
      <c r="C97" s="108">
        <v>43811</v>
      </c>
      <c r="D97" s="416" t="s">
        <v>18393</v>
      </c>
      <c r="E97" s="324" t="s">
        <v>19134</v>
      </c>
      <c r="F97" s="126">
        <v>9.33</v>
      </c>
      <c r="G97" s="107" t="str">
        <f t="shared" si="2"/>
        <v>SH19-12962</v>
      </c>
      <c r="H97" s="430"/>
      <c r="I97" s="428"/>
      <c r="J97" s="431"/>
      <c r="K97" s="432"/>
      <c r="L97" s="429"/>
      <c r="M97" s="433"/>
      <c r="N97" s="429"/>
    </row>
    <row r="98" spans="1:14" s="434" customFormat="1" ht="18" customHeight="1">
      <c r="A98" s="351">
        <v>90</v>
      </c>
      <c r="B98" s="507" t="s">
        <v>1727</v>
      </c>
      <c r="C98" s="508">
        <v>43802</v>
      </c>
      <c r="D98" s="435" t="s">
        <v>18394</v>
      </c>
      <c r="E98" s="509" t="s">
        <v>1709</v>
      </c>
      <c r="F98" s="510">
        <v>964.5</v>
      </c>
      <c r="G98" s="107" t="str">
        <f t="shared" si="2"/>
        <v>SH19-12963</v>
      </c>
      <c r="H98" s="430"/>
      <c r="I98" s="428"/>
      <c r="J98" s="431"/>
      <c r="K98" s="432"/>
      <c r="L98" s="429"/>
      <c r="M98" s="433"/>
      <c r="N98" s="429"/>
    </row>
    <row r="99" spans="1:14" s="434" customFormat="1" ht="18" customHeight="1">
      <c r="A99" s="351">
        <v>91</v>
      </c>
      <c r="B99" s="107" t="s">
        <v>53</v>
      </c>
      <c r="C99" s="108">
        <v>43802</v>
      </c>
      <c r="D99" s="416" t="s">
        <v>18395</v>
      </c>
      <c r="E99" s="324" t="s">
        <v>1709</v>
      </c>
      <c r="F99" s="126">
        <v>2420.56</v>
      </c>
      <c r="G99" s="107" t="str">
        <f t="shared" si="2"/>
        <v>SH19-12964</v>
      </c>
      <c r="H99" s="430"/>
      <c r="I99" s="428"/>
      <c r="J99" s="431"/>
      <c r="K99" s="432"/>
      <c r="L99" s="429"/>
      <c r="M99" s="433"/>
      <c r="N99" s="429"/>
    </row>
    <row r="100" spans="1:14" s="434" customFormat="1" ht="18" customHeight="1">
      <c r="A100" s="351">
        <v>92</v>
      </c>
      <c r="B100" s="107" t="s">
        <v>142</v>
      </c>
      <c r="C100" s="108">
        <v>43802</v>
      </c>
      <c r="D100" s="416" t="s">
        <v>18396</v>
      </c>
      <c r="E100" s="324" t="s">
        <v>1709</v>
      </c>
      <c r="F100" s="126">
        <v>2388.2600000000002</v>
      </c>
      <c r="G100" s="107" t="str">
        <f t="shared" si="2"/>
        <v>SH19-12965</v>
      </c>
      <c r="H100" s="430"/>
      <c r="I100" s="428"/>
      <c r="J100" s="431"/>
      <c r="K100" s="432"/>
      <c r="L100" s="429"/>
      <c r="M100" s="433"/>
      <c r="N100" s="429"/>
    </row>
    <row r="101" spans="1:14" s="434" customFormat="1" ht="18" customHeight="1">
      <c r="A101" s="351">
        <v>93</v>
      </c>
      <c r="B101" s="107" t="s">
        <v>142</v>
      </c>
      <c r="C101" s="108">
        <v>43802</v>
      </c>
      <c r="D101" s="416" t="s">
        <v>18397</v>
      </c>
      <c r="E101" s="324" t="s">
        <v>1709</v>
      </c>
      <c r="F101" s="126">
        <v>375.15</v>
      </c>
      <c r="G101" s="107" t="str">
        <f t="shared" si="2"/>
        <v>SH19-12966</v>
      </c>
      <c r="H101" s="430"/>
      <c r="I101" s="428"/>
      <c r="J101" s="431"/>
      <c r="K101" s="432"/>
      <c r="L101" s="429"/>
      <c r="M101" s="433"/>
      <c r="N101" s="429"/>
    </row>
    <row r="102" spans="1:14" s="434" customFormat="1" ht="18" customHeight="1">
      <c r="A102" s="351">
        <v>94</v>
      </c>
      <c r="B102" s="107" t="s">
        <v>43</v>
      </c>
      <c r="C102" s="108">
        <v>43802</v>
      </c>
      <c r="D102" s="416" t="s">
        <v>18398</v>
      </c>
      <c r="E102" s="324" t="s">
        <v>1709</v>
      </c>
      <c r="F102" s="126">
        <v>1392.5</v>
      </c>
      <c r="G102" s="107" t="str">
        <f t="shared" si="2"/>
        <v>SH19-12967</v>
      </c>
      <c r="H102" s="430"/>
      <c r="I102" s="428"/>
      <c r="J102" s="431"/>
      <c r="K102" s="432"/>
      <c r="L102" s="429"/>
      <c r="M102" s="433"/>
      <c r="N102" s="429"/>
    </row>
    <row r="103" spans="1:14" s="434" customFormat="1" ht="18" customHeight="1">
      <c r="A103" s="351">
        <v>95</v>
      </c>
      <c r="B103" s="107" t="s">
        <v>141</v>
      </c>
      <c r="C103" s="108">
        <v>43802</v>
      </c>
      <c r="D103" s="416" t="s">
        <v>18399</v>
      </c>
      <c r="E103" s="324" t="s">
        <v>1709</v>
      </c>
      <c r="F103" s="126">
        <v>6123</v>
      </c>
      <c r="G103" s="107" t="str">
        <f t="shared" si="2"/>
        <v>SH19-12968</v>
      </c>
      <c r="H103" s="430"/>
      <c r="I103" s="428"/>
      <c r="J103" s="431"/>
      <c r="K103" s="432"/>
      <c r="L103" s="429"/>
      <c r="M103" s="433"/>
      <c r="N103" s="429"/>
    </row>
    <row r="104" spans="1:14" s="434" customFormat="1" ht="18" customHeight="1">
      <c r="A104" s="351">
        <v>96</v>
      </c>
      <c r="B104" s="107" t="s">
        <v>142</v>
      </c>
      <c r="C104" s="108">
        <v>43802</v>
      </c>
      <c r="D104" s="416" t="s">
        <v>18400</v>
      </c>
      <c r="E104" s="324" t="s">
        <v>1709</v>
      </c>
      <c r="F104" s="126">
        <v>4092.48</v>
      </c>
      <c r="G104" s="107" t="str">
        <f t="shared" si="2"/>
        <v>SH19-12969</v>
      </c>
      <c r="H104" s="430"/>
      <c r="I104" s="428"/>
      <c r="J104" s="431"/>
      <c r="K104" s="432"/>
      <c r="L104" s="429"/>
      <c r="M104" s="433"/>
      <c r="N104" s="429"/>
    </row>
    <row r="105" spans="1:14" s="434" customFormat="1" ht="18" customHeight="1">
      <c r="A105" s="351">
        <v>97</v>
      </c>
      <c r="B105" s="107" t="s">
        <v>42</v>
      </c>
      <c r="C105" s="108">
        <v>43567</v>
      </c>
      <c r="D105" s="416" t="s">
        <v>18401</v>
      </c>
      <c r="E105" s="324" t="s">
        <v>19140</v>
      </c>
      <c r="F105" s="126">
        <v>12690.63</v>
      </c>
      <c r="G105" s="107" t="str">
        <f t="shared" si="2"/>
        <v>SH19-12970</v>
      </c>
      <c r="H105" s="430"/>
      <c r="I105" s="428"/>
      <c r="J105" s="431"/>
      <c r="K105" s="432"/>
      <c r="L105" s="429"/>
      <c r="M105" s="433"/>
      <c r="N105" s="429"/>
    </row>
    <row r="106" spans="1:14" s="434" customFormat="1" ht="18" customHeight="1">
      <c r="A106" s="351">
        <v>98</v>
      </c>
      <c r="B106" s="107" t="s">
        <v>42</v>
      </c>
      <c r="C106" s="108">
        <v>43567</v>
      </c>
      <c r="D106" s="416" t="s">
        <v>18402</v>
      </c>
      <c r="E106" s="324" t="s">
        <v>19140</v>
      </c>
      <c r="F106" s="126">
        <v>6257.73</v>
      </c>
      <c r="G106" s="107" t="str">
        <f t="shared" si="2"/>
        <v>SH19-12971</v>
      </c>
      <c r="H106" s="430"/>
      <c r="I106" s="428"/>
      <c r="J106" s="431"/>
      <c r="K106" s="432"/>
      <c r="L106" s="429"/>
      <c r="M106" s="433"/>
      <c r="N106" s="429"/>
    </row>
    <row r="107" spans="1:14" s="434" customFormat="1" ht="18" customHeight="1">
      <c r="A107" s="351">
        <v>99</v>
      </c>
      <c r="B107" s="107" t="s">
        <v>42</v>
      </c>
      <c r="C107" s="108">
        <v>43567</v>
      </c>
      <c r="D107" s="416" t="s">
        <v>18403</v>
      </c>
      <c r="E107" s="324" t="s">
        <v>19140</v>
      </c>
      <c r="F107" s="126">
        <v>190.97</v>
      </c>
      <c r="G107" s="107" t="str">
        <f t="shared" si="2"/>
        <v>SH19-12972</v>
      </c>
      <c r="H107" s="430"/>
      <c r="I107" s="428"/>
      <c r="J107" s="431"/>
      <c r="K107" s="432"/>
      <c r="L107" s="429"/>
      <c r="M107" s="433"/>
      <c r="N107" s="429"/>
    </row>
    <row r="108" spans="1:14" s="434" customFormat="1" ht="18" customHeight="1">
      <c r="A108" s="351">
        <v>100</v>
      </c>
      <c r="B108" s="107" t="s">
        <v>42</v>
      </c>
      <c r="C108" s="108">
        <v>43567</v>
      </c>
      <c r="D108" s="416" t="s">
        <v>18404</v>
      </c>
      <c r="E108" s="324" t="s">
        <v>19140</v>
      </c>
      <c r="F108" s="126">
        <v>2929.26</v>
      </c>
      <c r="G108" s="107" t="str">
        <f t="shared" si="2"/>
        <v>SH19-12973</v>
      </c>
      <c r="H108" s="430"/>
      <c r="I108" s="428"/>
      <c r="J108" s="431"/>
      <c r="K108" s="432"/>
      <c r="L108" s="429"/>
      <c r="M108" s="433"/>
      <c r="N108" s="429"/>
    </row>
    <row r="109" spans="1:14" s="434" customFormat="1" ht="18" customHeight="1">
      <c r="A109" s="351">
        <v>101</v>
      </c>
      <c r="B109" s="107" t="s">
        <v>42</v>
      </c>
      <c r="C109" s="108">
        <v>43567</v>
      </c>
      <c r="D109" s="416" t="s">
        <v>18405</v>
      </c>
      <c r="E109" s="324" t="s">
        <v>19140</v>
      </c>
      <c r="F109" s="126">
        <v>7138.81</v>
      </c>
      <c r="G109" s="107" t="str">
        <f t="shared" si="2"/>
        <v>SH19-12974</v>
      </c>
      <c r="H109" s="430"/>
      <c r="I109" s="428"/>
      <c r="J109" s="431"/>
      <c r="K109" s="432"/>
      <c r="L109" s="429"/>
      <c r="M109" s="433"/>
      <c r="N109" s="429"/>
    </row>
    <row r="110" spans="1:14" s="434" customFormat="1" ht="18" customHeight="1">
      <c r="A110" s="351">
        <v>102</v>
      </c>
      <c r="B110" s="107" t="s">
        <v>42</v>
      </c>
      <c r="C110" s="108">
        <v>43804</v>
      </c>
      <c r="D110" s="416" t="s">
        <v>18406</v>
      </c>
      <c r="E110" s="324" t="s">
        <v>19139</v>
      </c>
      <c r="F110" s="126">
        <v>10795.06</v>
      </c>
      <c r="G110" s="107" t="str">
        <f t="shared" si="2"/>
        <v>SH19-12975</v>
      </c>
      <c r="H110" s="430"/>
      <c r="I110" s="428"/>
      <c r="J110" s="431"/>
      <c r="K110" s="432"/>
      <c r="L110" s="429"/>
      <c r="M110" s="433"/>
      <c r="N110" s="429"/>
    </row>
    <row r="111" spans="1:14" s="434" customFormat="1" ht="18" customHeight="1">
      <c r="A111" s="351">
        <v>103</v>
      </c>
      <c r="B111" s="107" t="s">
        <v>42</v>
      </c>
      <c r="C111" s="108">
        <v>43804</v>
      </c>
      <c r="D111" s="416" t="s">
        <v>18407</v>
      </c>
      <c r="E111" s="324" t="s">
        <v>19139</v>
      </c>
      <c r="F111" s="126">
        <v>5549.28</v>
      </c>
      <c r="G111" s="107" t="str">
        <f t="shared" si="2"/>
        <v>SH19-12976</v>
      </c>
      <c r="H111" s="430"/>
      <c r="I111" s="428"/>
      <c r="J111" s="431"/>
      <c r="K111" s="432"/>
      <c r="L111" s="429"/>
      <c r="M111" s="433"/>
      <c r="N111" s="429"/>
    </row>
    <row r="112" spans="1:14" s="434" customFormat="1" ht="18" customHeight="1">
      <c r="A112" s="351">
        <v>104</v>
      </c>
      <c r="B112" s="107" t="s">
        <v>42</v>
      </c>
      <c r="C112" s="108">
        <v>43804</v>
      </c>
      <c r="D112" s="416" t="s">
        <v>18408</v>
      </c>
      <c r="E112" s="324" t="s">
        <v>19139</v>
      </c>
      <c r="F112" s="126">
        <v>1743.03</v>
      </c>
      <c r="G112" s="107" t="str">
        <f t="shared" si="2"/>
        <v>SH19-12977</v>
      </c>
      <c r="H112" s="430"/>
      <c r="I112" s="428"/>
      <c r="J112" s="431"/>
      <c r="K112" s="432"/>
      <c r="L112" s="429"/>
      <c r="M112" s="433"/>
      <c r="N112" s="429"/>
    </row>
    <row r="113" spans="1:14" s="434" customFormat="1" ht="18" customHeight="1">
      <c r="A113" s="351">
        <v>105</v>
      </c>
      <c r="B113" s="107" t="s">
        <v>42</v>
      </c>
      <c r="C113" s="108">
        <v>43804</v>
      </c>
      <c r="D113" s="416" t="s">
        <v>18409</v>
      </c>
      <c r="E113" s="324" t="s">
        <v>19139</v>
      </c>
      <c r="F113" s="126">
        <v>8333.32</v>
      </c>
      <c r="G113" s="107" t="str">
        <f t="shared" si="2"/>
        <v>SH19-12978</v>
      </c>
      <c r="H113" s="430"/>
      <c r="I113" s="428"/>
      <c r="J113" s="431"/>
      <c r="K113" s="432"/>
      <c r="L113" s="429"/>
      <c r="M113" s="433"/>
      <c r="N113" s="429"/>
    </row>
    <row r="114" spans="1:14" s="434" customFormat="1" ht="18" customHeight="1">
      <c r="A114" s="351">
        <v>106</v>
      </c>
      <c r="B114" s="107" t="s">
        <v>42</v>
      </c>
      <c r="C114" s="108">
        <v>43804</v>
      </c>
      <c r="D114" s="416" t="s">
        <v>18410</v>
      </c>
      <c r="E114" s="324" t="s">
        <v>19139</v>
      </c>
      <c r="F114" s="126">
        <v>5923.87</v>
      </c>
      <c r="G114" s="107" t="str">
        <f t="shared" si="2"/>
        <v>SH19-12979</v>
      </c>
      <c r="H114" s="430"/>
      <c r="I114" s="428"/>
      <c r="J114" s="431"/>
      <c r="K114" s="432"/>
      <c r="L114" s="429"/>
      <c r="M114" s="433"/>
      <c r="N114" s="429"/>
    </row>
    <row r="115" spans="1:14" s="434" customFormat="1" ht="18" customHeight="1">
      <c r="A115" s="351">
        <v>107</v>
      </c>
      <c r="B115" s="107" t="s">
        <v>42</v>
      </c>
      <c r="C115" s="108">
        <v>43804</v>
      </c>
      <c r="D115" s="416" t="s">
        <v>18411</v>
      </c>
      <c r="E115" s="324" t="s">
        <v>19139</v>
      </c>
      <c r="F115" s="126">
        <v>5837.03</v>
      </c>
      <c r="G115" s="107" t="str">
        <f t="shared" si="2"/>
        <v>SH19-12980</v>
      </c>
      <c r="H115" s="430"/>
      <c r="I115" s="428"/>
      <c r="J115" s="431"/>
      <c r="K115" s="432"/>
      <c r="L115" s="429"/>
      <c r="M115" s="433"/>
      <c r="N115" s="429"/>
    </row>
    <row r="116" spans="1:14" s="434" customFormat="1" ht="18" customHeight="1">
      <c r="A116" s="351">
        <v>108</v>
      </c>
      <c r="B116" s="107" t="s">
        <v>42</v>
      </c>
      <c r="C116" s="108">
        <v>43804</v>
      </c>
      <c r="D116" s="416" t="s">
        <v>18412</v>
      </c>
      <c r="E116" s="324" t="s">
        <v>19139</v>
      </c>
      <c r="F116" s="126">
        <v>11107.11</v>
      </c>
      <c r="G116" s="107" t="str">
        <f t="shared" si="2"/>
        <v>SH19-12981</v>
      </c>
      <c r="H116" s="430"/>
      <c r="I116" s="428"/>
      <c r="J116" s="431"/>
      <c r="K116" s="432"/>
      <c r="L116" s="429"/>
      <c r="M116" s="433"/>
      <c r="N116" s="429"/>
    </row>
    <row r="117" spans="1:14" s="434" customFormat="1" ht="18" customHeight="1">
      <c r="A117" s="351">
        <v>109</v>
      </c>
      <c r="B117" s="107" t="s">
        <v>42</v>
      </c>
      <c r="C117" s="108">
        <v>43804</v>
      </c>
      <c r="D117" s="416" t="s">
        <v>18413</v>
      </c>
      <c r="E117" s="324" t="s">
        <v>19139</v>
      </c>
      <c r="F117" s="126">
        <v>5217.1899999999996</v>
      </c>
      <c r="G117" s="107" t="str">
        <f t="shared" si="2"/>
        <v>SH19-12982</v>
      </c>
      <c r="H117" s="430"/>
      <c r="I117" s="428"/>
      <c r="J117" s="431"/>
      <c r="K117" s="432"/>
      <c r="L117" s="429"/>
      <c r="M117" s="433"/>
      <c r="N117" s="429"/>
    </row>
    <row r="118" spans="1:14" s="434" customFormat="1" ht="18" customHeight="1">
      <c r="A118" s="351">
        <v>110</v>
      </c>
      <c r="B118" s="107" t="s">
        <v>42</v>
      </c>
      <c r="C118" s="108">
        <v>43804</v>
      </c>
      <c r="D118" s="416" t="s">
        <v>18414</v>
      </c>
      <c r="E118" s="324" t="s">
        <v>19139</v>
      </c>
      <c r="F118" s="126">
        <v>1245.6400000000001</v>
      </c>
      <c r="G118" s="107" t="str">
        <f t="shared" si="2"/>
        <v>SH19-12983</v>
      </c>
      <c r="H118" s="430"/>
      <c r="I118" s="428"/>
      <c r="J118" s="431"/>
      <c r="K118" s="432"/>
      <c r="L118" s="429"/>
      <c r="M118" s="433"/>
      <c r="N118" s="429"/>
    </row>
    <row r="119" spans="1:14" s="434" customFormat="1" ht="18" customHeight="1">
      <c r="A119" s="351">
        <v>111</v>
      </c>
      <c r="B119" s="107" t="s">
        <v>42</v>
      </c>
      <c r="C119" s="108">
        <v>43804</v>
      </c>
      <c r="D119" s="416" t="s">
        <v>18415</v>
      </c>
      <c r="E119" s="324" t="s">
        <v>19139</v>
      </c>
      <c r="F119" s="126">
        <v>11236.58</v>
      </c>
      <c r="G119" s="107" t="str">
        <f t="shared" si="2"/>
        <v>SH19-12984</v>
      </c>
      <c r="H119" s="430"/>
      <c r="I119" s="428"/>
      <c r="J119" s="431"/>
      <c r="K119" s="432"/>
      <c r="L119" s="429"/>
      <c r="M119" s="433"/>
      <c r="N119" s="429"/>
    </row>
    <row r="120" spans="1:14" s="434" customFormat="1" ht="18" customHeight="1">
      <c r="A120" s="351">
        <v>112</v>
      </c>
      <c r="B120" s="107" t="s">
        <v>42</v>
      </c>
      <c r="C120" s="108">
        <v>43804</v>
      </c>
      <c r="D120" s="416" t="s">
        <v>18416</v>
      </c>
      <c r="E120" s="324" t="s">
        <v>19139</v>
      </c>
      <c r="F120" s="126">
        <v>5475.47</v>
      </c>
      <c r="G120" s="107" t="str">
        <f t="shared" si="2"/>
        <v>SH19-12985</v>
      </c>
      <c r="H120" s="430"/>
      <c r="I120" s="428"/>
      <c r="J120" s="431"/>
      <c r="K120" s="432"/>
      <c r="L120" s="429"/>
      <c r="M120" s="433"/>
      <c r="N120" s="429"/>
    </row>
    <row r="121" spans="1:14" s="434" customFormat="1" ht="18" customHeight="1">
      <c r="A121" s="351">
        <v>113</v>
      </c>
      <c r="B121" s="107" t="s">
        <v>42</v>
      </c>
      <c r="C121" s="108">
        <v>43804</v>
      </c>
      <c r="D121" s="416" t="s">
        <v>18417</v>
      </c>
      <c r="E121" s="324" t="s">
        <v>19139</v>
      </c>
      <c r="F121" s="126">
        <v>3885.55</v>
      </c>
      <c r="G121" s="107" t="str">
        <f t="shared" si="2"/>
        <v>SH19-12986</v>
      </c>
      <c r="H121" s="430"/>
      <c r="I121" s="428"/>
      <c r="J121" s="431"/>
      <c r="K121" s="432"/>
      <c r="L121" s="429"/>
      <c r="M121" s="433"/>
      <c r="N121" s="429"/>
    </row>
    <row r="122" spans="1:14" s="434" customFormat="1" ht="18" customHeight="1">
      <c r="A122" s="351">
        <v>114</v>
      </c>
      <c r="B122" s="107" t="s">
        <v>42</v>
      </c>
      <c r="C122" s="108">
        <v>43804</v>
      </c>
      <c r="D122" s="416" t="s">
        <v>18418</v>
      </c>
      <c r="E122" s="324" t="s">
        <v>19139</v>
      </c>
      <c r="F122" s="126">
        <v>1753.06</v>
      </c>
      <c r="G122" s="107" t="str">
        <f t="shared" si="2"/>
        <v>SH19-12987</v>
      </c>
      <c r="H122" s="430"/>
      <c r="I122" s="428"/>
      <c r="J122" s="431"/>
      <c r="K122" s="432"/>
      <c r="L122" s="429"/>
      <c r="M122" s="433"/>
      <c r="N122" s="429"/>
    </row>
    <row r="123" spans="1:14" s="434" customFormat="1" ht="18" customHeight="1">
      <c r="A123" s="351">
        <v>115</v>
      </c>
      <c r="B123" s="107" t="s">
        <v>1727</v>
      </c>
      <c r="C123" s="108">
        <v>43802</v>
      </c>
      <c r="D123" s="416" t="s">
        <v>18419</v>
      </c>
      <c r="E123" s="324" t="s">
        <v>1709</v>
      </c>
      <c r="F123" s="126">
        <v>2025</v>
      </c>
      <c r="G123" s="107" t="str">
        <f t="shared" si="2"/>
        <v>SH19-12988</v>
      </c>
      <c r="H123" s="430"/>
      <c r="I123" s="428"/>
      <c r="J123" s="431"/>
      <c r="K123" s="432"/>
      <c r="L123" s="429"/>
      <c r="M123" s="433"/>
      <c r="N123" s="429"/>
    </row>
    <row r="124" spans="1:14" s="434" customFormat="1" ht="18" customHeight="1">
      <c r="A124" s="351">
        <v>116</v>
      </c>
      <c r="B124" s="107" t="s">
        <v>42</v>
      </c>
      <c r="C124" s="108">
        <v>43804</v>
      </c>
      <c r="D124" s="416" t="s">
        <v>18420</v>
      </c>
      <c r="E124" s="324" t="s">
        <v>19139</v>
      </c>
      <c r="F124" s="126">
        <v>9412.49</v>
      </c>
      <c r="G124" s="107" t="str">
        <f t="shared" si="2"/>
        <v>SH19-12989</v>
      </c>
      <c r="H124" s="430"/>
      <c r="I124" s="428"/>
      <c r="J124" s="431"/>
      <c r="K124" s="432"/>
      <c r="L124" s="429"/>
      <c r="M124" s="433"/>
      <c r="N124" s="429"/>
    </row>
    <row r="125" spans="1:14" s="434" customFormat="1" ht="18" customHeight="1">
      <c r="A125" s="351">
        <v>117</v>
      </c>
      <c r="B125" s="107" t="s">
        <v>42</v>
      </c>
      <c r="C125" s="108">
        <v>43804</v>
      </c>
      <c r="D125" s="416" t="s">
        <v>18421</v>
      </c>
      <c r="E125" s="324" t="s">
        <v>19139</v>
      </c>
      <c r="F125" s="126">
        <v>3931.72</v>
      </c>
      <c r="G125" s="107" t="str">
        <f t="shared" si="2"/>
        <v>SH19-12990</v>
      </c>
      <c r="H125" s="430"/>
      <c r="I125" s="428"/>
      <c r="J125" s="431"/>
      <c r="K125" s="432"/>
      <c r="L125" s="429"/>
      <c r="M125" s="433"/>
      <c r="N125" s="429"/>
    </row>
    <row r="126" spans="1:14" s="434" customFormat="1" ht="18" customHeight="1">
      <c r="A126" s="351">
        <v>118</v>
      </c>
      <c r="B126" s="107" t="s">
        <v>139</v>
      </c>
      <c r="C126" s="108">
        <v>43802</v>
      </c>
      <c r="D126" s="416" t="s">
        <v>18422</v>
      </c>
      <c r="E126" s="324" t="s">
        <v>1709</v>
      </c>
      <c r="F126" s="126">
        <v>1722</v>
      </c>
      <c r="G126" s="107" t="str">
        <f t="shared" si="2"/>
        <v>SH19-12991</v>
      </c>
      <c r="H126" s="430"/>
      <c r="I126" s="428"/>
      <c r="J126" s="431"/>
      <c r="K126" s="432"/>
      <c r="L126" s="429"/>
      <c r="M126" s="433"/>
      <c r="N126" s="429"/>
    </row>
    <row r="127" spans="1:14" s="434" customFormat="1" ht="18" customHeight="1">
      <c r="A127" s="351">
        <v>119</v>
      </c>
      <c r="B127" s="107" t="s">
        <v>42</v>
      </c>
      <c r="C127" s="108">
        <v>43802</v>
      </c>
      <c r="D127" s="416" t="s">
        <v>18423</v>
      </c>
      <c r="E127" s="324" t="s">
        <v>18217</v>
      </c>
      <c r="F127" s="126">
        <v>79.89</v>
      </c>
      <c r="G127" s="107" t="str">
        <f t="shared" si="2"/>
        <v>SH19-12992</v>
      </c>
      <c r="H127" s="430"/>
      <c r="I127" s="428"/>
      <c r="J127" s="431"/>
      <c r="K127" s="432"/>
      <c r="L127" s="429"/>
      <c r="M127" s="433"/>
      <c r="N127" s="429"/>
    </row>
    <row r="128" spans="1:14" s="434" customFormat="1" ht="18" customHeight="1">
      <c r="A128" s="351">
        <v>120</v>
      </c>
      <c r="B128" s="107" t="s">
        <v>355</v>
      </c>
      <c r="C128" s="108">
        <v>43802</v>
      </c>
      <c r="D128" s="416" t="s">
        <v>18424</v>
      </c>
      <c r="E128" s="324" t="s">
        <v>1709</v>
      </c>
      <c r="F128" s="126">
        <v>2640.4</v>
      </c>
      <c r="G128" s="107" t="str">
        <f t="shared" si="2"/>
        <v>SH19-12993</v>
      </c>
      <c r="H128" s="430"/>
      <c r="I128" s="428"/>
      <c r="J128" s="431"/>
      <c r="K128" s="432"/>
      <c r="L128" s="429"/>
      <c r="M128" s="433"/>
      <c r="N128" s="429"/>
    </row>
    <row r="129" spans="1:14" s="434" customFormat="1" ht="18" customHeight="1">
      <c r="A129" s="351">
        <v>121</v>
      </c>
      <c r="B129" s="107" t="s">
        <v>55</v>
      </c>
      <c r="C129" s="108">
        <v>43802</v>
      </c>
      <c r="D129" s="416" t="s">
        <v>18425</v>
      </c>
      <c r="E129" s="324" t="s">
        <v>1709</v>
      </c>
      <c r="F129" s="126">
        <v>1457.82</v>
      </c>
      <c r="G129" s="107" t="str">
        <f t="shared" si="2"/>
        <v>SH19-12994</v>
      </c>
      <c r="H129" s="430"/>
      <c r="I129" s="428"/>
      <c r="J129" s="431"/>
      <c r="K129" s="432"/>
      <c r="L129" s="429"/>
      <c r="M129" s="433"/>
      <c r="N129" s="429"/>
    </row>
    <row r="130" spans="1:14" s="434" customFormat="1" ht="18" customHeight="1">
      <c r="A130" s="351">
        <v>122</v>
      </c>
      <c r="B130" s="107" t="s">
        <v>55</v>
      </c>
      <c r="C130" s="108">
        <v>43802</v>
      </c>
      <c r="D130" s="416" t="s">
        <v>18426</v>
      </c>
      <c r="E130" s="324" t="s">
        <v>1709</v>
      </c>
      <c r="F130" s="126">
        <v>1595.52</v>
      </c>
      <c r="G130" s="107" t="str">
        <f t="shared" si="2"/>
        <v>SH19-12995</v>
      </c>
      <c r="H130" s="430"/>
      <c r="I130" s="428"/>
      <c r="J130" s="431"/>
      <c r="K130" s="432"/>
      <c r="L130" s="429"/>
      <c r="M130" s="433"/>
      <c r="N130" s="429"/>
    </row>
    <row r="131" spans="1:14" s="434" customFormat="1" ht="18" customHeight="1">
      <c r="A131" s="351">
        <v>123</v>
      </c>
      <c r="B131" s="107" t="s">
        <v>141</v>
      </c>
      <c r="C131" s="108">
        <v>43803</v>
      </c>
      <c r="D131" s="416" t="s">
        <v>18427</v>
      </c>
      <c r="E131" s="324" t="s">
        <v>1709</v>
      </c>
      <c r="F131" s="126">
        <v>1941.75</v>
      </c>
      <c r="G131" s="107" t="str">
        <f t="shared" si="2"/>
        <v>SH19-12996</v>
      </c>
      <c r="H131" s="430"/>
      <c r="I131" s="428"/>
      <c r="J131" s="431"/>
      <c r="K131" s="432"/>
      <c r="L131" s="429"/>
      <c r="M131" s="433"/>
      <c r="N131" s="429"/>
    </row>
    <row r="132" spans="1:14" s="434" customFormat="1" ht="18" customHeight="1">
      <c r="A132" s="351">
        <v>124</v>
      </c>
      <c r="B132" s="107" t="s">
        <v>225</v>
      </c>
      <c r="C132" s="108">
        <v>43803</v>
      </c>
      <c r="D132" s="416" t="s">
        <v>18428</v>
      </c>
      <c r="E132" s="324" t="s">
        <v>1709</v>
      </c>
      <c r="F132" s="126">
        <v>2694.32</v>
      </c>
      <c r="G132" s="107" t="str">
        <f t="shared" si="2"/>
        <v>SH19-12997</v>
      </c>
      <c r="H132" s="430"/>
      <c r="I132" s="428"/>
      <c r="J132" s="431"/>
      <c r="K132" s="432"/>
      <c r="L132" s="429"/>
      <c r="M132" s="433"/>
      <c r="N132" s="429"/>
    </row>
    <row r="133" spans="1:14" s="434" customFormat="1" ht="18" customHeight="1">
      <c r="A133" s="351">
        <v>125</v>
      </c>
      <c r="B133" s="107" t="s">
        <v>142</v>
      </c>
      <c r="C133" s="108">
        <v>43803</v>
      </c>
      <c r="D133" s="416" t="s">
        <v>18429</v>
      </c>
      <c r="E133" s="324" t="s">
        <v>1709</v>
      </c>
      <c r="F133" s="126">
        <v>1136.3900000000001</v>
      </c>
      <c r="G133" s="107" t="str">
        <f t="shared" si="2"/>
        <v>SH19-12998</v>
      </c>
      <c r="H133" s="430"/>
      <c r="I133" s="428"/>
      <c r="J133" s="431"/>
      <c r="K133" s="432"/>
      <c r="L133" s="429"/>
      <c r="M133" s="433"/>
      <c r="N133" s="429"/>
    </row>
    <row r="134" spans="1:14" s="434" customFormat="1" ht="18" customHeight="1">
      <c r="A134" s="351">
        <v>126</v>
      </c>
      <c r="B134" s="107" t="s">
        <v>43</v>
      </c>
      <c r="C134" s="108" t="s">
        <v>19170</v>
      </c>
      <c r="D134" s="416" t="s">
        <v>18430</v>
      </c>
      <c r="E134" s="324" t="s">
        <v>1709</v>
      </c>
      <c r="F134" s="126">
        <v>6643.1</v>
      </c>
      <c r="G134" s="107" t="str">
        <f t="shared" si="2"/>
        <v>SH19-12999</v>
      </c>
      <c r="H134" s="430"/>
      <c r="I134" s="428"/>
      <c r="J134" s="431"/>
      <c r="K134" s="432"/>
      <c r="L134" s="429"/>
      <c r="M134" s="433"/>
      <c r="N134" s="429"/>
    </row>
    <row r="135" spans="1:14" s="434" customFormat="1" ht="18" customHeight="1">
      <c r="A135" s="351">
        <v>127</v>
      </c>
      <c r="B135" s="107" t="s">
        <v>42</v>
      </c>
      <c r="C135" s="108">
        <v>43567</v>
      </c>
      <c r="D135" s="416" t="s">
        <v>18431</v>
      </c>
      <c r="E135" s="324" t="s">
        <v>19140</v>
      </c>
      <c r="F135" s="126">
        <v>8.06</v>
      </c>
      <c r="G135" s="107" t="str">
        <f t="shared" si="2"/>
        <v>SH19-13000</v>
      </c>
      <c r="H135" s="430"/>
      <c r="I135" s="428"/>
      <c r="J135" s="431"/>
      <c r="K135" s="432"/>
      <c r="L135" s="429"/>
      <c r="M135" s="433"/>
      <c r="N135" s="429"/>
    </row>
    <row r="136" spans="1:14" s="434" customFormat="1" ht="18" customHeight="1">
      <c r="A136" s="351">
        <v>128</v>
      </c>
      <c r="B136" s="107" t="s">
        <v>237</v>
      </c>
      <c r="C136" s="108">
        <v>43803</v>
      </c>
      <c r="D136" s="416" t="s">
        <v>18432</v>
      </c>
      <c r="E136" s="324" t="s">
        <v>1709</v>
      </c>
      <c r="F136" s="126">
        <v>5505.3</v>
      </c>
      <c r="G136" s="107" t="str">
        <f t="shared" si="2"/>
        <v>SH19-13001</v>
      </c>
      <c r="H136" s="430"/>
      <c r="I136" s="428"/>
      <c r="J136" s="431"/>
      <c r="K136" s="432"/>
      <c r="L136" s="429"/>
      <c r="M136" s="433"/>
      <c r="N136" s="429"/>
    </row>
    <row r="137" spans="1:14" s="434" customFormat="1" ht="18" customHeight="1">
      <c r="A137" s="351">
        <v>129</v>
      </c>
      <c r="B137" s="107" t="s">
        <v>1754</v>
      </c>
      <c r="C137" s="108">
        <v>43803</v>
      </c>
      <c r="D137" s="416" t="s">
        <v>18433</v>
      </c>
      <c r="E137" s="324" t="s">
        <v>1709</v>
      </c>
      <c r="F137" s="126">
        <v>3283.7</v>
      </c>
      <c r="G137" s="107" t="str">
        <f t="shared" si="2"/>
        <v>SH19-13002</v>
      </c>
      <c r="H137" s="430"/>
      <c r="I137" s="428"/>
      <c r="J137" s="431"/>
      <c r="K137" s="432"/>
      <c r="L137" s="429"/>
      <c r="M137" s="433"/>
      <c r="N137" s="429"/>
    </row>
    <row r="138" spans="1:14" s="434" customFormat="1" ht="18" customHeight="1">
      <c r="A138" s="351">
        <v>130</v>
      </c>
      <c r="B138" s="107" t="s">
        <v>329</v>
      </c>
      <c r="C138" s="108">
        <v>43803</v>
      </c>
      <c r="D138" s="416" t="s">
        <v>18434</v>
      </c>
      <c r="E138" s="324" t="s">
        <v>1709</v>
      </c>
      <c r="F138" s="126">
        <v>7135.27</v>
      </c>
      <c r="G138" s="107" t="str">
        <f t="shared" ref="G138:G201" si="3">D138</f>
        <v>SH19-13003</v>
      </c>
      <c r="H138" s="430"/>
      <c r="I138" s="428"/>
      <c r="J138" s="431"/>
      <c r="K138" s="432"/>
      <c r="L138" s="429"/>
      <c r="M138" s="433"/>
      <c r="N138" s="429"/>
    </row>
    <row r="139" spans="1:14" s="434" customFormat="1" ht="18" customHeight="1">
      <c r="A139" s="351">
        <v>131</v>
      </c>
      <c r="B139" s="107" t="s">
        <v>199</v>
      </c>
      <c r="C139" s="108">
        <v>43803</v>
      </c>
      <c r="D139" s="416" t="s">
        <v>18435</v>
      </c>
      <c r="E139" s="324" t="s">
        <v>1709</v>
      </c>
      <c r="F139" s="126">
        <v>1241.93</v>
      </c>
      <c r="G139" s="107" t="str">
        <f t="shared" si="3"/>
        <v>SH19-13004</v>
      </c>
      <c r="H139" s="430"/>
      <c r="I139" s="428"/>
      <c r="J139" s="431"/>
      <c r="K139" s="432"/>
      <c r="L139" s="429"/>
      <c r="M139" s="433"/>
      <c r="N139" s="429"/>
    </row>
    <row r="140" spans="1:14" s="434" customFormat="1" ht="18" customHeight="1">
      <c r="A140" s="351">
        <v>132</v>
      </c>
      <c r="B140" s="107" t="s">
        <v>288</v>
      </c>
      <c r="C140" s="108">
        <v>43803</v>
      </c>
      <c r="D140" s="416" t="s">
        <v>18436</v>
      </c>
      <c r="E140" s="324" t="s">
        <v>1709</v>
      </c>
      <c r="F140" s="126">
        <v>0</v>
      </c>
      <c r="G140" s="107" t="str">
        <f t="shared" si="3"/>
        <v>SH19-13005</v>
      </c>
      <c r="H140" s="430"/>
      <c r="I140" s="428"/>
      <c r="J140" s="431"/>
      <c r="K140" s="432"/>
      <c r="L140" s="429"/>
      <c r="M140" s="433"/>
      <c r="N140" s="429" t="s">
        <v>1753</v>
      </c>
    </row>
    <row r="141" spans="1:14" s="434" customFormat="1" ht="18" customHeight="1">
      <c r="A141" s="351">
        <v>133</v>
      </c>
      <c r="B141" s="107" t="s">
        <v>55</v>
      </c>
      <c r="C141" s="108">
        <v>43803</v>
      </c>
      <c r="D141" s="416" t="s">
        <v>18437</v>
      </c>
      <c r="E141" s="324" t="s">
        <v>1709</v>
      </c>
      <c r="F141" s="126">
        <v>1404.36</v>
      </c>
      <c r="G141" s="107" t="str">
        <f t="shared" si="3"/>
        <v>SH19-13006</v>
      </c>
      <c r="H141" s="430"/>
      <c r="I141" s="428"/>
      <c r="J141" s="431"/>
      <c r="K141" s="432"/>
      <c r="L141" s="429"/>
      <c r="M141" s="433"/>
      <c r="N141" s="429"/>
    </row>
    <row r="142" spans="1:14" s="434" customFormat="1" ht="18" customHeight="1">
      <c r="A142" s="351">
        <v>134</v>
      </c>
      <c r="B142" s="107" t="s">
        <v>142</v>
      </c>
      <c r="C142" s="108">
        <v>43803</v>
      </c>
      <c r="D142" s="416" t="s">
        <v>18438</v>
      </c>
      <c r="E142" s="324" t="s">
        <v>1709</v>
      </c>
      <c r="F142" s="126">
        <v>884.06</v>
      </c>
      <c r="G142" s="107" t="str">
        <f t="shared" si="3"/>
        <v>SH19-13007</v>
      </c>
      <c r="H142" s="430"/>
      <c r="I142" s="428"/>
      <c r="J142" s="431"/>
      <c r="K142" s="432"/>
      <c r="L142" s="429"/>
      <c r="M142" s="433"/>
      <c r="N142" s="429"/>
    </row>
    <row r="143" spans="1:14" s="434" customFormat="1" ht="18" customHeight="1">
      <c r="A143" s="351">
        <v>135</v>
      </c>
      <c r="B143" s="107" t="s">
        <v>224</v>
      </c>
      <c r="C143" s="108">
        <v>43803</v>
      </c>
      <c r="D143" s="416" t="s">
        <v>18439</v>
      </c>
      <c r="E143" s="324" t="s">
        <v>1709</v>
      </c>
      <c r="F143" s="126">
        <v>4415.16</v>
      </c>
      <c r="G143" s="107" t="str">
        <f t="shared" si="3"/>
        <v>SH19-13008</v>
      </c>
      <c r="H143" s="430"/>
      <c r="I143" s="428"/>
      <c r="J143" s="431"/>
      <c r="K143" s="432"/>
      <c r="L143" s="429"/>
      <c r="M143" s="433"/>
      <c r="N143" s="429"/>
    </row>
    <row r="144" spans="1:14" s="434" customFormat="1" ht="18" customHeight="1">
      <c r="A144" s="351">
        <v>136</v>
      </c>
      <c r="B144" s="107" t="s">
        <v>238</v>
      </c>
      <c r="C144" s="108">
        <v>43803</v>
      </c>
      <c r="D144" s="416" t="s">
        <v>18440</v>
      </c>
      <c r="E144" s="324" t="s">
        <v>1709</v>
      </c>
      <c r="F144" s="126">
        <v>3175.95</v>
      </c>
      <c r="G144" s="107" t="str">
        <f t="shared" si="3"/>
        <v>SH19-13009</v>
      </c>
      <c r="H144" s="430"/>
      <c r="I144" s="428"/>
      <c r="J144" s="431"/>
      <c r="K144" s="432"/>
      <c r="L144" s="429"/>
      <c r="M144" s="433"/>
      <c r="N144" s="429"/>
    </row>
    <row r="145" spans="1:14" s="434" customFormat="1" ht="18" customHeight="1">
      <c r="A145" s="351">
        <v>137</v>
      </c>
      <c r="B145" s="107" t="s">
        <v>1746</v>
      </c>
      <c r="C145" s="108"/>
      <c r="D145" s="402" t="s">
        <v>18441</v>
      </c>
      <c r="E145" s="324" t="s">
        <v>1709</v>
      </c>
      <c r="F145" s="126">
        <v>0</v>
      </c>
      <c r="G145" s="107" t="str">
        <f t="shared" si="3"/>
        <v>SH19-13010</v>
      </c>
      <c r="H145" s="430"/>
      <c r="I145" s="428"/>
      <c r="J145" s="431"/>
      <c r="K145" s="432"/>
      <c r="L145" s="429"/>
      <c r="M145" s="433"/>
      <c r="N145" s="429"/>
    </row>
    <row r="146" spans="1:14" s="434" customFormat="1" ht="18" customHeight="1">
      <c r="A146" s="351">
        <v>138</v>
      </c>
      <c r="B146" s="107" t="s">
        <v>142</v>
      </c>
      <c r="C146" s="108">
        <v>43803</v>
      </c>
      <c r="D146" s="416" t="s">
        <v>18442</v>
      </c>
      <c r="E146" s="324" t="s">
        <v>1709</v>
      </c>
      <c r="F146" s="126">
        <v>1434.25</v>
      </c>
      <c r="G146" s="107" t="str">
        <f t="shared" si="3"/>
        <v>SH19-13011</v>
      </c>
      <c r="H146" s="430"/>
      <c r="I146" s="428"/>
      <c r="J146" s="431"/>
      <c r="K146" s="432"/>
      <c r="L146" s="429"/>
      <c r="M146" s="433"/>
      <c r="N146" s="429"/>
    </row>
    <row r="147" spans="1:14" s="434" customFormat="1" ht="18" customHeight="1">
      <c r="A147" s="351">
        <v>139</v>
      </c>
      <c r="B147" s="107" t="s">
        <v>142</v>
      </c>
      <c r="C147" s="108">
        <v>43803</v>
      </c>
      <c r="D147" s="416" t="s">
        <v>18443</v>
      </c>
      <c r="E147" s="324" t="s">
        <v>1709</v>
      </c>
      <c r="F147" s="126">
        <v>452.18</v>
      </c>
      <c r="G147" s="107" t="str">
        <f t="shared" si="3"/>
        <v>SH19-13012</v>
      </c>
      <c r="H147" s="430"/>
      <c r="I147" s="428"/>
      <c r="J147" s="431"/>
      <c r="K147" s="432"/>
      <c r="L147" s="429"/>
      <c r="M147" s="433"/>
      <c r="N147" s="429"/>
    </row>
    <row r="148" spans="1:14" s="434" customFormat="1" ht="18" customHeight="1">
      <c r="A148" s="351">
        <v>140</v>
      </c>
      <c r="B148" s="107" t="s">
        <v>42</v>
      </c>
      <c r="C148" s="108">
        <v>43804</v>
      </c>
      <c r="D148" s="416" t="s">
        <v>18444</v>
      </c>
      <c r="E148" s="324" t="s">
        <v>19139</v>
      </c>
      <c r="F148" s="126">
        <v>9147.6</v>
      </c>
      <c r="G148" s="107" t="str">
        <f t="shared" si="3"/>
        <v>SH19-13013</v>
      </c>
      <c r="H148" s="430"/>
      <c r="I148" s="428"/>
      <c r="J148" s="431"/>
      <c r="K148" s="432"/>
      <c r="L148" s="429"/>
      <c r="M148" s="433"/>
      <c r="N148" s="429"/>
    </row>
    <row r="149" spans="1:14" s="434" customFormat="1" ht="18" customHeight="1">
      <c r="A149" s="351">
        <v>141</v>
      </c>
      <c r="B149" s="107" t="s">
        <v>42</v>
      </c>
      <c r="C149" s="108">
        <v>43804</v>
      </c>
      <c r="D149" s="416" t="s">
        <v>18445</v>
      </c>
      <c r="E149" s="324" t="s">
        <v>19139</v>
      </c>
      <c r="F149" s="126">
        <v>5571.83</v>
      </c>
      <c r="G149" s="107" t="str">
        <f t="shared" si="3"/>
        <v>SH19-13014</v>
      </c>
      <c r="H149" s="430"/>
      <c r="I149" s="428"/>
      <c r="J149" s="431"/>
      <c r="K149" s="432"/>
      <c r="L149" s="429"/>
      <c r="M149" s="433"/>
      <c r="N149" s="429"/>
    </row>
    <row r="150" spans="1:14" s="434" customFormat="1" ht="18" customHeight="1">
      <c r="A150" s="351">
        <v>142</v>
      </c>
      <c r="B150" s="107" t="s">
        <v>42</v>
      </c>
      <c r="C150" s="108">
        <v>43804</v>
      </c>
      <c r="D150" s="416" t="s">
        <v>18446</v>
      </c>
      <c r="E150" s="324" t="s">
        <v>19139</v>
      </c>
      <c r="F150" s="126">
        <v>10974.11</v>
      </c>
      <c r="G150" s="107" t="str">
        <f t="shared" si="3"/>
        <v>SH19-13015</v>
      </c>
      <c r="H150" s="430"/>
      <c r="I150" s="428"/>
      <c r="J150" s="431"/>
      <c r="K150" s="432"/>
      <c r="L150" s="429"/>
      <c r="M150" s="433"/>
      <c r="N150" s="429"/>
    </row>
    <row r="151" spans="1:14" s="434" customFormat="1" ht="18" customHeight="1">
      <c r="A151" s="351">
        <v>143</v>
      </c>
      <c r="B151" s="107" t="s">
        <v>42</v>
      </c>
      <c r="C151" s="108">
        <v>43804</v>
      </c>
      <c r="D151" s="416" t="s">
        <v>18447</v>
      </c>
      <c r="E151" s="324" t="s">
        <v>19139</v>
      </c>
      <c r="F151" s="126">
        <v>6995.5</v>
      </c>
      <c r="G151" s="107" t="str">
        <f t="shared" si="3"/>
        <v>SH19-13016</v>
      </c>
      <c r="H151" s="430"/>
      <c r="I151" s="428"/>
      <c r="J151" s="431"/>
      <c r="K151" s="432"/>
      <c r="L151" s="429"/>
      <c r="M151" s="433"/>
      <c r="N151" s="429"/>
    </row>
    <row r="152" spans="1:14" s="434" customFormat="1" ht="18" customHeight="1">
      <c r="A152" s="351">
        <v>144</v>
      </c>
      <c r="B152" s="107" t="s">
        <v>42</v>
      </c>
      <c r="C152" s="108">
        <v>43804</v>
      </c>
      <c r="D152" s="416" t="s">
        <v>18448</v>
      </c>
      <c r="E152" s="324" t="s">
        <v>19139</v>
      </c>
      <c r="F152" s="126">
        <v>2054.7600000000002</v>
      </c>
      <c r="G152" s="107" t="str">
        <f t="shared" si="3"/>
        <v>SH19-13017</v>
      </c>
      <c r="H152" s="430"/>
      <c r="I152" s="428"/>
      <c r="J152" s="431"/>
      <c r="K152" s="432"/>
      <c r="L152" s="429"/>
      <c r="M152" s="433"/>
      <c r="N152" s="429"/>
    </row>
    <row r="153" spans="1:14" s="434" customFormat="1" ht="18" customHeight="1">
      <c r="A153" s="351">
        <v>145</v>
      </c>
      <c r="B153" s="107" t="s">
        <v>42</v>
      </c>
      <c r="C153" s="108">
        <v>43804</v>
      </c>
      <c r="D153" s="416" t="s">
        <v>18449</v>
      </c>
      <c r="E153" s="324" t="s">
        <v>19139</v>
      </c>
      <c r="F153" s="126">
        <v>211.72</v>
      </c>
      <c r="G153" s="107" t="str">
        <f t="shared" si="3"/>
        <v>SH19-13018</v>
      </c>
      <c r="H153" s="430"/>
      <c r="I153" s="428"/>
      <c r="J153" s="431"/>
      <c r="K153" s="432"/>
      <c r="L153" s="429"/>
      <c r="M153" s="433"/>
      <c r="N153" s="429"/>
    </row>
    <row r="154" spans="1:14" s="434" customFormat="1" ht="18" customHeight="1">
      <c r="A154" s="351">
        <v>146</v>
      </c>
      <c r="B154" s="107" t="s">
        <v>42</v>
      </c>
      <c r="C154" s="108">
        <v>43804</v>
      </c>
      <c r="D154" s="416" t="s">
        <v>18450</v>
      </c>
      <c r="E154" s="324" t="s">
        <v>19139</v>
      </c>
      <c r="F154" s="126">
        <v>3796.91</v>
      </c>
      <c r="G154" s="107" t="str">
        <f t="shared" si="3"/>
        <v>SH19-13019</v>
      </c>
      <c r="H154" s="430"/>
      <c r="I154" s="428"/>
      <c r="J154" s="431"/>
      <c r="K154" s="432"/>
      <c r="L154" s="429"/>
      <c r="M154" s="433"/>
      <c r="N154" s="429"/>
    </row>
    <row r="155" spans="1:14" s="434" customFormat="1" ht="18" customHeight="1">
      <c r="A155" s="351">
        <v>147</v>
      </c>
      <c r="B155" s="107" t="s">
        <v>42</v>
      </c>
      <c r="C155" s="108">
        <v>43804</v>
      </c>
      <c r="D155" s="416" t="s">
        <v>18451</v>
      </c>
      <c r="E155" s="324" t="s">
        <v>19139</v>
      </c>
      <c r="F155" s="126">
        <v>1234.8599999999999</v>
      </c>
      <c r="G155" s="107" t="str">
        <f t="shared" si="3"/>
        <v>SH19-13020</v>
      </c>
      <c r="H155" s="430"/>
      <c r="I155" s="428"/>
      <c r="J155" s="431"/>
      <c r="K155" s="432"/>
      <c r="L155" s="429"/>
      <c r="M155" s="433"/>
      <c r="N155" s="429"/>
    </row>
    <row r="156" spans="1:14" s="434" customFormat="1" ht="18" customHeight="1">
      <c r="A156" s="351">
        <v>148</v>
      </c>
      <c r="B156" s="107"/>
      <c r="C156" s="108"/>
      <c r="D156" s="401" t="s">
        <v>18452</v>
      </c>
      <c r="E156" s="324" t="s">
        <v>1709</v>
      </c>
      <c r="F156" s="126">
        <v>0</v>
      </c>
      <c r="G156" s="107" t="str">
        <f t="shared" si="3"/>
        <v>SH19-13021</v>
      </c>
      <c r="H156" s="430"/>
      <c r="I156" s="428"/>
      <c r="J156" s="431"/>
      <c r="K156" s="432"/>
      <c r="L156" s="429"/>
      <c r="M156" s="433"/>
      <c r="N156" s="429"/>
    </row>
    <row r="157" spans="1:14" s="434" customFormat="1" ht="18" customHeight="1">
      <c r="A157" s="351">
        <v>149</v>
      </c>
      <c r="B157" s="107" t="s">
        <v>42</v>
      </c>
      <c r="C157" s="108">
        <v>43805</v>
      </c>
      <c r="D157" s="416" t="s">
        <v>18453</v>
      </c>
      <c r="E157" s="324" t="s">
        <v>19138</v>
      </c>
      <c r="F157" s="126">
        <v>32.049999999999997</v>
      </c>
      <c r="G157" s="107" t="str">
        <f t="shared" si="3"/>
        <v>SH19-13022</v>
      </c>
      <c r="H157" s="430"/>
      <c r="I157" s="428"/>
      <c r="J157" s="431"/>
      <c r="K157" s="432"/>
      <c r="L157" s="429"/>
      <c r="M157" s="433"/>
      <c r="N157" s="429"/>
    </row>
    <row r="158" spans="1:14" s="434" customFormat="1" ht="18" customHeight="1">
      <c r="A158" s="351">
        <v>150</v>
      </c>
      <c r="B158" s="107" t="s">
        <v>42</v>
      </c>
      <c r="C158" s="108">
        <v>43805</v>
      </c>
      <c r="D158" s="416" t="s">
        <v>18454</v>
      </c>
      <c r="E158" s="324" t="s">
        <v>19138</v>
      </c>
      <c r="F158" s="126">
        <v>10322.629999999999</v>
      </c>
      <c r="G158" s="107" t="str">
        <f t="shared" si="3"/>
        <v>SH19-13023</v>
      </c>
      <c r="H158" s="430"/>
      <c r="I158" s="428"/>
      <c r="J158" s="431"/>
      <c r="K158" s="432"/>
      <c r="L158" s="429"/>
      <c r="M158" s="433"/>
      <c r="N158" s="429"/>
    </row>
    <row r="159" spans="1:14" s="434" customFormat="1" ht="18" customHeight="1">
      <c r="A159" s="351">
        <v>151</v>
      </c>
      <c r="B159" s="107" t="s">
        <v>42</v>
      </c>
      <c r="C159" s="108">
        <v>43805</v>
      </c>
      <c r="D159" s="416" t="s">
        <v>18455</v>
      </c>
      <c r="E159" s="324" t="s">
        <v>19138</v>
      </c>
      <c r="F159" s="126">
        <v>5439.21</v>
      </c>
      <c r="G159" s="107" t="str">
        <f t="shared" si="3"/>
        <v>SH19-13024</v>
      </c>
      <c r="H159" s="430"/>
      <c r="I159" s="428"/>
      <c r="J159" s="431"/>
      <c r="K159" s="432"/>
      <c r="L159" s="429"/>
      <c r="M159" s="433"/>
      <c r="N159" s="429"/>
    </row>
    <row r="160" spans="1:14" s="434" customFormat="1" ht="18" customHeight="1">
      <c r="A160" s="351">
        <v>152</v>
      </c>
      <c r="B160" s="107" t="s">
        <v>42</v>
      </c>
      <c r="C160" s="108">
        <v>43805</v>
      </c>
      <c r="D160" s="416" t="s">
        <v>18456</v>
      </c>
      <c r="E160" s="324" t="s">
        <v>19138</v>
      </c>
      <c r="F160" s="126">
        <v>1099.03</v>
      </c>
      <c r="G160" s="107" t="str">
        <f t="shared" si="3"/>
        <v>SH19-13025</v>
      </c>
      <c r="H160" s="430"/>
      <c r="I160" s="428"/>
      <c r="J160" s="431"/>
      <c r="K160" s="432"/>
      <c r="L160" s="429"/>
      <c r="M160" s="433"/>
      <c r="N160" s="429"/>
    </row>
    <row r="161" spans="1:14" s="434" customFormat="1" ht="18" customHeight="1">
      <c r="A161" s="351">
        <v>153</v>
      </c>
      <c r="B161" s="107" t="s">
        <v>42</v>
      </c>
      <c r="C161" s="108">
        <v>43805</v>
      </c>
      <c r="D161" s="416" t="s">
        <v>18457</v>
      </c>
      <c r="E161" s="324" t="s">
        <v>19138</v>
      </c>
      <c r="F161" s="126">
        <v>12856.98</v>
      </c>
      <c r="G161" s="107" t="str">
        <f t="shared" si="3"/>
        <v>SH19-13026</v>
      </c>
      <c r="H161" s="430"/>
      <c r="I161" s="428"/>
      <c r="J161" s="431"/>
      <c r="K161" s="432"/>
      <c r="L161" s="429"/>
      <c r="M161" s="433"/>
      <c r="N161" s="429"/>
    </row>
    <row r="162" spans="1:14" s="434" customFormat="1" ht="18" customHeight="1">
      <c r="A162" s="351">
        <v>154</v>
      </c>
      <c r="B162" s="107" t="s">
        <v>42</v>
      </c>
      <c r="C162" s="108">
        <v>43805</v>
      </c>
      <c r="D162" s="416" t="s">
        <v>18458</v>
      </c>
      <c r="E162" s="324" t="s">
        <v>19138</v>
      </c>
      <c r="F162" s="126">
        <v>5350.12</v>
      </c>
      <c r="G162" s="107" t="str">
        <f t="shared" si="3"/>
        <v>SH19-13027</v>
      </c>
      <c r="H162" s="430"/>
      <c r="I162" s="428"/>
      <c r="J162" s="431"/>
      <c r="K162" s="432"/>
      <c r="L162" s="429"/>
      <c r="M162" s="433"/>
      <c r="N162" s="429"/>
    </row>
    <row r="163" spans="1:14" s="434" customFormat="1" ht="18" customHeight="1">
      <c r="A163" s="351">
        <v>155</v>
      </c>
      <c r="B163" s="107" t="s">
        <v>42</v>
      </c>
      <c r="C163" s="108">
        <v>43805</v>
      </c>
      <c r="D163" s="416" t="s">
        <v>18459</v>
      </c>
      <c r="E163" s="324" t="s">
        <v>19138</v>
      </c>
      <c r="F163" s="126">
        <v>1234.8599999999999</v>
      </c>
      <c r="G163" s="107" t="str">
        <f t="shared" si="3"/>
        <v>SH19-13028</v>
      </c>
      <c r="H163" s="430"/>
      <c r="I163" s="428"/>
      <c r="J163" s="431"/>
      <c r="K163" s="432"/>
      <c r="L163" s="429"/>
      <c r="M163" s="433"/>
      <c r="N163" s="429"/>
    </row>
    <row r="164" spans="1:14" s="434" customFormat="1" ht="18" customHeight="1">
      <c r="A164" s="351">
        <v>156</v>
      </c>
      <c r="B164" s="107" t="s">
        <v>42</v>
      </c>
      <c r="C164" s="108">
        <v>43805</v>
      </c>
      <c r="D164" s="416" t="s">
        <v>18460</v>
      </c>
      <c r="E164" s="324" t="s">
        <v>19138</v>
      </c>
      <c r="F164" s="126">
        <v>2144.4</v>
      </c>
      <c r="G164" s="107" t="str">
        <f t="shared" si="3"/>
        <v>SH19-13029</v>
      </c>
      <c r="H164" s="430"/>
      <c r="I164" s="428"/>
      <c r="J164" s="431"/>
      <c r="K164" s="432"/>
      <c r="L164" s="429"/>
      <c r="M164" s="433"/>
      <c r="N164" s="429"/>
    </row>
    <row r="165" spans="1:14" s="434" customFormat="1" ht="18" customHeight="1">
      <c r="A165" s="351">
        <v>157</v>
      </c>
      <c r="B165" s="107" t="s">
        <v>42</v>
      </c>
      <c r="C165" s="108">
        <v>43567</v>
      </c>
      <c r="D165" s="416" t="s">
        <v>18461</v>
      </c>
      <c r="E165" s="324" t="s">
        <v>19140</v>
      </c>
      <c r="F165" s="126">
        <v>141.80000000000001</v>
      </c>
      <c r="G165" s="107" t="str">
        <f t="shared" si="3"/>
        <v>SH19-13030</v>
      </c>
      <c r="H165" s="430"/>
      <c r="I165" s="428"/>
      <c r="J165" s="431"/>
      <c r="K165" s="432"/>
      <c r="L165" s="429"/>
      <c r="M165" s="433"/>
      <c r="N165" s="429"/>
    </row>
    <row r="166" spans="1:14" s="434" customFormat="1" ht="18" customHeight="1">
      <c r="A166" s="351">
        <v>158</v>
      </c>
      <c r="B166" s="107" t="s">
        <v>49</v>
      </c>
      <c r="C166" s="108">
        <v>43803</v>
      </c>
      <c r="D166" s="416" t="s">
        <v>18462</v>
      </c>
      <c r="E166" s="324" t="s">
        <v>1709</v>
      </c>
      <c r="F166" s="126">
        <v>13983.84</v>
      </c>
      <c r="G166" s="107" t="str">
        <f t="shared" si="3"/>
        <v>SH19-13031</v>
      </c>
      <c r="H166" s="430"/>
      <c r="I166" s="428"/>
      <c r="J166" s="431"/>
      <c r="K166" s="432"/>
      <c r="L166" s="429"/>
      <c r="M166" s="433"/>
      <c r="N166" s="429"/>
    </row>
    <row r="167" spans="1:14" s="434" customFormat="1" ht="18" customHeight="1">
      <c r="A167" s="351">
        <v>159</v>
      </c>
      <c r="B167" s="107" t="s">
        <v>42</v>
      </c>
      <c r="C167" s="108">
        <v>43805</v>
      </c>
      <c r="D167" s="416" t="s">
        <v>18463</v>
      </c>
      <c r="E167" s="324" t="s">
        <v>19138</v>
      </c>
      <c r="F167" s="126">
        <v>7406.24</v>
      </c>
      <c r="G167" s="107" t="str">
        <f t="shared" si="3"/>
        <v>SH19-13032</v>
      </c>
      <c r="H167" s="430"/>
      <c r="I167" s="428"/>
      <c r="J167" s="431"/>
      <c r="K167" s="432"/>
      <c r="L167" s="429"/>
      <c r="M167" s="433"/>
      <c r="N167" s="429"/>
    </row>
    <row r="168" spans="1:14" s="434" customFormat="1" ht="18" customHeight="1">
      <c r="A168" s="351">
        <v>160</v>
      </c>
      <c r="B168" s="107" t="s">
        <v>42</v>
      </c>
      <c r="C168" s="108">
        <v>43805</v>
      </c>
      <c r="D168" s="416" t="s">
        <v>18464</v>
      </c>
      <c r="E168" s="324" t="s">
        <v>19138</v>
      </c>
      <c r="F168" s="126">
        <v>2353.4899999999998</v>
      </c>
      <c r="G168" s="107" t="str">
        <f t="shared" si="3"/>
        <v>SH19-13033</v>
      </c>
      <c r="H168" s="430"/>
      <c r="I168" s="428"/>
      <c r="J168" s="431"/>
      <c r="K168" s="432"/>
      <c r="L168" s="429"/>
      <c r="M168" s="433"/>
      <c r="N168" s="429"/>
    </row>
    <row r="169" spans="1:14" s="434" customFormat="1" ht="18" customHeight="1">
      <c r="A169" s="351">
        <v>161</v>
      </c>
      <c r="B169" s="107" t="s">
        <v>42</v>
      </c>
      <c r="C169" s="108">
        <v>43805</v>
      </c>
      <c r="D169" s="416" t="s">
        <v>18465</v>
      </c>
      <c r="E169" s="324" t="s">
        <v>19138</v>
      </c>
      <c r="F169" s="126">
        <v>683.29</v>
      </c>
      <c r="G169" s="107" t="str">
        <f t="shared" si="3"/>
        <v>SH19-13034</v>
      </c>
      <c r="H169" s="430"/>
      <c r="I169" s="428"/>
      <c r="J169" s="431"/>
      <c r="K169" s="432"/>
      <c r="L169" s="429"/>
      <c r="M169" s="433"/>
      <c r="N169" s="429"/>
    </row>
    <row r="170" spans="1:14" s="434" customFormat="1" ht="18" customHeight="1">
      <c r="A170" s="351">
        <v>162</v>
      </c>
      <c r="B170" s="107" t="s">
        <v>42</v>
      </c>
      <c r="C170" s="108">
        <v>43805</v>
      </c>
      <c r="D170" s="416" t="s">
        <v>18466</v>
      </c>
      <c r="E170" s="324" t="s">
        <v>19138</v>
      </c>
      <c r="F170" s="126">
        <v>8409.0499999999993</v>
      </c>
      <c r="G170" s="107" t="str">
        <f t="shared" si="3"/>
        <v>SH19-13035</v>
      </c>
      <c r="H170" s="430"/>
      <c r="I170" s="428"/>
      <c r="J170" s="431"/>
      <c r="K170" s="432"/>
      <c r="L170" s="429"/>
      <c r="M170" s="433"/>
      <c r="N170" s="429"/>
    </row>
    <row r="171" spans="1:14" s="434" customFormat="1" ht="18" customHeight="1">
      <c r="A171" s="351">
        <v>163</v>
      </c>
      <c r="B171" s="107" t="s">
        <v>42</v>
      </c>
      <c r="C171" s="108">
        <v>43805</v>
      </c>
      <c r="D171" s="416" t="s">
        <v>18467</v>
      </c>
      <c r="E171" s="324" t="s">
        <v>19138</v>
      </c>
      <c r="F171" s="126">
        <v>3595.21</v>
      </c>
      <c r="G171" s="107" t="str">
        <f t="shared" si="3"/>
        <v>SH19-13036</v>
      </c>
      <c r="H171" s="430"/>
      <c r="I171" s="428"/>
      <c r="J171" s="431"/>
      <c r="K171" s="432"/>
      <c r="L171" s="429"/>
      <c r="M171" s="433"/>
      <c r="N171" s="429"/>
    </row>
    <row r="172" spans="1:14" s="434" customFormat="1" ht="18" customHeight="1">
      <c r="A172" s="351">
        <v>164</v>
      </c>
      <c r="B172" s="107" t="s">
        <v>1727</v>
      </c>
      <c r="C172" s="108">
        <v>43803</v>
      </c>
      <c r="D172" s="416" t="s">
        <v>18468</v>
      </c>
      <c r="E172" s="324" t="s">
        <v>1709</v>
      </c>
      <c r="F172" s="126">
        <v>987</v>
      </c>
      <c r="G172" s="107" t="str">
        <f t="shared" si="3"/>
        <v>SH19-13037</v>
      </c>
      <c r="H172" s="430"/>
      <c r="I172" s="428"/>
      <c r="J172" s="431"/>
      <c r="K172" s="432"/>
      <c r="L172" s="429"/>
      <c r="M172" s="433"/>
      <c r="N172" s="429"/>
    </row>
    <row r="173" spans="1:14" s="434" customFormat="1" ht="18" customHeight="1">
      <c r="A173" s="351">
        <v>165</v>
      </c>
      <c r="B173" s="107" t="s">
        <v>43</v>
      </c>
      <c r="C173" s="108">
        <v>43803</v>
      </c>
      <c r="D173" s="416" t="s">
        <v>18469</v>
      </c>
      <c r="E173" s="324" t="s">
        <v>1709</v>
      </c>
      <c r="F173" s="126">
        <v>1602.5</v>
      </c>
      <c r="G173" s="107" t="str">
        <f t="shared" si="3"/>
        <v>SH19-13038</v>
      </c>
      <c r="H173" s="430"/>
      <c r="I173" s="428"/>
      <c r="J173" s="431"/>
      <c r="K173" s="432"/>
      <c r="L173" s="429"/>
      <c r="M173" s="433"/>
      <c r="N173" s="429"/>
    </row>
    <row r="174" spans="1:14" s="434" customFormat="1" ht="18" customHeight="1">
      <c r="A174" s="351">
        <v>166</v>
      </c>
      <c r="B174" s="107" t="s">
        <v>139</v>
      </c>
      <c r="C174" s="108">
        <v>43803</v>
      </c>
      <c r="D174" s="416" t="s">
        <v>18470</v>
      </c>
      <c r="E174" s="324" t="s">
        <v>1709</v>
      </c>
      <c r="F174" s="126">
        <v>2218.5</v>
      </c>
      <c r="G174" s="107" t="str">
        <f t="shared" si="3"/>
        <v>SH19-13039</v>
      </c>
      <c r="H174" s="430"/>
      <c r="I174" s="428"/>
      <c r="J174" s="431"/>
      <c r="K174" s="432"/>
      <c r="L174" s="429"/>
      <c r="M174" s="433"/>
      <c r="N174" s="429"/>
    </row>
    <row r="175" spans="1:14" s="434" customFormat="1" ht="18" customHeight="1">
      <c r="A175" s="351">
        <v>167</v>
      </c>
      <c r="B175" s="107" t="s">
        <v>55</v>
      </c>
      <c r="C175" s="108">
        <v>43803</v>
      </c>
      <c r="D175" s="416" t="s">
        <v>18471</v>
      </c>
      <c r="E175" s="324" t="s">
        <v>1709</v>
      </c>
      <c r="F175" s="126">
        <v>813.42</v>
      </c>
      <c r="G175" s="107" t="str">
        <f t="shared" si="3"/>
        <v>SH19-13040</v>
      </c>
      <c r="H175" s="430"/>
      <c r="I175" s="428"/>
      <c r="J175" s="431"/>
      <c r="K175" s="432"/>
      <c r="L175" s="429"/>
      <c r="M175" s="433"/>
      <c r="N175" s="429"/>
    </row>
    <row r="176" spans="1:14" s="434" customFormat="1" ht="18" customHeight="1">
      <c r="A176" s="351">
        <v>168</v>
      </c>
      <c r="B176" s="107" t="s">
        <v>55</v>
      </c>
      <c r="C176" s="108">
        <v>43803</v>
      </c>
      <c r="D176" s="416" t="s">
        <v>18472</v>
      </c>
      <c r="E176" s="324" t="s">
        <v>1709</v>
      </c>
      <c r="F176" s="126">
        <v>1457.82</v>
      </c>
      <c r="G176" s="107" t="str">
        <f t="shared" si="3"/>
        <v>SH19-13041</v>
      </c>
      <c r="H176" s="430"/>
      <c r="I176" s="428"/>
      <c r="J176" s="431"/>
      <c r="K176" s="432"/>
      <c r="L176" s="429"/>
      <c r="M176" s="433"/>
      <c r="N176" s="429"/>
    </row>
    <row r="177" spans="1:14" s="434" customFormat="1" ht="18" customHeight="1">
      <c r="A177" s="351">
        <v>169</v>
      </c>
      <c r="B177" s="107" t="s">
        <v>55</v>
      </c>
      <c r="C177" s="108">
        <v>43803</v>
      </c>
      <c r="D177" s="416" t="s">
        <v>18473</v>
      </c>
      <c r="E177" s="324" t="s">
        <v>1709</v>
      </c>
      <c r="F177" s="126">
        <v>1609.02</v>
      </c>
      <c r="G177" s="107" t="str">
        <f t="shared" si="3"/>
        <v>SH19-13042</v>
      </c>
      <c r="H177" s="430"/>
      <c r="I177" s="428"/>
      <c r="J177" s="431"/>
      <c r="K177" s="432"/>
      <c r="L177" s="429"/>
      <c r="M177" s="433"/>
      <c r="N177" s="429"/>
    </row>
    <row r="178" spans="1:14" s="434" customFormat="1" ht="18" customHeight="1">
      <c r="A178" s="351">
        <v>170</v>
      </c>
      <c r="B178" s="107" t="s">
        <v>42</v>
      </c>
      <c r="C178" s="108">
        <v>43567</v>
      </c>
      <c r="D178" s="416" t="s">
        <v>18474</v>
      </c>
      <c r="E178" s="324" t="s">
        <v>19140</v>
      </c>
      <c r="F178" s="126">
        <v>19.579999999999998</v>
      </c>
      <c r="G178" s="107" t="str">
        <f t="shared" si="3"/>
        <v>SH19-13043</v>
      </c>
      <c r="H178" s="430"/>
      <c r="I178" s="428"/>
      <c r="J178" s="431"/>
      <c r="K178" s="432"/>
      <c r="L178" s="429"/>
      <c r="M178" s="433"/>
      <c r="N178" s="429"/>
    </row>
    <row r="179" spans="1:14" s="434" customFormat="1" ht="18" customHeight="1">
      <c r="A179" s="351">
        <v>171</v>
      </c>
      <c r="B179" s="107" t="s">
        <v>7777</v>
      </c>
      <c r="C179" s="108">
        <v>43804</v>
      </c>
      <c r="D179" s="416" t="s">
        <v>18475</v>
      </c>
      <c r="E179" s="324" t="s">
        <v>1709</v>
      </c>
      <c r="F179" s="126">
        <v>3351.04</v>
      </c>
      <c r="G179" s="107" t="str">
        <f t="shared" si="3"/>
        <v>SH19-13044</v>
      </c>
      <c r="H179" s="430"/>
      <c r="I179" s="428"/>
      <c r="J179" s="431"/>
      <c r="K179" s="432"/>
      <c r="L179" s="429"/>
      <c r="M179" s="433"/>
      <c r="N179" s="429"/>
    </row>
    <row r="180" spans="1:14" s="434" customFormat="1" ht="18" customHeight="1">
      <c r="A180" s="351">
        <v>172</v>
      </c>
      <c r="B180" s="107" t="s">
        <v>7777</v>
      </c>
      <c r="C180" s="108">
        <v>43804</v>
      </c>
      <c r="D180" s="416" t="s">
        <v>18476</v>
      </c>
      <c r="E180" s="324" t="s">
        <v>1709</v>
      </c>
      <c r="F180" s="126">
        <v>260.48</v>
      </c>
      <c r="G180" s="107" t="str">
        <f t="shared" si="3"/>
        <v>SH19-13045</v>
      </c>
      <c r="H180" s="430"/>
      <c r="I180" s="428"/>
      <c r="J180" s="431"/>
      <c r="K180" s="432"/>
      <c r="L180" s="429"/>
      <c r="M180" s="433"/>
      <c r="N180" s="429"/>
    </row>
    <row r="181" spans="1:14" s="434" customFormat="1" ht="18" customHeight="1">
      <c r="A181" s="351">
        <v>173</v>
      </c>
      <c r="B181" s="107" t="s">
        <v>7777</v>
      </c>
      <c r="C181" s="108">
        <v>43804</v>
      </c>
      <c r="D181" s="416" t="s">
        <v>18477</v>
      </c>
      <c r="E181" s="324" t="s">
        <v>1709</v>
      </c>
      <c r="F181" s="126">
        <v>290.56</v>
      </c>
      <c r="G181" s="107" t="str">
        <f t="shared" si="3"/>
        <v>SH19-13046</v>
      </c>
      <c r="H181" s="430"/>
      <c r="I181" s="428"/>
      <c r="J181" s="431"/>
      <c r="K181" s="432"/>
      <c r="L181" s="429"/>
      <c r="M181" s="433"/>
      <c r="N181" s="429"/>
    </row>
    <row r="182" spans="1:14" s="434" customFormat="1" ht="18" customHeight="1">
      <c r="A182" s="351">
        <v>174</v>
      </c>
      <c r="B182" s="107" t="s">
        <v>7777</v>
      </c>
      <c r="C182" s="108">
        <v>43804</v>
      </c>
      <c r="D182" s="416" t="s">
        <v>18478</v>
      </c>
      <c r="E182" s="324" t="s">
        <v>1709</v>
      </c>
      <c r="F182" s="126">
        <v>399.36</v>
      </c>
      <c r="G182" s="107" t="str">
        <f t="shared" si="3"/>
        <v>SH19-13047</v>
      </c>
      <c r="H182" s="430"/>
      <c r="I182" s="428"/>
      <c r="J182" s="431"/>
      <c r="K182" s="432"/>
      <c r="L182" s="429"/>
      <c r="M182" s="433"/>
      <c r="N182" s="429"/>
    </row>
    <row r="183" spans="1:14" s="434" customFormat="1" ht="18" customHeight="1">
      <c r="A183" s="351">
        <v>175</v>
      </c>
      <c r="B183" s="107" t="s">
        <v>7777</v>
      </c>
      <c r="C183" s="108">
        <v>43804</v>
      </c>
      <c r="D183" s="416" t="s">
        <v>18479</v>
      </c>
      <c r="E183" s="324" t="s">
        <v>1709</v>
      </c>
      <c r="F183" s="126">
        <v>1441.28</v>
      </c>
      <c r="G183" s="107" t="str">
        <f t="shared" si="3"/>
        <v>SH19-13048</v>
      </c>
      <c r="H183" s="430"/>
      <c r="I183" s="428"/>
      <c r="J183" s="431"/>
      <c r="K183" s="432"/>
      <c r="L183" s="429"/>
      <c r="M183" s="433"/>
      <c r="N183" s="429"/>
    </row>
    <row r="184" spans="1:14" s="434" customFormat="1" ht="18" customHeight="1">
      <c r="A184" s="351">
        <v>176</v>
      </c>
      <c r="B184" s="107" t="s">
        <v>142</v>
      </c>
      <c r="C184" s="108">
        <v>43804</v>
      </c>
      <c r="D184" s="416" t="s">
        <v>18480</v>
      </c>
      <c r="E184" s="324" t="s">
        <v>1709</v>
      </c>
      <c r="F184" s="126">
        <v>1901.6</v>
      </c>
      <c r="G184" s="107" t="str">
        <f t="shared" si="3"/>
        <v>SH19-13049</v>
      </c>
      <c r="H184" s="430"/>
      <c r="I184" s="428"/>
      <c r="J184" s="431"/>
      <c r="K184" s="432"/>
      <c r="L184" s="429"/>
      <c r="M184" s="433"/>
      <c r="N184" s="429"/>
    </row>
    <row r="185" spans="1:14" s="434" customFormat="1" ht="18" customHeight="1">
      <c r="A185" s="351">
        <v>177</v>
      </c>
      <c r="B185" s="107" t="s">
        <v>142</v>
      </c>
      <c r="C185" s="108">
        <v>43804</v>
      </c>
      <c r="D185" s="416" t="s">
        <v>18481</v>
      </c>
      <c r="E185" s="324" t="s">
        <v>1709</v>
      </c>
      <c r="F185" s="126">
        <v>873.64</v>
      </c>
      <c r="G185" s="107" t="str">
        <f t="shared" si="3"/>
        <v>SH19-13050</v>
      </c>
      <c r="H185" s="430"/>
      <c r="I185" s="428"/>
      <c r="J185" s="431"/>
      <c r="K185" s="432"/>
      <c r="L185" s="429"/>
      <c r="M185" s="433"/>
      <c r="N185" s="429"/>
    </row>
    <row r="186" spans="1:14" s="434" customFormat="1" ht="18" customHeight="1">
      <c r="A186" s="351">
        <v>178</v>
      </c>
      <c r="B186" s="107" t="s">
        <v>346</v>
      </c>
      <c r="C186" s="108">
        <v>43804</v>
      </c>
      <c r="D186" s="416" t="s">
        <v>18482</v>
      </c>
      <c r="E186" s="324" t="s">
        <v>1709</v>
      </c>
      <c r="F186" s="126">
        <v>3600</v>
      </c>
      <c r="G186" s="107" t="str">
        <f t="shared" si="3"/>
        <v>SH19-13051</v>
      </c>
      <c r="H186" s="430"/>
      <c r="I186" s="428"/>
      <c r="J186" s="431"/>
      <c r="K186" s="432"/>
      <c r="L186" s="429"/>
      <c r="M186" s="433"/>
      <c r="N186" s="429"/>
    </row>
    <row r="187" spans="1:14" s="434" customFormat="1" ht="18" customHeight="1">
      <c r="A187" s="351">
        <v>179</v>
      </c>
      <c r="B187" s="107" t="s">
        <v>329</v>
      </c>
      <c r="C187" s="108">
        <v>43804</v>
      </c>
      <c r="D187" s="416" t="s">
        <v>18483</v>
      </c>
      <c r="E187" s="324" t="s">
        <v>1709</v>
      </c>
      <c r="F187" s="126">
        <v>3980.56</v>
      </c>
      <c r="G187" s="107" t="str">
        <f t="shared" si="3"/>
        <v>SH19-13052</v>
      </c>
      <c r="H187" s="430"/>
      <c r="I187" s="428"/>
      <c r="J187" s="431"/>
      <c r="K187" s="432"/>
      <c r="L187" s="429"/>
      <c r="M187" s="433"/>
      <c r="N187" s="429"/>
    </row>
    <row r="188" spans="1:14" s="434" customFormat="1" ht="18" customHeight="1">
      <c r="A188" s="351">
        <v>180</v>
      </c>
      <c r="B188" s="107" t="s">
        <v>43</v>
      </c>
      <c r="C188" s="108">
        <v>43804</v>
      </c>
      <c r="D188" s="416" t="s">
        <v>18484</v>
      </c>
      <c r="E188" s="324" t="s">
        <v>1709</v>
      </c>
      <c r="F188" s="126">
        <v>7645.94</v>
      </c>
      <c r="G188" s="107" t="str">
        <f t="shared" si="3"/>
        <v>SH19-13053</v>
      </c>
      <c r="H188" s="430"/>
      <c r="I188" s="428"/>
      <c r="J188" s="431"/>
      <c r="K188" s="432"/>
      <c r="L188" s="429"/>
      <c r="M188" s="433"/>
      <c r="N188" s="429"/>
    </row>
    <row r="189" spans="1:14" s="434" customFormat="1" ht="18" customHeight="1">
      <c r="A189" s="351">
        <v>181</v>
      </c>
      <c r="B189" s="107" t="s">
        <v>1754</v>
      </c>
      <c r="C189" s="108">
        <v>43804</v>
      </c>
      <c r="D189" s="416" t="s">
        <v>18485</v>
      </c>
      <c r="E189" s="324" t="s">
        <v>1709</v>
      </c>
      <c r="F189" s="126">
        <v>2374.1</v>
      </c>
      <c r="G189" s="107" t="str">
        <f t="shared" si="3"/>
        <v>SH19-13054</v>
      </c>
      <c r="H189" s="430"/>
      <c r="I189" s="428"/>
      <c r="J189" s="431"/>
      <c r="K189" s="432"/>
      <c r="L189" s="429"/>
      <c r="M189" s="433"/>
      <c r="N189" s="429"/>
    </row>
    <row r="190" spans="1:14" s="434" customFormat="1" ht="18" customHeight="1">
      <c r="A190" s="351">
        <v>182</v>
      </c>
      <c r="B190" s="107" t="s">
        <v>223</v>
      </c>
      <c r="C190" s="108">
        <v>43804</v>
      </c>
      <c r="D190" s="416" t="s">
        <v>18486</v>
      </c>
      <c r="E190" s="324" t="s">
        <v>1709</v>
      </c>
      <c r="F190" s="126">
        <v>3365.6</v>
      </c>
      <c r="G190" s="107" t="str">
        <f t="shared" si="3"/>
        <v>SH19-13055</v>
      </c>
      <c r="H190" s="430"/>
      <c r="I190" s="428"/>
      <c r="J190" s="431"/>
      <c r="K190" s="432"/>
      <c r="L190" s="429"/>
      <c r="M190" s="433"/>
      <c r="N190" s="429"/>
    </row>
    <row r="191" spans="1:14" s="434" customFormat="1" ht="18" customHeight="1">
      <c r="A191" s="351">
        <v>183</v>
      </c>
      <c r="B191" s="107" t="s">
        <v>42</v>
      </c>
      <c r="C191" s="108">
        <v>43804</v>
      </c>
      <c r="D191" s="416" t="s">
        <v>18487</v>
      </c>
      <c r="E191" s="324" t="s">
        <v>19139</v>
      </c>
      <c r="F191" s="126">
        <v>51.22</v>
      </c>
      <c r="G191" s="107" t="str">
        <f t="shared" si="3"/>
        <v>SH19-13056</v>
      </c>
      <c r="H191" s="430"/>
      <c r="I191" s="428"/>
      <c r="J191" s="431"/>
      <c r="K191" s="432"/>
      <c r="L191" s="429"/>
      <c r="M191" s="433"/>
      <c r="N191" s="429"/>
    </row>
    <row r="192" spans="1:14" s="434" customFormat="1" ht="18" customHeight="1">
      <c r="A192" s="351">
        <v>184</v>
      </c>
      <c r="B192" s="107" t="s">
        <v>1746</v>
      </c>
      <c r="C192" s="108"/>
      <c r="D192" s="402" t="s">
        <v>18488</v>
      </c>
      <c r="E192" s="324" t="s">
        <v>1709</v>
      </c>
      <c r="F192" s="126">
        <v>0</v>
      </c>
      <c r="G192" s="107" t="str">
        <f t="shared" si="3"/>
        <v>SH19-13057</v>
      </c>
      <c r="H192" s="430"/>
      <c r="I192" s="428"/>
      <c r="J192" s="431"/>
      <c r="K192" s="432"/>
      <c r="L192" s="429"/>
      <c r="M192" s="433"/>
      <c r="N192" s="429"/>
    </row>
    <row r="193" spans="1:14" s="434" customFormat="1" ht="18" customHeight="1">
      <c r="A193" s="351">
        <v>185</v>
      </c>
      <c r="B193" s="107" t="s">
        <v>1746</v>
      </c>
      <c r="C193" s="108"/>
      <c r="D193" s="402" t="s">
        <v>18489</v>
      </c>
      <c r="E193" s="324" t="s">
        <v>1709</v>
      </c>
      <c r="F193" s="126">
        <v>0</v>
      </c>
      <c r="G193" s="107" t="str">
        <f t="shared" si="3"/>
        <v>SH19-13058</v>
      </c>
      <c r="H193" s="430"/>
      <c r="I193" s="428"/>
      <c r="J193" s="431"/>
      <c r="K193" s="432"/>
      <c r="L193" s="429"/>
      <c r="M193" s="433"/>
      <c r="N193" s="429"/>
    </row>
    <row r="194" spans="1:14" s="434" customFormat="1" ht="18" customHeight="1">
      <c r="A194" s="351">
        <v>186</v>
      </c>
      <c r="B194" s="107" t="s">
        <v>55</v>
      </c>
      <c r="C194" s="108">
        <v>43804</v>
      </c>
      <c r="D194" s="416" t="s">
        <v>18490</v>
      </c>
      <c r="E194" s="324" t="s">
        <v>1709</v>
      </c>
      <c r="F194" s="126">
        <v>1595.52</v>
      </c>
      <c r="G194" s="107" t="str">
        <f t="shared" si="3"/>
        <v>SH19-13059</v>
      </c>
      <c r="H194" s="430"/>
      <c r="I194" s="428"/>
      <c r="J194" s="431"/>
      <c r="K194" s="432"/>
      <c r="L194" s="429"/>
      <c r="M194" s="433"/>
      <c r="N194" s="429"/>
    </row>
    <row r="195" spans="1:14" s="434" customFormat="1" ht="18" customHeight="1">
      <c r="A195" s="351">
        <v>187</v>
      </c>
      <c r="B195" s="107" t="s">
        <v>55</v>
      </c>
      <c r="C195" s="108">
        <v>43804</v>
      </c>
      <c r="D195" s="416" t="s">
        <v>18491</v>
      </c>
      <c r="E195" s="324" t="s">
        <v>1709</v>
      </c>
      <c r="F195" s="126">
        <v>716.76</v>
      </c>
      <c r="G195" s="107" t="str">
        <f t="shared" si="3"/>
        <v>SH19-13060</v>
      </c>
      <c r="H195" s="430"/>
      <c r="I195" s="428"/>
      <c r="J195" s="431"/>
      <c r="K195" s="432"/>
      <c r="L195" s="429"/>
      <c r="M195" s="433"/>
      <c r="N195" s="429"/>
    </row>
    <row r="196" spans="1:14" s="434" customFormat="1" ht="18" customHeight="1">
      <c r="A196" s="351">
        <v>188</v>
      </c>
      <c r="B196" s="107" t="s">
        <v>1746</v>
      </c>
      <c r="C196" s="108"/>
      <c r="D196" s="402" t="s">
        <v>18492</v>
      </c>
      <c r="E196" s="324" t="s">
        <v>1709</v>
      </c>
      <c r="F196" s="126">
        <v>0</v>
      </c>
      <c r="G196" s="107" t="str">
        <f t="shared" si="3"/>
        <v>SH19-13061</v>
      </c>
      <c r="H196" s="430"/>
      <c r="I196" s="428"/>
      <c r="J196" s="431"/>
      <c r="K196" s="432"/>
      <c r="L196" s="429"/>
      <c r="M196" s="433"/>
      <c r="N196" s="429"/>
    </row>
    <row r="197" spans="1:14" s="434" customFormat="1" ht="18" customHeight="1">
      <c r="A197" s="351">
        <v>189</v>
      </c>
      <c r="B197" s="107" t="s">
        <v>238</v>
      </c>
      <c r="C197" s="108">
        <v>43804</v>
      </c>
      <c r="D197" s="416" t="s">
        <v>18493</v>
      </c>
      <c r="E197" s="324" t="s">
        <v>1709</v>
      </c>
      <c r="F197" s="126">
        <v>2151.4499999999998</v>
      </c>
      <c r="G197" s="107" t="str">
        <f t="shared" si="3"/>
        <v>SH19-13062</v>
      </c>
      <c r="H197" s="430"/>
      <c r="I197" s="428"/>
      <c r="J197" s="431"/>
      <c r="K197" s="432"/>
      <c r="L197" s="429"/>
      <c r="M197" s="433"/>
      <c r="N197" s="429"/>
    </row>
    <row r="198" spans="1:14" s="434" customFormat="1" ht="18" customHeight="1">
      <c r="A198" s="351">
        <v>190</v>
      </c>
      <c r="B198" s="107" t="s">
        <v>141</v>
      </c>
      <c r="C198" s="108">
        <v>43804</v>
      </c>
      <c r="D198" s="416" t="s">
        <v>18494</v>
      </c>
      <c r="E198" s="324" t="s">
        <v>1709</v>
      </c>
      <c r="F198" s="126">
        <v>3273</v>
      </c>
      <c r="G198" s="107" t="str">
        <f t="shared" si="3"/>
        <v>SH19-13063</v>
      </c>
      <c r="H198" s="430"/>
      <c r="I198" s="428"/>
      <c r="J198" s="431"/>
      <c r="K198" s="432"/>
      <c r="L198" s="429"/>
      <c r="M198" s="433"/>
      <c r="N198" s="429"/>
    </row>
    <row r="199" spans="1:14" s="434" customFormat="1" ht="18" customHeight="1">
      <c r="A199" s="351">
        <v>191</v>
      </c>
      <c r="B199" s="107" t="s">
        <v>43</v>
      </c>
      <c r="C199" s="108">
        <v>43804</v>
      </c>
      <c r="D199" s="416" t="s">
        <v>18495</v>
      </c>
      <c r="E199" s="324" t="s">
        <v>1709</v>
      </c>
      <c r="F199" s="126">
        <v>1479.65</v>
      </c>
      <c r="G199" s="107" t="str">
        <f t="shared" si="3"/>
        <v>SH19-13064</v>
      </c>
      <c r="H199" s="430"/>
      <c r="I199" s="428"/>
      <c r="J199" s="431"/>
      <c r="K199" s="432"/>
      <c r="L199" s="429"/>
      <c r="M199" s="433"/>
      <c r="N199" s="429"/>
    </row>
    <row r="200" spans="1:14" s="434" customFormat="1" ht="18" customHeight="1">
      <c r="A200" s="351">
        <v>192</v>
      </c>
      <c r="B200" s="107" t="s">
        <v>1746</v>
      </c>
      <c r="C200" s="108"/>
      <c r="D200" s="402" t="s">
        <v>18496</v>
      </c>
      <c r="E200" s="324" t="s">
        <v>1709</v>
      </c>
      <c r="F200" s="126">
        <v>0</v>
      </c>
      <c r="G200" s="107" t="str">
        <f t="shared" si="3"/>
        <v>SH19-13065</v>
      </c>
      <c r="H200" s="430"/>
      <c r="I200" s="428"/>
      <c r="J200" s="431"/>
      <c r="K200" s="432"/>
      <c r="L200" s="429"/>
      <c r="M200" s="433"/>
      <c r="N200" s="429"/>
    </row>
    <row r="201" spans="1:14" s="434" customFormat="1" ht="18" customHeight="1">
      <c r="A201" s="351">
        <v>193</v>
      </c>
      <c r="B201" s="107" t="s">
        <v>42</v>
      </c>
      <c r="C201" s="108">
        <v>43805</v>
      </c>
      <c r="D201" s="416" t="s">
        <v>18497</v>
      </c>
      <c r="E201" s="324" t="s">
        <v>19138</v>
      </c>
      <c r="F201" s="126">
        <v>2755.45</v>
      </c>
      <c r="G201" s="107" t="str">
        <f t="shared" si="3"/>
        <v>SH19-13066</v>
      </c>
      <c r="H201" s="430"/>
      <c r="I201" s="428"/>
      <c r="J201" s="431"/>
      <c r="K201" s="432"/>
      <c r="L201" s="429"/>
      <c r="M201" s="433"/>
      <c r="N201" s="429"/>
    </row>
    <row r="202" spans="1:14" s="434" customFormat="1" ht="18" customHeight="1">
      <c r="A202" s="351">
        <v>194</v>
      </c>
      <c r="B202" s="107" t="s">
        <v>42</v>
      </c>
      <c r="C202" s="108">
        <v>43805</v>
      </c>
      <c r="D202" s="416" t="s">
        <v>18498</v>
      </c>
      <c r="E202" s="324" t="s">
        <v>19138</v>
      </c>
      <c r="F202" s="126">
        <v>7871.38</v>
      </c>
      <c r="G202" s="107" t="str">
        <f t="shared" ref="G202:G265" si="4">D202</f>
        <v>SH19-13067</v>
      </c>
      <c r="H202" s="430"/>
      <c r="I202" s="428"/>
      <c r="J202" s="431"/>
      <c r="K202" s="432"/>
      <c r="L202" s="429"/>
      <c r="M202" s="433"/>
      <c r="N202" s="429"/>
    </row>
    <row r="203" spans="1:14" s="434" customFormat="1" ht="18" customHeight="1">
      <c r="A203" s="351">
        <v>195</v>
      </c>
      <c r="B203" s="107" t="s">
        <v>291</v>
      </c>
      <c r="C203" s="108">
        <v>43804</v>
      </c>
      <c r="D203" s="416" t="s">
        <v>18499</v>
      </c>
      <c r="E203" s="324" t="s">
        <v>1709</v>
      </c>
      <c r="F203" s="126">
        <v>6689.97</v>
      </c>
      <c r="G203" s="107" t="str">
        <f t="shared" si="4"/>
        <v>SH19-13068</v>
      </c>
      <c r="H203" s="430"/>
      <c r="I203" s="428"/>
      <c r="J203" s="431"/>
      <c r="K203" s="432"/>
      <c r="L203" s="429"/>
      <c r="M203" s="433"/>
      <c r="N203" s="429"/>
    </row>
    <row r="204" spans="1:14" s="434" customFormat="1" ht="18" customHeight="1">
      <c r="A204" s="351">
        <v>196</v>
      </c>
      <c r="B204" s="107" t="s">
        <v>53</v>
      </c>
      <c r="C204" s="108">
        <v>43804</v>
      </c>
      <c r="D204" s="416" t="s">
        <v>18500</v>
      </c>
      <c r="E204" s="324" t="s">
        <v>1709</v>
      </c>
      <c r="F204" s="126">
        <v>2051.2600000000002</v>
      </c>
      <c r="G204" s="107" t="str">
        <f t="shared" si="4"/>
        <v>SH19-13069</v>
      </c>
      <c r="H204" s="430"/>
      <c r="I204" s="428"/>
      <c r="J204" s="431"/>
      <c r="K204" s="432"/>
      <c r="L204" s="429"/>
      <c r="M204" s="433"/>
      <c r="N204" s="429"/>
    </row>
    <row r="205" spans="1:14" s="434" customFormat="1" ht="18" customHeight="1">
      <c r="A205" s="351">
        <v>197</v>
      </c>
      <c r="B205" s="107" t="s">
        <v>42</v>
      </c>
      <c r="C205" s="108">
        <v>43805</v>
      </c>
      <c r="D205" s="416" t="s">
        <v>18501</v>
      </c>
      <c r="E205" s="324" t="s">
        <v>19138</v>
      </c>
      <c r="F205" s="126">
        <v>5431.48</v>
      </c>
      <c r="G205" s="107" t="str">
        <f t="shared" si="4"/>
        <v>SH19-13070</v>
      </c>
      <c r="H205" s="430"/>
      <c r="I205" s="428"/>
      <c r="J205" s="431"/>
      <c r="K205" s="432"/>
      <c r="L205" s="429"/>
      <c r="M205" s="433"/>
      <c r="N205" s="429"/>
    </row>
    <row r="206" spans="1:14" s="434" customFormat="1" ht="18" customHeight="1">
      <c r="A206" s="351">
        <v>198</v>
      </c>
      <c r="B206" s="107" t="s">
        <v>1746</v>
      </c>
      <c r="C206" s="108"/>
      <c r="D206" s="402" t="s">
        <v>18502</v>
      </c>
      <c r="E206" s="324" t="s">
        <v>1709</v>
      </c>
      <c r="F206" s="126">
        <v>0</v>
      </c>
      <c r="G206" s="107" t="str">
        <f t="shared" si="4"/>
        <v>SH19-13071</v>
      </c>
      <c r="H206" s="430"/>
      <c r="I206" s="428"/>
      <c r="J206" s="431"/>
      <c r="K206" s="432"/>
      <c r="L206" s="429"/>
      <c r="M206" s="433"/>
      <c r="N206" s="429"/>
    </row>
    <row r="207" spans="1:14" s="434" customFormat="1" ht="18" customHeight="1">
      <c r="A207" s="351">
        <v>199</v>
      </c>
      <c r="B207" s="107" t="s">
        <v>42</v>
      </c>
      <c r="C207" s="108">
        <v>43805</v>
      </c>
      <c r="D207" s="416" t="s">
        <v>18503</v>
      </c>
      <c r="E207" s="324" t="s">
        <v>19138</v>
      </c>
      <c r="F207" s="126">
        <v>2286.9899999999998</v>
      </c>
      <c r="G207" s="107" t="str">
        <f t="shared" si="4"/>
        <v>SH19-13072</v>
      </c>
      <c r="H207" s="430"/>
      <c r="I207" s="428"/>
      <c r="J207" s="431"/>
      <c r="K207" s="432"/>
      <c r="L207" s="429"/>
      <c r="M207" s="433"/>
      <c r="N207" s="429"/>
    </row>
    <row r="208" spans="1:14" s="434" customFormat="1" ht="18" customHeight="1">
      <c r="A208" s="351">
        <v>200</v>
      </c>
      <c r="B208" s="107" t="s">
        <v>1746</v>
      </c>
      <c r="C208" s="108"/>
      <c r="D208" s="402" t="s">
        <v>18504</v>
      </c>
      <c r="E208" s="324" t="s">
        <v>1709</v>
      </c>
      <c r="F208" s="126">
        <v>0</v>
      </c>
      <c r="G208" s="107" t="str">
        <f t="shared" si="4"/>
        <v>SH19-13073</v>
      </c>
      <c r="H208" s="430"/>
      <c r="I208" s="428"/>
      <c r="J208" s="431"/>
      <c r="K208" s="432"/>
      <c r="L208" s="429"/>
      <c r="M208" s="433"/>
      <c r="N208" s="429"/>
    </row>
    <row r="209" spans="1:14" s="434" customFormat="1" ht="18" customHeight="1">
      <c r="A209" s="351">
        <v>201</v>
      </c>
      <c r="B209" s="107" t="s">
        <v>142</v>
      </c>
      <c r="C209" s="108">
        <v>43804</v>
      </c>
      <c r="D209" s="416" t="s">
        <v>18505</v>
      </c>
      <c r="E209" s="324" t="s">
        <v>1709</v>
      </c>
      <c r="F209" s="126">
        <v>1716.31</v>
      </c>
      <c r="G209" s="107" t="str">
        <f t="shared" si="4"/>
        <v>SH19-13074</v>
      </c>
      <c r="H209" s="430"/>
      <c r="I209" s="428"/>
      <c r="J209" s="431"/>
      <c r="K209" s="432"/>
      <c r="L209" s="429"/>
      <c r="M209" s="433"/>
      <c r="N209" s="429"/>
    </row>
    <row r="210" spans="1:14" s="434" customFormat="1" ht="18" customHeight="1">
      <c r="A210" s="351">
        <v>202</v>
      </c>
      <c r="B210" s="107" t="s">
        <v>142</v>
      </c>
      <c r="C210" s="108">
        <v>43804</v>
      </c>
      <c r="D210" s="416" t="s">
        <v>18506</v>
      </c>
      <c r="E210" s="324" t="s">
        <v>1709</v>
      </c>
      <c r="F210" s="126">
        <v>343.2</v>
      </c>
      <c r="G210" s="107" t="str">
        <f t="shared" si="4"/>
        <v>SH19-13075</v>
      </c>
      <c r="H210" s="430"/>
      <c r="I210" s="428"/>
      <c r="J210" s="431"/>
      <c r="K210" s="432"/>
      <c r="L210" s="429"/>
      <c r="M210" s="433"/>
      <c r="N210" s="429"/>
    </row>
    <row r="211" spans="1:14" s="434" customFormat="1" ht="18" customHeight="1">
      <c r="A211" s="351">
        <v>203</v>
      </c>
      <c r="B211" s="107" t="s">
        <v>42</v>
      </c>
      <c r="C211" s="108">
        <v>43805</v>
      </c>
      <c r="D211" s="416" t="s">
        <v>18507</v>
      </c>
      <c r="E211" s="324" t="s">
        <v>19138</v>
      </c>
      <c r="F211" s="126">
        <v>89.14</v>
      </c>
      <c r="G211" s="107" t="str">
        <f t="shared" si="4"/>
        <v>SH19-13076</v>
      </c>
      <c r="H211" s="430"/>
      <c r="I211" s="428"/>
      <c r="J211" s="431"/>
      <c r="K211" s="432"/>
      <c r="L211" s="429"/>
      <c r="M211" s="433"/>
      <c r="N211" s="429"/>
    </row>
    <row r="212" spans="1:14" s="434" customFormat="1" ht="18" customHeight="1">
      <c r="A212" s="351">
        <v>204</v>
      </c>
      <c r="B212" s="107" t="s">
        <v>42</v>
      </c>
      <c r="C212" s="108">
        <v>43805</v>
      </c>
      <c r="D212" s="416" t="s">
        <v>18508</v>
      </c>
      <c r="E212" s="324" t="s">
        <v>19138</v>
      </c>
      <c r="F212" s="126">
        <v>848.97</v>
      </c>
      <c r="G212" s="107" t="str">
        <f t="shared" si="4"/>
        <v>SH19-13077</v>
      </c>
      <c r="H212" s="430"/>
      <c r="I212" s="428"/>
      <c r="J212" s="431"/>
      <c r="K212" s="432"/>
      <c r="L212" s="429"/>
      <c r="M212" s="433"/>
      <c r="N212" s="429"/>
    </row>
    <row r="213" spans="1:14" s="434" customFormat="1" ht="18" customHeight="1">
      <c r="A213" s="351">
        <v>205</v>
      </c>
      <c r="B213" s="107" t="s">
        <v>42</v>
      </c>
      <c r="C213" s="108">
        <v>43805</v>
      </c>
      <c r="D213" s="416" t="s">
        <v>18509</v>
      </c>
      <c r="E213" s="324" t="s">
        <v>19138</v>
      </c>
      <c r="F213" s="126">
        <v>7454.43</v>
      </c>
      <c r="G213" s="107" t="str">
        <f t="shared" si="4"/>
        <v>SH19-13078</v>
      </c>
      <c r="H213" s="430"/>
      <c r="I213" s="428"/>
      <c r="J213" s="431"/>
      <c r="K213" s="432"/>
      <c r="L213" s="429"/>
      <c r="M213" s="433"/>
      <c r="N213" s="429"/>
    </row>
    <row r="214" spans="1:14" s="434" customFormat="1" ht="18" customHeight="1">
      <c r="A214" s="351">
        <v>206</v>
      </c>
      <c r="B214" s="107" t="s">
        <v>42</v>
      </c>
      <c r="C214" s="108">
        <v>43805</v>
      </c>
      <c r="D214" s="416" t="s">
        <v>18510</v>
      </c>
      <c r="E214" s="324" t="s">
        <v>19138</v>
      </c>
      <c r="F214" s="126">
        <v>6090.59</v>
      </c>
      <c r="G214" s="107" t="str">
        <f t="shared" si="4"/>
        <v>SH19-13079</v>
      </c>
      <c r="H214" s="430"/>
      <c r="I214" s="428"/>
      <c r="J214" s="431"/>
      <c r="K214" s="432"/>
      <c r="L214" s="429"/>
      <c r="M214" s="433"/>
      <c r="N214" s="429"/>
    </row>
    <row r="215" spans="1:14" s="434" customFormat="1" ht="18" customHeight="1">
      <c r="A215" s="351">
        <v>207</v>
      </c>
      <c r="B215" s="107" t="s">
        <v>42</v>
      </c>
      <c r="C215" s="108">
        <v>43805</v>
      </c>
      <c r="D215" s="416" t="s">
        <v>18511</v>
      </c>
      <c r="E215" s="324" t="s">
        <v>19138</v>
      </c>
      <c r="F215" s="126">
        <v>971.42</v>
      </c>
      <c r="G215" s="107" t="str">
        <f t="shared" si="4"/>
        <v>SH19-13080</v>
      </c>
      <c r="H215" s="430"/>
      <c r="I215" s="428"/>
      <c r="J215" s="431"/>
      <c r="K215" s="432"/>
      <c r="L215" s="429"/>
      <c r="M215" s="433"/>
      <c r="N215" s="429"/>
    </row>
    <row r="216" spans="1:14" s="434" customFormat="1" ht="18" customHeight="1">
      <c r="A216" s="351">
        <v>208</v>
      </c>
      <c r="B216" s="107" t="s">
        <v>42</v>
      </c>
      <c r="C216" s="108">
        <v>43805</v>
      </c>
      <c r="D216" s="416" t="s">
        <v>18512</v>
      </c>
      <c r="E216" s="324" t="s">
        <v>19138</v>
      </c>
      <c r="F216" s="126">
        <v>8463.8700000000008</v>
      </c>
      <c r="G216" s="107" t="str">
        <f t="shared" si="4"/>
        <v>SH19-13081</v>
      </c>
      <c r="H216" s="430"/>
      <c r="I216" s="428"/>
      <c r="J216" s="431"/>
      <c r="K216" s="432"/>
      <c r="L216" s="429"/>
      <c r="M216" s="433"/>
      <c r="N216" s="429"/>
    </row>
    <row r="217" spans="1:14" s="434" customFormat="1" ht="18" customHeight="1">
      <c r="A217" s="351">
        <v>209</v>
      </c>
      <c r="B217" s="107" t="s">
        <v>42</v>
      </c>
      <c r="C217" s="108">
        <v>43805</v>
      </c>
      <c r="D217" s="416" t="s">
        <v>18513</v>
      </c>
      <c r="E217" s="324" t="s">
        <v>19138</v>
      </c>
      <c r="F217" s="126">
        <v>8614.5300000000007</v>
      </c>
      <c r="G217" s="107" t="str">
        <f t="shared" si="4"/>
        <v>SH19-13082</v>
      </c>
      <c r="H217" s="430"/>
      <c r="I217" s="428"/>
      <c r="J217" s="431"/>
      <c r="K217" s="432"/>
      <c r="L217" s="429"/>
      <c r="M217" s="433"/>
      <c r="N217" s="429"/>
    </row>
    <row r="218" spans="1:14" s="434" customFormat="1" ht="18" customHeight="1">
      <c r="A218" s="351">
        <v>210</v>
      </c>
      <c r="B218" s="107" t="s">
        <v>42</v>
      </c>
      <c r="C218" s="108">
        <v>43805</v>
      </c>
      <c r="D218" s="416" t="s">
        <v>18514</v>
      </c>
      <c r="E218" s="324" t="s">
        <v>19138</v>
      </c>
      <c r="F218" s="126">
        <v>2567.65</v>
      </c>
      <c r="G218" s="107" t="str">
        <f t="shared" si="4"/>
        <v>SH19-13083</v>
      </c>
      <c r="H218" s="430"/>
      <c r="I218" s="428"/>
      <c r="J218" s="431"/>
      <c r="K218" s="432"/>
      <c r="L218" s="429"/>
      <c r="M218" s="433"/>
      <c r="N218" s="429"/>
    </row>
    <row r="219" spans="1:14" s="434" customFormat="1" ht="18" customHeight="1">
      <c r="A219" s="351">
        <v>211</v>
      </c>
      <c r="B219" s="107" t="s">
        <v>349</v>
      </c>
      <c r="C219" s="108">
        <v>43804</v>
      </c>
      <c r="D219" s="416" t="s">
        <v>18515</v>
      </c>
      <c r="E219" s="324" t="s">
        <v>1709</v>
      </c>
      <c r="F219" s="126">
        <v>846</v>
      </c>
      <c r="G219" s="107" t="str">
        <f t="shared" si="4"/>
        <v>SH19-13084</v>
      </c>
      <c r="H219" s="430"/>
      <c r="I219" s="428"/>
      <c r="J219" s="431"/>
      <c r="K219" s="432"/>
      <c r="L219" s="429"/>
      <c r="M219" s="433"/>
      <c r="N219" s="429"/>
    </row>
    <row r="220" spans="1:14" s="434" customFormat="1" ht="18" customHeight="1">
      <c r="A220" s="351">
        <v>212</v>
      </c>
      <c r="B220" s="107" t="s">
        <v>1727</v>
      </c>
      <c r="C220" s="108">
        <v>43804</v>
      </c>
      <c r="D220" s="416" t="s">
        <v>18516</v>
      </c>
      <c r="E220" s="324" t="s">
        <v>1709</v>
      </c>
      <c r="F220" s="126">
        <v>1218</v>
      </c>
      <c r="G220" s="107" t="str">
        <f t="shared" si="4"/>
        <v>SH19-13085</v>
      </c>
      <c r="H220" s="430"/>
      <c r="I220" s="428"/>
      <c r="J220" s="431"/>
      <c r="K220" s="432"/>
      <c r="L220" s="429"/>
      <c r="M220" s="433"/>
      <c r="N220" s="429"/>
    </row>
    <row r="221" spans="1:14" s="434" customFormat="1" ht="18" customHeight="1">
      <c r="A221" s="351">
        <v>213</v>
      </c>
      <c r="B221" s="107" t="s">
        <v>42</v>
      </c>
      <c r="C221" s="108">
        <v>43805</v>
      </c>
      <c r="D221" s="416" t="s">
        <v>18517</v>
      </c>
      <c r="E221" s="324" t="s">
        <v>19138</v>
      </c>
      <c r="F221" s="126">
        <v>6141.19</v>
      </c>
      <c r="G221" s="107" t="str">
        <f t="shared" si="4"/>
        <v>SH19-13086</v>
      </c>
      <c r="H221" s="430"/>
      <c r="I221" s="428"/>
      <c r="J221" s="431"/>
      <c r="K221" s="432"/>
      <c r="L221" s="429"/>
      <c r="M221" s="433"/>
      <c r="N221" s="429"/>
    </row>
    <row r="222" spans="1:14" s="434" customFormat="1" ht="18" customHeight="1">
      <c r="A222" s="351">
        <v>214</v>
      </c>
      <c r="B222" s="107" t="s">
        <v>42</v>
      </c>
      <c r="C222" s="108">
        <v>43804</v>
      </c>
      <c r="D222" s="416" t="s">
        <v>18518</v>
      </c>
      <c r="E222" s="324" t="s">
        <v>19139</v>
      </c>
      <c r="F222" s="126">
        <v>15.69</v>
      </c>
      <c r="G222" s="107" t="str">
        <f t="shared" si="4"/>
        <v>SH19-13087</v>
      </c>
      <c r="H222" s="430"/>
      <c r="I222" s="428"/>
      <c r="J222" s="431"/>
      <c r="K222" s="432"/>
      <c r="L222" s="429"/>
      <c r="M222" s="433"/>
      <c r="N222" s="429"/>
    </row>
    <row r="223" spans="1:14" s="434" customFormat="1" ht="18" customHeight="1">
      <c r="A223" s="351">
        <v>215</v>
      </c>
      <c r="B223" s="107" t="s">
        <v>42</v>
      </c>
      <c r="C223" s="108">
        <v>43808</v>
      </c>
      <c r="D223" s="416" t="s">
        <v>18519</v>
      </c>
      <c r="E223" s="324" t="s">
        <v>19137</v>
      </c>
      <c r="F223" s="126">
        <v>10984.8</v>
      </c>
      <c r="G223" s="107" t="str">
        <f t="shared" si="4"/>
        <v>SH19-13088</v>
      </c>
      <c r="H223" s="430"/>
      <c r="I223" s="428"/>
      <c r="J223" s="431"/>
      <c r="K223" s="432"/>
      <c r="L223" s="429"/>
      <c r="M223" s="433"/>
      <c r="N223" s="429"/>
    </row>
    <row r="224" spans="1:14" s="434" customFormat="1" ht="18" customHeight="1">
      <c r="A224" s="351">
        <v>216</v>
      </c>
      <c r="B224" s="107" t="s">
        <v>42</v>
      </c>
      <c r="C224" s="108">
        <v>43808</v>
      </c>
      <c r="D224" s="416" t="s">
        <v>18520</v>
      </c>
      <c r="E224" s="324" t="s">
        <v>19137</v>
      </c>
      <c r="F224" s="126">
        <v>6481.38</v>
      </c>
      <c r="G224" s="107" t="str">
        <f t="shared" si="4"/>
        <v>SH19-13089</v>
      </c>
      <c r="H224" s="430"/>
      <c r="I224" s="428"/>
      <c r="J224" s="431"/>
      <c r="K224" s="432"/>
      <c r="L224" s="429"/>
      <c r="M224" s="433"/>
      <c r="N224" s="429"/>
    </row>
    <row r="225" spans="1:14" s="434" customFormat="1" ht="18" customHeight="1">
      <c r="A225" s="351">
        <v>217</v>
      </c>
      <c r="B225" s="107" t="s">
        <v>42</v>
      </c>
      <c r="C225" s="108">
        <v>43808</v>
      </c>
      <c r="D225" s="416" t="s">
        <v>18521</v>
      </c>
      <c r="E225" s="324" t="s">
        <v>19137</v>
      </c>
      <c r="F225" s="126">
        <v>11140.69</v>
      </c>
      <c r="G225" s="107" t="str">
        <f t="shared" si="4"/>
        <v>SH19-13090</v>
      </c>
      <c r="H225" s="430"/>
      <c r="I225" s="428"/>
      <c r="J225" s="431"/>
      <c r="K225" s="432"/>
      <c r="L225" s="429"/>
      <c r="M225" s="433"/>
      <c r="N225" s="429"/>
    </row>
    <row r="226" spans="1:14" s="434" customFormat="1" ht="18" customHeight="1">
      <c r="A226" s="351">
        <v>218</v>
      </c>
      <c r="B226" s="107" t="s">
        <v>42</v>
      </c>
      <c r="C226" s="108">
        <v>43808</v>
      </c>
      <c r="D226" s="416" t="s">
        <v>18522</v>
      </c>
      <c r="E226" s="324" t="s">
        <v>19137</v>
      </c>
      <c r="F226" s="126">
        <v>3345.58</v>
      </c>
      <c r="G226" s="107" t="str">
        <f t="shared" si="4"/>
        <v>SH19-13091</v>
      </c>
      <c r="H226" s="430"/>
      <c r="I226" s="428"/>
      <c r="J226" s="431"/>
      <c r="K226" s="432"/>
      <c r="L226" s="429"/>
      <c r="M226" s="433"/>
      <c r="N226" s="429"/>
    </row>
    <row r="227" spans="1:14" s="434" customFormat="1" ht="18" customHeight="1">
      <c r="A227" s="351">
        <v>219</v>
      </c>
      <c r="B227" s="107" t="s">
        <v>42</v>
      </c>
      <c r="C227" s="108">
        <v>43808</v>
      </c>
      <c r="D227" s="416" t="s">
        <v>18523</v>
      </c>
      <c r="E227" s="324" t="s">
        <v>19137</v>
      </c>
      <c r="F227" s="126">
        <v>7440.88</v>
      </c>
      <c r="G227" s="107" t="str">
        <f t="shared" si="4"/>
        <v>SH19-13092</v>
      </c>
      <c r="H227" s="430"/>
      <c r="I227" s="428"/>
      <c r="J227" s="431"/>
      <c r="K227" s="432"/>
      <c r="L227" s="429"/>
      <c r="M227" s="433"/>
      <c r="N227" s="429"/>
    </row>
    <row r="228" spans="1:14" s="434" customFormat="1" ht="18" customHeight="1">
      <c r="A228" s="351">
        <v>220</v>
      </c>
      <c r="B228" s="107" t="s">
        <v>42</v>
      </c>
      <c r="C228" s="108">
        <v>43808</v>
      </c>
      <c r="D228" s="416" t="s">
        <v>18524</v>
      </c>
      <c r="E228" s="324" t="s">
        <v>19137</v>
      </c>
      <c r="F228" s="126">
        <v>6056.09</v>
      </c>
      <c r="G228" s="107" t="str">
        <f t="shared" si="4"/>
        <v>SH19-13093</v>
      </c>
      <c r="H228" s="430"/>
      <c r="I228" s="428"/>
      <c r="J228" s="431"/>
      <c r="K228" s="432"/>
      <c r="L228" s="429"/>
      <c r="M228" s="433"/>
      <c r="N228" s="429"/>
    </row>
    <row r="229" spans="1:14" s="434" customFormat="1" ht="18" customHeight="1">
      <c r="A229" s="351">
        <v>221</v>
      </c>
      <c r="B229" s="107" t="s">
        <v>42</v>
      </c>
      <c r="C229" s="108">
        <v>43808</v>
      </c>
      <c r="D229" s="416" t="s">
        <v>18525</v>
      </c>
      <c r="E229" s="324" t="s">
        <v>19137</v>
      </c>
      <c r="F229" s="126">
        <v>11595.07</v>
      </c>
      <c r="G229" s="107" t="str">
        <f t="shared" si="4"/>
        <v>SH19-13094</v>
      </c>
      <c r="H229" s="430"/>
      <c r="I229" s="428"/>
      <c r="J229" s="431"/>
      <c r="K229" s="432"/>
      <c r="L229" s="429"/>
      <c r="M229" s="433"/>
      <c r="N229" s="429"/>
    </row>
    <row r="230" spans="1:14" s="434" customFormat="1" ht="18" customHeight="1">
      <c r="A230" s="351">
        <v>222</v>
      </c>
      <c r="B230" s="107" t="s">
        <v>42</v>
      </c>
      <c r="C230" s="108">
        <v>43808</v>
      </c>
      <c r="D230" s="416" t="s">
        <v>18526</v>
      </c>
      <c r="E230" s="324" t="s">
        <v>19137</v>
      </c>
      <c r="F230" s="126">
        <v>4275.3</v>
      </c>
      <c r="G230" s="107" t="str">
        <f t="shared" si="4"/>
        <v>SH19-13095</v>
      </c>
      <c r="H230" s="430"/>
      <c r="I230" s="428"/>
      <c r="J230" s="431"/>
      <c r="K230" s="432"/>
      <c r="L230" s="429"/>
      <c r="M230" s="433"/>
      <c r="N230" s="429"/>
    </row>
    <row r="231" spans="1:14" s="434" customFormat="1" ht="18" customHeight="1">
      <c r="A231" s="351">
        <v>223</v>
      </c>
      <c r="B231" s="107" t="s">
        <v>42</v>
      </c>
      <c r="C231" s="108">
        <v>43808</v>
      </c>
      <c r="D231" s="416" t="s">
        <v>18527</v>
      </c>
      <c r="E231" s="324" t="s">
        <v>19137</v>
      </c>
      <c r="F231" s="126">
        <v>11373.44</v>
      </c>
      <c r="G231" s="107" t="str">
        <f t="shared" si="4"/>
        <v>SH19-13096</v>
      </c>
      <c r="H231" s="430"/>
      <c r="I231" s="428"/>
      <c r="J231" s="431"/>
      <c r="K231" s="432"/>
      <c r="L231" s="429"/>
      <c r="M231" s="433"/>
      <c r="N231" s="429"/>
    </row>
    <row r="232" spans="1:14" s="434" customFormat="1" ht="18" customHeight="1">
      <c r="A232" s="351">
        <v>224</v>
      </c>
      <c r="B232" s="107" t="s">
        <v>42</v>
      </c>
      <c r="C232" s="108">
        <v>43808</v>
      </c>
      <c r="D232" s="416" t="s">
        <v>18528</v>
      </c>
      <c r="E232" s="324" t="s">
        <v>19137</v>
      </c>
      <c r="F232" s="126">
        <v>5706.73</v>
      </c>
      <c r="G232" s="107" t="str">
        <f t="shared" si="4"/>
        <v>SH19-13097</v>
      </c>
      <c r="H232" s="430"/>
      <c r="I232" s="428"/>
      <c r="J232" s="431"/>
      <c r="K232" s="432"/>
      <c r="L232" s="429"/>
      <c r="M232" s="433"/>
      <c r="N232" s="429"/>
    </row>
    <row r="233" spans="1:14" s="434" customFormat="1" ht="18" customHeight="1">
      <c r="A233" s="351">
        <v>225</v>
      </c>
      <c r="B233" s="107" t="s">
        <v>42</v>
      </c>
      <c r="C233" s="108">
        <v>43808</v>
      </c>
      <c r="D233" s="416" t="s">
        <v>18529</v>
      </c>
      <c r="E233" s="324" t="s">
        <v>19137</v>
      </c>
      <c r="F233" s="126">
        <v>8059.09</v>
      </c>
      <c r="G233" s="107" t="str">
        <f t="shared" si="4"/>
        <v>SH19-13098</v>
      </c>
      <c r="H233" s="430"/>
      <c r="I233" s="428"/>
      <c r="J233" s="431"/>
      <c r="K233" s="432"/>
      <c r="L233" s="429"/>
      <c r="M233" s="433"/>
      <c r="N233" s="429"/>
    </row>
    <row r="234" spans="1:14" s="434" customFormat="1" ht="18" customHeight="1">
      <c r="A234" s="351">
        <v>226</v>
      </c>
      <c r="B234" s="107" t="s">
        <v>42</v>
      </c>
      <c r="C234" s="108">
        <v>43808</v>
      </c>
      <c r="D234" s="416" t="s">
        <v>18530</v>
      </c>
      <c r="E234" s="324" t="s">
        <v>19137</v>
      </c>
      <c r="F234" s="126">
        <v>4972.45</v>
      </c>
      <c r="G234" s="107" t="str">
        <f t="shared" si="4"/>
        <v>SH19-13099</v>
      </c>
      <c r="H234" s="430"/>
      <c r="I234" s="428"/>
      <c r="J234" s="431"/>
      <c r="K234" s="432"/>
      <c r="L234" s="429"/>
      <c r="M234" s="433"/>
      <c r="N234" s="429"/>
    </row>
    <row r="235" spans="1:14" s="434" customFormat="1" ht="18" customHeight="1">
      <c r="A235" s="351">
        <v>227</v>
      </c>
      <c r="B235" s="107" t="s">
        <v>42</v>
      </c>
      <c r="C235" s="108">
        <v>43808</v>
      </c>
      <c r="D235" s="416" t="s">
        <v>18531</v>
      </c>
      <c r="E235" s="324" t="s">
        <v>19137</v>
      </c>
      <c r="F235" s="126">
        <v>2403.3200000000002</v>
      </c>
      <c r="G235" s="107" t="str">
        <f t="shared" si="4"/>
        <v>SH19-13100</v>
      </c>
      <c r="H235" s="430"/>
      <c r="I235" s="428"/>
      <c r="J235" s="431"/>
      <c r="K235" s="432"/>
      <c r="L235" s="429"/>
      <c r="M235" s="433"/>
      <c r="N235" s="429"/>
    </row>
    <row r="236" spans="1:14" s="434" customFormat="1" ht="18" customHeight="1">
      <c r="A236" s="351">
        <v>228</v>
      </c>
      <c r="B236" s="107" t="s">
        <v>42</v>
      </c>
      <c r="C236" s="108">
        <v>43808</v>
      </c>
      <c r="D236" s="416" t="s">
        <v>18532</v>
      </c>
      <c r="E236" s="324" t="s">
        <v>19137</v>
      </c>
      <c r="F236" s="126">
        <v>3076.04</v>
      </c>
      <c r="G236" s="107" t="str">
        <f t="shared" si="4"/>
        <v>SH19-13101</v>
      </c>
      <c r="H236" s="430"/>
      <c r="I236" s="428"/>
      <c r="J236" s="431"/>
      <c r="K236" s="432"/>
      <c r="L236" s="429"/>
      <c r="M236" s="433"/>
      <c r="N236" s="429"/>
    </row>
    <row r="237" spans="1:14" s="434" customFormat="1" ht="18" customHeight="1">
      <c r="A237" s="351">
        <v>229</v>
      </c>
      <c r="B237" s="107" t="s">
        <v>1746</v>
      </c>
      <c r="C237" s="108"/>
      <c r="D237" s="402" t="s">
        <v>18533</v>
      </c>
      <c r="E237" s="324" t="s">
        <v>1709</v>
      </c>
      <c r="F237" s="126">
        <v>0</v>
      </c>
      <c r="G237" s="107" t="str">
        <f t="shared" si="4"/>
        <v>SH19-13102</v>
      </c>
      <c r="H237" s="430"/>
      <c r="I237" s="428"/>
      <c r="J237" s="431"/>
      <c r="K237" s="432"/>
      <c r="L237" s="429"/>
      <c r="M237" s="433"/>
      <c r="N237" s="429"/>
    </row>
    <row r="238" spans="1:14" s="434" customFormat="1" ht="18" customHeight="1">
      <c r="A238" s="351">
        <v>230</v>
      </c>
      <c r="B238" s="107" t="s">
        <v>55</v>
      </c>
      <c r="C238" s="108">
        <v>43804</v>
      </c>
      <c r="D238" s="416" t="s">
        <v>18534</v>
      </c>
      <c r="E238" s="324" t="s">
        <v>1709</v>
      </c>
      <c r="F238" s="126">
        <v>3191.04</v>
      </c>
      <c r="G238" s="107" t="str">
        <f t="shared" si="4"/>
        <v>SH19-13103</v>
      </c>
      <c r="H238" s="430"/>
      <c r="I238" s="428"/>
      <c r="J238" s="431"/>
      <c r="K238" s="432"/>
      <c r="L238" s="429"/>
      <c r="M238" s="433"/>
      <c r="N238" s="429"/>
    </row>
    <row r="239" spans="1:14" s="434" customFormat="1" ht="18" customHeight="1">
      <c r="A239" s="351">
        <v>231</v>
      </c>
      <c r="B239" s="107" t="s">
        <v>55</v>
      </c>
      <c r="C239" s="108">
        <v>43804</v>
      </c>
      <c r="D239" s="416" t="s">
        <v>18535</v>
      </c>
      <c r="E239" s="324" t="s">
        <v>1709</v>
      </c>
      <c r="F239" s="126">
        <v>2915.64</v>
      </c>
      <c r="G239" s="107" t="str">
        <f t="shared" si="4"/>
        <v>SH19-13104</v>
      </c>
      <c r="H239" s="430"/>
      <c r="I239" s="428"/>
      <c r="J239" s="431"/>
      <c r="K239" s="432"/>
      <c r="L239" s="429"/>
      <c r="M239" s="433"/>
      <c r="N239" s="429"/>
    </row>
    <row r="240" spans="1:14" s="434" customFormat="1" ht="18" customHeight="1">
      <c r="A240" s="351">
        <v>232</v>
      </c>
      <c r="B240" s="107" t="s">
        <v>1727</v>
      </c>
      <c r="C240" s="108">
        <v>43804</v>
      </c>
      <c r="D240" s="416" t="s">
        <v>18536</v>
      </c>
      <c r="E240" s="324" t="s">
        <v>1709</v>
      </c>
      <c r="F240" s="126">
        <v>2502</v>
      </c>
      <c r="G240" s="107" t="str">
        <f t="shared" si="4"/>
        <v>SH19-13105</v>
      </c>
      <c r="H240" s="430"/>
      <c r="I240" s="428"/>
      <c r="J240" s="431"/>
      <c r="K240" s="432"/>
      <c r="L240" s="429"/>
      <c r="M240" s="433"/>
      <c r="N240" s="429"/>
    </row>
    <row r="241" spans="1:14" s="434" customFormat="1" ht="18" customHeight="1">
      <c r="A241" s="351">
        <v>233</v>
      </c>
      <c r="B241" s="107" t="s">
        <v>42</v>
      </c>
      <c r="C241" s="108">
        <v>43805</v>
      </c>
      <c r="D241" s="416" t="s">
        <v>18537</v>
      </c>
      <c r="E241" s="324" t="s">
        <v>19138</v>
      </c>
      <c r="F241" s="126">
        <v>373.18</v>
      </c>
      <c r="G241" s="107" t="str">
        <f t="shared" si="4"/>
        <v>SH19-13106</v>
      </c>
      <c r="H241" s="430"/>
      <c r="I241" s="428"/>
      <c r="J241" s="431"/>
      <c r="K241" s="432"/>
      <c r="L241" s="429"/>
      <c r="M241" s="433"/>
      <c r="N241" s="429"/>
    </row>
    <row r="242" spans="1:14" s="434" customFormat="1" ht="18" customHeight="1">
      <c r="A242" s="351">
        <v>234</v>
      </c>
      <c r="B242" s="107" t="s">
        <v>42</v>
      </c>
      <c r="C242" s="108">
        <v>43808</v>
      </c>
      <c r="D242" s="416" t="s">
        <v>18538</v>
      </c>
      <c r="E242" s="324" t="s">
        <v>19137</v>
      </c>
      <c r="F242" s="126">
        <v>2054.12</v>
      </c>
      <c r="G242" s="107" t="str">
        <f t="shared" si="4"/>
        <v>SH19-13107</v>
      </c>
      <c r="H242" s="430"/>
      <c r="I242" s="428"/>
      <c r="J242" s="431"/>
      <c r="K242" s="432"/>
      <c r="L242" s="429"/>
      <c r="M242" s="433"/>
      <c r="N242" s="429"/>
    </row>
    <row r="243" spans="1:14" s="434" customFormat="1" ht="18" customHeight="1">
      <c r="A243" s="351">
        <v>235</v>
      </c>
      <c r="B243" s="107"/>
      <c r="C243" s="108"/>
      <c r="D243" s="401" t="s">
        <v>18539</v>
      </c>
      <c r="E243" s="324" t="s">
        <v>1709</v>
      </c>
      <c r="F243" s="126">
        <v>0</v>
      </c>
      <c r="G243" s="107" t="str">
        <f t="shared" si="4"/>
        <v>SH19-13108</v>
      </c>
      <c r="H243" s="430"/>
      <c r="I243" s="428"/>
      <c r="J243" s="431"/>
      <c r="K243" s="432"/>
      <c r="L243" s="429"/>
      <c r="M243" s="433"/>
      <c r="N243" s="429"/>
    </row>
    <row r="244" spans="1:14" s="434" customFormat="1" ht="18" customHeight="1">
      <c r="A244" s="351">
        <v>236</v>
      </c>
      <c r="B244" s="107" t="s">
        <v>1727</v>
      </c>
      <c r="C244" s="108">
        <v>43804</v>
      </c>
      <c r="D244" s="416" t="s">
        <v>18540</v>
      </c>
      <c r="E244" s="324" t="s">
        <v>1709</v>
      </c>
      <c r="F244" s="126">
        <v>4003.8</v>
      </c>
      <c r="G244" s="107" t="str">
        <f t="shared" si="4"/>
        <v>SH19-13109</v>
      </c>
      <c r="H244" s="430"/>
      <c r="I244" s="428"/>
      <c r="J244" s="431"/>
      <c r="K244" s="432"/>
      <c r="L244" s="429"/>
      <c r="M244" s="433"/>
      <c r="N244" s="429"/>
    </row>
    <row r="245" spans="1:14" s="434" customFormat="1" ht="18" customHeight="1">
      <c r="A245" s="351">
        <v>237</v>
      </c>
      <c r="B245" s="107" t="s">
        <v>43</v>
      </c>
      <c r="C245" s="108">
        <v>43805</v>
      </c>
      <c r="D245" s="416" t="s">
        <v>18541</v>
      </c>
      <c r="E245" s="324" t="s">
        <v>1709</v>
      </c>
      <c r="F245" s="126">
        <v>7625.3</v>
      </c>
      <c r="G245" s="107" t="str">
        <f t="shared" si="4"/>
        <v>SH19-13110</v>
      </c>
      <c r="H245" s="430"/>
      <c r="I245" s="428"/>
      <c r="J245" s="431"/>
      <c r="K245" s="432"/>
      <c r="L245" s="429"/>
      <c r="M245" s="433"/>
      <c r="N245" s="429"/>
    </row>
    <row r="246" spans="1:14" s="434" customFormat="1" ht="18" customHeight="1">
      <c r="A246" s="351">
        <v>238</v>
      </c>
      <c r="B246" s="107" t="s">
        <v>142</v>
      </c>
      <c r="C246" s="108">
        <v>43805</v>
      </c>
      <c r="D246" s="416" t="s">
        <v>18542</v>
      </c>
      <c r="E246" s="324" t="s">
        <v>1709</v>
      </c>
      <c r="F246" s="126">
        <v>854</v>
      </c>
      <c r="G246" s="107" t="str">
        <f t="shared" si="4"/>
        <v>SH19-13111</v>
      </c>
      <c r="H246" s="430"/>
      <c r="I246" s="428"/>
      <c r="J246" s="431"/>
      <c r="K246" s="432"/>
      <c r="L246" s="429"/>
      <c r="M246" s="433"/>
      <c r="N246" s="429"/>
    </row>
    <row r="247" spans="1:14" s="434" customFormat="1" ht="18" customHeight="1">
      <c r="A247" s="351">
        <v>239</v>
      </c>
      <c r="B247" s="107" t="s">
        <v>329</v>
      </c>
      <c r="C247" s="108">
        <v>43805</v>
      </c>
      <c r="D247" s="416" t="s">
        <v>18543</v>
      </c>
      <c r="E247" s="324" t="s">
        <v>1709</v>
      </c>
      <c r="F247" s="126">
        <v>6541.15</v>
      </c>
      <c r="G247" s="107" t="str">
        <f t="shared" si="4"/>
        <v>SH19-13112</v>
      </c>
      <c r="H247" s="430"/>
      <c r="I247" s="428"/>
      <c r="J247" s="431"/>
      <c r="K247" s="432"/>
      <c r="L247" s="429"/>
      <c r="M247" s="433"/>
      <c r="N247" s="429"/>
    </row>
    <row r="248" spans="1:14" s="434" customFormat="1" ht="18" customHeight="1">
      <c r="A248" s="351">
        <v>240</v>
      </c>
      <c r="B248" s="107" t="s">
        <v>1754</v>
      </c>
      <c r="C248" s="108">
        <v>43805</v>
      </c>
      <c r="D248" s="416" t="s">
        <v>18544</v>
      </c>
      <c r="E248" s="324" t="s">
        <v>1709</v>
      </c>
      <c r="F248" s="126">
        <v>5382.46</v>
      </c>
      <c r="G248" s="107" t="str">
        <f t="shared" si="4"/>
        <v>SH19-13113</v>
      </c>
      <c r="H248" s="430"/>
      <c r="I248" s="428"/>
      <c r="J248" s="431"/>
      <c r="K248" s="432"/>
      <c r="L248" s="429"/>
      <c r="M248" s="433"/>
      <c r="N248" s="429"/>
    </row>
    <row r="249" spans="1:14" s="434" customFormat="1" ht="18" customHeight="1">
      <c r="A249" s="351">
        <v>241</v>
      </c>
      <c r="B249" s="107" t="s">
        <v>237</v>
      </c>
      <c r="C249" s="108">
        <v>43805</v>
      </c>
      <c r="D249" s="416" t="s">
        <v>18545</v>
      </c>
      <c r="E249" s="324" t="s">
        <v>1709</v>
      </c>
      <c r="F249" s="126">
        <v>5505.3</v>
      </c>
      <c r="G249" s="107" t="str">
        <f t="shared" si="4"/>
        <v>SH19-13114</v>
      </c>
      <c r="H249" s="430"/>
      <c r="I249" s="428"/>
      <c r="J249" s="431"/>
      <c r="K249" s="432"/>
      <c r="L249" s="429"/>
      <c r="M249" s="433"/>
      <c r="N249" s="429"/>
    </row>
    <row r="250" spans="1:14" s="434" customFormat="1" ht="18" customHeight="1">
      <c r="A250" s="351">
        <v>242</v>
      </c>
      <c r="B250" s="107" t="s">
        <v>197</v>
      </c>
      <c r="C250" s="108">
        <v>43805</v>
      </c>
      <c r="D250" s="416" t="s">
        <v>18546</v>
      </c>
      <c r="E250" s="324" t="s">
        <v>1709</v>
      </c>
      <c r="F250" s="126">
        <v>1397.27</v>
      </c>
      <c r="G250" s="107" t="str">
        <f t="shared" si="4"/>
        <v>SH19-13115</v>
      </c>
      <c r="H250" s="430"/>
      <c r="I250" s="428"/>
      <c r="J250" s="431"/>
      <c r="K250" s="432"/>
      <c r="L250" s="429"/>
      <c r="M250" s="433"/>
      <c r="N250" s="429"/>
    </row>
    <row r="251" spans="1:14" s="434" customFormat="1" ht="18" customHeight="1">
      <c r="A251" s="351">
        <v>243</v>
      </c>
      <c r="B251" s="107" t="s">
        <v>53</v>
      </c>
      <c r="C251" s="108">
        <v>43805</v>
      </c>
      <c r="D251" s="416" t="s">
        <v>18547</v>
      </c>
      <c r="E251" s="324" t="s">
        <v>1709</v>
      </c>
      <c r="F251" s="126">
        <v>2343.14</v>
      </c>
      <c r="G251" s="107" t="str">
        <f t="shared" si="4"/>
        <v>SH19-13116</v>
      </c>
      <c r="H251" s="430"/>
      <c r="I251" s="428"/>
      <c r="J251" s="431"/>
      <c r="K251" s="432"/>
      <c r="L251" s="429"/>
      <c r="M251" s="433"/>
      <c r="N251" s="429"/>
    </row>
    <row r="252" spans="1:14" s="434" customFormat="1" ht="18" customHeight="1">
      <c r="A252" s="351">
        <v>244</v>
      </c>
      <c r="B252" s="107" t="s">
        <v>42</v>
      </c>
      <c r="C252" s="108">
        <v>43805</v>
      </c>
      <c r="D252" s="416" t="s">
        <v>18548</v>
      </c>
      <c r="E252" s="324" t="s">
        <v>1709</v>
      </c>
      <c r="F252" s="126">
        <v>14084.05</v>
      </c>
      <c r="G252" s="107" t="str">
        <f t="shared" si="4"/>
        <v>SH19-13117</v>
      </c>
      <c r="H252" s="430"/>
      <c r="I252" s="428"/>
      <c r="J252" s="431"/>
      <c r="K252" s="432"/>
      <c r="L252" s="429"/>
      <c r="M252" s="433"/>
      <c r="N252" s="429"/>
    </row>
    <row r="253" spans="1:14" s="434" customFormat="1" ht="18" customHeight="1">
      <c r="A253" s="351">
        <v>245</v>
      </c>
      <c r="B253" s="107" t="s">
        <v>238</v>
      </c>
      <c r="C253" s="108">
        <v>43805</v>
      </c>
      <c r="D253" s="416" t="s">
        <v>18549</v>
      </c>
      <c r="E253" s="324" t="s">
        <v>1709</v>
      </c>
      <c r="F253" s="126">
        <v>7111.52</v>
      </c>
      <c r="G253" s="107" t="str">
        <f t="shared" si="4"/>
        <v>SH19-13118</v>
      </c>
      <c r="H253" s="430"/>
      <c r="I253" s="428"/>
      <c r="J253" s="431"/>
      <c r="K253" s="432"/>
      <c r="L253" s="429"/>
      <c r="M253" s="433"/>
      <c r="N253" s="429"/>
    </row>
    <row r="254" spans="1:14" s="434" customFormat="1" ht="18" customHeight="1">
      <c r="A254" s="351">
        <v>246</v>
      </c>
      <c r="B254" s="107" t="s">
        <v>142</v>
      </c>
      <c r="C254" s="108">
        <v>43805</v>
      </c>
      <c r="D254" s="416" t="s">
        <v>18550</v>
      </c>
      <c r="E254" s="324" t="s">
        <v>1709</v>
      </c>
      <c r="F254" s="126">
        <v>3896.1</v>
      </c>
      <c r="G254" s="107" t="str">
        <f t="shared" si="4"/>
        <v>SH19-13119</v>
      </c>
      <c r="H254" s="430"/>
      <c r="I254" s="428"/>
      <c r="J254" s="431"/>
      <c r="K254" s="432"/>
      <c r="L254" s="429"/>
      <c r="M254" s="433"/>
      <c r="N254" s="429"/>
    </row>
    <row r="255" spans="1:14" s="434" customFormat="1" ht="18" customHeight="1">
      <c r="A255" s="351">
        <v>247</v>
      </c>
      <c r="B255" s="107" t="s">
        <v>238</v>
      </c>
      <c r="C255" s="108">
        <v>43805</v>
      </c>
      <c r="D255" s="416" t="s">
        <v>18551</v>
      </c>
      <c r="E255" s="324" t="s">
        <v>1709</v>
      </c>
      <c r="F255" s="126">
        <v>3721.8</v>
      </c>
      <c r="G255" s="107" t="str">
        <f t="shared" si="4"/>
        <v>SH19-13120</v>
      </c>
      <c r="H255" s="430"/>
      <c r="I255" s="428"/>
      <c r="J255" s="431"/>
      <c r="K255" s="432"/>
      <c r="L255" s="429"/>
      <c r="M255" s="433"/>
      <c r="N255" s="429"/>
    </row>
    <row r="256" spans="1:14" s="434" customFormat="1" ht="18" customHeight="1">
      <c r="A256" s="351">
        <v>248</v>
      </c>
      <c r="B256" s="107" t="s">
        <v>43</v>
      </c>
      <c r="C256" s="108">
        <v>43805</v>
      </c>
      <c r="D256" s="416" t="s">
        <v>18552</v>
      </c>
      <c r="E256" s="324" t="s">
        <v>1709</v>
      </c>
      <c r="F256" s="126">
        <v>864</v>
      </c>
      <c r="G256" s="107" t="str">
        <f t="shared" si="4"/>
        <v>SH19-13121</v>
      </c>
      <c r="H256" s="430"/>
      <c r="I256" s="428"/>
      <c r="J256" s="431"/>
      <c r="K256" s="432"/>
      <c r="L256" s="429"/>
      <c r="M256" s="433"/>
      <c r="N256" s="429"/>
    </row>
    <row r="257" spans="1:14" s="434" customFormat="1" ht="18" customHeight="1">
      <c r="A257" s="351">
        <v>249</v>
      </c>
      <c r="B257" s="107" t="s">
        <v>142</v>
      </c>
      <c r="C257" s="108">
        <v>43805</v>
      </c>
      <c r="D257" s="416" t="s">
        <v>18553</v>
      </c>
      <c r="E257" s="324" t="s">
        <v>1709</v>
      </c>
      <c r="F257" s="126">
        <v>977.2</v>
      </c>
      <c r="G257" s="107" t="str">
        <f t="shared" si="4"/>
        <v>SH19-13122</v>
      </c>
      <c r="H257" s="430"/>
      <c r="I257" s="428"/>
      <c r="J257" s="431"/>
      <c r="K257" s="432"/>
      <c r="L257" s="429"/>
      <c r="M257" s="433"/>
      <c r="N257" s="429"/>
    </row>
    <row r="258" spans="1:14" s="434" customFormat="1" ht="18" customHeight="1">
      <c r="A258" s="351">
        <v>250</v>
      </c>
      <c r="B258" s="107" t="s">
        <v>42</v>
      </c>
      <c r="C258" s="108">
        <v>43808</v>
      </c>
      <c r="D258" s="416" t="s">
        <v>18554</v>
      </c>
      <c r="E258" s="324" t="s">
        <v>19137</v>
      </c>
      <c r="F258" s="126">
        <v>3081.18</v>
      </c>
      <c r="G258" s="107" t="str">
        <f t="shared" si="4"/>
        <v>SH19-13123</v>
      </c>
      <c r="H258" s="430"/>
      <c r="I258" s="428"/>
      <c r="J258" s="431"/>
      <c r="K258" s="432"/>
      <c r="L258" s="429"/>
      <c r="M258" s="433"/>
      <c r="N258" s="429"/>
    </row>
    <row r="259" spans="1:14" s="434" customFormat="1" ht="18" customHeight="1">
      <c r="A259" s="351">
        <v>251</v>
      </c>
      <c r="B259" s="107" t="s">
        <v>42</v>
      </c>
      <c r="C259" s="108">
        <v>43808</v>
      </c>
      <c r="D259" s="416" t="s">
        <v>18555</v>
      </c>
      <c r="E259" s="324" t="s">
        <v>19137</v>
      </c>
      <c r="F259" s="126">
        <v>2235.71</v>
      </c>
      <c r="G259" s="107" t="str">
        <f t="shared" si="4"/>
        <v>SH19-13124</v>
      </c>
      <c r="H259" s="430"/>
      <c r="I259" s="428"/>
      <c r="J259" s="431"/>
      <c r="K259" s="432"/>
      <c r="L259" s="429"/>
      <c r="M259" s="433"/>
      <c r="N259" s="429"/>
    </row>
    <row r="260" spans="1:14" s="434" customFormat="1" ht="18" customHeight="1">
      <c r="A260" s="351">
        <v>252</v>
      </c>
      <c r="B260" s="107" t="s">
        <v>42</v>
      </c>
      <c r="C260" s="108">
        <v>43808</v>
      </c>
      <c r="D260" s="416" t="s">
        <v>18556</v>
      </c>
      <c r="E260" s="324" t="s">
        <v>19137</v>
      </c>
      <c r="F260" s="126">
        <v>2742.25</v>
      </c>
      <c r="G260" s="107" t="str">
        <f t="shared" si="4"/>
        <v>SH19-13125</v>
      </c>
      <c r="H260" s="430"/>
      <c r="I260" s="428"/>
      <c r="J260" s="431"/>
      <c r="K260" s="432"/>
      <c r="L260" s="429"/>
      <c r="M260" s="433"/>
      <c r="N260" s="429"/>
    </row>
    <row r="261" spans="1:14" s="434" customFormat="1" ht="18" customHeight="1">
      <c r="A261" s="351">
        <v>253</v>
      </c>
      <c r="B261" s="107" t="s">
        <v>42</v>
      </c>
      <c r="C261" s="108">
        <v>43808</v>
      </c>
      <c r="D261" s="416" t="s">
        <v>18557</v>
      </c>
      <c r="E261" s="324" t="s">
        <v>19137</v>
      </c>
      <c r="F261" s="126">
        <v>1989.37</v>
      </c>
      <c r="G261" s="107" t="str">
        <f t="shared" si="4"/>
        <v>SH19-13126</v>
      </c>
      <c r="H261" s="430"/>
      <c r="I261" s="428"/>
      <c r="J261" s="431"/>
      <c r="K261" s="432"/>
      <c r="L261" s="429"/>
      <c r="M261" s="433"/>
      <c r="N261" s="429"/>
    </row>
    <row r="262" spans="1:14" s="434" customFormat="1" ht="18" customHeight="1">
      <c r="A262" s="351">
        <v>254</v>
      </c>
      <c r="B262" s="107" t="s">
        <v>329</v>
      </c>
      <c r="C262" s="108">
        <v>43805</v>
      </c>
      <c r="D262" s="416" t="s">
        <v>18558</v>
      </c>
      <c r="E262" s="324" t="s">
        <v>1709</v>
      </c>
      <c r="F262" s="126">
        <v>1946.47</v>
      </c>
      <c r="G262" s="107" t="str">
        <f t="shared" si="4"/>
        <v>SH19-13127</v>
      </c>
      <c r="H262" s="430"/>
      <c r="I262" s="428"/>
      <c r="J262" s="431"/>
      <c r="K262" s="432"/>
      <c r="L262" s="429"/>
      <c r="M262" s="433"/>
      <c r="N262" s="429"/>
    </row>
    <row r="263" spans="1:14" s="434" customFormat="1" ht="18" customHeight="1">
      <c r="A263" s="351">
        <v>255</v>
      </c>
      <c r="B263" s="107" t="s">
        <v>1746</v>
      </c>
      <c r="C263" s="108"/>
      <c r="D263" s="402" t="s">
        <v>18559</v>
      </c>
      <c r="E263" s="324" t="s">
        <v>1709</v>
      </c>
      <c r="F263" s="126">
        <v>0</v>
      </c>
      <c r="G263" s="107" t="str">
        <f t="shared" si="4"/>
        <v>SH19-13128</v>
      </c>
      <c r="H263" s="430"/>
      <c r="I263" s="428"/>
      <c r="J263" s="431"/>
      <c r="K263" s="432"/>
      <c r="L263" s="429"/>
      <c r="M263" s="433"/>
      <c r="N263" s="429"/>
    </row>
    <row r="264" spans="1:14" s="434" customFormat="1" ht="18" customHeight="1">
      <c r="A264" s="351">
        <v>256</v>
      </c>
      <c r="B264" s="107" t="s">
        <v>42</v>
      </c>
      <c r="C264" s="108">
        <v>43805</v>
      </c>
      <c r="D264" s="416" t="s">
        <v>18560</v>
      </c>
      <c r="E264" s="324" t="s">
        <v>19138</v>
      </c>
      <c r="F264" s="126">
        <v>58.13</v>
      </c>
      <c r="G264" s="107" t="str">
        <f t="shared" si="4"/>
        <v>SH19-13129</v>
      </c>
      <c r="H264" s="430"/>
      <c r="I264" s="428"/>
      <c r="J264" s="431"/>
      <c r="K264" s="432"/>
      <c r="L264" s="429"/>
      <c r="M264" s="433"/>
      <c r="N264" s="429"/>
    </row>
    <row r="265" spans="1:14" s="434" customFormat="1" ht="18" customHeight="1">
      <c r="A265" s="351">
        <v>257</v>
      </c>
      <c r="B265" s="107" t="s">
        <v>142</v>
      </c>
      <c r="C265" s="108">
        <v>43805</v>
      </c>
      <c r="D265" s="416" t="s">
        <v>18561</v>
      </c>
      <c r="E265" s="324" t="s">
        <v>1709</v>
      </c>
      <c r="F265" s="126">
        <v>1843.41</v>
      </c>
      <c r="G265" s="107" t="str">
        <f t="shared" si="4"/>
        <v>SH19-13130</v>
      </c>
      <c r="H265" s="430"/>
      <c r="I265" s="428"/>
      <c r="J265" s="431"/>
      <c r="K265" s="432"/>
      <c r="L265" s="429"/>
      <c r="M265" s="433"/>
      <c r="N265" s="429"/>
    </row>
    <row r="266" spans="1:14" s="434" customFormat="1" ht="18" customHeight="1">
      <c r="A266" s="351">
        <v>258</v>
      </c>
      <c r="B266" s="107" t="s">
        <v>142</v>
      </c>
      <c r="C266" s="108">
        <v>43805</v>
      </c>
      <c r="D266" s="416" t="s">
        <v>18562</v>
      </c>
      <c r="E266" s="324" t="s">
        <v>1709</v>
      </c>
      <c r="F266" s="126">
        <v>1131.17</v>
      </c>
      <c r="G266" s="107" t="str">
        <f t="shared" ref="G266:G329" si="5">D266</f>
        <v>SH19-13131</v>
      </c>
      <c r="H266" s="430"/>
      <c r="I266" s="428"/>
      <c r="J266" s="431"/>
      <c r="K266" s="432"/>
      <c r="L266" s="429"/>
      <c r="M266" s="433"/>
      <c r="N266" s="429"/>
    </row>
    <row r="267" spans="1:14" s="434" customFormat="1" ht="18" customHeight="1">
      <c r="A267" s="351">
        <v>259</v>
      </c>
      <c r="B267" s="107" t="s">
        <v>42</v>
      </c>
      <c r="C267" s="108">
        <v>43808</v>
      </c>
      <c r="D267" s="416" t="s">
        <v>18563</v>
      </c>
      <c r="E267" s="324" t="s">
        <v>19137</v>
      </c>
      <c r="F267" s="126">
        <v>2423.86</v>
      </c>
      <c r="G267" s="107" t="str">
        <f t="shared" si="5"/>
        <v>SH19-13132</v>
      </c>
      <c r="H267" s="430"/>
      <c r="I267" s="428"/>
      <c r="J267" s="431"/>
      <c r="K267" s="432"/>
      <c r="L267" s="429"/>
      <c r="M267" s="433"/>
      <c r="N267" s="429"/>
    </row>
    <row r="268" spans="1:14" s="434" customFormat="1" ht="18" customHeight="1">
      <c r="A268" s="351">
        <v>260</v>
      </c>
      <c r="B268" s="107" t="s">
        <v>42</v>
      </c>
      <c r="C268" s="108">
        <v>43808</v>
      </c>
      <c r="D268" s="416" t="s">
        <v>18564</v>
      </c>
      <c r="E268" s="324" t="s">
        <v>19137</v>
      </c>
      <c r="F268" s="126">
        <v>11588.64</v>
      </c>
      <c r="G268" s="107" t="str">
        <f t="shared" si="5"/>
        <v>SH19-13133</v>
      </c>
      <c r="H268" s="430"/>
      <c r="I268" s="428"/>
      <c r="J268" s="431"/>
      <c r="K268" s="432"/>
      <c r="L268" s="429"/>
      <c r="M268" s="433"/>
      <c r="N268" s="429"/>
    </row>
    <row r="269" spans="1:14" s="434" customFormat="1" ht="18" customHeight="1">
      <c r="A269" s="351">
        <v>261</v>
      </c>
      <c r="B269" s="107" t="s">
        <v>42</v>
      </c>
      <c r="C269" s="108">
        <v>43808</v>
      </c>
      <c r="D269" s="416" t="s">
        <v>18565</v>
      </c>
      <c r="E269" s="324" t="s">
        <v>19137</v>
      </c>
      <c r="F269" s="126">
        <v>8117.04</v>
      </c>
      <c r="G269" s="107" t="str">
        <f t="shared" si="5"/>
        <v>SH19-13134</v>
      </c>
      <c r="H269" s="430"/>
      <c r="I269" s="428"/>
      <c r="J269" s="431"/>
      <c r="K269" s="432"/>
      <c r="L269" s="429"/>
      <c r="M269" s="433"/>
      <c r="N269" s="429"/>
    </row>
    <row r="270" spans="1:14" s="434" customFormat="1" ht="18" customHeight="1">
      <c r="A270" s="351">
        <v>262</v>
      </c>
      <c r="B270" s="107" t="s">
        <v>42</v>
      </c>
      <c r="C270" s="108">
        <v>43808</v>
      </c>
      <c r="D270" s="416" t="s">
        <v>18566</v>
      </c>
      <c r="E270" s="324" t="s">
        <v>19137</v>
      </c>
      <c r="F270" s="126">
        <v>3050.37</v>
      </c>
      <c r="G270" s="107" t="str">
        <f t="shared" si="5"/>
        <v>SH19-13135</v>
      </c>
      <c r="H270" s="430"/>
      <c r="I270" s="428"/>
      <c r="J270" s="431"/>
      <c r="K270" s="432"/>
      <c r="L270" s="429"/>
      <c r="M270" s="433"/>
      <c r="N270" s="429"/>
    </row>
    <row r="271" spans="1:14" s="434" customFormat="1" ht="18" customHeight="1">
      <c r="A271" s="351">
        <v>263</v>
      </c>
      <c r="B271" s="107" t="s">
        <v>1746</v>
      </c>
      <c r="C271" s="108"/>
      <c r="D271" s="402" t="s">
        <v>18567</v>
      </c>
      <c r="E271" s="324" t="s">
        <v>1709</v>
      </c>
      <c r="F271" s="126">
        <v>0</v>
      </c>
      <c r="G271" s="107" t="str">
        <f t="shared" si="5"/>
        <v>SH19-13136</v>
      </c>
      <c r="H271" s="430"/>
      <c r="I271" s="428"/>
      <c r="J271" s="431"/>
      <c r="K271" s="432"/>
      <c r="L271" s="429"/>
      <c r="M271" s="433"/>
      <c r="N271" s="429"/>
    </row>
    <row r="272" spans="1:14" s="434" customFormat="1" ht="18" customHeight="1">
      <c r="A272" s="351">
        <v>264</v>
      </c>
      <c r="B272" s="107" t="s">
        <v>329</v>
      </c>
      <c r="C272" s="108">
        <v>43805</v>
      </c>
      <c r="D272" s="416" t="s">
        <v>18568</v>
      </c>
      <c r="E272" s="324" t="s">
        <v>1709</v>
      </c>
      <c r="F272" s="126">
        <v>1983.69</v>
      </c>
      <c r="G272" s="107" t="str">
        <f t="shared" si="5"/>
        <v>SH19-13137</v>
      </c>
      <c r="H272" s="430"/>
      <c r="I272" s="428"/>
      <c r="J272" s="431"/>
      <c r="K272" s="432"/>
      <c r="L272" s="429"/>
      <c r="M272" s="433"/>
      <c r="N272" s="429"/>
    </row>
    <row r="273" spans="1:14" s="434" customFormat="1" ht="18" customHeight="1">
      <c r="A273" s="351">
        <v>265</v>
      </c>
      <c r="B273" s="107" t="s">
        <v>55</v>
      </c>
      <c r="C273" s="108">
        <v>43805</v>
      </c>
      <c r="D273" s="416" t="s">
        <v>18569</v>
      </c>
      <c r="E273" s="324" t="s">
        <v>1709</v>
      </c>
      <c r="F273" s="126">
        <v>1404.36</v>
      </c>
      <c r="G273" s="107" t="str">
        <f t="shared" si="5"/>
        <v>SH19-13138</v>
      </c>
      <c r="H273" s="430"/>
      <c r="I273" s="428"/>
      <c r="J273" s="431"/>
      <c r="K273" s="432"/>
      <c r="L273" s="429"/>
      <c r="M273" s="433"/>
      <c r="N273" s="429"/>
    </row>
    <row r="274" spans="1:14" s="434" customFormat="1" ht="18" customHeight="1">
      <c r="A274" s="351">
        <v>266</v>
      </c>
      <c r="B274" s="107" t="s">
        <v>55</v>
      </c>
      <c r="C274" s="108">
        <v>43805</v>
      </c>
      <c r="D274" s="416" t="s">
        <v>18570</v>
      </c>
      <c r="E274" s="324" t="s">
        <v>1709</v>
      </c>
      <c r="F274" s="126">
        <v>1595.52</v>
      </c>
      <c r="G274" s="107" t="str">
        <f t="shared" si="5"/>
        <v>SH19-13139</v>
      </c>
      <c r="H274" s="430"/>
      <c r="I274" s="428"/>
      <c r="J274" s="431"/>
      <c r="K274" s="432"/>
      <c r="L274" s="429"/>
      <c r="M274" s="433"/>
      <c r="N274" s="429"/>
    </row>
    <row r="275" spans="1:14" s="434" customFormat="1" ht="18" customHeight="1">
      <c r="A275" s="351">
        <v>267</v>
      </c>
      <c r="B275" s="107" t="s">
        <v>55</v>
      </c>
      <c r="C275" s="108">
        <v>43805</v>
      </c>
      <c r="D275" s="416" t="s">
        <v>18571</v>
      </c>
      <c r="E275" s="324" t="s">
        <v>1709</v>
      </c>
      <c r="F275" s="126">
        <v>1457.82</v>
      </c>
      <c r="G275" s="107" t="str">
        <f t="shared" si="5"/>
        <v>SH19-13140</v>
      </c>
      <c r="H275" s="430"/>
      <c r="I275" s="428"/>
      <c r="J275" s="431"/>
      <c r="K275" s="432"/>
      <c r="L275" s="429"/>
      <c r="M275" s="433"/>
      <c r="N275" s="429"/>
    </row>
    <row r="276" spans="1:14" s="434" customFormat="1" ht="18" customHeight="1">
      <c r="A276" s="351">
        <v>268</v>
      </c>
      <c r="B276" s="107" t="s">
        <v>42</v>
      </c>
      <c r="C276" s="108">
        <v>43805</v>
      </c>
      <c r="D276" s="416" t="s">
        <v>18572</v>
      </c>
      <c r="E276" s="324" t="s">
        <v>19138</v>
      </c>
      <c r="F276" s="126">
        <v>17.75</v>
      </c>
      <c r="G276" s="107" t="str">
        <f t="shared" si="5"/>
        <v>SH19-13141</v>
      </c>
      <c r="H276" s="430"/>
      <c r="I276" s="428"/>
      <c r="J276" s="431"/>
      <c r="K276" s="432"/>
      <c r="L276" s="429"/>
      <c r="M276" s="433"/>
      <c r="N276" s="429"/>
    </row>
    <row r="277" spans="1:14" s="434" customFormat="1" ht="18" customHeight="1">
      <c r="A277" s="351">
        <v>269</v>
      </c>
      <c r="B277" s="107" t="s">
        <v>42</v>
      </c>
      <c r="C277" s="108">
        <v>43805</v>
      </c>
      <c r="D277" s="416" t="s">
        <v>18573</v>
      </c>
      <c r="E277" s="324" t="s">
        <v>19138</v>
      </c>
      <c r="F277" s="126">
        <v>32.130000000000003</v>
      </c>
      <c r="G277" s="107" t="str">
        <f t="shared" si="5"/>
        <v>SH19-13142</v>
      </c>
      <c r="H277" s="430"/>
      <c r="I277" s="428"/>
      <c r="J277" s="431"/>
      <c r="K277" s="432"/>
      <c r="L277" s="429"/>
      <c r="M277" s="433"/>
      <c r="N277" s="429"/>
    </row>
    <row r="278" spans="1:14" s="434" customFormat="1" ht="18" customHeight="1">
      <c r="A278" s="351">
        <v>270</v>
      </c>
      <c r="B278" s="107" t="s">
        <v>42</v>
      </c>
      <c r="C278" s="108">
        <v>43808</v>
      </c>
      <c r="D278" s="416" t="s">
        <v>18574</v>
      </c>
      <c r="E278" s="324" t="s">
        <v>19137</v>
      </c>
      <c r="F278" s="126">
        <v>69.84</v>
      </c>
      <c r="G278" s="107" t="str">
        <f t="shared" si="5"/>
        <v>SH19-13143</v>
      </c>
      <c r="H278" s="430"/>
      <c r="I278" s="428"/>
      <c r="J278" s="431"/>
      <c r="K278" s="432"/>
      <c r="L278" s="429"/>
      <c r="M278" s="433"/>
      <c r="N278" s="429"/>
    </row>
    <row r="279" spans="1:14" s="434" customFormat="1" ht="18" customHeight="1">
      <c r="A279" s="351">
        <v>271</v>
      </c>
      <c r="B279" s="107" t="s">
        <v>142</v>
      </c>
      <c r="C279" s="108">
        <v>43806</v>
      </c>
      <c r="D279" s="416" t="s">
        <v>18575</v>
      </c>
      <c r="E279" s="324" t="s">
        <v>1709</v>
      </c>
      <c r="F279" s="126">
        <v>2035.13</v>
      </c>
      <c r="G279" s="107" t="str">
        <f t="shared" si="5"/>
        <v>SH19-13144</v>
      </c>
      <c r="H279" s="430"/>
      <c r="I279" s="428"/>
      <c r="J279" s="431"/>
      <c r="K279" s="432"/>
      <c r="L279" s="429"/>
      <c r="M279" s="433"/>
      <c r="N279" s="429"/>
    </row>
    <row r="280" spans="1:14" s="434" customFormat="1" ht="18" customHeight="1">
      <c r="A280" s="351">
        <v>272</v>
      </c>
      <c r="B280" s="107" t="s">
        <v>142</v>
      </c>
      <c r="C280" s="108">
        <v>43806</v>
      </c>
      <c r="D280" s="416" t="s">
        <v>18576</v>
      </c>
      <c r="E280" s="324" t="s">
        <v>1709</v>
      </c>
      <c r="F280" s="126">
        <v>196.51</v>
      </c>
      <c r="G280" s="107" t="str">
        <f t="shared" si="5"/>
        <v>SH19-13145</v>
      </c>
      <c r="H280" s="430"/>
      <c r="I280" s="428"/>
      <c r="J280" s="431"/>
      <c r="K280" s="432"/>
      <c r="L280" s="429"/>
      <c r="M280" s="433"/>
      <c r="N280" s="429"/>
    </row>
    <row r="281" spans="1:14" s="434" customFormat="1" ht="18" customHeight="1">
      <c r="A281" s="351">
        <v>273</v>
      </c>
      <c r="B281" s="107" t="s">
        <v>43</v>
      </c>
      <c r="C281" s="108">
        <v>43806</v>
      </c>
      <c r="D281" s="416" t="s">
        <v>18577</v>
      </c>
      <c r="E281" s="324" t="s">
        <v>1709</v>
      </c>
      <c r="F281" s="126">
        <v>3415</v>
      </c>
      <c r="G281" s="107" t="str">
        <f t="shared" si="5"/>
        <v>SH19-13146</v>
      </c>
      <c r="H281" s="430"/>
      <c r="I281" s="428"/>
      <c r="J281" s="431"/>
      <c r="K281" s="432"/>
      <c r="L281" s="429"/>
      <c r="M281" s="433"/>
      <c r="N281" s="429"/>
    </row>
    <row r="282" spans="1:14" s="434" customFormat="1" ht="18" customHeight="1">
      <c r="A282" s="351">
        <v>274</v>
      </c>
      <c r="B282" s="107" t="s">
        <v>1746</v>
      </c>
      <c r="C282" s="108"/>
      <c r="D282" s="402" t="s">
        <v>18578</v>
      </c>
      <c r="E282" s="324" t="s">
        <v>1709</v>
      </c>
      <c r="F282" s="126">
        <v>0</v>
      </c>
      <c r="G282" s="107" t="str">
        <f t="shared" si="5"/>
        <v>SH19-13147</v>
      </c>
      <c r="H282" s="430"/>
      <c r="I282" s="428"/>
      <c r="J282" s="431"/>
      <c r="K282" s="432"/>
      <c r="L282" s="429"/>
      <c r="M282" s="433"/>
      <c r="N282" s="429"/>
    </row>
    <row r="283" spans="1:14" s="434" customFormat="1" ht="18" customHeight="1">
      <c r="A283" s="351">
        <v>275</v>
      </c>
      <c r="B283" s="107" t="s">
        <v>223</v>
      </c>
      <c r="C283" s="108">
        <v>43806</v>
      </c>
      <c r="D283" s="416" t="s">
        <v>18579</v>
      </c>
      <c r="E283" s="324" t="s">
        <v>1709</v>
      </c>
      <c r="F283" s="126">
        <v>382.5</v>
      </c>
      <c r="G283" s="107" t="str">
        <f t="shared" si="5"/>
        <v>SH19-13148</v>
      </c>
      <c r="H283" s="430"/>
      <c r="I283" s="428"/>
      <c r="J283" s="431"/>
      <c r="K283" s="432"/>
      <c r="L283" s="429"/>
      <c r="M283" s="433"/>
      <c r="N283" s="429"/>
    </row>
    <row r="284" spans="1:14" s="434" customFormat="1" ht="18" customHeight="1">
      <c r="A284" s="351">
        <v>276</v>
      </c>
      <c r="B284" s="107" t="s">
        <v>1746</v>
      </c>
      <c r="C284" s="108"/>
      <c r="D284" s="402" t="s">
        <v>18580</v>
      </c>
      <c r="E284" s="324" t="s">
        <v>1709</v>
      </c>
      <c r="F284" s="126">
        <v>0</v>
      </c>
      <c r="G284" s="107" t="str">
        <f t="shared" si="5"/>
        <v>SH19-13149</v>
      </c>
      <c r="H284" s="430"/>
      <c r="I284" s="428"/>
      <c r="J284" s="431"/>
      <c r="K284" s="432"/>
      <c r="L284" s="429"/>
      <c r="M284" s="433"/>
      <c r="N284" s="429"/>
    </row>
    <row r="285" spans="1:14" s="434" customFormat="1" ht="18" customHeight="1">
      <c r="A285" s="351">
        <v>277</v>
      </c>
      <c r="B285" s="107" t="s">
        <v>42</v>
      </c>
      <c r="C285" s="108">
        <v>43750</v>
      </c>
      <c r="D285" s="416" t="s">
        <v>18581</v>
      </c>
      <c r="E285" s="324" t="s">
        <v>19136</v>
      </c>
      <c r="F285" s="126">
        <v>8862.58</v>
      </c>
      <c r="G285" s="107" t="str">
        <f t="shared" si="5"/>
        <v>SH19-13150</v>
      </c>
      <c r="H285" s="430"/>
      <c r="I285" s="428"/>
      <c r="J285" s="431"/>
      <c r="K285" s="432"/>
      <c r="L285" s="429"/>
      <c r="M285" s="433"/>
      <c r="N285" s="429"/>
    </row>
    <row r="286" spans="1:14" s="434" customFormat="1" ht="18" customHeight="1">
      <c r="A286" s="351">
        <v>278</v>
      </c>
      <c r="B286" s="107" t="s">
        <v>42</v>
      </c>
      <c r="C286" s="108">
        <v>43750</v>
      </c>
      <c r="D286" s="416" t="s">
        <v>18582</v>
      </c>
      <c r="E286" s="324" t="s">
        <v>19136</v>
      </c>
      <c r="F286" s="126">
        <v>11956.25</v>
      </c>
      <c r="G286" s="107" t="str">
        <f t="shared" si="5"/>
        <v>SH19-13151</v>
      </c>
      <c r="H286" s="430"/>
      <c r="I286" s="428"/>
      <c r="J286" s="431"/>
      <c r="K286" s="432"/>
      <c r="L286" s="429"/>
      <c r="M286" s="433"/>
      <c r="N286" s="429"/>
    </row>
    <row r="287" spans="1:14" s="434" customFormat="1" ht="18" customHeight="1">
      <c r="A287" s="351">
        <v>279</v>
      </c>
      <c r="B287" s="107" t="s">
        <v>42</v>
      </c>
      <c r="C287" s="108">
        <v>43808</v>
      </c>
      <c r="D287" s="416" t="s">
        <v>18583</v>
      </c>
      <c r="E287" s="324" t="s">
        <v>19137</v>
      </c>
      <c r="F287" s="126">
        <v>29.38</v>
      </c>
      <c r="G287" s="107" t="str">
        <f t="shared" si="5"/>
        <v>SH19-13152</v>
      </c>
      <c r="H287" s="430"/>
      <c r="I287" s="428"/>
      <c r="J287" s="431"/>
      <c r="K287" s="432"/>
      <c r="L287" s="429"/>
      <c r="M287" s="433"/>
      <c r="N287" s="429"/>
    </row>
    <row r="288" spans="1:14" s="434" customFormat="1" ht="18" customHeight="1">
      <c r="A288" s="351">
        <v>280</v>
      </c>
      <c r="B288" s="107" t="s">
        <v>42</v>
      </c>
      <c r="C288" s="108">
        <v>43750</v>
      </c>
      <c r="D288" s="416" t="s">
        <v>18584</v>
      </c>
      <c r="E288" s="324" t="s">
        <v>19136</v>
      </c>
      <c r="F288" s="126">
        <v>2403.3200000000002</v>
      </c>
      <c r="G288" s="107" t="str">
        <f t="shared" si="5"/>
        <v>SH19-13153</v>
      </c>
      <c r="H288" s="430"/>
      <c r="I288" s="428"/>
      <c r="J288" s="431"/>
      <c r="K288" s="432"/>
      <c r="L288" s="429"/>
      <c r="M288" s="433"/>
      <c r="N288" s="429"/>
    </row>
    <row r="289" spans="1:14" s="434" customFormat="1" ht="18" customHeight="1">
      <c r="A289" s="351">
        <v>281</v>
      </c>
      <c r="B289" s="107" t="s">
        <v>42</v>
      </c>
      <c r="C289" s="108">
        <v>43750</v>
      </c>
      <c r="D289" s="416" t="s">
        <v>18585</v>
      </c>
      <c r="E289" s="324" t="s">
        <v>19136</v>
      </c>
      <c r="F289" s="126">
        <v>10355.85</v>
      </c>
      <c r="G289" s="107" t="str">
        <f t="shared" si="5"/>
        <v>SH19-13154</v>
      </c>
      <c r="H289" s="430"/>
      <c r="I289" s="428"/>
      <c r="J289" s="431"/>
      <c r="K289" s="432"/>
      <c r="L289" s="429"/>
      <c r="M289" s="433"/>
      <c r="N289" s="429"/>
    </row>
    <row r="290" spans="1:14" s="434" customFormat="1" ht="18" customHeight="1">
      <c r="A290" s="351">
        <v>282</v>
      </c>
      <c r="B290" s="107" t="s">
        <v>42</v>
      </c>
      <c r="C290" s="108">
        <v>43750</v>
      </c>
      <c r="D290" s="416" t="s">
        <v>18586</v>
      </c>
      <c r="E290" s="324" t="s">
        <v>19136</v>
      </c>
      <c r="F290" s="126">
        <v>4998.22</v>
      </c>
      <c r="G290" s="107" t="str">
        <f t="shared" si="5"/>
        <v>SH19-13155</v>
      </c>
      <c r="H290" s="430"/>
      <c r="I290" s="428"/>
      <c r="J290" s="431"/>
      <c r="K290" s="432"/>
      <c r="L290" s="429"/>
      <c r="M290" s="433"/>
      <c r="N290" s="429"/>
    </row>
    <row r="291" spans="1:14" s="434" customFormat="1" ht="18" customHeight="1">
      <c r="A291" s="351">
        <v>283</v>
      </c>
      <c r="B291" s="107" t="s">
        <v>42</v>
      </c>
      <c r="C291" s="108">
        <v>43750</v>
      </c>
      <c r="D291" s="416" t="s">
        <v>18587</v>
      </c>
      <c r="E291" s="324" t="s">
        <v>19136</v>
      </c>
      <c r="F291" s="126">
        <v>3076.04</v>
      </c>
      <c r="G291" s="107" t="str">
        <f t="shared" si="5"/>
        <v>SH19-13156</v>
      </c>
      <c r="H291" s="430"/>
      <c r="I291" s="428"/>
      <c r="J291" s="431"/>
      <c r="K291" s="432"/>
      <c r="L291" s="429"/>
      <c r="M291" s="433"/>
      <c r="N291" s="429"/>
    </row>
    <row r="292" spans="1:14" s="434" customFormat="1" ht="18" customHeight="1">
      <c r="A292" s="351">
        <v>284</v>
      </c>
      <c r="B292" s="107" t="s">
        <v>42</v>
      </c>
      <c r="C292" s="108">
        <v>43750</v>
      </c>
      <c r="D292" s="416" t="s">
        <v>18588</v>
      </c>
      <c r="E292" s="324" t="s">
        <v>19136</v>
      </c>
      <c r="F292" s="126">
        <v>11089.79</v>
      </c>
      <c r="G292" s="107" t="str">
        <f t="shared" si="5"/>
        <v>SH19-13157</v>
      </c>
      <c r="H292" s="430"/>
      <c r="I292" s="428"/>
      <c r="J292" s="431"/>
      <c r="K292" s="432"/>
      <c r="L292" s="429"/>
      <c r="M292" s="433"/>
      <c r="N292" s="429"/>
    </row>
    <row r="293" spans="1:14" s="434" customFormat="1" ht="18" customHeight="1">
      <c r="A293" s="351">
        <v>285</v>
      </c>
      <c r="B293" s="107" t="s">
        <v>42</v>
      </c>
      <c r="C293" s="108">
        <v>43750</v>
      </c>
      <c r="D293" s="416" t="s">
        <v>18589</v>
      </c>
      <c r="E293" s="324" t="s">
        <v>19136</v>
      </c>
      <c r="F293" s="126">
        <v>1120.73</v>
      </c>
      <c r="G293" s="107" t="str">
        <f t="shared" si="5"/>
        <v>SH19-13158</v>
      </c>
      <c r="H293" s="430"/>
      <c r="I293" s="428"/>
      <c r="J293" s="431"/>
      <c r="K293" s="432"/>
      <c r="L293" s="429"/>
      <c r="M293" s="433"/>
      <c r="N293" s="429"/>
    </row>
    <row r="294" spans="1:14" s="434" customFormat="1" ht="18" customHeight="1">
      <c r="A294" s="351">
        <v>286</v>
      </c>
      <c r="B294" s="107" t="s">
        <v>42</v>
      </c>
      <c r="C294" s="108">
        <v>43750</v>
      </c>
      <c r="D294" s="416" t="s">
        <v>18590</v>
      </c>
      <c r="E294" s="324" t="s">
        <v>19136</v>
      </c>
      <c r="F294" s="126">
        <v>2054.12</v>
      </c>
      <c r="G294" s="107" t="str">
        <f t="shared" si="5"/>
        <v>SH19-13159</v>
      </c>
      <c r="H294" s="430"/>
      <c r="I294" s="428"/>
      <c r="J294" s="431"/>
      <c r="K294" s="432"/>
      <c r="L294" s="429"/>
      <c r="M294" s="433"/>
      <c r="N294" s="429"/>
    </row>
    <row r="295" spans="1:14" s="434" customFormat="1" ht="18" customHeight="1">
      <c r="A295" s="351">
        <v>287</v>
      </c>
      <c r="B295" s="107" t="s">
        <v>42</v>
      </c>
      <c r="C295" s="108">
        <v>43750</v>
      </c>
      <c r="D295" s="416" t="s">
        <v>18591</v>
      </c>
      <c r="E295" s="324" t="s">
        <v>19136</v>
      </c>
      <c r="F295" s="126">
        <v>1017.66</v>
      </c>
      <c r="G295" s="107" t="str">
        <f t="shared" si="5"/>
        <v>SH19-13160</v>
      </c>
      <c r="H295" s="430"/>
      <c r="I295" s="428"/>
      <c r="J295" s="431"/>
      <c r="K295" s="432"/>
      <c r="L295" s="429"/>
      <c r="M295" s="433"/>
      <c r="N295" s="429"/>
    </row>
    <row r="296" spans="1:14" s="434" customFormat="1" ht="18" customHeight="1">
      <c r="A296" s="351">
        <v>288</v>
      </c>
      <c r="B296" s="107" t="s">
        <v>42</v>
      </c>
      <c r="C296" s="108">
        <v>43750</v>
      </c>
      <c r="D296" s="416" t="s">
        <v>18592</v>
      </c>
      <c r="E296" s="324" t="s">
        <v>19136</v>
      </c>
      <c r="F296" s="126">
        <v>10689.64</v>
      </c>
      <c r="G296" s="107" t="str">
        <f t="shared" si="5"/>
        <v>SH19-13161</v>
      </c>
      <c r="H296" s="430"/>
      <c r="I296" s="428"/>
      <c r="J296" s="431"/>
      <c r="K296" s="432"/>
      <c r="L296" s="429"/>
      <c r="M296" s="433"/>
      <c r="N296" s="429"/>
    </row>
    <row r="297" spans="1:14" s="434" customFormat="1" ht="18" customHeight="1">
      <c r="A297" s="351">
        <v>289</v>
      </c>
      <c r="B297" s="107" t="s">
        <v>42</v>
      </c>
      <c r="C297" s="108">
        <v>43750</v>
      </c>
      <c r="D297" s="416" t="s">
        <v>18593</v>
      </c>
      <c r="E297" s="324" t="s">
        <v>19136</v>
      </c>
      <c r="F297" s="126">
        <v>1628.97</v>
      </c>
      <c r="G297" s="107" t="str">
        <f t="shared" si="5"/>
        <v>SH19-13162</v>
      </c>
      <c r="H297" s="430"/>
      <c r="I297" s="428"/>
      <c r="J297" s="431"/>
      <c r="K297" s="432"/>
      <c r="L297" s="429"/>
      <c r="M297" s="433"/>
      <c r="N297" s="429"/>
    </row>
    <row r="298" spans="1:14" s="434" customFormat="1" ht="18" customHeight="1">
      <c r="A298" s="351">
        <v>290</v>
      </c>
      <c r="B298" s="107" t="s">
        <v>42</v>
      </c>
      <c r="C298" s="108">
        <v>43750</v>
      </c>
      <c r="D298" s="416" t="s">
        <v>18594</v>
      </c>
      <c r="E298" s="324" t="s">
        <v>19136</v>
      </c>
      <c r="F298" s="126">
        <v>3081.18</v>
      </c>
      <c r="G298" s="107" t="str">
        <f t="shared" si="5"/>
        <v>SH19-13163</v>
      </c>
      <c r="H298" s="430"/>
      <c r="I298" s="428"/>
      <c r="J298" s="431"/>
      <c r="K298" s="432"/>
      <c r="L298" s="429"/>
      <c r="M298" s="433"/>
      <c r="N298" s="429"/>
    </row>
    <row r="299" spans="1:14" s="434" customFormat="1" ht="18" customHeight="1">
      <c r="A299" s="351">
        <v>291</v>
      </c>
      <c r="B299" s="107" t="s">
        <v>42</v>
      </c>
      <c r="C299" s="108">
        <v>43750</v>
      </c>
      <c r="D299" s="416" t="s">
        <v>18595</v>
      </c>
      <c r="E299" s="324" t="s">
        <v>19136</v>
      </c>
      <c r="F299" s="126">
        <v>9448.31</v>
      </c>
      <c r="G299" s="107" t="str">
        <f t="shared" si="5"/>
        <v>SH19-13164</v>
      </c>
      <c r="H299" s="430"/>
      <c r="I299" s="428"/>
      <c r="J299" s="431"/>
      <c r="K299" s="432"/>
      <c r="L299" s="429"/>
      <c r="M299" s="433"/>
      <c r="N299" s="429"/>
    </row>
    <row r="300" spans="1:14" s="434" customFormat="1" ht="18" customHeight="1">
      <c r="A300" s="351">
        <v>292</v>
      </c>
      <c r="B300" s="107" t="s">
        <v>42</v>
      </c>
      <c r="C300" s="108">
        <v>43750</v>
      </c>
      <c r="D300" s="416" t="s">
        <v>18596</v>
      </c>
      <c r="E300" s="324" t="s">
        <v>19136</v>
      </c>
      <c r="F300" s="126">
        <v>9856.57</v>
      </c>
      <c r="G300" s="107" t="str">
        <f t="shared" si="5"/>
        <v>SH19-13165</v>
      </c>
      <c r="H300" s="430"/>
      <c r="I300" s="428"/>
      <c r="J300" s="431"/>
      <c r="K300" s="432"/>
      <c r="L300" s="429"/>
      <c r="M300" s="433"/>
      <c r="N300" s="429"/>
    </row>
    <row r="301" spans="1:14" s="434" customFormat="1" ht="18" customHeight="1">
      <c r="A301" s="351">
        <v>293</v>
      </c>
      <c r="B301" s="107" t="s">
        <v>42</v>
      </c>
      <c r="C301" s="108">
        <v>43750</v>
      </c>
      <c r="D301" s="416" t="s">
        <v>18597</v>
      </c>
      <c r="E301" s="324" t="s">
        <v>19136</v>
      </c>
      <c r="F301" s="126">
        <v>5104.1099999999997</v>
      </c>
      <c r="G301" s="107" t="str">
        <f t="shared" si="5"/>
        <v>SH19-13166</v>
      </c>
      <c r="H301" s="430"/>
      <c r="I301" s="428"/>
      <c r="J301" s="431"/>
      <c r="K301" s="432"/>
      <c r="L301" s="429"/>
      <c r="M301" s="433"/>
      <c r="N301" s="429"/>
    </row>
    <row r="302" spans="1:14" s="434" customFormat="1" ht="18" customHeight="1">
      <c r="A302" s="351">
        <v>294</v>
      </c>
      <c r="B302" s="107" t="s">
        <v>42</v>
      </c>
      <c r="C302" s="108">
        <v>43750</v>
      </c>
      <c r="D302" s="416" t="s">
        <v>18598</v>
      </c>
      <c r="E302" s="324" t="s">
        <v>19136</v>
      </c>
      <c r="F302" s="126">
        <v>2742.25</v>
      </c>
      <c r="G302" s="107" t="str">
        <f t="shared" si="5"/>
        <v>SH19-13167</v>
      </c>
      <c r="H302" s="430"/>
      <c r="I302" s="428"/>
      <c r="J302" s="431"/>
      <c r="K302" s="432"/>
      <c r="L302" s="429"/>
      <c r="M302" s="433"/>
      <c r="N302" s="429"/>
    </row>
    <row r="303" spans="1:14" s="434" customFormat="1" ht="18" customHeight="1">
      <c r="A303" s="351">
        <v>295</v>
      </c>
      <c r="B303" s="107" t="s">
        <v>42</v>
      </c>
      <c r="C303" s="108">
        <v>43750</v>
      </c>
      <c r="D303" s="416" t="s">
        <v>18599</v>
      </c>
      <c r="E303" s="324" t="s">
        <v>19136</v>
      </c>
      <c r="F303" s="126">
        <v>9875.69</v>
      </c>
      <c r="G303" s="107" t="str">
        <f t="shared" si="5"/>
        <v>SH19-13168</v>
      </c>
      <c r="H303" s="430"/>
      <c r="I303" s="428"/>
      <c r="J303" s="431"/>
      <c r="K303" s="432"/>
      <c r="L303" s="429"/>
      <c r="M303" s="433"/>
      <c r="N303" s="429"/>
    </row>
    <row r="304" spans="1:14" s="434" customFormat="1" ht="18" customHeight="1">
      <c r="A304" s="351">
        <v>296</v>
      </c>
      <c r="B304" s="107" t="s">
        <v>237</v>
      </c>
      <c r="C304" s="108">
        <v>43808</v>
      </c>
      <c r="D304" s="416" t="s">
        <v>18600</v>
      </c>
      <c r="E304" s="324" t="s">
        <v>1709</v>
      </c>
      <c r="F304" s="126">
        <v>6237.15</v>
      </c>
      <c r="G304" s="107" t="str">
        <f t="shared" si="5"/>
        <v>SH19-13169</v>
      </c>
      <c r="H304" s="430"/>
      <c r="I304" s="428"/>
      <c r="J304" s="431"/>
      <c r="K304" s="432"/>
      <c r="L304" s="429"/>
      <c r="M304" s="433"/>
      <c r="N304" s="429"/>
    </row>
    <row r="305" spans="1:14" s="434" customFormat="1" ht="18" customHeight="1">
      <c r="A305" s="351">
        <v>297</v>
      </c>
      <c r="B305" s="107" t="s">
        <v>329</v>
      </c>
      <c r="C305" s="108">
        <v>43808</v>
      </c>
      <c r="D305" s="416" t="s">
        <v>18601</v>
      </c>
      <c r="E305" s="324" t="s">
        <v>1709</v>
      </c>
      <c r="F305" s="126">
        <v>6876.19</v>
      </c>
      <c r="G305" s="107" t="str">
        <f t="shared" si="5"/>
        <v>SH19-13170</v>
      </c>
      <c r="H305" s="430"/>
      <c r="I305" s="428"/>
      <c r="J305" s="431"/>
      <c r="K305" s="432"/>
      <c r="L305" s="429"/>
      <c r="M305" s="433"/>
      <c r="N305" s="429"/>
    </row>
    <row r="306" spans="1:14" s="434" customFormat="1" ht="18" customHeight="1">
      <c r="A306" s="351">
        <v>298</v>
      </c>
      <c r="B306" s="107" t="s">
        <v>43</v>
      </c>
      <c r="C306" s="108">
        <v>43808</v>
      </c>
      <c r="D306" s="416" t="s">
        <v>18602</v>
      </c>
      <c r="E306" s="324" t="s">
        <v>1709</v>
      </c>
      <c r="F306" s="126">
        <v>4716.05</v>
      </c>
      <c r="G306" s="107" t="str">
        <f t="shared" si="5"/>
        <v>SH19-13171</v>
      </c>
      <c r="H306" s="430"/>
      <c r="I306" s="428"/>
      <c r="J306" s="431"/>
      <c r="K306" s="432"/>
      <c r="L306" s="429"/>
      <c r="M306" s="433"/>
      <c r="N306" s="429"/>
    </row>
    <row r="307" spans="1:14" s="434" customFormat="1" ht="18" customHeight="1">
      <c r="A307" s="351">
        <v>299</v>
      </c>
      <c r="B307" s="107" t="s">
        <v>141</v>
      </c>
      <c r="C307" s="108">
        <v>43808</v>
      </c>
      <c r="D307" s="416" t="s">
        <v>18603</v>
      </c>
      <c r="E307" s="324" t="s">
        <v>1709</v>
      </c>
      <c r="F307" s="126">
        <v>5040</v>
      </c>
      <c r="G307" s="107" t="str">
        <f t="shared" si="5"/>
        <v>SH19-13172</v>
      </c>
      <c r="H307" s="430"/>
      <c r="I307" s="428"/>
      <c r="J307" s="431"/>
      <c r="K307" s="432"/>
      <c r="L307" s="429"/>
      <c r="M307" s="433"/>
      <c r="N307" s="429"/>
    </row>
    <row r="308" spans="1:14" s="434" customFormat="1" ht="18" customHeight="1">
      <c r="A308" s="351">
        <v>300</v>
      </c>
      <c r="B308" s="107" t="s">
        <v>298</v>
      </c>
      <c r="C308" s="108">
        <v>43808</v>
      </c>
      <c r="D308" s="416" t="s">
        <v>18604</v>
      </c>
      <c r="E308" s="324" t="s">
        <v>1709</v>
      </c>
      <c r="F308" s="126">
        <v>1147.5899999999999</v>
      </c>
      <c r="G308" s="107" t="str">
        <f t="shared" si="5"/>
        <v>SH19-13173</v>
      </c>
      <c r="H308" s="430"/>
      <c r="I308" s="428"/>
      <c r="J308" s="431"/>
      <c r="K308" s="432"/>
      <c r="L308" s="429"/>
      <c r="M308" s="433"/>
      <c r="N308" s="429"/>
    </row>
    <row r="309" spans="1:14" s="434" customFormat="1" ht="18" customHeight="1">
      <c r="A309" s="351">
        <v>301</v>
      </c>
      <c r="B309" s="107" t="s">
        <v>238</v>
      </c>
      <c r="C309" s="108">
        <v>43808</v>
      </c>
      <c r="D309" s="416" t="s">
        <v>18605</v>
      </c>
      <c r="E309" s="324" t="s">
        <v>1709</v>
      </c>
      <c r="F309" s="126">
        <v>1574.28</v>
      </c>
      <c r="G309" s="107" t="str">
        <f t="shared" si="5"/>
        <v>SH19-13174</v>
      </c>
      <c r="H309" s="430"/>
      <c r="I309" s="428"/>
      <c r="J309" s="431"/>
      <c r="K309" s="432"/>
      <c r="L309" s="429"/>
      <c r="M309" s="433"/>
      <c r="N309" s="429"/>
    </row>
    <row r="310" spans="1:14" s="434" customFormat="1" ht="18" customHeight="1">
      <c r="A310" s="351">
        <v>302</v>
      </c>
      <c r="B310" s="107" t="s">
        <v>291</v>
      </c>
      <c r="C310" s="108">
        <v>43808</v>
      </c>
      <c r="D310" s="416" t="s">
        <v>18606</v>
      </c>
      <c r="E310" s="324" t="s">
        <v>1709</v>
      </c>
      <c r="F310" s="126">
        <v>2365.8000000000002</v>
      </c>
      <c r="G310" s="107" t="str">
        <f t="shared" si="5"/>
        <v>SH19-13175</v>
      </c>
      <c r="H310" s="430"/>
      <c r="I310" s="428"/>
      <c r="J310" s="431"/>
      <c r="K310" s="432"/>
      <c r="L310" s="429"/>
      <c r="M310" s="433"/>
      <c r="N310" s="429"/>
    </row>
    <row r="311" spans="1:14" s="434" customFormat="1" ht="18" customHeight="1">
      <c r="A311" s="351">
        <v>303</v>
      </c>
      <c r="B311" s="107" t="s">
        <v>139</v>
      </c>
      <c r="C311" s="108">
        <v>43808</v>
      </c>
      <c r="D311" s="416" t="s">
        <v>18607</v>
      </c>
      <c r="E311" s="324" t="s">
        <v>1709</v>
      </c>
      <c r="F311" s="126">
        <v>3123.98</v>
      </c>
      <c r="G311" s="107" t="str">
        <f t="shared" si="5"/>
        <v>SH19-13176</v>
      </c>
      <c r="H311" s="430"/>
      <c r="I311" s="428"/>
      <c r="J311" s="431"/>
      <c r="K311" s="432"/>
      <c r="L311" s="429"/>
      <c r="M311" s="433"/>
      <c r="N311" s="429"/>
    </row>
    <row r="312" spans="1:14" s="434" customFormat="1" ht="18" customHeight="1">
      <c r="A312" s="351">
        <v>304</v>
      </c>
      <c r="B312" s="107" t="s">
        <v>139</v>
      </c>
      <c r="C312" s="108">
        <v>43808</v>
      </c>
      <c r="D312" s="416" t="s">
        <v>18608</v>
      </c>
      <c r="E312" s="324" t="s">
        <v>1709</v>
      </c>
      <c r="F312" s="126">
        <v>2472</v>
      </c>
      <c r="G312" s="107" t="str">
        <f t="shared" si="5"/>
        <v>SH19-13177</v>
      </c>
      <c r="H312" s="430"/>
      <c r="I312" s="428"/>
      <c r="J312" s="431"/>
      <c r="K312" s="432"/>
      <c r="L312" s="429"/>
      <c r="M312" s="433"/>
      <c r="N312" s="429"/>
    </row>
    <row r="313" spans="1:14" s="434" customFormat="1" ht="18" customHeight="1">
      <c r="A313" s="351">
        <v>305</v>
      </c>
      <c r="B313" s="107" t="s">
        <v>42</v>
      </c>
      <c r="C313" s="108">
        <v>43750</v>
      </c>
      <c r="D313" s="416" t="s">
        <v>18609</v>
      </c>
      <c r="E313" s="324" t="s">
        <v>19136</v>
      </c>
      <c r="F313" s="126">
        <v>9557.43</v>
      </c>
      <c r="G313" s="107" t="str">
        <f t="shared" si="5"/>
        <v>SH19-13178</v>
      </c>
      <c r="H313" s="430"/>
      <c r="I313" s="428"/>
      <c r="J313" s="431"/>
      <c r="K313" s="432"/>
      <c r="L313" s="429"/>
      <c r="M313" s="433"/>
      <c r="N313" s="429"/>
    </row>
    <row r="314" spans="1:14" s="434" customFormat="1" ht="18" customHeight="1">
      <c r="A314" s="351">
        <v>306</v>
      </c>
      <c r="B314" s="107" t="s">
        <v>42</v>
      </c>
      <c r="C314" s="108">
        <v>43750</v>
      </c>
      <c r="D314" s="416" t="s">
        <v>18610</v>
      </c>
      <c r="E314" s="324" t="s">
        <v>19136</v>
      </c>
      <c r="F314" s="126">
        <v>5733.97</v>
      </c>
      <c r="G314" s="107" t="str">
        <f t="shared" si="5"/>
        <v>SH19-13179</v>
      </c>
      <c r="H314" s="430"/>
      <c r="I314" s="428"/>
      <c r="J314" s="431"/>
      <c r="K314" s="432"/>
      <c r="L314" s="429"/>
      <c r="M314" s="433"/>
      <c r="N314" s="429"/>
    </row>
    <row r="315" spans="1:14" s="434" customFormat="1" ht="18" customHeight="1">
      <c r="A315" s="351">
        <v>307</v>
      </c>
      <c r="B315" s="107" t="s">
        <v>42</v>
      </c>
      <c r="C315" s="108">
        <v>43750</v>
      </c>
      <c r="D315" s="416" t="s">
        <v>18611</v>
      </c>
      <c r="E315" s="324" t="s">
        <v>19136</v>
      </c>
      <c r="F315" s="126">
        <v>3076.04</v>
      </c>
      <c r="G315" s="107" t="str">
        <f t="shared" si="5"/>
        <v>SH19-13180</v>
      </c>
      <c r="H315" s="430"/>
      <c r="I315" s="428"/>
      <c r="J315" s="431"/>
      <c r="K315" s="432"/>
      <c r="L315" s="429"/>
      <c r="M315" s="433"/>
      <c r="N315" s="429"/>
    </row>
    <row r="316" spans="1:14" s="434" customFormat="1" ht="18" customHeight="1">
      <c r="A316" s="351">
        <v>308</v>
      </c>
      <c r="B316" s="107" t="s">
        <v>42</v>
      </c>
      <c r="C316" s="108">
        <v>43750</v>
      </c>
      <c r="D316" s="416" t="s">
        <v>18612</v>
      </c>
      <c r="E316" s="324" t="s">
        <v>19136</v>
      </c>
      <c r="F316" s="126">
        <v>6838.04</v>
      </c>
      <c r="G316" s="107" t="str">
        <f t="shared" si="5"/>
        <v>SH19-13181</v>
      </c>
      <c r="H316" s="430"/>
      <c r="I316" s="428"/>
      <c r="J316" s="431"/>
      <c r="K316" s="432"/>
      <c r="L316" s="429"/>
      <c r="M316" s="433"/>
      <c r="N316" s="429"/>
    </row>
    <row r="317" spans="1:14" s="434" customFormat="1" ht="18" customHeight="1">
      <c r="A317" s="351">
        <v>309</v>
      </c>
      <c r="B317" s="107" t="s">
        <v>1746</v>
      </c>
      <c r="C317" s="108"/>
      <c r="D317" s="402" t="s">
        <v>18613</v>
      </c>
      <c r="E317" s="324" t="s">
        <v>1709</v>
      </c>
      <c r="F317" s="126">
        <v>0</v>
      </c>
      <c r="G317" s="107" t="str">
        <f t="shared" si="5"/>
        <v>SH19-13182</v>
      </c>
      <c r="H317" s="430"/>
      <c r="I317" s="428"/>
      <c r="J317" s="431"/>
      <c r="K317" s="432"/>
      <c r="L317" s="429"/>
      <c r="M317" s="433"/>
      <c r="N317" s="429"/>
    </row>
    <row r="318" spans="1:14" s="434" customFormat="1" ht="18" customHeight="1">
      <c r="A318" s="351">
        <v>310</v>
      </c>
      <c r="B318" s="107" t="s">
        <v>237</v>
      </c>
      <c r="C318" s="108">
        <v>43808</v>
      </c>
      <c r="D318" s="416" t="s">
        <v>18614</v>
      </c>
      <c r="E318" s="324" t="s">
        <v>1709</v>
      </c>
      <c r="F318" s="126">
        <v>6490.5</v>
      </c>
      <c r="G318" s="107" t="str">
        <f t="shared" si="5"/>
        <v>SH19-13183</v>
      </c>
      <c r="H318" s="430"/>
      <c r="I318" s="428"/>
      <c r="J318" s="431"/>
      <c r="K318" s="432"/>
      <c r="L318" s="429"/>
      <c r="M318" s="433"/>
      <c r="N318" s="429"/>
    </row>
    <row r="319" spans="1:14" s="434" customFormat="1" ht="18" customHeight="1">
      <c r="A319" s="351">
        <v>311</v>
      </c>
      <c r="B319" s="107" t="s">
        <v>346</v>
      </c>
      <c r="C319" s="108">
        <v>43808</v>
      </c>
      <c r="D319" s="416" t="s">
        <v>18615</v>
      </c>
      <c r="E319" s="324" t="s">
        <v>1709</v>
      </c>
      <c r="F319" s="126">
        <v>5400</v>
      </c>
      <c r="G319" s="107" t="str">
        <f t="shared" si="5"/>
        <v>SH19-13184</v>
      </c>
      <c r="H319" s="430"/>
      <c r="I319" s="428"/>
      <c r="J319" s="431"/>
      <c r="K319" s="432"/>
      <c r="L319" s="429"/>
      <c r="M319" s="433"/>
      <c r="N319" s="429"/>
    </row>
    <row r="320" spans="1:14" s="434" customFormat="1" ht="18" customHeight="1">
      <c r="A320" s="351">
        <v>312</v>
      </c>
      <c r="B320" s="107" t="s">
        <v>50</v>
      </c>
      <c r="C320" s="108">
        <v>43808</v>
      </c>
      <c r="D320" s="416" t="s">
        <v>18616</v>
      </c>
      <c r="E320" s="324" t="s">
        <v>1709</v>
      </c>
      <c r="F320" s="126">
        <v>2251.83</v>
      </c>
      <c r="G320" s="107" t="str">
        <f t="shared" si="5"/>
        <v>SH19-13185</v>
      </c>
      <c r="H320" s="430"/>
      <c r="I320" s="428"/>
      <c r="J320" s="431"/>
      <c r="K320" s="432"/>
      <c r="L320" s="429"/>
      <c r="M320" s="433"/>
      <c r="N320" s="429"/>
    </row>
    <row r="321" spans="1:14" s="434" customFormat="1" ht="18" customHeight="1">
      <c r="A321" s="351">
        <v>313</v>
      </c>
      <c r="B321" s="107" t="s">
        <v>291</v>
      </c>
      <c r="C321" s="108">
        <v>43808</v>
      </c>
      <c r="D321" s="416" t="s">
        <v>18617</v>
      </c>
      <c r="E321" s="324" t="s">
        <v>1709</v>
      </c>
      <c r="F321" s="126">
        <v>6635.74</v>
      </c>
      <c r="G321" s="107" t="str">
        <f t="shared" si="5"/>
        <v>SH19-13186</v>
      </c>
      <c r="H321" s="430"/>
      <c r="I321" s="428"/>
      <c r="J321" s="431"/>
      <c r="K321" s="432"/>
      <c r="L321" s="429"/>
      <c r="M321" s="433"/>
      <c r="N321" s="429"/>
    </row>
    <row r="322" spans="1:14" s="434" customFormat="1" ht="18" customHeight="1">
      <c r="A322" s="351">
        <v>314</v>
      </c>
      <c r="B322" s="107" t="s">
        <v>42</v>
      </c>
      <c r="C322" s="108">
        <v>43808</v>
      </c>
      <c r="D322" s="416" t="s">
        <v>18618</v>
      </c>
      <c r="E322" s="324" t="s">
        <v>1709</v>
      </c>
      <c r="F322" s="126">
        <v>1691.45</v>
      </c>
      <c r="G322" s="107" t="str">
        <f t="shared" si="5"/>
        <v>SH19-13187</v>
      </c>
      <c r="H322" s="430"/>
      <c r="I322" s="428"/>
      <c r="J322" s="431"/>
      <c r="K322" s="432"/>
      <c r="L322" s="429"/>
      <c r="M322" s="433"/>
      <c r="N322" s="429"/>
    </row>
    <row r="323" spans="1:14" s="434" customFormat="1" ht="18" customHeight="1">
      <c r="A323" s="351">
        <v>315</v>
      </c>
      <c r="B323" s="107" t="s">
        <v>42</v>
      </c>
      <c r="C323" s="108">
        <v>43808</v>
      </c>
      <c r="D323" s="416" t="s">
        <v>18619</v>
      </c>
      <c r="E323" s="324" t="s">
        <v>1709</v>
      </c>
      <c r="F323" s="126">
        <v>1939.21</v>
      </c>
      <c r="G323" s="107" t="str">
        <f t="shared" si="5"/>
        <v>SH19-13188</v>
      </c>
      <c r="H323" s="430"/>
      <c r="I323" s="428"/>
      <c r="J323" s="431"/>
      <c r="K323" s="432"/>
      <c r="L323" s="429"/>
      <c r="M323" s="433"/>
      <c r="N323" s="429"/>
    </row>
    <row r="324" spans="1:14" s="434" customFormat="1" ht="18" customHeight="1">
      <c r="A324" s="351">
        <v>316</v>
      </c>
      <c r="B324" s="107" t="s">
        <v>42</v>
      </c>
      <c r="C324" s="108">
        <v>43808</v>
      </c>
      <c r="D324" s="416" t="s">
        <v>18620</v>
      </c>
      <c r="E324" s="324" t="s">
        <v>19137</v>
      </c>
      <c r="F324" s="126">
        <v>33.049999999999997</v>
      </c>
      <c r="G324" s="107" t="str">
        <f t="shared" si="5"/>
        <v>SH19-13189</v>
      </c>
      <c r="H324" s="430"/>
      <c r="I324" s="428"/>
      <c r="J324" s="431"/>
      <c r="K324" s="432"/>
      <c r="L324" s="429"/>
      <c r="M324" s="433"/>
      <c r="N324" s="429"/>
    </row>
    <row r="325" spans="1:14" s="434" customFormat="1" ht="18" customHeight="1">
      <c r="A325" s="351">
        <v>317</v>
      </c>
      <c r="B325" s="107" t="s">
        <v>238</v>
      </c>
      <c r="C325" s="108">
        <v>43808</v>
      </c>
      <c r="D325" s="416" t="s">
        <v>18621</v>
      </c>
      <c r="E325" s="324" t="s">
        <v>1709</v>
      </c>
      <c r="F325" s="126">
        <v>4433.26</v>
      </c>
      <c r="G325" s="107" t="str">
        <f t="shared" si="5"/>
        <v>SH19-13190</v>
      </c>
      <c r="H325" s="430"/>
      <c r="I325" s="428"/>
      <c r="J325" s="431"/>
      <c r="K325" s="432"/>
      <c r="L325" s="429"/>
      <c r="M325" s="433"/>
      <c r="N325" s="429"/>
    </row>
    <row r="326" spans="1:14" s="434" customFormat="1" ht="18" customHeight="1">
      <c r="A326" s="351">
        <v>318</v>
      </c>
      <c r="B326" s="107" t="s">
        <v>238</v>
      </c>
      <c r="C326" s="108">
        <v>43808</v>
      </c>
      <c r="D326" s="416" t="s">
        <v>18622</v>
      </c>
      <c r="E326" s="324" t="s">
        <v>1709</v>
      </c>
      <c r="F326" s="126">
        <v>1134.1199999999999</v>
      </c>
      <c r="G326" s="107" t="str">
        <f t="shared" si="5"/>
        <v>SH19-13191</v>
      </c>
      <c r="H326" s="430"/>
      <c r="I326" s="428"/>
      <c r="J326" s="431"/>
      <c r="K326" s="432"/>
      <c r="L326" s="429"/>
      <c r="M326" s="433"/>
      <c r="N326" s="429"/>
    </row>
    <row r="327" spans="1:14" s="434" customFormat="1" ht="18" customHeight="1">
      <c r="A327" s="351">
        <v>319</v>
      </c>
      <c r="B327" s="107" t="s">
        <v>142</v>
      </c>
      <c r="C327" s="108">
        <v>43808</v>
      </c>
      <c r="D327" s="416" t="s">
        <v>18623</v>
      </c>
      <c r="E327" s="324" t="s">
        <v>1709</v>
      </c>
      <c r="F327" s="126">
        <v>1533.7</v>
      </c>
      <c r="G327" s="107" t="str">
        <f t="shared" si="5"/>
        <v>SH19-13192</v>
      </c>
      <c r="H327" s="430"/>
      <c r="I327" s="428"/>
      <c r="J327" s="431"/>
      <c r="K327" s="432"/>
      <c r="L327" s="429"/>
      <c r="M327" s="433"/>
      <c r="N327" s="429"/>
    </row>
    <row r="328" spans="1:14" s="434" customFormat="1" ht="18" customHeight="1">
      <c r="A328" s="351">
        <v>320</v>
      </c>
      <c r="B328" s="107" t="s">
        <v>142</v>
      </c>
      <c r="C328" s="108">
        <v>43808</v>
      </c>
      <c r="D328" s="416" t="s">
        <v>18624</v>
      </c>
      <c r="E328" s="324" t="s">
        <v>1709</v>
      </c>
      <c r="F328" s="126">
        <v>616.45000000000005</v>
      </c>
      <c r="G328" s="107" t="str">
        <f t="shared" si="5"/>
        <v>SH19-13193</v>
      </c>
      <c r="H328" s="430"/>
      <c r="I328" s="428"/>
      <c r="J328" s="431"/>
      <c r="K328" s="432"/>
      <c r="L328" s="429"/>
      <c r="M328" s="433"/>
      <c r="N328" s="429"/>
    </row>
    <row r="329" spans="1:14" s="434" customFormat="1" ht="18" customHeight="1">
      <c r="A329" s="351">
        <v>321</v>
      </c>
      <c r="B329" s="107" t="s">
        <v>42</v>
      </c>
      <c r="C329" s="108">
        <v>43750</v>
      </c>
      <c r="D329" s="416" t="s">
        <v>18625</v>
      </c>
      <c r="E329" s="324" t="s">
        <v>19136</v>
      </c>
      <c r="F329" s="126">
        <v>10747.32</v>
      </c>
      <c r="G329" s="107" t="str">
        <f t="shared" si="5"/>
        <v>SH19-13194</v>
      </c>
      <c r="H329" s="430"/>
      <c r="I329" s="428"/>
      <c r="J329" s="431"/>
      <c r="K329" s="432"/>
      <c r="L329" s="429"/>
      <c r="M329" s="433"/>
      <c r="N329" s="429"/>
    </row>
    <row r="330" spans="1:14" s="434" customFormat="1" ht="18" customHeight="1">
      <c r="A330" s="351">
        <v>322</v>
      </c>
      <c r="B330" s="107" t="s">
        <v>42</v>
      </c>
      <c r="C330" s="108">
        <v>43750</v>
      </c>
      <c r="D330" s="416" t="s">
        <v>18626</v>
      </c>
      <c r="E330" s="324" t="s">
        <v>19136</v>
      </c>
      <c r="F330" s="126">
        <v>4865.1899999999996</v>
      </c>
      <c r="G330" s="107" t="str">
        <f t="shared" ref="G330:G394" si="6">D330</f>
        <v>SH19-13195</v>
      </c>
      <c r="H330" s="430"/>
      <c r="I330" s="428"/>
      <c r="J330" s="431"/>
      <c r="K330" s="432"/>
      <c r="L330" s="429"/>
      <c r="M330" s="433"/>
      <c r="N330" s="429"/>
    </row>
    <row r="331" spans="1:14" s="434" customFormat="1" ht="18" customHeight="1">
      <c r="A331" s="351">
        <v>323</v>
      </c>
      <c r="B331" s="107" t="s">
        <v>42</v>
      </c>
      <c r="C331" s="108">
        <v>43750</v>
      </c>
      <c r="D331" s="416" t="s">
        <v>18627</v>
      </c>
      <c r="E331" s="324" t="s">
        <v>19136</v>
      </c>
      <c r="F331" s="126">
        <v>2665.22</v>
      </c>
      <c r="G331" s="107" t="str">
        <f t="shared" si="6"/>
        <v>SH19-13196</v>
      </c>
      <c r="H331" s="430"/>
      <c r="I331" s="428"/>
      <c r="J331" s="431"/>
      <c r="K331" s="432"/>
      <c r="L331" s="429"/>
      <c r="M331" s="433"/>
      <c r="N331" s="429"/>
    </row>
    <row r="332" spans="1:14" s="434" customFormat="1" ht="18" customHeight="1">
      <c r="A332" s="351">
        <v>324</v>
      </c>
      <c r="B332" s="107" t="s">
        <v>42</v>
      </c>
      <c r="C332" s="108">
        <v>43750</v>
      </c>
      <c r="D332" s="416" t="s">
        <v>18628</v>
      </c>
      <c r="E332" s="324" t="s">
        <v>19136</v>
      </c>
      <c r="F332" s="126">
        <v>8028.57</v>
      </c>
      <c r="G332" s="107" t="str">
        <f t="shared" si="6"/>
        <v>SH19-13197</v>
      </c>
      <c r="H332" s="430"/>
      <c r="I332" s="428"/>
      <c r="J332" s="431"/>
      <c r="K332" s="432"/>
      <c r="L332" s="429"/>
      <c r="M332" s="433"/>
      <c r="N332" s="429"/>
    </row>
    <row r="333" spans="1:14" s="434" customFormat="1" ht="18" customHeight="1">
      <c r="A333" s="351">
        <v>325</v>
      </c>
      <c r="B333" s="107" t="s">
        <v>42</v>
      </c>
      <c r="C333" s="108">
        <v>43750</v>
      </c>
      <c r="D333" s="416" t="s">
        <v>18629</v>
      </c>
      <c r="E333" s="324" t="s">
        <v>19136</v>
      </c>
      <c r="F333" s="126">
        <v>7335.12</v>
      </c>
      <c r="G333" s="107" t="str">
        <f t="shared" si="6"/>
        <v>SH19-13198</v>
      </c>
      <c r="H333" s="430"/>
      <c r="I333" s="428"/>
      <c r="J333" s="431"/>
      <c r="K333" s="432"/>
      <c r="L333" s="429"/>
      <c r="M333" s="433"/>
      <c r="N333" s="429"/>
    </row>
    <row r="334" spans="1:14" s="434" customFormat="1" ht="18" customHeight="1">
      <c r="A334" s="351">
        <v>326</v>
      </c>
      <c r="B334" s="107" t="s">
        <v>43</v>
      </c>
      <c r="C334" s="108">
        <v>43808</v>
      </c>
      <c r="D334" s="416" t="s">
        <v>18630</v>
      </c>
      <c r="E334" s="324" t="s">
        <v>1709</v>
      </c>
      <c r="F334" s="126">
        <v>1430.63</v>
      </c>
      <c r="G334" s="107" t="str">
        <f t="shared" si="6"/>
        <v>SH19-13199</v>
      </c>
      <c r="H334" s="430"/>
      <c r="I334" s="428"/>
      <c r="J334" s="431"/>
      <c r="K334" s="432"/>
      <c r="L334" s="429"/>
      <c r="M334" s="433"/>
      <c r="N334" s="429"/>
    </row>
    <row r="335" spans="1:14" s="434" customFormat="1" ht="18" customHeight="1">
      <c r="A335" s="351">
        <v>327</v>
      </c>
      <c r="B335" s="107" t="s">
        <v>329</v>
      </c>
      <c r="C335" s="108">
        <v>43808</v>
      </c>
      <c r="D335" s="416" t="s">
        <v>18631</v>
      </c>
      <c r="E335" s="324" t="s">
        <v>1709</v>
      </c>
      <c r="F335" s="126">
        <v>1597.6</v>
      </c>
      <c r="G335" s="107" t="str">
        <f t="shared" si="6"/>
        <v>SH19-13200</v>
      </c>
      <c r="H335" s="430"/>
      <c r="I335" s="428"/>
      <c r="J335" s="431"/>
      <c r="K335" s="432"/>
      <c r="L335" s="429"/>
      <c r="M335" s="433"/>
      <c r="N335" s="429"/>
    </row>
    <row r="336" spans="1:14" s="434" customFormat="1" ht="18" customHeight="1">
      <c r="A336" s="351">
        <v>328</v>
      </c>
      <c r="B336" s="107" t="s">
        <v>42</v>
      </c>
      <c r="C336" s="108">
        <v>43750</v>
      </c>
      <c r="D336" s="416" t="s">
        <v>18632</v>
      </c>
      <c r="E336" s="324" t="s">
        <v>19136</v>
      </c>
      <c r="F336" s="126">
        <v>380.01</v>
      </c>
      <c r="G336" s="107" t="str">
        <f t="shared" si="6"/>
        <v>SH19-13201</v>
      </c>
      <c r="H336" s="430"/>
      <c r="I336" s="428"/>
      <c r="J336" s="431"/>
      <c r="K336" s="432"/>
      <c r="L336" s="429"/>
      <c r="M336" s="433"/>
      <c r="N336" s="429"/>
    </row>
    <row r="337" spans="1:14" s="434" customFormat="1" ht="18" customHeight="1">
      <c r="A337" s="351">
        <v>329</v>
      </c>
      <c r="B337" s="107" t="s">
        <v>42</v>
      </c>
      <c r="C337" s="108">
        <v>43810</v>
      </c>
      <c r="D337" s="416" t="s">
        <v>18633</v>
      </c>
      <c r="E337" s="324" t="s">
        <v>19135</v>
      </c>
      <c r="F337" s="126">
        <v>14564.35</v>
      </c>
      <c r="G337" s="107" t="str">
        <f t="shared" si="6"/>
        <v>SH19-13202</v>
      </c>
      <c r="H337" s="430"/>
      <c r="I337" s="428"/>
      <c r="J337" s="431"/>
      <c r="K337" s="432"/>
      <c r="L337" s="429"/>
      <c r="M337" s="433"/>
      <c r="N337" s="429"/>
    </row>
    <row r="338" spans="1:14" s="434" customFormat="1" ht="18" customHeight="1">
      <c r="A338" s="351">
        <v>330</v>
      </c>
      <c r="B338" s="107" t="s">
        <v>42</v>
      </c>
      <c r="C338" s="108">
        <v>43810</v>
      </c>
      <c r="D338" s="416" t="s">
        <v>18634</v>
      </c>
      <c r="E338" s="324" t="s">
        <v>19135</v>
      </c>
      <c r="F338" s="126">
        <v>1183.32</v>
      </c>
      <c r="G338" s="107" t="str">
        <f t="shared" si="6"/>
        <v>SH19-13203</v>
      </c>
      <c r="H338" s="430"/>
      <c r="I338" s="428"/>
      <c r="J338" s="431"/>
      <c r="K338" s="432"/>
      <c r="L338" s="429"/>
      <c r="M338" s="433"/>
      <c r="N338" s="429"/>
    </row>
    <row r="339" spans="1:14" s="434" customFormat="1" ht="18" customHeight="1">
      <c r="A339" s="351">
        <v>331</v>
      </c>
      <c r="B339" s="107" t="s">
        <v>42</v>
      </c>
      <c r="C339" s="108">
        <v>43810</v>
      </c>
      <c r="D339" s="416" t="s">
        <v>18635</v>
      </c>
      <c r="E339" s="324" t="s">
        <v>19135</v>
      </c>
      <c r="F339" s="126">
        <v>10681.41</v>
      </c>
      <c r="G339" s="107" t="str">
        <f t="shared" si="6"/>
        <v>SH19-13204</v>
      </c>
      <c r="H339" s="430"/>
      <c r="I339" s="428"/>
      <c r="J339" s="431"/>
      <c r="K339" s="432"/>
      <c r="L339" s="429"/>
      <c r="M339" s="433"/>
      <c r="N339" s="429"/>
    </row>
    <row r="340" spans="1:14" s="434" customFormat="1" ht="18" customHeight="1">
      <c r="A340" s="351">
        <v>332</v>
      </c>
      <c r="B340" s="107" t="s">
        <v>42</v>
      </c>
      <c r="C340" s="108">
        <v>43810</v>
      </c>
      <c r="D340" s="416" t="s">
        <v>18636</v>
      </c>
      <c r="E340" s="324" t="s">
        <v>19135</v>
      </c>
      <c r="F340" s="126">
        <v>9025.48</v>
      </c>
      <c r="G340" s="107" t="str">
        <f t="shared" si="6"/>
        <v>SH19-13205</v>
      </c>
      <c r="H340" s="430"/>
      <c r="I340" s="428"/>
      <c r="J340" s="431"/>
      <c r="K340" s="432"/>
      <c r="L340" s="429"/>
      <c r="M340" s="433"/>
      <c r="N340" s="429"/>
    </row>
    <row r="341" spans="1:14" s="434" customFormat="1" ht="18" customHeight="1">
      <c r="A341" s="351">
        <v>333</v>
      </c>
      <c r="B341" s="107" t="s">
        <v>1727</v>
      </c>
      <c r="C341" s="108">
        <v>43808</v>
      </c>
      <c r="D341" s="416" t="s">
        <v>18637</v>
      </c>
      <c r="E341" s="324" t="s">
        <v>1709</v>
      </c>
      <c r="F341" s="126">
        <v>603.6</v>
      </c>
      <c r="G341" s="107" t="str">
        <f t="shared" si="6"/>
        <v>SH19-13206</v>
      </c>
      <c r="H341" s="430"/>
      <c r="I341" s="428"/>
      <c r="J341" s="431"/>
      <c r="K341" s="432"/>
      <c r="L341" s="429"/>
      <c r="M341" s="433"/>
      <c r="N341" s="429"/>
    </row>
    <row r="342" spans="1:14" s="434" customFormat="1" ht="18" customHeight="1">
      <c r="A342" s="351">
        <v>334</v>
      </c>
      <c r="B342" s="107" t="s">
        <v>1746</v>
      </c>
      <c r="C342" s="108"/>
      <c r="D342" s="402" t="s">
        <v>18638</v>
      </c>
      <c r="E342" s="324" t="s">
        <v>1709</v>
      </c>
      <c r="F342" s="126">
        <v>0</v>
      </c>
      <c r="G342" s="107" t="str">
        <f t="shared" si="6"/>
        <v>SH19-13207</v>
      </c>
      <c r="H342" s="430"/>
      <c r="I342" s="428"/>
      <c r="J342" s="431"/>
      <c r="K342" s="432"/>
      <c r="L342" s="429"/>
      <c r="M342" s="433"/>
      <c r="N342" s="429"/>
    </row>
    <row r="343" spans="1:14" s="434" customFormat="1" ht="18" customHeight="1">
      <c r="A343" s="351">
        <v>335</v>
      </c>
      <c r="B343" s="107" t="s">
        <v>1746</v>
      </c>
      <c r="C343" s="108"/>
      <c r="D343" s="402" t="s">
        <v>18639</v>
      </c>
      <c r="E343" s="324" t="s">
        <v>1709</v>
      </c>
      <c r="F343" s="126">
        <v>0</v>
      </c>
      <c r="G343" s="107" t="str">
        <f t="shared" si="6"/>
        <v>SH19-13208</v>
      </c>
      <c r="H343" s="430"/>
      <c r="I343" s="428"/>
      <c r="J343" s="431"/>
      <c r="K343" s="432"/>
      <c r="L343" s="429"/>
      <c r="M343" s="433"/>
      <c r="N343" s="429"/>
    </row>
    <row r="344" spans="1:14" s="434" customFormat="1" ht="18" customHeight="1">
      <c r="A344" s="351">
        <v>336</v>
      </c>
      <c r="B344" s="107" t="s">
        <v>42</v>
      </c>
      <c r="C344" s="108">
        <v>43810</v>
      </c>
      <c r="D344" s="416" t="s">
        <v>18640</v>
      </c>
      <c r="E344" s="324" t="s">
        <v>19135</v>
      </c>
      <c r="F344" s="126">
        <v>12287.52</v>
      </c>
      <c r="G344" s="107" t="str">
        <f t="shared" si="6"/>
        <v>SH19-13209</v>
      </c>
      <c r="H344" s="430"/>
      <c r="I344" s="428"/>
      <c r="J344" s="431"/>
      <c r="K344" s="432"/>
      <c r="L344" s="429"/>
      <c r="M344" s="433"/>
      <c r="N344" s="429"/>
    </row>
    <row r="345" spans="1:14" s="434" customFormat="1" ht="18" customHeight="1">
      <c r="A345" s="351">
        <v>337</v>
      </c>
      <c r="B345" s="107" t="s">
        <v>42</v>
      </c>
      <c r="C345" s="108">
        <v>43810</v>
      </c>
      <c r="D345" s="416" t="s">
        <v>18641</v>
      </c>
      <c r="E345" s="324" t="s">
        <v>19135</v>
      </c>
      <c r="F345" s="126">
        <v>1014.7</v>
      </c>
      <c r="G345" s="107" t="str">
        <f t="shared" si="6"/>
        <v>SH19-13210</v>
      </c>
      <c r="H345" s="430"/>
      <c r="I345" s="428"/>
      <c r="J345" s="431"/>
      <c r="K345" s="432"/>
      <c r="L345" s="429"/>
      <c r="M345" s="433"/>
      <c r="N345" s="429"/>
    </row>
    <row r="346" spans="1:14" s="434" customFormat="1" ht="18" customHeight="1">
      <c r="A346" s="351">
        <v>338</v>
      </c>
      <c r="B346" s="107" t="s">
        <v>42</v>
      </c>
      <c r="C346" s="108">
        <v>43810</v>
      </c>
      <c r="D346" s="416" t="s">
        <v>18642</v>
      </c>
      <c r="E346" s="324" t="s">
        <v>19135</v>
      </c>
      <c r="F346" s="126">
        <v>10689.64</v>
      </c>
      <c r="G346" s="107" t="str">
        <f t="shared" si="6"/>
        <v>SH19-13211</v>
      </c>
      <c r="H346" s="430"/>
      <c r="I346" s="428"/>
      <c r="J346" s="431"/>
      <c r="K346" s="432"/>
      <c r="L346" s="429"/>
      <c r="M346" s="433"/>
      <c r="N346" s="429"/>
    </row>
    <row r="347" spans="1:14" s="434" customFormat="1" ht="18" customHeight="1">
      <c r="A347" s="351">
        <v>339</v>
      </c>
      <c r="B347" s="107" t="s">
        <v>42</v>
      </c>
      <c r="C347" s="108">
        <v>43810</v>
      </c>
      <c r="D347" s="416" t="s">
        <v>18643</v>
      </c>
      <c r="E347" s="324" t="s">
        <v>19135</v>
      </c>
      <c r="F347" s="126">
        <v>12926.67</v>
      </c>
      <c r="G347" s="107" t="str">
        <f t="shared" si="6"/>
        <v>SH19-13212</v>
      </c>
      <c r="H347" s="430"/>
      <c r="I347" s="428"/>
      <c r="J347" s="431"/>
      <c r="K347" s="432"/>
      <c r="L347" s="429"/>
      <c r="M347" s="433"/>
      <c r="N347" s="429"/>
    </row>
    <row r="348" spans="1:14" s="434" customFormat="1" ht="18" customHeight="1">
      <c r="A348" s="351">
        <v>340</v>
      </c>
      <c r="B348" s="107" t="s">
        <v>42</v>
      </c>
      <c r="C348" s="108">
        <v>43810</v>
      </c>
      <c r="D348" s="416" t="s">
        <v>18644</v>
      </c>
      <c r="E348" s="324" t="s">
        <v>19135</v>
      </c>
      <c r="F348" s="126">
        <v>11936.73</v>
      </c>
      <c r="G348" s="107" t="str">
        <f t="shared" si="6"/>
        <v>SH19-13213</v>
      </c>
      <c r="H348" s="430"/>
      <c r="I348" s="428"/>
      <c r="J348" s="431"/>
      <c r="K348" s="432"/>
      <c r="L348" s="429"/>
      <c r="M348" s="433"/>
      <c r="N348" s="429"/>
    </row>
    <row r="349" spans="1:14" s="434" customFormat="1" ht="18" customHeight="1">
      <c r="A349" s="351">
        <v>341</v>
      </c>
      <c r="B349" s="107" t="s">
        <v>42</v>
      </c>
      <c r="C349" s="108">
        <v>43810</v>
      </c>
      <c r="D349" s="416" t="s">
        <v>18645</v>
      </c>
      <c r="E349" s="324" t="s">
        <v>19135</v>
      </c>
      <c r="F349" s="126">
        <v>7909.25</v>
      </c>
      <c r="G349" s="107" t="str">
        <f t="shared" si="6"/>
        <v>SH19-13214</v>
      </c>
      <c r="H349" s="430"/>
      <c r="I349" s="428"/>
      <c r="J349" s="431"/>
      <c r="K349" s="432"/>
      <c r="L349" s="429"/>
      <c r="M349" s="433"/>
      <c r="N349" s="429"/>
    </row>
    <row r="350" spans="1:14" s="434" customFormat="1" ht="18" customHeight="1">
      <c r="A350" s="351">
        <v>342</v>
      </c>
      <c r="B350" s="107" t="s">
        <v>55</v>
      </c>
      <c r="C350" s="108">
        <v>43808</v>
      </c>
      <c r="D350" s="416" t="s">
        <v>18646</v>
      </c>
      <c r="E350" s="324" t="s">
        <v>1709</v>
      </c>
      <c r="F350" s="126">
        <v>2915.64</v>
      </c>
      <c r="G350" s="107" t="str">
        <f t="shared" si="6"/>
        <v>SH19-13215</v>
      </c>
      <c r="H350" s="430"/>
      <c r="I350" s="428"/>
      <c r="J350" s="431"/>
      <c r="K350" s="432"/>
      <c r="L350" s="429"/>
      <c r="M350" s="433"/>
      <c r="N350" s="429"/>
    </row>
    <row r="351" spans="1:14" s="434" customFormat="1" ht="18" customHeight="1">
      <c r="A351" s="351">
        <v>343</v>
      </c>
      <c r="B351" s="107" t="s">
        <v>55</v>
      </c>
      <c r="C351" s="108">
        <v>43808</v>
      </c>
      <c r="D351" s="416" t="s">
        <v>18647</v>
      </c>
      <c r="E351" s="324" t="s">
        <v>1709</v>
      </c>
      <c r="F351" s="126">
        <v>1595.52</v>
      </c>
      <c r="G351" s="107" t="str">
        <f t="shared" si="6"/>
        <v>SH19-13216</v>
      </c>
      <c r="H351" s="430"/>
      <c r="I351" s="428"/>
      <c r="J351" s="431"/>
      <c r="K351" s="432"/>
      <c r="L351" s="429"/>
      <c r="M351" s="433"/>
      <c r="N351" s="429"/>
    </row>
    <row r="352" spans="1:14" s="434" customFormat="1" ht="18" customHeight="1">
      <c r="A352" s="351">
        <v>344</v>
      </c>
      <c r="B352" s="107" t="s">
        <v>55</v>
      </c>
      <c r="C352" s="108">
        <v>43808</v>
      </c>
      <c r="D352" s="416" t="s">
        <v>18648</v>
      </c>
      <c r="E352" s="324" t="s">
        <v>1709</v>
      </c>
      <c r="F352" s="126">
        <v>1404.36</v>
      </c>
      <c r="G352" s="107" t="str">
        <f t="shared" si="6"/>
        <v>SH19-13217</v>
      </c>
      <c r="H352" s="430"/>
      <c r="I352" s="428"/>
      <c r="J352" s="431"/>
      <c r="K352" s="432"/>
      <c r="L352" s="429"/>
      <c r="M352" s="433"/>
      <c r="N352" s="429"/>
    </row>
    <row r="353" spans="1:14" s="434" customFormat="1" ht="18" customHeight="1">
      <c r="A353" s="351">
        <v>345</v>
      </c>
      <c r="B353" s="107" t="s">
        <v>1727</v>
      </c>
      <c r="C353" s="108">
        <v>43808</v>
      </c>
      <c r="D353" s="416" t="s">
        <v>18649</v>
      </c>
      <c r="E353" s="324" t="s">
        <v>1709</v>
      </c>
      <c r="F353" s="126">
        <v>3771</v>
      </c>
      <c r="G353" s="107" t="str">
        <f t="shared" si="6"/>
        <v>SH19-13218</v>
      </c>
      <c r="H353" s="430"/>
      <c r="I353" s="428"/>
      <c r="J353" s="431"/>
      <c r="K353" s="432"/>
      <c r="L353" s="429"/>
      <c r="M353" s="433"/>
      <c r="N353" s="429"/>
    </row>
    <row r="354" spans="1:14" s="434" customFormat="1" ht="18" customHeight="1">
      <c r="A354" s="351">
        <v>346</v>
      </c>
      <c r="B354" s="107" t="s">
        <v>142</v>
      </c>
      <c r="C354" s="108">
        <v>43809</v>
      </c>
      <c r="D354" s="416" t="s">
        <v>18650</v>
      </c>
      <c r="E354" s="324" t="s">
        <v>1709</v>
      </c>
      <c r="F354" s="126">
        <v>601.24</v>
      </c>
      <c r="G354" s="107" t="str">
        <f t="shared" si="6"/>
        <v>SH19-13219</v>
      </c>
      <c r="H354" s="430"/>
      <c r="I354" s="428"/>
      <c r="J354" s="431"/>
      <c r="K354" s="432"/>
      <c r="L354" s="429"/>
      <c r="M354" s="433"/>
      <c r="N354" s="429"/>
    </row>
    <row r="355" spans="1:14" s="434" customFormat="1" ht="18" customHeight="1">
      <c r="A355" s="351">
        <v>347</v>
      </c>
      <c r="B355" s="107" t="s">
        <v>142</v>
      </c>
      <c r="C355" s="108">
        <v>43809</v>
      </c>
      <c r="D355" s="416" t="s">
        <v>18651</v>
      </c>
      <c r="E355" s="324" t="s">
        <v>1709</v>
      </c>
      <c r="F355" s="126">
        <v>437.88</v>
      </c>
      <c r="G355" s="107" t="str">
        <f t="shared" si="6"/>
        <v>SH19-13220</v>
      </c>
      <c r="H355" s="430"/>
      <c r="I355" s="428"/>
      <c r="J355" s="431"/>
      <c r="K355" s="432"/>
      <c r="L355" s="429"/>
      <c r="M355" s="433"/>
      <c r="N355" s="429"/>
    </row>
    <row r="356" spans="1:14" s="434" customFormat="1" ht="18" customHeight="1">
      <c r="A356" s="351">
        <v>348</v>
      </c>
      <c r="B356" s="107" t="s">
        <v>141</v>
      </c>
      <c r="C356" s="108">
        <v>43809</v>
      </c>
      <c r="D356" s="416" t="s">
        <v>18652</v>
      </c>
      <c r="E356" s="324" t="s">
        <v>1709</v>
      </c>
      <c r="F356" s="126">
        <v>2201.25</v>
      </c>
      <c r="G356" s="107" t="str">
        <f t="shared" si="6"/>
        <v>SH19-13221</v>
      </c>
      <c r="H356" s="430"/>
      <c r="I356" s="428"/>
      <c r="J356" s="431"/>
      <c r="K356" s="432"/>
      <c r="L356" s="429"/>
      <c r="M356" s="433"/>
      <c r="N356" s="429"/>
    </row>
    <row r="357" spans="1:14" s="434" customFormat="1" ht="18" customHeight="1">
      <c r="A357" s="351">
        <v>349</v>
      </c>
      <c r="B357" s="107" t="s">
        <v>43</v>
      </c>
      <c r="C357" s="108">
        <v>43809</v>
      </c>
      <c r="D357" s="416" t="s">
        <v>18653</v>
      </c>
      <c r="E357" s="324" t="s">
        <v>1709</v>
      </c>
      <c r="F357" s="126">
        <v>8610.73</v>
      </c>
      <c r="G357" s="107" t="str">
        <f t="shared" si="6"/>
        <v>SH19-13222</v>
      </c>
      <c r="H357" s="430"/>
      <c r="I357" s="428"/>
      <c r="J357" s="431"/>
      <c r="K357" s="432"/>
      <c r="L357" s="429"/>
      <c r="M357" s="433"/>
      <c r="N357" s="429"/>
    </row>
    <row r="358" spans="1:14" s="434" customFormat="1" ht="18" customHeight="1">
      <c r="A358" s="351">
        <v>350</v>
      </c>
      <c r="B358" s="107" t="s">
        <v>7777</v>
      </c>
      <c r="C358" s="108">
        <v>43809</v>
      </c>
      <c r="D358" s="416" t="s">
        <v>18654</v>
      </c>
      <c r="E358" s="324" t="s">
        <v>1709</v>
      </c>
      <c r="F358" s="126">
        <v>3351.04</v>
      </c>
      <c r="G358" s="107" t="str">
        <f t="shared" si="6"/>
        <v>SH19-13223</v>
      </c>
      <c r="H358" s="430"/>
      <c r="I358" s="428"/>
      <c r="J358" s="431"/>
      <c r="K358" s="432"/>
      <c r="L358" s="429"/>
      <c r="M358" s="433"/>
      <c r="N358" s="429"/>
    </row>
    <row r="359" spans="1:14" s="434" customFormat="1" ht="18" customHeight="1">
      <c r="A359" s="351">
        <v>351</v>
      </c>
      <c r="B359" s="107" t="s">
        <v>7777</v>
      </c>
      <c r="C359" s="108">
        <v>43809</v>
      </c>
      <c r="D359" s="416" t="s">
        <v>18655</v>
      </c>
      <c r="E359" s="324" t="s">
        <v>1709</v>
      </c>
      <c r="F359" s="126">
        <v>260.48</v>
      </c>
      <c r="G359" s="107" t="str">
        <f t="shared" si="6"/>
        <v>SH19-13224</v>
      </c>
      <c r="H359" s="430"/>
      <c r="I359" s="428"/>
      <c r="J359" s="431"/>
      <c r="K359" s="432"/>
      <c r="L359" s="429"/>
      <c r="M359" s="433"/>
      <c r="N359" s="429"/>
    </row>
    <row r="360" spans="1:14" s="434" customFormat="1" ht="18" customHeight="1">
      <c r="A360" s="351">
        <v>352</v>
      </c>
      <c r="B360" s="107" t="s">
        <v>7777</v>
      </c>
      <c r="C360" s="108">
        <v>43809</v>
      </c>
      <c r="D360" s="416" t="s">
        <v>18656</v>
      </c>
      <c r="E360" s="324" t="s">
        <v>1709</v>
      </c>
      <c r="F360" s="126">
        <v>290.56</v>
      </c>
      <c r="G360" s="107" t="str">
        <f t="shared" si="6"/>
        <v>SH19-13225</v>
      </c>
      <c r="H360" s="430"/>
      <c r="I360" s="428"/>
      <c r="J360" s="431"/>
      <c r="K360" s="432"/>
      <c r="L360" s="429"/>
      <c r="M360" s="433"/>
      <c r="N360" s="429"/>
    </row>
    <row r="361" spans="1:14" s="434" customFormat="1" ht="18" customHeight="1">
      <c r="A361" s="351">
        <v>353</v>
      </c>
      <c r="B361" s="107" t="s">
        <v>7777</v>
      </c>
      <c r="C361" s="108">
        <v>43809</v>
      </c>
      <c r="D361" s="416" t="s">
        <v>18657</v>
      </c>
      <c r="E361" s="324" t="s">
        <v>1709</v>
      </c>
      <c r="F361" s="126">
        <v>399.36</v>
      </c>
      <c r="G361" s="107" t="str">
        <f t="shared" si="6"/>
        <v>SH19-13226</v>
      </c>
      <c r="H361" s="430"/>
      <c r="I361" s="428"/>
      <c r="J361" s="431"/>
      <c r="K361" s="432"/>
      <c r="L361" s="429"/>
      <c r="M361" s="433"/>
      <c r="N361" s="429"/>
    </row>
    <row r="362" spans="1:14" s="434" customFormat="1" ht="18" customHeight="1">
      <c r="A362" s="351">
        <v>354</v>
      </c>
      <c r="B362" s="107" t="s">
        <v>7777</v>
      </c>
      <c r="C362" s="108">
        <v>43809</v>
      </c>
      <c r="D362" s="416" t="s">
        <v>18658</v>
      </c>
      <c r="E362" s="324" t="s">
        <v>1709</v>
      </c>
      <c r="F362" s="126">
        <v>1441.28</v>
      </c>
      <c r="G362" s="107" t="str">
        <f t="shared" si="6"/>
        <v>SH19-13227</v>
      </c>
      <c r="H362" s="430"/>
      <c r="I362" s="428"/>
      <c r="J362" s="431"/>
      <c r="K362" s="432"/>
      <c r="L362" s="429"/>
      <c r="M362" s="433"/>
      <c r="N362" s="429"/>
    </row>
    <row r="363" spans="1:14" s="434" customFormat="1" ht="18" customHeight="1">
      <c r="A363" s="351">
        <v>355</v>
      </c>
      <c r="B363" s="107" t="s">
        <v>53</v>
      </c>
      <c r="C363" s="108">
        <v>43809</v>
      </c>
      <c r="D363" s="416" t="s">
        <v>18659</v>
      </c>
      <c r="E363" s="324" t="s">
        <v>1709</v>
      </c>
      <c r="F363" s="126">
        <v>2488.0500000000002</v>
      </c>
      <c r="G363" s="107" t="str">
        <f t="shared" si="6"/>
        <v>SH19-13228</v>
      </c>
      <c r="H363" s="430"/>
      <c r="I363" s="428"/>
      <c r="J363" s="431"/>
      <c r="K363" s="432"/>
      <c r="L363" s="429"/>
      <c r="M363" s="433"/>
      <c r="N363" s="429"/>
    </row>
    <row r="364" spans="1:14" s="434" customFormat="1" ht="18" customHeight="1">
      <c r="A364" s="351">
        <v>356</v>
      </c>
      <c r="B364" s="107" t="s">
        <v>288</v>
      </c>
      <c r="C364" s="108">
        <v>43809</v>
      </c>
      <c r="D364" s="416" t="s">
        <v>18660</v>
      </c>
      <c r="E364" s="324" t="s">
        <v>1709</v>
      </c>
      <c r="F364" s="126">
        <v>7530.64</v>
      </c>
      <c r="G364" s="107" t="str">
        <f t="shared" si="6"/>
        <v>SH19-13229</v>
      </c>
      <c r="H364" s="430"/>
      <c r="I364" s="428"/>
      <c r="J364" s="431"/>
      <c r="K364" s="432"/>
      <c r="L364" s="429"/>
      <c r="M364" s="433"/>
      <c r="N364" s="429"/>
    </row>
    <row r="365" spans="1:14" s="434" customFormat="1" ht="18" customHeight="1">
      <c r="A365" s="351">
        <v>357</v>
      </c>
      <c r="B365" s="107" t="s">
        <v>42</v>
      </c>
      <c r="C365" s="108">
        <v>43750</v>
      </c>
      <c r="D365" s="416" t="s">
        <v>18661</v>
      </c>
      <c r="E365" s="324" t="s">
        <v>19136</v>
      </c>
      <c r="F365" s="126">
        <v>102.99</v>
      </c>
      <c r="G365" s="107" t="str">
        <f t="shared" si="6"/>
        <v>SH19-13230</v>
      </c>
      <c r="H365" s="430"/>
      <c r="I365" s="428"/>
      <c r="J365" s="431"/>
      <c r="K365" s="432"/>
      <c r="L365" s="429"/>
      <c r="M365" s="433"/>
      <c r="N365" s="429"/>
    </row>
    <row r="366" spans="1:14" s="434" customFormat="1" ht="18" customHeight="1">
      <c r="A366" s="351">
        <v>358</v>
      </c>
      <c r="B366" s="107" t="s">
        <v>139</v>
      </c>
      <c r="C366" s="108">
        <v>43809</v>
      </c>
      <c r="D366" s="416" t="s">
        <v>18662</v>
      </c>
      <c r="E366" s="324" t="s">
        <v>1709</v>
      </c>
      <c r="F366" s="126">
        <v>2472</v>
      </c>
      <c r="G366" s="107" t="str">
        <f t="shared" si="6"/>
        <v>SH19-13231</v>
      </c>
      <c r="H366" s="430"/>
      <c r="I366" s="428"/>
      <c r="J366" s="431"/>
      <c r="K366" s="432"/>
      <c r="L366" s="429"/>
      <c r="M366" s="433"/>
      <c r="N366" s="429"/>
    </row>
    <row r="367" spans="1:14" s="434" customFormat="1" ht="18" customHeight="1">
      <c r="A367" s="351">
        <v>359</v>
      </c>
      <c r="B367" s="107" t="s">
        <v>288</v>
      </c>
      <c r="C367" s="108">
        <v>43809</v>
      </c>
      <c r="D367" s="416" t="s">
        <v>18663</v>
      </c>
      <c r="E367" s="324" t="s">
        <v>1709</v>
      </c>
      <c r="F367" s="126">
        <v>5187.12</v>
      </c>
      <c r="G367" s="107" t="str">
        <f t="shared" si="6"/>
        <v>SH19-13232</v>
      </c>
      <c r="H367" s="430"/>
      <c r="I367" s="428"/>
      <c r="J367" s="431"/>
      <c r="K367" s="432"/>
      <c r="L367" s="429"/>
      <c r="M367" s="433"/>
      <c r="N367" s="429"/>
    </row>
    <row r="368" spans="1:14" s="434" customFormat="1" ht="18" customHeight="1">
      <c r="A368" s="351">
        <v>360</v>
      </c>
      <c r="B368" s="107" t="s">
        <v>288</v>
      </c>
      <c r="C368" s="108">
        <v>43809</v>
      </c>
      <c r="D368" s="416" t="s">
        <v>18664</v>
      </c>
      <c r="E368" s="324" t="s">
        <v>1709</v>
      </c>
      <c r="F368" s="126">
        <v>4474.49</v>
      </c>
      <c r="G368" s="107" t="str">
        <f t="shared" si="6"/>
        <v>SH19-13233</v>
      </c>
      <c r="H368" s="430"/>
      <c r="I368" s="428"/>
      <c r="J368" s="431"/>
      <c r="K368" s="432"/>
      <c r="L368" s="429"/>
      <c r="M368" s="433"/>
      <c r="N368" s="429"/>
    </row>
    <row r="369" spans="1:14" s="434" customFormat="1" ht="18" customHeight="1">
      <c r="A369" s="351">
        <v>361</v>
      </c>
      <c r="B369" s="107" t="s">
        <v>43</v>
      </c>
      <c r="C369" s="108">
        <v>43809</v>
      </c>
      <c r="D369" s="416" t="s">
        <v>18665</v>
      </c>
      <c r="E369" s="324" t="s">
        <v>1709</v>
      </c>
      <c r="F369" s="126">
        <v>1382.75</v>
      </c>
      <c r="G369" s="107" t="str">
        <f t="shared" si="6"/>
        <v>SH19-13234</v>
      </c>
      <c r="H369" s="430"/>
      <c r="I369" s="428"/>
      <c r="J369" s="431"/>
      <c r="K369" s="432"/>
      <c r="L369" s="429"/>
      <c r="M369" s="433"/>
      <c r="N369" s="429"/>
    </row>
    <row r="370" spans="1:14" s="434" customFormat="1" ht="18" customHeight="1">
      <c r="A370" s="351">
        <v>362</v>
      </c>
      <c r="B370" s="107" t="s">
        <v>43</v>
      </c>
      <c r="C370" s="108">
        <v>43809</v>
      </c>
      <c r="D370" s="416" t="s">
        <v>18666</v>
      </c>
      <c r="E370" s="324" t="s">
        <v>1709</v>
      </c>
      <c r="F370" s="126">
        <v>846</v>
      </c>
      <c r="G370" s="107" t="str">
        <f t="shared" si="6"/>
        <v>SH19-13235</v>
      </c>
      <c r="H370" s="430"/>
      <c r="I370" s="428"/>
      <c r="J370" s="431"/>
      <c r="K370" s="432"/>
      <c r="L370" s="429"/>
      <c r="M370" s="433"/>
      <c r="N370" s="429"/>
    </row>
    <row r="371" spans="1:14" s="434" customFormat="1" ht="18" customHeight="1">
      <c r="A371" s="351">
        <v>363</v>
      </c>
      <c r="B371" s="107" t="s">
        <v>42</v>
      </c>
      <c r="C371" s="108">
        <v>43750</v>
      </c>
      <c r="D371" s="416" t="s">
        <v>18667</v>
      </c>
      <c r="E371" s="324" t="s">
        <v>19136</v>
      </c>
      <c r="F371" s="126">
        <v>6.07</v>
      </c>
      <c r="G371" s="107" t="str">
        <f t="shared" si="6"/>
        <v>SH19-13236</v>
      </c>
      <c r="H371" s="430"/>
      <c r="I371" s="428"/>
      <c r="J371" s="431"/>
      <c r="K371" s="432"/>
      <c r="L371" s="429"/>
      <c r="M371" s="433"/>
      <c r="N371" s="429"/>
    </row>
    <row r="372" spans="1:14" s="434" customFormat="1" ht="18" customHeight="1">
      <c r="A372" s="351">
        <v>364</v>
      </c>
      <c r="B372" s="107" t="s">
        <v>49</v>
      </c>
      <c r="C372" s="108">
        <v>43809</v>
      </c>
      <c r="D372" s="416" t="s">
        <v>18668</v>
      </c>
      <c r="E372" s="324" t="s">
        <v>1709</v>
      </c>
      <c r="F372" s="126">
        <v>13983.84</v>
      </c>
      <c r="G372" s="107" t="str">
        <f t="shared" si="6"/>
        <v>SH19-13237</v>
      </c>
      <c r="H372" s="430"/>
      <c r="I372" s="428"/>
      <c r="J372" s="431"/>
      <c r="K372" s="432"/>
      <c r="L372" s="429"/>
      <c r="M372" s="433"/>
      <c r="N372" s="429"/>
    </row>
    <row r="373" spans="1:14" s="434" customFormat="1" ht="18" customHeight="1">
      <c r="A373" s="351">
        <v>365</v>
      </c>
      <c r="B373" s="107" t="s">
        <v>238</v>
      </c>
      <c r="C373" s="108">
        <v>43809</v>
      </c>
      <c r="D373" s="416" t="s">
        <v>18669</v>
      </c>
      <c r="E373" s="324" t="s">
        <v>1709</v>
      </c>
      <c r="F373" s="126">
        <v>2225.1799999999998</v>
      </c>
      <c r="G373" s="107" t="str">
        <f t="shared" si="6"/>
        <v>SH19-13238</v>
      </c>
      <c r="H373" s="430"/>
      <c r="I373" s="428"/>
      <c r="J373" s="431"/>
      <c r="K373" s="432"/>
      <c r="L373" s="429"/>
      <c r="M373" s="433"/>
      <c r="N373" s="429"/>
    </row>
    <row r="374" spans="1:14" s="434" customFormat="1" ht="18" customHeight="1">
      <c r="A374" s="351">
        <v>366</v>
      </c>
      <c r="B374" s="107" t="s">
        <v>42</v>
      </c>
      <c r="C374" s="108">
        <v>43810</v>
      </c>
      <c r="D374" s="416" t="s">
        <v>18670</v>
      </c>
      <c r="E374" s="324" t="s">
        <v>19135</v>
      </c>
      <c r="F374" s="126">
        <v>8783.36</v>
      </c>
      <c r="G374" s="107" t="str">
        <f t="shared" si="6"/>
        <v>SH19-13239</v>
      </c>
      <c r="H374" s="430"/>
      <c r="I374" s="428"/>
      <c r="J374" s="431"/>
      <c r="K374" s="432"/>
      <c r="L374" s="429"/>
      <c r="M374" s="433"/>
      <c r="N374" s="429"/>
    </row>
    <row r="375" spans="1:14" s="434" customFormat="1" ht="18" customHeight="1">
      <c r="A375" s="351">
        <v>367</v>
      </c>
      <c r="B375" s="107" t="s">
        <v>42</v>
      </c>
      <c r="C375" s="108">
        <v>43810</v>
      </c>
      <c r="D375" s="416" t="s">
        <v>18671</v>
      </c>
      <c r="E375" s="324" t="s">
        <v>19135</v>
      </c>
      <c r="F375" s="126">
        <v>7065.41</v>
      </c>
      <c r="G375" s="107" t="str">
        <f t="shared" si="6"/>
        <v>SH19-13240</v>
      </c>
      <c r="H375" s="430"/>
      <c r="I375" s="428"/>
      <c r="J375" s="431"/>
      <c r="K375" s="432"/>
      <c r="L375" s="429"/>
      <c r="M375" s="433"/>
      <c r="N375" s="429"/>
    </row>
    <row r="376" spans="1:14" s="434" customFormat="1" ht="18" customHeight="1">
      <c r="A376" s="351">
        <v>368</v>
      </c>
      <c r="B376" s="107" t="s">
        <v>329</v>
      </c>
      <c r="C376" s="108">
        <v>43809</v>
      </c>
      <c r="D376" s="416" t="s">
        <v>18672</v>
      </c>
      <c r="E376" s="324" t="s">
        <v>1709</v>
      </c>
      <c r="F376" s="126">
        <v>3694.9</v>
      </c>
      <c r="G376" s="107" t="str">
        <f t="shared" si="6"/>
        <v>SH19-13241</v>
      </c>
      <c r="H376" s="430"/>
      <c r="I376" s="428"/>
      <c r="J376" s="431"/>
      <c r="K376" s="432"/>
      <c r="L376" s="429"/>
      <c r="M376" s="433"/>
      <c r="N376" s="429"/>
    </row>
    <row r="377" spans="1:14" s="434" customFormat="1" ht="18" customHeight="1">
      <c r="A377" s="351">
        <v>369</v>
      </c>
      <c r="B377" s="107" t="s">
        <v>42</v>
      </c>
      <c r="C377" s="108">
        <v>43750</v>
      </c>
      <c r="D377" s="416" t="s">
        <v>18673</v>
      </c>
      <c r="E377" s="324" t="s">
        <v>19136</v>
      </c>
      <c r="F377" s="126">
        <v>35.25</v>
      </c>
      <c r="G377" s="107" t="str">
        <f t="shared" si="6"/>
        <v>SH19-13242</v>
      </c>
      <c r="H377" s="430"/>
      <c r="I377" s="428"/>
      <c r="J377" s="431"/>
      <c r="K377" s="432"/>
      <c r="L377" s="429"/>
      <c r="M377" s="433"/>
      <c r="N377" s="429"/>
    </row>
    <row r="378" spans="1:14" s="434" customFormat="1" ht="18" customHeight="1">
      <c r="A378" s="351">
        <v>370</v>
      </c>
      <c r="B378" s="107" t="s">
        <v>291</v>
      </c>
      <c r="C378" s="108">
        <v>43809</v>
      </c>
      <c r="D378" s="416" t="s">
        <v>18674</v>
      </c>
      <c r="E378" s="324" t="s">
        <v>1709</v>
      </c>
      <c r="F378" s="126">
        <v>2975.13</v>
      </c>
      <c r="G378" s="107" t="str">
        <f t="shared" si="6"/>
        <v>SH19-13243</v>
      </c>
      <c r="H378" s="430"/>
      <c r="I378" s="428"/>
      <c r="J378" s="431"/>
      <c r="K378" s="432"/>
      <c r="L378" s="429"/>
      <c r="M378" s="433"/>
      <c r="N378" s="429"/>
    </row>
    <row r="379" spans="1:14" s="434" customFormat="1" ht="18" customHeight="1">
      <c r="A379" s="351">
        <v>371</v>
      </c>
      <c r="B379" s="107" t="s">
        <v>291</v>
      </c>
      <c r="C379" s="108">
        <v>43809</v>
      </c>
      <c r="D379" s="416" t="s">
        <v>18675</v>
      </c>
      <c r="E379" s="324" t="s">
        <v>1709</v>
      </c>
      <c r="F379" s="126">
        <v>497.79</v>
      </c>
      <c r="G379" s="107" t="str">
        <f t="shared" si="6"/>
        <v>SH19-13244</v>
      </c>
      <c r="H379" s="430"/>
      <c r="I379" s="428"/>
      <c r="J379" s="431"/>
      <c r="K379" s="432"/>
      <c r="L379" s="429"/>
      <c r="M379" s="433"/>
      <c r="N379" s="429"/>
    </row>
    <row r="380" spans="1:14" s="434" customFormat="1" ht="18" customHeight="1">
      <c r="A380" s="351">
        <v>372</v>
      </c>
      <c r="B380" s="107" t="s">
        <v>142</v>
      </c>
      <c r="C380" s="108">
        <v>43823</v>
      </c>
      <c r="D380" s="416" t="s">
        <v>18676</v>
      </c>
      <c r="E380" s="324" t="s">
        <v>1709</v>
      </c>
      <c r="F380" s="126">
        <v>2856.2</v>
      </c>
      <c r="G380" s="107" t="str">
        <f t="shared" si="6"/>
        <v>SH19-13245</v>
      </c>
      <c r="H380" s="430"/>
      <c r="I380" s="428"/>
      <c r="J380" s="431"/>
      <c r="K380" s="432"/>
      <c r="L380" s="429"/>
      <c r="M380" s="433"/>
      <c r="N380" s="429"/>
    </row>
    <row r="381" spans="1:14" s="434" customFormat="1" ht="18" customHeight="1">
      <c r="A381" s="351">
        <v>373</v>
      </c>
      <c r="B381" s="107" t="s">
        <v>142</v>
      </c>
      <c r="C381" s="108">
        <v>43809</v>
      </c>
      <c r="D381" s="416" t="s">
        <v>18677</v>
      </c>
      <c r="E381" s="324" t="s">
        <v>1709</v>
      </c>
      <c r="F381" s="126">
        <v>1308.48</v>
      </c>
      <c r="G381" s="107" t="str">
        <f t="shared" si="6"/>
        <v>SH19-13246</v>
      </c>
      <c r="H381" s="430"/>
      <c r="I381" s="428"/>
      <c r="J381" s="431"/>
      <c r="K381" s="432"/>
      <c r="L381" s="429"/>
      <c r="M381" s="433"/>
      <c r="N381" s="429"/>
    </row>
    <row r="382" spans="1:14" s="434" customFormat="1" ht="18" customHeight="1">
      <c r="A382" s="351">
        <v>374</v>
      </c>
      <c r="B382" s="107" t="s">
        <v>139</v>
      </c>
      <c r="C382" s="108">
        <v>43809</v>
      </c>
      <c r="D382" s="416" t="s">
        <v>18678</v>
      </c>
      <c r="E382" s="324" t="s">
        <v>1709</v>
      </c>
      <c r="F382" s="126">
        <v>357.38</v>
      </c>
      <c r="G382" s="107" t="str">
        <f t="shared" si="6"/>
        <v>SH19-13247</v>
      </c>
      <c r="H382" s="430"/>
      <c r="I382" s="428"/>
      <c r="J382" s="431"/>
      <c r="K382" s="432"/>
      <c r="L382" s="429"/>
      <c r="M382" s="433"/>
      <c r="N382" s="429"/>
    </row>
    <row r="383" spans="1:14" s="434" customFormat="1" ht="18" customHeight="1">
      <c r="A383" s="351">
        <v>375</v>
      </c>
      <c r="B383" s="107"/>
      <c r="C383" s="108"/>
      <c r="D383" s="401" t="s">
        <v>18679</v>
      </c>
      <c r="E383" s="324" t="s">
        <v>1709</v>
      </c>
      <c r="F383" s="126">
        <v>0</v>
      </c>
      <c r="G383" s="107" t="str">
        <f t="shared" si="6"/>
        <v>SH19-13248</v>
      </c>
      <c r="H383" s="430"/>
      <c r="I383" s="428"/>
      <c r="J383" s="431"/>
      <c r="K383" s="432"/>
      <c r="L383" s="429"/>
      <c r="M383" s="433"/>
      <c r="N383" s="429"/>
    </row>
    <row r="384" spans="1:14" s="434" customFormat="1" ht="18" customHeight="1">
      <c r="A384" s="351">
        <v>376</v>
      </c>
      <c r="B384" s="107" t="s">
        <v>42</v>
      </c>
      <c r="C384" s="108">
        <v>43810</v>
      </c>
      <c r="D384" s="416" t="s">
        <v>18680</v>
      </c>
      <c r="E384" s="324" t="s">
        <v>19135</v>
      </c>
      <c r="F384" s="126">
        <v>10826.45</v>
      </c>
      <c r="G384" s="107" t="str">
        <f t="shared" si="6"/>
        <v>SH19-13249</v>
      </c>
      <c r="H384" s="430"/>
      <c r="I384" s="428"/>
      <c r="J384" s="431"/>
      <c r="K384" s="432"/>
      <c r="L384" s="429"/>
      <c r="M384" s="433"/>
      <c r="N384" s="429"/>
    </row>
    <row r="385" spans="1:14" s="434" customFormat="1" ht="18" customHeight="1">
      <c r="A385" s="351">
        <v>377</v>
      </c>
      <c r="B385" s="107" t="s">
        <v>42</v>
      </c>
      <c r="C385" s="108">
        <v>43810</v>
      </c>
      <c r="D385" s="416" t="s">
        <v>18681</v>
      </c>
      <c r="E385" s="324" t="s">
        <v>19135</v>
      </c>
      <c r="F385" s="126">
        <v>8282.2999999999993</v>
      </c>
      <c r="G385" s="107" t="str">
        <f t="shared" si="6"/>
        <v>SH19-13250</v>
      </c>
      <c r="H385" s="430"/>
      <c r="I385" s="428"/>
      <c r="J385" s="431"/>
      <c r="K385" s="432"/>
      <c r="L385" s="429"/>
      <c r="M385" s="433"/>
      <c r="N385" s="429"/>
    </row>
    <row r="386" spans="1:14" s="434" customFormat="1" ht="18" customHeight="1">
      <c r="A386" s="351">
        <v>378</v>
      </c>
      <c r="B386" s="107" t="s">
        <v>42</v>
      </c>
      <c r="C386" s="108">
        <v>43810</v>
      </c>
      <c r="D386" s="416" t="s">
        <v>18682</v>
      </c>
      <c r="E386" s="324" t="s">
        <v>19135</v>
      </c>
      <c r="F386" s="126">
        <v>11333.28</v>
      </c>
      <c r="G386" s="107" t="str">
        <f t="shared" si="6"/>
        <v>SH19-13251</v>
      </c>
      <c r="H386" s="430"/>
      <c r="I386" s="428"/>
      <c r="J386" s="431"/>
      <c r="K386" s="432"/>
      <c r="L386" s="429"/>
      <c r="M386" s="433"/>
      <c r="N386" s="429"/>
    </row>
    <row r="387" spans="1:14" s="434" customFormat="1" ht="18" customHeight="1">
      <c r="A387" s="351">
        <v>379</v>
      </c>
      <c r="B387" s="107" t="s">
        <v>42</v>
      </c>
      <c r="C387" s="108">
        <v>43750</v>
      </c>
      <c r="D387" s="416" t="s">
        <v>18683</v>
      </c>
      <c r="E387" s="324" t="s">
        <v>19136</v>
      </c>
      <c r="F387" s="126">
        <v>17.29</v>
      </c>
      <c r="G387" s="107" t="str">
        <f t="shared" si="6"/>
        <v>SH19-13252</v>
      </c>
      <c r="H387" s="430"/>
      <c r="I387" s="428"/>
      <c r="J387" s="431"/>
      <c r="K387" s="432"/>
      <c r="L387" s="429"/>
      <c r="M387" s="433"/>
      <c r="N387" s="429"/>
    </row>
    <row r="388" spans="1:14" s="434" customFormat="1" ht="18" customHeight="1">
      <c r="A388" s="351"/>
      <c r="B388" s="107" t="s">
        <v>223</v>
      </c>
      <c r="C388" s="108">
        <v>43809</v>
      </c>
      <c r="D388" s="416" t="s">
        <v>18683</v>
      </c>
      <c r="E388" s="324" t="s">
        <v>1709</v>
      </c>
      <c r="F388" s="126">
        <v>3365.6</v>
      </c>
      <c r="G388" s="107" t="str">
        <f t="shared" si="6"/>
        <v>SH19-13252</v>
      </c>
      <c r="H388" s="430"/>
      <c r="I388" s="428"/>
      <c r="J388" s="431"/>
      <c r="K388" s="432"/>
      <c r="L388" s="429"/>
      <c r="M388" s="433"/>
      <c r="N388" s="429"/>
    </row>
    <row r="389" spans="1:14" s="434" customFormat="1" ht="18" customHeight="1">
      <c r="A389" s="351">
        <v>380</v>
      </c>
      <c r="B389" s="107"/>
      <c r="C389" s="108"/>
      <c r="D389" s="401" t="s">
        <v>18684</v>
      </c>
      <c r="E389" s="324" t="s">
        <v>1709</v>
      </c>
      <c r="F389" s="126">
        <v>0</v>
      </c>
      <c r="G389" s="107" t="str">
        <f t="shared" si="6"/>
        <v>SH19-13253</v>
      </c>
      <c r="H389" s="430"/>
      <c r="I389" s="428"/>
      <c r="J389" s="431"/>
      <c r="K389" s="432"/>
      <c r="L389" s="429"/>
      <c r="M389" s="433"/>
      <c r="N389" s="429"/>
    </row>
    <row r="390" spans="1:14" s="434" customFormat="1" ht="18" customHeight="1">
      <c r="A390" s="351">
        <v>381</v>
      </c>
      <c r="B390" s="107" t="s">
        <v>55</v>
      </c>
      <c r="C390" s="108">
        <v>43809</v>
      </c>
      <c r="D390" s="416" t="s">
        <v>18685</v>
      </c>
      <c r="E390" s="324" t="s">
        <v>1709</v>
      </c>
      <c r="F390" s="126">
        <v>1595.52</v>
      </c>
      <c r="G390" s="107" t="str">
        <f t="shared" si="6"/>
        <v>SH19-13254</v>
      </c>
      <c r="H390" s="430"/>
      <c r="I390" s="428"/>
      <c r="J390" s="431"/>
      <c r="K390" s="432"/>
      <c r="L390" s="429"/>
      <c r="M390" s="433"/>
      <c r="N390" s="429"/>
    </row>
    <row r="391" spans="1:14" s="434" customFormat="1" ht="18" customHeight="1">
      <c r="A391" s="351">
        <v>382</v>
      </c>
      <c r="B391" s="107" t="s">
        <v>55</v>
      </c>
      <c r="C391" s="108">
        <v>43809</v>
      </c>
      <c r="D391" s="416" t="s">
        <v>18686</v>
      </c>
      <c r="E391" s="324" t="s">
        <v>1709</v>
      </c>
      <c r="F391" s="126">
        <v>1457.82</v>
      </c>
      <c r="G391" s="107" t="str">
        <f t="shared" si="6"/>
        <v>SH19-13255</v>
      </c>
      <c r="H391" s="430"/>
      <c r="I391" s="428"/>
      <c r="J391" s="431"/>
      <c r="K391" s="432"/>
      <c r="L391" s="429"/>
      <c r="M391" s="433"/>
      <c r="N391" s="429"/>
    </row>
    <row r="392" spans="1:14" s="434" customFormat="1" ht="18" customHeight="1">
      <c r="A392" s="351">
        <v>383</v>
      </c>
      <c r="B392" s="107" t="s">
        <v>55</v>
      </c>
      <c r="C392" s="108">
        <v>43809</v>
      </c>
      <c r="D392" s="416" t="s">
        <v>18687</v>
      </c>
      <c r="E392" s="324" t="s">
        <v>1709</v>
      </c>
      <c r="F392" s="126">
        <v>1586.7</v>
      </c>
      <c r="G392" s="107" t="str">
        <f t="shared" si="6"/>
        <v>SH19-13256</v>
      </c>
      <c r="H392" s="430"/>
      <c r="I392" s="428"/>
      <c r="J392" s="431"/>
      <c r="K392" s="432"/>
      <c r="L392" s="429"/>
      <c r="M392" s="433"/>
      <c r="N392" s="429"/>
    </row>
    <row r="393" spans="1:14" s="434" customFormat="1" ht="18" customHeight="1">
      <c r="A393" s="351">
        <v>384</v>
      </c>
      <c r="B393" s="107" t="s">
        <v>55</v>
      </c>
      <c r="C393" s="108">
        <v>43809</v>
      </c>
      <c r="D393" s="416" t="s">
        <v>18688</v>
      </c>
      <c r="E393" s="324" t="s">
        <v>1709</v>
      </c>
      <c r="F393" s="126">
        <v>1609.02</v>
      </c>
      <c r="G393" s="107" t="str">
        <f t="shared" si="6"/>
        <v>SH19-13257</v>
      </c>
      <c r="H393" s="430"/>
      <c r="I393" s="428"/>
      <c r="J393" s="431"/>
      <c r="K393" s="432"/>
      <c r="L393" s="429"/>
      <c r="M393" s="433"/>
      <c r="N393" s="429"/>
    </row>
    <row r="394" spans="1:14" s="434" customFormat="1" ht="18" customHeight="1">
      <c r="A394" s="351">
        <v>385</v>
      </c>
      <c r="B394" s="107" t="s">
        <v>42</v>
      </c>
      <c r="C394" s="108">
        <v>43811</v>
      </c>
      <c r="D394" s="416" t="s">
        <v>18689</v>
      </c>
      <c r="E394" s="324" t="s">
        <v>19134</v>
      </c>
      <c r="F394" s="126">
        <v>11386.89</v>
      </c>
      <c r="G394" s="107" t="str">
        <f t="shared" si="6"/>
        <v>SH19-13258</v>
      </c>
      <c r="H394" s="430"/>
      <c r="I394" s="428"/>
      <c r="J394" s="431"/>
      <c r="K394" s="432"/>
      <c r="L394" s="429"/>
      <c r="M394" s="433"/>
      <c r="N394" s="429"/>
    </row>
    <row r="395" spans="1:14" s="434" customFormat="1" ht="18" customHeight="1">
      <c r="A395" s="351">
        <v>386</v>
      </c>
      <c r="B395" s="107" t="s">
        <v>42</v>
      </c>
      <c r="C395" s="108">
        <v>43811</v>
      </c>
      <c r="D395" s="416" t="s">
        <v>18690</v>
      </c>
      <c r="E395" s="324" t="s">
        <v>19134</v>
      </c>
      <c r="F395" s="126">
        <v>5073.4799999999996</v>
      </c>
      <c r="G395" s="107" t="str">
        <f t="shared" ref="G395:G459" si="7">D395</f>
        <v>SH19-13259</v>
      </c>
      <c r="H395" s="430"/>
      <c r="I395" s="428"/>
      <c r="J395" s="431"/>
      <c r="K395" s="432"/>
      <c r="L395" s="429"/>
      <c r="M395" s="433"/>
      <c r="N395" s="429"/>
    </row>
    <row r="396" spans="1:14" s="434" customFormat="1" ht="18" customHeight="1">
      <c r="A396" s="351">
        <v>387</v>
      </c>
      <c r="B396" s="107" t="s">
        <v>42</v>
      </c>
      <c r="C396" s="108">
        <v>43811</v>
      </c>
      <c r="D396" s="416" t="s">
        <v>18691</v>
      </c>
      <c r="E396" s="324" t="s">
        <v>19134</v>
      </c>
      <c r="F396" s="126">
        <v>12606.84</v>
      </c>
      <c r="G396" s="107" t="str">
        <f t="shared" si="7"/>
        <v>SH19-13260</v>
      </c>
      <c r="H396" s="430"/>
      <c r="I396" s="428"/>
      <c r="J396" s="431"/>
      <c r="K396" s="432"/>
      <c r="L396" s="429"/>
      <c r="M396" s="433"/>
      <c r="N396" s="429"/>
    </row>
    <row r="397" spans="1:14" s="434" customFormat="1" ht="18" customHeight="1">
      <c r="A397" s="351">
        <v>388</v>
      </c>
      <c r="B397" s="107" t="s">
        <v>42</v>
      </c>
      <c r="C397" s="108">
        <v>43811</v>
      </c>
      <c r="D397" s="416" t="s">
        <v>18692</v>
      </c>
      <c r="E397" s="324" t="s">
        <v>19134</v>
      </c>
      <c r="F397" s="126">
        <v>7638.54</v>
      </c>
      <c r="G397" s="107" t="str">
        <f t="shared" si="7"/>
        <v>SH19-13261</v>
      </c>
      <c r="H397" s="430"/>
      <c r="I397" s="428"/>
      <c r="J397" s="431"/>
      <c r="K397" s="432"/>
      <c r="L397" s="429"/>
      <c r="M397" s="433"/>
      <c r="N397" s="429"/>
    </row>
    <row r="398" spans="1:14" s="434" customFormat="1" ht="18" customHeight="1">
      <c r="A398" s="351">
        <v>389</v>
      </c>
      <c r="B398" s="107" t="s">
        <v>42</v>
      </c>
      <c r="C398" s="108">
        <v>43811</v>
      </c>
      <c r="D398" s="416" t="s">
        <v>18693</v>
      </c>
      <c r="E398" s="324" t="s">
        <v>19134</v>
      </c>
      <c r="F398" s="126">
        <v>10963.98</v>
      </c>
      <c r="G398" s="107" t="str">
        <f t="shared" si="7"/>
        <v>SH19-13262</v>
      </c>
      <c r="H398" s="430"/>
      <c r="I398" s="428"/>
      <c r="J398" s="431"/>
      <c r="K398" s="432"/>
      <c r="L398" s="429"/>
      <c r="M398" s="433"/>
      <c r="N398" s="429"/>
    </row>
    <row r="399" spans="1:14" s="434" customFormat="1" ht="18" customHeight="1">
      <c r="A399" s="351">
        <v>390</v>
      </c>
      <c r="B399" s="107" t="s">
        <v>42</v>
      </c>
      <c r="C399" s="108">
        <v>43811</v>
      </c>
      <c r="D399" s="416" t="s">
        <v>18694</v>
      </c>
      <c r="E399" s="324" t="s">
        <v>19134</v>
      </c>
      <c r="F399" s="126">
        <v>5605.65</v>
      </c>
      <c r="G399" s="107" t="str">
        <f t="shared" si="7"/>
        <v>SH19-13263</v>
      </c>
      <c r="H399" s="430"/>
      <c r="I399" s="428"/>
      <c r="J399" s="431"/>
      <c r="K399" s="432"/>
      <c r="L399" s="429"/>
      <c r="M399" s="433"/>
      <c r="N399" s="429"/>
    </row>
    <row r="400" spans="1:14" s="434" customFormat="1" ht="18" customHeight="1">
      <c r="A400" s="351">
        <v>391</v>
      </c>
      <c r="B400" s="107" t="s">
        <v>42</v>
      </c>
      <c r="C400" s="108">
        <v>43811</v>
      </c>
      <c r="D400" s="416" t="s">
        <v>18695</v>
      </c>
      <c r="E400" s="324" t="s">
        <v>19134</v>
      </c>
      <c r="F400" s="126">
        <v>1941.73</v>
      </c>
      <c r="G400" s="107" t="str">
        <f t="shared" si="7"/>
        <v>SH19-13264</v>
      </c>
      <c r="H400" s="430"/>
      <c r="I400" s="428"/>
      <c r="J400" s="431"/>
      <c r="K400" s="432"/>
      <c r="L400" s="429"/>
      <c r="M400" s="433"/>
      <c r="N400" s="429"/>
    </row>
    <row r="401" spans="1:14" s="434" customFormat="1" ht="18" customHeight="1">
      <c r="A401" s="351">
        <v>392</v>
      </c>
      <c r="B401" s="107" t="s">
        <v>42</v>
      </c>
      <c r="C401" s="108">
        <v>43811</v>
      </c>
      <c r="D401" s="416" t="s">
        <v>18696</v>
      </c>
      <c r="E401" s="324" t="s">
        <v>19134</v>
      </c>
      <c r="F401" s="126">
        <v>14362.77</v>
      </c>
      <c r="G401" s="107" t="str">
        <f t="shared" si="7"/>
        <v>SH19-13265</v>
      </c>
      <c r="H401" s="430"/>
      <c r="I401" s="428"/>
      <c r="J401" s="431"/>
      <c r="K401" s="432"/>
      <c r="L401" s="429"/>
      <c r="M401" s="433"/>
      <c r="N401" s="429"/>
    </row>
    <row r="402" spans="1:14" s="434" customFormat="1" ht="18" customHeight="1">
      <c r="A402" s="351">
        <v>393</v>
      </c>
      <c r="B402" s="107" t="s">
        <v>42</v>
      </c>
      <c r="C402" s="108">
        <v>43811</v>
      </c>
      <c r="D402" s="416" t="s">
        <v>18697</v>
      </c>
      <c r="E402" s="324" t="s">
        <v>19134</v>
      </c>
      <c r="F402" s="126">
        <v>2950.82</v>
      </c>
      <c r="G402" s="107" t="str">
        <f t="shared" si="7"/>
        <v>SH19-13266</v>
      </c>
      <c r="H402" s="430"/>
      <c r="I402" s="428"/>
      <c r="J402" s="431"/>
      <c r="K402" s="432"/>
      <c r="L402" s="429"/>
      <c r="M402" s="433"/>
      <c r="N402" s="429"/>
    </row>
    <row r="403" spans="1:14" s="434" customFormat="1" ht="18" customHeight="1">
      <c r="A403" s="351">
        <v>394</v>
      </c>
      <c r="B403" s="107" t="s">
        <v>42</v>
      </c>
      <c r="C403" s="108">
        <v>43811</v>
      </c>
      <c r="D403" s="416" t="s">
        <v>18698</v>
      </c>
      <c r="E403" s="324" t="s">
        <v>19134</v>
      </c>
      <c r="F403" s="126">
        <v>7149.73</v>
      </c>
      <c r="G403" s="107" t="str">
        <f t="shared" si="7"/>
        <v>SH19-13267</v>
      </c>
      <c r="H403" s="430"/>
      <c r="I403" s="428"/>
      <c r="J403" s="431"/>
      <c r="K403" s="432"/>
      <c r="L403" s="429"/>
      <c r="M403" s="433"/>
      <c r="N403" s="429"/>
    </row>
    <row r="404" spans="1:14" s="434" customFormat="1" ht="18" customHeight="1">
      <c r="A404" s="351">
        <v>395</v>
      </c>
      <c r="B404" s="107" t="s">
        <v>42</v>
      </c>
      <c r="C404" s="108">
        <v>43810</v>
      </c>
      <c r="D404" s="416" t="s">
        <v>18699</v>
      </c>
      <c r="E404" s="324" t="s">
        <v>19135</v>
      </c>
      <c r="F404" s="126">
        <v>51.35</v>
      </c>
      <c r="G404" s="107" t="str">
        <f t="shared" si="7"/>
        <v>SH19-13268</v>
      </c>
      <c r="H404" s="430"/>
      <c r="I404" s="428"/>
      <c r="J404" s="431"/>
      <c r="K404" s="432"/>
      <c r="L404" s="429"/>
      <c r="M404" s="433"/>
      <c r="N404" s="429"/>
    </row>
    <row r="405" spans="1:14" s="434" customFormat="1" ht="18" customHeight="1">
      <c r="A405" s="351">
        <v>396</v>
      </c>
      <c r="B405" s="107" t="s">
        <v>1727</v>
      </c>
      <c r="C405" s="108">
        <v>43809</v>
      </c>
      <c r="D405" s="416" t="s">
        <v>18700</v>
      </c>
      <c r="E405" s="324" t="s">
        <v>1709</v>
      </c>
      <c r="F405" s="126">
        <v>3937.5</v>
      </c>
      <c r="G405" s="107" t="str">
        <f t="shared" si="7"/>
        <v>SH19-13269</v>
      </c>
      <c r="H405" s="430"/>
      <c r="I405" s="428"/>
      <c r="J405" s="431"/>
      <c r="K405" s="432"/>
      <c r="L405" s="429"/>
      <c r="M405" s="433"/>
      <c r="N405" s="429"/>
    </row>
    <row r="406" spans="1:14" s="434" customFormat="1" ht="18" customHeight="1">
      <c r="A406" s="351">
        <v>397</v>
      </c>
      <c r="B406" s="107" t="s">
        <v>329</v>
      </c>
      <c r="C406" s="108">
        <v>43809</v>
      </c>
      <c r="D406" s="416" t="s">
        <v>18701</v>
      </c>
      <c r="E406" s="324" t="s">
        <v>1709</v>
      </c>
      <c r="F406" s="126">
        <v>3479.43</v>
      </c>
      <c r="G406" s="107" t="str">
        <f t="shared" si="7"/>
        <v>SH19-13270</v>
      </c>
      <c r="H406" s="430"/>
      <c r="I406" s="428"/>
      <c r="J406" s="431"/>
      <c r="K406" s="432"/>
      <c r="L406" s="429"/>
      <c r="M406" s="433"/>
      <c r="N406" s="429"/>
    </row>
    <row r="407" spans="1:14" s="434" customFormat="1" ht="18" customHeight="1">
      <c r="A407" s="351">
        <v>398</v>
      </c>
      <c r="B407" s="107" t="s">
        <v>42</v>
      </c>
      <c r="C407" s="108">
        <v>43810</v>
      </c>
      <c r="D407" s="416" t="s">
        <v>18702</v>
      </c>
      <c r="E407" s="324" t="s">
        <v>19135</v>
      </c>
      <c r="F407" s="126">
        <v>59.09</v>
      </c>
      <c r="G407" s="107" t="str">
        <f t="shared" si="7"/>
        <v>SH19-13271</v>
      </c>
      <c r="H407" s="430"/>
      <c r="I407" s="428"/>
      <c r="J407" s="431"/>
      <c r="K407" s="432"/>
      <c r="L407" s="429"/>
      <c r="M407" s="433"/>
      <c r="N407" s="429"/>
    </row>
    <row r="408" spans="1:14" s="434" customFormat="1" ht="18" customHeight="1">
      <c r="A408" s="351">
        <v>399</v>
      </c>
      <c r="B408" s="107" t="s">
        <v>43</v>
      </c>
      <c r="C408" s="108">
        <v>43810</v>
      </c>
      <c r="D408" s="416" t="s">
        <v>18703</v>
      </c>
      <c r="E408" s="324" t="s">
        <v>1709</v>
      </c>
      <c r="F408" s="126">
        <v>7587.43</v>
      </c>
      <c r="G408" s="107" t="str">
        <f t="shared" si="7"/>
        <v>SH19-13272</v>
      </c>
      <c r="H408" s="430"/>
      <c r="I408" s="428"/>
      <c r="J408" s="431"/>
      <c r="K408" s="432"/>
      <c r="L408" s="429"/>
      <c r="M408" s="433"/>
      <c r="N408" s="429"/>
    </row>
    <row r="409" spans="1:14" s="434" customFormat="1" ht="18" customHeight="1">
      <c r="A409" s="351">
        <v>400</v>
      </c>
      <c r="B409" s="107" t="s">
        <v>142</v>
      </c>
      <c r="C409" s="108">
        <v>43810</v>
      </c>
      <c r="D409" s="416" t="s">
        <v>18704</v>
      </c>
      <c r="E409" s="324" t="s">
        <v>1709</v>
      </c>
      <c r="F409" s="126">
        <v>548.14</v>
      </c>
      <c r="G409" s="107" t="str">
        <f t="shared" si="7"/>
        <v>SH19-13273</v>
      </c>
      <c r="H409" s="430"/>
      <c r="I409" s="428"/>
      <c r="J409" s="431"/>
      <c r="K409" s="432"/>
      <c r="L409" s="429"/>
      <c r="M409" s="433"/>
      <c r="N409" s="429"/>
    </row>
    <row r="410" spans="1:14" s="434" customFormat="1" ht="18" customHeight="1">
      <c r="A410" s="351">
        <v>401</v>
      </c>
      <c r="B410" s="107" t="s">
        <v>1754</v>
      </c>
      <c r="C410" s="108">
        <v>43810</v>
      </c>
      <c r="D410" s="416" t="s">
        <v>18705</v>
      </c>
      <c r="E410" s="324" t="s">
        <v>1709</v>
      </c>
      <c r="F410" s="126">
        <v>2694.71</v>
      </c>
      <c r="G410" s="107" t="str">
        <f t="shared" si="7"/>
        <v>SH19-13274</v>
      </c>
      <c r="H410" s="430"/>
      <c r="I410" s="428"/>
      <c r="J410" s="431"/>
      <c r="K410" s="432"/>
      <c r="L410" s="429"/>
      <c r="M410" s="433"/>
      <c r="N410" s="429"/>
    </row>
    <row r="411" spans="1:14" s="434" customFormat="1" ht="18" customHeight="1">
      <c r="A411" s="351">
        <v>402</v>
      </c>
      <c r="B411" s="107" t="s">
        <v>1754</v>
      </c>
      <c r="C411" s="108">
        <v>43810</v>
      </c>
      <c r="D411" s="416" t="s">
        <v>18706</v>
      </c>
      <c r="E411" s="324" t="s">
        <v>1709</v>
      </c>
      <c r="F411" s="126">
        <v>1707.5</v>
      </c>
      <c r="G411" s="107" t="str">
        <f t="shared" si="7"/>
        <v>SH19-13275</v>
      </c>
      <c r="H411" s="430"/>
      <c r="I411" s="428"/>
      <c r="J411" s="431"/>
      <c r="K411" s="432"/>
      <c r="L411" s="429"/>
      <c r="M411" s="433"/>
      <c r="N411" s="429"/>
    </row>
    <row r="412" spans="1:14" s="434" customFormat="1" ht="18" customHeight="1">
      <c r="A412" s="351">
        <v>403</v>
      </c>
      <c r="B412" s="107" t="s">
        <v>329</v>
      </c>
      <c r="C412" s="108">
        <v>43810</v>
      </c>
      <c r="D412" s="416" t="s">
        <v>18707</v>
      </c>
      <c r="E412" s="324" t="s">
        <v>1709</v>
      </c>
      <c r="F412" s="126">
        <v>928.08</v>
      </c>
      <c r="G412" s="107" t="str">
        <f t="shared" si="7"/>
        <v>SH19-13276</v>
      </c>
      <c r="H412" s="430"/>
      <c r="I412" s="428"/>
      <c r="J412" s="431"/>
      <c r="K412" s="432"/>
      <c r="L412" s="429"/>
      <c r="M412" s="433"/>
      <c r="N412" s="429"/>
    </row>
    <row r="413" spans="1:14" s="434" customFormat="1" ht="18" customHeight="1">
      <c r="A413" s="351">
        <v>404</v>
      </c>
      <c r="B413" s="107" t="s">
        <v>42</v>
      </c>
      <c r="C413" s="108">
        <v>43810</v>
      </c>
      <c r="D413" s="416" t="s">
        <v>18708</v>
      </c>
      <c r="E413" s="324" t="s">
        <v>19135</v>
      </c>
      <c r="F413" s="126">
        <v>1804.56</v>
      </c>
      <c r="G413" s="107" t="str">
        <f t="shared" si="7"/>
        <v>SH19-13277</v>
      </c>
      <c r="H413" s="430"/>
      <c r="I413" s="428"/>
      <c r="J413" s="431"/>
      <c r="K413" s="432"/>
      <c r="L413" s="429"/>
      <c r="M413" s="433"/>
      <c r="N413" s="429"/>
    </row>
    <row r="414" spans="1:14" s="434" customFormat="1" ht="18" customHeight="1">
      <c r="A414" s="351">
        <v>405</v>
      </c>
      <c r="B414" s="107" t="s">
        <v>53</v>
      </c>
      <c r="C414" s="108">
        <v>43810</v>
      </c>
      <c r="D414" s="416" t="s">
        <v>18709</v>
      </c>
      <c r="E414" s="324" t="s">
        <v>1709</v>
      </c>
      <c r="F414" s="126">
        <v>1677.58</v>
      </c>
      <c r="G414" s="107" t="str">
        <f t="shared" si="7"/>
        <v>SH19-13278</v>
      </c>
      <c r="H414" s="430"/>
      <c r="I414" s="428"/>
      <c r="J414" s="431"/>
      <c r="K414" s="432"/>
      <c r="L414" s="429"/>
      <c r="M414" s="433"/>
      <c r="N414" s="429"/>
    </row>
    <row r="415" spans="1:14" s="434" customFormat="1" ht="18" customHeight="1">
      <c r="A415" s="351">
        <v>406</v>
      </c>
      <c r="B415" s="107" t="s">
        <v>42</v>
      </c>
      <c r="C415" s="108">
        <v>43811</v>
      </c>
      <c r="D415" s="416" t="s">
        <v>18710</v>
      </c>
      <c r="E415" s="324" t="s">
        <v>19134</v>
      </c>
      <c r="F415" s="126">
        <v>12766.99</v>
      </c>
      <c r="G415" s="107" t="str">
        <f t="shared" si="7"/>
        <v>SH19-13279</v>
      </c>
      <c r="H415" s="430"/>
      <c r="I415" s="428"/>
      <c r="J415" s="431"/>
      <c r="K415" s="432"/>
      <c r="L415" s="429"/>
      <c r="M415" s="433"/>
      <c r="N415" s="429"/>
    </row>
    <row r="416" spans="1:14" s="434" customFormat="1" ht="18" customHeight="1">
      <c r="A416" s="351">
        <v>407</v>
      </c>
      <c r="B416" s="107" t="s">
        <v>42</v>
      </c>
      <c r="C416" s="108">
        <v>43811</v>
      </c>
      <c r="D416" s="416" t="s">
        <v>18711</v>
      </c>
      <c r="E416" s="324" t="s">
        <v>19134</v>
      </c>
      <c r="F416" s="126">
        <v>3638.47</v>
      </c>
      <c r="G416" s="107" t="str">
        <f t="shared" si="7"/>
        <v>SH19-13280</v>
      </c>
      <c r="H416" s="430"/>
      <c r="I416" s="428"/>
      <c r="J416" s="431"/>
      <c r="K416" s="432"/>
      <c r="L416" s="429"/>
      <c r="M416" s="433"/>
      <c r="N416" s="429"/>
    </row>
    <row r="417" spans="1:14" s="434" customFormat="1" ht="18" customHeight="1">
      <c r="A417" s="351">
        <v>408</v>
      </c>
      <c r="B417" s="107" t="s">
        <v>1746</v>
      </c>
      <c r="C417" s="108"/>
      <c r="D417" s="402" t="s">
        <v>18712</v>
      </c>
      <c r="E417" s="324" t="s">
        <v>1709</v>
      </c>
      <c r="F417" s="126">
        <v>0</v>
      </c>
      <c r="G417" s="107" t="str">
        <f t="shared" si="7"/>
        <v>SH19-13281</v>
      </c>
      <c r="H417" s="430"/>
      <c r="I417" s="428"/>
      <c r="J417" s="431"/>
      <c r="K417" s="432"/>
      <c r="L417" s="429"/>
      <c r="M417" s="433"/>
      <c r="N417" s="429"/>
    </row>
    <row r="418" spans="1:14" s="434" customFormat="1" ht="18" customHeight="1">
      <c r="A418" s="351">
        <v>409</v>
      </c>
      <c r="B418" s="107" t="s">
        <v>42</v>
      </c>
      <c r="C418" s="108">
        <v>43811</v>
      </c>
      <c r="D418" s="416" t="s">
        <v>18713</v>
      </c>
      <c r="E418" s="324" t="s">
        <v>19134</v>
      </c>
      <c r="F418" s="126">
        <v>279.44</v>
      </c>
      <c r="G418" s="107" t="str">
        <f t="shared" si="7"/>
        <v>SH19-13282</v>
      </c>
      <c r="H418" s="430"/>
      <c r="I418" s="428"/>
      <c r="J418" s="431"/>
      <c r="K418" s="432"/>
      <c r="L418" s="429"/>
      <c r="M418" s="433"/>
      <c r="N418" s="429"/>
    </row>
    <row r="419" spans="1:14" s="434" customFormat="1" ht="18" customHeight="1">
      <c r="A419" s="351">
        <v>410</v>
      </c>
      <c r="B419" s="107" t="s">
        <v>42</v>
      </c>
      <c r="C419" s="108">
        <v>43811</v>
      </c>
      <c r="D419" s="416" t="s">
        <v>18714</v>
      </c>
      <c r="E419" s="324" t="s">
        <v>19134</v>
      </c>
      <c r="F419" s="126">
        <v>3230.3</v>
      </c>
      <c r="G419" s="107" t="str">
        <f t="shared" si="7"/>
        <v>SH19-13283</v>
      </c>
      <c r="H419" s="430"/>
      <c r="I419" s="428"/>
      <c r="J419" s="431"/>
      <c r="K419" s="432"/>
      <c r="L419" s="429"/>
      <c r="M419" s="433"/>
      <c r="N419" s="429"/>
    </row>
    <row r="420" spans="1:14" s="434" customFormat="1" ht="18" customHeight="1">
      <c r="A420" s="351">
        <v>411</v>
      </c>
      <c r="B420" s="107" t="s">
        <v>329</v>
      </c>
      <c r="C420" s="108">
        <v>43810</v>
      </c>
      <c r="D420" s="416" t="s">
        <v>18715</v>
      </c>
      <c r="E420" s="324" t="s">
        <v>1709</v>
      </c>
      <c r="F420" s="126">
        <v>6118.75</v>
      </c>
      <c r="G420" s="107" t="str">
        <f t="shared" si="7"/>
        <v>SH19-13284</v>
      </c>
      <c r="H420" s="430"/>
      <c r="I420" s="428"/>
      <c r="J420" s="431"/>
      <c r="K420" s="432"/>
      <c r="L420" s="429"/>
      <c r="M420" s="433"/>
      <c r="N420" s="429"/>
    </row>
    <row r="421" spans="1:14" s="434" customFormat="1" ht="18" customHeight="1">
      <c r="A421" s="351">
        <v>412</v>
      </c>
      <c r="B421" s="107" t="s">
        <v>42</v>
      </c>
      <c r="C421" s="108">
        <v>43810</v>
      </c>
      <c r="D421" s="416" t="s">
        <v>18716</v>
      </c>
      <c r="E421" s="324" t="s">
        <v>19135</v>
      </c>
      <c r="F421" s="126">
        <v>61.62</v>
      </c>
      <c r="G421" s="107" t="str">
        <f t="shared" si="7"/>
        <v>SH19-13285</v>
      </c>
      <c r="H421" s="430"/>
      <c r="I421" s="428"/>
      <c r="J421" s="431"/>
      <c r="K421" s="432"/>
      <c r="L421" s="429"/>
      <c r="M421" s="433"/>
      <c r="N421" s="429"/>
    </row>
    <row r="422" spans="1:14" s="434" customFormat="1" ht="18" customHeight="1">
      <c r="A422" s="351">
        <v>413</v>
      </c>
      <c r="B422" s="107" t="s">
        <v>7778</v>
      </c>
      <c r="C422" s="108">
        <v>43810</v>
      </c>
      <c r="D422" s="416" t="s">
        <v>18717</v>
      </c>
      <c r="E422" s="324" t="s">
        <v>1709</v>
      </c>
      <c r="F422" s="126">
        <v>1620</v>
      </c>
      <c r="G422" s="107" t="str">
        <f t="shared" si="7"/>
        <v>SH19-13286</v>
      </c>
      <c r="H422" s="430"/>
      <c r="I422" s="428"/>
      <c r="J422" s="431"/>
      <c r="K422" s="432"/>
      <c r="L422" s="429"/>
      <c r="M422" s="433"/>
      <c r="N422" s="429"/>
    </row>
    <row r="423" spans="1:14" s="434" customFormat="1" ht="18" customHeight="1">
      <c r="A423" s="351">
        <v>414</v>
      </c>
      <c r="B423" s="107" t="s">
        <v>43</v>
      </c>
      <c r="C423" s="108">
        <v>43810</v>
      </c>
      <c r="D423" s="416" t="s">
        <v>18718</v>
      </c>
      <c r="E423" s="324" t="s">
        <v>1709</v>
      </c>
      <c r="F423" s="126">
        <v>858.95</v>
      </c>
      <c r="G423" s="107" t="str">
        <f t="shared" si="7"/>
        <v>SH19-13287</v>
      </c>
      <c r="H423" s="430"/>
      <c r="I423" s="428"/>
      <c r="J423" s="431"/>
      <c r="K423" s="432"/>
      <c r="L423" s="429"/>
      <c r="M423" s="433"/>
      <c r="N423" s="429"/>
    </row>
    <row r="424" spans="1:14" s="434" customFormat="1" ht="18" customHeight="1">
      <c r="A424" s="351">
        <v>415</v>
      </c>
      <c r="B424" s="107" t="s">
        <v>142</v>
      </c>
      <c r="C424" s="108">
        <v>43810</v>
      </c>
      <c r="D424" s="416" t="s">
        <v>18719</v>
      </c>
      <c r="E424" s="324" t="s">
        <v>1709</v>
      </c>
      <c r="F424" s="126">
        <v>2728.4</v>
      </c>
      <c r="G424" s="107" t="str">
        <f t="shared" si="7"/>
        <v>SH19-13288</v>
      </c>
      <c r="H424" s="430"/>
      <c r="I424" s="428"/>
      <c r="J424" s="431"/>
      <c r="K424" s="432"/>
      <c r="L424" s="429"/>
      <c r="M424" s="433"/>
      <c r="N424" s="429"/>
    </row>
    <row r="425" spans="1:14" s="434" customFormat="1" ht="18" customHeight="1">
      <c r="A425" s="351">
        <v>416</v>
      </c>
      <c r="B425" s="107" t="s">
        <v>142</v>
      </c>
      <c r="C425" s="108">
        <v>43810</v>
      </c>
      <c r="D425" s="416" t="s">
        <v>18720</v>
      </c>
      <c r="E425" s="324" t="s">
        <v>1709</v>
      </c>
      <c r="F425" s="126">
        <v>132.25</v>
      </c>
      <c r="G425" s="107" t="str">
        <f t="shared" si="7"/>
        <v>SH19-13289</v>
      </c>
      <c r="H425" s="430"/>
      <c r="I425" s="428"/>
      <c r="J425" s="431"/>
      <c r="K425" s="432"/>
      <c r="L425" s="429"/>
      <c r="M425" s="433"/>
      <c r="N425" s="429"/>
    </row>
    <row r="426" spans="1:14" s="434" customFormat="1" ht="18" customHeight="1">
      <c r="A426" s="351">
        <v>417</v>
      </c>
      <c r="B426" s="107" t="s">
        <v>42</v>
      </c>
      <c r="C426" s="108">
        <v>43811</v>
      </c>
      <c r="D426" s="416" t="s">
        <v>18721</v>
      </c>
      <c r="E426" s="324" t="s">
        <v>19134</v>
      </c>
      <c r="F426" s="126">
        <v>15.67</v>
      </c>
      <c r="G426" s="107" t="str">
        <f t="shared" si="7"/>
        <v>SH19-13290</v>
      </c>
      <c r="H426" s="430"/>
      <c r="I426" s="428"/>
      <c r="J426" s="431"/>
      <c r="K426" s="432"/>
      <c r="L426" s="429"/>
      <c r="M426" s="433"/>
      <c r="N426" s="429"/>
    </row>
    <row r="427" spans="1:14" s="434" customFormat="1" ht="18" customHeight="1">
      <c r="A427" s="351">
        <v>418</v>
      </c>
      <c r="B427" s="107" t="s">
        <v>42</v>
      </c>
      <c r="C427" s="108">
        <v>43811</v>
      </c>
      <c r="D427" s="416" t="s">
        <v>18722</v>
      </c>
      <c r="E427" s="324" t="s">
        <v>19134</v>
      </c>
      <c r="F427" s="126">
        <v>12232.06</v>
      </c>
      <c r="G427" s="107" t="str">
        <f t="shared" si="7"/>
        <v>SH19-13291</v>
      </c>
      <c r="H427" s="430"/>
      <c r="I427" s="428"/>
      <c r="J427" s="431"/>
      <c r="K427" s="432"/>
      <c r="L427" s="429"/>
      <c r="M427" s="433"/>
      <c r="N427" s="429"/>
    </row>
    <row r="428" spans="1:14" s="434" customFormat="1" ht="18" customHeight="1">
      <c r="A428" s="351">
        <v>419</v>
      </c>
      <c r="B428" s="107" t="s">
        <v>42</v>
      </c>
      <c r="C428" s="108">
        <v>43811</v>
      </c>
      <c r="D428" s="416" t="s">
        <v>18723</v>
      </c>
      <c r="E428" s="324" t="s">
        <v>19134</v>
      </c>
      <c r="F428" s="126">
        <v>3644.82</v>
      </c>
      <c r="G428" s="107" t="str">
        <f t="shared" si="7"/>
        <v>SH19-13292</v>
      </c>
      <c r="H428" s="430"/>
      <c r="I428" s="428"/>
      <c r="J428" s="431"/>
      <c r="K428" s="432"/>
      <c r="L428" s="429"/>
      <c r="M428" s="433"/>
      <c r="N428" s="429"/>
    </row>
    <row r="429" spans="1:14" s="434" customFormat="1" ht="18" customHeight="1">
      <c r="A429" s="351">
        <v>420</v>
      </c>
      <c r="B429" s="107" t="s">
        <v>42</v>
      </c>
      <c r="C429" s="108">
        <v>43811</v>
      </c>
      <c r="D429" s="416" t="s">
        <v>18724</v>
      </c>
      <c r="E429" s="324" t="s">
        <v>19134</v>
      </c>
      <c r="F429" s="126">
        <v>1338.85</v>
      </c>
      <c r="G429" s="107" t="str">
        <f t="shared" si="7"/>
        <v>SH19-13293</v>
      </c>
      <c r="H429" s="430"/>
      <c r="I429" s="428"/>
      <c r="J429" s="431"/>
      <c r="K429" s="432"/>
      <c r="L429" s="429"/>
      <c r="M429" s="433"/>
      <c r="N429" s="429"/>
    </row>
    <row r="430" spans="1:14" s="434" customFormat="1" ht="18" customHeight="1">
      <c r="A430" s="351">
        <v>421</v>
      </c>
      <c r="B430" s="107" t="s">
        <v>42</v>
      </c>
      <c r="C430" s="108">
        <v>43811</v>
      </c>
      <c r="D430" s="416" t="s">
        <v>18725</v>
      </c>
      <c r="E430" s="324" t="s">
        <v>19134</v>
      </c>
      <c r="F430" s="126">
        <v>9742.58</v>
      </c>
      <c r="G430" s="107" t="str">
        <f t="shared" si="7"/>
        <v>SH19-13294</v>
      </c>
      <c r="H430" s="430"/>
      <c r="I430" s="428"/>
      <c r="J430" s="431"/>
      <c r="K430" s="432"/>
      <c r="L430" s="429"/>
      <c r="M430" s="433"/>
      <c r="N430" s="429"/>
    </row>
    <row r="431" spans="1:14" s="434" customFormat="1" ht="18" customHeight="1">
      <c r="A431" s="351">
        <v>422</v>
      </c>
      <c r="B431" s="107" t="s">
        <v>42</v>
      </c>
      <c r="C431" s="108">
        <v>43811</v>
      </c>
      <c r="D431" s="416" t="s">
        <v>18726</v>
      </c>
      <c r="E431" s="324" t="s">
        <v>19134</v>
      </c>
      <c r="F431" s="126">
        <v>3116.32</v>
      </c>
      <c r="G431" s="107" t="str">
        <f t="shared" si="7"/>
        <v>SH19-13295</v>
      </c>
      <c r="H431" s="430"/>
      <c r="I431" s="428"/>
      <c r="J431" s="431"/>
      <c r="K431" s="432"/>
      <c r="L431" s="429"/>
      <c r="M431" s="433"/>
      <c r="N431" s="429"/>
    </row>
    <row r="432" spans="1:14" s="434" customFormat="1" ht="18" customHeight="1">
      <c r="A432" s="351">
        <v>423</v>
      </c>
      <c r="B432" s="107" t="s">
        <v>42</v>
      </c>
      <c r="C432" s="108">
        <v>43811</v>
      </c>
      <c r="D432" s="416" t="s">
        <v>18727</v>
      </c>
      <c r="E432" s="324" t="s">
        <v>19134</v>
      </c>
      <c r="F432" s="126">
        <v>5307.98</v>
      </c>
      <c r="G432" s="107" t="str">
        <f t="shared" si="7"/>
        <v>SH19-13296</v>
      </c>
      <c r="H432" s="430"/>
      <c r="I432" s="428"/>
      <c r="J432" s="431"/>
      <c r="K432" s="432"/>
      <c r="L432" s="429"/>
      <c r="M432" s="433"/>
      <c r="N432" s="429"/>
    </row>
    <row r="433" spans="1:14" s="434" customFormat="1" ht="18" customHeight="1">
      <c r="A433" s="351">
        <v>424</v>
      </c>
      <c r="B433" s="107" t="s">
        <v>42</v>
      </c>
      <c r="C433" s="108">
        <v>43811</v>
      </c>
      <c r="D433" s="416" t="s">
        <v>18728</v>
      </c>
      <c r="E433" s="324" t="s">
        <v>19134</v>
      </c>
      <c r="F433" s="126">
        <v>6503.01</v>
      </c>
      <c r="G433" s="107" t="str">
        <f t="shared" si="7"/>
        <v>SH19-13297</v>
      </c>
      <c r="H433" s="430"/>
      <c r="I433" s="428"/>
      <c r="J433" s="431"/>
      <c r="K433" s="432"/>
      <c r="L433" s="429"/>
      <c r="M433" s="433"/>
      <c r="N433" s="429"/>
    </row>
    <row r="434" spans="1:14" s="434" customFormat="1" ht="18" customHeight="1">
      <c r="A434" s="351">
        <v>425</v>
      </c>
      <c r="B434" s="107" t="s">
        <v>42</v>
      </c>
      <c r="C434" s="108">
        <v>43811</v>
      </c>
      <c r="D434" s="416" t="s">
        <v>18729</v>
      </c>
      <c r="E434" s="324" t="s">
        <v>19134</v>
      </c>
      <c r="F434" s="126">
        <v>3735.94</v>
      </c>
      <c r="G434" s="107" t="str">
        <f t="shared" si="7"/>
        <v>SH19-13298</v>
      </c>
      <c r="H434" s="430"/>
      <c r="I434" s="428"/>
      <c r="J434" s="431"/>
      <c r="K434" s="432"/>
      <c r="L434" s="429"/>
      <c r="M434" s="433"/>
      <c r="N434" s="429"/>
    </row>
    <row r="435" spans="1:14" s="434" customFormat="1" ht="18" customHeight="1">
      <c r="A435" s="351"/>
      <c r="B435" s="107" t="s">
        <v>197</v>
      </c>
      <c r="C435" s="108">
        <v>43810</v>
      </c>
      <c r="D435" s="416" t="s">
        <v>18729</v>
      </c>
      <c r="E435" s="324" t="s">
        <v>1709</v>
      </c>
      <c r="F435" s="126">
        <v>4462.6400000000003</v>
      </c>
      <c r="G435" s="107"/>
      <c r="H435" s="430"/>
      <c r="I435" s="428"/>
      <c r="J435" s="431"/>
      <c r="K435" s="432"/>
      <c r="L435" s="429"/>
      <c r="M435" s="433"/>
      <c r="N435" s="429"/>
    </row>
    <row r="436" spans="1:14" s="434" customFormat="1" ht="18" customHeight="1">
      <c r="A436" s="351">
        <v>426</v>
      </c>
      <c r="B436" s="107" t="s">
        <v>55</v>
      </c>
      <c r="C436" s="108">
        <v>43810</v>
      </c>
      <c r="D436" s="416" t="s">
        <v>18730</v>
      </c>
      <c r="E436" s="324" t="s">
        <v>1709</v>
      </c>
      <c r="F436" s="126">
        <v>2915.64</v>
      </c>
      <c r="G436" s="107" t="str">
        <f t="shared" si="7"/>
        <v>SH19-13299</v>
      </c>
      <c r="H436" s="430"/>
      <c r="I436" s="428"/>
      <c r="J436" s="431"/>
      <c r="K436" s="432"/>
      <c r="L436" s="429"/>
      <c r="M436" s="433"/>
      <c r="N436" s="429"/>
    </row>
    <row r="437" spans="1:14" s="434" customFormat="1" ht="18" customHeight="1">
      <c r="A437" s="351">
        <v>427</v>
      </c>
      <c r="B437" s="107" t="s">
        <v>55</v>
      </c>
      <c r="C437" s="108">
        <v>43810</v>
      </c>
      <c r="D437" s="416" t="s">
        <v>18731</v>
      </c>
      <c r="E437" s="324" t="s">
        <v>1709</v>
      </c>
      <c r="F437" s="126">
        <v>3191.04</v>
      </c>
      <c r="G437" s="107" t="str">
        <f t="shared" si="7"/>
        <v>SH19-13300</v>
      </c>
      <c r="H437" s="430"/>
      <c r="I437" s="428"/>
      <c r="J437" s="431"/>
      <c r="K437" s="432"/>
      <c r="L437" s="429"/>
      <c r="M437" s="433"/>
      <c r="N437" s="429"/>
    </row>
    <row r="438" spans="1:14" s="434" customFormat="1" ht="18" customHeight="1">
      <c r="A438" s="351">
        <v>428</v>
      </c>
      <c r="B438" s="107" t="s">
        <v>42</v>
      </c>
      <c r="C438" s="108">
        <v>43810</v>
      </c>
      <c r="D438" s="416" t="s">
        <v>18732</v>
      </c>
      <c r="E438" s="324" t="s">
        <v>19135</v>
      </c>
      <c r="F438" s="126">
        <v>39.1</v>
      </c>
      <c r="G438" s="107" t="str">
        <f t="shared" si="7"/>
        <v>SH19-13301</v>
      </c>
      <c r="H438" s="430"/>
      <c r="I438" s="428"/>
      <c r="J438" s="431"/>
      <c r="K438" s="432"/>
      <c r="L438" s="429"/>
      <c r="M438" s="433"/>
      <c r="N438" s="429"/>
    </row>
    <row r="439" spans="1:14" s="434" customFormat="1" ht="18" customHeight="1">
      <c r="A439" s="351">
        <v>429</v>
      </c>
      <c r="B439" s="107" t="s">
        <v>42</v>
      </c>
      <c r="C439" s="108">
        <v>43810</v>
      </c>
      <c r="D439" s="416" t="s">
        <v>18733</v>
      </c>
      <c r="E439" s="324" t="s">
        <v>19135</v>
      </c>
      <c r="F439" s="126">
        <v>99.24</v>
      </c>
      <c r="G439" s="107" t="str">
        <f t="shared" si="7"/>
        <v>SH19-13302</v>
      </c>
      <c r="H439" s="430"/>
      <c r="I439" s="428"/>
      <c r="J439" s="431"/>
      <c r="K439" s="432"/>
      <c r="L439" s="429"/>
      <c r="M439" s="433"/>
      <c r="N439" s="429"/>
    </row>
    <row r="440" spans="1:14" s="434" customFormat="1" ht="18" customHeight="1">
      <c r="A440" s="351">
        <v>430</v>
      </c>
      <c r="B440" s="107"/>
      <c r="C440" s="108"/>
      <c r="D440" s="401" t="s">
        <v>18734</v>
      </c>
      <c r="E440" s="324" t="s">
        <v>1709</v>
      </c>
      <c r="F440" s="126">
        <v>0</v>
      </c>
      <c r="G440" s="107" t="str">
        <f t="shared" si="7"/>
        <v>SH19-13303</v>
      </c>
      <c r="H440" s="430"/>
      <c r="I440" s="428"/>
      <c r="J440" s="431"/>
      <c r="K440" s="432"/>
      <c r="L440" s="429"/>
      <c r="M440" s="433"/>
      <c r="N440" s="429"/>
    </row>
    <row r="441" spans="1:14" s="434" customFormat="1" ht="18" customHeight="1">
      <c r="A441" s="351">
        <v>431</v>
      </c>
      <c r="B441" s="107" t="s">
        <v>139</v>
      </c>
      <c r="C441" s="108">
        <v>43810</v>
      </c>
      <c r="D441" s="416" t="s">
        <v>18735</v>
      </c>
      <c r="E441" s="324" t="s">
        <v>1709</v>
      </c>
      <c r="F441" s="126">
        <v>3201</v>
      </c>
      <c r="G441" s="107" t="str">
        <f t="shared" si="7"/>
        <v>SH19-13304</v>
      </c>
      <c r="H441" s="430"/>
      <c r="I441" s="428"/>
      <c r="J441" s="431"/>
      <c r="K441" s="432"/>
      <c r="L441" s="429"/>
      <c r="M441" s="433"/>
      <c r="N441" s="429"/>
    </row>
    <row r="442" spans="1:14" s="434" customFormat="1" ht="18" customHeight="1">
      <c r="A442" s="351">
        <v>432</v>
      </c>
      <c r="B442" s="107"/>
      <c r="C442" s="108"/>
      <c r="D442" s="401" t="s">
        <v>18736</v>
      </c>
      <c r="E442" s="324" t="s">
        <v>1709</v>
      </c>
      <c r="F442" s="126">
        <v>0</v>
      </c>
      <c r="G442" s="107" t="str">
        <f t="shared" si="7"/>
        <v>SH19-13305</v>
      </c>
      <c r="H442" s="430"/>
      <c r="I442" s="428"/>
      <c r="J442" s="431"/>
      <c r="K442" s="432"/>
      <c r="L442" s="429"/>
      <c r="M442" s="433"/>
      <c r="N442" s="429"/>
    </row>
    <row r="443" spans="1:14" s="434" customFormat="1" ht="18" customHeight="1">
      <c r="A443" s="351">
        <v>433</v>
      </c>
      <c r="B443" s="107" t="s">
        <v>42</v>
      </c>
      <c r="C443" s="108">
        <v>43812</v>
      </c>
      <c r="D443" s="416" t="s">
        <v>18737</v>
      </c>
      <c r="E443" s="324" t="s">
        <v>19133</v>
      </c>
      <c r="F443" s="126">
        <v>10457.709999999999</v>
      </c>
      <c r="G443" s="107" t="str">
        <f t="shared" si="7"/>
        <v>SH19-13306</v>
      </c>
      <c r="H443" s="430"/>
      <c r="I443" s="428"/>
      <c r="J443" s="431"/>
      <c r="K443" s="432"/>
      <c r="L443" s="429"/>
      <c r="M443" s="433"/>
      <c r="N443" s="429"/>
    </row>
    <row r="444" spans="1:14" s="434" customFormat="1" ht="18" customHeight="1">
      <c r="A444" s="351">
        <v>434</v>
      </c>
      <c r="B444" s="107" t="s">
        <v>42</v>
      </c>
      <c r="C444" s="108">
        <v>43812</v>
      </c>
      <c r="D444" s="416" t="s">
        <v>18738</v>
      </c>
      <c r="E444" s="324" t="s">
        <v>19133</v>
      </c>
      <c r="F444" s="126">
        <v>3184.82</v>
      </c>
      <c r="G444" s="107" t="str">
        <f t="shared" si="7"/>
        <v>SH19-13307</v>
      </c>
      <c r="H444" s="430"/>
      <c r="I444" s="428"/>
      <c r="J444" s="431"/>
      <c r="K444" s="432"/>
      <c r="L444" s="429"/>
      <c r="M444" s="433"/>
      <c r="N444" s="429"/>
    </row>
    <row r="445" spans="1:14" s="434" customFormat="1" ht="18" customHeight="1">
      <c r="A445" s="351">
        <v>435</v>
      </c>
      <c r="B445" s="107" t="s">
        <v>42</v>
      </c>
      <c r="C445" s="108">
        <v>43812</v>
      </c>
      <c r="D445" s="416" t="s">
        <v>18739</v>
      </c>
      <c r="E445" s="324" t="s">
        <v>19133</v>
      </c>
      <c r="F445" s="126">
        <v>13102.9</v>
      </c>
      <c r="G445" s="107" t="str">
        <f t="shared" si="7"/>
        <v>SH19-13308</v>
      </c>
      <c r="H445" s="430"/>
      <c r="I445" s="428"/>
      <c r="J445" s="431"/>
      <c r="K445" s="432"/>
      <c r="L445" s="429"/>
      <c r="M445" s="433"/>
      <c r="N445" s="429"/>
    </row>
    <row r="446" spans="1:14" s="434" customFormat="1" ht="18" customHeight="1">
      <c r="A446" s="351">
        <v>436</v>
      </c>
      <c r="B446" s="107" t="s">
        <v>346</v>
      </c>
      <c r="C446" s="108">
        <v>43810</v>
      </c>
      <c r="D446" s="416" t="s">
        <v>18740</v>
      </c>
      <c r="E446" s="324" t="s">
        <v>1709</v>
      </c>
      <c r="F446" s="126">
        <v>5400</v>
      </c>
      <c r="G446" s="107" t="str">
        <f t="shared" si="7"/>
        <v>SH19-13309</v>
      </c>
      <c r="H446" s="430"/>
      <c r="I446" s="428"/>
      <c r="J446" s="431"/>
      <c r="K446" s="432"/>
      <c r="L446" s="429"/>
      <c r="M446" s="433"/>
      <c r="N446" s="429"/>
    </row>
    <row r="447" spans="1:14" s="434" customFormat="1" ht="18" customHeight="1">
      <c r="A447" s="351">
        <v>437</v>
      </c>
      <c r="B447" s="107" t="s">
        <v>42</v>
      </c>
      <c r="C447" s="108">
        <v>43812</v>
      </c>
      <c r="D447" s="416" t="s">
        <v>18741</v>
      </c>
      <c r="E447" s="324" t="s">
        <v>19133</v>
      </c>
      <c r="F447" s="126">
        <v>5002.0600000000004</v>
      </c>
      <c r="G447" s="107" t="str">
        <f t="shared" si="7"/>
        <v>SH19-13310</v>
      </c>
      <c r="H447" s="430"/>
      <c r="I447" s="428"/>
      <c r="J447" s="431"/>
      <c r="K447" s="432"/>
      <c r="L447" s="429"/>
      <c r="M447" s="433"/>
      <c r="N447" s="429"/>
    </row>
    <row r="448" spans="1:14" s="434" customFormat="1" ht="18" customHeight="1">
      <c r="A448" s="351">
        <v>438</v>
      </c>
      <c r="B448" s="107" t="s">
        <v>42</v>
      </c>
      <c r="C448" s="108">
        <v>43810</v>
      </c>
      <c r="D448" s="416" t="s">
        <v>18742</v>
      </c>
      <c r="E448" s="324" t="s">
        <v>19135</v>
      </c>
      <c r="F448" s="126">
        <v>46.8</v>
      </c>
      <c r="G448" s="107" t="str">
        <f t="shared" si="7"/>
        <v>SH19-13311</v>
      </c>
      <c r="H448" s="430"/>
      <c r="I448" s="428"/>
      <c r="J448" s="431"/>
      <c r="K448" s="432"/>
      <c r="L448" s="429"/>
      <c r="M448" s="433"/>
      <c r="N448" s="429"/>
    </row>
    <row r="449" spans="1:14" s="434" customFormat="1" ht="18" customHeight="1">
      <c r="A449" s="351">
        <v>439</v>
      </c>
      <c r="B449" s="107" t="s">
        <v>55</v>
      </c>
      <c r="C449" s="108">
        <v>43810</v>
      </c>
      <c r="D449" s="416" t="s">
        <v>18743</v>
      </c>
      <c r="E449" s="324" t="s">
        <v>1709</v>
      </c>
      <c r="F449" s="126">
        <v>1404.36</v>
      </c>
      <c r="G449" s="107" t="str">
        <f t="shared" si="7"/>
        <v>SH19-13312</v>
      </c>
      <c r="H449" s="430"/>
      <c r="I449" s="428"/>
      <c r="J449" s="431"/>
      <c r="K449" s="432"/>
      <c r="L449" s="429"/>
      <c r="M449" s="433"/>
      <c r="N449" s="429"/>
    </row>
    <row r="450" spans="1:14" s="434" customFormat="1" ht="18" customHeight="1">
      <c r="A450" s="351">
        <v>440</v>
      </c>
      <c r="B450" s="107" t="s">
        <v>42</v>
      </c>
      <c r="C450" s="108">
        <v>43812</v>
      </c>
      <c r="D450" s="416" t="s">
        <v>18744</v>
      </c>
      <c r="E450" s="324" t="s">
        <v>19133</v>
      </c>
      <c r="F450" s="126">
        <v>10325.200000000001</v>
      </c>
      <c r="G450" s="107" t="str">
        <f t="shared" si="7"/>
        <v>SH19-13313</v>
      </c>
      <c r="H450" s="430"/>
      <c r="I450" s="428"/>
      <c r="J450" s="431"/>
      <c r="K450" s="432"/>
      <c r="L450" s="429"/>
      <c r="M450" s="433"/>
      <c r="N450" s="429"/>
    </row>
    <row r="451" spans="1:14" s="434" customFormat="1" ht="18" customHeight="1">
      <c r="A451" s="351">
        <v>441</v>
      </c>
      <c r="B451" s="107" t="s">
        <v>42</v>
      </c>
      <c r="C451" s="108">
        <v>43812</v>
      </c>
      <c r="D451" s="416" t="s">
        <v>18745</v>
      </c>
      <c r="E451" s="324" t="s">
        <v>19133</v>
      </c>
      <c r="F451" s="126">
        <v>2827.57</v>
      </c>
      <c r="G451" s="107" t="str">
        <f t="shared" si="7"/>
        <v>SH19-13314</v>
      </c>
      <c r="H451" s="430"/>
      <c r="I451" s="428"/>
      <c r="J451" s="431"/>
      <c r="K451" s="432"/>
      <c r="L451" s="429"/>
      <c r="M451" s="433"/>
      <c r="N451" s="429"/>
    </row>
    <row r="452" spans="1:14" s="434" customFormat="1" ht="18" customHeight="1">
      <c r="A452" s="351">
        <v>442</v>
      </c>
      <c r="B452" s="107" t="s">
        <v>42</v>
      </c>
      <c r="C452" s="108">
        <v>43812</v>
      </c>
      <c r="D452" s="416" t="s">
        <v>18746</v>
      </c>
      <c r="E452" s="324" t="s">
        <v>19133</v>
      </c>
      <c r="F452" s="126">
        <v>9122.5400000000009</v>
      </c>
      <c r="G452" s="107" t="str">
        <f t="shared" si="7"/>
        <v>SH19-13315</v>
      </c>
      <c r="H452" s="430"/>
      <c r="I452" s="428"/>
      <c r="J452" s="431"/>
      <c r="K452" s="432"/>
      <c r="L452" s="429"/>
      <c r="M452" s="433"/>
      <c r="N452" s="429"/>
    </row>
    <row r="453" spans="1:14" s="434" customFormat="1" ht="18" customHeight="1">
      <c r="A453" s="351">
        <v>443</v>
      </c>
      <c r="B453" s="107" t="s">
        <v>1727</v>
      </c>
      <c r="C453" s="108">
        <v>43810</v>
      </c>
      <c r="D453" s="416" t="s">
        <v>18747</v>
      </c>
      <c r="E453" s="324" t="s">
        <v>1709</v>
      </c>
      <c r="F453" s="126">
        <v>319.2</v>
      </c>
      <c r="G453" s="107" t="str">
        <f t="shared" si="7"/>
        <v>SH19-13316</v>
      </c>
      <c r="H453" s="430"/>
      <c r="I453" s="428"/>
      <c r="J453" s="431"/>
      <c r="K453" s="432"/>
      <c r="L453" s="429"/>
      <c r="M453" s="433"/>
      <c r="N453" s="429"/>
    </row>
    <row r="454" spans="1:14" s="434" customFormat="1" ht="18" customHeight="1">
      <c r="A454" s="351">
        <v>444</v>
      </c>
      <c r="B454" s="107" t="s">
        <v>42</v>
      </c>
      <c r="C454" s="108">
        <v>43812</v>
      </c>
      <c r="D454" s="416" t="s">
        <v>18748</v>
      </c>
      <c r="E454" s="324" t="s">
        <v>19133</v>
      </c>
      <c r="F454" s="126">
        <v>4391.59</v>
      </c>
      <c r="G454" s="107" t="str">
        <f t="shared" si="7"/>
        <v>SH19-13317</v>
      </c>
      <c r="H454" s="430"/>
      <c r="I454" s="428"/>
      <c r="J454" s="431"/>
      <c r="K454" s="432"/>
      <c r="L454" s="429"/>
      <c r="M454" s="433"/>
      <c r="N454" s="429"/>
    </row>
    <row r="455" spans="1:14" s="434" customFormat="1" ht="18" customHeight="1">
      <c r="A455" s="351">
        <v>445</v>
      </c>
      <c r="B455" s="107" t="s">
        <v>42</v>
      </c>
      <c r="C455" s="108">
        <v>43812</v>
      </c>
      <c r="D455" s="416" t="s">
        <v>18749</v>
      </c>
      <c r="E455" s="324" t="s">
        <v>19133</v>
      </c>
      <c r="F455" s="126">
        <v>4986.1099999999997</v>
      </c>
      <c r="G455" s="107" t="str">
        <f t="shared" si="7"/>
        <v>SH19-13318</v>
      </c>
      <c r="H455" s="430"/>
      <c r="I455" s="428"/>
      <c r="J455" s="431"/>
      <c r="K455" s="432"/>
      <c r="L455" s="429"/>
      <c r="M455" s="433"/>
      <c r="N455" s="429"/>
    </row>
    <row r="456" spans="1:14" s="434" customFormat="1" ht="18" customHeight="1">
      <c r="A456" s="351">
        <v>446</v>
      </c>
      <c r="B456" s="107" t="s">
        <v>42</v>
      </c>
      <c r="C456" s="108">
        <v>43811</v>
      </c>
      <c r="D456" s="416" t="s">
        <v>18750</v>
      </c>
      <c r="E456" s="324" t="s">
        <v>19134</v>
      </c>
      <c r="F456" s="126">
        <v>18.66</v>
      </c>
      <c r="G456" s="107" t="str">
        <f t="shared" si="7"/>
        <v>SH19-13319</v>
      </c>
      <c r="H456" s="430"/>
      <c r="I456" s="428"/>
      <c r="J456" s="431"/>
      <c r="K456" s="432"/>
      <c r="L456" s="429"/>
      <c r="M456" s="433"/>
      <c r="N456" s="429"/>
    </row>
    <row r="457" spans="1:14" s="434" customFormat="1" ht="18" customHeight="1">
      <c r="A457" s="351">
        <v>447</v>
      </c>
      <c r="B457" s="107" t="s">
        <v>43</v>
      </c>
      <c r="C457" s="108">
        <v>43811</v>
      </c>
      <c r="D457" s="416" t="s">
        <v>18751</v>
      </c>
      <c r="E457" s="324" t="s">
        <v>1709</v>
      </c>
      <c r="F457" s="126">
        <v>6396.1</v>
      </c>
      <c r="G457" s="107" t="str">
        <f t="shared" si="7"/>
        <v>SH19-13320</v>
      </c>
      <c r="H457" s="430"/>
      <c r="I457" s="428"/>
      <c r="J457" s="431"/>
      <c r="K457" s="432"/>
      <c r="L457" s="429"/>
      <c r="M457" s="433"/>
      <c r="N457" s="429"/>
    </row>
    <row r="458" spans="1:14" s="434" customFormat="1" ht="18" customHeight="1">
      <c r="A458" s="351">
        <v>448</v>
      </c>
      <c r="B458" s="107" t="s">
        <v>7777</v>
      </c>
      <c r="C458" s="108">
        <v>43811</v>
      </c>
      <c r="D458" s="416" t="s">
        <v>18752</v>
      </c>
      <c r="E458" s="324" t="s">
        <v>1709</v>
      </c>
      <c r="F458" s="126">
        <v>520.96</v>
      </c>
      <c r="G458" s="107" t="str">
        <f t="shared" si="7"/>
        <v>SH19-13321</v>
      </c>
      <c r="H458" s="430"/>
      <c r="I458" s="428"/>
      <c r="J458" s="431"/>
      <c r="K458" s="432"/>
      <c r="L458" s="429"/>
      <c r="M458" s="433"/>
      <c r="N458" s="429"/>
    </row>
    <row r="459" spans="1:14" s="434" customFormat="1" ht="18" customHeight="1">
      <c r="A459" s="351">
        <v>449</v>
      </c>
      <c r="B459" s="107" t="s">
        <v>142</v>
      </c>
      <c r="C459" s="108">
        <v>43811</v>
      </c>
      <c r="D459" s="416" t="s">
        <v>18753</v>
      </c>
      <c r="E459" s="324" t="s">
        <v>1709</v>
      </c>
      <c r="F459" s="126">
        <v>654.51</v>
      </c>
      <c r="G459" s="107" t="str">
        <f t="shared" si="7"/>
        <v>SH19-13322</v>
      </c>
      <c r="H459" s="430"/>
      <c r="I459" s="428"/>
      <c r="J459" s="431"/>
      <c r="K459" s="432"/>
      <c r="L459" s="429"/>
      <c r="M459" s="433"/>
      <c r="N459" s="429"/>
    </row>
    <row r="460" spans="1:14" s="434" customFormat="1" ht="18" customHeight="1">
      <c r="A460" s="351">
        <v>450</v>
      </c>
      <c r="B460" s="107" t="s">
        <v>7777</v>
      </c>
      <c r="C460" s="108">
        <v>43811</v>
      </c>
      <c r="D460" s="416" t="s">
        <v>18754</v>
      </c>
      <c r="E460" s="324" t="s">
        <v>1709</v>
      </c>
      <c r="F460" s="126">
        <v>2796.02</v>
      </c>
      <c r="G460" s="107" t="str">
        <f t="shared" ref="G460:G523" si="8">D460</f>
        <v>SH19-13323</v>
      </c>
      <c r="H460" s="430"/>
      <c r="I460" s="428"/>
      <c r="J460" s="431"/>
      <c r="K460" s="432"/>
      <c r="L460" s="429"/>
      <c r="M460" s="433"/>
      <c r="N460" s="429"/>
    </row>
    <row r="461" spans="1:14" s="434" customFormat="1" ht="18" customHeight="1">
      <c r="A461" s="351">
        <v>451</v>
      </c>
      <c r="B461" s="107" t="s">
        <v>237</v>
      </c>
      <c r="C461" s="108">
        <v>43811</v>
      </c>
      <c r="D461" s="416" t="s">
        <v>18755</v>
      </c>
      <c r="E461" s="324" t="s">
        <v>1709</v>
      </c>
      <c r="F461" s="126">
        <v>2431.8000000000002</v>
      </c>
      <c r="G461" s="107" t="str">
        <f t="shared" si="8"/>
        <v>SH19-13324</v>
      </c>
      <c r="H461" s="430"/>
      <c r="I461" s="428"/>
      <c r="J461" s="431"/>
      <c r="K461" s="432"/>
      <c r="L461" s="429"/>
      <c r="M461" s="433"/>
      <c r="N461" s="429"/>
    </row>
    <row r="462" spans="1:14" s="434" customFormat="1" ht="18" customHeight="1">
      <c r="A462" s="351">
        <v>452</v>
      </c>
      <c r="B462" s="107" t="s">
        <v>7777</v>
      </c>
      <c r="C462" s="108">
        <v>43811</v>
      </c>
      <c r="D462" s="416" t="s">
        <v>18756</v>
      </c>
      <c r="E462" s="324" t="s">
        <v>1709</v>
      </c>
      <c r="F462" s="126">
        <v>1169.73</v>
      </c>
      <c r="G462" s="107" t="str">
        <f t="shared" si="8"/>
        <v>SH19-13325</v>
      </c>
      <c r="H462" s="430"/>
      <c r="I462" s="428"/>
      <c r="J462" s="431"/>
      <c r="K462" s="432"/>
      <c r="L462" s="429"/>
      <c r="M462" s="433"/>
      <c r="N462" s="429"/>
    </row>
    <row r="463" spans="1:14" s="434" customFormat="1" ht="18" customHeight="1">
      <c r="A463" s="351">
        <v>453</v>
      </c>
      <c r="B463" s="107" t="s">
        <v>7777</v>
      </c>
      <c r="C463" s="108">
        <v>43811</v>
      </c>
      <c r="D463" s="416" t="s">
        <v>18757</v>
      </c>
      <c r="E463" s="324" t="s">
        <v>1709</v>
      </c>
      <c r="F463" s="126">
        <v>798.72</v>
      </c>
      <c r="G463" s="107" t="str">
        <f t="shared" si="8"/>
        <v>SH19-13326</v>
      </c>
      <c r="H463" s="430"/>
      <c r="I463" s="428"/>
      <c r="J463" s="431"/>
      <c r="K463" s="432"/>
      <c r="L463" s="429"/>
      <c r="M463" s="433"/>
      <c r="N463" s="429"/>
    </row>
    <row r="464" spans="1:14" s="434" customFormat="1" ht="18" customHeight="1">
      <c r="A464" s="351">
        <v>454</v>
      </c>
      <c r="B464" s="107" t="s">
        <v>7777</v>
      </c>
      <c r="C464" s="108">
        <v>43811</v>
      </c>
      <c r="D464" s="416" t="s">
        <v>18758</v>
      </c>
      <c r="E464" s="324" t="s">
        <v>1709</v>
      </c>
      <c r="F464" s="126">
        <v>2882.56</v>
      </c>
      <c r="G464" s="107" t="str">
        <f t="shared" si="8"/>
        <v>SH19-13327</v>
      </c>
      <c r="H464" s="430"/>
      <c r="I464" s="428"/>
      <c r="J464" s="431"/>
      <c r="K464" s="432"/>
      <c r="L464" s="429"/>
      <c r="M464" s="433"/>
      <c r="N464" s="429"/>
    </row>
    <row r="465" spans="1:14" s="434" customFormat="1" ht="18" customHeight="1">
      <c r="A465" s="351">
        <v>455</v>
      </c>
      <c r="B465" s="107" t="s">
        <v>329</v>
      </c>
      <c r="C465" s="108">
        <v>43811</v>
      </c>
      <c r="D465" s="416" t="s">
        <v>18759</v>
      </c>
      <c r="E465" s="324" t="s">
        <v>1709</v>
      </c>
      <c r="F465" s="126">
        <v>3188.76</v>
      </c>
      <c r="G465" s="107" t="str">
        <f t="shared" si="8"/>
        <v>SH19-13328</v>
      </c>
      <c r="H465" s="430"/>
      <c r="I465" s="428"/>
      <c r="J465" s="431"/>
      <c r="K465" s="432"/>
      <c r="L465" s="429"/>
      <c r="M465" s="433"/>
      <c r="N465" s="429"/>
    </row>
    <row r="466" spans="1:14" s="434" customFormat="1" ht="18" customHeight="1">
      <c r="A466" s="351">
        <v>456</v>
      </c>
      <c r="B466" s="107" t="s">
        <v>42</v>
      </c>
      <c r="C466" s="108">
        <v>43811</v>
      </c>
      <c r="D466" s="416" t="s">
        <v>18760</v>
      </c>
      <c r="E466" s="324" t="s">
        <v>19134</v>
      </c>
      <c r="F466" s="126">
        <v>2676.26</v>
      </c>
      <c r="G466" s="107" t="str">
        <f t="shared" si="8"/>
        <v>SH19-13329</v>
      </c>
      <c r="H466" s="430"/>
      <c r="I466" s="428"/>
      <c r="J466" s="431"/>
      <c r="K466" s="432"/>
      <c r="L466" s="429"/>
      <c r="M466" s="433"/>
      <c r="N466" s="429"/>
    </row>
    <row r="467" spans="1:14" s="434" customFormat="1" ht="18" customHeight="1">
      <c r="A467" s="351">
        <v>457</v>
      </c>
      <c r="B467" s="107" t="s">
        <v>1754</v>
      </c>
      <c r="C467" s="108">
        <v>43811</v>
      </c>
      <c r="D467" s="416" t="s">
        <v>18761</v>
      </c>
      <c r="E467" s="324" t="s">
        <v>1709</v>
      </c>
      <c r="F467" s="126">
        <v>3073.5</v>
      </c>
      <c r="G467" s="107" t="str">
        <f t="shared" si="8"/>
        <v>SH19-13330</v>
      </c>
      <c r="H467" s="430"/>
      <c r="I467" s="428"/>
      <c r="J467" s="431"/>
      <c r="K467" s="432"/>
      <c r="L467" s="429"/>
      <c r="M467" s="433"/>
      <c r="N467" s="429"/>
    </row>
    <row r="468" spans="1:14" s="434" customFormat="1" ht="18" customHeight="1">
      <c r="A468" s="351">
        <v>458</v>
      </c>
      <c r="B468" s="107" t="s">
        <v>1746</v>
      </c>
      <c r="C468" s="108"/>
      <c r="D468" s="402" t="s">
        <v>18762</v>
      </c>
      <c r="E468" s="324" t="s">
        <v>1709</v>
      </c>
      <c r="F468" s="126">
        <v>0</v>
      </c>
      <c r="G468" s="107" t="str">
        <f t="shared" si="8"/>
        <v>SH19-13331</v>
      </c>
      <c r="H468" s="430"/>
      <c r="I468" s="428"/>
      <c r="J468" s="431"/>
      <c r="K468" s="432"/>
      <c r="L468" s="429"/>
      <c r="M468" s="433"/>
      <c r="N468" s="429"/>
    </row>
    <row r="469" spans="1:14" s="434" customFormat="1" ht="18" customHeight="1">
      <c r="A469" s="351">
        <v>459</v>
      </c>
      <c r="B469" s="107" t="s">
        <v>291</v>
      </c>
      <c r="C469" s="108">
        <v>43811</v>
      </c>
      <c r="D469" s="416" t="s">
        <v>18763</v>
      </c>
      <c r="E469" s="324" t="s">
        <v>1709</v>
      </c>
      <c r="F469" s="126">
        <v>6026.41</v>
      </c>
      <c r="G469" s="107" t="str">
        <f t="shared" si="8"/>
        <v>SH19-13332</v>
      </c>
      <c r="H469" s="430"/>
      <c r="I469" s="428"/>
      <c r="J469" s="431"/>
      <c r="K469" s="432"/>
      <c r="L469" s="429"/>
      <c r="M469" s="433"/>
      <c r="N469" s="429"/>
    </row>
    <row r="470" spans="1:14" s="434" customFormat="1" ht="18" customHeight="1">
      <c r="A470" s="351">
        <v>460</v>
      </c>
      <c r="B470" s="107" t="s">
        <v>42</v>
      </c>
      <c r="C470" s="108">
        <v>43811</v>
      </c>
      <c r="D470" s="416" t="s">
        <v>18764</v>
      </c>
      <c r="E470" s="324" t="s">
        <v>19134</v>
      </c>
      <c r="F470" s="126">
        <v>37.61</v>
      </c>
      <c r="G470" s="107" t="str">
        <f t="shared" si="8"/>
        <v>SH19-13333</v>
      </c>
      <c r="H470" s="430"/>
      <c r="I470" s="428"/>
      <c r="J470" s="431"/>
      <c r="K470" s="432"/>
      <c r="L470" s="429"/>
      <c r="M470" s="433"/>
      <c r="N470" s="429"/>
    </row>
    <row r="471" spans="1:14" s="434" customFormat="1" ht="18" customHeight="1">
      <c r="A471" s="351">
        <v>461</v>
      </c>
      <c r="B471" s="107" t="s">
        <v>1727</v>
      </c>
      <c r="C471" s="108">
        <v>43811</v>
      </c>
      <c r="D471" s="416" t="s">
        <v>18765</v>
      </c>
      <c r="E471" s="324" t="s">
        <v>1709</v>
      </c>
      <c r="F471" s="126">
        <v>267.27</v>
      </c>
      <c r="G471" s="107" t="str">
        <f t="shared" si="8"/>
        <v>SH19-13334</v>
      </c>
      <c r="H471" s="430"/>
      <c r="I471" s="428"/>
      <c r="J471" s="431"/>
      <c r="K471" s="432"/>
      <c r="L471" s="429"/>
      <c r="M471" s="433"/>
      <c r="N471" s="429"/>
    </row>
    <row r="472" spans="1:14" s="434" customFormat="1" ht="18" customHeight="1">
      <c r="A472" s="351">
        <v>462</v>
      </c>
      <c r="B472" s="107" t="s">
        <v>42</v>
      </c>
      <c r="C472" s="108">
        <v>43812</v>
      </c>
      <c r="D472" s="416" t="s">
        <v>18766</v>
      </c>
      <c r="E472" s="324" t="s">
        <v>19133</v>
      </c>
      <c r="F472" s="126">
        <v>9131.56</v>
      </c>
      <c r="G472" s="107" t="str">
        <f t="shared" si="8"/>
        <v>SH19-13335</v>
      </c>
      <c r="H472" s="430"/>
      <c r="I472" s="428"/>
      <c r="J472" s="431"/>
      <c r="K472" s="432"/>
      <c r="L472" s="429"/>
      <c r="M472" s="433"/>
      <c r="N472" s="429"/>
    </row>
    <row r="473" spans="1:14" s="434" customFormat="1" ht="18" customHeight="1">
      <c r="A473" s="351">
        <v>463</v>
      </c>
      <c r="B473" s="107" t="s">
        <v>42</v>
      </c>
      <c r="C473" s="108">
        <v>43812</v>
      </c>
      <c r="D473" s="416" t="s">
        <v>18767</v>
      </c>
      <c r="E473" s="324" t="s">
        <v>19133</v>
      </c>
      <c r="F473" s="126">
        <v>1022.45</v>
      </c>
      <c r="G473" s="107" t="str">
        <f t="shared" si="8"/>
        <v>SH19-13336</v>
      </c>
      <c r="H473" s="430"/>
      <c r="I473" s="428"/>
      <c r="J473" s="431"/>
      <c r="K473" s="432"/>
      <c r="L473" s="429"/>
      <c r="M473" s="433"/>
      <c r="N473" s="429"/>
    </row>
    <row r="474" spans="1:14" s="434" customFormat="1" ht="18" customHeight="1">
      <c r="A474" s="351">
        <v>464</v>
      </c>
      <c r="B474" s="107" t="s">
        <v>42</v>
      </c>
      <c r="C474" s="108">
        <v>43812</v>
      </c>
      <c r="D474" s="416" t="s">
        <v>18768</v>
      </c>
      <c r="E474" s="324" t="s">
        <v>19133</v>
      </c>
      <c r="F474" s="126">
        <v>3935.91</v>
      </c>
      <c r="G474" s="107" t="str">
        <f t="shared" si="8"/>
        <v>SH19-13337</v>
      </c>
      <c r="H474" s="430"/>
      <c r="I474" s="428"/>
      <c r="J474" s="431"/>
      <c r="K474" s="432"/>
      <c r="L474" s="429"/>
      <c r="M474" s="433"/>
      <c r="N474" s="429"/>
    </row>
    <row r="475" spans="1:14" s="434" customFormat="1" ht="18" customHeight="1">
      <c r="A475" s="351">
        <v>465</v>
      </c>
      <c r="B475" s="107" t="s">
        <v>141</v>
      </c>
      <c r="C475" s="108">
        <v>43811</v>
      </c>
      <c r="D475" s="416" t="s">
        <v>18769</v>
      </c>
      <c r="E475" s="324" t="s">
        <v>1709</v>
      </c>
      <c r="F475" s="126">
        <v>2832</v>
      </c>
      <c r="G475" s="107" t="str">
        <f t="shared" si="8"/>
        <v>SH19-13338</v>
      </c>
      <c r="H475" s="430"/>
      <c r="I475" s="428"/>
      <c r="J475" s="431"/>
      <c r="K475" s="432"/>
      <c r="L475" s="429"/>
      <c r="M475" s="433"/>
      <c r="N475" s="429"/>
    </row>
    <row r="476" spans="1:14" s="434" customFormat="1" ht="18" customHeight="1">
      <c r="A476" s="351">
        <v>466</v>
      </c>
      <c r="B476" s="107" t="s">
        <v>42</v>
      </c>
      <c r="C476" s="108">
        <v>43812</v>
      </c>
      <c r="D476" s="416" t="s">
        <v>18770</v>
      </c>
      <c r="E476" s="324" t="s">
        <v>19133</v>
      </c>
      <c r="F476" s="126">
        <v>8677.81</v>
      </c>
      <c r="G476" s="107" t="str">
        <f t="shared" si="8"/>
        <v>SH19-13339</v>
      </c>
      <c r="H476" s="430"/>
      <c r="I476" s="428"/>
      <c r="J476" s="431"/>
      <c r="K476" s="432"/>
      <c r="L476" s="429"/>
      <c r="M476" s="433"/>
      <c r="N476" s="429"/>
    </row>
    <row r="477" spans="1:14" s="434" customFormat="1" ht="18" customHeight="1">
      <c r="A477" s="351">
        <v>467</v>
      </c>
      <c r="B477" s="107" t="s">
        <v>43</v>
      </c>
      <c r="C477" s="108">
        <v>43811</v>
      </c>
      <c r="D477" s="416" t="s">
        <v>18771</v>
      </c>
      <c r="E477" s="324" t="s">
        <v>1709</v>
      </c>
      <c r="F477" s="126">
        <v>1595</v>
      </c>
      <c r="G477" s="107" t="str">
        <f t="shared" si="8"/>
        <v>SH19-13340</v>
      </c>
      <c r="H477" s="430"/>
      <c r="I477" s="428"/>
      <c r="J477" s="431"/>
      <c r="K477" s="432"/>
      <c r="L477" s="429"/>
      <c r="M477" s="433"/>
      <c r="N477" s="429"/>
    </row>
    <row r="478" spans="1:14" s="434" customFormat="1" ht="18" customHeight="1">
      <c r="A478" s="351">
        <v>468</v>
      </c>
      <c r="B478" s="107" t="s">
        <v>206</v>
      </c>
      <c r="C478" s="108">
        <v>43811</v>
      </c>
      <c r="D478" s="416" t="s">
        <v>18772</v>
      </c>
      <c r="E478" s="324" t="s">
        <v>1709</v>
      </c>
      <c r="F478" s="126">
        <v>4733.2</v>
      </c>
      <c r="G478" s="107" t="str">
        <f t="shared" si="8"/>
        <v>SH19-13341</v>
      </c>
      <c r="H478" s="430"/>
      <c r="I478" s="428"/>
      <c r="J478" s="431"/>
      <c r="K478" s="432"/>
      <c r="L478" s="429"/>
      <c r="M478" s="433"/>
      <c r="N478" s="429"/>
    </row>
    <row r="479" spans="1:14" s="434" customFormat="1" ht="18" customHeight="1">
      <c r="A479" s="351">
        <v>469</v>
      </c>
      <c r="B479" s="107" t="s">
        <v>142</v>
      </c>
      <c r="C479" s="108">
        <v>43811</v>
      </c>
      <c r="D479" s="416" t="s">
        <v>18773</v>
      </c>
      <c r="E479" s="324" t="s">
        <v>1709</v>
      </c>
      <c r="F479" s="126">
        <v>2466.67</v>
      </c>
      <c r="G479" s="107" t="str">
        <f t="shared" si="8"/>
        <v>SH19-13342</v>
      </c>
      <c r="H479" s="430"/>
      <c r="I479" s="428"/>
      <c r="J479" s="431"/>
      <c r="K479" s="432"/>
      <c r="L479" s="429"/>
      <c r="M479" s="433"/>
      <c r="N479" s="429"/>
    </row>
    <row r="480" spans="1:14" s="434" customFormat="1" ht="18" customHeight="1">
      <c r="A480" s="351">
        <v>470</v>
      </c>
      <c r="B480" s="107" t="s">
        <v>142</v>
      </c>
      <c r="C480" s="108">
        <v>43811</v>
      </c>
      <c r="D480" s="416" t="s">
        <v>18774</v>
      </c>
      <c r="E480" s="324" t="s">
        <v>1709</v>
      </c>
      <c r="F480" s="126">
        <v>1091.54</v>
      </c>
      <c r="G480" s="107" t="str">
        <f t="shared" si="8"/>
        <v>SH19-13343</v>
      </c>
      <c r="H480" s="430"/>
      <c r="I480" s="428"/>
      <c r="J480" s="431"/>
      <c r="K480" s="432"/>
      <c r="L480" s="429"/>
      <c r="M480" s="433"/>
      <c r="N480" s="429"/>
    </row>
    <row r="481" spans="1:14" s="434" customFormat="1" ht="18" customHeight="1">
      <c r="A481" s="351">
        <v>471</v>
      </c>
      <c r="B481" s="107" t="s">
        <v>1746</v>
      </c>
      <c r="C481" s="108"/>
      <c r="D481" s="402" t="s">
        <v>18775</v>
      </c>
      <c r="E481" s="324" t="s">
        <v>1709</v>
      </c>
      <c r="F481" s="126">
        <v>0</v>
      </c>
      <c r="G481" s="107" t="str">
        <f t="shared" si="8"/>
        <v>SH19-13344</v>
      </c>
      <c r="H481" s="430"/>
      <c r="I481" s="428"/>
      <c r="J481" s="431"/>
      <c r="K481" s="432"/>
      <c r="L481" s="429"/>
      <c r="M481" s="433"/>
      <c r="N481" s="429"/>
    </row>
    <row r="482" spans="1:14" s="434" customFormat="1" ht="18" customHeight="1">
      <c r="A482" s="351">
        <v>472</v>
      </c>
      <c r="B482" s="107" t="s">
        <v>42</v>
      </c>
      <c r="C482" s="108">
        <v>43812</v>
      </c>
      <c r="D482" s="416" t="s">
        <v>18776</v>
      </c>
      <c r="E482" s="324" t="s">
        <v>19133</v>
      </c>
      <c r="F482" s="126">
        <v>11243.47</v>
      </c>
      <c r="G482" s="107" t="str">
        <f t="shared" si="8"/>
        <v>SH19-13345</v>
      </c>
      <c r="H482" s="430"/>
      <c r="I482" s="428"/>
      <c r="J482" s="431"/>
      <c r="K482" s="432"/>
      <c r="L482" s="429"/>
      <c r="M482" s="433"/>
      <c r="N482" s="429"/>
    </row>
    <row r="483" spans="1:14" s="434" customFormat="1" ht="18" customHeight="1">
      <c r="A483" s="351">
        <v>473</v>
      </c>
      <c r="B483" s="107" t="s">
        <v>42</v>
      </c>
      <c r="C483" s="108">
        <v>43812</v>
      </c>
      <c r="D483" s="416" t="s">
        <v>18777</v>
      </c>
      <c r="E483" s="324" t="s">
        <v>19133</v>
      </c>
      <c r="F483" s="126">
        <v>7120.66</v>
      </c>
      <c r="G483" s="107" t="str">
        <f t="shared" si="8"/>
        <v>SH19-13346</v>
      </c>
      <c r="H483" s="430"/>
      <c r="I483" s="428"/>
      <c r="J483" s="431"/>
      <c r="K483" s="432"/>
      <c r="L483" s="429"/>
      <c r="M483" s="433"/>
      <c r="N483" s="429"/>
    </row>
    <row r="484" spans="1:14" s="434" customFormat="1" ht="18" customHeight="1">
      <c r="A484" s="351">
        <v>474</v>
      </c>
      <c r="B484" s="107" t="s">
        <v>42</v>
      </c>
      <c r="C484" s="108">
        <v>43812</v>
      </c>
      <c r="D484" s="416" t="s">
        <v>18778</v>
      </c>
      <c r="E484" s="324" t="s">
        <v>19133</v>
      </c>
      <c r="F484" s="126">
        <v>2423.8000000000002</v>
      </c>
      <c r="G484" s="107" t="str">
        <f t="shared" si="8"/>
        <v>SH19-13347</v>
      </c>
      <c r="H484" s="430"/>
      <c r="I484" s="428"/>
      <c r="J484" s="431"/>
      <c r="K484" s="432"/>
      <c r="L484" s="429"/>
      <c r="M484" s="433"/>
      <c r="N484" s="429"/>
    </row>
    <row r="485" spans="1:14" s="434" customFormat="1" ht="18" customHeight="1">
      <c r="A485" s="351">
        <v>475</v>
      </c>
      <c r="B485" s="107" t="s">
        <v>42</v>
      </c>
      <c r="C485" s="108">
        <v>43812</v>
      </c>
      <c r="D485" s="416" t="s">
        <v>18779</v>
      </c>
      <c r="E485" s="324" t="s">
        <v>19133</v>
      </c>
      <c r="F485" s="126">
        <v>6260.14</v>
      </c>
      <c r="G485" s="107" t="str">
        <f t="shared" si="8"/>
        <v>SH19-13348</v>
      </c>
      <c r="H485" s="430"/>
      <c r="I485" s="428"/>
      <c r="J485" s="431"/>
      <c r="K485" s="432"/>
      <c r="L485" s="429"/>
      <c r="M485" s="433"/>
      <c r="N485" s="429"/>
    </row>
    <row r="486" spans="1:14" s="434" customFormat="1" ht="18" customHeight="1">
      <c r="A486" s="351">
        <v>476</v>
      </c>
      <c r="B486" s="107" t="s">
        <v>42</v>
      </c>
      <c r="C486" s="108">
        <v>43812</v>
      </c>
      <c r="D486" s="416" t="s">
        <v>18780</v>
      </c>
      <c r="E486" s="324" t="s">
        <v>19133</v>
      </c>
      <c r="F486" s="126">
        <v>10715.7</v>
      </c>
      <c r="G486" s="107" t="str">
        <f t="shared" si="8"/>
        <v>SH19-13349</v>
      </c>
      <c r="H486" s="430"/>
      <c r="I486" s="428"/>
      <c r="J486" s="431"/>
      <c r="K486" s="432"/>
      <c r="L486" s="429"/>
      <c r="M486" s="433"/>
      <c r="N486" s="429"/>
    </row>
    <row r="487" spans="1:14" s="434" customFormat="1" ht="18" customHeight="1">
      <c r="A487" s="351">
        <v>477</v>
      </c>
      <c r="B487" s="107" t="s">
        <v>42</v>
      </c>
      <c r="C487" s="108">
        <v>43812</v>
      </c>
      <c r="D487" s="416" t="s">
        <v>18781</v>
      </c>
      <c r="E487" s="324" t="s">
        <v>19133</v>
      </c>
      <c r="F487" s="126">
        <v>3894.94</v>
      </c>
      <c r="G487" s="107" t="str">
        <f t="shared" si="8"/>
        <v>SH19-13350</v>
      </c>
      <c r="H487" s="430"/>
      <c r="I487" s="428"/>
      <c r="J487" s="431"/>
      <c r="K487" s="432"/>
      <c r="L487" s="429"/>
      <c r="M487" s="433"/>
      <c r="N487" s="429"/>
    </row>
    <row r="488" spans="1:14" s="434" customFormat="1" ht="18" customHeight="1">
      <c r="A488" s="351">
        <v>478</v>
      </c>
      <c r="B488" s="107" t="s">
        <v>42</v>
      </c>
      <c r="C488" s="108">
        <v>43812</v>
      </c>
      <c r="D488" s="416" t="s">
        <v>18782</v>
      </c>
      <c r="E488" s="324" t="s">
        <v>19133</v>
      </c>
      <c r="F488" s="126">
        <v>9847.24</v>
      </c>
      <c r="G488" s="107" t="str">
        <f t="shared" si="8"/>
        <v>SH19-13351</v>
      </c>
      <c r="H488" s="430"/>
      <c r="I488" s="428"/>
      <c r="J488" s="431"/>
      <c r="K488" s="432"/>
      <c r="L488" s="429"/>
      <c r="M488" s="433"/>
      <c r="N488" s="429"/>
    </row>
    <row r="489" spans="1:14" s="434" customFormat="1" ht="18" customHeight="1">
      <c r="A489" s="351">
        <v>479</v>
      </c>
      <c r="B489" s="107" t="s">
        <v>42</v>
      </c>
      <c r="C489" s="108">
        <v>43812</v>
      </c>
      <c r="D489" s="416" t="s">
        <v>18783</v>
      </c>
      <c r="E489" s="324" t="s">
        <v>19133</v>
      </c>
      <c r="F489" s="126">
        <v>167.15</v>
      </c>
      <c r="G489" s="107" t="str">
        <f t="shared" si="8"/>
        <v>SH19-13352</v>
      </c>
      <c r="H489" s="430"/>
      <c r="I489" s="428"/>
      <c r="J489" s="431"/>
      <c r="K489" s="432"/>
      <c r="L489" s="429"/>
      <c r="M489" s="433"/>
      <c r="N489" s="429"/>
    </row>
    <row r="490" spans="1:14" s="434" customFormat="1" ht="18" customHeight="1">
      <c r="A490" s="351">
        <v>480</v>
      </c>
      <c r="B490" s="107" t="s">
        <v>49</v>
      </c>
      <c r="C490" s="108">
        <v>43811</v>
      </c>
      <c r="D490" s="416" t="s">
        <v>18784</v>
      </c>
      <c r="E490" s="324" t="s">
        <v>1709</v>
      </c>
      <c r="F490" s="126">
        <v>13983.84</v>
      </c>
      <c r="G490" s="107" t="str">
        <f t="shared" si="8"/>
        <v>SH19-13353</v>
      </c>
      <c r="H490" s="430"/>
      <c r="I490" s="428"/>
      <c r="J490" s="431"/>
      <c r="K490" s="432"/>
      <c r="L490" s="429"/>
      <c r="M490" s="433"/>
      <c r="N490" s="429"/>
    </row>
    <row r="491" spans="1:14" s="434" customFormat="1" ht="18" customHeight="1">
      <c r="A491" s="351">
        <v>481</v>
      </c>
      <c r="B491" s="107" t="s">
        <v>329</v>
      </c>
      <c r="C491" s="108">
        <v>43811</v>
      </c>
      <c r="D491" s="416" t="s">
        <v>18785</v>
      </c>
      <c r="E491" s="324" t="s">
        <v>1709</v>
      </c>
      <c r="F491" s="126">
        <v>10098.74</v>
      </c>
      <c r="G491" s="107" t="str">
        <f t="shared" si="8"/>
        <v>SH19-13354</v>
      </c>
      <c r="H491" s="430"/>
      <c r="I491" s="428"/>
      <c r="J491" s="431"/>
      <c r="K491" s="432"/>
      <c r="L491" s="429"/>
      <c r="M491" s="433"/>
      <c r="N491" s="429"/>
    </row>
    <row r="492" spans="1:14" s="434" customFormat="1" ht="18" customHeight="1">
      <c r="A492" s="351">
        <v>482</v>
      </c>
      <c r="B492" s="107" t="s">
        <v>139</v>
      </c>
      <c r="C492" s="108">
        <v>43811</v>
      </c>
      <c r="D492" s="416" t="s">
        <v>18786</v>
      </c>
      <c r="E492" s="324" t="s">
        <v>1709</v>
      </c>
      <c r="F492" s="126">
        <v>3201</v>
      </c>
      <c r="G492" s="107" t="str">
        <f t="shared" si="8"/>
        <v>SH19-13355</v>
      </c>
      <c r="H492" s="430"/>
      <c r="I492" s="428"/>
      <c r="J492" s="431"/>
      <c r="K492" s="432"/>
      <c r="L492" s="429"/>
      <c r="M492" s="433"/>
      <c r="N492" s="429"/>
    </row>
    <row r="493" spans="1:14" s="434" customFormat="1" ht="18" customHeight="1">
      <c r="A493" s="351">
        <v>483</v>
      </c>
      <c r="B493" s="107" t="s">
        <v>43</v>
      </c>
      <c r="C493" s="108">
        <v>43811</v>
      </c>
      <c r="D493" s="416" t="s">
        <v>18787</v>
      </c>
      <c r="E493" s="324" t="s">
        <v>1709</v>
      </c>
      <c r="F493" s="126">
        <v>2490</v>
      </c>
      <c r="G493" s="107" t="str">
        <f t="shared" si="8"/>
        <v>SH19-13356</v>
      </c>
      <c r="H493" s="430"/>
      <c r="I493" s="428"/>
      <c r="J493" s="431"/>
      <c r="K493" s="432"/>
      <c r="L493" s="429"/>
      <c r="M493" s="433"/>
      <c r="N493" s="429"/>
    </row>
    <row r="494" spans="1:14" s="434" customFormat="1" ht="18" customHeight="1">
      <c r="A494" s="351">
        <v>484</v>
      </c>
      <c r="B494" s="107" t="s">
        <v>42</v>
      </c>
      <c r="C494" s="108">
        <v>43815</v>
      </c>
      <c r="D494" s="416" t="s">
        <v>18788</v>
      </c>
      <c r="E494" s="324" t="s">
        <v>19131</v>
      </c>
      <c r="F494" s="126">
        <v>9292.85</v>
      </c>
      <c r="G494" s="107" t="str">
        <f t="shared" si="8"/>
        <v>SH19-13357</v>
      </c>
      <c r="H494" s="430"/>
      <c r="I494" s="428"/>
      <c r="J494" s="431"/>
      <c r="K494" s="432"/>
      <c r="L494" s="429"/>
      <c r="M494" s="433"/>
      <c r="N494" s="429"/>
    </row>
    <row r="495" spans="1:14" s="434" customFormat="1" ht="18" customHeight="1">
      <c r="A495" s="351">
        <v>485</v>
      </c>
      <c r="B495" s="107" t="s">
        <v>42</v>
      </c>
      <c r="C495" s="108">
        <v>43815</v>
      </c>
      <c r="D495" s="416" t="s">
        <v>18789</v>
      </c>
      <c r="E495" s="324" t="s">
        <v>19131</v>
      </c>
      <c r="F495" s="126">
        <v>173.8</v>
      </c>
      <c r="G495" s="107" t="str">
        <f t="shared" si="8"/>
        <v>SH19-13358</v>
      </c>
      <c r="H495" s="430"/>
      <c r="I495" s="428"/>
      <c r="J495" s="431"/>
      <c r="K495" s="432"/>
      <c r="L495" s="429"/>
      <c r="M495" s="433"/>
      <c r="N495" s="429"/>
    </row>
    <row r="496" spans="1:14" s="434" customFormat="1" ht="18" customHeight="1">
      <c r="A496" s="351">
        <v>486</v>
      </c>
      <c r="B496" s="107" t="s">
        <v>42</v>
      </c>
      <c r="C496" s="108">
        <v>43815</v>
      </c>
      <c r="D496" s="416" t="s">
        <v>18790</v>
      </c>
      <c r="E496" s="324" t="s">
        <v>19131</v>
      </c>
      <c r="F496" s="126">
        <v>8756.25</v>
      </c>
      <c r="G496" s="107" t="str">
        <f t="shared" si="8"/>
        <v>SH19-13359</v>
      </c>
      <c r="H496" s="430"/>
      <c r="I496" s="428"/>
      <c r="J496" s="431"/>
      <c r="K496" s="432"/>
      <c r="L496" s="429"/>
      <c r="M496" s="433"/>
      <c r="N496" s="429"/>
    </row>
    <row r="497" spans="1:14" s="434" customFormat="1" ht="18" customHeight="1">
      <c r="A497" s="351">
        <v>487</v>
      </c>
      <c r="B497" s="107" t="s">
        <v>42</v>
      </c>
      <c r="C497" s="108">
        <v>43815</v>
      </c>
      <c r="D497" s="416" t="s">
        <v>18791</v>
      </c>
      <c r="E497" s="324" t="s">
        <v>19131</v>
      </c>
      <c r="F497" s="126">
        <v>9434.61</v>
      </c>
      <c r="G497" s="107" t="str">
        <f t="shared" si="8"/>
        <v>SH19-13360</v>
      </c>
      <c r="H497" s="430"/>
      <c r="I497" s="428"/>
      <c r="J497" s="431"/>
      <c r="K497" s="432"/>
      <c r="L497" s="429"/>
      <c r="M497" s="433"/>
      <c r="N497" s="429"/>
    </row>
    <row r="498" spans="1:14" s="434" customFormat="1" ht="18" customHeight="1">
      <c r="A498" s="351">
        <v>488</v>
      </c>
      <c r="B498" s="107" t="s">
        <v>42</v>
      </c>
      <c r="C498" s="108">
        <v>43815</v>
      </c>
      <c r="D498" s="416" t="s">
        <v>18792</v>
      </c>
      <c r="E498" s="324" t="s">
        <v>19131</v>
      </c>
      <c r="F498" s="126">
        <v>11560.22</v>
      </c>
      <c r="G498" s="107" t="str">
        <f t="shared" si="8"/>
        <v>SH19-13361</v>
      </c>
      <c r="H498" s="430"/>
      <c r="I498" s="428"/>
      <c r="J498" s="431"/>
      <c r="K498" s="432"/>
      <c r="L498" s="429"/>
      <c r="M498" s="433"/>
      <c r="N498" s="429"/>
    </row>
    <row r="499" spans="1:14" s="434" customFormat="1" ht="18" customHeight="1">
      <c r="A499" s="351">
        <v>489</v>
      </c>
      <c r="B499" s="107" t="s">
        <v>42</v>
      </c>
      <c r="C499" s="108">
        <v>43815</v>
      </c>
      <c r="D499" s="416" t="s">
        <v>18793</v>
      </c>
      <c r="E499" s="324" t="s">
        <v>19131</v>
      </c>
      <c r="F499" s="126">
        <v>13252.69</v>
      </c>
      <c r="G499" s="107" t="str">
        <f t="shared" si="8"/>
        <v>SH19-13362</v>
      </c>
      <c r="H499" s="430"/>
      <c r="I499" s="428"/>
      <c r="J499" s="431"/>
      <c r="K499" s="432"/>
      <c r="L499" s="429"/>
      <c r="M499" s="433"/>
      <c r="N499" s="429"/>
    </row>
    <row r="500" spans="1:14" s="434" customFormat="1" ht="18" customHeight="1">
      <c r="A500" s="351">
        <v>490</v>
      </c>
      <c r="B500" s="107" t="s">
        <v>42</v>
      </c>
      <c r="C500" s="108">
        <v>43815</v>
      </c>
      <c r="D500" s="416" t="s">
        <v>18794</v>
      </c>
      <c r="E500" s="324" t="s">
        <v>19131</v>
      </c>
      <c r="F500" s="126">
        <v>2523.0500000000002</v>
      </c>
      <c r="G500" s="107" t="str">
        <f t="shared" si="8"/>
        <v>SH19-13363</v>
      </c>
      <c r="H500" s="430"/>
      <c r="I500" s="428"/>
      <c r="J500" s="431"/>
      <c r="K500" s="432"/>
      <c r="L500" s="429"/>
      <c r="M500" s="433"/>
      <c r="N500" s="429"/>
    </row>
    <row r="501" spans="1:14" s="434" customFormat="1" ht="18" customHeight="1">
      <c r="A501" s="351">
        <v>491</v>
      </c>
      <c r="B501" s="107" t="s">
        <v>42</v>
      </c>
      <c r="C501" s="108">
        <v>43815</v>
      </c>
      <c r="D501" s="416" t="s">
        <v>18795</v>
      </c>
      <c r="E501" s="324" t="s">
        <v>19131</v>
      </c>
      <c r="F501" s="126">
        <v>9281.9500000000007</v>
      </c>
      <c r="G501" s="107" t="str">
        <f t="shared" si="8"/>
        <v>SH19-13364</v>
      </c>
      <c r="H501" s="430"/>
      <c r="I501" s="428"/>
      <c r="J501" s="431"/>
      <c r="K501" s="432"/>
      <c r="L501" s="429"/>
      <c r="M501" s="433"/>
      <c r="N501" s="429"/>
    </row>
    <row r="502" spans="1:14" s="434" customFormat="1" ht="18" customHeight="1">
      <c r="A502" s="351">
        <v>492</v>
      </c>
      <c r="B502" s="107" t="s">
        <v>42</v>
      </c>
      <c r="C502" s="108">
        <v>43815</v>
      </c>
      <c r="D502" s="416" t="s">
        <v>18796</v>
      </c>
      <c r="E502" s="324" t="s">
        <v>19131</v>
      </c>
      <c r="F502" s="126">
        <v>2802.42</v>
      </c>
      <c r="G502" s="107" t="str">
        <f t="shared" si="8"/>
        <v>SH19-13365</v>
      </c>
      <c r="H502" s="430"/>
      <c r="I502" s="428"/>
      <c r="J502" s="431"/>
      <c r="K502" s="432"/>
      <c r="L502" s="429"/>
      <c r="M502" s="433"/>
      <c r="N502" s="429"/>
    </row>
    <row r="503" spans="1:14" s="434" customFormat="1" ht="18" customHeight="1">
      <c r="A503" s="351">
        <v>493</v>
      </c>
      <c r="B503" s="107" t="s">
        <v>42</v>
      </c>
      <c r="C503" s="108">
        <v>43815</v>
      </c>
      <c r="D503" s="416" t="s">
        <v>18797</v>
      </c>
      <c r="E503" s="324" t="s">
        <v>19131</v>
      </c>
      <c r="F503" s="126">
        <v>7678.3</v>
      </c>
      <c r="G503" s="107" t="str">
        <f t="shared" si="8"/>
        <v>SH19-13366</v>
      </c>
      <c r="H503" s="430"/>
      <c r="I503" s="428"/>
      <c r="J503" s="431"/>
      <c r="K503" s="432"/>
      <c r="L503" s="429"/>
      <c r="M503" s="433"/>
      <c r="N503" s="429"/>
    </row>
    <row r="504" spans="1:14" s="434" customFormat="1" ht="18" customHeight="1">
      <c r="A504" s="351">
        <v>494</v>
      </c>
      <c r="B504" s="107" t="s">
        <v>1755</v>
      </c>
      <c r="C504" s="108">
        <v>43811</v>
      </c>
      <c r="D504" s="416" t="s">
        <v>18798</v>
      </c>
      <c r="E504" s="324" t="s">
        <v>1709</v>
      </c>
      <c r="F504" s="126">
        <v>2773</v>
      </c>
      <c r="G504" s="107" t="str">
        <f t="shared" si="8"/>
        <v>SH19-13367</v>
      </c>
      <c r="H504" s="430"/>
      <c r="I504" s="428"/>
      <c r="J504" s="431"/>
      <c r="K504" s="432"/>
      <c r="L504" s="429"/>
      <c r="M504" s="433"/>
      <c r="N504" s="429"/>
    </row>
    <row r="505" spans="1:14" s="434" customFormat="1" ht="18" customHeight="1">
      <c r="A505" s="351">
        <v>495</v>
      </c>
      <c r="B505" s="107" t="s">
        <v>55</v>
      </c>
      <c r="C505" s="108">
        <v>43811</v>
      </c>
      <c r="D505" s="416" t="s">
        <v>18799</v>
      </c>
      <c r="E505" s="324" t="s">
        <v>1709</v>
      </c>
      <c r="F505" s="126">
        <v>705.75</v>
      </c>
      <c r="G505" s="107" t="str">
        <f t="shared" si="8"/>
        <v>SH19-13368</v>
      </c>
      <c r="H505" s="430"/>
      <c r="I505" s="428"/>
      <c r="J505" s="431"/>
      <c r="K505" s="432"/>
      <c r="L505" s="429"/>
      <c r="M505" s="433"/>
      <c r="N505" s="429"/>
    </row>
    <row r="506" spans="1:14" s="434" customFormat="1" ht="18" customHeight="1">
      <c r="A506" s="351">
        <v>496</v>
      </c>
      <c r="B506" s="107" t="s">
        <v>55</v>
      </c>
      <c r="C506" s="108">
        <v>43811</v>
      </c>
      <c r="D506" s="416" t="s">
        <v>18800</v>
      </c>
      <c r="E506" s="324" t="s">
        <v>1709</v>
      </c>
      <c r="F506" s="126">
        <v>586.95000000000005</v>
      </c>
      <c r="G506" s="107" t="str">
        <f t="shared" si="8"/>
        <v>SH19-13369</v>
      </c>
      <c r="H506" s="430"/>
      <c r="I506" s="428"/>
      <c r="J506" s="431"/>
      <c r="K506" s="432"/>
      <c r="L506" s="429"/>
      <c r="M506" s="433"/>
      <c r="N506" s="429"/>
    </row>
    <row r="507" spans="1:14" s="434" customFormat="1" ht="18" customHeight="1">
      <c r="A507" s="351">
        <v>497</v>
      </c>
      <c r="B507" s="107" t="s">
        <v>55</v>
      </c>
      <c r="C507" s="108">
        <v>43811</v>
      </c>
      <c r="D507" s="416" t="s">
        <v>18801</v>
      </c>
      <c r="E507" s="324" t="s">
        <v>1709</v>
      </c>
      <c r="F507" s="126">
        <v>782.1</v>
      </c>
      <c r="G507" s="107" t="str">
        <f t="shared" si="8"/>
        <v>SH19-13370</v>
      </c>
      <c r="H507" s="430"/>
      <c r="I507" s="428"/>
      <c r="J507" s="431"/>
      <c r="K507" s="432"/>
      <c r="L507" s="429"/>
      <c r="M507" s="433"/>
      <c r="N507" s="429"/>
    </row>
    <row r="508" spans="1:14" s="434" customFormat="1" ht="18" customHeight="1">
      <c r="A508" s="351">
        <v>498</v>
      </c>
      <c r="B508" s="107" t="s">
        <v>55</v>
      </c>
      <c r="C508" s="108">
        <v>43811</v>
      </c>
      <c r="D508" s="416" t="s">
        <v>18802</v>
      </c>
      <c r="E508" s="324" t="s">
        <v>1709</v>
      </c>
      <c r="F508" s="126">
        <v>813.42</v>
      </c>
      <c r="G508" s="107" t="str">
        <f t="shared" si="8"/>
        <v>SH19-13371</v>
      </c>
      <c r="H508" s="430"/>
      <c r="I508" s="428"/>
      <c r="J508" s="431"/>
      <c r="K508" s="432"/>
      <c r="L508" s="429"/>
      <c r="M508" s="433"/>
      <c r="N508" s="429"/>
    </row>
    <row r="509" spans="1:14" s="434" customFormat="1" ht="18" customHeight="1">
      <c r="A509" s="351">
        <v>499</v>
      </c>
      <c r="B509" s="107" t="s">
        <v>55</v>
      </c>
      <c r="C509" s="108">
        <v>43811</v>
      </c>
      <c r="D509" s="416" t="s">
        <v>18803</v>
      </c>
      <c r="E509" s="324" t="s">
        <v>1709</v>
      </c>
      <c r="F509" s="126">
        <v>1457.82</v>
      </c>
      <c r="G509" s="107" t="str">
        <f t="shared" si="8"/>
        <v>SH19-13372</v>
      </c>
      <c r="H509" s="430"/>
      <c r="I509" s="428"/>
      <c r="J509" s="431"/>
      <c r="K509" s="432"/>
      <c r="L509" s="429"/>
      <c r="M509" s="433"/>
      <c r="N509" s="429"/>
    </row>
    <row r="510" spans="1:14" s="434" customFormat="1" ht="18" customHeight="1">
      <c r="A510" s="351">
        <v>500</v>
      </c>
      <c r="B510" s="107" t="s">
        <v>1727</v>
      </c>
      <c r="C510" s="108">
        <v>43811</v>
      </c>
      <c r="D510" s="416" t="s">
        <v>18804</v>
      </c>
      <c r="E510" s="324" t="s">
        <v>1709</v>
      </c>
      <c r="F510" s="126">
        <v>2191.5</v>
      </c>
      <c r="G510" s="107" t="str">
        <f t="shared" si="8"/>
        <v>SH19-13373</v>
      </c>
      <c r="H510" s="430"/>
      <c r="I510" s="428"/>
      <c r="J510" s="431"/>
      <c r="K510" s="432"/>
      <c r="L510" s="429"/>
      <c r="M510" s="433"/>
      <c r="N510" s="429"/>
    </row>
    <row r="511" spans="1:14" s="434" customFormat="1" ht="18" customHeight="1">
      <c r="A511" s="351">
        <v>501</v>
      </c>
      <c r="B511" s="107" t="s">
        <v>1746</v>
      </c>
      <c r="C511" s="108"/>
      <c r="D511" s="402" t="s">
        <v>18805</v>
      </c>
      <c r="E511" s="324" t="s">
        <v>1709</v>
      </c>
      <c r="F511" s="126">
        <v>0</v>
      </c>
      <c r="G511" s="107" t="str">
        <f t="shared" si="8"/>
        <v>SH19-13374</v>
      </c>
      <c r="H511" s="430"/>
      <c r="I511" s="428"/>
      <c r="J511" s="431"/>
      <c r="K511" s="432"/>
      <c r="L511" s="429"/>
      <c r="M511" s="433"/>
      <c r="N511" s="429"/>
    </row>
    <row r="512" spans="1:14" s="434" customFormat="1" ht="18" customHeight="1">
      <c r="A512" s="351">
        <v>502</v>
      </c>
      <c r="B512" s="107" t="s">
        <v>142</v>
      </c>
      <c r="C512" s="108">
        <v>43812</v>
      </c>
      <c r="D512" s="416" t="s">
        <v>18806</v>
      </c>
      <c r="E512" s="324" t="s">
        <v>1709</v>
      </c>
      <c r="F512" s="126">
        <v>1071.4100000000001</v>
      </c>
      <c r="G512" s="107" t="str">
        <f t="shared" si="8"/>
        <v>SH19-13375</v>
      </c>
      <c r="H512" s="430"/>
      <c r="I512" s="428"/>
      <c r="J512" s="431"/>
      <c r="K512" s="432"/>
      <c r="L512" s="429"/>
      <c r="M512" s="433"/>
      <c r="N512" s="429"/>
    </row>
    <row r="513" spans="1:14" s="434" customFormat="1" ht="18" customHeight="1">
      <c r="A513" s="351">
        <v>503</v>
      </c>
      <c r="B513" s="107" t="s">
        <v>43</v>
      </c>
      <c r="C513" s="108">
        <v>43812</v>
      </c>
      <c r="D513" s="416" t="s">
        <v>18807</v>
      </c>
      <c r="E513" s="324" t="s">
        <v>1709</v>
      </c>
      <c r="F513" s="126">
        <v>10021.31</v>
      </c>
      <c r="G513" s="107" t="str">
        <f t="shared" si="8"/>
        <v>SH19-13376</v>
      </c>
      <c r="H513" s="430"/>
      <c r="I513" s="428"/>
      <c r="J513" s="431"/>
      <c r="K513" s="432"/>
      <c r="L513" s="429"/>
      <c r="M513" s="433"/>
      <c r="N513" s="429"/>
    </row>
    <row r="514" spans="1:14" s="434" customFormat="1" ht="18" customHeight="1">
      <c r="A514" s="351">
        <v>504</v>
      </c>
      <c r="B514" s="107" t="s">
        <v>1746</v>
      </c>
      <c r="C514" s="108"/>
      <c r="D514" s="402" t="s">
        <v>18808</v>
      </c>
      <c r="E514" s="324" t="s">
        <v>1709</v>
      </c>
      <c r="F514" s="126">
        <v>0</v>
      </c>
      <c r="G514" s="107" t="str">
        <f t="shared" si="8"/>
        <v>SH19-13377</v>
      </c>
      <c r="H514" s="430"/>
      <c r="I514" s="428"/>
      <c r="J514" s="431"/>
      <c r="K514" s="432"/>
      <c r="L514" s="429"/>
      <c r="M514" s="433"/>
      <c r="N514" s="429"/>
    </row>
    <row r="515" spans="1:14" s="434" customFormat="1" ht="18" customHeight="1">
      <c r="A515" s="351">
        <v>505</v>
      </c>
      <c r="B515" s="107" t="s">
        <v>42</v>
      </c>
      <c r="C515" s="108">
        <v>43812</v>
      </c>
      <c r="D515" s="416" t="s">
        <v>18809</v>
      </c>
      <c r="E515" s="324" t="s">
        <v>19133</v>
      </c>
      <c r="F515" s="126">
        <v>2137.31</v>
      </c>
      <c r="G515" s="107" t="str">
        <f t="shared" si="8"/>
        <v>SH19-13378</v>
      </c>
      <c r="H515" s="430"/>
      <c r="I515" s="428"/>
      <c r="J515" s="431"/>
      <c r="K515" s="432"/>
      <c r="L515" s="429"/>
      <c r="M515" s="433"/>
      <c r="N515" s="429"/>
    </row>
    <row r="516" spans="1:14" s="434" customFormat="1" ht="18" customHeight="1">
      <c r="A516" s="351">
        <v>506</v>
      </c>
      <c r="B516" s="107" t="s">
        <v>42</v>
      </c>
      <c r="C516" s="108">
        <v>43812</v>
      </c>
      <c r="D516" s="416" t="s">
        <v>18810</v>
      </c>
      <c r="E516" s="324" t="s">
        <v>19133</v>
      </c>
      <c r="F516" s="126">
        <v>40.26</v>
      </c>
      <c r="G516" s="107" t="str">
        <f t="shared" si="8"/>
        <v>SH19-13379</v>
      </c>
      <c r="H516" s="430"/>
      <c r="I516" s="428"/>
      <c r="J516" s="431"/>
      <c r="K516" s="432"/>
      <c r="L516" s="429"/>
      <c r="M516" s="433"/>
      <c r="N516" s="429"/>
    </row>
    <row r="517" spans="1:14" s="434" customFormat="1" ht="18" customHeight="1">
      <c r="A517" s="351">
        <v>507</v>
      </c>
      <c r="B517" s="107" t="s">
        <v>7777</v>
      </c>
      <c r="C517" s="108">
        <v>43812</v>
      </c>
      <c r="D517" s="416" t="s">
        <v>18811</v>
      </c>
      <c r="E517" s="324" t="s">
        <v>1709</v>
      </c>
      <c r="F517" s="126">
        <v>4188.8</v>
      </c>
      <c r="G517" s="107" t="str">
        <f t="shared" si="8"/>
        <v>SH19-13380</v>
      </c>
      <c r="H517" s="430"/>
      <c r="I517" s="428"/>
      <c r="J517" s="431"/>
      <c r="K517" s="432"/>
      <c r="L517" s="429"/>
      <c r="M517" s="433"/>
      <c r="N517" s="429"/>
    </row>
    <row r="518" spans="1:14" s="434" customFormat="1" ht="18" customHeight="1">
      <c r="A518" s="351">
        <v>508</v>
      </c>
      <c r="B518" s="107" t="s">
        <v>55</v>
      </c>
      <c r="C518" s="108">
        <v>43812</v>
      </c>
      <c r="D518" s="416" t="s">
        <v>18812</v>
      </c>
      <c r="E518" s="324" t="s">
        <v>1709</v>
      </c>
      <c r="F518" s="126">
        <v>607.5</v>
      </c>
      <c r="G518" s="107" t="str">
        <f t="shared" si="8"/>
        <v>SH19-13381</v>
      </c>
      <c r="H518" s="430"/>
      <c r="I518" s="428"/>
      <c r="J518" s="431"/>
      <c r="K518" s="432"/>
      <c r="L518" s="429"/>
      <c r="M518" s="433"/>
      <c r="N518" s="429"/>
    </row>
    <row r="519" spans="1:14" s="434" customFormat="1" ht="18" customHeight="1">
      <c r="A519" s="351">
        <v>509</v>
      </c>
      <c r="B519" s="107" t="s">
        <v>51</v>
      </c>
      <c r="C519" s="108">
        <v>43812</v>
      </c>
      <c r="D519" s="416" t="s">
        <v>18813</v>
      </c>
      <c r="E519" s="324" t="s">
        <v>1709</v>
      </c>
      <c r="F519" s="126">
        <v>261.76</v>
      </c>
      <c r="G519" s="107" t="str">
        <f t="shared" si="8"/>
        <v>SH19-13382</v>
      </c>
      <c r="H519" s="430"/>
      <c r="I519" s="428"/>
      <c r="J519" s="431"/>
      <c r="K519" s="432"/>
      <c r="L519" s="429"/>
      <c r="M519" s="433"/>
      <c r="N519" s="429"/>
    </row>
    <row r="520" spans="1:14" s="434" customFormat="1" ht="18" customHeight="1">
      <c r="A520" s="351">
        <v>510</v>
      </c>
      <c r="B520" s="107" t="s">
        <v>224</v>
      </c>
      <c r="C520" s="108">
        <v>43812</v>
      </c>
      <c r="D520" s="416" t="s">
        <v>18814</v>
      </c>
      <c r="E520" s="324" t="s">
        <v>1709</v>
      </c>
      <c r="F520" s="126">
        <v>1216</v>
      </c>
      <c r="G520" s="107" t="str">
        <f t="shared" si="8"/>
        <v>SH19-13383</v>
      </c>
      <c r="H520" s="430"/>
      <c r="I520" s="428"/>
      <c r="J520" s="431"/>
      <c r="K520" s="432"/>
      <c r="L520" s="429"/>
      <c r="M520" s="433"/>
      <c r="N520" s="429"/>
    </row>
    <row r="521" spans="1:14" s="434" customFormat="1" ht="18" customHeight="1">
      <c r="A521" s="351">
        <v>511</v>
      </c>
      <c r="B521" s="107" t="s">
        <v>238</v>
      </c>
      <c r="C521" s="108">
        <v>43812</v>
      </c>
      <c r="D521" s="416" t="s">
        <v>18815</v>
      </c>
      <c r="E521" s="324" t="s">
        <v>1709</v>
      </c>
      <c r="F521" s="126">
        <v>5814.02</v>
      </c>
      <c r="G521" s="107" t="str">
        <f t="shared" si="8"/>
        <v>SH19-13384</v>
      </c>
      <c r="H521" s="430"/>
      <c r="I521" s="428"/>
      <c r="J521" s="431"/>
      <c r="K521" s="432"/>
      <c r="L521" s="429"/>
      <c r="M521" s="433"/>
      <c r="N521" s="429"/>
    </row>
    <row r="522" spans="1:14" s="434" customFormat="1" ht="18" customHeight="1">
      <c r="A522" s="351">
        <v>512</v>
      </c>
      <c r="B522" s="107" t="s">
        <v>53</v>
      </c>
      <c r="C522" s="108">
        <v>43812</v>
      </c>
      <c r="D522" s="416" t="s">
        <v>18816</v>
      </c>
      <c r="E522" s="324" t="s">
        <v>1709</v>
      </c>
      <c r="F522" s="126">
        <v>2505.0300000000002</v>
      </c>
      <c r="G522" s="107" t="str">
        <f t="shared" si="8"/>
        <v>SH19-13385</v>
      </c>
      <c r="H522" s="430"/>
      <c r="I522" s="428"/>
      <c r="J522" s="431"/>
      <c r="K522" s="432"/>
      <c r="L522" s="429"/>
      <c r="M522" s="433"/>
      <c r="N522" s="429"/>
    </row>
    <row r="523" spans="1:14" s="434" customFormat="1" ht="18" customHeight="1">
      <c r="A523" s="351">
        <v>513</v>
      </c>
      <c r="B523" s="107" t="s">
        <v>43</v>
      </c>
      <c r="C523" s="108">
        <v>43812</v>
      </c>
      <c r="D523" s="416" t="s">
        <v>18817</v>
      </c>
      <c r="E523" s="324" t="s">
        <v>1709</v>
      </c>
      <c r="F523" s="126">
        <v>2395.1</v>
      </c>
      <c r="G523" s="107" t="str">
        <f t="shared" si="8"/>
        <v>SH19-13386</v>
      </c>
      <c r="H523" s="430"/>
      <c r="I523" s="428"/>
      <c r="J523" s="431"/>
      <c r="K523" s="432"/>
      <c r="L523" s="429"/>
      <c r="M523" s="433"/>
      <c r="N523" s="429"/>
    </row>
    <row r="524" spans="1:14" s="434" customFormat="1" ht="18" customHeight="1">
      <c r="A524" s="351">
        <v>514</v>
      </c>
      <c r="B524" s="107" t="s">
        <v>7778</v>
      </c>
      <c r="C524" s="108">
        <v>43812</v>
      </c>
      <c r="D524" s="416" t="s">
        <v>18818</v>
      </c>
      <c r="E524" s="324" t="s">
        <v>1709</v>
      </c>
      <c r="F524" s="126">
        <v>6123</v>
      </c>
      <c r="G524" s="107" t="str">
        <f t="shared" ref="G524:G587" si="9">D524</f>
        <v>SH19-13387</v>
      </c>
      <c r="H524" s="430"/>
      <c r="I524" s="428"/>
      <c r="J524" s="431"/>
      <c r="K524" s="432"/>
      <c r="L524" s="429"/>
      <c r="M524" s="433"/>
      <c r="N524" s="429"/>
    </row>
    <row r="525" spans="1:14" s="434" customFormat="1" ht="18" customHeight="1">
      <c r="A525" s="351">
        <v>515</v>
      </c>
      <c r="B525" s="107" t="s">
        <v>7778</v>
      </c>
      <c r="C525" s="108">
        <v>43812</v>
      </c>
      <c r="D525" s="416" t="s">
        <v>18819</v>
      </c>
      <c r="E525" s="324" t="s">
        <v>1709</v>
      </c>
      <c r="F525" s="126">
        <v>1957.5</v>
      </c>
      <c r="G525" s="107" t="str">
        <f t="shared" si="9"/>
        <v>SH19-13388</v>
      </c>
      <c r="H525" s="430"/>
      <c r="I525" s="428"/>
      <c r="J525" s="431"/>
      <c r="K525" s="432"/>
      <c r="L525" s="429"/>
      <c r="M525" s="433"/>
      <c r="N525" s="429"/>
    </row>
    <row r="526" spans="1:14" s="434" customFormat="1" ht="18" customHeight="1">
      <c r="A526" s="351">
        <v>516</v>
      </c>
      <c r="B526" s="107" t="s">
        <v>42</v>
      </c>
      <c r="C526" s="108">
        <v>43812</v>
      </c>
      <c r="D526" s="416" t="s">
        <v>18820</v>
      </c>
      <c r="E526" s="324" t="s">
        <v>19133</v>
      </c>
      <c r="F526" s="126">
        <v>1728.57</v>
      </c>
      <c r="G526" s="107" t="str">
        <f t="shared" si="9"/>
        <v>SH19-13389</v>
      </c>
      <c r="H526" s="430"/>
      <c r="I526" s="428"/>
      <c r="J526" s="431"/>
      <c r="K526" s="432"/>
      <c r="L526" s="429"/>
      <c r="M526" s="433"/>
      <c r="N526" s="429"/>
    </row>
    <row r="527" spans="1:14" s="434" customFormat="1" ht="18" customHeight="1">
      <c r="A527" s="351">
        <v>517</v>
      </c>
      <c r="B527" s="107" t="s">
        <v>42</v>
      </c>
      <c r="C527" s="108">
        <v>43815</v>
      </c>
      <c r="D527" s="416" t="s">
        <v>18821</v>
      </c>
      <c r="E527" s="324" t="s">
        <v>19131</v>
      </c>
      <c r="F527" s="126">
        <v>11439.04</v>
      </c>
      <c r="G527" s="107" t="str">
        <f t="shared" si="9"/>
        <v>SH19-13390</v>
      </c>
      <c r="H527" s="430"/>
      <c r="I527" s="428"/>
      <c r="J527" s="431"/>
      <c r="K527" s="432"/>
      <c r="L527" s="429"/>
      <c r="M527" s="433"/>
      <c r="N527" s="429"/>
    </row>
    <row r="528" spans="1:14" s="434" customFormat="1" ht="18" customHeight="1">
      <c r="A528" s="351">
        <v>518</v>
      </c>
      <c r="B528" s="107" t="s">
        <v>42</v>
      </c>
      <c r="C528" s="108">
        <v>43815</v>
      </c>
      <c r="D528" s="416" t="s">
        <v>18822</v>
      </c>
      <c r="E528" s="324" t="s">
        <v>19131</v>
      </c>
      <c r="F528" s="126">
        <v>1375.61</v>
      </c>
      <c r="G528" s="107" t="str">
        <f t="shared" si="9"/>
        <v>SH19-13391</v>
      </c>
      <c r="H528" s="430"/>
      <c r="I528" s="428"/>
      <c r="J528" s="431"/>
      <c r="K528" s="432"/>
      <c r="L528" s="429"/>
      <c r="M528" s="433"/>
      <c r="N528" s="429"/>
    </row>
    <row r="529" spans="1:14" s="434" customFormat="1" ht="18" customHeight="1">
      <c r="A529" s="351">
        <v>519</v>
      </c>
      <c r="B529" s="107" t="s">
        <v>291</v>
      </c>
      <c r="C529" s="108">
        <v>43812</v>
      </c>
      <c r="D529" s="416" t="s">
        <v>18823</v>
      </c>
      <c r="E529" s="324" t="s">
        <v>1709</v>
      </c>
      <c r="F529" s="126">
        <v>5914.5</v>
      </c>
      <c r="G529" s="107" t="str">
        <f t="shared" si="9"/>
        <v>SH19-13392</v>
      </c>
      <c r="H529" s="430"/>
      <c r="I529" s="428"/>
      <c r="J529" s="431"/>
      <c r="K529" s="432"/>
      <c r="L529" s="429"/>
      <c r="M529" s="433"/>
      <c r="N529" s="429"/>
    </row>
    <row r="530" spans="1:14" s="434" customFormat="1" ht="18" customHeight="1">
      <c r="A530" s="351">
        <v>520</v>
      </c>
      <c r="B530" s="107" t="s">
        <v>329</v>
      </c>
      <c r="C530" s="108">
        <v>43812</v>
      </c>
      <c r="D530" s="416" t="s">
        <v>18824</v>
      </c>
      <c r="E530" s="324" t="s">
        <v>1709</v>
      </c>
      <c r="F530" s="126">
        <v>4495.4399999999996</v>
      </c>
      <c r="G530" s="107" t="str">
        <f t="shared" si="9"/>
        <v>SH19-13393</v>
      </c>
      <c r="H530" s="430"/>
      <c r="I530" s="428"/>
      <c r="J530" s="431"/>
      <c r="K530" s="432"/>
      <c r="L530" s="429"/>
      <c r="M530" s="433"/>
      <c r="N530" s="429"/>
    </row>
    <row r="531" spans="1:14" s="434" customFormat="1" ht="18" customHeight="1">
      <c r="A531" s="351">
        <v>521</v>
      </c>
      <c r="B531" s="107" t="s">
        <v>55</v>
      </c>
      <c r="C531" s="108">
        <v>43812</v>
      </c>
      <c r="D531" s="416" t="s">
        <v>18825</v>
      </c>
      <c r="E531" s="324" t="s">
        <v>1709</v>
      </c>
      <c r="F531" s="126">
        <v>1404.36</v>
      </c>
      <c r="G531" s="107" t="str">
        <f t="shared" si="9"/>
        <v>SH19-13394</v>
      </c>
      <c r="H531" s="430"/>
      <c r="I531" s="428"/>
      <c r="J531" s="431"/>
      <c r="K531" s="432"/>
      <c r="L531" s="429"/>
      <c r="M531" s="433"/>
      <c r="N531" s="429"/>
    </row>
    <row r="532" spans="1:14" s="434" customFormat="1" ht="18" customHeight="1">
      <c r="A532" s="351">
        <v>522</v>
      </c>
      <c r="B532" s="107" t="s">
        <v>42</v>
      </c>
      <c r="C532" s="108">
        <v>43812</v>
      </c>
      <c r="D532" s="416" t="s">
        <v>18826</v>
      </c>
      <c r="E532" s="324" t="s">
        <v>19133</v>
      </c>
      <c r="F532" s="126">
        <v>21.88</v>
      </c>
      <c r="G532" s="107" t="str">
        <f t="shared" si="9"/>
        <v>SH19-13395</v>
      </c>
      <c r="H532" s="430"/>
      <c r="I532" s="428"/>
      <c r="J532" s="431"/>
      <c r="K532" s="432"/>
      <c r="L532" s="429"/>
      <c r="M532" s="433"/>
      <c r="N532" s="429"/>
    </row>
    <row r="533" spans="1:14" s="434" customFormat="1" ht="18" customHeight="1">
      <c r="A533" s="351">
        <v>523</v>
      </c>
      <c r="B533" s="107" t="s">
        <v>42</v>
      </c>
      <c r="C533" s="108">
        <v>43812</v>
      </c>
      <c r="D533" s="416" t="s">
        <v>18827</v>
      </c>
      <c r="E533" s="324" t="s">
        <v>19133</v>
      </c>
      <c r="F533" s="126">
        <v>80</v>
      </c>
      <c r="G533" s="107" t="str">
        <f t="shared" si="9"/>
        <v>SH19-13396</v>
      </c>
      <c r="H533" s="430"/>
      <c r="I533" s="428"/>
      <c r="J533" s="431"/>
      <c r="K533" s="432"/>
      <c r="L533" s="429"/>
      <c r="M533" s="433"/>
      <c r="N533" s="429"/>
    </row>
    <row r="534" spans="1:14" s="434" customFormat="1" ht="18" customHeight="1">
      <c r="A534" s="351">
        <v>524</v>
      </c>
      <c r="B534" s="107" t="s">
        <v>142</v>
      </c>
      <c r="C534" s="108">
        <v>43812</v>
      </c>
      <c r="D534" s="416" t="s">
        <v>18828</v>
      </c>
      <c r="E534" s="324" t="s">
        <v>1709</v>
      </c>
      <c r="F534" s="126">
        <v>1531.67</v>
      </c>
      <c r="G534" s="107" t="str">
        <f t="shared" si="9"/>
        <v>SH19-13397</v>
      </c>
      <c r="H534" s="430"/>
      <c r="I534" s="428"/>
      <c r="J534" s="431"/>
      <c r="K534" s="432"/>
      <c r="L534" s="429"/>
      <c r="M534" s="433"/>
      <c r="N534" s="429"/>
    </row>
    <row r="535" spans="1:14" s="434" customFormat="1" ht="18" customHeight="1">
      <c r="A535" s="351">
        <v>525</v>
      </c>
      <c r="B535" s="107" t="s">
        <v>142</v>
      </c>
      <c r="C535" s="108">
        <v>43812</v>
      </c>
      <c r="D535" s="416" t="s">
        <v>18829</v>
      </c>
      <c r="E535" s="324" t="s">
        <v>1709</v>
      </c>
      <c r="F535" s="126">
        <v>812.41</v>
      </c>
      <c r="G535" s="107" t="str">
        <f t="shared" si="9"/>
        <v>SH19-13398</v>
      </c>
      <c r="H535" s="430"/>
      <c r="I535" s="428"/>
      <c r="J535" s="431"/>
      <c r="K535" s="432"/>
      <c r="L535" s="429"/>
      <c r="M535" s="433"/>
      <c r="N535" s="429"/>
    </row>
    <row r="536" spans="1:14" s="434" customFormat="1" ht="18" customHeight="1">
      <c r="A536" s="351">
        <v>526</v>
      </c>
      <c r="B536" s="107" t="s">
        <v>42</v>
      </c>
      <c r="C536" s="108">
        <v>43812</v>
      </c>
      <c r="D536" s="416" t="s">
        <v>18830</v>
      </c>
      <c r="E536" s="324" t="s">
        <v>19133</v>
      </c>
      <c r="F536" s="126">
        <v>130.32</v>
      </c>
      <c r="G536" s="107" t="str">
        <f t="shared" si="9"/>
        <v>SH19-13399</v>
      </c>
      <c r="H536" s="430"/>
      <c r="I536" s="428"/>
      <c r="J536" s="431"/>
      <c r="K536" s="432"/>
      <c r="L536" s="429"/>
      <c r="M536" s="433"/>
      <c r="N536" s="429"/>
    </row>
    <row r="537" spans="1:14" s="434" customFormat="1" ht="18" customHeight="1">
      <c r="A537" s="351">
        <v>527</v>
      </c>
      <c r="B537" s="107" t="s">
        <v>1746</v>
      </c>
      <c r="C537" s="108"/>
      <c r="D537" s="402" t="s">
        <v>18831</v>
      </c>
      <c r="E537" s="324" t="s">
        <v>1709</v>
      </c>
      <c r="F537" s="126">
        <v>0</v>
      </c>
      <c r="G537" s="107" t="str">
        <f t="shared" si="9"/>
        <v>SH19-13400</v>
      </c>
      <c r="H537" s="430"/>
      <c r="I537" s="428"/>
      <c r="J537" s="431"/>
      <c r="K537" s="432"/>
      <c r="L537" s="429"/>
      <c r="M537" s="433"/>
      <c r="N537" s="429"/>
    </row>
    <row r="538" spans="1:14" s="434" customFormat="1" ht="18" customHeight="1">
      <c r="A538" s="351">
        <v>528</v>
      </c>
      <c r="B538" s="107" t="s">
        <v>139</v>
      </c>
      <c r="C538" s="108">
        <v>43812</v>
      </c>
      <c r="D538" s="416" t="s">
        <v>18832</v>
      </c>
      <c r="E538" s="324" t="s">
        <v>1709</v>
      </c>
      <c r="F538" s="126">
        <v>3940.5</v>
      </c>
      <c r="G538" s="107" t="str">
        <f t="shared" si="9"/>
        <v>SH19-13401</v>
      </c>
      <c r="H538" s="430"/>
      <c r="I538" s="428"/>
      <c r="J538" s="431"/>
      <c r="K538" s="432"/>
      <c r="L538" s="429"/>
      <c r="M538" s="433"/>
      <c r="N538" s="429"/>
    </row>
    <row r="539" spans="1:14" s="434" customFormat="1" ht="18" customHeight="1">
      <c r="A539" s="351">
        <v>529</v>
      </c>
      <c r="B539" s="107" t="s">
        <v>1746</v>
      </c>
      <c r="C539" s="108"/>
      <c r="D539" s="402" t="s">
        <v>18833</v>
      </c>
      <c r="E539" s="324" t="s">
        <v>1709</v>
      </c>
      <c r="F539" s="126">
        <v>0</v>
      </c>
      <c r="G539" s="107" t="str">
        <f t="shared" si="9"/>
        <v>SH19-13402</v>
      </c>
      <c r="H539" s="430"/>
      <c r="I539" s="428"/>
      <c r="J539" s="431"/>
      <c r="K539" s="432"/>
      <c r="L539" s="429"/>
      <c r="M539" s="433"/>
      <c r="N539" s="429"/>
    </row>
    <row r="540" spans="1:14" s="434" customFormat="1" ht="18" customHeight="1">
      <c r="A540" s="351">
        <v>530</v>
      </c>
      <c r="B540" s="107"/>
      <c r="C540" s="108"/>
      <c r="D540" s="401" t="s">
        <v>18221</v>
      </c>
      <c r="E540" s="324" t="s">
        <v>1709</v>
      </c>
      <c r="F540" s="126">
        <v>0</v>
      </c>
      <c r="G540" s="107" t="str">
        <f t="shared" si="9"/>
        <v>SH19-13403</v>
      </c>
      <c r="H540" s="430"/>
      <c r="I540" s="428"/>
      <c r="J540" s="431"/>
      <c r="K540" s="432"/>
      <c r="L540" s="429"/>
      <c r="M540" s="433"/>
      <c r="N540" s="429"/>
    </row>
    <row r="541" spans="1:14" s="434" customFormat="1" ht="18" customHeight="1">
      <c r="A541" s="351">
        <v>531</v>
      </c>
      <c r="B541" s="107"/>
      <c r="C541" s="108"/>
      <c r="D541" s="401" t="s">
        <v>18222</v>
      </c>
      <c r="E541" s="324" t="s">
        <v>1709</v>
      </c>
      <c r="F541" s="126">
        <v>0</v>
      </c>
      <c r="G541" s="107" t="str">
        <f t="shared" si="9"/>
        <v>SH19-13404</v>
      </c>
      <c r="H541" s="430"/>
      <c r="I541" s="428"/>
      <c r="J541" s="431"/>
      <c r="K541" s="432"/>
      <c r="L541" s="429"/>
      <c r="M541" s="433"/>
      <c r="N541" s="429"/>
    </row>
    <row r="542" spans="1:14" s="434" customFormat="1" ht="18" customHeight="1">
      <c r="A542" s="351">
        <v>532</v>
      </c>
      <c r="B542" s="107" t="s">
        <v>1746</v>
      </c>
      <c r="C542" s="108"/>
      <c r="D542" s="402" t="s">
        <v>18834</v>
      </c>
      <c r="E542" s="324" t="s">
        <v>1709</v>
      </c>
      <c r="F542" s="126">
        <v>0</v>
      </c>
      <c r="G542" s="107" t="str">
        <f t="shared" si="9"/>
        <v>SH19-13405</v>
      </c>
      <c r="H542" s="430"/>
      <c r="I542" s="428"/>
      <c r="J542" s="431"/>
      <c r="K542" s="432"/>
      <c r="L542" s="429"/>
      <c r="M542" s="433"/>
      <c r="N542" s="429"/>
    </row>
    <row r="543" spans="1:14" s="434" customFormat="1" ht="18" customHeight="1">
      <c r="A543" s="351">
        <v>533</v>
      </c>
      <c r="B543" s="107" t="s">
        <v>329</v>
      </c>
      <c r="C543" s="108">
        <v>43812</v>
      </c>
      <c r="D543" s="416" t="s">
        <v>18835</v>
      </c>
      <c r="E543" s="324" t="s">
        <v>1709</v>
      </c>
      <c r="F543" s="126">
        <v>9263.26</v>
      </c>
      <c r="G543" s="107" t="str">
        <f t="shared" si="9"/>
        <v>SH19-13406</v>
      </c>
      <c r="H543" s="430"/>
      <c r="I543" s="428"/>
      <c r="J543" s="431"/>
      <c r="K543" s="432"/>
      <c r="L543" s="429"/>
      <c r="M543" s="433"/>
      <c r="N543" s="429"/>
    </row>
    <row r="544" spans="1:14" s="434" customFormat="1" ht="18" customHeight="1">
      <c r="A544" s="351">
        <v>534</v>
      </c>
      <c r="B544" s="107"/>
      <c r="C544" s="108"/>
      <c r="D544" s="401" t="s">
        <v>18836</v>
      </c>
      <c r="E544" s="324" t="s">
        <v>1709</v>
      </c>
      <c r="F544" s="126">
        <v>0</v>
      </c>
      <c r="G544" s="107" t="str">
        <f t="shared" si="9"/>
        <v>SH19-13407</v>
      </c>
      <c r="H544" s="430"/>
      <c r="I544" s="428"/>
      <c r="J544" s="431"/>
      <c r="K544" s="432"/>
      <c r="L544" s="429"/>
      <c r="M544" s="433"/>
      <c r="N544" s="429"/>
    </row>
    <row r="545" spans="1:14" s="434" customFormat="1" ht="18" customHeight="1">
      <c r="A545" s="351">
        <v>535</v>
      </c>
      <c r="B545" s="107" t="s">
        <v>42</v>
      </c>
      <c r="C545" s="108">
        <v>43815</v>
      </c>
      <c r="D545" s="416" t="s">
        <v>18837</v>
      </c>
      <c r="E545" s="324" t="s">
        <v>19131</v>
      </c>
      <c r="F545" s="126">
        <v>10098.549999999999</v>
      </c>
      <c r="G545" s="107" t="str">
        <f t="shared" si="9"/>
        <v>SH19-13408</v>
      </c>
      <c r="H545" s="430"/>
      <c r="I545" s="428"/>
      <c r="J545" s="431"/>
      <c r="K545" s="432"/>
      <c r="L545" s="429"/>
      <c r="M545" s="433"/>
      <c r="N545" s="429"/>
    </row>
    <row r="546" spans="1:14" s="434" customFormat="1" ht="18" customHeight="1">
      <c r="A546" s="351">
        <v>536</v>
      </c>
      <c r="B546" s="107" t="s">
        <v>42</v>
      </c>
      <c r="C546" s="108">
        <v>43815</v>
      </c>
      <c r="D546" s="416" t="s">
        <v>18838</v>
      </c>
      <c r="E546" s="324" t="s">
        <v>19131</v>
      </c>
      <c r="F546" s="126">
        <v>11315.41</v>
      </c>
      <c r="G546" s="107" t="str">
        <f t="shared" si="9"/>
        <v>SH19-13409</v>
      </c>
      <c r="H546" s="430"/>
      <c r="I546" s="428"/>
      <c r="J546" s="431"/>
      <c r="K546" s="432"/>
      <c r="L546" s="429"/>
      <c r="M546" s="433"/>
      <c r="N546" s="429"/>
    </row>
    <row r="547" spans="1:14" s="434" customFormat="1" ht="18" customHeight="1">
      <c r="A547" s="351">
        <v>537</v>
      </c>
      <c r="B547" s="107" t="s">
        <v>42</v>
      </c>
      <c r="C547" s="108">
        <v>43815</v>
      </c>
      <c r="D547" s="416" t="s">
        <v>18839</v>
      </c>
      <c r="E547" s="324" t="s">
        <v>19131</v>
      </c>
      <c r="F547" s="126">
        <v>7347.55</v>
      </c>
      <c r="G547" s="107" t="str">
        <f t="shared" si="9"/>
        <v>SH19-13410</v>
      </c>
      <c r="H547" s="430"/>
      <c r="I547" s="428"/>
      <c r="J547" s="431"/>
      <c r="K547" s="432"/>
      <c r="L547" s="429"/>
      <c r="M547" s="433"/>
      <c r="N547" s="429"/>
    </row>
    <row r="548" spans="1:14" s="434" customFormat="1" ht="18" customHeight="1">
      <c r="A548" s="351">
        <v>538</v>
      </c>
      <c r="B548" s="107" t="s">
        <v>42</v>
      </c>
      <c r="C548" s="108">
        <v>44178</v>
      </c>
      <c r="D548" s="467" t="s">
        <v>18840</v>
      </c>
      <c r="E548" s="324"/>
      <c r="F548" s="126"/>
      <c r="G548" s="107" t="str">
        <f t="shared" si="9"/>
        <v>SH19-13411</v>
      </c>
      <c r="H548" s="430"/>
      <c r="I548" s="428"/>
      <c r="J548" s="431"/>
      <c r="K548" s="432"/>
      <c r="L548" s="429"/>
      <c r="M548" s="433"/>
      <c r="N548" s="429"/>
    </row>
    <row r="549" spans="1:14" s="434" customFormat="1" ht="18" customHeight="1">
      <c r="A549" s="351">
        <v>539</v>
      </c>
      <c r="B549" s="107" t="s">
        <v>42</v>
      </c>
      <c r="C549" s="108">
        <v>44178</v>
      </c>
      <c r="D549" s="467" t="s">
        <v>18841</v>
      </c>
      <c r="E549" s="324"/>
      <c r="F549" s="126"/>
      <c r="G549" s="107" t="str">
        <f t="shared" si="9"/>
        <v>SH19-13412</v>
      </c>
      <c r="H549" s="430"/>
      <c r="I549" s="428"/>
      <c r="J549" s="431"/>
      <c r="K549" s="432"/>
      <c r="L549" s="429"/>
      <c r="M549" s="433"/>
      <c r="N549" s="429"/>
    </row>
    <row r="550" spans="1:14" s="434" customFormat="1" ht="18" customHeight="1">
      <c r="A550" s="351">
        <v>540</v>
      </c>
      <c r="B550" s="107"/>
      <c r="C550" s="108"/>
      <c r="D550" s="401" t="s">
        <v>18842</v>
      </c>
      <c r="E550" s="324" t="s">
        <v>1709</v>
      </c>
      <c r="F550" s="126">
        <v>0</v>
      </c>
      <c r="G550" s="107" t="str">
        <f t="shared" si="9"/>
        <v>SH19-13413</v>
      </c>
      <c r="H550" s="430"/>
      <c r="I550" s="428"/>
      <c r="J550" s="431"/>
      <c r="K550" s="432"/>
      <c r="L550" s="429"/>
      <c r="M550" s="433"/>
      <c r="N550" s="429"/>
    </row>
    <row r="551" spans="1:14" s="434" customFormat="1" ht="18" customHeight="1">
      <c r="A551" s="351">
        <v>541</v>
      </c>
      <c r="B551" s="107" t="s">
        <v>1746</v>
      </c>
      <c r="C551" s="108"/>
      <c r="D551" s="402" t="s">
        <v>18843</v>
      </c>
      <c r="E551" s="324" t="s">
        <v>1709</v>
      </c>
      <c r="F551" s="126">
        <v>0</v>
      </c>
      <c r="G551" s="107" t="str">
        <f t="shared" si="9"/>
        <v>SH19-13414</v>
      </c>
      <c r="H551" s="430"/>
      <c r="I551" s="428"/>
      <c r="J551" s="431"/>
      <c r="K551" s="432"/>
      <c r="L551" s="429"/>
      <c r="M551" s="433"/>
      <c r="N551" s="429"/>
    </row>
    <row r="552" spans="1:14" s="434" customFormat="1" ht="18" customHeight="1">
      <c r="A552" s="351">
        <v>542</v>
      </c>
      <c r="B552" s="107" t="s">
        <v>1746</v>
      </c>
      <c r="C552" s="108"/>
      <c r="D552" s="402" t="s">
        <v>18844</v>
      </c>
      <c r="E552" s="324" t="s">
        <v>1709</v>
      </c>
      <c r="F552" s="126">
        <v>0</v>
      </c>
      <c r="G552" s="107" t="str">
        <f t="shared" si="9"/>
        <v>SH19-13415</v>
      </c>
      <c r="H552" s="430"/>
      <c r="I552" s="428"/>
      <c r="J552" s="431"/>
      <c r="K552" s="432"/>
      <c r="L552" s="429"/>
      <c r="M552" s="433"/>
      <c r="N552" s="429"/>
    </row>
    <row r="553" spans="1:14" s="434" customFormat="1" ht="18" customHeight="1">
      <c r="A553" s="351">
        <v>543</v>
      </c>
      <c r="B553" s="107" t="s">
        <v>1746</v>
      </c>
      <c r="C553" s="108"/>
      <c r="D553" s="402" t="s">
        <v>18845</v>
      </c>
      <c r="E553" s="324" t="s">
        <v>1709</v>
      </c>
      <c r="F553" s="126">
        <v>0</v>
      </c>
      <c r="G553" s="107" t="str">
        <f t="shared" si="9"/>
        <v>SH19-13416</v>
      </c>
      <c r="H553" s="430"/>
      <c r="I553" s="428"/>
      <c r="J553" s="431"/>
      <c r="K553" s="432"/>
      <c r="L553" s="429"/>
      <c r="M553" s="433"/>
      <c r="N553" s="429"/>
    </row>
    <row r="554" spans="1:14" s="434" customFormat="1" ht="18" customHeight="1">
      <c r="A554" s="351">
        <v>544</v>
      </c>
      <c r="B554" s="107" t="s">
        <v>142</v>
      </c>
      <c r="C554" s="108">
        <v>43813</v>
      </c>
      <c r="D554" s="416" t="s">
        <v>18846</v>
      </c>
      <c r="E554" s="324" t="s">
        <v>1709</v>
      </c>
      <c r="F554" s="126">
        <v>2855.9</v>
      </c>
      <c r="G554" s="107" t="str">
        <f t="shared" si="9"/>
        <v>SH19-13417</v>
      </c>
      <c r="H554" s="430"/>
      <c r="I554" s="428"/>
      <c r="J554" s="431"/>
      <c r="K554" s="432"/>
      <c r="L554" s="429"/>
      <c r="M554" s="433"/>
      <c r="N554" s="429"/>
    </row>
    <row r="555" spans="1:14" s="434" customFormat="1" ht="18" customHeight="1">
      <c r="A555" s="351">
        <v>545</v>
      </c>
      <c r="B555" s="107" t="s">
        <v>142</v>
      </c>
      <c r="C555" s="108">
        <v>43813</v>
      </c>
      <c r="D555" s="416" t="s">
        <v>18847</v>
      </c>
      <c r="E555" s="324" t="s">
        <v>1709</v>
      </c>
      <c r="F555" s="126">
        <v>373.33</v>
      </c>
      <c r="G555" s="107" t="str">
        <f t="shared" si="9"/>
        <v>SH19-13418</v>
      </c>
      <c r="H555" s="430"/>
      <c r="I555" s="428"/>
      <c r="J555" s="431"/>
      <c r="K555" s="432"/>
      <c r="L555" s="429"/>
      <c r="M555" s="433"/>
      <c r="N555" s="429"/>
    </row>
    <row r="556" spans="1:14" s="434" customFormat="1" ht="18" customHeight="1">
      <c r="A556" s="351">
        <v>546</v>
      </c>
      <c r="B556" s="107" t="s">
        <v>42</v>
      </c>
      <c r="C556" s="108">
        <v>43813</v>
      </c>
      <c r="D556" s="416" t="s">
        <v>18848</v>
      </c>
      <c r="E556" s="324" t="s">
        <v>19132</v>
      </c>
      <c r="F556" s="126">
        <v>899.42</v>
      </c>
      <c r="G556" s="107" t="str">
        <f t="shared" si="9"/>
        <v>SH19-13419</v>
      </c>
      <c r="H556" s="430"/>
      <c r="I556" s="428"/>
      <c r="J556" s="431"/>
      <c r="K556" s="432"/>
      <c r="L556" s="429"/>
      <c r="M556" s="433"/>
      <c r="N556" s="429"/>
    </row>
    <row r="557" spans="1:14" s="434" customFormat="1" ht="18" customHeight="1">
      <c r="A557" s="351">
        <v>547</v>
      </c>
      <c r="B557" s="107" t="s">
        <v>55</v>
      </c>
      <c r="C557" s="108">
        <v>43815</v>
      </c>
      <c r="D557" s="416" t="s">
        <v>18849</v>
      </c>
      <c r="E557" s="324" t="s">
        <v>1709</v>
      </c>
      <c r="F557" s="126">
        <v>1378.72</v>
      </c>
      <c r="G557" s="107" t="str">
        <f t="shared" si="9"/>
        <v>SH19-13420</v>
      </c>
      <c r="H557" s="430"/>
      <c r="I557" s="428"/>
      <c r="J557" s="431"/>
      <c r="K557" s="432"/>
      <c r="L557" s="429"/>
      <c r="M557" s="433"/>
      <c r="N557" s="429"/>
    </row>
    <row r="558" spans="1:14" s="434" customFormat="1" ht="18" customHeight="1">
      <c r="A558" s="351">
        <v>548</v>
      </c>
      <c r="B558" s="107" t="s">
        <v>55</v>
      </c>
      <c r="C558" s="108">
        <v>43815</v>
      </c>
      <c r="D558" s="416" t="s">
        <v>18850</v>
      </c>
      <c r="E558" s="324" t="s">
        <v>1709</v>
      </c>
      <c r="F558" s="126">
        <v>1595.52</v>
      </c>
      <c r="G558" s="107" t="str">
        <f t="shared" si="9"/>
        <v>SH19-13421</v>
      </c>
      <c r="H558" s="430"/>
      <c r="I558" s="428"/>
      <c r="J558" s="431"/>
      <c r="K558" s="432"/>
      <c r="L558" s="429"/>
      <c r="M558" s="433"/>
      <c r="N558" s="429"/>
    </row>
    <row r="559" spans="1:14" s="434" customFormat="1" ht="18" customHeight="1">
      <c r="A559" s="351">
        <v>549</v>
      </c>
      <c r="B559" s="107" t="s">
        <v>42</v>
      </c>
      <c r="C559" s="108">
        <v>43816</v>
      </c>
      <c r="D559" s="416" t="s">
        <v>18851</v>
      </c>
      <c r="E559" s="324" t="s">
        <v>19130</v>
      </c>
      <c r="F559" s="126">
        <v>8676.2000000000007</v>
      </c>
      <c r="G559" s="107" t="str">
        <f t="shared" si="9"/>
        <v>SH19-13422</v>
      </c>
      <c r="H559" s="430"/>
      <c r="I559" s="428"/>
      <c r="J559" s="431"/>
      <c r="K559" s="432"/>
      <c r="L559" s="429"/>
      <c r="M559" s="433"/>
      <c r="N559" s="429"/>
    </row>
    <row r="560" spans="1:14" s="434" customFormat="1" ht="18" customHeight="1">
      <c r="A560" s="351">
        <v>550</v>
      </c>
      <c r="B560" s="107" t="s">
        <v>42</v>
      </c>
      <c r="C560" s="108">
        <v>43816</v>
      </c>
      <c r="D560" s="416" t="s">
        <v>18852</v>
      </c>
      <c r="E560" s="324" t="s">
        <v>19130</v>
      </c>
      <c r="F560" s="126">
        <v>2610.0100000000002</v>
      </c>
      <c r="G560" s="107" t="str">
        <f t="shared" si="9"/>
        <v>SH19-13423</v>
      </c>
      <c r="H560" s="430"/>
      <c r="I560" s="428"/>
      <c r="J560" s="431"/>
      <c r="K560" s="432"/>
      <c r="L560" s="429"/>
      <c r="M560" s="433"/>
      <c r="N560" s="429"/>
    </row>
    <row r="561" spans="1:14" s="434" customFormat="1" ht="18" customHeight="1">
      <c r="A561" s="351">
        <v>551</v>
      </c>
      <c r="B561" s="107" t="s">
        <v>42</v>
      </c>
      <c r="C561" s="108">
        <v>43816</v>
      </c>
      <c r="D561" s="416" t="s">
        <v>18853</v>
      </c>
      <c r="E561" s="324" t="s">
        <v>19130</v>
      </c>
      <c r="F561" s="126">
        <v>6262.26</v>
      </c>
      <c r="G561" s="107" t="str">
        <f t="shared" si="9"/>
        <v>SH19-13424</v>
      </c>
      <c r="H561" s="430"/>
      <c r="I561" s="428"/>
      <c r="J561" s="431"/>
      <c r="K561" s="432"/>
      <c r="L561" s="429"/>
      <c r="M561" s="433"/>
      <c r="N561" s="429"/>
    </row>
    <row r="562" spans="1:14" s="434" customFormat="1" ht="18" customHeight="1">
      <c r="A562" s="351">
        <v>552</v>
      </c>
      <c r="B562" s="107" t="s">
        <v>42</v>
      </c>
      <c r="C562" s="108">
        <v>43816</v>
      </c>
      <c r="D562" s="416" t="s">
        <v>18854</v>
      </c>
      <c r="E562" s="324" t="s">
        <v>19130</v>
      </c>
      <c r="F562" s="126">
        <v>8591.68</v>
      </c>
      <c r="G562" s="107" t="str">
        <f t="shared" si="9"/>
        <v>SH19-13425</v>
      </c>
      <c r="H562" s="430"/>
      <c r="I562" s="428"/>
      <c r="J562" s="431"/>
      <c r="K562" s="432"/>
      <c r="L562" s="429"/>
      <c r="M562" s="433"/>
      <c r="N562" s="429"/>
    </row>
    <row r="563" spans="1:14" s="434" customFormat="1" ht="18" customHeight="1">
      <c r="A563" s="351">
        <v>553</v>
      </c>
      <c r="B563" s="107" t="s">
        <v>42</v>
      </c>
      <c r="C563" s="108">
        <v>43816</v>
      </c>
      <c r="D563" s="416" t="s">
        <v>18855</v>
      </c>
      <c r="E563" s="324" t="s">
        <v>19130</v>
      </c>
      <c r="F563" s="126">
        <v>2500.9899999999998</v>
      </c>
      <c r="G563" s="107" t="str">
        <f t="shared" si="9"/>
        <v>SH19-13426</v>
      </c>
      <c r="H563" s="430"/>
      <c r="I563" s="428"/>
      <c r="J563" s="431"/>
      <c r="K563" s="432"/>
      <c r="L563" s="429"/>
      <c r="M563" s="433"/>
      <c r="N563" s="429"/>
    </row>
    <row r="564" spans="1:14" s="434" customFormat="1" ht="18" customHeight="1">
      <c r="A564" s="351">
        <v>554</v>
      </c>
      <c r="B564" s="107" t="s">
        <v>43</v>
      </c>
      <c r="C564" s="108">
        <v>43813</v>
      </c>
      <c r="D564" s="416" t="s">
        <v>18856</v>
      </c>
      <c r="E564" s="324" t="s">
        <v>1709</v>
      </c>
      <c r="F564" s="126">
        <v>5680.09</v>
      </c>
      <c r="G564" s="107" t="str">
        <f t="shared" si="9"/>
        <v>SH19-13427</v>
      </c>
      <c r="H564" s="430"/>
      <c r="I564" s="428"/>
      <c r="J564" s="431"/>
      <c r="K564" s="432"/>
      <c r="L564" s="429"/>
      <c r="M564" s="433"/>
      <c r="N564" s="429"/>
    </row>
    <row r="565" spans="1:14" s="434" customFormat="1" ht="18" customHeight="1">
      <c r="A565" s="351">
        <v>555</v>
      </c>
      <c r="B565" s="107" t="s">
        <v>42</v>
      </c>
      <c r="C565" s="108">
        <v>43816</v>
      </c>
      <c r="D565" s="416" t="s">
        <v>18857</v>
      </c>
      <c r="E565" s="324" t="s">
        <v>19130</v>
      </c>
      <c r="F565" s="126">
        <v>9098.4699999999993</v>
      </c>
      <c r="G565" s="107" t="str">
        <f t="shared" si="9"/>
        <v>SH19-13428</v>
      </c>
      <c r="H565" s="430"/>
      <c r="I565" s="428"/>
      <c r="J565" s="431"/>
      <c r="K565" s="432"/>
      <c r="L565" s="429"/>
      <c r="M565" s="433"/>
      <c r="N565" s="429"/>
    </row>
    <row r="566" spans="1:14" s="434" customFormat="1" ht="18" customHeight="1">
      <c r="A566" s="351">
        <v>556</v>
      </c>
      <c r="B566" s="107"/>
      <c r="C566" s="108"/>
      <c r="D566" s="401" t="s">
        <v>18858</v>
      </c>
      <c r="E566" s="324" t="s">
        <v>1709</v>
      </c>
      <c r="F566" s="126">
        <v>0</v>
      </c>
      <c r="G566" s="107" t="str">
        <f t="shared" si="9"/>
        <v>SH19-13429</v>
      </c>
      <c r="H566" s="430"/>
      <c r="I566" s="428"/>
      <c r="J566" s="431"/>
      <c r="K566" s="432"/>
      <c r="L566" s="429"/>
      <c r="M566" s="433"/>
      <c r="N566" s="429"/>
    </row>
    <row r="567" spans="1:14" s="434" customFormat="1" ht="18" customHeight="1">
      <c r="A567" s="351">
        <v>557</v>
      </c>
      <c r="B567" s="107" t="s">
        <v>42</v>
      </c>
      <c r="C567" s="108">
        <v>43816</v>
      </c>
      <c r="D567" s="416" t="s">
        <v>18859</v>
      </c>
      <c r="E567" s="324" t="s">
        <v>19130</v>
      </c>
      <c r="F567" s="126">
        <v>3193.57</v>
      </c>
      <c r="G567" s="107" t="str">
        <f t="shared" si="9"/>
        <v>SH19-13430</v>
      </c>
      <c r="H567" s="430"/>
      <c r="I567" s="428"/>
      <c r="J567" s="431"/>
      <c r="K567" s="432"/>
      <c r="L567" s="429"/>
      <c r="M567" s="433"/>
      <c r="N567" s="429"/>
    </row>
    <row r="568" spans="1:14" s="434" customFormat="1" ht="18" customHeight="1">
      <c r="A568" s="351">
        <v>558</v>
      </c>
      <c r="B568" s="107" t="s">
        <v>42</v>
      </c>
      <c r="C568" s="108">
        <v>43816</v>
      </c>
      <c r="D568" s="416" t="s">
        <v>18860</v>
      </c>
      <c r="E568" s="324" t="s">
        <v>19130</v>
      </c>
      <c r="F568" s="126">
        <v>1239.1600000000001</v>
      </c>
      <c r="G568" s="107" t="str">
        <f t="shared" si="9"/>
        <v>SH19-13431</v>
      </c>
      <c r="H568" s="430"/>
      <c r="I568" s="428"/>
      <c r="J568" s="431"/>
      <c r="K568" s="432"/>
      <c r="L568" s="429"/>
      <c r="M568" s="433"/>
      <c r="N568" s="429"/>
    </row>
    <row r="569" spans="1:14" s="434" customFormat="1" ht="18" customHeight="1">
      <c r="A569" s="351">
        <v>559</v>
      </c>
      <c r="B569" s="107" t="s">
        <v>237</v>
      </c>
      <c r="C569" s="108">
        <v>43815</v>
      </c>
      <c r="D569" s="416" t="s">
        <v>18861</v>
      </c>
      <c r="E569" s="324" t="s">
        <v>1709</v>
      </c>
      <c r="F569" s="126">
        <v>6327.3</v>
      </c>
      <c r="G569" s="107" t="str">
        <f t="shared" si="9"/>
        <v>SH19-13432</v>
      </c>
      <c r="H569" s="430"/>
      <c r="I569" s="428"/>
      <c r="J569" s="431"/>
      <c r="K569" s="432"/>
      <c r="L569" s="429"/>
      <c r="M569" s="433"/>
      <c r="N569" s="429"/>
    </row>
    <row r="570" spans="1:14" s="434" customFormat="1" ht="18" customHeight="1">
      <c r="A570" s="351">
        <v>560</v>
      </c>
      <c r="B570" s="107" t="s">
        <v>1746</v>
      </c>
      <c r="C570" s="108"/>
      <c r="D570" s="402" t="s">
        <v>18862</v>
      </c>
      <c r="E570" s="324" t="s">
        <v>1709</v>
      </c>
      <c r="F570" s="126">
        <v>0</v>
      </c>
      <c r="G570" s="107" t="str">
        <f t="shared" si="9"/>
        <v>SH19-13433</v>
      </c>
      <c r="H570" s="430"/>
      <c r="I570" s="428"/>
      <c r="J570" s="431"/>
      <c r="K570" s="432"/>
      <c r="L570" s="429"/>
      <c r="M570" s="433"/>
      <c r="N570" s="429"/>
    </row>
    <row r="571" spans="1:14" s="434" customFormat="1" ht="18" customHeight="1">
      <c r="A571" s="351">
        <v>561</v>
      </c>
      <c r="B571" s="107" t="s">
        <v>42</v>
      </c>
      <c r="C571" s="108">
        <v>43816</v>
      </c>
      <c r="D571" s="416" t="s">
        <v>18863</v>
      </c>
      <c r="E571" s="324" t="s">
        <v>19130</v>
      </c>
      <c r="F571" s="126">
        <v>8791.5400000000009</v>
      </c>
      <c r="G571" s="107" t="str">
        <f t="shared" si="9"/>
        <v>SH19-13434</v>
      </c>
      <c r="H571" s="430"/>
      <c r="I571" s="428"/>
      <c r="J571" s="431"/>
      <c r="K571" s="432"/>
      <c r="L571" s="429"/>
      <c r="M571" s="433"/>
      <c r="N571" s="429"/>
    </row>
    <row r="572" spans="1:14" s="434" customFormat="1" ht="18" customHeight="1">
      <c r="A572" s="351">
        <v>562</v>
      </c>
      <c r="B572" s="107" t="s">
        <v>42</v>
      </c>
      <c r="C572" s="108">
        <v>43816</v>
      </c>
      <c r="D572" s="416" t="s">
        <v>18864</v>
      </c>
      <c r="E572" s="324" t="s">
        <v>19130</v>
      </c>
      <c r="F572" s="126">
        <v>2141.87</v>
      </c>
      <c r="G572" s="107" t="str">
        <f t="shared" si="9"/>
        <v>SH19-13435</v>
      </c>
      <c r="H572" s="430"/>
      <c r="I572" s="428"/>
      <c r="J572" s="431"/>
      <c r="K572" s="432"/>
      <c r="L572" s="429"/>
      <c r="M572" s="433"/>
      <c r="N572" s="429"/>
    </row>
    <row r="573" spans="1:14" s="434" customFormat="1" ht="18" customHeight="1">
      <c r="A573" s="351">
        <v>563</v>
      </c>
      <c r="B573" s="107" t="s">
        <v>43</v>
      </c>
      <c r="C573" s="108">
        <v>43815</v>
      </c>
      <c r="D573" s="416" t="s">
        <v>18865</v>
      </c>
      <c r="E573" s="324" t="s">
        <v>1709</v>
      </c>
      <c r="F573" s="126">
        <v>8377.99</v>
      </c>
      <c r="G573" s="107" t="str">
        <f t="shared" si="9"/>
        <v>SH19-13436</v>
      </c>
      <c r="H573" s="430"/>
      <c r="I573" s="428"/>
      <c r="J573" s="431"/>
      <c r="K573" s="432"/>
      <c r="L573" s="429"/>
      <c r="M573" s="433"/>
      <c r="N573" s="429"/>
    </row>
    <row r="574" spans="1:14" s="434" customFormat="1" ht="18" customHeight="1">
      <c r="A574" s="351">
        <v>564</v>
      </c>
      <c r="B574" s="107" t="s">
        <v>42</v>
      </c>
      <c r="C574" s="108">
        <v>43816</v>
      </c>
      <c r="D574" s="416" t="s">
        <v>18866</v>
      </c>
      <c r="E574" s="324" t="s">
        <v>19130</v>
      </c>
      <c r="F574" s="126">
        <v>12417.34</v>
      </c>
      <c r="G574" s="107" t="str">
        <f t="shared" si="9"/>
        <v>SH19-13437</v>
      </c>
      <c r="H574" s="430"/>
      <c r="I574" s="428"/>
      <c r="J574" s="431"/>
      <c r="K574" s="432"/>
      <c r="L574" s="429"/>
      <c r="M574" s="433"/>
      <c r="N574" s="429"/>
    </row>
    <row r="575" spans="1:14" s="434" customFormat="1" ht="18" customHeight="1">
      <c r="A575" s="351">
        <v>565</v>
      </c>
      <c r="B575" s="107" t="s">
        <v>42</v>
      </c>
      <c r="C575" s="108">
        <v>43816</v>
      </c>
      <c r="D575" s="416" t="s">
        <v>18867</v>
      </c>
      <c r="E575" s="324" t="s">
        <v>19130</v>
      </c>
      <c r="F575" s="126">
        <v>11859.5</v>
      </c>
      <c r="G575" s="107" t="str">
        <f t="shared" si="9"/>
        <v>SH19-13438</v>
      </c>
      <c r="H575" s="430"/>
      <c r="I575" s="428"/>
      <c r="J575" s="431"/>
      <c r="K575" s="432"/>
      <c r="L575" s="429"/>
      <c r="M575" s="433"/>
      <c r="N575" s="429"/>
    </row>
    <row r="576" spans="1:14" s="434" customFormat="1" ht="18" customHeight="1">
      <c r="A576" s="351">
        <v>566</v>
      </c>
      <c r="B576" s="107" t="s">
        <v>42</v>
      </c>
      <c r="C576" s="108">
        <v>43816</v>
      </c>
      <c r="D576" s="416" t="s">
        <v>18868</v>
      </c>
      <c r="E576" s="324" t="s">
        <v>19130</v>
      </c>
      <c r="F576" s="126">
        <v>69.88</v>
      </c>
      <c r="G576" s="107" t="str">
        <f t="shared" si="9"/>
        <v>SH19-13439</v>
      </c>
      <c r="H576" s="430"/>
      <c r="I576" s="428"/>
      <c r="J576" s="431"/>
      <c r="K576" s="432"/>
      <c r="L576" s="429"/>
      <c r="M576" s="433"/>
      <c r="N576" s="429"/>
    </row>
    <row r="577" spans="1:14" s="434" customFormat="1" ht="18" customHeight="1">
      <c r="A577" s="351">
        <v>567</v>
      </c>
      <c r="B577" s="107" t="s">
        <v>42</v>
      </c>
      <c r="C577" s="108">
        <v>43816</v>
      </c>
      <c r="D577" s="416" t="s">
        <v>18869</v>
      </c>
      <c r="E577" s="324" t="s">
        <v>19130</v>
      </c>
      <c r="F577" s="126">
        <v>12124.68</v>
      </c>
      <c r="G577" s="107" t="str">
        <f t="shared" si="9"/>
        <v>SH19-13440</v>
      </c>
      <c r="H577" s="430"/>
      <c r="I577" s="428"/>
      <c r="J577" s="431"/>
      <c r="K577" s="432"/>
      <c r="L577" s="429"/>
      <c r="M577" s="433"/>
      <c r="N577" s="429"/>
    </row>
    <row r="578" spans="1:14" s="434" customFormat="1" ht="18" customHeight="1">
      <c r="A578" s="351">
        <v>568</v>
      </c>
      <c r="B578" s="107" t="s">
        <v>42</v>
      </c>
      <c r="C578" s="108">
        <v>43816</v>
      </c>
      <c r="D578" s="416" t="s">
        <v>18870</v>
      </c>
      <c r="E578" s="324" t="s">
        <v>19130</v>
      </c>
      <c r="F578" s="126">
        <v>3810.7</v>
      </c>
      <c r="G578" s="107" t="str">
        <f t="shared" si="9"/>
        <v>SH19-13441</v>
      </c>
      <c r="H578" s="430"/>
      <c r="I578" s="428"/>
      <c r="J578" s="431"/>
      <c r="K578" s="432"/>
      <c r="L578" s="429"/>
      <c r="M578" s="433"/>
      <c r="N578" s="429"/>
    </row>
    <row r="579" spans="1:14" s="434" customFormat="1" ht="18" customHeight="1">
      <c r="A579" s="351">
        <v>569</v>
      </c>
      <c r="B579" s="107" t="s">
        <v>42</v>
      </c>
      <c r="C579" s="108">
        <v>43816</v>
      </c>
      <c r="D579" s="416" t="s">
        <v>18871</v>
      </c>
      <c r="E579" s="324" t="s">
        <v>19130</v>
      </c>
      <c r="F579" s="126">
        <v>8871.6</v>
      </c>
      <c r="G579" s="107" t="str">
        <f t="shared" si="9"/>
        <v>SH19-13442</v>
      </c>
      <c r="H579" s="430"/>
      <c r="I579" s="428"/>
      <c r="J579" s="431"/>
      <c r="K579" s="432"/>
      <c r="L579" s="429"/>
      <c r="M579" s="433"/>
      <c r="N579" s="429"/>
    </row>
    <row r="580" spans="1:14" s="434" customFormat="1" ht="18" customHeight="1">
      <c r="A580" s="351">
        <v>570</v>
      </c>
      <c r="B580" s="107" t="s">
        <v>1746</v>
      </c>
      <c r="C580" s="108"/>
      <c r="D580" s="402" t="s">
        <v>18872</v>
      </c>
      <c r="E580" s="324" t="s">
        <v>1709</v>
      </c>
      <c r="F580" s="126">
        <v>0</v>
      </c>
      <c r="G580" s="107" t="str">
        <f t="shared" si="9"/>
        <v>SH19-13443</v>
      </c>
      <c r="H580" s="430"/>
      <c r="I580" s="428"/>
      <c r="J580" s="431"/>
      <c r="K580" s="432"/>
      <c r="L580" s="429"/>
      <c r="M580" s="433"/>
      <c r="N580" s="429"/>
    </row>
    <row r="581" spans="1:14" s="434" customFormat="1" ht="18" customHeight="1">
      <c r="A581" s="351">
        <v>571</v>
      </c>
      <c r="B581" s="107" t="s">
        <v>1746</v>
      </c>
      <c r="C581" s="108"/>
      <c r="D581" s="402" t="s">
        <v>18873</v>
      </c>
      <c r="E581" s="324" t="s">
        <v>1709</v>
      </c>
      <c r="F581" s="126">
        <v>0</v>
      </c>
      <c r="G581" s="107" t="str">
        <f t="shared" si="9"/>
        <v>SH19-13444</v>
      </c>
      <c r="H581" s="430"/>
      <c r="I581" s="428"/>
      <c r="J581" s="431"/>
      <c r="K581" s="432"/>
      <c r="L581" s="429"/>
      <c r="M581" s="433"/>
      <c r="N581" s="429"/>
    </row>
    <row r="582" spans="1:14" s="434" customFormat="1" ht="18" customHeight="1">
      <c r="A582" s="351">
        <v>572</v>
      </c>
      <c r="B582" s="107" t="s">
        <v>1754</v>
      </c>
      <c r="C582" s="108">
        <v>43815</v>
      </c>
      <c r="D582" s="416" t="s">
        <v>18874</v>
      </c>
      <c r="E582" s="324" t="s">
        <v>1709</v>
      </c>
      <c r="F582" s="126">
        <v>8324.18</v>
      </c>
      <c r="G582" s="107" t="str">
        <f t="shared" si="9"/>
        <v>SH19-13445</v>
      </c>
      <c r="H582" s="430"/>
      <c r="I582" s="428"/>
      <c r="J582" s="431"/>
      <c r="K582" s="432"/>
      <c r="L582" s="429"/>
      <c r="M582" s="433"/>
      <c r="N582" s="429"/>
    </row>
    <row r="583" spans="1:14" s="434" customFormat="1" ht="18" customHeight="1">
      <c r="A583" s="351">
        <v>573</v>
      </c>
      <c r="B583" s="107" t="s">
        <v>225</v>
      </c>
      <c r="C583" s="108">
        <v>43815</v>
      </c>
      <c r="D583" s="416" t="s">
        <v>18875</v>
      </c>
      <c r="E583" s="324" t="s">
        <v>1709</v>
      </c>
      <c r="F583" s="126">
        <v>1681.39</v>
      </c>
      <c r="G583" s="107" t="str">
        <f t="shared" si="9"/>
        <v>SH19-13446</v>
      </c>
      <c r="H583" s="430"/>
      <c r="I583" s="428"/>
      <c r="J583" s="431"/>
      <c r="K583" s="432"/>
      <c r="L583" s="429"/>
      <c r="M583" s="433"/>
      <c r="N583" s="429"/>
    </row>
    <row r="584" spans="1:14" s="434" customFormat="1" ht="18" customHeight="1">
      <c r="A584" s="351">
        <v>574</v>
      </c>
      <c r="B584" s="107" t="s">
        <v>291</v>
      </c>
      <c r="C584" s="108">
        <v>43815</v>
      </c>
      <c r="D584" s="416" t="s">
        <v>18876</v>
      </c>
      <c r="E584" s="324" t="s">
        <v>1709</v>
      </c>
      <c r="F584" s="126">
        <v>7570.56</v>
      </c>
      <c r="G584" s="107" t="str">
        <f t="shared" si="9"/>
        <v>SH19-13447</v>
      </c>
      <c r="H584" s="430"/>
      <c r="I584" s="428"/>
      <c r="J584" s="431"/>
      <c r="K584" s="432"/>
      <c r="L584" s="429"/>
      <c r="M584" s="433"/>
      <c r="N584" s="429"/>
    </row>
    <row r="585" spans="1:14" s="434" customFormat="1" ht="18" customHeight="1">
      <c r="A585" s="351">
        <v>575</v>
      </c>
      <c r="B585" s="107" t="s">
        <v>330</v>
      </c>
      <c r="C585" s="108">
        <v>43815</v>
      </c>
      <c r="D585" s="416" t="s">
        <v>18877</v>
      </c>
      <c r="E585" s="324" t="s">
        <v>1709</v>
      </c>
      <c r="F585" s="126">
        <f>7.93+1852.04</f>
        <v>1859.97</v>
      </c>
      <c r="G585" s="107" t="str">
        <f t="shared" si="9"/>
        <v>SH19-13448</v>
      </c>
      <c r="H585" s="430"/>
      <c r="I585" s="428"/>
      <c r="J585" s="431"/>
      <c r="K585" s="432"/>
      <c r="L585" s="429"/>
      <c r="M585" s="433"/>
      <c r="N585" s="429"/>
    </row>
    <row r="586" spans="1:14" s="434" customFormat="1" ht="18" customHeight="1">
      <c r="A586" s="351">
        <v>576</v>
      </c>
      <c r="B586" s="107"/>
      <c r="C586" s="108"/>
      <c r="D586" s="401" t="s">
        <v>18878</v>
      </c>
      <c r="E586" s="324" t="s">
        <v>1709</v>
      </c>
      <c r="F586" s="126">
        <v>0</v>
      </c>
      <c r="G586" s="107" t="str">
        <f t="shared" si="9"/>
        <v>SH19-13449</v>
      </c>
      <c r="H586" s="430"/>
      <c r="I586" s="428"/>
      <c r="J586" s="431"/>
      <c r="K586" s="432"/>
      <c r="L586" s="429"/>
      <c r="M586" s="433"/>
      <c r="N586" s="429"/>
    </row>
    <row r="587" spans="1:14" s="434" customFormat="1" ht="18" customHeight="1">
      <c r="A587" s="351">
        <v>577</v>
      </c>
      <c r="B587" s="107" t="s">
        <v>42</v>
      </c>
      <c r="C587" s="108">
        <v>43816</v>
      </c>
      <c r="D587" s="416" t="s">
        <v>18879</v>
      </c>
      <c r="E587" s="324" t="s">
        <v>19130</v>
      </c>
      <c r="F587" s="126">
        <v>9265.4500000000007</v>
      </c>
      <c r="G587" s="107" t="str">
        <f t="shared" si="9"/>
        <v>SH19-13450</v>
      </c>
      <c r="H587" s="430"/>
      <c r="I587" s="428"/>
      <c r="J587" s="431"/>
      <c r="K587" s="432"/>
      <c r="L587" s="429"/>
      <c r="M587" s="433"/>
      <c r="N587" s="429"/>
    </row>
    <row r="588" spans="1:14" s="434" customFormat="1" ht="18" customHeight="1">
      <c r="A588" s="351">
        <v>578</v>
      </c>
      <c r="B588" s="107" t="s">
        <v>42</v>
      </c>
      <c r="C588" s="108">
        <v>43816</v>
      </c>
      <c r="D588" s="416" t="s">
        <v>18880</v>
      </c>
      <c r="E588" s="324" t="s">
        <v>19130</v>
      </c>
      <c r="F588" s="126">
        <v>8917.94</v>
      </c>
      <c r="G588" s="107" t="str">
        <f t="shared" ref="G588:G652" si="10">D588</f>
        <v>SH19-13451</v>
      </c>
      <c r="H588" s="430"/>
      <c r="I588" s="428"/>
      <c r="J588" s="431"/>
      <c r="K588" s="432"/>
      <c r="L588" s="429"/>
      <c r="M588" s="433"/>
      <c r="N588" s="429"/>
    </row>
    <row r="589" spans="1:14" s="434" customFormat="1" ht="18" customHeight="1">
      <c r="A589" s="351">
        <v>579</v>
      </c>
      <c r="B589" s="107" t="s">
        <v>42</v>
      </c>
      <c r="C589" s="108">
        <v>43816</v>
      </c>
      <c r="D589" s="416" t="s">
        <v>18881</v>
      </c>
      <c r="E589" s="324" t="s">
        <v>19130</v>
      </c>
      <c r="F589" s="126">
        <v>13426.04</v>
      </c>
      <c r="G589" s="107" t="str">
        <f t="shared" si="10"/>
        <v>SH19-13452</v>
      </c>
      <c r="H589" s="430"/>
      <c r="I589" s="428"/>
      <c r="J589" s="431"/>
      <c r="K589" s="432"/>
      <c r="L589" s="429"/>
      <c r="M589" s="433"/>
      <c r="N589" s="429"/>
    </row>
    <row r="590" spans="1:14" s="434" customFormat="1" ht="18" customHeight="1">
      <c r="A590" s="351">
        <v>580</v>
      </c>
      <c r="B590" s="107" t="s">
        <v>346</v>
      </c>
      <c r="C590" s="108">
        <v>43815</v>
      </c>
      <c r="D590" s="416" t="s">
        <v>18882</v>
      </c>
      <c r="E590" s="324" t="s">
        <v>1709</v>
      </c>
      <c r="F590" s="126">
        <v>3030</v>
      </c>
      <c r="G590" s="107" t="str">
        <f t="shared" si="10"/>
        <v>SH19-13453</v>
      </c>
      <c r="H590" s="430"/>
      <c r="I590" s="428"/>
      <c r="J590" s="431"/>
      <c r="K590" s="432"/>
      <c r="L590" s="429"/>
      <c r="M590" s="433"/>
      <c r="N590" s="429"/>
    </row>
    <row r="591" spans="1:14" s="434" customFormat="1" ht="18" customHeight="1">
      <c r="A591" s="351">
        <v>581</v>
      </c>
      <c r="B591" s="107" t="s">
        <v>329</v>
      </c>
      <c r="C591" s="108">
        <v>43815</v>
      </c>
      <c r="D591" s="416" t="s">
        <v>18883</v>
      </c>
      <c r="E591" s="324" t="s">
        <v>1709</v>
      </c>
      <c r="F591" s="126">
        <v>4003.53</v>
      </c>
      <c r="G591" s="107" t="str">
        <f t="shared" si="10"/>
        <v>SH19-13454</v>
      </c>
      <c r="H591" s="430"/>
      <c r="I591" s="428"/>
      <c r="J591" s="431"/>
      <c r="K591" s="432"/>
      <c r="L591" s="429"/>
      <c r="M591" s="433"/>
      <c r="N591" s="429"/>
    </row>
    <row r="592" spans="1:14" s="434" customFormat="1" ht="18" customHeight="1">
      <c r="A592" s="351">
        <v>582</v>
      </c>
      <c r="B592" s="107" t="s">
        <v>142</v>
      </c>
      <c r="C592" s="108">
        <v>43815</v>
      </c>
      <c r="D592" s="416" t="s">
        <v>18884</v>
      </c>
      <c r="E592" s="324" t="s">
        <v>1709</v>
      </c>
      <c r="F592" s="126">
        <v>1100.29</v>
      </c>
      <c r="G592" s="107" t="str">
        <f t="shared" si="10"/>
        <v>SH19-13455</v>
      </c>
      <c r="H592" s="430"/>
      <c r="I592" s="428"/>
      <c r="J592" s="431"/>
      <c r="K592" s="432"/>
      <c r="L592" s="429"/>
      <c r="M592" s="433"/>
      <c r="N592" s="429"/>
    </row>
    <row r="593" spans="1:14" s="434" customFormat="1" ht="18" customHeight="1">
      <c r="A593" s="351">
        <v>583</v>
      </c>
      <c r="B593" s="107" t="s">
        <v>142</v>
      </c>
      <c r="C593" s="108">
        <v>43815</v>
      </c>
      <c r="D593" s="416" t="s">
        <v>18885</v>
      </c>
      <c r="E593" s="324" t="s">
        <v>1709</v>
      </c>
      <c r="F593" s="126">
        <v>770.43</v>
      </c>
      <c r="G593" s="107" t="str">
        <f t="shared" si="10"/>
        <v>SH19-13456</v>
      </c>
      <c r="H593" s="430"/>
      <c r="I593" s="428"/>
      <c r="J593" s="431"/>
      <c r="K593" s="432"/>
      <c r="L593" s="429"/>
      <c r="M593" s="433"/>
      <c r="N593" s="429"/>
    </row>
    <row r="594" spans="1:14" s="434" customFormat="1" ht="18" customHeight="1">
      <c r="A594" s="351">
        <v>584</v>
      </c>
      <c r="B594" s="107" t="s">
        <v>238</v>
      </c>
      <c r="C594" s="108">
        <v>43815</v>
      </c>
      <c r="D594" s="416" t="s">
        <v>18886</v>
      </c>
      <c r="E594" s="324" t="s">
        <v>1709</v>
      </c>
      <c r="F594" s="126">
        <v>6971.45</v>
      </c>
      <c r="G594" s="107" t="str">
        <f t="shared" si="10"/>
        <v>SH19-13457</v>
      </c>
      <c r="H594" s="430"/>
      <c r="I594" s="428"/>
      <c r="J594" s="431"/>
      <c r="K594" s="432"/>
      <c r="L594" s="429"/>
      <c r="M594" s="433"/>
      <c r="N594" s="429"/>
    </row>
    <row r="595" spans="1:14" s="434" customFormat="1" ht="18" customHeight="1">
      <c r="A595" s="351">
        <v>585</v>
      </c>
      <c r="B595" s="107" t="s">
        <v>42</v>
      </c>
      <c r="C595" s="108">
        <v>44181</v>
      </c>
      <c r="D595" s="467" t="s">
        <v>18887</v>
      </c>
      <c r="E595" s="324"/>
      <c r="F595" s="126"/>
      <c r="G595" s="107" t="str">
        <f t="shared" si="10"/>
        <v>SH19-13458</v>
      </c>
      <c r="H595" s="430"/>
      <c r="I595" s="428"/>
      <c r="J595" s="431"/>
      <c r="K595" s="432"/>
      <c r="L595" s="429"/>
      <c r="M595" s="433"/>
      <c r="N595" s="429"/>
    </row>
    <row r="596" spans="1:14" s="434" customFormat="1" ht="18" customHeight="1">
      <c r="A596" s="351">
        <v>586</v>
      </c>
      <c r="B596" s="107" t="s">
        <v>288</v>
      </c>
      <c r="C596" s="108">
        <v>43815</v>
      </c>
      <c r="D596" s="416" t="s">
        <v>18888</v>
      </c>
      <c r="E596" s="324" t="s">
        <v>1709</v>
      </c>
      <c r="F596" s="126">
        <v>5187.9399999999996</v>
      </c>
      <c r="G596" s="107" t="str">
        <f t="shared" si="10"/>
        <v>SH19-13459</v>
      </c>
      <c r="H596" s="430"/>
      <c r="I596" s="428"/>
      <c r="J596" s="431"/>
      <c r="K596" s="432"/>
      <c r="L596" s="429"/>
      <c r="M596" s="433"/>
      <c r="N596" s="429"/>
    </row>
    <row r="597" spans="1:14" s="434" customFormat="1" ht="18" customHeight="1">
      <c r="A597" s="351">
        <v>587</v>
      </c>
      <c r="B597" s="107" t="s">
        <v>223</v>
      </c>
      <c r="C597" s="108">
        <v>43815</v>
      </c>
      <c r="D597" s="416" t="s">
        <v>18889</v>
      </c>
      <c r="E597" s="324" t="s">
        <v>1709</v>
      </c>
      <c r="F597" s="126">
        <v>612</v>
      </c>
      <c r="G597" s="107" t="str">
        <f t="shared" si="10"/>
        <v>SH19-13460</v>
      </c>
      <c r="H597" s="430"/>
      <c r="I597" s="428"/>
      <c r="J597" s="431"/>
      <c r="K597" s="432"/>
      <c r="L597" s="429"/>
      <c r="M597" s="433"/>
      <c r="N597" s="429"/>
    </row>
    <row r="598" spans="1:14" s="434" customFormat="1" ht="18" customHeight="1">
      <c r="A598" s="351">
        <v>588</v>
      </c>
      <c r="B598" s="107" t="s">
        <v>42</v>
      </c>
      <c r="C598" s="108">
        <v>43815</v>
      </c>
      <c r="D598" s="416" t="s">
        <v>18890</v>
      </c>
      <c r="E598" s="324" t="s">
        <v>19131</v>
      </c>
      <c r="F598" s="126">
        <v>708.05</v>
      </c>
      <c r="G598" s="107" t="str">
        <f t="shared" si="10"/>
        <v>SH19-13461</v>
      </c>
      <c r="H598" s="430"/>
      <c r="I598" s="428"/>
      <c r="J598" s="431"/>
      <c r="K598" s="432"/>
      <c r="L598" s="429"/>
      <c r="M598" s="433"/>
      <c r="N598" s="429"/>
    </row>
    <row r="599" spans="1:14" s="434" customFormat="1" ht="18" customHeight="1">
      <c r="A599" s="351">
        <v>589</v>
      </c>
      <c r="B599" s="107" t="s">
        <v>238</v>
      </c>
      <c r="C599" s="108">
        <v>43815</v>
      </c>
      <c r="D599" s="416" t="s">
        <v>18891</v>
      </c>
      <c r="E599" s="324" t="s">
        <v>1709</v>
      </c>
      <c r="F599" s="126">
        <v>2033.34</v>
      </c>
      <c r="G599" s="107" t="str">
        <f t="shared" si="10"/>
        <v>SH19-13462</v>
      </c>
      <c r="H599" s="430"/>
      <c r="I599" s="428"/>
      <c r="J599" s="431"/>
      <c r="K599" s="432"/>
      <c r="L599" s="429"/>
      <c r="M599" s="433"/>
      <c r="N599" s="429"/>
    </row>
    <row r="600" spans="1:14" s="434" customFormat="1" ht="18" customHeight="1">
      <c r="A600" s="351">
        <v>590</v>
      </c>
      <c r="B600" s="107" t="s">
        <v>43</v>
      </c>
      <c r="C600" s="108">
        <v>43815</v>
      </c>
      <c r="D600" s="416" t="s">
        <v>18892</v>
      </c>
      <c r="E600" s="324" t="s">
        <v>1709</v>
      </c>
      <c r="F600" s="126">
        <v>1084.17</v>
      </c>
      <c r="G600" s="107" t="str">
        <f t="shared" si="10"/>
        <v>SH19-13463</v>
      </c>
      <c r="H600" s="430"/>
      <c r="I600" s="428"/>
      <c r="J600" s="431"/>
      <c r="K600" s="432"/>
      <c r="L600" s="429"/>
      <c r="M600" s="433"/>
      <c r="N600" s="429"/>
    </row>
    <row r="601" spans="1:14" s="434" customFormat="1" ht="18" customHeight="1">
      <c r="A601" s="351">
        <v>591</v>
      </c>
      <c r="B601" s="107" t="s">
        <v>139</v>
      </c>
      <c r="C601" s="108">
        <v>43815</v>
      </c>
      <c r="D601" s="416" t="s">
        <v>18893</v>
      </c>
      <c r="E601" s="324" t="s">
        <v>1709</v>
      </c>
      <c r="F601" s="126">
        <v>2958</v>
      </c>
      <c r="G601" s="107" t="str">
        <f t="shared" si="10"/>
        <v>SH19-13464</v>
      </c>
      <c r="H601" s="430"/>
      <c r="I601" s="428"/>
      <c r="J601" s="431"/>
      <c r="K601" s="432"/>
      <c r="L601" s="429"/>
      <c r="M601" s="433"/>
      <c r="N601" s="429"/>
    </row>
    <row r="602" spans="1:14" s="434" customFormat="1" ht="18" customHeight="1">
      <c r="A602" s="351">
        <v>592</v>
      </c>
      <c r="B602" s="107" t="s">
        <v>1727</v>
      </c>
      <c r="C602" s="108">
        <v>43815</v>
      </c>
      <c r="D602" s="416" t="s">
        <v>18894</v>
      </c>
      <c r="E602" s="324" t="s">
        <v>1709</v>
      </c>
      <c r="F602" s="126">
        <v>315</v>
      </c>
      <c r="G602" s="107" t="str">
        <f t="shared" si="10"/>
        <v>SH19-13465</v>
      </c>
      <c r="H602" s="430"/>
      <c r="I602" s="428"/>
      <c r="J602" s="431"/>
      <c r="K602" s="432"/>
      <c r="L602" s="429"/>
      <c r="M602" s="433"/>
      <c r="N602" s="429"/>
    </row>
    <row r="603" spans="1:14" s="434" customFormat="1" ht="18" customHeight="1">
      <c r="A603" s="351">
        <v>593</v>
      </c>
      <c r="B603" s="107" t="s">
        <v>55</v>
      </c>
      <c r="C603" s="108">
        <v>43815</v>
      </c>
      <c r="D603" s="416" t="s">
        <v>18895</v>
      </c>
      <c r="E603" s="324" t="s">
        <v>1709</v>
      </c>
      <c r="F603" s="126">
        <v>3191.04</v>
      </c>
      <c r="G603" s="107" t="str">
        <f t="shared" si="10"/>
        <v>SH19-13466</v>
      </c>
      <c r="H603" s="430"/>
      <c r="I603" s="428"/>
      <c r="J603" s="431"/>
      <c r="K603" s="432"/>
      <c r="L603" s="429"/>
      <c r="M603" s="433"/>
      <c r="N603" s="429"/>
    </row>
    <row r="604" spans="1:14" s="434" customFormat="1" ht="18" customHeight="1">
      <c r="A604" s="351">
        <v>594</v>
      </c>
      <c r="B604" s="107" t="s">
        <v>55</v>
      </c>
      <c r="C604" s="108">
        <v>43815</v>
      </c>
      <c r="D604" s="416" t="s">
        <v>18896</v>
      </c>
      <c r="E604" s="324" t="s">
        <v>1709</v>
      </c>
      <c r="F604" s="126">
        <v>1471.12</v>
      </c>
      <c r="G604" s="107" t="str">
        <f t="shared" si="10"/>
        <v>SH19-13467</v>
      </c>
      <c r="H604" s="430"/>
      <c r="I604" s="428"/>
      <c r="J604" s="431"/>
      <c r="K604" s="432"/>
      <c r="L604" s="429"/>
      <c r="M604" s="433"/>
      <c r="N604" s="429"/>
    </row>
    <row r="605" spans="1:14" s="434" customFormat="1" ht="18" customHeight="1">
      <c r="A605" s="351">
        <v>595</v>
      </c>
      <c r="B605" s="107" t="s">
        <v>55</v>
      </c>
      <c r="C605" s="108">
        <v>43815</v>
      </c>
      <c r="D605" s="416" t="s">
        <v>18897</v>
      </c>
      <c r="E605" s="324" t="s">
        <v>1709</v>
      </c>
      <c r="F605" s="126">
        <v>1443.58</v>
      </c>
      <c r="G605" s="107" t="str">
        <f t="shared" si="10"/>
        <v>SH19-13468</v>
      </c>
      <c r="H605" s="430"/>
      <c r="I605" s="428"/>
      <c r="J605" s="431"/>
      <c r="K605" s="432"/>
      <c r="L605" s="429"/>
      <c r="M605" s="433"/>
      <c r="N605" s="429"/>
    </row>
    <row r="606" spans="1:14" s="434" customFormat="1" ht="18" customHeight="1">
      <c r="A606" s="351">
        <v>596</v>
      </c>
      <c r="B606" s="107" t="s">
        <v>1727</v>
      </c>
      <c r="C606" s="108">
        <v>43815</v>
      </c>
      <c r="D606" s="416" t="s">
        <v>18898</v>
      </c>
      <c r="E606" s="324" t="s">
        <v>1709</v>
      </c>
      <c r="F606" s="126">
        <v>3964.5</v>
      </c>
      <c r="G606" s="107" t="str">
        <f t="shared" si="10"/>
        <v>SH19-13469</v>
      </c>
      <c r="H606" s="430"/>
      <c r="I606" s="428"/>
      <c r="J606" s="431"/>
      <c r="K606" s="432"/>
      <c r="L606" s="429"/>
      <c r="M606" s="433"/>
      <c r="N606" s="429"/>
    </row>
    <row r="607" spans="1:14" s="434" customFormat="1" ht="18" customHeight="1">
      <c r="A607" s="351">
        <v>597</v>
      </c>
      <c r="B607" s="107" t="s">
        <v>42</v>
      </c>
      <c r="C607" s="108">
        <v>43816</v>
      </c>
      <c r="D607" s="416" t="s">
        <v>18899</v>
      </c>
      <c r="E607" s="324" t="s">
        <v>19130</v>
      </c>
      <c r="F607" s="126">
        <v>3846.98</v>
      </c>
      <c r="G607" s="107" t="str">
        <f t="shared" si="10"/>
        <v>SH19-13470</v>
      </c>
      <c r="H607" s="430"/>
      <c r="I607" s="428"/>
      <c r="J607" s="431"/>
      <c r="K607" s="432"/>
      <c r="L607" s="429"/>
      <c r="M607" s="433"/>
      <c r="N607" s="429"/>
    </row>
    <row r="608" spans="1:14" s="434" customFormat="1" ht="18" customHeight="1">
      <c r="A608" s="351">
        <v>598</v>
      </c>
      <c r="B608" s="107" t="s">
        <v>42</v>
      </c>
      <c r="C608" s="108">
        <v>43816</v>
      </c>
      <c r="D608" s="416" t="s">
        <v>18900</v>
      </c>
      <c r="E608" s="324" t="s">
        <v>19130</v>
      </c>
      <c r="F608" s="126">
        <v>11694.02</v>
      </c>
      <c r="G608" s="107" t="str">
        <f t="shared" si="10"/>
        <v>SH19-13471</v>
      </c>
      <c r="H608" s="430"/>
      <c r="I608" s="428"/>
      <c r="J608" s="431"/>
      <c r="K608" s="432"/>
      <c r="L608" s="429"/>
      <c r="M608" s="433"/>
      <c r="N608" s="429"/>
    </row>
    <row r="609" spans="1:14" s="434" customFormat="1" ht="18" customHeight="1">
      <c r="A609" s="351"/>
      <c r="B609" s="107" t="s">
        <v>43</v>
      </c>
      <c r="C609" s="108">
        <v>43815</v>
      </c>
      <c r="D609" s="416" t="s">
        <v>18900</v>
      </c>
      <c r="E609" s="324" t="s">
        <v>1709</v>
      </c>
      <c r="F609" s="126">
        <v>6231.27</v>
      </c>
      <c r="G609" s="107"/>
      <c r="H609" s="430"/>
      <c r="I609" s="428"/>
      <c r="J609" s="431"/>
      <c r="K609" s="432"/>
      <c r="L609" s="429"/>
      <c r="M609" s="433"/>
      <c r="N609" s="429"/>
    </row>
    <row r="610" spans="1:14" s="434" customFormat="1" ht="18" customHeight="1">
      <c r="A610" s="351">
        <v>599</v>
      </c>
      <c r="B610" s="107"/>
      <c r="C610" s="108"/>
      <c r="D610" s="401" t="s">
        <v>18901</v>
      </c>
      <c r="E610" s="324" t="s">
        <v>1709</v>
      </c>
      <c r="F610" s="126">
        <v>0</v>
      </c>
      <c r="G610" s="107" t="str">
        <f t="shared" si="10"/>
        <v>SH19-13472</v>
      </c>
      <c r="H610" s="430"/>
      <c r="I610" s="428"/>
      <c r="J610" s="431"/>
      <c r="K610" s="432"/>
      <c r="L610" s="429"/>
      <c r="M610" s="433"/>
      <c r="N610" s="429"/>
    </row>
    <row r="611" spans="1:14" s="434" customFormat="1" ht="18" customHeight="1">
      <c r="A611" s="351">
        <v>600</v>
      </c>
      <c r="B611" s="107" t="s">
        <v>42</v>
      </c>
      <c r="C611" s="108">
        <v>43816</v>
      </c>
      <c r="D611" s="416" t="s">
        <v>18902</v>
      </c>
      <c r="E611" s="324" t="s">
        <v>19130</v>
      </c>
      <c r="F611" s="126">
        <v>9615.82</v>
      </c>
      <c r="G611" s="107" t="str">
        <f t="shared" si="10"/>
        <v>SH19-13473</v>
      </c>
      <c r="H611" s="430"/>
      <c r="I611" s="428"/>
      <c r="J611" s="431"/>
      <c r="K611" s="432"/>
      <c r="L611" s="429"/>
      <c r="M611" s="433"/>
      <c r="N611" s="429"/>
    </row>
    <row r="612" spans="1:14" s="434" customFormat="1" ht="18" customHeight="1">
      <c r="A612" s="351">
        <v>601</v>
      </c>
      <c r="B612" s="107" t="s">
        <v>42</v>
      </c>
      <c r="C612" s="108">
        <v>43817</v>
      </c>
      <c r="D612" s="416" t="s">
        <v>18903</v>
      </c>
      <c r="E612" s="324" t="s">
        <v>19129</v>
      </c>
      <c r="F612" s="126">
        <v>10209.93</v>
      </c>
      <c r="G612" s="107" t="str">
        <f t="shared" si="10"/>
        <v>SH19-13474</v>
      </c>
      <c r="H612" s="430"/>
      <c r="I612" s="428"/>
      <c r="J612" s="431"/>
      <c r="K612" s="432"/>
      <c r="L612" s="429"/>
      <c r="M612" s="433"/>
      <c r="N612" s="429"/>
    </row>
    <row r="613" spans="1:14" s="434" customFormat="1" ht="18" customHeight="1">
      <c r="A613" s="351">
        <v>602</v>
      </c>
      <c r="B613" s="107" t="s">
        <v>42</v>
      </c>
      <c r="C613" s="108">
        <v>43817</v>
      </c>
      <c r="D613" s="416" t="s">
        <v>18904</v>
      </c>
      <c r="E613" s="324" t="s">
        <v>19129</v>
      </c>
      <c r="F613" s="126">
        <v>4331.1000000000004</v>
      </c>
      <c r="G613" s="107" t="str">
        <f t="shared" si="10"/>
        <v>SH19-13475</v>
      </c>
      <c r="H613" s="430"/>
      <c r="I613" s="428"/>
      <c r="J613" s="431"/>
      <c r="K613" s="432"/>
      <c r="L613" s="429"/>
      <c r="M613" s="433"/>
      <c r="N613" s="429"/>
    </row>
    <row r="614" spans="1:14" s="434" customFormat="1" ht="18" customHeight="1">
      <c r="A614" s="351">
        <v>603</v>
      </c>
      <c r="B614" s="107" t="s">
        <v>42</v>
      </c>
      <c r="C614" s="108">
        <v>43817</v>
      </c>
      <c r="D614" s="416" t="s">
        <v>18905</v>
      </c>
      <c r="E614" s="324" t="s">
        <v>19129</v>
      </c>
      <c r="F614" s="126">
        <v>11944.17</v>
      </c>
      <c r="G614" s="107" t="str">
        <f t="shared" si="10"/>
        <v>SH19-13476</v>
      </c>
      <c r="H614" s="430"/>
      <c r="I614" s="428"/>
      <c r="J614" s="431"/>
      <c r="K614" s="432"/>
      <c r="L614" s="429"/>
      <c r="M614" s="433"/>
      <c r="N614" s="429"/>
    </row>
    <row r="615" spans="1:14" s="434" customFormat="1" ht="18" customHeight="1">
      <c r="A615" s="351">
        <v>604</v>
      </c>
      <c r="B615" s="107" t="s">
        <v>42</v>
      </c>
      <c r="C615" s="108">
        <v>43817</v>
      </c>
      <c r="D615" s="416" t="s">
        <v>18906</v>
      </c>
      <c r="E615" s="324" t="s">
        <v>19129</v>
      </c>
      <c r="F615" s="126">
        <v>14252.87</v>
      </c>
      <c r="G615" s="107" t="str">
        <f t="shared" si="10"/>
        <v>SH19-13477</v>
      </c>
      <c r="H615" s="430"/>
      <c r="I615" s="428"/>
      <c r="J615" s="431"/>
      <c r="K615" s="432"/>
      <c r="L615" s="429"/>
      <c r="M615" s="433"/>
      <c r="N615" s="429"/>
    </row>
    <row r="616" spans="1:14" s="434" customFormat="1" ht="18" customHeight="1">
      <c r="A616" s="351">
        <v>605</v>
      </c>
      <c r="B616" s="107" t="s">
        <v>42</v>
      </c>
      <c r="C616" s="108">
        <v>43817</v>
      </c>
      <c r="D616" s="416" t="s">
        <v>18907</v>
      </c>
      <c r="E616" s="324" t="s">
        <v>19129</v>
      </c>
      <c r="F616" s="126">
        <v>3371.51</v>
      </c>
      <c r="G616" s="107" t="str">
        <f t="shared" si="10"/>
        <v>SH19-13478</v>
      </c>
      <c r="H616" s="430"/>
      <c r="I616" s="428"/>
      <c r="J616" s="431"/>
      <c r="K616" s="432"/>
      <c r="L616" s="429"/>
      <c r="M616" s="433"/>
      <c r="N616" s="429"/>
    </row>
    <row r="617" spans="1:14" s="434" customFormat="1" ht="18" customHeight="1">
      <c r="A617" s="351">
        <v>606</v>
      </c>
      <c r="B617" s="107" t="s">
        <v>42</v>
      </c>
      <c r="C617" s="108">
        <v>43817</v>
      </c>
      <c r="D617" s="416" t="s">
        <v>18908</v>
      </c>
      <c r="E617" s="324" t="s">
        <v>19129</v>
      </c>
      <c r="F617" s="126">
        <v>12401.82</v>
      </c>
      <c r="G617" s="107" t="str">
        <f t="shared" si="10"/>
        <v>SH19-13479</v>
      </c>
      <c r="H617" s="430"/>
      <c r="I617" s="428"/>
      <c r="J617" s="431"/>
      <c r="K617" s="432"/>
      <c r="L617" s="429"/>
      <c r="M617" s="433"/>
      <c r="N617" s="429"/>
    </row>
    <row r="618" spans="1:14" s="434" customFormat="1" ht="18" customHeight="1">
      <c r="A618" s="351">
        <v>607</v>
      </c>
      <c r="B618" s="107" t="s">
        <v>42</v>
      </c>
      <c r="C618" s="108">
        <v>43817</v>
      </c>
      <c r="D618" s="416" t="s">
        <v>18909</v>
      </c>
      <c r="E618" s="324" t="s">
        <v>19129</v>
      </c>
      <c r="F618" s="126">
        <v>1639.17</v>
      </c>
      <c r="G618" s="107" t="str">
        <f t="shared" si="10"/>
        <v>SH19-13480</v>
      </c>
      <c r="H618" s="430"/>
      <c r="I618" s="428"/>
      <c r="J618" s="431"/>
      <c r="K618" s="432"/>
      <c r="L618" s="429"/>
      <c r="M618" s="433"/>
      <c r="N618" s="429"/>
    </row>
    <row r="619" spans="1:14" s="434" customFormat="1" ht="18" customHeight="1">
      <c r="A619" s="351">
        <v>608</v>
      </c>
      <c r="B619" s="107" t="s">
        <v>42</v>
      </c>
      <c r="C619" s="108">
        <v>43817</v>
      </c>
      <c r="D619" s="416" t="s">
        <v>18910</v>
      </c>
      <c r="E619" s="324" t="s">
        <v>19129</v>
      </c>
      <c r="F619" s="126">
        <v>9658.98</v>
      </c>
      <c r="G619" s="107" t="str">
        <f t="shared" si="10"/>
        <v>SH19-13481</v>
      </c>
      <c r="H619" s="430"/>
      <c r="I619" s="428"/>
      <c r="J619" s="431"/>
      <c r="K619" s="432"/>
      <c r="L619" s="429"/>
      <c r="M619" s="433"/>
      <c r="N619" s="429"/>
    </row>
    <row r="620" spans="1:14" s="434" customFormat="1" ht="18" customHeight="1">
      <c r="A620" s="351">
        <v>609</v>
      </c>
      <c r="B620" s="107" t="s">
        <v>42</v>
      </c>
      <c r="C620" s="108">
        <v>43817</v>
      </c>
      <c r="D620" s="416" t="s">
        <v>18911</v>
      </c>
      <c r="E620" s="324" t="s">
        <v>19129</v>
      </c>
      <c r="F620" s="126">
        <v>4305.16</v>
      </c>
      <c r="G620" s="107" t="str">
        <f t="shared" si="10"/>
        <v>SH19-13482</v>
      </c>
      <c r="H620" s="430"/>
      <c r="I620" s="428"/>
      <c r="J620" s="431"/>
      <c r="K620" s="432"/>
      <c r="L620" s="429"/>
      <c r="M620" s="433"/>
      <c r="N620" s="429"/>
    </row>
    <row r="621" spans="1:14" s="434" customFormat="1" ht="18" customHeight="1">
      <c r="A621" s="351">
        <v>610</v>
      </c>
      <c r="B621" s="107" t="s">
        <v>42</v>
      </c>
      <c r="C621" s="108">
        <v>43817</v>
      </c>
      <c r="D621" s="416" t="s">
        <v>18912</v>
      </c>
      <c r="E621" s="324" t="s">
        <v>19129</v>
      </c>
      <c r="F621" s="126">
        <v>7886.86</v>
      </c>
      <c r="G621" s="107" t="str">
        <f t="shared" si="10"/>
        <v>SH19-13483</v>
      </c>
      <c r="H621" s="430"/>
      <c r="I621" s="428"/>
      <c r="J621" s="431"/>
      <c r="K621" s="432"/>
      <c r="L621" s="429"/>
      <c r="M621" s="433"/>
      <c r="N621" s="429"/>
    </row>
    <row r="622" spans="1:14" s="434" customFormat="1" ht="18" customHeight="1">
      <c r="A622" s="351">
        <v>611</v>
      </c>
      <c r="B622" s="107" t="s">
        <v>42</v>
      </c>
      <c r="C622" s="108">
        <v>43817</v>
      </c>
      <c r="D622" s="416" t="s">
        <v>18913</v>
      </c>
      <c r="E622" s="324" t="s">
        <v>19129</v>
      </c>
      <c r="F622" s="126">
        <v>13326.24</v>
      </c>
      <c r="G622" s="107" t="str">
        <f t="shared" si="10"/>
        <v>SH19-13484</v>
      </c>
      <c r="H622" s="430"/>
      <c r="I622" s="428"/>
      <c r="J622" s="431"/>
      <c r="K622" s="432"/>
      <c r="L622" s="429"/>
      <c r="M622" s="433"/>
      <c r="N622" s="429"/>
    </row>
    <row r="623" spans="1:14" s="434" customFormat="1" ht="18" customHeight="1">
      <c r="A623" s="351">
        <v>612</v>
      </c>
      <c r="B623" s="107" t="s">
        <v>42</v>
      </c>
      <c r="C623" s="108">
        <v>43817</v>
      </c>
      <c r="D623" s="416" t="s">
        <v>18914</v>
      </c>
      <c r="E623" s="324" t="s">
        <v>19129</v>
      </c>
      <c r="F623" s="126">
        <v>2887.4</v>
      </c>
      <c r="G623" s="107" t="str">
        <f t="shared" si="10"/>
        <v>SH19-13485</v>
      </c>
      <c r="H623" s="430"/>
      <c r="I623" s="428"/>
      <c r="J623" s="431"/>
      <c r="K623" s="432"/>
      <c r="L623" s="429"/>
      <c r="M623" s="433"/>
      <c r="N623" s="429"/>
    </row>
    <row r="624" spans="1:14" s="434" customFormat="1" ht="18" customHeight="1">
      <c r="A624" s="351">
        <v>613</v>
      </c>
      <c r="B624" s="107" t="s">
        <v>42</v>
      </c>
      <c r="C624" s="108">
        <v>43817</v>
      </c>
      <c r="D624" s="416" t="s">
        <v>18915</v>
      </c>
      <c r="E624" s="324" t="s">
        <v>19129</v>
      </c>
      <c r="F624" s="126">
        <v>11576.66</v>
      </c>
      <c r="G624" s="107" t="str">
        <f t="shared" si="10"/>
        <v>SH19-13486</v>
      </c>
      <c r="H624" s="430"/>
      <c r="I624" s="428"/>
      <c r="J624" s="431"/>
      <c r="K624" s="432"/>
      <c r="L624" s="429"/>
      <c r="M624" s="433"/>
      <c r="N624" s="429"/>
    </row>
    <row r="625" spans="1:14" s="434" customFormat="1" ht="18" customHeight="1">
      <c r="A625" s="351">
        <v>614</v>
      </c>
      <c r="B625" s="107" t="s">
        <v>142</v>
      </c>
      <c r="C625" s="108">
        <v>43816</v>
      </c>
      <c r="D625" s="416" t="s">
        <v>18916</v>
      </c>
      <c r="E625" s="324" t="s">
        <v>1709</v>
      </c>
      <c r="F625" s="126">
        <v>847.56</v>
      </c>
      <c r="G625" s="107" t="str">
        <f t="shared" si="10"/>
        <v>SH19-13487</v>
      </c>
      <c r="H625" s="430"/>
      <c r="I625" s="428"/>
      <c r="J625" s="431"/>
      <c r="K625" s="432"/>
      <c r="L625" s="429"/>
      <c r="M625" s="433"/>
      <c r="N625" s="429"/>
    </row>
    <row r="626" spans="1:14" s="434" customFormat="1" ht="18" customHeight="1">
      <c r="A626" s="351">
        <v>615</v>
      </c>
      <c r="B626" s="107" t="s">
        <v>142</v>
      </c>
      <c r="C626" s="108">
        <v>43816</v>
      </c>
      <c r="D626" s="416" t="s">
        <v>18917</v>
      </c>
      <c r="E626" s="324" t="s">
        <v>1709</v>
      </c>
      <c r="F626" s="126">
        <v>744.01</v>
      </c>
      <c r="G626" s="107" t="str">
        <f t="shared" si="10"/>
        <v>SH19-13488</v>
      </c>
      <c r="H626" s="430"/>
      <c r="I626" s="428"/>
      <c r="J626" s="431"/>
      <c r="K626" s="432"/>
      <c r="L626" s="429"/>
      <c r="M626" s="433"/>
      <c r="N626" s="429"/>
    </row>
    <row r="627" spans="1:14" s="434" customFormat="1" ht="18" customHeight="1">
      <c r="A627" s="351">
        <v>616</v>
      </c>
      <c r="B627" s="107" t="s">
        <v>43</v>
      </c>
      <c r="C627" s="108">
        <v>43816</v>
      </c>
      <c r="D627" s="416" t="s">
        <v>18918</v>
      </c>
      <c r="E627" s="324" t="s">
        <v>1709</v>
      </c>
      <c r="F627" s="126">
        <v>6827.09</v>
      </c>
      <c r="G627" s="107" t="str">
        <f t="shared" si="10"/>
        <v>SH19-13489</v>
      </c>
      <c r="H627" s="430"/>
      <c r="I627" s="428"/>
      <c r="J627" s="431"/>
      <c r="K627" s="432"/>
      <c r="L627" s="429"/>
      <c r="M627" s="433"/>
      <c r="N627" s="429"/>
    </row>
    <row r="628" spans="1:14" s="434" customFormat="1" ht="18" customHeight="1">
      <c r="A628" s="351">
        <v>617</v>
      </c>
      <c r="B628" s="107" t="s">
        <v>1746</v>
      </c>
      <c r="C628" s="108"/>
      <c r="D628" s="402" t="s">
        <v>18919</v>
      </c>
      <c r="E628" s="324" t="s">
        <v>1709</v>
      </c>
      <c r="F628" s="126">
        <v>0</v>
      </c>
      <c r="G628" s="107" t="str">
        <f t="shared" si="10"/>
        <v>SH19-13490</v>
      </c>
      <c r="H628" s="430"/>
      <c r="I628" s="428"/>
      <c r="J628" s="431"/>
      <c r="K628" s="432"/>
      <c r="L628" s="429"/>
      <c r="M628" s="433"/>
      <c r="N628" s="429"/>
    </row>
    <row r="629" spans="1:14" s="434" customFormat="1" ht="18" customHeight="1">
      <c r="A629" s="351">
        <v>618</v>
      </c>
      <c r="B629" s="107" t="s">
        <v>1746</v>
      </c>
      <c r="C629" s="108"/>
      <c r="D629" s="402" t="s">
        <v>18920</v>
      </c>
      <c r="E629" s="324" t="s">
        <v>1709</v>
      </c>
      <c r="F629" s="126">
        <v>0</v>
      </c>
      <c r="G629" s="107" t="str">
        <f t="shared" si="10"/>
        <v>SH19-13491</v>
      </c>
      <c r="H629" s="430"/>
      <c r="I629" s="428"/>
      <c r="J629" s="431"/>
      <c r="K629" s="432"/>
      <c r="L629" s="429"/>
      <c r="M629" s="433"/>
      <c r="N629" s="429"/>
    </row>
    <row r="630" spans="1:14" s="434" customFormat="1" ht="18" customHeight="1">
      <c r="A630" s="351">
        <v>619</v>
      </c>
      <c r="B630" s="107"/>
      <c r="C630" s="108"/>
      <c r="D630" s="401" t="s">
        <v>18921</v>
      </c>
      <c r="E630" s="324" t="s">
        <v>1709</v>
      </c>
      <c r="F630" s="126">
        <v>0</v>
      </c>
      <c r="G630" s="107" t="str">
        <f t="shared" si="10"/>
        <v>SH19-13492</v>
      </c>
      <c r="H630" s="430"/>
      <c r="I630" s="428"/>
      <c r="J630" s="431"/>
      <c r="K630" s="432"/>
      <c r="L630" s="429"/>
      <c r="M630" s="433"/>
      <c r="N630" s="429"/>
    </row>
    <row r="631" spans="1:14" s="434" customFormat="1" ht="18" customHeight="1">
      <c r="A631" s="351">
        <v>620</v>
      </c>
      <c r="B631" s="107"/>
      <c r="C631" s="108"/>
      <c r="D631" s="401" t="s">
        <v>18922</v>
      </c>
      <c r="E631" s="324" t="s">
        <v>1709</v>
      </c>
      <c r="F631" s="126">
        <v>0</v>
      </c>
      <c r="G631" s="107" t="str">
        <f t="shared" si="10"/>
        <v>SH19-13493</v>
      </c>
      <c r="H631" s="430"/>
      <c r="I631" s="428"/>
      <c r="J631" s="431"/>
      <c r="K631" s="432"/>
      <c r="L631" s="429"/>
      <c r="M631" s="433"/>
      <c r="N631" s="429"/>
    </row>
    <row r="632" spans="1:14" s="434" customFormat="1" ht="18" customHeight="1">
      <c r="A632" s="351">
        <v>621</v>
      </c>
      <c r="B632" s="107" t="s">
        <v>1746</v>
      </c>
      <c r="C632" s="108"/>
      <c r="D632" s="402" t="s">
        <v>18923</v>
      </c>
      <c r="E632" s="324" t="s">
        <v>1709</v>
      </c>
      <c r="F632" s="126">
        <v>0</v>
      </c>
      <c r="G632" s="107" t="str">
        <f t="shared" si="10"/>
        <v>SH19-13494</v>
      </c>
      <c r="H632" s="430"/>
      <c r="I632" s="428"/>
      <c r="J632" s="431"/>
      <c r="K632" s="432"/>
      <c r="L632" s="429"/>
      <c r="M632" s="433"/>
      <c r="N632" s="429"/>
    </row>
    <row r="633" spans="1:14" s="434" customFormat="1" ht="18" customHeight="1">
      <c r="A633" s="351">
        <v>622</v>
      </c>
      <c r="B633" s="107" t="s">
        <v>1746</v>
      </c>
      <c r="C633" s="108"/>
      <c r="D633" s="402" t="s">
        <v>18924</v>
      </c>
      <c r="E633" s="324" t="s">
        <v>1709</v>
      </c>
      <c r="F633" s="126">
        <v>0</v>
      </c>
      <c r="G633" s="107" t="str">
        <f t="shared" si="10"/>
        <v>SH19-13495</v>
      </c>
      <c r="H633" s="430"/>
      <c r="I633" s="428"/>
      <c r="J633" s="431"/>
      <c r="K633" s="432"/>
      <c r="L633" s="429"/>
      <c r="M633" s="433"/>
      <c r="N633" s="429"/>
    </row>
    <row r="634" spans="1:14" s="434" customFormat="1" ht="18" customHeight="1">
      <c r="A634" s="351">
        <v>623</v>
      </c>
      <c r="B634" s="107" t="s">
        <v>366</v>
      </c>
      <c r="C634" s="108">
        <v>43816</v>
      </c>
      <c r="D634" s="416" t="s">
        <v>18925</v>
      </c>
      <c r="E634" s="324" t="s">
        <v>1709</v>
      </c>
      <c r="F634" s="126">
        <v>1476.47</v>
      </c>
      <c r="G634" s="107" t="str">
        <f t="shared" si="10"/>
        <v>SH19-13496</v>
      </c>
      <c r="H634" s="430"/>
      <c r="I634" s="428"/>
      <c r="J634" s="431"/>
      <c r="K634" s="432"/>
      <c r="L634" s="429"/>
      <c r="M634" s="433"/>
      <c r="N634" s="429"/>
    </row>
    <row r="635" spans="1:14" s="434" customFormat="1" ht="18" customHeight="1">
      <c r="A635" s="351">
        <v>624</v>
      </c>
      <c r="B635" s="107" t="s">
        <v>346</v>
      </c>
      <c r="C635" s="108">
        <v>43816</v>
      </c>
      <c r="D635" s="416" t="s">
        <v>18926</v>
      </c>
      <c r="E635" s="324" t="s">
        <v>1709</v>
      </c>
      <c r="F635" s="126">
        <v>3240</v>
      </c>
      <c r="G635" s="107" t="str">
        <f t="shared" si="10"/>
        <v>SH19-13497</v>
      </c>
      <c r="H635" s="430"/>
      <c r="I635" s="428"/>
      <c r="J635" s="431"/>
      <c r="K635" s="432"/>
      <c r="L635" s="429"/>
      <c r="M635" s="433"/>
      <c r="N635" s="429"/>
    </row>
    <row r="636" spans="1:14" s="434" customFormat="1" ht="18" customHeight="1">
      <c r="A636" s="351">
        <v>625</v>
      </c>
      <c r="B636" s="107" t="s">
        <v>238</v>
      </c>
      <c r="C636" s="108">
        <v>43816</v>
      </c>
      <c r="D636" s="416" t="s">
        <v>18927</v>
      </c>
      <c r="E636" s="324" t="s">
        <v>1709</v>
      </c>
      <c r="F636" s="126">
        <v>2220.3000000000002</v>
      </c>
      <c r="G636" s="107" t="str">
        <f t="shared" si="10"/>
        <v>SH19-13498</v>
      </c>
      <c r="H636" s="430"/>
      <c r="I636" s="428"/>
      <c r="J636" s="431"/>
      <c r="K636" s="432"/>
      <c r="L636" s="429"/>
      <c r="M636" s="433"/>
      <c r="N636" s="429"/>
    </row>
    <row r="637" spans="1:14" s="434" customFormat="1" ht="18" customHeight="1">
      <c r="A637" s="351">
        <v>626</v>
      </c>
      <c r="B637" s="107" t="s">
        <v>43</v>
      </c>
      <c r="C637" s="108">
        <v>43816</v>
      </c>
      <c r="D637" s="416" t="s">
        <v>18928</v>
      </c>
      <c r="E637" s="324" t="s">
        <v>1709</v>
      </c>
      <c r="F637" s="126">
        <v>1331.65</v>
      </c>
      <c r="G637" s="107" t="str">
        <f t="shared" si="10"/>
        <v>SH19-13499</v>
      </c>
      <c r="H637" s="430"/>
      <c r="I637" s="428"/>
      <c r="J637" s="431"/>
      <c r="K637" s="432"/>
      <c r="L637" s="429"/>
      <c r="M637" s="433"/>
      <c r="N637" s="429"/>
    </row>
    <row r="638" spans="1:14" s="434" customFormat="1" ht="18" customHeight="1">
      <c r="A638" s="351">
        <v>627</v>
      </c>
      <c r="B638" s="107" t="s">
        <v>238</v>
      </c>
      <c r="C638" s="108">
        <v>43816</v>
      </c>
      <c r="D638" s="416" t="s">
        <v>18929</v>
      </c>
      <c r="E638" s="324" t="s">
        <v>1709</v>
      </c>
      <c r="F638" s="126">
        <v>6105.95</v>
      </c>
      <c r="G638" s="107" t="str">
        <f t="shared" si="10"/>
        <v>SH19-13500</v>
      </c>
      <c r="H638" s="430"/>
      <c r="I638" s="428"/>
      <c r="J638" s="431"/>
      <c r="K638" s="432"/>
      <c r="L638" s="429"/>
      <c r="M638" s="433"/>
      <c r="N638" s="429"/>
    </row>
    <row r="639" spans="1:14" s="434" customFormat="1" ht="18" customHeight="1">
      <c r="A639" s="351">
        <v>628</v>
      </c>
      <c r="B639" s="107" t="s">
        <v>42</v>
      </c>
      <c r="C639" s="108">
        <v>43817</v>
      </c>
      <c r="D639" s="416" t="s">
        <v>18930</v>
      </c>
      <c r="E639" s="324" t="s">
        <v>19129</v>
      </c>
      <c r="F639" s="126">
        <v>11609.53</v>
      </c>
      <c r="G639" s="107" t="str">
        <f t="shared" si="10"/>
        <v>SH19-13501</v>
      </c>
      <c r="H639" s="430"/>
      <c r="I639" s="428"/>
      <c r="J639" s="431"/>
      <c r="K639" s="432"/>
      <c r="L639" s="429"/>
      <c r="M639" s="433"/>
      <c r="N639" s="429"/>
    </row>
    <row r="640" spans="1:14" s="434" customFormat="1" ht="18" customHeight="1">
      <c r="A640" s="351">
        <v>629</v>
      </c>
      <c r="B640" s="107" t="s">
        <v>54</v>
      </c>
      <c r="C640" s="108">
        <v>43816</v>
      </c>
      <c r="D640" s="416" t="s">
        <v>18931</v>
      </c>
      <c r="E640" s="324" t="s">
        <v>1709</v>
      </c>
      <c r="F640" s="126">
        <f>263+446.4</f>
        <v>709.4</v>
      </c>
      <c r="G640" s="107" t="str">
        <f t="shared" si="10"/>
        <v>SH19-13502</v>
      </c>
      <c r="H640" s="430"/>
      <c r="I640" s="428"/>
      <c r="J640" s="431"/>
      <c r="K640" s="432"/>
      <c r="L640" s="429"/>
      <c r="M640" s="433"/>
      <c r="N640" s="429"/>
    </row>
    <row r="641" spans="1:14" s="434" customFormat="1" ht="18" customHeight="1">
      <c r="A641" s="351">
        <v>630</v>
      </c>
      <c r="B641" s="107" t="s">
        <v>42</v>
      </c>
      <c r="C641" s="108">
        <v>43817</v>
      </c>
      <c r="D641" s="416" t="s">
        <v>18932</v>
      </c>
      <c r="E641" s="324" t="s">
        <v>19129</v>
      </c>
      <c r="F641" s="126">
        <v>4029.39</v>
      </c>
      <c r="G641" s="107" t="str">
        <f t="shared" si="10"/>
        <v>SH19-13503</v>
      </c>
      <c r="H641" s="430"/>
      <c r="I641" s="428"/>
      <c r="J641" s="431"/>
      <c r="K641" s="432"/>
      <c r="L641" s="429"/>
      <c r="M641" s="433"/>
      <c r="N641" s="429"/>
    </row>
    <row r="642" spans="1:14" s="434" customFormat="1" ht="18" customHeight="1">
      <c r="A642" s="351">
        <v>631</v>
      </c>
      <c r="B642" s="107" t="s">
        <v>42</v>
      </c>
      <c r="C642" s="108">
        <v>43817</v>
      </c>
      <c r="D642" s="416" t="s">
        <v>18933</v>
      </c>
      <c r="E642" s="324" t="s">
        <v>19129</v>
      </c>
      <c r="F642" s="126">
        <v>10244.06</v>
      </c>
      <c r="G642" s="107" t="str">
        <f t="shared" si="10"/>
        <v>SH19-13504</v>
      </c>
      <c r="H642" s="430"/>
      <c r="I642" s="428"/>
      <c r="J642" s="431"/>
      <c r="K642" s="432"/>
      <c r="L642" s="429"/>
      <c r="M642" s="433"/>
      <c r="N642" s="429"/>
    </row>
    <row r="643" spans="1:14" s="434" customFormat="1" ht="18" customHeight="1">
      <c r="A643" s="351">
        <v>632</v>
      </c>
      <c r="B643" s="107" t="s">
        <v>142</v>
      </c>
      <c r="C643" s="108">
        <v>43816</v>
      </c>
      <c r="D643" s="416" t="s">
        <v>18934</v>
      </c>
      <c r="E643" s="324" t="s">
        <v>1709</v>
      </c>
      <c r="F643" s="126">
        <v>3348.64</v>
      </c>
      <c r="G643" s="107" t="str">
        <f t="shared" si="10"/>
        <v>SH19-13505</v>
      </c>
      <c r="H643" s="430"/>
      <c r="I643" s="428"/>
      <c r="J643" s="431"/>
      <c r="K643" s="432"/>
      <c r="L643" s="429"/>
      <c r="M643" s="433"/>
      <c r="N643" s="429"/>
    </row>
    <row r="644" spans="1:14" s="434" customFormat="1" ht="18" customHeight="1">
      <c r="A644" s="351">
        <v>633</v>
      </c>
      <c r="B644" s="107" t="s">
        <v>142</v>
      </c>
      <c r="C644" s="108">
        <v>43816</v>
      </c>
      <c r="D644" s="416" t="s">
        <v>18935</v>
      </c>
      <c r="E644" s="324" t="s">
        <v>1709</v>
      </c>
      <c r="F644" s="126">
        <v>3347.74</v>
      </c>
      <c r="G644" s="107" t="str">
        <f t="shared" si="10"/>
        <v>SH19-13506</v>
      </c>
      <c r="H644" s="430"/>
      <c r="I644" s="428"/>
      <c r="J644" s="431"/>
      <c r="K644" s="432"/>
      <c r="L644" s="429"/>
      <c r="M644" s="433"/>
      <c r="N644" s="429"/>
    </row>
    <row r="645" spans="1:14" s="434" customFormat="1" ht="18" customHeight="1">
      <c r="A645" s="351">
        <v>634</v>
      </c>
      <c r="B645" s="107" t="s">
        <v>142</v>
      </c>
      <c r="C645" s="108">
        <v>43816</v>
      </c>
      <c r="D645" s="416" t="s">
        <v>18936</v>
      </c>
      <c r="E645" s="324" t="s">
        <v>1709</v>
      </c>
      <c r="F645" s="126">
        <v>1768.19</v>
      </c>
      <c r="G645" s="107" t="str">
        <f t="shared" si="10"/>
        <v>SH19-13507</v>
      </c>
      <c r="H645" s="430"/>
      <c r="I645" s="428"/>
      <c r="J645" s="431"/>
      <c r="K645" s="432"/>
      <c r="L645" s="429"/>
      <c r="M645" s="433"/>
      <c r="N645" s="429"/>
    </row>
    <row r="646" spans="1:14" s="434" customFormat="1" ht="18" customHeight="1">
      <c r="A646" s="351">
        <v>635</v>
      </c>
      <c r="B646" s="107" t="s">
        <v>142</v>
      </c>
      <c r="C646" s="108">
        <v>43816</v>
      </c>
      <c r="D646" s="416" t="s">
        <v>18937</v>
      </c>
      <c r="E646" s="324" t="s">
        <v>1709</v>
      </c>
      <c r="F646" s="126">
        <v>284.38</v>
      </c>
      <c r="G646" s="107" t="str">
        <f t="shared" si="10"/>
        <v>SH19-13508</v>
      </c>
      <c r="H646" s="430"/>
      <c r="I646" s="428"/>
      <c r="J646" s="431"/>
      <c r="K646" s="432"/>
      <c r="L646" s="429"/>
      <c r="M646" s="433"/>
      <c r="N646" s="429"/>
    </row>
    <row r="647" spans="1:14" s="434" customFormat="1" ht="18" customHeight="1">
      <c r="A647" s="351">
        <v>636</v>
      </c>
      <c r="B647" s="107" t="s">
        <v>142</v>
      </c>
      <c r="C647" s="108">
        <v>43816</v>
      </c>
      <c r="D647" s="416" t="s">
        <v>18938</v>
      </c>
      <c r="E647" s="324" t="s">
        <v>1709</v>
      </c>
      <c r="F647" s="126">
        <v>303</v>
      </c>
      <c r="G647" s="107" t="str">
        <f t="shared" si="10"/>
        <v>SH19-13509</v>
      </c>
      <c r="H647" s="430"/>
      <c r="I647" s="428"/>
      <c r="J647" s="431"/>
      <c r="K647" s="432"/>
      <c r="L647" s="429"/>
      <c r="M647" s="433"/>
      <c r="N647" s="429"/>
    </row>
    <row r="648" spans="1:14" s="434" customFormat="1" ht="18" customHeight="1">
      <c r="A648" s="351">
        <v>637</v>
      </c>
      <c r="B648" s="107" t="s">
        <v>1746</v>
      </c>
      <c r="C648" s="108"/>
      <c r="D648" s="402" t="s">
        <v>18939</v>
      </c>
      <c r="E648" s="324" t="s">
        <v>1709</v>
      </c>
      <c r="F648" s="126">
        <v>0</v>
      </c>
      <c r="G648" s="107" t="str">
        <f t="shared" si="10"/>
        <v>SH19-13510</v>
      </c>
      <c r="H648" s="430"/>
      <c r="I648" s="428"/>
      <c r="J648" s="431"/>
      <c r="K648" s="432"/>
      <c r="L648" s="429"/>
      <c r="M648" s="433"/>
      <c r="N648" s="429"/>
    </row>
    <row r="649" spans="1:14" s="434" customFormat="1" ht="18" customHeight="1">
      <c r="A649" s="351">
        <v>638</v>
      </c>
      <c r="B649" s="107" t="s">
        <v>225</v>
      </c>
      <c r="C649" s="108">
        <v>43816</v>
      </c>
      <c r="D649" s="416" t="s">
        <v>18940</v>
      </c>
      <c r="E649" s="324" t="s">
        <v>1709</v>
      </c>
      <c r="F649" s="126">
        <v>1141.8</v>
      </c>
      <c r="G649" s="107" t="str">
        <f t="shared" si="10"/>
        <v>SH19-13511</v>
      </c>
      <c r="H649" s="430"/>
      <c r="I649" s="428"/>
      <c r="J649" s="431"/>
      <c r="K649" s="432"/>
      <c r="L649" s="429"/>
      <c r="M649" s="433"/>
      <c r="N649" s="429"/>
    </row>
    <row r="650" spans="1:14" s="434" customFormat="1" ht="18" customHeight="1">
      <c r="A650" s="351">
        <v>639</v>
      </c>
      <c r="B650" s="107" t="s">
        <v>139</v>
      </c>
      <c r="C650" s="108">
        <v>43816</v>
      </c>
      <c r="D650" s="416" t="s">
        <v>18941</v>
      </c>
      <c r="E650" s="324" t="s">
        <v>1709</v>
      </c>
      <c r="F650" s="126">
        <v>1479</v>
      </c>
      <c r="G650" s="107" t="str">
        <f t="shared" si="10"/>
        <v>SH19-13512</v>
      </c>
      <c r="H650" s="430"/>
      <c r="I650" s="428"/>
      <c r="J650" s="431"/>
      <c r="K650" s="432"/>
      <c r="L650" s="429"/>
      <c r="M650" s="433"/>
      <c r="N650" s="429"/>
    </row>
    <row r="651" spans="1:14" s="434" customFormat="1" ht="18" customHeight="1">
      <c r="A651" s="351">
        <v>640</v>
      </c>
      <c r="B651" s="107" t="s">
        <v>49</v>
      </c>
      <c r="C651" s="108">
        <v>43816</v>
      </c>
      <c r="D651" s="416" t="s">
        <v>18942</v>
      </c>
      <c r="E651" s="324" t="s">
        <v>1709</v>
      </c>
      <c r="F651" s="126">
        <v>13983.84</v>
      </c>
      <c r="G651" s="107" t="str">
        <f t="shared" si="10"/>
        <v>SH19-13513</v>
      </c>
      <c r="H651" s="430"/>
      <c r="I651" s="428"/>
      <c r="J651" s="431"/>
      <c r="K651" s="432"/>
      <c r="L651" s="429"/>
      <c r="M651" s="433"/>
      <c r="N651" s="429"/>
    </row>
    <row r="652" spans="1:14" s="434" customFormat="1" ht="18" customHeight="1">
      <c r="A652" s="351">
        <v>641</v>
      </c>
      <c r="B652" s="107" t="s">
        <v>291</v>
      </c>
      <c r="C652" s="108">
        <v>43816</v>
      </c>
      <c r="D652" s="416" t="s">
        <v>18943</v>
      </c>
      <c r="E652" s="324" t="s">
        <v>1709</v>
      </c>
      <c r="F652" s="126">
        <v>2701.16</v>
      </c>
      <c r="G652" s="107" t="str">
        <f t="shared" si="10"/>
        <v>SH19-13514</v>
      </c>
      <c r="H652" s="430"/>
      <c r="I652" s="428"/>
      <c r="J652" s="431"/>
      <c r="K652" s="432"/>
      <c r="L652" s="429"/>
      <c r="M652" s="433"/>
      <c r="N652" s="429"/>
    </row>
    <row r="653" spans="1:14" s="434" customFormat="1" ht="18" customHeight="1">
      <c r="A653" s="351">
        <v>642</v>
      </c>
      <c r="B653" s="107" t="s">
        <v>55</v>
      </c>
      <c r="C653" s="108">
        <v>43816</v>
      </c>
      <c r="D653" s="416" t="s">
        <v>18944</v>
      </c>
      <c r="E653" s="324" t="s">
        <v>1709</v>
      </c>
      <c r="F653" s="126">
        <v>2915.64</v>
      </c>
      <c r="G653" s="107" t="str">
        <f t="shared" ref="G653:G716" si="11">D653</f>
        <v>SH19-13515</v>
      </c>
      <c r="H653" s="430"/>
      <c r="I653" s="428"/>
      <c r="J653" s="431"/>
      <c r="K653" s="432"/>
      <c r="L653" s="429"/>
      <c r="M653" s="433"/>
      <c r="N653" s="429"/>
    </row>
    <row r="654" spans="1:14" s="434" customFormat="1" ht="18" customHeight="1">
      <c r="A654" s="351">
        <v>643</v>
      </c>
      <c r="B654" s="107" t="s">
        <v>55</v>
      </c>
      <c r="C654" s="108">
        <v>43816</v>
      </c>
      <c r="D654" s="416" t="s">
        <v>18945</v>
      </c>
      <c r="E654" s="324" t="s">
        <v>1709</v>
      </c>
      <c r="F654" s="126">
        <v>1595.52</v>
      </c>
      <c r="G654" s="107" t="str">
        <f t="shared" si="11"/>
        <v>SH19-13516</v>
      </c>
      <c r="H654" s="430"/>
      <c r="I654" s="428"/>
      <c r="J654" s="431"/>
      <c r="K654" s="432"/>
      <c r="L654" s="429"/>
      <c r="M654" s="433"/>
      <c r="N654" s="429"/>
    </row>
    <row r="655" spans="1:14" s="434" customFormat="1" ht="18" customHeight="1">
      <c r="A655" s="351">
        <v>644</v>
      </c>
      <c r="B655" s="107" t="s">
        <v>55</v>
      </c>
      <c r="C655" s="108">
        <v>43816</v>
      </c>
      <c r="D655" s="416" t="s">
        <v>18946</v>
      </c>
      <c r="E655" s="324" t="s">
        <v>1709</v>
      </c>
      <c r="F655" s="126">
        <v>1404.36</v>
      </c>
      <c r="G655" s="107" t="str">
        <f t="shared" si="11"/>
        <v>SH19-13517</v>
      </c>
      <c r="H655" s="430"/>
      <c r="I655" s="428"/>
      <c r="J655" s="431"/>
      <c r="K655" s="432"/>
      <c r="L655" s="429"/>
      <c r="M655" s="433"/>
      <c r="N655" s="429"/>
    </row>
    <row r="656" spans="1:14" s="434" customFormat="1" ht="18" customHeight="1">
      <c r="A656" s="351">
        <v>645</v>
      </c>
      <c r="B656" s="107" t="s">
        <v>329</v>
      </c>
      <c r="C656" s="108">
        <v>43816</v>
      </c>
      <c r="D656" s="416" t="s">
        <v>18947</v>
      </c>
      <c r="E656" s="324" t="s">
        <v>1709</v>
      </c>
      <c r="F656" s="126">
        <v>2565.1</v>
      </c>
      <c r="G656" s="107" t="str">
        <f t="shared" si="11"/>
        <v>SH19-13518</v>
      </c>
      <c r="H656" s="430"/>
      <c r="I656" s="428"/>
      <c r="J656" s="431"/>
      <c r="K656" s="432"/>
      <c r="L656" s="429"/>
      <c r="M656" s="433"/>
      <c r="N656" s="429"/>
    </row>
    <row r="657" spans="1:14" s="434" customFormat="1" ht="18" customHeight="1">
      <c r="A657" s="351">
        <v>646</v>
      </c>
      <c r="B657" s="107" t="s">
        <v>346</v>
      </c>
      <c r="C657" s="108">
        <v>43817</v>
      </c>
      <c r="D657" s="416" t="s">
        <v>18948</v>
      </c>
      <c r="E657" s="324" t="s">
        <v>1709</v>
      </c>
      <c r="F657" s="126">
        <v>6480</v>
      </c>
      <c r="G657" s="107" t="str">
        <f t="shared" si="11"/>
        <v>SH19-13519</v>
      </c>
      <c r="H657" s="430"/>
      <c r="I657" s="428"/>
      <c r="J657" s="431"/>
      <c r="K657" s="432"/>
      <c r="L657" s="429"/>
      <c r="M657" s="433"/>
      <c r="N657" s="429"/>
    </row>
    <row r="658" spans="1:14" s="434" customFormat="1" ht="18" customHeight="1">
      <c r="A658" s="351">
        <v>647</v>
      </c>
      <c r="B658" s="107" t="s">
        <v>42</v>
      </c>
      <c r="C658" s="108">
        <v>43817</v>
      </c>
      <c r="D658" s="416" t="s">
        <v>18949</v>
      </c>
      <c r="E658" s="324" t="s">
        <v>19129</v>
      </c>
      <c r="F658" s="126">
        <v>12417.59</v>
      </c>
      <c r="G658" s="107" t="str">
        <f t="shared" si="11"/>
        <v>SH19-13520</v>
      </c>
      <c r="H658" s="430"/>
      <c r="I658" s="428"/>
      <c r="J658" s="431"/>
      <c r="K658" s="432"/>
      <c r="L658" s="429"/>
      <c r="M658" s="433"/>
      <c r="N658" s="429"/>
    </row>
    <row r="659" spans="1:14" s="434" customFormat="1" ht="18" customHeight="1">
      <c r="A659" s="351">
        <v>648</v>
      </c>
      <c r="B659" s="107" t="s">
        <v>42</v>
      </c>
      <c r="C659" s="108">
        <v>43817</v>
      </c>
      <c r="D659" s="416" t="s">
        <v>18950</v>
      </c>
      <c r="E659" s="324" t="s">
        <v>19129</v>
      </c>
      <c r="F659" s="126">
        <v>7915.12</v>
      </c>
      <c r="G659" s="107" t="str">
        <f t="shared" si="11"/>
        <v>SH19-13521</v>
      </c>
      <c r="H659" s="430"/>
      <c r="I659" s="428"/>
      <c r="J659" s="431"/>
      <c r="K659" s="432"/>
      <c r="L659" s="429"/>
      <c r="M659" s="433"/>
      <c r="N659" s="429"/>
    </row>
    <row r="660" spans="1:14" s="434" customFormat="1" ht="18" customHeight="1">
      <c r="A660" s="351">
        <v>649</v>
      </c>
      <c r="B660" s="107" t="s">
        <v>42</v>
      </c>
      <c r="C660" s="108">
        <v>43817</v>
      </c>
      <c r="D660" s="416" t="s">
        <v>18951</v>
      </c>
      <c r="E660" s="324" t="s">
        <v>19129</v>
      </c>
      <c r="F660" s="126">
        <v>6877</v>
      </c>
      <c r="G660" s="107" t="str">
        <f t="shared" si="11"/>
        <v>SH19-13522</v>
      </c>
      <c r="H660" s="430"/>
      <c r="I660" s="428"/>
      <c r="J660" s="431"/>
      <c r="K660" s="432"/>
      <c r="L660" s="429"/>
      <c r="M660" s="433"/>
      <c r="N660" s="429"/>
    </row>
    <row r="661" spans="1:14" s="434" customFormat="1" ht="18" customHeight="1">
      <c r="A661" s="351">
        <v>650</v>
      </c>
      <c r="B661" s="107" t="s">
        <v>42</v>
      </c>
      <c r="C661" s="108">
        <v>43817</v>
      </c>
      <c r="D661" s="416" t="s">
        <v>18952</v>
      </c>
      <c r="E661" s="324" t="s">
        <v>19129</v>
      </c>
      <c r="F661" s="126">
        <v>11566.3</v>
      </c>
      <c r="G661" s="107" t="str">
        <f t="shared" si="11"/>
        <v>SH19-13523</v>
      </c>
      <c r="H661" s="430"/>
      <c r="I661" s="428"/>
      <c r="J661" s="431"/>
      <c r="K661" s="432"/>
      <c r="L661" s="429"/>
      <c r="M661" s="433"/>
      <c r="N661" s="429"/>
    </row>
    <row r="662" spans="1:14" s="434" customFormat="1" ht="18" customHeight="1">
      <c r="A662" s="351">
        <v>651</v>
      </c>
      <c r="B662" s="107" t="s">
        <v>42</v>
      </c>
      <c r="C662" s="108">
        <v>43817</v>
      </c>
      <c r="D662" s="416" t="s">
        <v>18953</v>
      </c>
      <c r="E662" s="324" t="s">
        <v>19129</v>
      </c>
      <c r="F662" s="126">
        <v>7298.7</v>
      </c>
      <c r="G662" s="107" t="str">
        <f t="shared" si="11"/>
        <v>SH19-13524</v>
      </c>
      <c r="H662" s="430"/>
      <c r="I662" s="428"/>
      <c r="J662" s="431"/>
      <c r="K662" s="432"/>
      <c r="L662" s="429"/>
      <c r="M662" s="433"/>
      <c r="N662" s="429"/>
    </row>
    <row r="663" spans="1:14" s="434" customFormat="1" ht="18" customHeight="1">
      <c r="A663" s="351">
        <v>652</v>
      </c>
      <c r="B663" s="107" t="s">
        <v>42</v>
      </c>
      <c r="C663" s="108">
        <v>43817</v>
      </c>
      <c r="D663" s="416" t="s">
        <v>18954</v>
      </c>
      <c r="E663" s="324" t="s">
        <v>19129</v>
      </c>
      <c r="F663" s="126">
        <v>1520.59</v>
      </c>
      <c r="G663" s="107" t="str">
        <f t="shared" si="11"/>
        <v>SH19-13525</v>
      </c>
      <c r="H663" s="430"/>
      <c r="I663" s="428"/>
      <c r="J663" s="431"/>
      <c r="K663" s="432"/>
      <c r="L663" s="429"/>
      <c r="M663" s="433"/>
      <c r="N663" s="429"/>
    </row>
    <row r="664" spans="1:14" s="434" customFormat="1" ht="18" customHeight="1">
      <c r="A664" s="351">
        <v>653</v>
      </c>
      <c r="B664" s="107" t="s">
        <v>42</v>
      </c>
      <c r="C664" s="108">
        <v>43817</v>
      </c>
      <c r="D664" s="416" t="s">
        <v>18955</v>
      </c>
      <c r="E664" s="324" t="s">
        <v>19129</v>
      </c>
      <c r="F664" s="126">
        <v>9509.5300000000007</v>
      </c>
      <c r="G664" s="107" t="str">
        <f t="shared" si="11"/>
        <v>SH19-13526</v>
      </c>
      <c r="H664" s="430"/>
      <c r="I664" s="428"/>
      <c r="J664" s="431"/>
      <c r="K664" s="432"/>
      <c r="L664" s="429"/>
      <c r="M664" s="433"/>
      <c r="N664" s="429"/>
    </row>
    <row r="665" spans="1:14" s="434" customFormat="1" ht="18" customHeight="1">
      <c r="A665" s="351">
        <v>654</v>
      </c>
      <c r="B665" s="107" t="s">
        <v>42</v>
      </c>
      <c r="C665" s="108">
        <v>43817</v>
      </c>
      <c r="D665" s="416" t="s">
        <v>18956</v>
      </c>
      <c r="E665" s="324" t="s">
        <v>19129</v>
      </c>
      <c r="F665" s="126">
        <v>7592.32</v>
      </c>
      <c r="G665" s="107" t="str">
        <f t="shared" si="11"/>
        <v>SH19-13527</v>
      </c>
      <c r="H665" s="430"/>
      <c r="I665" s="428"/>
      <c r="J665" s="431"/>
      <c r="K665" s="432"/>
      <c r="L665" s="429"/>
      <c r="M665" s="433"/>
      <c r="N665" s="429"/>
    </row>
    <row r="666" spans="1:14" s="434" customFormat="1" ht="18" customHeight="1">
      <c r="A666" s="351">
        <v>655</v>
      </c>
      <c r="B666" s="107" t="s">
        <v>42</v>
      </c>
      <c r="C666" s="108">
        <v>43817</v>
      </c>
      <c r="D666" s="416" t="s">
        <v>18957</v>
      </c>
      <c r="E666" s="324" t="s">
        <v>19129</v>
      </c>
      <c r="F666" s="126">
        <v>559.75</v>
      </c>
      <c r="G666" s="107" t="str">
        <f t="shared" si="11"/>
        <v>SH19-13528</v>
      </c>
      <c r="H666" s="430"/>
      <c r="I666" s="428"/>
      <c r="J666" s="431"/>
      <c r="K666" s="432"/>
      <c r="L666" s="429"/>
      <c r="M666" s="433"/>
      <c r="N666" s="429"/>
    </row>
    <row r="667" spans="1:14" s="434" customFormat="1" ht="18" customHeight="1">
      <c r="A667" s="351">
        <v>656</v>
      </c>
      <c r="B667" s="107" t="s">
        <v>42</v>
      </c>
      <c r="C667" s="108">
        <v>43818</v>
      </c>
      <c r="D667" s="416" t="s">
        <v>18958</v>
      </c>
      <c r="E667" s="324" t="s">
        <v>19128</v>
      </c>
      <c r="F667" s="126">
        <v>12078.66</v>
      </c>
      <c r="G667" s="107" t="str">
        <f t="shared" si="11"/>
        <v>SH19-13529</v>
      </c>
      <c r="H667" s="430"/>
      <c r="I667" s="428"/>
      <c r="J667" s="431"/>
      <c r="K667" s="432"/>
      <c r="L667" s="429"/>
      <c r="M667" s="433"/>
      <c r="N667" s="429"/>
    </row>
    <row r="668" spans="1:14" s="434" customFormat="1" ht="18" customHeight="1">
      <c r="A668" s="351">
        <v>657</v>
      </c>
      <c r="B668" s="107" t="s">
        <v>42</v>
      </c>
      <c r="C668" s="108">
        <v>43818</v>
      </c>
      <c r="D668" s="416" t="s">
        <v>18959</v>
      </c>
      <c r="E668" s="324" t="s">
        <v>19128</v>
      </c>
      <c r="F668" s="126">
        <v>4474.24</v>
      </c>
      <c r="G668" s="107" t="str">
        <f t="shared" si="11"/>
        <v>SH19-13530</v>
      </c>
      <c r="H668" s="430"/>
      <c r="I668" s="428"/>
      <c r="J668" s="431"/>
      <c r="K668" s="432"/>
      <c r="L668" s="429"/>
      <c r="M668" s="433"/>
      <c r="N668" s="429"/>
    </row>
    <row r="669" spans="1:14" s="434" customFormat="1" ht="18" customHeight="1">
      <c r="A669" s="351">
        <v>658</v>
      </c>
      <c r="B669" s="107" t="s">
        <v>42</v>
      </c>
      <c r="C669" s="108">
        <v>43818</v>
      </c>
      <c r="D669" s="416" t="s">
        <v>18960</v>
      </c>
      <c r="E669" s="324" t="s">
        <v>19128</v>
      </c>
      <c r="F669" s="126">
        <v>2755.26</v>
      </c>
      <c r="G669" s="107" t="str">
        <f t="shared" si="11"/>
        <v>SH19-13531</v>
      </c>
      <c r="H669" s="430"/>
      <c r="I669" s="428"/>
      <c r="J669" s="431"/>
      <c r="K669" s="432"/>
      <c r="L669" s="429"/>
      <c r="M669" s="433"/>
      <c r="N669" s="429"/>
    </row>
    <row r="670" spans="1:14" s="434" customFormat="1" ht="18" customHeight="1">
      <c r="A670" s="351">
        <v>659</v>
      </c>
      <c r="B670" s="107" t="s">
        <v>42</v>
      </c>
      <c r="C670" s="108">
        <v>43818</v>
      </c>
      <c r="D670" s="416" t="s">
        <v>18961</v>
      </c>
      <c r="E670" s="324" t="s">
        <v>19128</v>
      </c>
      <c r="F670" s="126">
        <v>5785.88</v>
      </c>
      <c r="G670" s="107" t="str">
        <f t="shared" si="11"/>
        <v>SH19-13532</v>
      </c>
      <c r="H670" s="430"/>
      <c r="I670" s="428"/>
      <c r="J670" s="431"/>
      <c r="K670" s="432"/>
      <c r="L670" s="429"/>
      <c r="M670" s="433"/>
      <c r="N670" s="429"/>
    </row>
    <row r="671" spans="1:14" s="434" customFormat="1" ht="18" customHeight="1">
      <c r="A671" s="351">
        <v>660</v>
      </c>
      <c r="B671" s="107" t="s">
        <v>42</v>
      </c>
      <c r="C671" s="108">
        <v>43818</v>
      </c>
      <c r="D671" s="416" t="s">
        <v>18962</v>
      </c>
      <c r="E671" s="324" t="s">
        <v>19128</v>
      </c>
      <c r="F671" s="126">
        <v>15118.23</v>
      </c>
      <c r="G671" s="107" t="str">
        <f t="shared" si="11"/>
        <v>SH19-13533</v>
      </c>
      <c r="H671" s="430"/>
      <c r="I671" s="428"/>
      <c r="J671" s="431"/>
      <c r="K671" s="432"/>
      <c r="L671" s="429"/>
      <c r="M671" s="433"/>
      <c r="N671" s="429"/>
    </row>
    <row r="672" spans="1:14" s="434" customFormat="1" ht="18" customHeight="1">
      <c r="A672" s="351">
        <v>661</v>
      </c>
      <c r="B672" s="107" t="s">
        <v>42</v>
      </c>
      <c r="C672" s="108">
        <v>43818</v>
      </c>
      <c r="D672" s="416" t="s">
        <v>18963</v>
      </c>
      <c r="E672" s="324" t="s">
        <v>19128</v>
      </c>
      <c r="F672" s="126">
        <v>5733.98</v>
      </c>
      <c r="G672" s="107" t="str">
        <f t="shared" si="11"/>
        <v>SH19-13534</v>
      </c>
      <c r="H672" s="430"/>
      <c r="I672" s="428"/>
      <c r="J672" s="431"/>
      <c r="K672" s="432"/>
      <c r="L672" s="429"/>
      <c r="M672" s="433"/>
      <c r="N672" s="429"/>
    </row>
    <row r="673" spans="1:14" s="434" customFormat="1" ht="18" customHeight="1">
      <c r="A673" s="351">
        <v>662</v>
      </c>
      <c r="B673" s="107" t="s">
        <v>42</v>
      </c>
      <c r="C673" s="108">
        <v>43818</v>
      </c>
      <c r="D673" s="416" t="s">
        <v>18964</v>
      </c>
      <c r="E673" s="324" t="s">
        <v>19128</v>
      </c>
      <c r="F673" s="126">
        <v>2911.72</v>
      </c>
      <c r="G673" s="107" t="str">
        <f t="shared" si="11"/>
        <v>SH19-13535</v>
      </c>
      <c r="H673" s="430"/>
      <c r="I673" s="428"/>
      <c r="J673" s="431"/>
      <c r="K673" s="432"/>
      <c r="L673" s="429"/>
      <c r="M673" s="433"/>
      <c r="N673" s="429"/>
    </row>
    <row r="674" spans="1:14" s="434" customFormat="1" ht="18" customHeight="1">
      <c r="A674" s="351">
        <v>663</v>
      </c>
      <c r="B674" s="107" t="s">
        <v>42</v>
      </c>
      <c r="C674" s="108">
        <v>43818</v>
      </c>
      <c r="D674" s="416" t="s">
        <v>18965</v>
      </c>
      <c r="E674" s="324" t="s">
        <v>19128</v>
      </c>
      <c r="F674" s="126">
        <v>7811.86</v>
      </c>
      <c r="G674" s="107" t="str">
        <f t="shared" si="11"/>
        <v>SH19-13536</v>
      </c>
      <c r="H674" s="430"/>
      <c r="I674" s="428"/>
      <c r="J674" s="431"/>
      <c r="K674" s="432"/>
      <c r="L674" s="429"/>
      <c r="M674" s="433"/>
      <c r="N674" s="429"/>
    </row>
    <row r="675" spans="1:14" s="434" customFormat="1" ht="18" customHeight="1">
      <c r="A675" s="351">
        <v>664</v>
      </c>
      <c r="B675" s="107" t="s">
        <v>42</v>
      </c>
      <c r="C675" s="108">
        <v>43818</v>
      </c>
      <c r="D675" s="416" t="s">
        <v>18966</v>
      </c>
      <c r="E675" s="324" t="s">
        <v>19128</v>
      </c>
      <c r="F675" s="126">
        <v>10612.73</v>
      </c>
      <c r="G675" s="107" t="str">
        <f t="shared" si="11"/>
        <v>SH19-13537</v>
      </c>
      <c r="H675" s="430"/>
      <c r="I675" s="428"/>
      <c r="J675" s="431"/>
      <c r="K675" s="432"/>
      <c r="L675" s="429"/>
      <c r="M675" s="433"/>
      <c r="N675" s="429"/>
    </row>
    <row r="676" spans="1:14" s="434" customFormat="1" ht="18" customHeight="1">
      <c r="A676" s="351">
        <v>665</v>
      </c>
      <c r="B676" s="107" t="s">
        <v>42</v>
      </c>
      <c r="C676" s="108">
        <v>43818</v>
      </c>
      <c r="D676" s="416" t="s">
        <v>18967</v>
      </c>
      <c r="E676" s="324" t="s">
        <v>19128</v>
      </c>
      <c r="F676" s="126">
        <v>6585.51</v>
      </c>
      <c r="G676" s="107" t="str">
        <f t="shared" si="11"/>
        <v>SH19-13538</v>
      </c>
      <c r="H676" s="430"/>
      <c r="I676" s="428"/>
      <c r="J676" s="431"/>
      <c r="K676" s="432"/>
      <c r="L676" s="429"/>
      <c r="M676" s="433"/>
      <c r="N676" s="429"/>
    </row>
    <row r="677" spans="1:14" s="434" customFormat="1" ht="18" customHeight="1">
      <c r="A677" s="351">
        <v>666</v>
      </c>
      <c r="B677" s="107" t="s">
        <v>42</v>
      </c>
      <c r="C677" s="108">
        <v>43818</v>
      </c>
      <c r="D677" s="416" t="s">
        <v>18968</v>
      </c>
      <c r="E677" s="324" t="s">
        <v>19128</v>
      </c>
      <c r="F677" s="126">
        <v>1946.28</v>
      </c>
      <c r="G677" s="107" t="str">
        <f t="shared" si="11"/>
        <v>SH19-13539</v>
      </c>
      <c r="H677" s="430"/>
      <c r="I677" s="428"/>
      <c r="J677" s="431"/>
      <c r="K677" s="432"/>
      <c r="L677" s="429"/>
      <c r="M677" s="433"/>
      <c r="N677" s="429"/>
    </row>
    <row r="678" spans="1:14" s="434" customFormat="1" ht="18" customHeight="1">
      <c r="A678" s="351">
        <v>667</v>
      </c>
      <c r="B678" s="107" t="s">
        <v>42</v>
      </c>
      <c r="C678" s="108">
        <v>43818</v>
      </c>
      <c r="D678" s="416" t="s">
        <v>18969</v>
      </c>
      <c r="E678" s="324" t="s">
        <v>19128</v>
      </c>
      <c r="F678" s="126">
        <v>7483.42</v>
      </c>
      <c r="G678" s="107" t="str">
        <f t="shared" si="11"/>
        <v>SH19-13540</v>
      </c>
      <c r="H678" s="430"/>
      <c r="I678" s="428"/>
      <c r="J678" s="431"/>
      <c r="K678" s="432"/>
      <c r="L678" s="429"/>
      <c r="M678" s="433"/>
      <c r="N678" s="429"/>
    </row>
    <row r="679" spans="1:14" s="434" customFormat="1" ht="18" customHeight="1">
      <c r="A679" s="351">
        <v>668</v>
      </c>
      <c r="B679" s="107" t="s">
        <v>291</v>
      </c>
      <c r="C679" s="108">
        <v>43817</v>
      </c>
      <c r="D679" s="416" t="s">
        <v>18970</v>
      </c>
      <c r="E679" s="324" t="s">
        <v>1709</v>
      </c>
      <c r="F679" s="126">
        <v>4258.4399999999996</v>
      </c>
      <c r="G679" s="107" t="str">
        <f t="shared" si="11"/>
        <v>SH19-13541</v>
      </c>
      <c r="H679" s="430"/>
      <c r="I679" s="428"/>
      <c r="J679" s="431"/>
      <c r="K679" s="432"/>
      <c r="L679" s="429"/>
      <c r="M679" s="433"/>
      <c r="N679" s="429"/>
    </row>
    <row r="680" spans="1:14" s="434" customFormat="1" ht="18" customHeight="1">
      <c r="A680" s="351">
        <v>669</v>
      </c>
      <c r="B680" s="107" t="s">
        <v>291</v>
      </c>
      <c r="C680" s="108">
        <v>43817</v>
      </c>
      <c r="D680" s="416" t="s">
        <v>18971</v>
      </c>
      <c r="E680" s="324" t="s">
        <v>1709</v>
      </c>
      <c r="F680" s="126">
        <v>3312.12</v>
      </c>
      <c r="G680" s="107" t="str">
        <f t="shared" si="11"/>
        <v>SH19-13542</v>
      </c>
      <c r="H680" s="430"/>
      <c r="I680" s="428"/>
      <c r="J680" s="431"/>
      <c r="K680" s="432"/>
      <c r="L680" s="429"/>
      <c r="M680" s="433"/>
      <c r="N680" s="429"/>
    </row>
    <row r="681" spans="1:14" s="434" customFormat="1" ht="18" customHeight="1">
      <c r="A681" s="351">
        <v>670</v>
      </c>
      <c r="B681" s="107" t="s">
        <v>43</v>
      </c>
      <c r="C681" s="108">
        <v>43817</v>
      </c>
      <c r="D681" s="416" t="s">
        <v>18972</v>
      </c>
      <c r="E681" s="324" t="s">
        <v>1709</v>
      </c>
      <c r="F681" s="126">
        <v>7755.13</v>
      </c>
      <c r="G681" s="107" t="str">
        <f t="shared" si="11"/>
        <v>SH19-13543</v>
      </c>
      <c r="H681" s="430"/>
      <c r="I681" s="428"/>
      <c r="J681" s="431"/>
      <c r="K681" s="432"/>
      <c r="L681" s="429"/>
      <c r="M681" s="433"/>
      <c r="N681" s="429"/>
    </row>
    <row r="682" spans="1:14" s="434" customFormat="1" ht="18" customHeight="1">
      <c r="A682" s="351">
        <v>671</v>
      </c>
      <c r="B682" s="107" t="s">
        <v>142</v>
      </c>
      <c r="C682" s="108">
        <v>43817</v>
      </c>
      <c r="D682" s="416" t="s">
        <v>18973</v>
      </c>
      <c r="E682" s="324" t="s">
        <v>1709</v>
      </c>
      <c r="F682" s="126">
        <v>510.81</v>
      </c>
      <c r="G682" s="107" t="str">
        <f t="shared" si="11"/>
        <v>SH19-13544</v>
      </c>
      <c r="H682" s="430"/>
      <c r="I682" s="428"/>
      <c r="J682" s="431"/>
      <c r="K682" s="432"/>
      <c r="L682" s="429"/>
      <c r="M682" s="433"/>
      <c r="N682" s="429"/>
    </row>
    <row r="683" spans="1:14" s="434" customFormat="1" ht="18" customHeight="1">
      <c r="A683" s="351">
        <v>672</v>
      </c>
      <c r="B683" s="107" t="s">
        <v>142</v>
      </c>
      <c r="C683" s="108">
        <v>43817</v>
      </c>
      <c r="D683" s="416" t="s">
        <v>18974</v>
      </c>
      <c r="E683" s="324" t="s">
        <v>1709</v>
      </c>
      <c r="F683" s="126">
        <v>184.2</v>
      </c>
      <c r="G683" s="107" t="str">
        <f t="shared" si="11"/>
        <v>SH19-13545</v>
      </c>
      <c r="H683" s="430"/>
      <c r="I683" s="428"/>
      <c r="J683" s="431"/>
      <c r="K683" s="432"/>
      <c r="L683" s="429"/>
      <c r="M683" s="433"/>
      <c r="N683" s="429"/>
    </row>
    <row r="684" spans="1:14" s="434" customFormat="1" ht="18" customHeight="1">
      <c r="A684" s="351">
        <v>673</v>
      </c>
      <c r="B684" s="107" t="s">
        <v>238</v>
      </c>
      <c r="C684" s="108">
        <v>43817</v>
      </c>
      <c r="D684" s="416" t="s">
        <v>18975</v>
      </c>
      <c r="E684" s="324" t="s">
        <v>1709</v>
      </c>
      <c r="F684" s="126">
        <v>3736.7</v>
      </c>
      <c r="G684" s="107" t="str">
        <f t="shared" si="11"/>
        <v>SH19-13546</v>
      </c>
      <c r="H684" s="430"/>
      <c r="I684" s="428"/>
      <c r="J684" s="431"/>
      <c r="K684" s="432"/>
      <c r="L684" s="429"/>
      <c r="M684" s="433"/>
      <c r="N684" s="429"/>
    </row>
    <row r="685" spans="1:14" s="434" customFormat="1" ht="18" customHeight="1">
      <c r="A685" s="351">
        <v>674</v>
      </c>
      <c r="B685" s="107" t="s">
        <v>238</v>
      </c>
      <c r="C685" s="108">
        <v>43817</v>
      </c>
      <c r="D685" s="416" t="s">
        <v>18976</v>
      </c>
      <c r="E685" s="324" t="s">
        <v>1709</v>
      </c>
      <c r="F685" s="126">
        <v>2286.94</v>
      </c>
      <c r="G685" s="107" t="str">
        <f t="shared" si="11"/>
        <v>SH19-13547</v>
      </c>
      <c r="H685" s="430"/>
      <c r="I685" s="428"/>
      <c r="J685" s="431"/>
      <c r="K685" s="432"/>
      <c r="L685" s="429"/>
      <c r="M685" s="433"/>
      <c r="N685" s="429"/>
    </row>
    <row r="686" spans="1:14" s="434" customFormat="1" ht="18" customHeight="1">
      <c r="A686" s="351">
        <v>675</v>
      </c>
      <c r="B686" s="107" t="s">
        <v>42</v>
      </c>
      <c r="C686" s="108">
        <v>43817</v>
      </c>
      <c r="D686" s="416" t="s">
        <v>18977</v>
      </c>
      <c r="E686" s="324" t="s">
        <v>19129</v>
      </c>
      <c r="F686" s="126">
        <v>1280.77</v>
      </c>
      <c r="G686" s="107" t="str">
        <f t="shared" si="11"/>
        <v>SH19-13548</v>
      </c>
      <c r="H686" s="430"/>
      <c r="I686" s="428"/>
      <c r="J686" s="431"/>
      <c r="K686" s="432"/>
      <c r="L686" s="429"/>
      <c r="M686" s="433"/>
      <c r="N686" s="429"/>
    </row>
    <row r="687" spans="1:14" s="434" customFormat="1" ht="18" customHeight="1">
      <c r="A687" s="351">
        <v>676</v>
      </c>
      <c r="B687" s="107" t="s">
        <v>298</v>
      </c>
      <c r="C687" s="108">
        <v>43817</v>
      </c>
      <c r="D687" s="416" t="s">
        <v>18978</v>
      </c>
      <c r="E687" s="324" t="s">
        <v>1709</v>
      </c>
      <c r="F687" s="126">
        <v>440.5</v>
      </c>
      <c r="G687" s="107" t="str">
        <f t="shared" si="11"/>
        <v>SH19-13549</v>
      </c>
      <c r="H687" s="430"/>
      <c r="I687" s="428"/>
      <c r="J687" s="431"/>
      <c r="K687" s="432"/>
      <c r="L687" s="429"/>
      <c r="M687" s="433"/>
      <c r="N687" s="429"/>
    </row>
    <row r="688" spans="1:14" s="434" customFormat="1" ht="18" customHeight="1">
      <c r="A688" s="351">
        <v>677</v>
      </c>
      <c r="B688" s="107" t="s">
        <v>42</v>
      </c>
      <c r="C688" s="108">
        <v>43817</v>
      </c>
      <c r="D688" s="416" t="s">
        <v>18979</v>
      </c>
      <c r="E688" s="324" t="s">
        <v>19129</v>
      </c>
      <c r="F688" s="126">
        <v>13.59</v>
      </c>
      <c r="G688" s="107" t="str">
        <f t="shared" si="11"/>
        <v>SH19-13550</v>
      </c>
      <c r="H688" s="430"/>
      <c r="I688" s="428"/>
      <c r="J688" s="431"/>
      <c r="K688" s="432"/>
      <c r="L688" s="429"/>
      <c r="M688" s="433"/>
      <c r="N688" s="429"/>
    </row>
    <row r="689" spans="1:14" s="434" customFormat="1" ht="18" customHeight="1">
      <c r="A689" s="351">
        <v>678</v>
      </c>
      <c r="B689" s="107" t="s">
        <v>42</v>
      </c>
      <c r="C689" s="108">
        <v>43817</v>
      </c>
      <c r="D689" s="416" t="s">
        <v>18980</v>
      </c>
      <c r="E689" s="324" t="s">
        <v>19129</v>
      </c>
      <c r="F689" s="126">
        <v>37.32</v>
      </c>
      <c r="G689" s="107" t="str">
        <f t="shared" si="11"/>
        <v>SH19-13551</v>
      </c>
      <c r="H689" s="430"/>
      <c r="I689" s="428"/>
      <c r="J689" s="431"/>
      <c r="K689" s="432"/>
      <c r="L689" s="429"/>
      <c r="M689" s="433"/>
      <c r="N689" s="429"/>
    </row>
    <row r="690" spans="1:14" s="434" customFormat="1" ht="18" customHeight="1">
      <c r="A690" s="351">
        <v>679</v>
      </c>
      <c r="B690" s="107" t="s">
        <v>53</v>
      </c>
      <c r="C690" s="108">
        <v>43817</v>
      </c>
      <c r="D690" s="416" t="s">
        <v>18981</v>
      </c>
      <c r="E690" s="324" t="s">
        <v>1709</v>
      </c>
      <c r="F690" s="126">
        <v>2957.62</v>
      </c>
      <c r="G690" s="107" t="str">
        <f t="shared" si="11"/>
        <v>SH19-13552</v>
      </c>
      <c r="H690" s="430"/>
      <c r="I690" s="428"/>
      <c r="J690" s="431"/>
      <c r="K690" s="432"/>
      <c r="L690" s="429"/>
      <c r="M690" s="433"/>
      <c r="N690" s="429"/>
    </row>
    <row r="691" spans="1:14" s="434" customFormat="1" ht="18" customHeight="1">
      <c r="A691" s="351">
        <v>680</v>
      </c>
      <c r="B691" s="107" t="s">
        <v>43</v>
      </c>
      <c r="C691" s="108">
        <v>43817</v>
      </c>
      <c r="D691" s="416" t="s">
        <v>18982</v>
      </c>
      <c r="E691" s="324" t="s">
        <v>1709</v>
      </c>
      <c r="F691" s="126">
        <v>4772.7</v>
      </c>
      <c r="G691" s="107" t="str">
        <f t="shared" si="11"/>
        <v>SH19-13553</v>
      </c>
      <c r="H691" s="430"/>
      <c r="I691" s="428"/>
      <c r="J691" s="431"/>
      <c r="K691" s="432"/>
      <c r="L691" s="429"/>
      <c r="M691" s="433"/>
      <c r="N691" s="429"/>
    </row>
    <row r="692" spans="1:14" s="434" customFormat="1" ht="18" customHeight="1">
      <c r="A692" s="351">
        <v>681</v>
      </c>
      <c r="B692" s="107" t="s">
        <v>142</v>
      </c>
      <c r="C692" s="108">
        <v>43817</v>
      </c>
      <c r="D692" s="416" t="s">
        <v>18983</v>
      </c>
      <c r="E692" s="324" t="s">
        <v>1709</v>
      </c>
      <c r="F692" s="126">
        <v>1491.6</v>
      </c>
      <c r="G692" s="107" t="str">
        <f t="shared" si="11"/>
        <v>SH19-13554</v>
      </c>
      <c r="H692" s="430"/>
      <c r="I692" s="428"/>
      <c r="J692" s="431"/>
      <c r="K692" s="432"/>
      <c r="L692" s="429"/>
      <c r="M692" s="433"/>
      <c r="N692" s="429"/>
    </row>
    <row r="693" spans="1:14" s="434" customFormat="1" ht="18" customHeight="1">
      <c r="A693" s="351">
        <v>682</v>
      </c>
      <c r="B693" s="107" t="s">
        <v>1746</v>
      </c>
      <c r="C693" s="108"/>
      <c r="D693" s="402" t="s">
        <v>18984</v>
      </c>
      <c r="E693" s="324" t="s">
        <v>1709</v>
      </c>
      <c r="F693" s="126">
        <v>0</v>
      </c>
      <c r="G693" s="107" t="str">
        <f t="shared" si="11"/>
        <v>SH19-13555</v>
      </c>
      <c r="H693" s="430"/>
      <c r="I693" s="428"/>
      <c r="J693" s="431"/>
      <c r="K693" s="432"/>
      <c r="L693" s="429"/>
      <c r="M693" s="433"/>
      <c r="N693" s="429"/>
    </row>
    <row r="694" spans="1:14" s="434" customFormat="1" ht="18" customHeight="1">
      <c r="A694" s="351">
        <v>683</v>
      </c>
      <c r="B694" s="107" t="s">
        <v>329</v>
      </c>
      <c r="C694" s="108">
        <v>43817</v>
      </c>
      <c r="D694" s="416" t="s">
        <v>18985</v>
      </c>
      <c r="E694" s="324" t="s">
        <v>1709</v>
      </c>
      <c r="F694" s="126">
        <v>2702.71</v>
      </c>
      <c r="G694" s="107" t="str">
        <f t="shared" si="11"/>
        <v>SH19-13556</v>
      </c>
      <c r="H694" s="430"/>
      <c r="I694" s="428"/>
      <c r="J694" s="431"/>
      <c r="K694" s="432"/>
      <c r="L694" s="429"/>
      <c r="M694" s="433"/>
      <c r="N694" s="429"/>
    </row>
    <row r="695" spans="1:14" s="434" customFormat="1" ht="18" customHeight="1">
      <c r="A695" s="351">
        <v>684</v>
      </c>
      <c r="B695" s="107" t="s">
        <v>238</v>
      </c>
      <c r="C695" s="108">
        <v>43817</v>
      </c>
      <c r="D695" s="416" t="s">
        <v>18986</v>
      </c>
      <c r="E695" s="324" t="s">
        <v>1709</v>
      </c>
      <c r="F695" s="126">
        <v>950.37</v>
      </c>
      <c r="G695" s="107" t="str">
        <f t="shared" si="11"/>
        <v>SH19-13557</v>
      </c>
      <c r="H695" s="430"/>
      <c r="I695" s="428"/>
      <c r="J695" s="431"/>
      <c r="K695" s="432"/>
      <c r="L695" s="429"/>
      <c r="M695" s="433"/>
      <c r="N695" s="429"/>
    </row>
    <row r="696" spans="1:14" s="434" customFormat="1" ht="18" customHeight="1">
      <c r="A696" s="351">
        <v>685</v>
      </c>
      <c r="B696" s="107"/>
      <c r="C696" s="108"/>
      <c r="D696" s="401" t="s">
        <v>18987</v>
      </c>
      <c r="E696" s="324" t="s">
        <v>1709</v>
      </c>
      <c r="F696" s="126">
        <v>0</v>
      </c>
      <c r="G696" s="107" t="str">
        <f t="shared" si="11"/>
        <v>SH19-13558</v>
      </c>
      <c r="H696" s="430"/>
      <c r="I696" s="428"/>
      <c r="J696" s="431"/>
      <c r="K696" s="432"/>
      <c r="L696" s="429"/>
      <c r="M696" s="433"/>
      <c r="N696" s="429"/>
    </row>
    <row r="697" spans="1:14" s="434" customFormat="1" ht="18" customHeight="1">
      <c r="A697" s="351">
        <v>686</v>
      </c>
      <c r="B697" s="107"/>
      <c r="C697" s="108"/>
      <c r="D697" s="401" t="s">
        <v>18988</v>
      </c>
      <c r="E697" s="324" t="s">
        <v>1709</v>
      </c>
      <c r="F697" s="126">
        <v>0</v>
      </c>
      <c r="G697" s="107" t="str">
        <f t="shared" si="11"/>
        <v>SH19-13559</v>
      </c>
      <c r="H697" s="430"/>
      <c r="I697" s="428"/>
      <c r="J697" s="431"/>
      <c r="K697" s="432"/>
      <c r="L697" s="429"/>
      <c r="M697" s="433"/>
      <c r="N697" s="429"/>
    </row>
    <row r="698" spans="1:14" s="434" customFormat="1" ht="18" customHeight="1">
      <c r="A698" s="351">
        <v>687</v>
      </c>
      <c r="B698" s="107" t="s">
        <v>139</v>
      </c>
      <c r="C698" s="108">
        <v>43817</v>
      </c>
      <c r="D698" s="416" t="s">
        <v>18989</v>
      </c>
      <c r="E698" s="324" t="s">
        <v>1709</v>
      </c>
      <c r="F698" s="126">
        <v>1475.11</v>
      </c>
      <c r="G698" s="107" t="str">
        <f t="shared" si="11"/>
        <v>SH19-13560</v>
      </c>
      <c r="H698" s="430"/>
      <c r="I698" s="428"/>
      <c r="J698" s="431"/>
      <c r="K698" s="432"/>
      <c r="L698" s="429"/>
      <c r="M698" s="433"/>
      <c r="N698" s="429"/>
    </row>
    <row r="699" spans="1:14" s="434" customFormat="1" ht="18" customHeight="1">
      <c r="A699" s="351">
        <v>688</v>
      </c>
      <c r="B699" s="107" t="s">
        <v>1755</v>
      </c>
      <c r="C699" s="108">
        <v>43817</v>
      </c>
      <c r="D699" s="416" t="s">
        <v>18990</v>
      </c>
      <c r="E699" s="324" t="s">
        <v>1709</v>
      </c>
      <c r="F699" s="126">
        <v>3810</v>
      </c>
      <c r="G699" s="107" t="str">
        <f t="shared" si="11"/>
        <v>SH19-13561</v>
      </c>
      <c r="H699" s="430"/>
      <c r="I699" s="428"/>
      <c r="J699" s="431"/>
      <c r="K699" s="432"/>
      <c r="L699" s="429"/>
      <c r="M699" s="433"/>
      <c r="N699" s="429"/>
    </row>
    <row r="700" spans="1:14" s="434" customFormat="1" ht="18" customHeight="1">
      <c r="A700" s="351">
        <v>689</v>
      </c>
      <c r="B700" s="107" t="s">
        <v>43</v>
      </c>
      <c r="C700" s="108">
        <v>43817</v>
      </c>
      <c r="D700" s="416" t="s">
        <v>18991</v>
      </c>
      <c r="E700" s="324" t="s">
        <v>1709</v>
      </c>
      <c r="F700" s="126">
        <v>4294.8500000000004</v>
      </c>
      <c r="G700" s="107" t="str">
        <f t="shared" si="11"/>
        <v>SH19-13562</v>
      </c>
      <c r="H700" s="430"/>
      <c r="I700" s="428"/>
      <c r="J700" s="431"/>
      <c r="K700" s="432"/>
      <c r="L700" s="429"/>
      <c r="M700" s="433"/>
      <c r="N700" s="429"/>
    </row>
    <row r="701" spans="1:14" s="434" customFormat="1" ht="18" customHeight="1">
      <c r="A701" s="351">
        <v>690</v>
      </c>
      <c r="B701" s="107" t="s">
        <v>42</v>
      </c>
      <c r="C701" s="108">
        <v>43818</v>
      </c>
      <c r="D701" s="416" t="s">
        <v>18992</v>
      </c>
      <c r="E701" s="324" t="s">
        <v>19128</v>
      </c>
      <c r="F701" s="126">
        <v>14399.4</v>
      </c>
      <c r="G701" s="107" t="str">
        <f t="shared" si="11"/>
        <v>SH19-13563</v>
      </c>
      <c r="H701" s="430"/>
      <c r="I701" s="428"/>
      <c r="J701" s="431"/>
      <c r="K701" s="432"/>
      <c r="L701" s="429"/>
      <c r="M701" s="433"/>
      <c r="N701" s="429"/>
    </row>
    <row r="702" spans="1:14" s="434" customFormat="1" ht="18" customHeight="1">
      <c r="A702" s="351">
        <v>691</v>
      </c>
      <c r="B702" s="107" t="s">
        <v>42</v>
      </c>
      <c r="C702" s="108">
        <v>43818</v>
      </c>
      <c r="D702" s="416" t="s">
        <v>18993</v>
      </c>
      <c r="E702" s="324" t="s">
        <v>19128</v>
      </c>
      <c r="F702" s="126">
        <v>4213.9799999999996</v>
      </c>
      <c r="G702" s="107" t="str">
        <f t="shared" si="11"/>
        <v>SH19-13564</v>
      </c>
      <c r="H702" s="430"/>
      <c r="I702" s="428"/>
      <c r="J702" s="431"/>
      <c r="K702" s="432"/>
      <c r="L702" s="429"/>
      <c r="M702" s="433"/>
      <c r="N702" s="429"/>
    </row>
    <row r="703" spans="1:14" s="434" customFormat="1" ht="18" customHeight="1">
      <c r="A703" s="351">
        <v>692</v>
      </c>
      <c r="B703" s="107" t="s">
        <v>42</v>
      </c>
      <c r="C703" s="108">
        <v>43818</v>
      </c>
      <c r="D703" s="416" t="s">
        <v>18994</v>
      </c>
      <c r="E703" s="324" t="s">
        <v>19128</v>
      </c>
      <c r="F703" s="126">
        <v>2927.12</v>
      </c>
      <c r="G703" s="107" t="str">
        <f t="shared" si="11"/>
        <v>SH19-13565</v>
      </c>
      <c r="H703" s="430"/>
      <c r="I703" s="428"/>
      <c r="J703" s="431"/>
      <c r="K703" s="432"/>
      <c r="L703" s="429"/>
      <c r="M703" s="433"/>
      <c r="N703" s="429"/>
    </row>
    <row r="704" spans="1:14" s="434" customFormat="1" ht="18" customHeight="1">
      <c r="A704" s="351">
        <v>693</v>
      </c>
      <c r="B704" s="107" t="s">
        <v>55</v>
      </c>
      <c r="C704" s="108">
        <v>43817</v>
      </c>
      <c r="D704" s="416" t="s">
        <v>18995</v>
      </c>
      <c r="E704" s="324" t="s">
        <v>1709</v>
      </c>
      <c r="F704" s="126">
        <v>705.75</v>
      </c>
      <c r="G704" s="107" t="str">
        <f t="shared" si="11"/>
        <v>SH19-13566</v>
      </c>
      <c r="H704" s="430"/>
      <c r="I704" s="428"/>
      <c r="J704" s="431"/>
      <c r="K704" s="432"/>
      <c r="L704" s="429"/>
      <c r="M704" s="433"/>
      <c r="N704" s="429"/>
    </row>
    <row r="705" spans="1:14" s="434" customFormat="1" ht="18" customHeight="1">
      <c r="A705" s="351">
        <v>694</v>
      </c>
      <c r="B705" s="107" t="s">
        <v>55</v>
      </c>
      <c r="C705" s="108">
        <v>43817</v>
      </c>
      <c r="D705" s="416" t="s">
        <v>18996</v>
      </c>
      <c r="E705" s="324" t="s">
        <v>1709</v>
      </c>
      <c r="F705" s="126">
        <v>1377.6</v>
      </c>
      <c r="G705" s="107" t="str">
        <f t="shared" si="11"/>
        <v>SH19-13567</v>
      </c>
      <c r="H705" s="430"/>
      <c r="I705" s="428"/>
      <c r="J705" s="431"/>
      <c r="K705" s="432"/>
      <c r="L705" s="429"/>
      <c r="M705" s="433"/>
      <c r="N705" s="429"/>
    </row>
    <row r="706" spans="1:14" s="434" customFormat="1" ht="18" customHeight="1">
      <c r="A706" s="351">
        <v>695</v>
      </c>
      <c r="B706" s="107" t="s">
        <v>55</v>
      </c>
      <c r="C706" s="108">
        <v>43817</v>
      </c>
      <c r="D706" s="416" t="s">
        <v>18997</v>
      </c>
      <c r="E706" s="324" t="s">
        <v>1709</v>
      </c>
      <c r="F706" s="126">
        <v>3017.24</v>
      </c>
      <c r="G706" s="107" t="str">
        <f t="shared" si="11"/>
        <v>SH19-13568</v>
      </c>
      <c r="H706" s="430"/>
      <c r="I706" s="428"/>
      <c r="J706" s="431"/>
      <c r="K706" s="432"/>
      <c r="L706" s="429"/>
      <c r="M706" s="433"/>
      <c r="N706" s="429"/>
    </row>
    <row r="707" spans="1:14" s="434" customFormat="1" ht="18" customHeight="1">
      <c r="A707" s="351">
        <v>696</v>
      </c>
      <c r="B707" s="107" t="s">
        <v>42</v>
      </c>
      <c r="C707" s="108">
        <v>43818</v>
      </c>
      <c r="D707" s="416" t="s">
        <v>18998</v>
      </c>
      <c r="E707" s="324" t="s">
        <v>19128</v>
      </c>
      <c r="F707" s="126">
        <v>12544.81</v>
      </c>
      <c r="G707" s="107" t="str">
        <f t="shared" si="11"/>
        <v>SH19-13569</v>
      </c>
      <c r="H707" s="430"/>
      <c r="I707" s="428"/>
      <c r="J707" s="431"/>
      <c r="K707" s="432"/>
      <c r="L707" s="429"/>
      <c r="M707" s="433"/>
      <c r="N707" s="429"/>
    </row>
    <row r="708" spans="1:14" s="434" customFormat="1" ht="18" customHeight="1">
      <c r="A708" s="351">
        <v>697</v>
      </c>
      <c r="B708" s="107" t="s">
        <v>42</v>
      </c>
      <c r="C708" s="108">
        <v>43818</v>
      </c>
      <c r="D708" s="416" t="s">
        <v>18999</v>
      </c>
      <c r="E708" s="324" t="s">
        <v>19128</v>
      </c>
      <c r="F708" s="126">
        <v>10621.79</v>
      </c>
      <c r="G708" s="107" t="str">
        <f t="shared" si="11"/>
        <v>SH19-13570</v>
      </c>
      <c r="H708" s="430"/>
      <c r="I708" s="428"/>
      <c r="J708" s="431"/>
      <c r="K708" s="432"/>
      <c r="L708" s="429"/>
      <c r="M708" s="433"/>
      <c r="N708" s="429"/>
    </row>
    <row r="709" spans="1:14" s="434" customFormat="1" ht="18" customHeight="1">
      <c r="A709" s="351">
        <v>698</v>
      </c>
      <c r="B709" s="107" t="s">
        <v>42</v>
      </c>
      <c r="C709" s="108">
        <v>43818</v>
      </c>
      <c r="D709" s="416" t="s">
        <v>19000</v>
      </c>
      <c r="E709" s="324" t="s">
        <v>19128</v>
      </c>
      <c r="F709" s="126">
        <v>3212.59</v>
      </c>
      <c r="G709" s="107" t="str">
        <f t="shared" si="11"/>
        <v>SH19-13571</v>
      </c>
      <c r="H709" s="430"/>
      <c r="I709" s="428"/>
      <c r="J709" s="431"/>
      <c r="K709" s="432"/>
      <c r="L709" s="429"/>
      <c r="M709" s="433"/>
      <c r="N709" s="429"/>
    </row>
    <row r="710" spans="1:14" s="434" customFormat="1" ht="18" customHeight="1">
      <c r="A710" s="351">
        <v>699</v>
      </c>
      <c r="B710" s="107" t="s">
        <v>42</v>
      </c>
      <c r="C710" s="108">
        <v>43818</v>
      </c>
      <c r="D710" s="416" t="s">
        <v>19001</v>
      </c>
      <c r="E710" s="324" t="s">
        <v>19128</v>
      </c>
      <c r="F710" s="126">
        <v>2588.19</v>
      </c>
      <c r="G710" s="107" t="str">
        <f t="shared" si="11"/>
        <v>SH19-13572</v>
      </c>
      <c r="H710" s="430"/>
      <c r="I710" s="428"/>
      <c r="J710" s="431"/>
      <c r="K710" s="432"/>
      <c r="L710" s="429"/>
      <c r="M710" s="433"/>
      <c r="N710" s="429"/>
    </row>
    <row r="711" spans="1:14" s="434" customFormat="1" ht="18" customHeight="1">
      <c r="A711" s="351">
        <v>700</v>
      </c>
      <c r="B711" s="107" t="s">
        <v>42</v>
      </c>
      <c r="C711" s="108">
        <v>43818</v>
      </c>
      <c r="D711" s="416" t="s">
        <v>19002</v>
      </c>
      <c r="E711" s="324" t="s">
        <v>19128</v>
      </c>
      <c r="F711" s="126">
        <v>12398.18</v>
      </c>
      <c r="G711" s="107" t="str">
        <f t="shared" si="11"/>
        <v>SH19-13573</v>
      </c>
      <c r="H711" s="430"/>
      <c r="I711" s="428"/>
      <c r="J711" s="431"/>
      <c r="K711" s="432"/>
      <c r="L711" s="429"/>
      <c r="M711" s="433"/>
      <c r="N711" s="429"/>
    </row>
    <row r="712" spans="1:14" s="434" customFormat="1" ht="18" customHeight="1">
      <c r="A712" s="351">
        <v>701</v>
      </c>
      <c r="B712" s="107" t="s">
        <v>42</v>
      </c>
      <c r="C712" s="108">
        <v>43818</v>
      </c>
      <c r="D712" s="416" t="s">
        <v>19003</v>
      </c>
      <c r="E712" s="324" t="s">
        <v>19128</v>
      </c>
      <c r="F712" s="126">
        <v>12132.5</v>
      </c>
      <c r="G712" s="107" t="str">
        <f t="shared" si="11"/>
        <v>SH19-13574</v>
      </c>
      <c r="H712" s="430"/>
      <c r="I712" s="428"/>
      <c r="J712" s="431"/>
      <c r="K712" s="432"/>
      <c r="L712" s="429"/>
      <c r="M712" s="433"/>
      <c r="N712" s="429"/>
    </row>
    <row r="713" spans="1:14" s="434" customFormat="1" ht="18" customHeight="1">
      <c r="A713" s="351">
        <v>702</v>
      </c>
      <c r="B713" s="107" t="s">
        <v>42</v>
      </c>
      <c r="C713" s="108">
        <v>43818</v>
      </c>
      <c r="D713" s="416" t="s">
        <v>19004</v>
      </c>
      <c r="E713" s="324" t="s">
        <v>19128</v>
      </c>
      <c r="F713" s="126">
        <v>2835.19</v>
      </c>
      <c r="G713" s="107" t="str">
        <f t="shared" si="11"/>
        <v>SH19-13575</v>
      </c>
      <c r="H713" s="430"/>
      <c r="I713" s="428"/>
      <c r="J713" s="431"/>
      <c r="K713" s="432"/>
      <c r="L713" s="429"/>
      <c r="M713" s="433"/>
      <c r="N713" s="429"/>
    </row>
    <row r="714" spans="1:14" s="434" customFormat="1" ht="18" customHeight="1">
      <c r="A714" s="351">
        <v>703</v>
      </c>
      <c r="B714" s="107" t="s">
        <v>42</v>
      </c>
      <c r="C714" s="108">
        <v>43818</v>
      </c>
      <c r="D714" s="416" t="s">
        <v>19005</v>
      </c>
      <c r="E714" s="324" t="s">
        <v>19128</v>
      </c>
      <c r="F714" s="126">
        <v>2522.7199999999998</v>
      </c>
      <c r="G714" s="107" t="str">
        <f t="shared" si="11"/>
        <v>SH19-13576</v>
      </c>
      <c r="H714" s="430"/>
      <c r="I714" s="428"/>
      <c r="J714" s="431"/>
      <c r="K714" s="432"/>
      <c r="L714" s="429"/>
      <c r="M714" s="433"/>
      <c r="N714" s="429"/>
    </row>
    <row r="715" spans="1:14" s="434" customFormat="1" ht="18" customHeight="1">
      <c r="A715" s="351">
        <v>704</v>
      </c>
      <c r="B715" s="107" t="s">
        <v>42</v>
      </c>
      <c r="C715" s="108">
        <v>43818</v>
      </c>
      <c r="D715" s="416" t="s">
        <v>19006</v>
      </c>
      <c r="E715" s="324" t="s">
        <v>19128</v>
      </c>
      <c r="F715" s="126">
        <v>2927.12</v>
      </c>
      <c r="G715" s="107" t="str">
        <f t="shared" si="11"/>
        <v>SH19-13577</v>
      </c>
      <c r="H715" s="430"/>
      <c r="I715" s="428"/>
      <c r="J715" s="431"/>
      <c r="K715" s="432"/>
      <c r="L715" s="429"/>
      <c r="M715" s="433"/>
      <c r="N715" s="429"/>
    </row>
    <row r="716" spans="1:14" s="434" customFormat="1" ht="18" customHeight="1">
      <c r="A716" s="351">
        <v>705</v>
      </c>
      <c r="B716" s="107" t="s">
        <v>42</v>
      </c>
      <c r="C716" s="108">
        <v>43818</v>
      </c>
      <c r="D716" s="416" t="s">
        <v>19007</v>
      </c>
      <c r="E716" s="324" t="s">
        <v>19128</v>
      </c>
      <c r="F716" s="126">
        <v>6056.41</v>
      </c>
      <c r="G716" s="107" t="str">
        <f t="shared" si="11"/>
        <v>SH19-13578</v>
      </c>
      <c r="H716" s="430"/>
      <c r="I716" s="428"/>
      <c r="J716" s="431"/>
      <c r="K716" s="432"/>
      <c r="L716" s="429"/>
      <c r="M716" s="433"/>
      <c r="N716" s="429"/>
    </row>
    <row r="717" spans="1:14" s="434" customFormat="1" ht="18" customHeight="1">
      <c r="A717" s="351">
        <v>706</v>
      </c>
      <c r="B717" s="107" t="s">
        <v>42</v>
      </c>
      <c r="C717" s="108">
        <v>43818</v>
      </c>
      <c r="D717" s="416" t="s">
        <v>19008</v>
      </c>
      <c r="E717" s="324" t="s">
        <v>19128</v>
      </c>
      <c r="F717" s="126">
        <v>4557.4399999999996</v>
      </c>
      <c r="G717" s="107" t="str">
        <f t="shared" ref="G717:G771" si="12">D717</f>
        <v>SH19-13579</v>
      </c>
      <c r="H717" s="430"/>
      <c r="I717" s="428"/>
      <c r="J717" s="431"/>
      <c r="K717" s="432"/>
      <c r="L717" s="429"/>
      <c r="M717" s="433"/>
      <c r="N717" s="429"/>
    </row>
    <row r="718" spans="1:14" s="434" customFormat="1" ht="18" customHeight="1">
      <c r="A718" s="351">
        <v>707</v>
      </c>
      <c r="B718" s="107" t="s">
        <v>42</v>
      </c>
      <c r="C718" s="108">
        <v>43818</v>
      </c>
      <c r="D718" s="416" t="s">
        <v>19009</v>
      </c>
      <c r="E718" s="324" t="s">
        <v>19128</v>
      </c>
      <c r="F718" s="126">
        <v>2721.23</v>
      </c>
      <c r="G718" s="107" t="str">
        <f t="shared" si="12"/>
        <v>SH19-13580</v>
      </c>
      <c r="H718" s="430"/>
      <c r="I718" s="428"/>
      <c r="J718" s="431"/>
      <c r="K718" s="432"/>
      <c r="L718" s="429"/>
      <c r="M718" s="433"/>
      <c r="N718" s="429"/>
    </row>
    <row r="719" spans="1:14" s="434" customFormat="1" ht="18" customHeight="1">
      <c r="A719" s="351">
        <v>708</v>
      </c>
      <c r="B719" s="107" t="s">
        <v>42</v>
      </c>
      <c r="C719" s="108">
        <v>43818</v>
      </c>
      <c r="D719" s="416" t="s">
        <v>19010</v>
      </c>
      <c r="E719" s="324" t="s">
        <v>19128</v>
      </c>
      <c r="F719" s="126">
        <v>2480.35</v>
      </c>
      <c r="G719" s="107" t="str">
        <f t="shared" si="12"/>
        <v>SH19-13581</v>
      </c>
      <c r="H719" s="430"/>
      <c r="I719" s="428"/>
      <c r="J719" s="431"/>
      <c r="K719" s="432"/>
      <c r="L719" s="429"/>
      <c r="M719" s="433"/>
      <c r="N719" s="429"/>
    </row>
    <row r="720" spans="1:14" s="434" customFormat="1" ht="18" customHeight="1">
      <c r="A720" s="351">
        <v>709</v>
      </c>
      <c r="B720" s="107" t="s">
        <v>42</v>
      </c>
      <c r="C720" s="108">
        <v>43818</v>
      </c>
      <c r="D720" s="416" t="s">
        <v>19011</v>
      </c>
      <c r="E720" s="324" t="s">
        <v>19128</v>
      </c>
      <c r="F720" s="126">
        <v>8656.2999999999993</v>
      </c>
      <c r="G720" s="107" t="str">
        <f t="shared" si="12"/>
        <v>SH19-13582</v>
      </c>
      <c r="H720" s="430"/>
      <c r="I720" s="428"/>
      <c r="J720" s="431"/>
      <c r="K720" s="432"/>
      <c r="L720" s="429"/>
      <c r="M720" s="433"/>
      <c r="N720" s="429"/>
    </row>
    <row r="721" spans="1:14" s="434" customFormat="1" ht="18" customHeight="1">
      <c r="A721" s="351">
        <v>710</v>
      </c>
      <c r="B721" s="107" t="s">
        <v>42</v>
      </c>
      <c r="C721" s="108">
        <v>43818</v>
      </c>
      <c r="D721" s="416" t="s">
        <v>19012</v>
      </c>
      <c r="E721" s="324" t="s">
        <v>19128</v>
      </c>
      <c r="F721" s="126">
        <v>5391.52</v>
      </c>
      <c r="G721" s="107" t="str">
        <f t="shared" si="12"/>
        <v>SH19-13583</v>
      </c>
      <c r="H721" s="430"/>
      <c r="I721" s="428"/>
      <c r="J721" s="431"/>
      <c r="K721" s="432"/>
      <c r="L721" s="429"/>
      <c r="M721" s="433"/>
      <c r="N721" s="429"/>
    </row>
    <row r="722" spans="1:14" s="434" customFormat="1" ht="18" customHeight="1">
      <c r="A722" s="351">
        <v>711</v>
      </c>
      <c r="B722" s="107" t="s">
        <v>42</v>
      </c>
      <c r="C722" s="108">
        <v>43818</v>
      </c>
      <c r="D722" s="416" t="s">
        <v>19013</v>
      </c>
      <c r="E722" s="324" t="s">
        <v>19128</v>
      </c>
      <c r="F722" s="126">
        <v>7443.32</v>
      </c>
      <c r="G722" s="107" t="str">
        <f t="shared" si="12"/>
        <v>SH19-13584</v>
      </c>
      <c r="H722" s="430"/>
      <c r="I722" s="428"/>
      <c r="J722" s="431"/>
      <c r="K722" s="432"/>
      <c r="L722" s="429"/>
      <c r="M722" s="433"/>
      <c r="N722" s="429"/>
    </row>
    <row r="723" spans="1:14" s="434" customFormat="1" ht="18" customHeight="1">
      <c r="A723" s="351">
        <v>712</v>
      </c>
      <c r="B723" s="107" t="s">
        <v>42</v>
      </c>
      <c r="C723" s="108">
        <v>43819</v>
      </c>
      <c r="D723" s="416" t="s">
        <v>19014</v>
      </c>
      <c r="E723" s="324" t="s">
        <v>19127</v>
      </c>
      <c r="F723" s="126">
        <v>13028.12</v>
      </c>
      <c r="G723" s="107" t="str">
        <f t="shared" si="12"/>
        <v>SH19-13585</v>
      </c>
      <c r="H723" s="430"/>
      <c r="I723" s="428"/>
      <c r="J723" s="431"/>
      <c r="K723" s="432"/>
      <c r="L723" s="429"/>
      <c r="M723" s="433"/>
      <c r="N723" s="429"/>
    </row>
    <row r="724" spans="1:14" s="434" customFormat="1" ht="18" customHeight="1">
      <c r="A724" s="351">
        <v>713</v>
      </c>
      <c r="B724" s="107" t="s">
        <v>42</v>
      </c>
      <c r="C724" s="108">
        <v>43819</v>
      </c>
      <c r="D724" s="416" t="s">
        <v>19015</v>
      </c>
      <c r="E724" s="324" t="s">
        <v>19127</v>
      </c>
      <c r="F724" s="126">
        <v>4345</v>
      </c>
      <c r="G724" s="107" t="str">
        <f t="shared" si="12"/>
        <v>SH19-13586</v>
      </c>
      <c r="H724" s="430"/>
      <c r="I724" s="428"/>
      <c r="J724" s="431"/>
      <c r="K724" s="432"/>
      <c r="L724" s="429"/>
      <c r="M724" s="433"/>
      <c r="N724" s="429"/>
    </row>
    <row r="725" spans="1:14" s="434" customFormat="1" ht="18" customHeight="1">
      <c r="A725" s="351">
        <v>714</v>
      </c>
      <c r="B725" s="107" t="s">
        <v>42</v>
      </c>
      <c r="C725" s="108">
        <v>43819</v>
      </c>
      <c r="D725" s="416" t="s">
        <v>19016</v>
      </c>
      <c r="E725" s="324" t="s">
        <v>19127</v>
      </c>
      <c r="F725" s="126">
        <v>2280.0700000000002</v>
      </c>
      <c r="G725" s="107" t="str">
        <f t="shared" si="12"/>
        <v>SH19-13587</v>
      </c>
      <c r="H725" s="430"/>
      <c r="I725" s="428"/>
      <c r="J725" s="431"/>
      <c r="K725" s="432"/>
      <c r="L725" s="429"/>
      <c r="M725" s="433"/>
      <c r="N725" s="429"/>
    </row>
    <row r="726" spans="1:14" s="434" customFormat="1" ht="18" customHeight="1">
      <c r="A726" s="351">
        <v>715</v>
      </c>
      <c r="B726" s="107" t="s">
        <v>142</v>
      </c>
      <c r="C726" s="108">
        <v>43817</v>
      </c>
      <c r="D726" s="416" t="s">
        <v>19017</v>
      </c>
      <c r="E726" s="324" t="s">
        <v>1709</v>
      </c>
      <c r="F726" s="126">
        <v>2593.23</v>
      </c>
      <c r="G726" s="107" t="str">
        <f t="shared" si="12"/>
        <v>SH19-13588</v>
      </c>
      <c r="H726" s="430"/>
      <c r="I726" s="428"/>
      <c r="J726" s="431"/>
      <c r="K726" s="432"/>
      <c r="L726" s="429"/>
      <c r="M726" s="433"/>
      <c r="N726" s="429"/>
    </row>
    <row r="727" spans="1:14" s="434" customFormat="1" ht="18" customHeight="1">
      <c r="A727" s="351">
        <v>716</v>
      </c>
      <c r="B727" s="107" t="s">
        <v>142</v>
      </c>
      <c r="C727" s="108">
        <v>43817</v>
      </c>
      <c r="D727" s="416" t="s">
        <v>19018</v>
      </c>
      <c r="E727" s="324" t="s">
        <v>1709</v>
      </c>
      <c r="F727" s="126">
        <v>111</v>
      </c>
      <c r="G727" s="107" t="str">
        <f t="shared" si="12"/>
        <v>SH19-13589</v>
      </c>
      <c r="H727" s="430"/>
      <c r="I727" s="428"/>
      <c r="J727" s="431"/>
      <c r="K727" s="432"/>
      <c r="L727" s="429"/>
      <c r="M727" s="433"/>
      <c r="N727" s="429"/>
    </row>
    <row r="728" spans="1:14" s="434" customFormat="1" ht="18" customHeight="1">
      <c r="A728" s="351">
        <v>717</v>
      </c>
      <c r="B728" s="107" t="s">
        <v>42</v>
      </c>
      <c r="C728" s="108">
        <v>43819</v>
      </c>
      <c r="D728" s="416" t="s">
        <v>19019</v>
      </c>
      <c r="E728" s="324" t="s">
        <v>19127</v>
      </c>
      <c r="F728" s="126">
        <v>3389.1</v>
      </c>
      <c r="G728" s="107" t="str">
        <f t="shared" si="12"/>
        <v>SH19-13590</v>
      </c>
      <c r="H728" s="430"/>
      <c r="I728" s="428"/>
      <c r="J728" s="431"/>
      <c r="K728" s="432"/>
      <c r="L728" s="429"/>
      <c r="M728" s="433"/>
      <c r="N728" s="429"/>
    </row>
    <row r="729" spans="1:14" s="434" customFormat="1" ht="18" customHeight="1">
      <c r="A729" s="351">
        <v>718</v>
      </c>
      <c r="B729" s="107" t="s">
        <v>42</v>
      </c>
      <c r="C729" s="108">
        <v>43819</v>
      </c>
      <c r="D729" s="416" t="s">
        <v>19020</v>
      </c>
      <c r="E729" s="324" t="s">
        <v>19127</v>
      </c>
      <c r="F729" s="126">
        <v>2629.27</v>
      </c>
      <c r="G729" s="107" t="str">
        <f t="shared" si="12"/>
        <v>SH19-13591</v>
      </c>
      <c r="H729" s="430"/>
      <c r="I729" s="428"/>
      <c r="J729" s="431"/>
      <c r="K729" s="432"/>
      <c r="L729" s="429"/>
      <c r="M729" s="433"/>
      <c r="N729" s="429"/>
    </row>
    <row r="730" spans="1:14" s="434" customFormat="1" ht="18" customHeight="1">
      <c r="A730" s="351">
        <v>719</v>
      </c>
      <c r="B730" s="107" t="s">
        <v>42</v>
      </c>
      <c r="C730" s="108">
        <v>43819</v>
      </c>
      <c r="D730" s="416" t="s">
        <v>19021</v>
      </c>
      <c r="E730" s="324" t="s">
        <v>19127</v>
      </c>
      <c r="F730" s="126">
        <v>8957.4500000000007</v>
      </c>
      <c r="G730" s="107" t="str">
        <f t="shared" si="12"/>
        <v>SH19-13592</v>
      </c>
      <c r="H730" s="430"/>
      <c r="I730" s="428"/>
      <c r="J730" s="431"/>
      <c r="K730" s="432"/>
      <c r="L730" s="429"/>
      <c r="M730" s="433"/>
      <c r="N730" s="429"/>
    </row>
    <row r="731" spans="1:14" s="434" customFormat="1" ht="18" customHeight="1">
      <c r="A731" s="351">
        <v>720</v>
      </c>
      <c r="B731" s="107" t="s">
        <v>42</v>
      </c>
      <c r="C731" s="108">
        <v>43819</v>
      </c>
      <c r="D731" s="416" t="s">
        <v>19022</v>
      </c>
      <c r="E731" s="324" t="s">
        <v>19127</v>
      </c>
      <c r="F731" s="126">
        <v>5025.0200000000004</v>
      </c>
      <c r="G731" s="107" t="str">
        <f t="shared" si="12"/>
        <v>SH19-13593</v>
      </c>
      <c r="H731" s="430"/>
      <c r="I731" s="428"/>
      <c r="J731" s="431"/>
      <c r="K731" s="432"/>
      <c r="L731" s="429"/>
      <c r="M731" s="433"/>
      <c r="N731" s="429"/>
    </row>
    <row r="732" spans="1:14" s="434" customFormat="1" ht="18" customHeight="1">
      <c r="A732" s="351">
        <v>721</v>
      </c>
      <c r="B732" s="107" t="s">
        <v>42</v>
      </c>
      <c r="C732" s="108">
        <v>43818</v>
      </c>
      <c r="D732" s="416" t="s">
        <v>19023</v>
      </c>
      <c r="E732" s="324" t="s">
        <v>19128</v>
      </c>
      <c r="F732" s="126">
        <v>2927.12</v>
      </c>
      <c r="G732" s="107" t="str">
        <f t="shared" si="12"/>
        <v>SH19-13594</v>
      </c>
      <c r="H732" s="430"/>
      <c r="I732" s="428"/>
      <c r="J732" s="431"/>
      <c r="K732" s="432"/>
      <c r="L732" s="429"/>
      <c r="M732" s="433"/>
      <c r="N732" s="429"/>
    </row>
    <row r="733" spans="1:14" s="434" customFormat="1" ht="18" customHeight="1">
      <c r="A733" s="351">
        <v>722</v>
      </c>
      <c r="B733" s="107" t="s">
        <v>43</v>
      </c>
      <c r="C733" s="108">
        <v>43818</v>
      </c>
      <c r="D733" s="416" t="s">
        <v>19024</v>
      </c>
      <c r="E733" s="324" t="s">
        <v>1709</v>
      </c>
      <c r="F733" s="126">
        <v>7533.93</v>
      </c>
      <c r="G733" s="107" t="str">
        <f t="shared" si="12"/>
        <v>SH19-13595</v>
      </c>
      <c r="H733" s="430"/>
      <c r="I733" s="428"/>
      <c r="J733" s="431"/>
      <c r="K733" s="432"/>
      <c r="L733" s="429"/>
      <c r="M733" s="433"/>
      <c r="N733" s="429"/>
    </row>
    <row r="734" spans="1:14" s="434" customFormat="1" ht="18" customHeight="1">
      <c r="A734" s="351">
        <v>723</v>
      </c>
      <c r="B734" s="107" t="s">
        <v>142</v>
      </c>
      <c r="C734" s="108">
        <v>43818</v>
      </c>
      <c r="D734" s="416" t="s">
        <v>19025</v>
      </c>
      <c r="E734" s="324" t="s">
        <v>1709</v>
      </c>
      <c r="F734" s="126">
        <v>1484.14</v>
      </c>
      <c r="G734" s="107" t="str">
        <f t="shared" si="12"/>
        <v>SH19-13596</v>
      </c>
      <c r="H734" s="430"/>
      <c r="I734" s="428"/>
      <c r="J734" s="431"/>
      <c r="K734" s="432"/>
      <c r="L734" s="429"/>
      <c r="M734" s="433"/>
      <c r="N734" s="429"/>
    </row>
    <row r="735" spans="1:14" s="434" customFormat="1" ht="18" customHeight="1">
      <c r="A735" s="351">
        <v>724</v>
      </c>
      <c r="B735" s="107" t="s">
        <v>1746</v>
      </c>
      <c r="C735" s="108"/>
      <c r="D735" s="402" t="s">
        <v>19026</v>
      </c>
      <c r="E735" s="324" t="s">
        <v>1709</v>
      </c>
      <c r="F735" s="126">
        <v>0</v>
      </c>
      <c r="G735" s="107" t="str">
        <f t="shared" si="12"/>
        <v>SH19-13597</v>
      </c>
      <c r="H735" s="430"/>
      <c r="I735" s="428"/>
      <c r="J735" s="431"/>
      <c r="K735" s="432"/>
      <c r="L735" s="429"/>
      <c r="M735" s="433"/>
      <c r="N735" s="429"/>
    </row>
    <row r="736" spans="1:14" s="434" customFormat="1" ht="18" customHeight="1">
      <c r="A736" s="351">
        <v>725</v>
      </c>
      <c r="B736" s="107" t="s">
        <v>1746</v>
      </c>
      <c r="C736" s="108"/>
      <c r="D736" s="402" t="s">
        <v>19027</v>
      </c>
      <c r="E736" s="324" t="s">
        <v>1709</v>
      </c>
      <c r="F736" s="126">
        <v>0</v>
      </c>
      <c r="G736" s="107" t="str">
        <f t="shared" si="12"/>
        <v>SH19-13598</v>
      </c>
      <c r="H736" s="430"/>
      <c r="I736" s="428"/>
      <c r="J736" s="431"/>
      <c r="K736" s="432"/>
      <c r="L736" s="429"/>
      <c r="M736" s="433"/>
      <c r="N736" s="429"/>
    </row>
    <row r="737" spans="1:14" s="434" customFormat="1" ht="18" customHeight="1">
      <c r="A737" s="351">
        <v>726</v>
      </c>
      <c r="B737" s="107" t="s">
        <v>1746</v>
      </c>
      <c r="C737" s="108"/>
      <c r="D737" s="402" t="s">
        <v>19028</v>
      </c>
      <c r="E737" s="324" t="s">
        <v>1709</v>
      </c>
      <c r="F737" s="126">
        <v>0</v>
      </c>
      <c r="G737" s="107" t="str">
        <f t="shared" si="12"/>
        <v>SH19-13599</v>
      </c>
      <c r="H737" s="430"/>
      <c r="I737" s="428"/>
      <c r="J737" s="431"/>
      <c r="K737" s="432"/>
      <c r="L737" s="429"/>
      <c r="M737" s="433"/>
      <c r="N737" s="429"/>
    </row>
    <row r="738" spans="1:14" s="434" customFormat="1" ht="18" customHeight="1">
      <c r="A738" s="351">
        <v>727</v>
      </c>
      <c r="B738" s="107" t="s">
        <v>43</v>
      </c>
      <c r="C738" s="108">
        <v>43817</v>
      </c>
      <c r="D738" s="416" t="s">
        <v>19029</v>
      </c>
      <c r="E738" s="324" t="s">
        <v>1709</v>
      </c>
      <c r="F738" s="126">
        <v>4879.3</v>
      </c>
      <c r="G738" s="107" t="str">
        <f t="shared" si="12"/>
        <v>SH19-13600</v>
      </c>
      <c r="H738" s="430"/>
      <c r="I738" s="428"/>
      <c r="J738" s="431"/>
      <c r="K738" s="432"/>
      <c r="L738" s="429"/>
      <c r="M738" s="433"/>
      <c r="N738" s="429"/>
    </row>
    <row r="739" spans="1:14" s="434" customFormat="1" ht="18" customHeight="1">
      <c r="A739" s="351">
        <v>728</v>
      </c>
      <c r="B739" s="107" t="s">
        <v>1754</v>
      </c>
      <c r="C739" s="108">
        <v>43818</v>
      </c>
      <c r="D739" s="416" t="s">
        <v>19030</v>
      </c>
      <c r="E739" s="324" t="s">
        <v>1709</v>
      </c>
      <c r="F739" s="126">
        <v>1778.64</v>
      </c>
      <c r="G739" s="107" t="str">
        <f t="shared" si="12"/>
        <v>SH19-13601</v>
      </c>
      <c r="H739" s="430"/>
      <c r="I739" s="428"/>
      <c r="J739" s="431"/>
      <c r="K739" s="432"/>
      <c r="L739" s="429"/>
      <c r="M739" s="433"/>
      <c r="N739" s="429"/>
    </row>
    <row r="740" spans="1:14" s="434" customFormat="1" ht="18" customHeight="1">
      <c r="A740" s="351">
        <v>729</v>
      </c>
      <c r="B740" s="107" t="s">
        <v>238</v>
      </c>
      <c r="C740" s="108">
        <v>43818</v>
      </c>
      <c r="D740" s="416" t="s">
        <v>19031</v>
      </c>
      <c r="E740" s="324" t="s">
        <v>1709</v>
      </c>
      <c r="F740" s="126">
        <v>1292.04</v>
      </c>
      <c r="G740" s="107" t="str">
        <f t="shared" si="12"/>
        <v>SH19-13602</v>
      </c>
      <c r="H740" s="430"/>
      <c r="I740" s="428"/>
      <c r="J740" s="431"/>
      <c r="K740" s="432"/>
      <c r="L740" s="429"/>
      <c r="M740" s="433"/>
      <c r="N740" s="429"/>
    </row>
    <row r="741" spans="1:14" s="434" customFormat="1" ht="18" customHeight="1">
      <c r="A741" s="351">
        <v>730</v>
      </c>
      <c r="B741" s="107" t="s">
        <v>238</v>
      </c>
      <c r="C741" s="108">
        <v>43818</v>
      </c>
      <c r="D741" s="416" t="s">
        <v>19032</v>
      </c>
      <c r="E741" s="324" t="s">
        <v>1709</v>
      </c>
      <c r="F741" s="126">
        <v>1292.04</v>
      </c>
      <c r="G741" s="107" t="str">
        <f t="shared" si="12"/>
        <v>SH19-13603</v>
      </c>
      <c r="H741" s="430"/>
      <c r="I741" s="428"/>
      <c r="J741" s="431"/>
      <c r="K741" s="432"/>
      <c r="L741" s="429"/>
      <c r="M741" s="433"/>
      <c r="N741" s="429"/>
    </row>
    <row r="742" spans="1:14" s="434" customFormat="1" ht="18" customHeight="1">
      <c r="A742" s="351">
        <v>731</v>
      </c>
      <c r="B742" s="107" t="s">
        <v>55</v>
      </c>
      <c r="C742" s="108">
        <v>43818</v>
      </c>
      <c r="D742" s="416" t="s">
        <v>19033</v>
      </c>
      <c r="E742" s="324" t="s">
        <v>1709</v>
      </c>
      <c r="F742" s="126">
        <v>1404.36</v>
      </c>
      <c r="G742" s="107" t="str">
        <f t="shared" si="12"/>
        <v>SH19-13604</v>
      </c>
      <c r="H742" s="430"/>
      <c r="I742" s="428"/>
      <c r="J742" s="431"/>
      <c r="K742" s="432"/>
      <c r="L742" s="429"/>
      <c r="M742" s="433"/>
      <c r="N742" s="429"/>
    </row>
    <row r="743" spans="1:14" s="434" customFormat="1" ht="18" customHeight="1">
      <c r="A743" s="351">
        <v>732</v>
      </c>
      <c r="B743" s="107" t="s">
        <v>55</v>
      </c>
      <c r="C743" s="108">
        <v>43818</v>
      </c>
      <c r="D743" s="416" t="s">
        <v>19034</v>
      </c>
      <c r="E743" s="324" t="s">
        <v>1709</v>
      </c>
      <c r="F743" s="126">
        <v>1313.1</v>
      </c>
      <c r="G743" s="107" t="str">
        <f t="shared" si="12"/>
        <v>SH19-13605</v>
      </c>
      <c r="H743" s="430"/>
      <c r="I743" s="428"/>
      <c r="J743" s="431"/>
      <c r="K743" s="432"/>
      <c r="L743" s="429"/>
      <c r="M743" s="433"/>
      <c r="N743" s="429"/>
    </row>
    <row r="744" spans="1:14" s="434" customFormat="1" ht="18" customHeight="1">
      <c r="A744" s="351">
        <v>733</v>
      </c>
      <c r="B744" s="107" t="s">
        <v>55</v>
      </c>
      <c r="C744" s="108">
        <v>43818</v>
      </c>
      <c r="D744" s="416" t="s">
        <v>19035</v>
      </c>
      <c r="E744" s="324" t="s">
        <v>1709</v>
      </c>
      <c r="F744" s="126">
        <v>1457.82</v>
      </c>
      <c r="G744" s="107" t="str">
        <f t="shared" si="12"/>
        <v>SH19-13606</v>
      </c>
      <c r="H744" s="430"/>
      <c r="I744" s="428"/>
      <c r="J744" s="431"/>
      <c r="K744" s="432"/>
      <c r="L744" s="429"/>
      <c r="M744" s="433"/>
      <c r="N744" s="429"/>
    </row>
    <row r="745" spans="1:14" s="434" customFormat="1" ht="18" customHeight="1">
      <c r="A745" s="351">
        <v>734</v>
      </c>
      <c r="B745" s="107" t="s">
        <v>329</v>
      </c>
      <c r="C745" s="108">
        <v>43818</v>
      </c>
      <c r="D745" s="416" t="s">
        <v>19036</v>
      </c>
      <c r="E745" s="324" t="s">
        <v>1709</v>
      </c>
      <c r="F745" s="126">
        <v>3203.15</v>
      </c>
      <c r="G745" s="107" t="str">
        <f t="shared" si="12"/>
        <v>SH19-13607</v>
      </c>
      <c r="H745" s="430"/>
      <c r="I745" s="428"/>
      <c r="J745" s="431"/>
      <c r="K745" s="432"/>
      <c r="L745" s="429"/>
      <c r="M745" s="433"/>
      <c r="N745" s="429"/>
    </row>
    <row r="746" spans="1:14" s="434" customFormat="1" ht="18" customHeight="1">
      <c r="A746" s="351">
        <v>735</v>
      </c>
      <c r="B746" s="107" t="s">
        <v>206</v>
      </c>
      <c r="C746" s="108">
        <v>43818</v>
      </c>
      <c r="D746" s="416" t="s">
        <v>19037</v>
      </c>
      <c r="E746" s="324" t="s">
        <v>1709</v>
      </c>
      <c r="F746" s="126">
        <v>7031.1</v>
      </c>
      <c r="G746" s="107" t="str">
        <f t="shared" si="12"/>
        <v>SH19-13608</v>
      </c>
      <c r="H746" s="430"/>
      <c r="I746" s="428"/>
      <c r="J746" s="431"/>
      <c r="K746" s="432"/>
      <c r="L746" s="429"/>
      <c r="M746" s="433"/>
      <c r="N746" s="429"/>
    </row>
    <row r="747" spans="1:14" s="434" customFormat="1" ht="18" customHeight="1">
      <c r="A747" s="351">
        <v>736</v>
      </c>
      <c r="B747" s="107" t="s">
        <v>291</v>
      </c>
      <c r="C747" s="108">
        <v>43818</v>
      </c>
      <c r="D747" s="416" t="s">
        <v>19038</v>
      </c>
      <c r="E747" s="324" t="s">
        <v>1709</v>
      </c>
      <c r="F747" s="126">
        <v>2602.38</v>
      </c>
      <c r="G747" s="107" t="str">
        <f t="shared" si="12"/>
        <v>SH19-13609</v>
      </c>
      <c r="H747" s="430"/>
      <c r="I747" s="428"/>
      <c r="J747" s="431"/>
      <c r="K747" s="432"/>
      <c r="L747" s="429"/>
      <c r="M747" s="433"/>
      <c r="N747" s="429"/>
    </row>
    <row r="748" spans="1:14" s="434" customFormat="1" ht="18" customHeight="1">
      <c r="A748" s="351">
        <v>737</v>
      </c>
      <c r="B748" s="107" t="s">
        <v>349</v>
      </c>
      <c r="C748" s="108">
        <v>43818</v>
      </c>
      <c r="D748" s="416" t="s">
        <v>19039</v>
      </c>
      <c r="E748" s="324" t="s">
        <v>1709</v>
      </c>
      <c r="F748" s="126">
        <v>1297.5</v>
      </c>
      <c r="G748" s="107" t="str">
        <f t="shared" si="12"/>
        <v>SH19-13610</v>
      </c>
      <c r="H748" s="430"/>
      <c r="I748" s="428"/>
      <c r="J748" s="431"/>
      <c r="K748" s="432"/>
      <c r="L748" s="429"/>
      <c r="M748" s="433"/>
      <c r="N748" s="429"/>
    </row>
    <row r="749" spans="1:14" s="434" customFormat="1" ht="18" customHeight="1">
      <c r="A749" s="351">
        <v>738</v>
      </c>
      <c r="B749" s="107" t="s">
        <v>1746</v>
      </c>
      <c r="C749" s="108"/>
      <c r="D749" s="402" t="s">
        <v>19040</v>
      </c>
      <c r="E749" s="324" t="s">
        <v>1709</v>
      </c>
      <c r="F749" s="126">
        <v>0</v>
      </c>
      <c r="G749" s="107" t="str">
        <f t="shared" si="12"/>
        <v>SH19-13611</v>
      </c>
      <c r="H749" s="430"/>
      <c r="I749" s="428"/>
      <c r="J749" s="431"/>
      <c r="K749" s="432"/>
      <c r="L749" s="429"/>
      <c r="M749" s="433"/>
      <c r="N749" s="429"/>
    </row>
    <row r="750" spans="1:14" s="434" customFormat="1" ht="18" customHeight="1">
      <c r="A750" s="351">
        <v>739</v>
      </c>
      <c r="B750" s="107" t="s">
        <v>291</v>
      </c>
      <c r="C750" s="108">
        <v>43818</v>
      </c>
      <c r="D750" s="416" t="s">
        <v>19041</v>
      </c>
      <c r="E750" s="324" t="s">
        <v>1709</v>
      </c>
      <c r="F750" s="126">
        <v>7570.56</v>
      </c>
      <c r="G750" s="107" t="str">
        <f t="shared" si="12"/>
        <v>SH19-13612</v>
      </c>
      <c r="H750" s="430"/>
      <c r="I750" s="428"/>
      <c r="J750" s="431"/>
      <c r="K750" s="432"/>
      <c r="L750" s="429"/>
      <c r="M750" s="433"/>
      <c r="N750" s="429"/>
    </row>
    <row r="751" spans="1:14" s="434" customFormat="1" ht="18" customHeight="1">
      <c r="A751" s="351">
        <v>740</v>
      </c>
      <c r="B751" s="107" t="s">
        <v>49</v>
      </c>
      <c r="C751" s="108">
        <v>43818</v>
      </c>
      <c r="D751" s="416" t="s">
        <v>19042</v>
      </c>
      <c r="E751" s="324" t="s">
        <v>1709</v>
      </c>
      <c r="F751" s="126">
        <v>13983.84</v>
      </c>
      <c r="G751" s="107" t="str">
        <f t="shared" si="12"/>
        <v>SH19-13613</v>
      </c>
      <c r="H751" s="430"/>
      <c r="I751" s="428"/>
      <c r="J751" s="431"/>
      <c r="K751" s="432"/>
      <c r="L751" s="429"/>
      <c r="M751" s="433"/>
      <c r="N751" s="429"/>
    </row>
    <row r="752" spans="1:14" s="434" customFormat="1" ht="18" customHeight="1">
      <c r="A752" s="351">
        <v>741</v>
      </c>
      <c r="B752" s="107" t="s">
        <v>53</v>
      </c>
      <c r="C752" s="108">
        <v>43817</v>
      </c>
      <c r="D752" s="416" t="s">
        <v>19043</v>
      </c>
      <c r="E752" s="324" t="s">
        <v>1709</v>
      </c>
      <c r="F752" s="126">
        <v>1581.24</v>
      </c>
      <c r="G752" s="107" t="str">
        <f t="shared" si="12"/>
        <v>SH19-13614</v>
      </c>
      <c r="H752" s="430"/>
      <c r="I752" s="428"/>
      <c r="J752" s="431"/>
      <c r="K752" s="432"/>
      <c r="L752" s="429"/>
      <c r="M752" s="433"/>
      <c r="N752" s="429"/>
    </row>
    <row r="753" spans="1:14" s="434" customFormat="1" ht="18" customHeight="1">
      <c r="A753" s="351">
        <v>742</v>
      </c>
      <c r="B753" s="107" t="s">
        <v>53</v>
      </c>
      <c r="C753" s="108">
        <v>43817</v>
      </c>
      <c r="D753" s="416" t="s">
        <v>19044</v>
      </c>
      <c r="E753" s="324" t="s">
        <v>1709</v>
      </c>
      <c r="F753" s="126">
        <v>1581.24</v>
      </c>
      <c r="G753" s="107" t="str">
        <f t="shared" si="12"/>
        <v>SH19-13615</v>
      </c>
      <c r="H753" s="430"/>
      <c r="I753" s="428"/>
      <c r="J753" s="431"/>
      <c r="K753" s="432"/>
      <c r="L753" s="429"/>
      <c r="M753" s="433"/>
      <c r="N753" s="429"/>
    </row>
    <row r="754" spans="1:14" s="434" customFormat="1" ht="18" customHeight="1">
      <c r="A754" s="351">
        <v>743</v>
      </c>
      <c r="B754" s="107" t="s">
        <v>329</v>
      </c>
      <c r="C754" s="108">
        <v>43818</v>
      </c>
      <c r="D754" s="416" t="s">
        <v>19045</v>
      </c>
      <c r="E754" s="324" t="s">
        <v>1709</v>
      </c>
      <c r="F754" s="126">
        <v>303.7</v>
      </c>
      <c r="G754" s="107" t="str">
        <f t="shared" si="12"/>
        <v>SH19-13616</v>
      </c>
      <c r="H754" s="430"/>
      <c r="I754" s="428"/>
      <c r="J754" s="431"/>
      <c r="K754" s="432"/>
      <c r="L754" s="429"/>
      <c r="M754" s="433"/>
      <c r="N754" s="429"/>
    </row>
    <row r="755" spans="1:14" s="434" customFormat="1" ht="18" customHeight="1">
      <c r="A755" s="351">
        <v>744</v>
      </c>
      <c r="B755" s="107" t="s">
        <v>142</v>
      </c>
      <c r="C755" s="108">
        <v>43818</v>
      </c>
      <c r="D755" s="416" t="s">
        <v>19046</v>
      </c>
      <c r="E755" s="324" t="s">
        <v>1709</v>
      </c>
      <c r="F755" s="126">
        <v>1557.82</v>
      </c>
      <c r="G755" s="107" t="str">
        <f t="shared" si="12"/>
        <v>SH19-13617</v>
      </c>
      <c r="H755" s="430"/>
      <c r="I755" s="428"/>
      <c r="J755" s="431"/>
      <c r="K755" s="432"/>
      <c r="L755" s="429"/>
      <c r="M755" s="433"/>
      <c r="N755" s="429"/>
    </row>
    <row r="756" spans="1:14" s="434" customFormat="1" ht="18" customHeight="1">
      <c r="A756" s="351">
        <v>745</v>
      </c>
      <c r="B756" s="107" t="s">
        <v>142</v>
      </c>
      <c r="C756" s="108">
        <v>43818</v>
      </c>
      <c r="D756" s="416" t="s">
        <v>19047</v>
      </c>
      <c r="E756" s="324" t="s">
        <v>1709</v>
      </c>
      <c r="F756" s="126">
        <v>305.33</v>
      </c>
      <c r="G756" s="107" t="str">
        <f t="shared" si="12"/>
        <v>SH19-13618</v>
      </c>
      <c r="H756" s="430"/>
      <c r="I756" s="428"/>
      <c r="J756" s="431"/>
      <c r="K756" s="432"/>
      <c r="L756" s="429"/>
      <c r="M756" s="433"/>
      <c r="N756" s="429"/>
    </row>
    <row r="757" spans="1:14" s="434" customFormat="1" ht="18" customHeight="1">
      <c r="A757" s="351">
        <v>746</v>
      </c>
      <c r="B757" s="107" t="s">
        <v>42</v>
      </c>
      <c r="C757" s="108">
        <v>43836</v>
      </c>
      <c r="D757" s="466" t="s">
        <v>19048</v>
      </c>
      <c r="E757" s="324" t="s">
        <v>1709</v>
      </c>
      <c r="F757" s="126">
        <v>12950.74</v>
      </c>
      <c r="G757" s="107" t="str">
        <f t="shared" si="12"/>
        <v>SH19-13619</v>
      </c>
      <c r="H757" s="430"/>
      <c r="I757" s="428"/>
      <c r="J757" s="431"/>
      <c r="K757" s="432"/>
      <c r="L757" s="429"/>
      <c r="M757" s="433"/>
      <c r="N757" s="429"/>
    </row>
    <row r="758" spans="1:14" s="434" customFormat="1" ht="18" customHeight="1">
      <c r="A758" s="351">
        <v>747</v>
      </c>
      <c r="B758" s="107" t="s">
        <v>206</v>
      </c>
      <c r="C758" s="108">
        <v>43818</v>
      </c>
      <c r="D758" s="416" t="s">
        <v>19049</v>
      </c>
      <c r="E758" s="324" t="s">
        <v>1709</v>
      </c>
      <c r="F758" s="126">
        <v>7192</v>
      </c>
      <c r="G758" s="107" t="str">
        <f t="shared" si="12"/>
        <v>SH19-13620</v>
      </c>
      <c r="H758" s="430"/>
      <c r="I758" s="428"/>
      <c r="J758" s="431"/>
      <c r="K758" s="432"/>
      <c r="L758" s="429"/>
      <c r="M758" s="433"/>
      <c r="N758" s="429"/>
    </row>
    <row r="759" spans="1:14" s="434" customFormat="1" ht="18" customHeight="1">
      <c r="A759" s="351">
        <v>748</v>
      </c>
      <c r="B759" s="107" t="s">
        <v>42</v>
      </c>
      <c r="C759" s="108">
        <v>43836</v>
      </c>
      <c r="D759" s="466" t="s">
        <v>19050</v>
      </c>
      <c r="E759" s="324" t="s">
        <v>1709</v>
      </c>
      <c r="F759" s="126">
        <v>1015.82</v>
      </c>
      <c r="G759" s="107" t="str">
        <f t="shared" si="12"/>
        <v>SH19-13621</v>
      </c>
      <c r="H759" s="430"/>
      <c r="I759" s="428"/>
      <c r="J759" s="431"/>
      <c r="K759" s="432"/>
      <c r="L759" s="429"/>
      <c r="M759" s="433"/>
      <c r="N759" s="429"/>
    </row>
    <row r="760" spans="1:14" s="434" customFormat="1" ht="18" customHeight="1">
      <c r="A760" s="351">
        <v>749</v>
      </c>
      <c r="B760" s="107" t="s">
        <v>1746</v>
      </c>
      <c r="C760" s="108"/>
      <c r="D760" s="402" t="s">
        <v>19051</v>
      </c>
      <c r="E760" s="324" t="s">
        <v>1709</v>
      </c>
      <c r="F760" s="126">
        <v>0</v>
      </c>
      <c r="G760" s="107" t="str">
        <f t="shared" si="12"/>
        <v>SH19-13622</v>
      </c>
      <c r="H760" s="430"/>
      <c r="I760" s="428"/>
      <c r="J760" s="431"/>
      <c r="K760" s="432"/>
      <c r="L760" s="429"/>
      <c r="M760" s="433"/>
      <c r="N760" s="429"/>
    </row>
    <row r="761" spans="1:14" s="434" customFormat="1" ht="18" customHeight="1">
      <c r="A761" s="351">
        <v>750</v>
      </c>
      <c r="B761" s="107" t="s">
        <v>288</v>
      </c>
      <c r="C761" s="108">
        <v>43818</v>
      </c>
      <c r="D761" s="416" t="s">
        <v>19052</v>
      </c>
      <c r="E761" s="324" t="s">
        <v>1709</v>
      </c>
      <c r="F761" s="126">
        <v>5173.76</v>
      </c>
      <c r="G761" s="107" t="str">
        <f t="shared" si="12"/>
        <v>SH19-13623</v>
      </c>
      <c r="H761" s="430"/>
      <c r="I761" s="428"/>
      <c r="J761" s="431"/>
      <c r="K761" s="432"/>
      <c r="L761" s="429"/>
      <c r="M761" s="433"/>
      <c r="N761" s="429"/>
    </row>
    <row r="762" spans="1:14" s="434" customFormat="1" ht="18" customHeight="1">
      <c r="A762" s="351">
        <v>751</v>
      </c>
      <c r="B762" s="107" t="s">
        <v>47</v>
      </c>
      <c r="C762" s="108">
        <v>43818</v>
      </c>
      <c r="D762" s="416" t="s">
        <v>19053</v>
      </c>
      <c r="E762" s="324" t="s">
        <v>1709</v>
      </c>
      <c r="F762" s="126">
        <v>2649.9</v>
      </c>
      <c r="G762" s="107" t="str">
        <f t="shared" si="12"/>
        <v>SH19-13624</v>
      </c>
      <c r="H762" s="430"/>
      <c r="I762" s="428"/>
      <c r="J762" s="431"/>
      <c r="K762" s="432"/>
      <c r="L762" s="429"/>
      <c r="M762" s="433"/>
      <c r="N762" s="429"/>
    </row>
    <row r="763" spans="1:14" s="434" customFormat="1" ht="18" customHeight="1">
      <c r="A763" s="351">
        <v>752</v>
      </c>
      <c r="B763" s="107" t="s">
        <v>139</v>
      </c>
      <c r="C763" s="108">
        <v>43818</v>
      </c>
      <c r="D763" s="416" t="s">
        <v>19054</v>
      </c>
      <c r="E763" s="324" t="s">
        <v>1709</v>
      </c>
      <c r="F763" s="126">
        <v>2451</v>
      </c>
      <c r="G763" s="107" t="str">
        <f t="shared" si="12"/>
        <v>SH19-13625</v>
      </c>
      <c r="H763" s="430"/>
      <c r="I763" s="428"/>
      <c r="J763" s="431"/>
      <c r="K763" s="432"/>
      <c r="L763" s="429"/>
      <c r="M763" s="433"/>
      <c r="N763" s="429"/>
    </row>
    <row r="764" spans="1:14" s="434" customFormat="1" ht="18" customHeight="1">
      <c r="A764" s="351">
        <v>753</v>
      </c>
      <c r="B764" s="107" t="s">
        <v>335</v>
      </c>
      <c r="C764" s="108">
        <v>43818</v>
      </c>
      <c r="D764" s="416" t="s">
        <v>19055</v>
      </c>
      <c r="E764" s="324" t="s">
        <v>1709</v>
      </c>
      <c r="F764" s="126">
        <v>1666.17</v>
      </c>
      <c r="G764" s="107" t="str">
        <f t="shared" si="12"/>
        <v>SH19-13626</v>
      </c>
      <c r="H764" s="430"/>
      <c r="I764" s="428"/>
      <c r="J764" s="431"/>
      <c r="K764" s="432"/>
      <c r="L764" s="429"/>
      <c r="M764" s="433"/>
      <c r="N764" s="429"/>
    </row>
    <row r="765" spans="1:14" s="434" customFormat="1" ht="18" customHeight="1">
      <c r="A765" s="351">
        <v>754</v>
      </c>
      <c r="B765" s="107" t="s">
        <v>43</v>
      </c>
      <c r="C765" s="108">
        <v>43818</v>
      </c>
      <c r="D765" s="416" t="s">
        <v>19056</v>
      </c>
      <c r="E765" s="324" t="s">
        <v>1709</v>
      </c>
      <c r="F765" s="126">
        <v>4379.7</v>
      </c>
      <c r="G765" s="107" t="str">
        <f t="shared" si="12"/>
        <v>SH19-13627</v>
      </c>
      <c r="H765" s="430"/>
      <c r="I765" s="428"/>
      <c r="J765" s="431"/>
      <c r="K765" s="432"/>
      <c r="L765" s="429"/>
      <c r="M765" s="433"/>
      <c r="N765" s="429"/>
    </row>
    <row r="766" spans="1:14" s="434" customFormat="1" ht="18" customHeight="1">
      <c r="A766" s="351">
        <v>755</v>
      </c>
      <c r="B766" s="107" t="s">
        <v>42</v>
      </c>
      <c r="C766" s="108">
        <v>43819</v>
      </c>
      <c r="D766" s="416" t="s">
        <v>19057</v>
      </c>
      <c r="E766" s="324" t="s">
        <v>19127</v>
      </c>
      <c r="F766" s="126">
        <v>11055.09</v>
      </c>
      <c r="G766" s="107" t="str">
        <f t="shared" si="12"/>
        <v>SH19-13628</v>
      </c>
      <c r="H766" s="430"/>
      <c r="I766" s="428"/>
      <c r="J766" s="431"/>
      <c r="K766" s="432"/>
      <c r="L766" s="429"/>
      <c r="M766" s="433"/>
      <c r="N766" s="429"/>
    </row>
    <row r="767" spans="1:14" s="434" customFormat="1" ht="18" customHeight="1">
      <c r="A767" s="351">
        <v>756</v>
      </c>
      <c r="B767" s="107" t="s">
        <v>42</v>
      </c>
      <c r="C767" s="108">
        <v>43819</v>
      </c>
      <c r="D767" s="416" t="s">
        <v>19058</v>
      </c>
      <c r="E767" s="324" t="s">
        <v>19127</v>
      </c>
      <c r="F767" s="126">
        <v>2878.75</v>
      </c>
      <c r="G767" s="107" t="str">
        <f t="shared" si="12"/>
        <v>SH19-13629</v>
      </c>
      <c r="H767" s="430"/>
      <c r="I767" s="428"/>
      <c r="J767" s="431"/>
      <c r="K767" s="432"/>
      <c r="L767" s="429"/>
      <c r="M767" s="433"/>
      <c r="N767" s="429"/>
    </row>
    <row r="768" spans="1:14" s="434" customFormat="1" ht="18" customHeight="1">
      <c r="A768" s="351">
        <v>757</v>
      </c>
      <c r="B768" s="107" t="s">
        <v>42</v>
      </c>
      <c r="C768" s="108">
        <v>43819</v>
      </c>
      <c r="D768" s="416" t="s">
        <v>19059</v>
      </c>
      <c r="E768" s="324" t="s">
        <v>19127</v>
      </c>
      <c r="F768" s="126">
        <v>5375.23</v>
      </c>
      <c r="G768" s="107" t="str">
        <f t="shared" si="12"/>
        <v>SH19-13630</v>
      </c>
      <c r="H768" s="430"/>
      <c r="I768" s="428"/>
      <c r="J768" s="431"/>
      <c r="K768" s="432"/>
      <c r="L768" s="429"/>
      <c r="M768" s="433"/>
      <c r="N768" s="429"/>
    </row>
    <row r="769" spans="1:14" s="434" customFormat="1" ht="18" customHeight="1">
      <c r="A769" s="351">
        <v>758</v>
      </c>
      <c r="B769" s="107" t="s">
        <v>42</v>
      </c>
      <c r="C769" s="108">
        <v>43819</v>
      </c>
      <c r="D769" s="416" t="s">
        <v>19060</v>
      </c>
      <c r="E769" s="324" t="s">
        <v>19127</v>
      </c>
      <c r="F769" s="126">
        <v>9562.86</v>
      </c>
      <c r="G769" s="107" t="str">
        <f t="shared" si="12"/>
        <v>SH19-13631</v>
      </c>
      <c r="H769" s="430"/>
      <c r="I769" s="428"/>
      <c r="J769" s="431"/>
      <c r="K769" s="432"/>
      <c r="L769" s="429"/>
      <c r="M769" s="433"/>
      <c r="N769" s="429"/>
    </row>
    <row r="770" spans="1:14" s="434" customFormat="1" ht="18" customHeight="1">
      <c r="A770" s="351">
        <v>759</v>
      </c>
      <c r="B770" s="107" t="s">
        <v>42</v>
      </c>
      <c r="C770" s="108">
        <v>43819</v>
      </c>
      <c r="D770" s="416" t="s">
        <v>19061</v>
      </c>
      <c r="E770" s="324" t="s">
        <v>19127</v>
      </c>
      <c r="F770" s="126">
        <v>3855.63</v>
      </c>
      <c r="G770" s="107" t="str">
        <f t="shared" si="12"/>
        <v>SH19-13632</v>
      </c>
      <c r="H770" s="430"/>
      <c r="I770" s="428"/>
      <c r="J770" s="431"/>
      <c r="K770" s="432"/>
      <c r="L770" s="429"/>
      <c r="M770" s="433"/>
      <c r="N770" s="429"/>
    </row>
    <row r="771" spans="1:14" s="434" customFormat="1" ht="18" customHeight="1">
      <c r="A771" s="351">
        <v>760</v>
      </c>
      <c r="B771" s="107" t="s">
        <v>42</v>
      </c>
      <c r="C771" s="108">
        <v>43819</v>
      </c>
      <c r="D771" s="416" t="s">
        <v>19062</v>
      </c>
      <c r="E771" s="324" t="s">
        <v>19127</v>
      </c>
      <c r="F771" s="126">
        <v>5931.59</v>
      </c>
      <c r="G771" s="107" t="str">
        <f t="shared" si="12"/>
        <v>SH19-13633</v>
      </c>
      <c r="H771" s="430"/>
      <c r="I771" s="428"/>
      <c r="J771" s="431"/>
      <c r="K771" s="432"/>
      <c r="L771" s="429"/>
      <c r="M771" s="433"/>
      <c r="N771" s="429"/>
    </row>
    <row r="772" spans="1:14" s="434" customFormat="1" ht="18" customHeight="1">
      <c r="A772" s="351">
        <v>761</v>
      </c>
      <c r="B772" s="107" t="s">
        <v>42</v>
      </c>
      <c r="C772" s="108">
        <v>43819</v>
      </c>
      <c r="D772" s="416" t="s">
        <v>19063</v>
      </c>
      <c r="E772" s="324" t="s">
        <v>19127</v>
      </c>
      <c r="F772" s="126">
        <v>13944.75</v>
      </c>
      <c r="G772" s="107" t="str">
        <f t="shared" ref="G772:G802" si="13">D772</f>
        <v>SH19-13634</v>
      </c>
      <c r="H772" s="430"/>
      <c r="I772" s="428"/>
      <c r="J772" s="431"/>
      <c r="K772" s="432"/>
      <c r="L772" s="429"/>
      <c r="M772" s="433"/>
      <c r="N772" s="429"/>
    </row>
    <row r="773" spans="1:14" s="434" customFormat="1" ht="18" customHeight="1">
      <c r="A773" s="351">
        <v>762</v>
      </c>
      <c r="B773" s="107" t="s">
        <v>42</v>
      </c>
      <c r="C773" s="108">
        <v>43819</v>
      </c>
      <c r="D773" s="416" t="s">
        <v>19064</v>
      </c>
      <c r="E773" s="324" t="s">
        <v>19127</v>
      </c>
      <c r="F773" s="126">
        <v>3414.73</v>
      </c>
      <c r="G773" s="107" t="str">
        <f t="shared" si="13"/>
        <v>SH19-13635</v>
      </c>
      <c r="H773" s="430"/>
      <c r="I773" s="428"/>
      <c r="J773" s="431"/>
      <c r="K773" s="432"/>
      <c r="L773" s="429"/>
      <c r="M773" s="433"/>
      <c r="N773" s="429"/>
    </row>
    <row r="774" spans="1:14" s="434" customFormat="1" ht="18" customHeight="1">
      <c r="A774" s="351">
        <v>763</v>
      </c>
      <c r="B774" s="107" t="s">
        <v>360</v>
      </c>
      <c r="C774" s="108">
        <v>43818</v>
      </c>
      <c r="D774" s="416" t="s">
        <v>19065</v>
      </c>
      <c r="E774" s="324" t="s">
        <v>1709</v>
      </c>
      <c r="F774" s="126">
        <v>1976</v>
      </c>
      <c r="G774" s="107" t="str">
        <f t="shared" si="13"/>
        <v>SH19-13636</v>
      </c>
      <c r="H774" s="430"/>
      <c r="I774" s="428"/>
      <c r="J774" s="431"/>
      <c r="K774" s="432"/>
      <c r="L774" s="429"/>
      <c r="M774" s="433"/>
      <c r="N774" s="429"/>
    </row>
    <row r="775" spans="1:14" s="434" customFormat="1" ht="18" customHeight="1">
      <c r="A775" s="351">
        <v>764</v>
      </c>
      <c r="B775" s="107" t="s">
        <v>1746</v>
      </c>
      <c r="C775" s="108"/>
      <c r="D775" s="402" t="s">
        <v>19066</v>
      </c>
      <c r="E775" s="324" t="s">
        <v>1709</v>
      </c>
      <c r="F775" s="126">
        <v>0</v>
      </c>
      <c r="G775" s="107" t="str">
        <f t="shared" si="13"/>
        <v>SH19-13637</v>
      </c>
      <c r="H775" s="430"/>
      <c r="I775" s="428"/>
      <c r="J775" s="431"/>
      <c r="K775" s="432"/>
      <c r="L775" s="429"/>
      <c r="M775" s="433"/>
      <c r="N775" s="429"/>
    </row>
    <row r="776" spans="1:14" s="434" customFormat="1" ht="18" customHeight="1">
      <c r="A776" s="351">
        <v>765</v>
      </c>
      <c r="B776" s="107"/>
      <c r="C776" s="108"/>
      <c r="D776" s="401" t="s">
        <v>19067</v>
      </c>
      <c r="E776" s="324" t="s">
        <v>1709</v>
      </c>
      <c r="F776" s="126">
        <v>0</v>
      </c>
      <c r="G776" s="107" t="str">
        <f t="shared" si="13"/>
        <v>SH19-13638</v>
      </c>
      <c r="H776" s="430"/>
      <c r="I776" s="428"/>
      <c r="J776" s="431"/>
      <c r="K776" s="432"/>
      <c r="L776" s="429"/>
      <c r="M776" s="433"/>
      <c r="N776" s="429"/>
    </row>
    <row r="777" spans="1:14" s="434" customFormat="1" ht="18" customHeight="1">
      <c r="A777" s="351">
        <v>766</v>
      </c>
      <c r="B777" s="107" t="s">
        <v>1746</v>
      </c>
      <c r="C777" s="108"/>
      <c r="D777" s="402" t="s">
        <v>19068</v>
      </c>
      <c r="E777" s="324" t="s">
        <v>1709</v>
      </c>
      <c r="F777" s="126">
        <v>0</v>
      </c>
      <c r="G777" s="107" t="str">
        <f t="shared" si="13"/>
        <v>SH19-13639</v>
      </c>
      <c r="H777" s="430"/>
      <c r="I777" s="428"/>
      <c r="J777" s="431"/>
      <c r="K777" s="432"/>
      <c r="L777" s="429"/>
      <c r="M777" s="433"/>
      <c r="N777" s="429"/>
    </row>
    <row r="778" spans="1:14" s="434" customFormat="1" ht="18" customHeight="1">
      <c r="A778" s="351">
        <v>767</v>
      </c>
      <c r="B778" s="107" t="s">
        <v>43</v>
      </c>
      <c r="C778" s="108">
        <v>43819</v>
      </c>
      <c r="D778" s="416" t="s">
        <v>19069</v>
      </c>
      <c r="E778" s="324" t="s">
        <v>1709</v>
      </c>
      <c r="F778" s="126">
        <v>9016.34</v>
      </c>
      <c r="G778" s="107" t="str">
        <f t="shared" si="13"/>
        <v>SH19-13640</v>
      </c>
      <c r="H778" s="430"/>
      <c r="I778" s="428"/>
      <c r="J778" s="431"/>
      <c r="K778" s="432"/>
      <c r="L778" s="429"/>
      <c r="M778" s="433"/>
      <c r="N778" s="429"/>
    </row>
    <row r="779" spans="1:14" s="434" customFormat="1" ht="18" customHeight="1">
      <c r="A779" s="351">
        <v>768</v>
      </c>
      <c r="B779" s="107" t="s">
        <v>1746</v>
      </c>
      <c r="C779" s="108"/>
      <c r="D779" s="402" t="s">
        <v>19070</v>
      </c>
      <c r="E779" s="324" t="s">
        <v>1709</v>
      </c>
      <c r="F779" s="126">
        <v>0</v>
      </c>
      <c r="G779" s="107" t="str">
        <f t="shared" si="13"/>
        <v>SH19-13641</v>
      </c>
      <c r="H779" s="430"/>
      <c r="I779" s="428"/>
      <c r="J779" s="431"/>
      <c r="K779" s="432"/>
      <c r="L779" s="429"/>
      <c r="M779" s="433"/>
      <c r="N779" s="429"/>
    </row>
    <row r="780" spans="1:14" s="434" customFormat="1" ht="18" customHeight="1">
      <c r="A780" s="351">
        <v>769</v>
      </c>
      <c r="B780" s="107" t="s">
        <v>142</v>
      </c>
      <c r="C780" s="108">
        <v>43819</v>
      </c>
      <c r="D780" s="416" t="s">
        <v>19071</v>
      </c>
      <c r="E780" s="324" t="s">
        <v>1709</v>
      </c>
      <c r="F780" s="126">
        <v>916.57</v>
      </c>
      <c r="G780" s="107" t="str">
        <f t="shared" si="13"/>
        <v>SH19-13642</v>
      </c>
      <c r="H780" s="430"/>
      <c r="I780" s="428"/>
      <c r="J780" s="431"/>
      <c r="K780" s="432"/>
      <c r="L780" s="429"/>
      <c r="M780" s="433"/>
      <c r="N780" s="429"/>
    </row>
    <row r="781" spans="1:14" s="434" customFormat="1" ht="18" customHeight="1">
      <c r="A781" s="351">
        <v>770</v>
      </c>
      <c r="B781" s="107" t="s">
        <v>42</v>
      </c>
      <c r="C781" s="108">
        <v>43819</v>
      </c>
      <c r="D781" s="416" t="s">
        <v>19072</v>
      </c>
      <c r="E781" s="324" t="s">
        <v>19127</v>
      </c>
      <c r="F781" s="126">
        <v>11.2</v>
      </c>
      <c r="G781" s="107" t="str">
        <f t="shared" si="13"/>
        <v>SH19-13643</v>
      </c>
      <c r="H781" s="430"/>
      <c r="I781" s="428"/>
      <c r="J781" s="431"/>
      <c r="K781" s="432"/>
      <c r="L781" s="429"/>
      <c r="M781" s="433"/>
      <c r="N781" s="429"/>
    </row>
    <row r="782" spans="1:14" s="434" customFormat="1" ht="18" customHeight="1">
      <c r="A782" s="351">
        <v>771</v>
      </c>
      <c r="B782" s="107" t="s">
        <v>42</v>
      </c>
      <c r="C782" s="108">
        <v>43819</v>
      </c>
      <c r="D782" s="416" t="s">
        <v>19073</v>
      </c>
      <c r="E782" s="324" t="s">
        <v>19127</v>
      </c>
      <c r="F782" s="126">
        <v>1434.98</v>
      </c>
      <c r="G782" s="107" t="str">
        <f t="shared" si="13"/>
        <v>SH19-13644</v>
      </c>
      <c r="H782" s="430"/>
      <c r="I782" s="428"/>
      <c r="J782" s="431"/>
      <c r="K782" s="432"/>
      <c r="L782" s="429"/>
      <c r="M782" s="433"/>
      <c r="N782" s="429"/>
    </row>
    <row r="783" spans="1:14" s="434" customFormat="1" ht="18" customHeight="1">
      <c r="A783" s="351">
        <v>772</v>
      </c>
      <c r="B783" s="107" t="s">
        <v>206</v>
      </c>
      <c r="C783" s="108">
        <v>43819</v>
      </c>
      <c r="D783" s="416" t="s">
        <v>19074</v>
      </c>
      <c r="E783" s="324" t="s">
        <v>1709</v>
      </c>
      <c r="F783" s="126">
        <v>370</v>
      </c>
      <c r="G783" s="107" t="str">
        <f t="shared" si="13"/>
        <v>SH19-13645</v>
      </c>
      <c r="H783" s="430"/>
      <c r="I783" s="428"/>
      <c r="J783" s="431"/>
      <c r="K783" s="432"/>
      <c r="L783" s="429"/>
      <c r="M783" s="433"/>
      <c r="N783" s="429"/>
    </row>
    <row r="784" spans="1:14" s="434" customFormat="1" ht="18" customHeight="1">
      <c r="A784" s="351">
        <v>773</v>
      </c>
      <c r="B784" s="107" t="s">
        <v>42</v>
      </c>
      <c r="C784" s="108">
        <v>43819</v>
      </c>
      <c r="D784" s="416" t="s">
        <v>19075</v>
      </c>
      <c r="E784" s="324" t="s">
        <v>19127</v>
      </c>
      <c r="F784" s="126">
        <v>12354.43</v>
      </c>
      <c r="G784" s="107" t="str">
        <f t="shared" si="13"/>
        <v>SH19-13646</v>
      </c>
      <c r="H784" s="430"/>
      <c r="I784" s="428"/>
      <c r="J784" s="431"/>
      <c r="K784" s="432"/>
      <c r="L784" s="429"/>
      <c r="M784" s="433"/>
      <c r="N784" s="429"/>
    </row>
    <row r="785" spans="1:14" s="434" customFormat="1" ht="18" customHeight="1">
      <c r="A785" s="351">
        <v>774</v>
      </c>
      <c r="B785" s="107" t="s">
        <v>55</v>
      </c>
      <c r="C785" s="108">
        <v>43819</v>
      </c>
      <c r="D785" s="416" t="s">
        <v>19076</v>
      </c>
      <c r="E785" s="324" t="s">
        <v>1709</v>
      </c>
      <c r="F785" s="126">
        <v>782.1</v>
      </c>
      <c r="G785" s="107" t="str">
        <f t="shared" si="13"/>
        <v>SH19-13647</v>
      </c>
      <c r="H785" s="430"/>
      <c r="I785" s="428"/>
      <c r="J785" s="431"/>
      <c r="K785" s="432"/>
      <c r="L785" s="429"/>
      <c r="M785" s="433"/>
      <c r="N785" s="429"/>
    </row>
    <row r="786" spans="1:14" s="434" customFormat="1" ht="18" customHeight="1">
      <c r="A786" s="351">
        <v>775</v>
      </c>
      <c r="B786" s="107" t="s">
        <v>288</v>
      </c>
      <c r="C786" s="108">
        <v>43819</v>
      </c>
      <c r="D786" s="416" t="s">
        <v>19077</v>
      </c>
      <c r="E786" s="324" t="s">
        <v>1709</v>
      </c>
      <c r="F786" s="126">
        <v>4914.2700000000004</v>
      </c>
      <c r="G786" s="107" t="str">
        <f t="shared" si="13"/>
        <v>SH19-13648</v>
      </c>
      <c r="H786" s="430"/>
      <c r="I786" s="428"/>
      <c r="J786" s="431"/>
      <c r="K786" s="432"/>
      <c r="L786" s="429"/>
      <c r="M786" s="433"/>
      <c r="N786" s="429"/>
    </row>
    <row r="787" spans="1:14" s="434" customFormat="1" ht="18" customHeight="1">
      <c r="A787" s="351">
        <v>776</v>
      </c>
      <c r="B787" s="107"/>
      <c r="C787" s="108"/>
      <c r="D787" s="401" t="s">
        <v>19078</v>
      </c>
      <c r="E787" s="324" t="s">
        <v>1709</v>
      </c>
      <c r="F787" s="126">
        <v>0</v>
      </c>
      <c r="G787" s="107" t="str">
        <f t="shared" si="13"/>
        <v>SH19-13649</v>
      </c>
      <c r="H787" s="430"/>
      <c r="I787" s="428"/>
      <c r="J787" s="431"/>
      <c r="K787" s="432"/>
      <c r="L787" s="429"/>
      <c r="M787" s="433"/>
      <c r="N787" s="429"/>
    </row>
    <row r="788" spans="1:14" s="434" customFormat="1" ht="18" customHeight="1">
      <c r="A788" s="351">
        <v>777</v>
      </c>
      <c r="B788" s="107"/>
      <c r="C788" s="108"/>
      <c r="D788" s="401" t="s">
        <v>19079</v>
      </c>
      <c r="E788" s="324" t="s">
        <v>1709</v>
      </c>
      <c r="F788" s="126">
        <v>0</v>
      </c>
      <c r="G788" s="107" t="str">
        <f t="shared" si="13"/>
        <v>SH19-13650</v>
      </c>
      <c r="H788" s="430"/>
      <c r="I788" s="428"/>
      <c r="J788" s="431"/>
      <c r="K788" s="432"/>
      <c r="L788" s="429"/>
      <c r="M788" s="433"/>
      <c r="N788" s="429"/>
    </row>
    <row r="789" spans="1:14" s="434" customFormat="1" ht="18" customHeight="1">
      <c r="A789" s="351">
        <v>778</v>
      </c>
      <c r="B789" s="107" t="s">
        <v>291</v>
      </c>
      <c r="C789" s="108">
        <v>43819</v>
      </c>
      <c r="D789" s="416" t="s">
        <v>19080</v>
      </c>
      <c r="E789" s="324" t="s">
        <v>1709</v>
      </c>
      <c r="F789" s="126">
        <v>1892.64</v>
      </c>
      <c r="G789" s="107" t="str">
        <f t="shared" si="13"/>
        <v>SH19-13651</v>
      </c>
      <c r="H789" s="430"/>
      <c r="I789" s="428"/>
      <c r="J789" s="431"/>
      <c r="K789" s="432"/>
      <c r="L789" s="429"/>
      <c r="M789" s="433"/>
      <c r="N789" s="429"/>
    </row>
    <row r="790" spans="1:14" s="434" customFormat="1" ht="18" customHeight="1">
      <c r="A790" s="351">
        <v>779</v>
      </c>
      <c r="B790" s="107" t="s">
        <v>53</v>
      </c>
      <c r="C790" s="108">
        <v>43819</v>
      </c>
      <c r="D790" s="416" t="s">
        <v>19081</v>
      </c>
      <c r="E790" s="324" t="s">
        <v>1709</v>
      </c>
      <c r="F790" s="126">
        <v>2714.69</v>
      </c>
      <c r="G790" s="107" t="str">
        <f t="shared" si="13"/>
        <v>SH19-13652</v>
      </c>
      <c r="H790" s="430"/>
      <c r="I790" s="428"/>
      <c r="J790" s="431"/>
      <c r="K790" s="432"/>
      <c r="L790" s="429"/>
      <c r="M790" s="433"/>
      <c r="N790" s="429"/>
    </row>
    <row r="791" spans="1:14" s="434" customFormat="1" ht="18" customHeight="1">
      <c r="A791" s="351">
        <v>780</v>
      </c>
      <c r="B791" s="107" t="s">
        <v>238</v>
      </c>
      <c r="C791" s="108">
        <v>43819</v>
      </c>
      <c r="D791" s="416" t="s">
        <v>19082</v>
      </c>
      <c r="E791" s="324" t="s">
        <v>1709</v>
      </c>
      <c r="F791" s="126">
        <v>5665.88</v>
      </c>
      <c r="G791" s="107" t="str">
        <f t="shared" si="13"/>
        <v>SH19-13653</v>
      </c>
      <c r="H791" s="430"/>
      <c r="I791" s="428"/>
      <c r="J791" s="431"/>
      <c r="K791" s="432"/>
      <c r="L791" s="429"/>
      <c r="M791" s="433"/>
      <c r="N791" s="429"/>
    </row>
    <row r="792" spans="1:14" s="434" customFormat="1" ht="18" customHeight="1">
      <c r="A792" s="351">
        <v>781</v>
      </c>
      <c r="B792" s="107" t="s">
        <v>346</v>
      </c>
      <c r="C792" s="108">
        <v>43819</v>
      </c>
      <c r="D792" s="416" t="s">
        <v>19083</v>
      </c>
      <c r="E792" s="324" t="s">
        <v>1709</v>
      </c>
      <c r="F792" s="126">
        <v>7200</v>
      </c>
      <c r="G792" s="107" t="str">
        <f t="shared" si="13"/>
        <v>SH19-13654</v>
      </c>
      <c r="H792" s="430"/>
      <c r="I792" s="428"/>
      <c r="J792" s="431"/>
      <c r="K792" s="432"/>
      <c r="L792" s="429"/>
      <c r="M792" s="433"/>
      <c r="N792" s="429"/>
    </row>
    <row r="793" spans="1:14" s="434" customFormat="1" ht="18" customHeight="1">
      <c r="A793" s="351">
        <v>782</v>
      </c>
      <c r="B793" s="107" t="s">
        <v>1746</v>
      </c>
      <c r="C793" s="108"/>
      <c r="D793" s="402" t="s">
        <v>19084</v>
      </c>
      <c r="E793" s="324" t="s">
        <v>1709</v>
      </c>
      <c r="F793" s="126">
        <v>0</v>
      </c>
      <c r="G793" s="107" t="str">
        <f t="shared" si="13"/>
        <v>SH19-13655</v>
      </c>
      <c r="H793" s="430"/>
      <c r="I793" s="428"/>
      <c r="J793" s="431"/>
      <c r="K793" s="432"/>
      <c r="L793" s="429"/>
      <c r="M793" s="433"/>
      <c r="N793" s="429"/>
    </row>
    <row r="794" spans="1:14" s="434" customFormat="1" ht="18" customHeight="1">
      <c r="A794" s="351">
        <v>783</v>
      </c>
      <c r="B794" s="107" t="s">
        <v>43</v>
      </c>
      <c r="C794" s="108">
        <v>43819</v>
      </c>
      <c r="D794" s="416" t="s">
        <v>19085</v>
      </c>
      <c r="E794" s="324" t="s">
        <v>1709</v>
      </c>
      <c r="F794" s="126">
        <v>4608</v>
      </c>
      <c r="G794" s="107" t="str">
        <f t="shared" si="13"/>
        <v>SH19-13656</v>
      </c>
      <c r="H794" s="430"/>
      <c r="I794" s="428"/>
      <c r="J794" s="431"/>
      <c r="K794" s="432"/>
      <c r="L794" s="429"/>
      <c r="M794" s="433"/>
      <c r="N794" s="429"/>
    </row>
    <row r="795" spans="1:14" s="434" customFormat="1" ht="18" customHeight="1">
      <c r="A795" s="351">
        <v>784</v>
      </c>
      <c r="B795" s="107" t="s">
        <v>142</v>
      </c>
      <c r="C795" s="108">
        <v>43819</v>
      </c>
      <c r="D795" s="416" t="s">
        <v>19086</v>
      </c>
      <c r="E795" s="324" t="s">
        <v>1709</v>
      </c>
      <c r="F795" s="126">
        <v>2561.62</v>
      </c>
      <c r="G795" s="107" t="str">
        <f t="shared" si="13"/>
        <v>SH19-13657</v>
      </c>
      <c r="H795" s="430"/>
      <c r="I795" s="428"/>
      <c r="J795" s="431"/>
      <c r="K795" s="432"/>
      <c r="L795" s="429"/>
      <c r="M795" s="433"/>
      <c r="N795" s="429"/>
    </row>
    <row r="796" spans="1:14" s="434" customFormat="1" ht="18" customHeight="1">
      <c r="A796" s="351">
        <v>785</v>
      </c>
      <c r="B796" s="107" t="s">
        <v>142</v>
      </c>
      <c r="C796" s="108">
        <v>43819</v>
      </c>
      <c r="D796" s="416" t="s">
        <v>19087</v>
      </c>
      <c r="E796" s="324" t="s">
        <v>1709</v>
      </c>
      <c r="F796" s="126">
        <v>872.83</v>
      </c>
      <c r="G796" s="107" t="str">
        <f t="shared" si="13"/>
        <v>SH19-13658</v>
      </c>
      <c r="H796" s="430"/>
      <c r="I796" s="428"/>
      <c r="J796" s="431"/>
      <c r="K796" s="432"/>
      <c r="L796" s="429"/>
      <c r="M796" s="433"/>
      <c r="N796" s="429"/>
    </row>
    <row r="797" spans="1:14" s="434" customFormat="1" ht="18" customHeight="1">
      <c r="A797" s="351">
        <v>786</v>
      </c>
      <c r="B797" s="107" t="s">
        <v>1746</v>
      </c>
      <c r="C797" s="108"/>
      <c r="D797" s="402" t="s">
        <v>19088</v>
      </c>
      <c r="E797" s="324" t="s">
        <v>1709</v>
      </c>
      <c r="F797" s="126">
        <v>0</v>
      </c>
      <c r="G797" s="107" t="str">
        <f t="shared" si="13"/>
        <v>SH19-13659</v>
      </c>
      <c r="H797" s="430"/>
      <c r="I797" s="428"/>
      <c r="J797" s="431"/>
      <c r="K797" s="432"/>
      <c r="L797" s="429"/>
      <c r="M797" s="433"/>
      <c r="N797" s="429"/>
    </row>
    <row r="798" spans="1:14" s="434" customFormat="1" ht="18" customHeight="1">
      <c r="A798" s="351">
        <v>787</v>
      </c>
      <c r="B798" s="107" t="s">
        <v>1746</v>
      </c>
      <c r="C798" s="108"/>
      <c r="D798" s="402" t="s">
        <v>19089</v>
      </c>
      <c r="E798" s="324" t="s">
        <v>1709</v>
      </c>
      <c r="F798" s="126">
        <v>0</v>
      </c>
      <c r="G798" s="107" t="str">
        <f t="shared" si="13"/>
        <v>SH19-13660</v>
      </c>
      <c r="H798" s="430"/>
      <c r="I798" s="428"/>
      <c r="J798" s="431"/>
      <c r="K798" s="432"/>
      <c r="L798" s="429"/>
      <c r="M798" s="433"/>
      <c r="N798" s="429"/>
    </row>
    <row r="799" spans="1:14" s="434" customFormat="1" ht="18" customHeight="1">
      <c r="A799" s="351">
        <v>788</v>
      </c>
      <c r="B799" s="107" t="s">
        <v>329</v>
      </c>
      <c r="C799" s="108">
        <v>43819</v>
      </c>
      <c r="D799" s="416" t="s">
        <v>19090</v>
      </c>
      <c r="E799" s="324" t="s">
        <v>1709</v>
      </c>
      <c r="F799" s="126">
        <v>2711.56</v>
      </c>
      <c r="G799" s="107" t="str">
        <f t="shared" si="13"/>
        <v>SH19-13661</v>
      </c>
      <c r="H799" s="430"/>
      <c r="I799" s="428"/>
      <c r="J799" s="431"/>
      <c r="K799" s="432"/>
      <c r="L799" s="429"/>
      <c r="M799" s="433"/>
      <c r="N799" s="429"/>
    </row>
    <row r="800" spans="1:14" s="434" customFormat="1" ht="18" customHeight="1">
      <c r="A800" s="351">
        <v>789</v>
      </c>
      <c r="B800" s="107" t="s">
        <v>49</v>
      </c>
      <c r="C800" s="108">
        <v>43825</v>
      </c>
      <c r="D800" s="416" t="s">
        <v>19091</v>
      </c>
      <c r="E800" s="324" t="s">
        <v>1709</v>
      </c>
      <c r="F800" s="126">
        <v>13983.84</v>
      </c>
      <c r="G800" s="107" t="str">
        <f t="shared" si="13"/>
        <v>SH19-13662</v>
      </c>
      <c r="H800" s="430"/>
      <c r="I800" s="428"/>
      <c r="J800" s="431"/>
      <c r="K800" s="432"/>
      <c r="L800" s="429"/>
      <c r="M800" s="433"/>
      <c r="N800" s="429"/>
    </row>
    <row r="801" spans="1:14" s="434" customFormat="1" ht="18" customHeight="1">
      <c r="A801" s="351">
        <v>790</v>
      </c>
      <c r="B801" s="107" t="s">
        <v>49</v>
      </c>
      <c r="C801" s="108">
        <v>43825</v>
      </c>
      <c r="D801" s="416" t="s">
        <v>19092</v>
      </c>
      <c r="E801" s="324" t="s">
        <v>1709</v>
      </c>
      <c r="F801" s="126">
        <v>13983.84</v>
      </c>
      <c r="G801" s="107" t="str">
        <f t="shared" si="13"/>
        <v>SH19-13663</v>
      </c>
      <c r="H801" s="430"/>
      <c r="I801" s="428"/>
      <c r="J801" s="431"/>
      <c r="K801" s="432"/>
      <c r="L801" s="429"/>
      <c r="M801" s="433"/>
      <c r="N801" s="429"/>
    </row>
    <row r="802" spans="1:14" s="434" customFormat="1" ht="18" customHeight="1">
      <c r="A802" s="351">
        <v>791</v>
      </c>
      <c r="B802" s="107" t="s">
        <v>49</v>
      </c>
      <c r="C802" s="108">
        <v>43829</v>
      </c>
      <c r="D802" s="416" t="s">
        <v>19093</v>
      </c>
      <c r="E802" s="324" t="s">
        <v>1709</v>
      </c>
      <c r="F802" s="126">
        <v>13983.84</v>
      </c>
      <c r="G802" s="107" t="str">
        <f t="shared" si="13"/>
        <v>SH19-13664</v>
      </c>
      <c r="H802" s="430"/>
      <c r="I802" s="428"/>
      <c r="J802" s="431"/>
      <c r="K802" s="432"/>
      <c r="L802" s="429"/>
      <c r="M802" s="433"/>
      <c r="N802" s="429"/>
    </row>
    <row r="803" spans="1:14" s="434" customFormat="1" ht="18" customHeight="1">
      <c r="A803" s="351">
        <v>792</v>
      </c>
      <c r="B803" s="107" t="s">
        <v>139</v>
      </c>
      <c r="C803" s="108">
        <v>43819</v>
      </c>
      <c r="D803" s="416" t="s">
        <v>19141</v>
      </c>
      <c r="E803" s="324" t="s">
        <v>1709</v>
      </c>
      <c r="F803" s="126">
        <v>2704.5</v>
      </c>
      <c r="G803" s="107" t="str">
        <f t="shared" ref="G803:G831" si="14">D803</f>
        <v>SH19-13665</v>
      </c>
      <c r="H803" s="430"/>
      <c r="I803" s="428"/>
      <c r="J803" s="431"/>
      <c r="K803" s="432"/>
      <c r="L803" s="429"/>
      <c r="M803" s="433"/>
      <c r="N803" s="429"/>
    </row>
    <row r="804" spans="1:14" s="434" customFormat="1" ht="18" customHeight="1">
      <c r="A804" s="351">
        <v>793</v>
      </c>
      <c r="B804" s="107" t="s">
        <v>329</v>
      </c>
      <c r="C804" s="108">
        <v>43819</v>
      </c>
      <c r="D804" s="416" t="s">
        <v>19142</v>
      </c>
      <c r="E804" s="324" t="s">
        <v>1709</v>
      </c>
      <c r="F804" s="126">
        <v>923.76</v>
      </c>
      <c r="G804" s="107" t="str">
        <f t="shared" si="14"/>
        <v>SH19-13666</v>
      </c>
      <c r="H804" s="430"/>
      <c r="I804" s="428"/>
      <c r="J804" s="431"/>
      <c r="K804" s="432"/>
      <c r="L804" s="429"/>
      <c r="M804" s="433"/>
      <c r="N804" s="429"/>
    </row>
    <row r="805" spans="1:14" s="434" customFormat="1" ht="18" customHeight="1">
      <c r="A805" s="351">
        <v>794</v>
      </c>
      <c r="B805" s="107" t="s">
        <v>142</v>
      </c>
      <c r="C805" s="108">
        <v>43820</v>
      </c>
      <c r="D805" s="416" t="s">
        <v>19143</v>
      </c>
      <c r="E805" s="324" t="s">
        <v>1709</v>
      </c>
      <c r="F805" s="126">
        <v>2031.5</v>
      </c>
      <c r="G805" s="107" t="str">
        <f t="shared" si="14"/>
        <v>SH19-13667</v>
      </c>
      <c r="H805" s="430"/>
      <c r="I805" s="428"/>
      <c r="J805" s="431"/>
      <c r="K805" s="432"/>
      <c r="L805" s="429"/>
      <c r="M805" s="433"/>
      <c r="N805" s="429"/>
    </row>
    <row r="806" spans="1:14" s="434" customFormat="1" ht="18" customHeight="1">
      <c r="A806" s="351">
        <v>795</v>
      </c>
      <c r="B806" s="107" t="s">
        <v>142</v>
      </c>
      <c r="C806" s="108">
        <v>43820</v>
      </c>
      <c r="D806" s="416" t="s">
        <v>19144</v>
      </c>
      <c r="E806" s="324" t="s">
        <v>1709</v>
      </c>
      <c r="F806" s="126">
        <v>286.82</v>
      </c>
      <c r="G806" s="107" t="str">
        <f t="shared" si="14"/>
        <v>SH19-13668</v>
      </c>
      <c r="H806" s="430"/>
      <c r="I806" s="428"/>
      <c r="J806" s="431"/>
      <c r="K806" s="432"/>
      <c r="L806" s="429"/>
      <c r="M806" s="433"/>
      <c r="N806" s="429"/>
    </row>
    <row r="807" spans="1:14" s="434" customFormat="1" ht="18" customHeight="1">
      <c r="A807" s="351">
        <v>796</v>
      </c>
      <c r="B807" s="107" t="s">
        <v>43</v>
      </c>
      <c r="C807" s="108">
        <v>43822</v>
      </c>
      <c r="D807" s="416" t="s">
        <v>19145</v>
      </c>
      <c r="E807" s="324" t="s">
        <v>1709</v>
      </c>
      <c r="F807" s="126">
        <v>5931.88</v>
      </c>
      <c r="G807" s="107" t="str">
        <f t="shared" si="14"/>
        <v>SH19-13669</v>
      </c>
      <c r="H807" s="430"/>
      <c r="I807" s="428"/>
      <c r="J807" s="431"/>
      <c r="K807" s="432"/>
      <c r="L807" s="429"/>
      <c r="M807" s="433"/>
      <c r="N807" s="429"/>
    </row>
    <row r="808" spans="1:14" s="434" customFormat="1" ht="18" customHeight="1">
      <c r="A808" s="351">
        <v>797</v>
      </c>
      <c r="B808" s="107" t="s">
        <v>346</v>
      </c>
      <c r="C808" s="108">
        <v>43822</v>
      </c>
      <c r="D808" s="416" t="s">
        <v>19146</v>
      </c>
      <c r="E808" s="324" t="s">
        <v>1709</v>
      </c>
      <c r="F808" s="126">
        <v>3960</v>
      </c>
      <c r="G808" s="107" t="str">
        <f t="shared" si="14"/>
        <v>SH19-13670</v>
      </c>
      <c r="H808" s="430"/>
      <c r="I808" s="428"/>
      <c r="J808" s="431"/>
      <c r="K808" s="432"/>
      <c r="L808" s="429"/>
      <c r="M808" s="433"/>
      <c r="N808" s="429"/>
    </row>
    <row r="809" spans="1:14" s="434" customFormat="1" ht="18" customHeight="1">
      <c r="A809" s="351">
        <v>798</v>
      </c>
      <c r="B809" s="107" t="s">
        <v>1746</v>
      </c>
      <c r="C809" s="108"/>
      <c r="D809" s="402" t="s">
        <v>19147</v>
      </c>
      <c r="E809" s="324" t="s">
        <v>1709</v>
      </c>
      <c r="F809" s="126">
        <v>0</v>
      </c>
      <c r="G809" s="107" t="str">
        <f t="shared" si="14"/>
        <v>SH19-13671</v>
      </c>
      <c r="H809" s="430"/>
      <c r="I809" s="428"/>
      <c r="J809" s="431"/>
      <c r="K809" s="432"/>
      <c r="L809" s="429"/>
      <c r="M809" s="433"/>
      <c r="N809" s="429"/>
    </row>
    <row r="810" spans="1:14" s="434" customFormat="1" ht="18" customHeight="1">
      <c r="A810" s="351">
        <v>799</v>
      </c>
      <c r="B810" s="107" t="s">
        <v>1746</v>
      </c>
      <c r="C810" s="108"/>
      <c r="D810" s="402" t="s">
        <v>19148</v>
      </c>
      <c r="E810" s="324" t="s">
        <v>1709</v>
      </c>
      <c r="F810" s="126">
        <v>0</v>
      </c>
      <c r="G810" s="107" t="str">
        <f t="shared" si="14"/>
        <v>SH19-13672</v>
      </c>
      <c r="H810" s="430"/>
      <c r="I810" s="428"/>
      <c r="J810" s="431"/>
      <c r="K810" s="432"/>
      <c r="L810" s="429"/>
      <c r="M810" s="433"/>
      <c r="N810" s="429"/>
    </row>
    <row r="811" spans="1:14" s="434" customFormat="1" ht="18" customHeight="1">
      <c r="A811" s="351">
        <v>800</v>
      </c>
      <c r="B811" s="107" t="s">
        <v>1746</v>
      </c>
      <c r="C811" s="108"/>
      <c r="D811" s="402" t="s">
        <v>19149</v>
      </c>
      <c r="E811" s="324" t="s">
        <v>1709</v>
      </c>
      <c r="F811" s="126">
        <v>0</v>
      </c>
      <c r="G811" s="107" t="str">
        <f t="shared" si="14"/>
        <v>SH19-13673</v>
      </c>
      <c r="H811" s="430"/>
      <c r="I811" s="428"/>
      <c r="J811" s="431"/>
      <c r="K811" s="432"/>
      <c r="L811" s="429"/>
      <c r="M811" s="433"/>
      <c r="N811" s="429"/>
    </row>
    <row r="812" spans="1:14" s="434" customFormat="1" ht="18" customHeight="1">
      <c r="A812" s="351">
        <v>801</v>
      </c>
      <c r="B812" s="107" t="s">
        <v>43</v>
      </c>
      <c r="C812" s="108">
        <v>43825</v>
      </c>
      <c r="D812" s="416" t="s">
        <v>19150</v>
      </c>
      <c r="E812" s="324" t="s">
        <v>1709</v>
      </c>
      <c r="F812" s="126">
        <v>5996.74</v>
      </c>
      <c r="G812" s="107" t="str">
        <f t="shared" si="14"/>
        <v>SH19-13674</v>
      </c>
      <c r="H812" s="430"/>
      <c r="I812" s="428"/>
      <c r="J812" s="431"/>
      <c r="K812" s="432"/>
      <c r="L812" s="429"/>
      <c r="M812" s="433"/>
      <c r="N812" s="429"/>
    </row>
    <row r="813" spans="1:14" s="434" customFormat="1" ht="18" customHeight="1">
      <c r="A813" s="351">
        <v>802</v>
      </c>
      <c r="B813" s="107" t="s">
        <v>129</v>
      </c>
      <c r="C813" s="108">
        <v>43822</v>
      </c>
      <c r="D813" s="416" t="s">
        <v>19151</v>
      </c>
      <c r="E813" s="324" t="s">
        <v>1709</v>
      </c>
      <c r="F813" s="126">
        <v>1220.8</v>
      </c>
      <c r="G813" s="107" t="str">
        <f t="shared" si="14"/>
        <v>SH19-13675</v>
      </c>
      <c r="H813" s="430"/>
      <c r="I813" s="428"/>
      <c r="J813" s="431"/>
      <c r="K813" s="432"/>
      <c r="L813" s="429"/>
      <c r="M813" s="433"/>
      <c r="N813" s="429"/>
    </row>
    <row r="814" spans="1:14" s="434" customFormat="1" ht="18" customHeight="1">
      <c r="A814" s="351">
        <v>803</v>
      </c>
      <c r="B814" s="107" t="s">
        <v>42</v>
      </c>
      <c r="C814" s="108">
        <v>44186</v>
      </c>
      <c r="D814" s="467" t="s">
        <v>19152</v>
      </c>
      <c r="E814" s="324"/>
      <c r="F814" s="126"/>
      <c r="G814" s="107" t="str">
        <f t="shared" si="14"/>
        <v>SH19-13676</v>
      </c>
      <c r="H814" s="430"/>
      <c r="I814" s="428"/>
      <c r="J814" s="431"/>
      <c r="K814" s="432"/>
      <c r="L814" s="429"/>
      <c r="M814" s="433"/>
      <c r="N814" s="429"/>
    </row>
    <row r="815" spans="1:14" s="434" customFormat="1" ht="18" customHeight="1">
      <c r="A815" s="351">
        <v>804</v>
      </c>
      <c r="B815" s="107" t="s">
        <v>43</v>
      </c>
      <c r="C815" s="108">
        <v>43826</v>
      </c>
      <c r="D815" s="416" t="s">
        <v>19153</v>
      </c>
      <c r="E815" s="324" t="s">
        <v>1709</v>
      </c>
      <c r="F815" s="126">
        <v>4356.5</v>
      </c>
      <c r="G815" s="107" t="str">
        <f t="shared" si="14"/>
        <v>SH19-13677</v>
      </c>
      <c r="H815" s="430"/>
      <c r="I815" s="428"/>
      <c r="J815" s="431"/>
      <c r="K815" s="432"/>
      <c r="L815" s="429"/>
      <c r="M815" s="433"/>
      <c r="N815" s="429"/>
    </row>
    <row r="816" spans="1:14" s="434" customFormat="1" ht="18" customHeight="1">
      <c r="A816" s="351">
        <v>805</v>
      </c>
      <c r="B816" s="107" t="s">
        <v>142</v>
      </c>
      <c r="C816" s="108">
        <v>43822</v>
      </c>
      <c r="D816" s="416" t="s">
        <v>19154</v>
      </c>
      <c r="E816" s="324" t="s">
        <v>1709</v>
      </c>
      <c r="F816" s="126">
        <v>1046.67</v>
      </c>
      <c r="G816" s="107" t="str">
        <f t="shared" si="14"/>
        <v>SH19-13678</v>
      </c>
      <c r="H816" s="430"/>
      <c r="I816" s="428"/>
      <c r="J816" s="431"/>
      <c r="K816" s="432"/>
      <c r="L816" s="429"/>
      <c r="M816" s="433"/>
      <c r="N816" s="429"/>
    </row>
    <row r="817" spans="1:14" s="434" customFormat="1" ht="18" customHeight="1">
      <c r="A817" s="351">
        <v>806</v>
      </c>
      <c r="B817" s="107" t="s">
        <v>142</v>
      </c>
      <c r="C817" s="108">
        <v>43822</v>
      </c>
      <c r="D817" s="416" t="s">
        <v>19155</v>
      </c>
      <c r="E817" s="324" t="s">
        <v>1709</v>
      </c>
      <c r="F817" s="126">
        <v>721.68</v>
      </c>
      <c r="G817" s="107" t="str">
        <f t="shared" si="14"/>
        <v>SH19-13679</v>
      </c>
      <c r="H817" s="430"/>
      <c r="I817" s="428"/>
      <c r="J817" s="431"/>
      <c r="K817" s="432"/>
      <c r="L817" s="429"/>
      <c r="M817" s="433"/>
      <c r="N817" s="429"/>
    </row>
    <row r="818" spans="1:14" s="434" customFormat="1" ht="18" customHeight="1">
      <c r="A818" s="351">
        <v>807</v>
      </c>
      <c r="B818" s="107" t="s">
        <v>199</v>
      </c>
      <c r="C818" s="108">
        <v>43822</v>
      </c>
      <c r="D818" s="416" t="s">
        <v>19156</v>
      </c>
      <c r="E818" s="324" t="s">
        <v>1709</v>
      </c>
      <c r="F818" s="126">
        <v>5474.28</v>
      </c>
      <c r="G818" s="107" t="str">
        <f t="shared" si="14"/>
        <v>SH19-13680</v>
      </c>
      <c r="H818" s="430"/>
      <c r="I818" s="428"/>
      <c r="J818" s="431"/>
      <c r="K818" s="432"/>
      <c r="L818" s="429"/>
      <c r="M818" s="433"/>
      <c r="N818" s="429"/>
    </row>
    <row r="819" spans="1:14" s="434" customFormat="1" ht="18" customHeight="1">
      <c r="A819" s="351">
        <v>808</v>
      </c>
      <c r="B819" s="107" t="s">
        <v>329</v>
      </c>
      <c r="C819" s="108">
        <v>43822</v>
      </c>
      <c r="D819" s="416" t="s">
        <v>19157</v>
      </c>
      <c r="E819" s="324" t="s">
        <v>1709</v>
      </c>
      <c r="F819" s="126">
        <v>1897.92</v>
      </c>
      <c r="G819" s="107" t="str">
        <f t="shared" si="14"/>
        <v>SH19-13681</v>
      </c>
      <c r="H819" s="430"/>
      <c r="I819" s="428"/>
      <c r="J819" s="431"/>
      <c r="K819" s="432"/>
      <c r="L819" s="429"/>
      <c r="M819" s="433"/>
      <c r="N819" s="429"/>
    </row>
    <row r="820" spans="1:14" s="434" customFormat="1" ht="18" customHeight="1">
      <c r="A820" s="351">
        <v>809</v>
      </c>
      <c r="B820" s="107" t="s">
        <v>139</v>
      </c>
      <c r="C820" s="108">
        <v>43822</v>
      </c>
      <c r="D820" s="416" t="s">
        <v>19158</v>
      </c>
      <c r="E820" s="324" t="s">
        <v>1709</v>
      </c>
      <c r="F820" s="126">
        <v>3930</v>
      </c>
      <c r="G820" s="107" t="str">
        <f t="shared" si="14"/>
        <v>SH19-13682</v>
      </c>
      <c r="H820" s="430"/>
      <c r="I820" s="428"/>
      <c r="J820" s="431"/>
      <c r="K820" s="432"/>
      <c r="L820" s="429"/>
      <c r="M820" s="433"/>
      <c r="N820" s="429"/>
    </row>
    <row r="821" spans="1:14" s="434" customFormat="1" ht="18" customHeight="1">
      <c r="A821" s="351">
        <v>810</v>
      </c>
      <c r="B821" s="107" t="s">
        <v>142</v>
      </c>
      <c r="C821" s="108">
        <v>43823</v>
      </c>
      <c r="D821" s="416" t="s">
        <v>19159</v>
      </c>
      <c r="E821" s="324" t="s">
        <v>1709</v>
      </c>
      <c r="F821" s="126">
        <v>1748.67</v>
      </c>
      <c r="G821" s="107" t="str">
        <f t="shared" si="14"/>
        <v>SH19-13683</v>
      </c>
      <c r="H821" s="430"/>
      <c r="I821" s="428"/>
      <c r="J821" s="431"/>
      <c r="K821" s="432"/>
      <c r="L821" s="429"/>
      <c r="M821" s="433"/>
      <c r="N821" s="429"/>
    </row>
    <row r="822" spans="1:14" s="434" customFormat="1" ht="18" customHeight="1">
      <c r="A822" s="351">
        <v>811</v>
      </c>
      <c r="B822" s="107" t="s">
        <v>346</v>
      </c>
      <c r="C822" s="108">
        <v>43825</v>
      </c>
      <c r="D822" s="416" t="s">
        <v>19160</v>
      </c>
      <c r="E822" s="324" t="s">
        <v>1709</v>
      </c>
      <c r="F822" s="126">
        <v>1848</v>
      </c>
      <c r="G822" s="107" t="str">
        <f t="shared" si="14"/>
        <v>SH19-13684</v>
      </c>
      <c r="H822" s="430"/>
      <c r="I822" s="428"/>
      <c r="J822" s="431"/>
      <c r="K822" s="432"/>
      <c r="L822" s="429"/>
      <c r="M822" s="433"/>
      <c r="N822" s="429"/>
    </row>
    <row r="823" spans="1:14" s="434" customFormat="1" ht="18" customHeight="1">
      <c r="A823" s="351">
        <v>812</v>
      </c>
      <c r="B823" s="107" t="s">
        <v>298</v>
      </c>
      <c r="C823" s="108">
        <v>43826</v>
      </c>
      <c r="D823" s="416" t="s">
        <v>19161</v>
      </c>
      <c r="E823" s="324" t="s">
        <v>1709</v>
      </c>
      <c r="F823" s="126">
        <v>881.5</v>
      </c>
      <c r="G823" s="107" t="str">
        <f t="shared" si="14"/>
        <v>SH19-13685</v>
      </c>
      <c r="H823" s="430"/>
      <c r="I823" s="428"/>
      <c r="J823" s="431"/>
      <c r="K823" s="432"/>
      <c r="L823" s="429"/>
      <c r="M823" s="433"/>
      <c r="N823" s="429"/>
    </row>
    <row r="824" spans="1:14" s="434" customFormat="1" ht="18" customHeight="1">
      <c r="A824" s="351">
        <v>813</v>
      </c>
      <c r="B824" s="107" t="s">
        <v>288</v>
      </c>
      <c r="C824" s="108">
        <v>43826</v>
      </c>
      <c r="D824" s="416" t="s">
        <v>19162</v>
      </c>
      <c r="E824" s="324" t="s">
        <v>1709</v>
      </c>
      <c r="F824" s="126">
        <v>1613.85</v>
      </c>
      <c r="G824" s="107" t="str">
        <f t="shared" si="14"/>
        <v>SH19-13686</v>
      </c>
      <c r="H824" s="430"/>
      <c r="I824" s="428"/>
      <c r="J824" s="431"/>
      <c r="K824" s="432"/>
      <c r="L824" s="429"/>
      <c r="M824" s="433"/>
      <c r="N824" s="429"/>
    </row>
    <row r="825" spans="1:14" s="434" customFormat="1" ht="18" customHeight="1">
      <c r="A825" s="351">
        <v>814</v>
      </c>
      <c r="B825" s="107" t="s">
        <v>16413</v>
      </c>
      <c r="C825" s="108">
        <v>43829</v>
      </c>
      <c r="D825" s="416" t="s">
        <v>19163</v>
      </c>
      <c r="E825" s="324" t="s">
        <v>1709</v>
      </c>
      <c r="F825" s="126">
        <v>3495</v>
      </c>
      <c r="G825" s="107" t="str">
        <f t="shared" si="14"/>
        <v>SH19-13687</v>
      </c>
      <c r="H825" s="430"/>
      <c r="I825" s="428"/>
      <c r="J825" s="431"/>
      <c r="K825" s="432"/>
      <c r="L825" s="429"/>
      <c r="M825" s="433"/>
      <c r="N825" s="429"/>
    </row>
    <row r="826" spans="1:14" s="434" customFormat="1" ht="18" customHeight="1">
      <c r="A826" s="351">
        <v>815</v>
      </c>
      <c r="B826" s="107" t="s">
        <v>1746</v>
      </c>
      <c r="C826" s="108"/>
      <c r="D826" s="402" t="s">
        <v>19164</v>
      </c>
      <c r="E826" s="324" t="s">
        <v>1709</v>
      </c>
      <c r="F826" s="126">
        <v>0</v>
      </c>
      <c r="G826" s="107" t="str">
        <f t="shared" si="14"/>
        <v>SH19-13688</v>
      </c>
      <c r="H826" s="430"/>
      <c r="I826" s="428"/>
      <c r="J826" s="431"/>
      <c r="K826" s="432"/>
      <c r="L826" s="429"/>
      <c r="M826" s="433"/>
      <c r="N826" s="429"/>
    </row>
    <row r="827" spans="1:14" s="434" customFormat="1" ht="18" customHeight="1">
      <c r="A827" s="351">
        <v>816</v>
      </c>
      <c r="B827" s="107" t="s">
        <v>43</v>
      </c>
      <c r="C827" s="108">
        <v>43829</v>
      </c>
      <c r="D827" s="416" t="s">
        <v>19165</v>
      </c>
      <c r="E827" s="324" t="s">
        <v>1709</v>
      </c>
      <c r="F827" s="126">
        <v>6317.67</v>
      </c>
      <c r="G827" s="107" t="str">
        <f t="shared" si="14"/>
        <v>SH19-13689</v>
      </c>
      <c r="H827" s="430"/>
      <c r="I827" s="428"/>
      <c r="J827" s="431"/>
      <c r="K827" s="432"/>
      <c r="L827" s="429"/>
      <c r="M827" s="433"/>
      <c r="N827" s="429"/>
    </row>
    <row r="828" spans="1:14" s="434" customFormat="1" ht="18" customHeight="1">
      <c r="A828" s="351">
        <v>817</v>
      </c>
      <c r="B828" s="107" t="s">
        <v>43</v>
      </c>
      <c r="C828" s="108">
        <v>43829</v>
      </c>
      <c r="D828" s="416" t="s">
        <v>19166</v>
      </c>
      <c r="E828" s="324" t="s">
        <v>1709</v>
      </c>
      <c r="F828" s="126">
        <v>5929.96</v>
      </c>
      <c r="G828" s="107" t="str">
        <f t="shared" si="14"/>
        <v>SH19-13690</v>
      </c>
      <c r="H828" s="430"/>
      <c r="I828" s="428"/>
      <c r="J828" s="431"/>
      <c r="K828" s="432"/>
      <c r="L828" s="429"/>
      <c r="M828" s="433"/>
      <c r="N828" s="429"/>
    </row>
    <row r="829" spans="1:14" s="434" customFormat="1" ht="18" customHeight="1">
      <c r="A829" s="351">
        <v>818</v>
      </c>
      <c r="B829" s="107" t="s">
        <v>1746</v>
      </c>
      <c r="C829" s="108"/>
      <c r="D829" s="402" t="s">
        <v>19167</v>
      </c>
      <c r="E829" s="324" t="s">
        <v>1709</v>
      </c>
      <c r="F829" s="126">
        <v>0</v>
      </c>
      <c r="G829" s="107" t="str">
        <f t="shared" si="14"/>
        <v>SH19-13691</v>
      </c>
      <c r="H829" s="430"/>
      <c r="I829" s="428"/>
      <c r="J829" s="431"/>
      <c r="K829" s="432"/>
      <c r="L829" s="429"/>
      <c r="M829" s="433"/>
      <c r="N829" s="429"/>
    </row>
    <row r="830" spans="1:14" s="434" customFormat="1" ht="18" customHeight="1">
      <c r="A830" s="351">
        <v>819</v>
      </c>
      <c r="B830" s="107" t="s">
        <v>1746</v>
      </c>
      <c r="C830" s="108"/>
      <c r="D830" s="402" t="s">
        <v>19168</v>
      </c>
      <c r="E830" s="324" t="s">
        <v>1709</v>
      </c>
      <c r="F830" s="126">
        <v>0</v>
      </c>
      <c r="G830" s="107" t="str">
        <f t="shared" si="14"/>
        <v>SH19-13692</v>
      </c>
      <c r="H830" s="430"/>
      <c r="I830" s="428"/>
      <c r="J830" s="431"/>
      <c r="K830" s="432"/>
      <c r="L830" s="429"/>
      <c r="M830" s="433"/>
      <c r="N830" s="429"/>
    </row>
    <row r="831" spans="1:14" s="434" customFormat="1" ht="18" customHeight="1" thickBot="1">
      <c r="A831" s="351">
        <v>820</v>
      </c>
      <c r="B831" s="107" t="s">
        <v>1746</v>
      </c>
      <c r="C831" s="108"/>
      <c r="D831" s="402" t="s">
        <v>19169</v>
      </c>
      <c r="E831" s="324" t="s">
        <v>1709</v>
      </c>
      <c r="F831" s="126">
        <v>0</v>
      </c>
      <c r="G831" s="107" t="str">
        <f t="shared" si="14"/>
        <v>SH19-13693</v>
      </c>
      <c r="H831" s="430"/>
      <c r="I831" s="428"/>
      <c r="J831" s="431"/>
      <c r="K831" s="432"/>
      <c r="L831" s="429"/>
      <c r="M831" s="433"/>
      <c r="N831" s="429"/>
    </row>
    <row r="832" spans="1:14" s="117" customFormat="1" ht="20.25" customHeight="1" thickTop="1" thickBot="1">
      <c r="A832" s="496" t="s">
        <v>16</v>
      </c>
      <c r="B832" s="497"/>
      <c r="C832" s="497"/>
      <c r="D832" s="498"/>
      <c r="E832" s="462"/>
      <c r="F832" s="128">
        <f>SUM(F7:F831)</f>
        <v>3178568.9300000011</v>
      </c>
      <c r="G832" s="128"/>
      <c r="H832" s="461"/>
      <c r="I832" s="128" t="e">
        <f>SUM(#REF!)</f>
        <v>#REF!</v>
      </c>
      <c r="J832" s="128">
        <f>SUM(J8:J8)</f>
        <v>0</v>
      </c>
      <c r="K832" s="114"/>
      <c r="L832" s="115"/>
      <c r="M832" s="116"/>
      <c r="N832" s="113"/>
    </row>
    <row r="833" spans="1:15" ht="18" customHeight="1" thickTop="1">
      <c r="C833" s="118"/>
      <c r="D833" s="119"/>
      <c r="F833" s="128">
        <f>+F832+owsh12!E65+'osh12'!E33+vboard12!E40</f>
        <v>3575337.7500000009</v>
      </c>
      <c r="G833"/>
      <c r="H833"/>
      <c r="I833"/>
      <c r="J833"/>
    </row>
    <row r="834" spans="1:15" ht="18" customHeight="1">
      <c r="F834" s="121">
        <f>+F833+'SG12'!E70</f>
        <v>3863598.6564864875</v>
      </c>
      <c r="H834" s="90"/>
    </row>
    <row r="835" spans="1:15" ht="18" customHeight="1">
      <c r="H835" s="90"/>
    </row>
    <row r="836" spans="1:15" ht="18" customHeight="1">
      <c r="H836" s="90"/>
    </row>
    <row r="837" spans="1:15" ht="18" customHeight="1">
      <c r="H837" s="90"/>
    </row>
    <row r="839" spans="1:15" ht="18" customHeight="1">
      <c r="O839" s="350"/>
    </row>
    <row r="840" spans="1:15" s="121" customFormat="1" ht="18" customHeight="1">
      <c r="A840" s="89"/>
      <c r="B840" s="89"/>
      <c r="C840" s="90"/>
      <c r="D840" s="89"/>
      <c r="E840" s="89"/>
      <c r="F840" s="121" t="s">
        <v>3189</v>
      </c>
      <c r="H840" s="89"/>
      <c r="J840" s="89"/>
      <c r="K840" s="90"/>
      <c r="L840" s="89"/>
      <c r="M840" s="93"/>
      <c r="N840" s="89"/>
      <c r="O840" s="89"/>
    </row>
  </sheetData>
  <autoFilter ref="A6:N834" xr:uid="{00000000-0009-0000-0000-000006000000}"/>
  <mergeCells count="3">
    <mergeCell ref="A5:G5"/>
    <mergeCell ref="H5:M5"/>
    <mergeCell ref="A832:D832"/>
  </mergeCells>
  <phoneticPr fontId="39" type="noConversion"/>
  <pageMargins left="0.55118110236220497" right="0.35433070866141703" top="0.39370078740157499" bottom="0.39370078740157499" header="0.511811023622047" footer="0.511811023622047"/>
  <pageSetup scale="1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BA147-06B6-41AF-A390-A3A10DC6A7BE}">
  <dimension ref="A1:J70"/>
  <sheetViews>
    <sheetView showGridLines="0" zoomScaleNormal="100" workbookViewId="0">
      <pane xSplit="2" ySplit="6" topLeftCell="C46" activePane="bottomRight" state="frozen"/>
      <selection activeCell="F835" sqref="F835"/>
      <selection pane="topRight" activeCell="F835" sqref="F835"/>
      <selection pane="bottomLeft" activeCell="F835" sqref="F835"/>
      <selection pane="bottomRight" activeCell="F835" sqref="F835"/>
    </sheetView>
  </sheetViews>
  <sheetFormatPr baseColWidth="10" defaultColWidth="9.140625" defaultRowHeight="18" customHeight="1"/>
  <cols>
    <col min="1" max="1" width="5.85546875" style="131" customWidth="1"/>
    <col min="2" max="2" width="21.42578125" style="131" customWidth="1"/>
    <col min="3" max="3" width="10.85546875" style="132" customWidth="1"/>
    <col min="4" max="4" width="18.28515625" style="131" customWidth="1"/>
    <col min="5" max="5" width="13.28515625" style="133" customWidth="1"/>
    <col min="6" max="6" width="20" style="133" customWidth="1"/>
    <col min="7" max="7" width="13.7109375" style="131" customWidth="1"/>
    <col min="8" max="8" width="13.140625" style="133" customWidth="1"/>
    <col min="9" max="9" width="15.5703125" style="131" customWidth="1"/>
    <col min="10" max="10" width="19.5703125" style="131" customWidth="1"/>
    <col min="11" max="16384" width="9.140625" style="131"/>
  </cols>
  <sheetData>
    <row r="1" spans="1:10" ht="18" customHeight="1">
      <c r="D1" s="464" t="s">
        <v>488</v>
      </c>
      <c r="E1" s="197"/>
      <c r="F1" s="464"/>
    </row>
    <row r="3" spans="1:10" ht="23.25" customHeight="1">
      <c r="A3" s="134" t="s">
        <v>18224</v>
      </c>
      <c r="B3" s="134"/>
      <c r="C3" s="135"/>
      <c r="D3" s="136"/>
      <c r="J3" s="137"/>
    </row>
    <row r="4" spans="1:10" ht="7.5" customHeight="1"/>
    <row r="5" spans="1:10" ht="18" customHeight="1">
      <c r="A5" s="499" t="s">
        <v>82</v>
      </c>
      <c r="B5" s="500"/>
      <c r="C5" s="500"/>
      <c r="D5" s="500"/>
      <c r="E5" s="500"/>
      <c r="F5" s="501"/>
      <c r="G5" s="486" t="s">
        <v>83</v>
      </c>
      <c r="H5" s="487"/>
      <c r="I5" s="487"/>
      <c r="J5" s="459" t="s">
        <v>17</v>
      </c>
    </row>
    <row r="6" spans="1:10" ht="18" customHeight="1">
      <c r="A6" s="139" t="s">
        <v>1</v>
      </c>
      <c r="B6" s="139" t="s">
        <v>2</v>
      </c>
      <c r="C6" s="140" t="s">
        <v>84</v>
      </c>
      <c r="D6" s="139" t="s">
        <v>85</v>
      </c>
      <c r="E6" s="141" t="s">
        <v>86</v>
      </c>
      <c r="F6" s="141" t="s">
        <v>87</v>
      </c>
      <c r="G6" s="142" t="s">
        <v>88</v>
      </c>
      <c r="H6" s="143" t="s">
        <v>86</v>
      </c>
      <c r="I6" s="142" t="s">
        <v>89</v>
      </c>
      <c r="J6" s="144"/>
    </row>
    <row r="7" spans="1:10" ht="18" customHeight="1">
      <c r="A7" s="54">
        <v>1</v>
      </c>
      <c r="B7" s="215" t="s">
        <v>141</v>
      </c>
      <c r="C7" s="348">
        <v>43801</v>
      </c>
      <c r="D7" s="446" t="s">
        <v>18205</v>
      </c>
      <c r="E7" s="209">
        <v>4622.6400000000003</v>
      </c>
      <c r="F7" s="209" t="str">
        <f t="shared" ref="F7:F12" si="0">D7</f>
        <v>OWSH19-0785</v>
      </c>
      <c r="G7" s="313"/>
      <c r="H7" s="146"/>
      <c r="I7" s="54"/>
      <c r="J7" s="398"/>
    </row>
    <row r="8" spans="1:10" ht="18" customHeight="1">
      <c r="A8" s="54">
        <v>2</v>
      </c>
      <c r="B8" s="215" t="s">
        <v>346</v>
      </c>
      <c r="C8" s="348">
        <v>43801</v>
      </c>
      <c r="D8" s="446" t="s">
        <v>18206</v>
      </c>
      <c r="E8" s="209">
        <v>6600.11</v>
      </c>
      <c r="F8" s="209" t="str">
        <f t="shared" si="0"/>
        <v>OWSH19-0786</v>
      </c>
      <c r="G8" s="313"/>
      <c r="H8" s="146"/>
      <c r="I8" s="54"/>
      <c r="J8" s="398"/>
    </row>
    <row r="9" spans="1:10" ht="18" customHeight="1">
      <c r="A9" s="54">
        <v>3</v>
      </c>
      <c r="B9" s="215" t="s">
        <v>142</v>
      </c>
      <c r="C9" s="348">
        <v>43801</v>
      </c>
      <c r="D9" s="446" t="s">
        <v>18207</v>
      </c>
      <c r="E9" s="209">
        <v>2630.76</v>
      </c>
      <c r="F9" s="209" t="str">
        <f t="shared" si="0"/>
        <v>OWSH19-0787</v>
      </c>
      <c r="G9" s="313"/>
      <c r="H9" s="146"/>
      <c r="I9" s="54"/>
      <c r="J9" s="398"/>
    </row>
    <row r="10" spans="1:10" ht="18" customHeight="1">
      <c r="A10" s="54">
        <v>4</v>
      </c>
      <c r="B10" s="215" t="s">
        <v>142</v>
      </c>
      <c r="C10" s="348">
        <v>43802</v>
      </c>
      <c r="D10" s="446" t="s">
        <v>18208</v>
      </c>
      <c r="E10" s="209">
        <v>1557.86</v>
      </c>
      <c r="F10" s="209" t="str">
        <f t="shared" si="0"/>
        <v>OWSH19-0788</v>
      </c>
      <c r="G10" s="313"/>
      <c r="H10" s="146"/>
      <c r="I10" s="54"/>
      <c r="J10" s="398"/>
    </row>
    <row r="11" spans="1:10" ht="18" customHeight="1">
      <c r="A11" s="54">
        <v>5</v>
      </c>
      <c r="B11" s="215" t="s">
        <v>142</v>
      </c>
      <c r="C11" s="348">
        <v>43802</v>
      </c>
      <c r="D11" s="446" t="s">
        <v>18209</v>
      </c>
      <c r="E11" s="209">
        <v>6831.87</v>
      </c>
      <c r="F11" s="209" t="str">
        <f t="shared" si="0"/>
        <v>OWSH19-0789</v>
      </c>
      <c r="G11" s="313"/>
      <c r="H11" s="146"/>
      <c r="I11" s="54"/>
      <c r="J11" s="398"/>
    </row>
    <row r="12" spans="1:10" ht="18" customHeight="1">
      <c r="A12" s="54">
        <v>6</v>
      </c>
      <c r="B12" s="215" t="s">
        <v>142</v>
      </c>
      <c r="C12" s="348">
        <v>43802</v>
      </c>
      <c r="D12" s="446" t="s">
        <v>18210</v>
      </c>
      <c r="E12" s="209">
        <v>908</v>
      </c>
      <c r="F12" s="209" t="str">
        <f t="shared" si="0"/>
        <v>OWSH19-0790</v>
      </c>
      <c r="G12" s="313"/>
      <c r="H12" s="146"/>
      <c r="I12" s="54"/>
      <c r="J12" s="398"/>
    </row>
    <row r="13" spans="1:10" s="215" customFormat="1" ht="18" customHeight="1">
      <c r="A13" s="54">
        <v>7</v>
      </c>
      <c r="B13" s="215" t="s">
        <v>141</v>
      </c>
      <c r="C13" s="348">
        <v>43803</v>
      </c>
      <c r="D13" s="169" t="s">
        <v>18253</v>
      </c>
      <c r="E13" s="209">
        <v>4435.2</v>
      </c>
      <c r="F13" s="209" t="str">
        <f t="shared" ref="F13" si="1">D13</f>
        <v>OWSH19-0792</v>
      </c>
      <c r="G13" s="349"/>
      <c r="H13" s="209"/>
      <c r="I13" s="220"/>
      <c r="J13" s="249"/>
    </row>
    <row r="14" spans="1:10" s="215" customFormat="1" ht="18" customHeight="1">
      <c r="A14" s="54">
        <v>8</v>
      </c>
      <c r="B14" s="215" t="s">
        <v>142</v>
      </c>
      <c r="C14" s="348">
        <v>43803</v>
      </c>
      <c r="D14" s="169" t="s">
        <v>18254</v>
      </c>
      <c r="E14" s="209">
        <v>1412</v>
      </c>
      <c r="F14" s="209" t="str">
        <f t="shared" ref="F14:F61" si="2">D14</f>
        <v>OWSH19-0793</v>
      </c>
      <c r="G14" s="349"/>
      <c r="H14" s="209"/>
      <c r="I14" s="220"/>
      <c r="J14" s="249"/>
    </row>
    <row r="15" spans="1:10" s="215" customFormat="1" ht="18" customHeight="1">
      <c r="A15" s="54">
        <v>9</v>
      </c>
      <c r="B15" s="215" t="s">
        <v>142</v>
      </c>
      <c r="C15" s="348">
        <v>43803</v>
      </c>
      <c r="D15" s="169" t="s">
        <v>18255</v>
      </c>
      <c r="E15" s="209">
        <v>8249.89</v>
      </c>
      <c r="F15" s="209" t="str">
        <f t="shared" si="2"/>
        <v>OWSH19-0794</v>
      </c>
      <c r="G15" s="349"/>
      <c r="H15" s="209"/>
      <c r="I15" s="220"/>
      <c r="J15" s="249"/>
    </row>
    <row r="16" spans="1:10" s="215" customFormat="1" ht="18" customHeight="1">
      <c r="A16" s="54">
        <v>10</v>
      </c>
      <c r="B16" s="215" t="s">
        <v>142</v>
      </c>
      <c r="C16" s="348">
        <v>43804</v>
      </c>
      <c r="D16" s="169" t="s">
        <v>18256</v>
      </c>
      <c r="E16" s="209">
        <v>4503.16</v>
      </c>
      <c r="F16" s="209" t="str">
        <f t="shared" si="2"/>
        <v>OWSH19-0795</v>
      </c>
      <c r="G16" s="349"/>
      <c r="H16" s="209"/>
      <c r="I16" s="220"/>
      <c r="J16" s="249"/>
    </row>
    <row r="17" spans="1:10" s="215" customFormat="1" ht="18" customHeight="1">
      <c r="A17" s="54">
        <v>11</v>
      </c>
      <c r="B17" s="215" t="s">
        <v>346</v>
      </c>
      <c r="C17" s="348">
        <v>43804</v>
      </c>
      <c r="D17" s="169" t="s">
        <v>18257</v>
      </c>
      <c r="E17" s="209">
        <v>8743.2000000000007</v>
      </c>
      <c r="F17" s="209" t="str">
        <f t="shared" si="2"/>
        <v>OWSH19-0796</v>
      </c>
      <c r="G17" s="349"/>
      <c r="H17" s="209"/>
      <c r="I17" s="220"/>
      <c r="J17" s="249"/>
    </row>
    <row r="18" spans="1:10" s="215" customFormat="1" ht="18" customHeight="1">
      <c r="A18" s="54">
        <v>12</v>
      </c>
      <c r="B18" s="215" t="s">
        <v>142</v>
      </c>
      <c r="C18" s="348">
        <v>43804</v>
      </c>
      <c r="D18" s="169" t="s">
        <v>18258</v>
      </c>
      <c r="E18" s="209">
        <v>2021.2</v>
      </c>
      <c r="F18" s="209" t="str">
        <f t="shared" si="2"/>
        <v>OWSH19-0797</v>
      </c>
      <c r="G18" s="349"/>
      <c r="H18" s="209"/>
      <c r="I18" s="220"/>
      <c r="J18" s="249"/>
    </row>
    <row r="19" spans="1:10" s="215" customFormat="1" ht="18" customHeight="1">
      <c r="A19" s="54">
        <v>13</v>
      </c>
      <c r="B19" s="215" t="s">
        <v>142</v>
      </c>
      <c r="C19" s="348">
        <v>43805</v>
      </c>
      <c r="D19" s="169" t="s">
        <v>18259</v>
      </c>
      <c r="E19" s="209">
        <v>468</v>
      </c>
      <c r="F19" s="209" t="str">
        <f t="shared" si="2"/>
        <v>OWSH19-0798</v>
      </c>
      <c r="G19" s="349"/>
      <c r="H19" s="209"/>
      <c r="I19" s="220"/>
      <c r="J19" s="249"/>
    </row>
    <row r="20" spans="1:10" s="215" customFormat="1" ht="18" customHeight="1">
      <c r="A20" s="54">
        <v>14</v>
      </c>
      <c r="B20" s="215" t="s">
        <v>142</v>
      </c>
      <c r="C20" s="348">
        <v>43805</v>
      </c>
      <c r="D20" s="169" t="s">
        <v>18260</v>
      </c>
      <c r="E20" s="209">
        <v>4789.2</v>
      </c>
      <c r="F20" s="209" t="str">
        <f t="shared" si="2"/>
        <v>OWSH19-0799</v>
      </c>
      <c r="G20" s="349"/>
      <c r="H20" s="209"/>
      <c r="I20" s="220"/>
      <c r="J20" s="249"/>
    </row>
    <row r="21" spans="1:10" s="215" customFormat="1" ht="18" customHeight="1">
      <c r="A21" s="54">
        <v>15</v>
      </c>
      <c r="B21" s="215" t="s">
        <v>142</v>
      </c>
      <c r="C21" s="348">
        <v>43806</v>
      </c>
      <c r="D21" s="169" t="s">
        <v>18261</v>
      </c>
      <c r="E21" s="209">
        <v>392.96</v>
      </c>
      <c r="F21" s="209" t="str">
        <f t="shared" si="2"/>
        <v>OWSH19-0800</v>
      </c>
      <c r="G21" s="349"/>
      <c r="H21" s="209"/>
      <c r="I21" s="220"/>
      <c r="J21" s="249"/>
    </row>
    <row r="22" spans="1:10" s="215" customFormat="1" ht="18" customHeight="1">
      <c r="A22" s="54">
        <v>16</v>
      </c>
      <c r="B22" s="215" t="s">
        <v>298</v>
      </c>
      <c r="C22" s="348">
        <v>43808</v>
      </c>
      <c r="D22" s="169" t="s">
        <v>18262</v>
      </c>
      <c r="E22" s="209">
        <v>1985.76</v>
      </c>
      <c r="F22" s="209" t="str">
        <f t="shared" si="2"/>
        <v>OWSH19-0801</v>
      </c>
      <c r="G22" s="349"/>
      <c r="H22" s="209"/>
      <c r="I22" s="220"/>
      <c r="J22" s="249"/>
    </row>
    <row r="23" spans="1:10" s="215" customFormat="1" ht="18" customHeight="1">
      <c r="A23" s="54">
        <v>17</v>
      </c>
      <c r="B23" s="215" t="s">
        <v>142</v>
      </c>
      <c r="C23" s="348">
        <v>43808</v>
      </c>
      <c r="D23" s="169" t="s">
        <v>18263</v>
      </c>
      <c r="E23" s="209">
        <v>8291</v>
      </c>
      <c r="F23" s="209" t="str">
        <f t="shared" si="2"/>
        <v>OWSH19-0802</v>
      </c>
      <c r="G23" s="349"/>
      <c r="H23" s="209"/>
      <c r="I23" s="220"/>
      <c r="J23" s="249"/>
    </row>
    <row r="24" spans="1:10" s="215" customFormat="1" ht="18" customHeight="1">
      <c r="A24" s="54">
        <v>18</v>
      </c>
      <c r="B24" s="215" t="s">
        <v>142</v>
      </c>
      <c r="C24" s="348">
        <v>43809</v>
      </c>
      <c r="D24" s="169" t="s">
        <v>18264</v>
      </c>
      <c r="E24" s="209">
        <v>525.6</v>
      </c>
      <c r="F24" s="209" t="str">
        <f t="shared" si="2"/>
        <v>OWSH19-0803</v>
      </c>
      <c r="G24" s="349"/>
      <c r="H24" s="209"/>
      <c r="I24" s="220"/>
      <c r="J24" s="249"/>
    </row>
    <row r="25" spans="1:10" s="215" customFormat="1" ht="18" customHeight="1">
      <c r="A25" s="54">
        <v>19</v>
      </c>
      <c r="B25" s="215" t="s">
        <v>141</v>
      </c>
      <c r="C25" s="348">
        <v>43809</v>
      </c>
      <c r="D25" s="169" t="s">
        <v>18265</v>
      </c>
      <c r="E25" s="209">
        <v>3774</v>
      </c>
      <c r="F25" s="209" t="str">
        <f t="shared" si="2"/>
        <v>OWSH19-0804</v>
      </c>
      <c r="G25" s="349"/>
      <c r="H25" s="209"/>
      <c r="I25" s="220"/>
      <c r="J25" s="249"/>
    </row>
    <row r="26" spans="1:10" s="215" customFormat="1" ht="18" customHeight="1">
      <c r="A26" s="54">
        <v>20</v>
      </c>
      <c r="B26" s="215" t="s">
        <v>142</v>
      </c>
      <c r="C26" s="348">
        <v>43809</v>
      </c>
      <c r="D26" s="169" t="s">
        <v>18266</v>
      </c>
      <c r="E26" s="209">
        <v>1511.04</v>
      </c>
      <c r="F26" s="209" t="str">
        <f t="shared" si="2"/>
        <v>OWSH19-0805</v>
      </c>
      <c r="G26" s="349"/>
      <c r="H26" s="209"/>
      <c r="I26" s="220"/>
      <c r="J26" s="249"/>
    </row>
    <row r="27" spans="1:10" s="215" customFormat="1" ht="18" customHeight="1">
      <c r="A27" s="54">
        <v>21</v>
      </c>
      <c r="B27" s="215" t="s">
        <v>142</v>
      </c>
      <c r="C27" s="348">
        <v>43810</v>
      </c>
      <c r="D27" s="169" t="s">
        <v>18267</v>
      </c>
      <c r="E27" s="209">
        <v>525.6</v>
      </c>
      <c r="F27" s="209" t="str">
        <f t="shared" si="2"/>
        <v>OWSH19-0806</v>
      </c>
      <c r="G27" s="349"/>
      <c r="H27" s="209"/>
      <c r="I27" s="220"/>
      <c r="J27" s="249"/>
    </row>
    <row r="28" spans="1:10" s="215" customFormat="1" ht="18" customHeight="1">
      <c r="A28" s="54">
        <v>22</v>
      </c>
      <c r="B28" s="215" t="s">
        <v>232</v>
      </c>
      <c r="C28" s="348">
        <v>43810</v>
      </c>
      <c r="D28" s="169" t="s">
        <v>18268</v>
      </c>
      <c r="E28" s="209">
        <v>7964.21</v>
      </c>
      <c r="F28" s="209" t="str">
        <f t="shared" si="2"/>
        <v>OWSH19-0807</v>
      </c>
      <c r="G28" s="349"/>
      <c r="H28" s="209"/>
      <c r="I28" s="220"/>
      <c r="J28" s="249"/>
    </row>
    <row r="29" spans="1:10" s="215" customFormat="1" ht="18" customHeight="1">
      <c r="A29" s="54">
        <v>23</v>
      </c>
      <c r="B29" s="215" t="s">
        <v>142</v>
      </c>
      <c r="C29" s="348">
        <v>43810</v>
      </c>
      <c r="D29" s="169" t="s">
        <v>18269</v>
      </c>
      <c r="E29" s="209">
        <v>4439.8500000000004</v>
      </c>
      <c r="F29" s="209" t="str">
        <f t="shared" si="2"/>
        <v>OWSH19-0808</v>
      </c>
      <c r="G29" s="349"/>
      <c r="H29" s="209"/>
      <c r="I29" s="220"/>
      <c r="J29" s="249"/>
    </row>
    <row r="30" spans="1:10" s="215" customFormat="1" ht="18" customHeight="1">
      <c r="A30" s="54">
        <v>24</v>
      </c>
      <c r="B30" s="215" t="s">
        <v>346</v>
      </c>
      <c r="C30" s="348">
        <v>43810</v>
      </c>
      <c r="D30" s="169" t="s">
        <v>18270</v>
      </c>
      <c r="E30" s="209">
        <v>10766.4</v>
      </c>
      <c r="F30" s="209" t="str">
        <f t="shared" si="2"/>
        <v>OWSH19-0809</v>
      </c>
      <c r="G30" s="349"/>
      <c r="H30" s="209"/>
      <c r="I30" s="220"/>
      <c r="J30" s="249"/>
    </row>
    <row r="31" spans="1:10" s="215" customFormat="1" ht="18" customHeight="1">
      <c r="A31" s="54">
        <v>25</v>
      </c>
      <c r="B31" s="215" t="s">
        <v>142</v>
      </c>
      <c r="C31" s="348">
        <v>43811</v>
      </c>
      <c r="D31" s="169" t="s">
        <v>18271</v>
      </c>
      <c r="E31" s="209">
        <v>2196.8000000000002</v>
      </c>
      <c r="F31" s="209" t="str">
        <f t="shared" si="2"/>
        <v>OWSH19-0810</v>
      </c>
      <c r="G31" s="349"/>
      <c r="H31" s="209"/>
      <c r="I31" s="220"/>
      <c r="J31" s="249"/>
    </row>
    <row r="32" spans="1:10" s="215" customFormat="1" ht="18" customHeight="1">
      <c r="A32" s="54">
        <v>26</v>
      </c>
      <c r="B32" s="215" t="s">
        <v>346</v>
      </c>
      <c r="C32" s="348">
        <v>43811</v>
      </c>
      <c r="D32" s="169" t="s">
        <v>18272</v>
      </c>
      <c r="E32" s="209">
        <v>2100</v>
      </c>
      <c r="F32" s="209" t="str">
        <f t="shared" si="2"/>
        <v>OWSH19-0811</v>
      </c>
      <c r="G32" s="349"/>
      <c r="H32" s="209"/>
      <c r="I32" s="220"/>
      <c r="J32" s="249"/>
    </row>
    <row r="33" spans="1:10" s="215" customFormat="1" ht="18" customHeight="1">
      <c r="A33" s="54">
        <v>27</v>
      </c>
      <c r="B33" s="215" t="s">
        <v>142</v>
      </c>
      <c r="C33" s="348">
        <v>43811</v>
      </c>
      <c r="D33" s="169" t="s">
        <v>18273</v>
      </c>
      <c r="E33" s="209">
        <v>4982.13</v>
      </c>
      <c r="F33" s="209" t="str">
        <f t="shared" si="2"/>
        <v>OWSH19-0812</v>
      </c>
      <c r="G33" s="349"/>
      <c r="H33" s="209"/>
      <c r="I33" s="220"/>
      <c r="J33" s="249"/>
    </row>
    <row r="34" spans="1:10" s="215" customFormat="1" ht="18" customHeight="1">
      <c r="A34" s="54">
        <v>28</v>
      </c>
      <c r="B34" s="215" t="s">
        <v>346</v>
      </c>
      <c r="C34" s="348">
        <v>43811</v>
      </c>
      <c r="D34" s="169" t="s">
        <v>18274</v>
      </c>
      <c r="E34" s="209">
        <v>4620</v>
      </c>
      <c r="F34" s="209" t="str">
        <f t="shared" si="2"/>
        <v>OWSH19-0813</v>
      </c>
      <c r="G34" s="349"/>
      <c r="H34" s="209"/>
      <c r="I34" s="220"/>
      <c r="J34" s="249"/>
    </row>
    <row r="35" spans="1:10" s="215" customFormat="1" ht="18" customHeight="1">
      <c r="A35" s="54">
        <v>29</v>
      </c>
      <c r="B35" s="215" t="s">
        <v>142</v>
      </c>
      <c r="C35" s="348">
        <v>43812</v>
      </c>
      <c r="D35" s="169" t="s">
        <v>18275</v>
      </c>
      <c r="E35" s="209">
        <v>1840.8</v>
      </c>
      <c r="F35" s="209" t="str">
        <f t="shared" si="2"/>
        <v>OWSH19-0814</v>
      </c>
      <c r="G35" s="349"/>
      <c r="H35" s="209"/>
      <c r="I35" s="220"/>
      <c r="J35" s="249"/>
    </row>
    <row r="36" spans="1:10" s="215" customFormat="1" ht="18" customHeight="1">
      <c r="A36" s="54">
        <v>30</v>
      </c>
      <c r="B36" s="215" t="s">
        <v>142</v>
      </c>
      <c r="C36" s="348">
        <v>43812</v>
      </c>
      <c r="D36" s="169" t="s">
        <v>18276</v>
      </c>
      <c r="E36" s="209">
        <v>2091.2600000000002</v>
      </c>
      <c r="F36" s="209" t="str">
        <f t="shared" si="2"/>
        <v>OWSH19-0815</v>
      </c>
      <c r="G36" s="349"/>
      <c r="H36" s="209"/>
      <c r="I36" s="220"/>
      <c r="J36" s="249"/>
    </row>
    <row r="37" spans="1:10" s="215" customFormat="1" ht="18" customHeight="1">
      <c r="A37" s="54">
        <v>31</v>
      </c>
      <c r="B37" s="215" t="s">
        <v>346</v>
      </c>
      <c r="C37" s="348">
        <v>43815</v>
      </c>
      <c r="D37" s="169" t="s">
        <v>18277</v>
      </c>
      <c r="E37" s="209">
        <v>6566.4</v>
      </c>
      <c r="F37" s="209" t="str">
        <f t="shared" si="2"/>
        <v>OWSH19-0816</v>
      </c>
      <c r="G37" s="349"/>
      <c r="H37" s="209"/>
      <c r="I37" s="220"/>
      <c r="J37" s="249"/>
    </row>
    <row r="38" spans="1:10" s="215" customFormat="1" ht="18" customHeight="1">
      <c r="A38" s="54">
        <v>32</v>
      </c>
      <c r="B38" s="215" t="s">
        <v>18203</v>
      </c>
      <c r="C38" s="348">
        <v>43815</v>
      </c>
      <c r="D38" s="169" t="s">
        <v>18278</v>
      </c>
      <c r="E38" s="209">
        <v>238.2</v>
      </c>
      <c r="F38" s="209" t="str">
        <f t="shared" si="2"/>
        <v>OWSH19-0817</v>
      </c>
      <c r="G38" s="349"/>
      <c r="H38" s="209"/>
      <c r="I38" s="220"/>
      <c r="J38" s="249"/>
    </row>
    <row r="39" spans="1:10" s="215" customFormat="1" ht="18" customHeight="1">
      <c r="A39" s="54">
        <v>33</v>
      </c>
      <c r="B39" s="215" t="s">
        <v>142</v>
      </c>
      <c r="C39" s="348">
        <v>43815</v>
      </c>
      <c r="D39" s="169" t="s">
        <v>18279</v>
      </c>
      <c r="E39" s="209">
        <v>1902.37</v>
      </c>
      <c r="F39" s="209" t="str">
        <f t="shared" si="2"/>
        <v>OWSH19-0818</v>
      </c>
      <c r="G39" s="349"/>
      <c r="H39" s="209"/>
      <c r="I39" s="220"/>
      <c r="J39" s="249"/>
    </row>
    <row r="40" spans="1:10" s="215" customFormat="1" ht="18" customHeight="1">
      <c r="A40" s="54">
        <v>34</v>
      </c>
      <c r="B40" s="215" t="s">
        <v>29</v>
      </c>
      <c r="C40" s="348">
        <v>43815</v>
      </c>
      <c r="D40" s="169" t="s">
        <v>18280</v>
      </c>
      <c r="E40" s="209">
        <v>7400</v>
      </c>
      <c r="F40" s="209" t="str">
        <f t="shared" si="2"/>
        <v>OWSH19-0819</v>
      </c>
      <c r="G40" s="349"/>
      <c r="H40" s="209"/>
      <c r="I40" s="220"/>
      <c r="J40" s="249"/>
    </row>
    <row r="41" spans="1:10" s="215" customFormat="1" ht="18" customHeight="1">
      <c r="A41" s="54">
        <v>35</v>
      </c>
      <c r="B41" s="215" t="s">
        <v>142</v>
      </c>
      <c r="C41" s="348">
        <v>43816</v>
      </c>
      <c r="D41" s="169" t="s">
        <v>18281</v>
      </c>
      <c r="E41" s="209">
        <v>3949.32</v>
      </c>
      <c r="F41" s="209" t="str">
        <f t="shared" si="2"/>
        <v>OWSH19-0820</v>
      </c>
      <c r="G41" s="349"/>
      <c r="H41" s="209"/>
      <c r="I41" s="220"/>
      <c r="J41" s="249"/>
    </row>
    <row r="42" spans="1:10" s="215" customFormat="1" ht="18" customHeight="1">
      <c r="A42" s="54">
        <v>36</v>
      </c>
      <c r="B42" s="215" t="s">
        <v>1710</v>
      </c>
      <c r="C42" s="348">
        <v>43816</v>
      </c>
      <c r="D42" s="169" t="s">
        <v>18282</v>
      </c>
      <c r="E42" s="209">
        <v>6196.8</v>
      </c>
      <c r="F42" s="209" t="str">
        <f t="shared" si="2"/>
        <v>OWSH19-0821</v>
      </c>
      <c r="G42" s="349"/>
      <c r="H42" s="209"/>
      <c r="I42" s="220"/>
      <c r="J42" s="249"/>
    </row>
    <row r="43" spans="1:10" s="215" customFormat="1" ht="18" customHeight="1">
      <c r="A43" s="54">
        <v>37</v>
      </c>
      <c r="B43" s="215" t="s">
        <v>194</v>
      </c>
      <c r="C43" s="348">
        <v>43816</v>
      </c>
      <c r="D43" s="169" t="s">
        <v>18283</v>
      </c>
      <c r="E43" s="209">
        <v>2908.36</v>
      </c>
      <c r="F43" s="209" t="str">
        <f t="shared" si="2"/>
        <v>OWSH19-0822</v>
      </c>
      <c r="G43" s="349"/>
      <c r="H43" s="209"/>
      <c r="I43" s="220"/>
      <c r="J43" s="249"/>
    </row>
    <row r="44" spans="1:10" s="215" customFormat="1" ht="18" customHeight="1">
      <c r="A44" s="54">
        <v>38</v>
      </c>
      <c r="B44" s="215" t="s">
        <v>142</v>
      </c>
      <c r="C44" s="348">
        <v>43816</v>
      </c>
      <c r="D44" s="169" t="s">
        <v>18284</v>
      </c>
      <c r="E44" s="209">
        <v>2195.7600000000002</v>
      </c>
      <c r="F44" s="209" t="str">
        <f t="shared" si="2"/>
        <v>OWSH19-0823</v>
      </c>
      <c r="G44" s="349"/>
      <c r="H44" s="209"/>
      <c r="I44" s="220"/>
      <c r="J44" s="249"/>
    </row>
    <row r="45" spans="1:10" s="215" customFormat="1" ht="18" customHeight="1">
      <c r="A45" s="54">
        <v>39</v>
      </c>
      <c r="B45" s="215" t="s">
        <v>194</v>
      </c>
      <c r="C45" s="348">
        <v>43816</v>
      </c>
      <c r="D45" s="169" t="s">
        <v>18285</v>
      </c>
      <c r="E45" s="209">
        <v>8003.2</v>
      </c>
      <c r="F45" s="209" t="str">
        <f t="shared" si="2"/>
        <v>OWSH19-0824</v>
      </c>
      <c r="G45" s="349"/>
      <c r="H45" s="209"/>
      <c r="I45" s="220"/>
      <c r="J45" s="249"/>
    </row>
    <row r="46" spans="1:10" s="215" customFormat="1" ht="18" customHeight="1">
      <c r="A46" s="54">
        <v>40</v>
      </c>
      <c r="B46" s="215" t="s">
        <v>194</v>
      </c>
      <c r="C46" s="348">
        <v>43816</v>
      </c>
      <c r="D46" s="169" t="s">
        <v>18286</v>
      </c>
      <c r="E46" s="209">
        <v>1693.18</v>
      </c>
      <c r="F46" s="209" t="str">
        <f t="shared" si="2"/>
        <v>OWSH19-0825</v>
      </c>
      <c r="G46" s="349"/>
      <c r="H46" s="209"/>
      <c r="I46" s="220"/>
      <c r="J46" s="249"/>
    </row>
    <row r="47" spans="1:10" s="215" customFormat="1" ht="18" customHeight="1">
      <c r="A47" s="54">
        <v>41</v>
      </c>
      <c r="B47" s="215" t="s">
        <v>142</v>
      </c>
      <c r="C47" s="348">
        <v>43817</v>
      </c>
      <c r="D47" s="169" t="s">
        <v>18287</v>
      </c>
      <c r="E47" s="209">
        <v>1281.5999999999999</v>
      </c>
      <c r="F47" s="209" t="str">
        <f t="shared" si="2"/>
        <v>OWSH19-0826</v>
      </c>
      <c r="G47" s="349"/>
      <c r="H47" s="209"/>
      <c r="I47" s="220"/>
      <c r="J47" s="249"/>
    </row>
    <row r="48" spans="1:10" s="215" customFormat="1" ht="18" customHeight="1">
      <c r="A48" s="54">
        <v>42</v>
      </c>
      <c r="B48" s="215" t="s">
        <v>298</v>
      </c>
      <c r="C48" s="348">
        <v>43817</v>
      </c>
      <c r="D48" s="169" t="s">
        <v>18288</v>
      </c>
      <c r="E48" s="209">
        <v>6122.76</v>
      </c>
      <c r="F48" s="209" t="str">
        <f t="shared" si="2"/>
        <v>OWSH19-0827</v>
      </c>
      <c r="G48" s="349"/>
      <c r="H48" s="209"/>
      <c r="I48" s="220"/>
      <c r="J48" s="249"/>
    </row>
    <row r="49" spans="1:10" s="215" customFormat="1" ht="18" customHeight="1">
      <c r="A49" s="54">
        <v>43</v>
      </c>
      <c r="B49" s="215" t="s">
        <v>194</v>
      </c>
      <c r="C49" s="348">
        <v>43817</v>
      </c>
      <c r="D49" s="169" t="s">
        <v>18289</v>
      </c>
      <c r="E49" s="209">
        <v>1865.6</v>
      </c>
      <c r="F49" s="209" t="str">
        <f t="shared" si="2"/>
        <v>OWSH19-0828</v>
      </c>
      <c r="G49" s="349"/>
      <c r="H49" s="209"/>
      <c r="I49" s="220"/>
      <c r="J49" s="249"/>
    </row>
    <row r="50" spans="1:10" s="215" customFormat="1" ht="18" customHeight="1">
      <c r="A50" s="54">
        <v>44</v>
      </c>
      <c r="B50" s="215" t="s">
        <v>142</v>
      </c>
      <c r="C50" s="348">
        <v>43817</v>
      </c>
      <c r="D50" s="169" t="s">
        <v>18290</v>
      </c>
      <c r="E50" s="209">
        <v>3945.76</v>
      </c>
      <c r="F50" s="209" t="str">
        <f t="shared" si="2"/>
        <v>OWSH19-0829</v>
      </c>
      <c r="G50" s="349"/>
      <c r="H50" s="209"/>
      <c r="I50" s="220"/>
      <c r="J50" s="249"/>
    </row>
    <row r="51" spans="1:10" s="215" customFormat="1" ht="18" customHeight="1">
      <c r="A51" s="54">
        <v>45</v>
      </c>
      <c r="B51" s="215" t="s">
        <v>142</v>
      </c>
      <c r="C51" s="348">
        <v>43818</v>
      </c>
      <c r="D51" s="169" t="s">
        <v>18291</v>
      </c>
      <c r="E51" s="209">
        <v>948.8</v>
      </c>
      <c r="F51" s="209" t="str">
        <f t="shared" si="2"/>
        <v>OWSH19-0830</v>
      </c>
      <c r="G51" s="349"/>
      <c r="H51" s="209"/>
      <c r="I51" s="220"/>
      <c r="J51" s="249"/>
    </row>
    <row r="52" spans="1:10" s="215" customFormat="1" ht="18" customHeight="1">
      <c r="A52" s="54">
        <v>46</v>
      </c>
      <c r="B52" s="215" t="s">
        <v>346</v>
      </c>
      <c r="C52" s="348">
        <v>43818</v>
      </c>
      <c r="D52" s="169" t="s">
        <v>18292</v>
      </c>
      <c r="E52" s="209">
        <v>4288.8</v>
      </c>
      <c r="F52" s="209" t="str">
        <f t="shared" si="2"/>
        <v>OWSH19-0831</v>
      </c>
      <c r="G52" s="349"/>
      <c r="H52" s="209"/>
      <c r="I52" s="220"/>
      <c r="J52" s="249"/>
    </row>
    <row r="53" spans="1:10" s="215" customFormat="1" ht="18" customHeight="1">
      <c r="A53" s="54">
        <v>47</v>
      </c>
      <c r="B53" s="215" t="s">
        <v>142</v>
      </c>
      <c r="C53" s="348">
        <v>43818</v>
      </c>
      <c r="D53" s="169" t="s">
        <v>18293</v>
      </c>
      <c r="E53" s="209">
        <v>3472.4</v>
      </c>
      <c r="F53" s="209" t="str">
        <f t="shared" si="2"/>
        <v>OWSH19-0832</v>
      </c>
      <c r="G53" s="349"/>
      <c r="H53" s="209"/>
      <c r="I53" s="220"/>
      <c r="J53" s="249"/>
    </row>
    <row r="54" spans="1:10" s="215" customFormat="1" ht="18" customHeight="1">
      <c r="A54" s="54">
        <v>48</v>
      </c>
      <c r="B54" s="215" t="s">
        <v>346</v>
      </c>
      <c r="C54" s="348">
        <v>43819</v>
      </c>
      <c r="D54" s="169" t="s">
        <v>18294</v>
      </c>
      <c r="E54" s="209">
        <v>7980</v>
      </c>
      <c r="F54" s="209" t="str">
        <f t="shared" si="2"/>
        <v>OWSH19-0833</v>
      </c>
      <c r="G54" s="349"/>
      <c r="H54" s="209"/>
      <c r="I54" s="220"/>
      <c r="J54" s="249"/>
    </row>
    <row r="55" spans="1:10" s="215" customFormat="1" ht="18" customHeight="1">
      <c r="A55" s="54">
        <v>49</v>
      </c>
      <c r="B55" s="215" t="s">
        <v>142</v>
      </c>
      <c r="C55" s="348">
        <v>43819</v>
      </c>
      <c r="D55" s="169" t="s">
        <v>18295</v>
      </c>
      <c r="E55" s="209">
        <v>2351.6</v>
      </c>
      <c r="F55" s="209" t="str">
        <f t="shared" si="2"/>
        <v>OWSH19-0834</v>
      </c>
      <c r="G55" s="349"/>
      <c r="H55" s="209"/>
      <c r="I55" s="220"/>
      <c r="J55" s="249"/>
    </row>
    <row r="56" spans="1:10" s="215" customFormat="1" ht="18" customHeight="1">
      <c r="A56" s="54">
        <v>50</v>
      </c>
      <c r="B56" s="215" t="s">
        <v>142</v>
      </c>
      <c r="C56" s="348">
        <v>43819</v>
      </c>
      <c r="D56" s="169" t="s">
        <v>18296</v>
      </c>
      <c r="E56" s="209">
        <v>4806.99</v>
      </c>
      <c r="F56" s="209" t="str">
        <f t="shared" si="2"/>
        <v>OWSH19-0835</v>
      </c>
      <c r="G56" s="349"/>
      <c r="H56" s="209"/>
      <c r="I56" s="220"/>
      <c r="J56" s="249"/>
    </row>
    <row r="57" spans="1:10" s="215" customFormat="1" ht="18" customHeight="1">
      <c r="A57" s="54">
        <v>51</v>
      </c>
      <c r="B57" s="215" t="s">
        <v>142</v>
      </c>
      <c r="C57" s="348">
        <v>43820</v>
      </c>
      <c r="D57" s="169" t="s">
        <v>18297</v>
      </c>
      <c r="E57" s="209">
        <v>1596</v>
      </c>
      <c r="F57" s="209" t="str">
        <f t="shared" si="2"/>
        <v>OWSH19-0836</v>
      </c>
      <c r="G57" s="349"/>
      <c r="H57" s="209"/>
      <c r="I57" s="220"/>
      <c r="J57" s="249"/>
    </row>
    <row r="58" spans="1:10" s="215" customFormat="1" ht="18" customHeight="1">
      <c r="A58" s="54">
        <v>52</v>
      </c>
      <c r="B58" s="215" t="s">
        <v>346</v>
      </c>
      <c r="C58" s="348">
        <v>43820</v>
      </c>
      <c r="D58" s="169" t="s">
        <v>18298</v>
      </c>
      <c r="E58" s="209">
        <v>6300</v>
      </c>
      <c r="F58" s="209" t="str">
        <f t="shared" si="2"/>
        <v>OWSH19-0837</v>
      </c>
      <c r="G58" s="349"/>
      <c r="H58" s="209"/>
      <c r="I58" s="220"/>
      <c r="J58" s="249"/>
    </row>
    <row r="59" spans="1:10" s="215" customFormat="1" ht="18" customHeight="1">
      <c r="A59" s="54">
        <v>53</v>
      </c>
      <c r="B59" s="215" t="s">
        <v>142</v>
      </c>
      <c r="C59" s="348">
        <v>43822</v>
      </c>
      <c r="D59" s="169" t="s">
        <v>18299</v>
      </c>
      <c r="E59" s="209">
        <v>5191.12</v>
      </c>
      <c r="F59" s="209" t="str">
        <f t="shared" si="2"/>
        <v>OWSH19-0838</v>
      </c>
      <c r="G59" s="349"/>
      <c r="H59" s="209"/>
      <c r="I59" s="220"/>
      <c r="J59" s="249"/>
    </row>
    <row r="60" spans="1:10" s="215" customFormat="1" ht="18" customHeight="1">
      <c r="A60" s="54">
        <v>54</v>
      </c>
      <c r="B60" s="215" t="s">
        <v>142</v>
      </c>
      <c r="C60" s="348">
        <v>43823</v>
      </c>
      <c r="D60" s="169" t="s">
        <v>18300</v>
      </c>
      <c r="E60" s="209">
        <v>1414.56</v>
      </c>
      <c r="F60" s="209" t="str">
        <f t="shared" si="2"/>
        <v>OWSH19-0839</v>
      </c>
      <c r="G60" s="349"/>
      <c r="H60" s="209"/>
      <c r="I60" s="220"/>
      <c r="J60" s="249"/>
    </row>
    <row r="61" spans="1:10" s="215" customFormat="1" ht="18" customHeight="1">
      <c r="A61" s="54">
        <v>55</v>
      </c>
      <c r="B61" s="215" t="s">
        <v>298</v>
      </c>
      <c r="C61" s="348">
        <v>43826</v>
      </c>
      <c r="D61" s="169" t="s">
        <v>18301</v>
      </c>
      <c r="E61" s="209">
        <v>3971.52</v>
      </c>
      <c r="F61" s="209" t="str">
        <f t="shared" si="2"/>
        <v>OWSH19-0840</v>
      </c>
      <c r="G61" s="349"/>
      <c r="H61" s="209"/>
      <c r="I61" s="220"/>
      <c r="J61" s="249"/>
    </row>
    <row r="62" spans="1:10" s="215" customFormat="1" ht="18" customHeight="1">
      <c r="A62" s="54">
        <v>74</v>
      </c>
      <c r="B62" s="215" t="s">
        <v>346</v>
      </c>
      <c r="C62" s="348">
        <v>43808</v>
      </c>
      <c r="D62" s="169" t="s">
        <v>18302</v>
      </c>
      <c r="E62" s="209">
        <v>12446.4</v>
      </c>
      <c r="F62" s="209" t="str">
        <f t="shared" ref="F62:F64" si="3">D62</f>
        <v>OWSH19-0859</v>
      </c>
      <c r="G62" s="349"/>
      <c r="H62" s="209"/>
      <c r="I62" s="220"/>
      <c r="J62" s="249"/>
    </row>
    <row r="63" spans="1:10" s="215" customFormat="1" ht="18" customHeight="1">
      <c r="A63" s="54">
        <v>75</v>
      </c>
      <c r="B63" s="215" t="s">
        <v>346</v>
      </c>
      <c r="C63" s="348">
        <v>43808</v>
      </c>
      <c r="D63" s="169" t="s">
        <v>18303</v>
      </c>
      <c r="E63" s="209">
        <v>420</v>
      </c>
      <c r="F63" s="209" t="str">
        <f t="shared" si="3"/>
        <v>OWSH19-0860</v>
      </c>
      <c r="G63" s="349"/>
      <c r="H63" s="209"/>
      <c r="I63" s="220"/>
      <c r="J63" s="249"/>
    </row>
    <row r="64" spans="1:10" s="215" customFormat="1" ht="18" customHeight="1" thickBot="1">
      <c r="A64" s="54">
        <v>87</v>
      </c>
      <c r="B64" s="215" t="s">
        <v>142</v>
      </c>
      <c r="C64" s="348">
        <v>43813</v>
      </c>
      <c r="D64" s="169" t="s">
        <v>18304</v>
      </c>
      <c r="E64" s="209">
        <v>3873.26</v>
      </c>
      <c r="F64" s="209" t="str">
        <f t="shared" si="3"/>
        <v>OWSH19-0872</v>
      </c>
      <c r="G64" s="349"/>
      <c r="H64" s="209"/>
      <c r="I64" s="220"/>
      <c r="J64" s="249"/>
    </row>
    <row r="65" spans="1:10" s="150" customFormat="1" ht="20.25" customHeight="1" thickTop="1">
      <c r="A65" s="489"/>
      <c r="B65" s="490"/>
      <c r="C65" s="490"/>
      <c r="D65" s="492"/>
      <c r="E65" s="148">
        <f>SUM(E7:E64)</f>
        <v>229111.25999999998</v>
      </c>
      <c r="F65" s="148">
        <f>D65</f>
        <v>0</v>
      </c>
      <c r="G65" s="460"/>
      <c r="H65" s="148"/>
      <c r="I65" s="148"/>
      <c r="J65" s="149"/>
    </row>
    <row r="66" spans="1:10" ht="18" customHeight="1">
      <c r="C66" s="151"/>
      <c r="D66" s="152"/>
      <c r="E66" s="385">
        <f>+E65+'osh12'!E33</f>
        <v>329720.96999999997</v>
      </c>
      <c r="F66"/>
      <c r="G66"/>
    </row>
    <row r="70" spans="1:10" ht="18" customHeight="1">
      <c r="G70" s="132"/>
      <c r="H70" s="196"/>
    </row>
  </sheetData>
  <autoFilter ref="A6:J66" xr:uid="{00000000-0009-0000-0000-000007000000}"/>
  <mergeCells count="3">
    <mergeCell ref="A5:F5"/>
    <mergeCell ref="G5:I5"/>
    <mergeCell ref="A65:D65"/>
  </mergeCells>
  <phoneticPr fontId="39" type="noConversion"/>
  <pageMargins left="0.55118110236220474" right="0.35433070866141736" top="0.39370078740157483" bottom="0.39370078740157483" header="0.51181102362204722" footer="0.51181102362204722"/>
  <pageSetup scale="6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65</vt:i4>
      </vt:variant>
    </vt:vector>
  </HeadingPairs>
  <TitlesOfParts>
    <vt:vector size="132" baseType="lpstr">
      <vt:lpstr>Credit memo (US)</vt:lpstr>
      <vt:lpstr>scrap</vt:lpstr>
      <vt:lpstr>sales(mx)</vt:lpstr>
      <vt:lpstr>sales(usa)</vt:lpstr>
      <vt:lpstr>total sales(usa&amp;mx)</vt:lpstr>
      <vt:lpstr>Sales man</vt:lpstr>
      <vt:lpstr>SG12</vt:lpstr>
      <vt:lpstr>SH1912</vt:lpstr>
      <vt:lpstr>owsh12</vt:lpstr>
      <vt:lpstr>osh12</vt:lpstr>
      <vt:lpstr>vboard12</vt:lpstr>
      <vt:lpstr>SG11</vt:lpstr>
      <vt:lpstr>SH1911</vt:lpstr>
      <vt:lpstr>owsh11</vt:lpstr>
      <vt:lpstr>osh11</vt:lpstr>
      <vt:lpstr>vboard11</vt:lpstr>
      <vt:lpstr>SG10</vt:lpstr>
      <vt:lpstr>SH1910</vt:lpstr>
      <vt:lpstr>owsh10</vt:lpstr>
      <vt:lpstr>osh10</vt:lpstr>
      <vt:lpstr>vboard10</vt:lpstr>
      <vt:lpstr>SG09</vt:lpstr>
      <vt:lpstr>SH1909</vt:lpstr>
      <vt:lpstr>owsh09</vt:lpstr>
      <vt:lpstr>osh09</vt:lpstr>
      <vt:lpstr>vboard09</vt:lpstr>
      <vt:lpstr>SG08</vt:lpstr>
      <vt:lpstr>SH1908</vt:lpstr>
      <vt:lpstr>owsh08</vt:lpstr>
      <vt:lpstr>osh08</vt:lpstr>
      <vt:lpstr>vboard08</vt:lpstr>
      <vt:lpstr>SG07</vt:lpstr>
      <vt:lpstr>SH1907</vt:lpstr>
      <vt:lpstr>owsh07</vt:lpstr>
      <vt:lpstr>osh07</vt:lpstr>
      <vt:lpstr>vboard07</vt:lpstr>
      <vt:lpstr>SG06</vt:lpstr>
      <vt:lpstr>SH1906</vt:lpstr>
      <vt:lpstr>owsh06</vt:lpstr>
      <vt:lpstr>osh06</vt:lpstr>
      <vt:lpstr>vboard06</vt:lpstr>
      <vt:lpstr>SG05</vt:lpstr>
      <vt:lpstr>SH1905</vt:lpstr>
      <vt:lpstr>owsh05</vt:lpstr>
      <vt:lpstr>osh05</vt:lpstr>
      <vt:lpstr>vboard05</vt:lpstr>
      <vt:lpstr>SG04</vt:lpstr>
      <vt:lpstr>SH1904</vt:lpstr>
      <vt:lpstr>owsh04</vt:lpstr>
      <vt:lpstr>osh04</vt:lpstr>
      <vt:lpstr>vboard04</vt:lpstr>
      <vt:lpstr>SG03</vt:lpstr>
      <vt:lpstr>SH1903</vt:lpstr>
      <vt:lpstr>owsh03</vt:lpstr>
      <vt:lpstr>osh03</vt:lpstr>
      <vt:lpstr>vboard03</vt:lpstr>
      <vt:lpstr>SG02</vt:lpstr>
      <vt:lpstr>SH1902</vt:lpstr>
      <vt:lpstr>owsh02</vt:lpstr>
      <vt:lpstr>osh02</vt:lpstr>
      <vt:lpstr>vboard02</vt:lpstr>
      <vt:lpstr>SG01</vt:lpstr>
      <vt:lpstr>SH1901</vt:lpstr>
      <vt:lpstr>owsh01</vt:lpstr>
      <vt:lpstr>osh01</vt:lpstr>
      <vt:lpstr>vboard01</vt:lpstr>
      <vt:lpstr>CM-SGM18</vt:lpstr>
      <vt:lpstr>'Sales man'!Área_de_impresión</vt:lpstr>
      <vt:lpstr>'sales(usa)'!Área_de_impresión</vt:lpstr>
      <vt:lpstr>scrap!Área_de_impresión</vt:lpstr>
      <vt:lpstr>'SH1906'!Área_de_impresión</vt:lpstr>
      <vt:lpstr>'total sales(usa&amp;mx)'!Área_de_impresión</vt:lpstr>
      <vt:lpstr>'osh01'!Títulos_a_imprimir</vt:lpstr>
      <vt:lpstr>'osh02'!Títulos_a_imprimir</vt:lpstr>
      <vt:lpstr>'osh03'!Títulos_a_imprimir</vt:lpstr>
      <vt:lpstr>'osh04'!Títulos_a_imprimir</vt:lpstr>
      <vt:lpstr>'osh05'!Títulos_a_imprimir</vt:lpstr>
      <vt:lpstr>'osh06'!Títulos_a_imprimir</vt:lpstr>
      <vt:lpstr>'osh07'!Títulos_a_imprimir</vt:lpstr>
      <vt:lpstr>'osh08'!Títulos_a_imprimir</vt:lpstr>
      <vt:lpstr>'osh09'!Títulos_a_imprimir</vt:lpstr>
      <vt:lpstr>'osh10'!Títulos_a_imprimir</vt:lpstr>
      <vt:lpstr>'osh11'!Títulos_a_imprimir</vt:lpstr>
      <vt:lpstr>'osh12'!Títulos_a_imprimir</vt:lpstr>
      <vt:lpstr>owsh01!Títulos_a_imprimir</vt:lpstr>
      <vt:lpstr>owsh02!Títulos_a_imprimir</vt:lpstr>
      <vt:lpstr>owsh03!Títulos_a_imprimir</vt:lpstr>
      <vt:lpstr>owsh04!Títulos_a_imprimir</vt:lpstr>
      <vt:lpstr>owsh05!Títulos_a_imprimir</vt:lpstr>
      <vt:lpstr>owsh06!Títulos_a_imprimir</vt:lpstr>
      <vt:lpstr>owsh07!Títulos_a_imprimir</vt:lpstr>
      <vt:lpstr>owsh08!Títulos_a_imprimir</vt:lpstr>
      <vt:lpstr>owsh09!Títulos_a_imprimir</vt:lpstr>
      <vt:lpstr>owsh10!Títulos_a_imprimir</vt:lpstr>
      <vt:lpstr>owsh11!Títulos_a_imprimir</vt:lpstr>
      <vt:lpstr>owsh12!Títulos_a_imprimir</vt:lpstr>
      <vt:lpstr>'SG01'!Títulos_a_imprimir</vt:lpstr>
      <vt:lpstr>'SG02'!Títulos_a_imprimir</vt:lpstr>
      <vt:lpstr>'SG03'!Títulos_a_imprimir</vt:lpstr>
      <vt:lpstr>'SG04'!Títulos_a_imprimir</vt:lpstr>
      <vt:lpstr>'SG05'!Títulos_a_imprimir</vt:lpstr>
      <vt:lpstr>'SG06'!Títulos_a_imprimir</vt:lpstr>
      <vt:lpstr>'SG07'!Títulos_a_imprimir</vt:lpstr>
      <vt:lpstr>'SG08'!Títulos_a_imprimir</vt:lpstr>
      <vt:lpstr>'SG09'!Títulos_a_imprimir</vt:lpstr>
      <vt:lpstr>'SG10'!Títulos_a_imprimir</vt:lpstr>
      <vt:lpstr>'SG11'!Títulos_a_imprimir</vt:lpstr>
      <vt:lpstr>'SG12'!Títulos_a_imprimir</vt:lpstr>
      <vt:lpstr>'SH1901'!Títulos_a_imprimir</vt:lpstr>
      <vt:lpstr>'SH1902'!Títulos_a_imprimir</vt:lpstr>
      <vt:lpstr>'SH1903'!Títulos_a_imprimir</vt:lpstr>
      <vt:lpstr>'SH1904'!Títulos_a_imprimir</vt:lpstr>
      <vt:lpstr>'SH1905'!Títulos_a_imprimir</vt:lpstr>
      <vt:lpstr>'SH1906'!Títulos_a_imprimir</vt:lpstr>
      <vt:lpstr>'SH1907'!Títulos_a_imprimir</vt:lpstr>
      <vt:lpstr>'SH1908'!Títulos_a_imprimir</vt:lpstr>
      <vt:lpstr>'SH1909'!Títulos_a_imprimir</vt:lpstr>
      <vt:lpstr>'SH1910'!Títulos_a_imprimir</vt:lpstr>
      <vt:lpstr>'SH1911'!Títulos_a_imprimir</vt:lpstr>
      <vt:lpstr>'SH1912'!Títulos_a_imprimir</vt:lpstr>
      <vt:lpstr>vboard01!Títulos_a_imprimir</vt:lpstr>
      <vt:lpstr>vboard02!Títulos_a_imprimir</vt:lpstr>
      <vt:lpstr>vboard03!Títulos_a_imprimir</vt:lpstr>
      <vt:lpstr>vboard04!Títulos_a_imprimir</vt:lpstr>
      <vt:lpstr>vboard05!Títulos_a_imprimir</vt:lpstr>
      <vt:lpstr>vboard06!Títulos_a_imprimir</vt:lpstr>
      <vt:lpstr>vboard07!Títulos_a_imprimir</vt:lpstr>
      <vt:lpstr>vboard08!Títulos_a_imprimir</vt:lpstr>
      <vt:lpstr>vboard09!Títulos_a_imprimir</vt:lpstr>
      <vt:lpstr>vboard10!Títulos_a_imprimir</vt:lpstr>
      <vt:lpstr>vboard11!Títulos_a_imprimir</vt:lpstr>
      <vt:lpstr>vboard12!Títulos_a_imprimir</vt:lpstr>
    </vt:vector>
  </TitlesOfParts>
  <Company>Sinil Industry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Marisol</dc:creator>
  <cp:lastModifiedBy>Cristina</cp:lastModifiedBy>
  <cp:lastPrinted>2020-01-11T00:10:03Z</cp:lastPrinted>
  <dcterms:created xsi:type="dcterms:W3CDTF">2015-01-07T22:40:43Z</dcterms:created>
  <dcterms:modified xsi:type="dcterms:W3CDTF">2020-03-18T16:45:05Z</dcterms:modified>
</cp:coreProperties>
</file>